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local\OneDrive\Schule\HTL-Rankweil\AINF\"/>
    </mc:Choice>
  </mc:AlternateContent>
  <bookViews>
    <workbookView xWindow="0" yWindow="0" windowWidth="17970" windowHeight="6120"/>
  </bookViews>
  <sheets>
    <sheet name="Berechnung" sheetId="1" r:id="rId1"/>
    <sheet name="Tiefpass" sheetId="3" r:id="rId2"/>
    <sheet name="Hochpass" sheetId="4" r:id="rId3"/>
    <sheet name="Werte" sheetId="7" r:id="rId4"/>
    <sheet name="Bauteile" sheetId="9" r:id="rId5"/>
    <sheet name="E-Reihe" sheetId="8" r:id="rId6"/>
    <sheet name="Einstellungen" sheetId="2" r:id="rId7"/>
  </sheets>
  <definedNames>
    <definedName name="_xlnm.Print_Area" localSheetId="2">Hochpass!$C:$S</definedName>
    <definedName name="_xlnm.Print_Area" localSheetId="1">Tiefpass!$C:$S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D29" i="3"/>
  <c r="G19" i="2"/>
  <c r="G18" i="2"/>
  <c r="G17" i="2"/>
  <c r="H18" i="9"/>
  <c r="H19" i="9"/>
  <c r="H17" i="9"/>
  <c r="E14" i="9" l="1"/>
  <c r="I14" i="9"/>
  <c r="M14" i="9"/>
  <c r="E13" i="9"/>
  <c r="M12" i="9"/>
  <c r="I12" i="9"/>
  <c r="E12" i="9"/>
  <c r="E19" i="9"/>
  <c r="E18" i="9"/>
  <c r="E17" i="9"/>
  <c r="M10" i="9" l="1"/>
  <c r="L10" i="9"/>
  <c r="C10" i="9" l="1"/>
  <c r="A10" i="9" s="1"/>
  <c r="H9" i="1"/>
  <c r="H10" i="1"/>
  <c r="H8" i="1"/>
  <c r="C9" i="9"/>
  <c r="C8" i="9"/>
  <c r="K7" i="9"/>
  <c r="G7" i="9"/>
  <c r="C7" i="9"/>
  <c r="K6" i="9"/>
  <c r="B14" i="9" s="1"/>
  <c r="B19" i="9" s="1"/>
  <c r="G6" i="9"/>
  <c r="B13" i="9" s="1"/>
  <c r="B18" i="9" s="1"/>
  <c r="C6" i="9"/>
  <c r="B12" i="9" s="1"/>
  <c r="B17" i="9" s="1"/>
  <c r="C2" i="4"/>
  <c r="C2" i="3"/>
  <c r="I12" i="2"/>
  <c r="C32" i="4" l="1"/>
  <c r="F31" i="4"/>
  <c r="C31" i="4"/>
  <c r="C30" i="4"/>
  <c r="F31" i="3" l="1"/>
  <c r="D46" i="2" l="1"/>
  <c r="D45" i="2"/>
  <c r="D44" i="2"/>
  <c r="D43" i="2"/>
  <c r="D42" i="2"/>
  <c r="D41" i="2"/>
  <c r="C31" i="3"/>
  <c r="C32" i="3"/>
  <c r="C30" i="3"/>
  <c r="H6" i="8"/>
  <c r="G6" i="8"/>
  <c r="G21" i="8" s="1"/>
  <c r="F6" i="8"/>
  <c r="F11" i="8" s="1"/>
  <c r="E6" i="8"/>
  <c r="D6" i="8"/>
  <c r="G25" i="8"/>
  <c r="H12" i="8"/>
  <c r="H20" i="8"/>
  <c r="H24" i="8"/>
  <c r="H36" i="8"/>
  <c r="H40" i="8"/>
  <c r="H52" i="8"/>
  <c r="H56" i="8"/>
  <c r="H68" i="8"/>
  <c r="H72" i="8"/>
  <c r="H84" i="8"/>
  <c r="H88" i="8"/>
  <c r="H100" i="8"/>
  <c r="G53" i="8"/>
  <c r="E12" i="8"/>
  <c r="H9" i="8"/>
  <c r="C6" i="8"/>
  <c r="C9" i="8" s="1"/>
  <c r="D8" i="8"/>
  <c r="L6" i="8" l="1"/>
  <c r="L12" i="8" s="1"/>
  <c r="M6" i="8"/>
  <c r="M12" i="8" s="1"/>
  <c r="K6" i="8"/>
  <c r="K12" i="8" s="1"/>
  <c r="F22" i="8"/>
  <c r="F18" i="8"/>
  <c r="F10" i="8"/>
  <c r="G41" i="8"/>
  <c r="G9" i="8"/>
  <c r="F30" i="8"/>
  <c r="F14" i="8"/>
  <c r="G37" i="8"/>
  <c r="G13" i="8"/>
  <c r="G10" i="8"/>
  <c r="F26" i="8"/>
  <c r="G49" i="8"/>
  <c r="G33" i="8"/>
  <c r="G17" i="8"/>
  <c r="H96" i="8"/>
  <c r="H80" i="8"/>
  <c r="H64" i="8"/>
  <c r="H48" i="8"/>
  <c r="H32" i="8"/>
  <c r="H16" i="8"/>
  <c r="G45" i="8"/>
  <c r="G29" i="8"/>
  <c r="H92" i="8"/>
  <c r="H76" i="8"/>
  <c r="H60" i="8"/>
  <c r="H44" i="8"/>
  <c r="H28" i="8"/>
  <c r="E8" i="8"/>
  <c r="E11" i="8"/>
  <c r="H8" i="8"/>
  <c r="C8" i="8"/>
  <c r="E18" i="8"/>
  <c r="E14" i="8"/>
  <c r="E10" i="8"/>
  <c r="F29" i="8"/>
  <c r="F25" i="8"/>
  <c r="F21" i="8"/>
  <c r="F17" i="8"/>
  <c r="F13" i="8"/>
  <c r="F9" i="8"/>
  <c r="G52" i="8"/>
  <c r="G48" i="8"/>
  <c r="G44" i="8"/>
  <c r="G40" i="8"/>
  <c r="G36" i="8"/>
  <c r="G32" i="8"/>
  <c r="G28" i="8"/>
  <c r="G24" i="8"/>
  <c r="G20" i="8"/>
  <c r="G16" i="8"/>
  <c r="G12" i="8"/>
  <c r="H103" i="8"/>
  <c r="H99" i="8"/>
  <c r="H95" i="8"/>
  <c r="H91" i="8"/>
  <c r="H87" i="8"/>
  <c r="H83" i="8"/>
  <c r="H79" i="8"/>
  <c r="H75" i="8"/>
  <c r="H71" i="8"/>
  <c r="H67" i="8"/>
  <c r="H63" i="8"/>
  <c r="H59" i="8"/>
  <c r="H55" i="8"/>
  <c r="H51" i="8"/>
  <c r="H47" i="8"/>
  <c r="H43" i="8"/>
  <c r="H39" i="8"/>
  <c r="H35" i="8"/>
  <c r="H31" i="8"/>
  <c r="H27" i="8"/>
  <c r="H23" i="8"/>
  <c r="H19" i="8"/>
  <c r="H15" i="8"/>
  <c r="H11" i="8"/>
  <c r="G8" i="8"/>
  <c r="C10" i="8"/>
  <c r="E17" i="8"/>
  <c r="E13" i="8"/>
  <c r="E9" i="8"/>
  <c r="F28" i="8"/>
  <c r="F24" i="8"/>
  <c r="F20" i="8"/>
  <c r="F16" i="8"/>
  <c r="F12" i="8"/>
  <c r="G55" i="8"/>
  <c r="G51" i="8"/>
  <c r="G47" i="8"/>
  <c r="G43" i="8"/>
  <c r="G39" i="8"/>
  <c r="G35" i="8"/>
  <c r="G31" i="8"/>
  <c r="G27" i="8"/>
  <c r="G23" i="8"/>
  <c r="G19" i="8"/>
  <c r="G15" i="8"/>
  <c r="G11" i="8"/>
  <c r="H102" i="8"/>
  <c r="H98" i="8"/>
  <c r="H94" i="8"/>
  <c r="H90" i="8"/>
  <c r="H86" i="8"/>
  <c r="H82" i="8"/>
  <c r="H78" i="8"/>
  <c r="H74" i="8"/>
  <c r="H70" i="8"/>
  <c r="H66" i="8"/>
  <c r="H62" i="8"/>
  <c r="H58" i="8"/>
  <c r="H54" i="8"/>
  <c r="H50" i="8"/>
  <c r="H46" i="8"/>
  <c r="H42" i="8"/>
  <c r="H38" i="8"/>
  <c r="H34" i="8"/>
  <c r="H30" i="8"/>
  <c r="H26" i="8"/>
  <c r="H22" i="8"/>
  <c r="H18" i="8"/>
  <c r="H14" i="8"/>
  <c r="H10" i="8"/>
  <c r="E19" i="8"/>
  <c r="E15" i="8"/>
  <c r="F8" i="8"/>
  <c r="E16" i="8"/>
  <c r="F31" i="8"/>
  <c r="F27" i="8"/>
  <c r="F23" i="8"/>
  <c r="F19" i="8"/>
  <c r="F15" i="8"/>
  <c r="G54" i="8"/>
  <c r="G50" i="8"/>
  <c r="G46" i="8"/>
  <c r="G42" i="8"/>
  <c r="G38" i="8"/>
  <c r="G34" i="8"/>
  <c r="G30" i="8"/>
  <c r="G26" i="8"/>
  <c r="G22" i="8"/>
  <c r="G18" i="8"/>
  <c r="G14" i="8"/>
  <c r="H101" i="8"/>
  <c r="H97" i="8"/>
  <c r="H93" i="8"/>
  <c r="H89" i="8"/>
  <c r="H85" i="8"/>
  <c r="H81" i="8"/>
  <c r="H77" i="8"/>
  <c r="H73" i="8"/>
  <c r="H69" i="8"/>
  <c r="H65" i="8"/>
  <c r="H61" i="8"/>
  <c r="H57" i="8"/>
  <c r="H53" i="8"/>
  <c r="H49" i="8"/>
  <c r="H45" i="8"/>
  <c r="H41" i="8"/>
  <c r="H37" i="8"/>
  <c r="H33" i="8"/>
  <c r="H29" i="8"/>
  <c r="H25" i="8"/>
  <c r="H21" i="8"/>
  <c r="H17" i="8"/>
  <c r="H13" i="8"/>
  <c r="D10" i="8"/>
  <c r="D13" i="8"/>
  <c r="D9" i="8"/>
  <c r="D11" i="8"/>
  <c r="D12" i="8"/>
  <c r="L14" i="8" l="1"/>
  <c r="L13" i="8"/>
  <c r="L15" i="8" s="1"/>
  <c r="M14" i="8"/>
  <c r="M13" i="8"/>
  <c r="M15" i="8" s="1"/>
  <c r="K13" i="8"/>
  <c r="K15" i="8" s="1"/>
  <c r="K14" i="8"/>
  <c r="H5" i="2"/>
  <c r="J10" i="4" l="1"/>
  <c r="J9" i="4"/>
  <c r="I8" i="4"/>
  <c r="I9" i="4"/>
  <c r="J7" i="4" l="1"/>
  <c r="J6" i="4"/>
  <c r="I6" i="4"/>
  <c r="I5" i="4"/>
  <c r="C7" i="4"/>
  <c r="C6" i="4"/>
  <c r="C5" i="4"/>
  <c r="I13" i="2" l="1"/>
  <c r="I14" i="2"/>
  <c r="I11" i="2"/>
  <c r="E18" i="3" l="1"/>
  <c r="F18" i="3"/>
  <c r="E18" i="4"/>
  <c r="F18" i="4"/>
  <c r="J10" i="3"/>
  <c r="J9" i="3"/>
  <c r="I9" i="3"/>
  <c r="I8" i="3"/>
  <c r="I6" i="3"/>
  <c r="I5" i="3"/>
  <c r="C6" i="3" l="1"/>
  <c r="C7" i="3"/>
  <c r="C5" i="3"/>
  <c r="H6" i="2"/>
  <c r="H4" i="2"/>
  <c r="H3" i="2"/>
  <c r="D14" i="2" l="1"/>
  <c r="D13" i="2"/>
  <c r="D12" i="2"/>
  <c r="D11" i="2"/>
  <c r="D10" i="2"/>
  <c r="D9" i="2"/>
  <c r="G9" i="2" l="1"/>
  <c r="G10" i="2"/>
  <c r="H10" i="2"/>
  <c r="G11" i="2"/>
  <c r="H11" i="2"/>
  <c r="H12" i="2"/>
  <c r="F12" i="2"/>
  <c r="F13" i="2"/>
  <c r="F14" i="2"/>
  <c r="F30" i="4" l="1"/>
  <c r="F30" i="3"/>
  <c r="F5" i="3"/>
  <c r="F32" i="4"/>
  <c r="F32" i="3"/>
  <c r="F5" i="4"/>
  <c r="F7" i="3"/>
  <c r="F7" i="4"/>
  <c r="F6" i="3"/>
  <c r="F6" i="4"/>
  <c r="A9" i="1"/>
  <c r="D108" i="7" l="1"/>
  <c r="C108" i="7"/>
  <c r="C111" i="7"/>
  <c r="D111" i="7"/>
  <c r="D105" i="7"/>
  <c r="C105" i="7"/>
  <c r="E111" i="7" l="1"/>
  <c r="E105" i="7"/>
  <c r="D110" i="7"/>
  <c r="C110" i="7"/>
  <c r="C73" i="7"/>
  <c r="C106" i="7"/>
  <c r="D106" i="7"/>
  <c r="E108" i="7"/>
  <c r="F108" i="7" l="1"/>
  <c r="F105" i="7"/>
  <c r="C107" i="7"/>
  <c r="D107" i="7"/>
  <c r="E110" i="7"/>
  <c r="D109" i="7"/>
  <c r="C109" i="7"/>
  <c r="E106" i="7"/>
  <c r="F111" i="7"/>
  <c r="G111" i="7" l="1"/>
  <c r="F106" i="7"/>
  <c r="F110" i="7"/>
  <c r="G105" i="7"/>
  <c r="E109" i="7"/>
  <c r="E107" i="7"/>
  <c r="G108" i="7"/>
  <c r="H108" i="7" l="1"/>
  <c r="H111" i="7"/>
  <c r="F109" i="7"/>
  <c r="G110" i="7"/>
  <c r="F107" i="7"/>
  <c r="H105" i="7"/>
  <c r="G106" i="7"/>
  <c r="I111" i="7" l="1"/>
  <c r="G107" i="7"/>
  <c r="G109" i="7"/>
  <c r="I105" i="7"/>
  <c r="H110" i="7"/>
  <c r="H106" i="7"/>
  <c r="I108" i="7"/>
  <c r="J111" i="7" l="1"/>
  <c r="I106" i="7"/>
  <c r="H107" i="7"/>
  <c r="J105" i="7"/>
  <c r="J108" i="7"/>
  <c r="I110" i="7"/>
  <c r="H109" i="7"/>
  <c r="K111" i="7" l="1"/>
  <c r="K105" i="7"/>
  <c r="J106" i="7"/>
  <c r="J110" i="7"/>
  <c r="I109" i="7"/>
  <c r="K108" i="7"/>
  <c r="I107" i="7"/>
  <c r="K110" i="7" l="1"/>
  <c r="L105" i="7"/>
  <c r="J109" i="7"/>
  <c r="K106" i="7"/>
  <c r="L108" i="7"/>
  <c r="J107" i="7"/>
  <c r="L111" i="7"/>
  <c r="M111" i="7" l="1"/>
  <c r="M108" i="7"/>
  <c r="K109" i="7"/>
  <c r="K107" i="7"/>
  <c r="L110" i="7"/>
  <c r="L106" i="7"/>
  <c r="M105" i="7"/>
  <c r="M110" i="7" l="1"/>
  <c r="M106" i="7"/>
  <c r="N108" i="7"/>
  <c r="N111" i="7"/>
  <c r="N105" i="7"/>
  <c r="L107" i="7"/>
  <c r="L109" i="7"/>
  <c r="M109" i="7" l="1"/>
  <c r="O108" i="7"/>
  <c r="N106" i="7"/>
  <c r="M107" i="7"/>
  <c r="O111" i="7"/>
  <c r="N110" i="7"/>
  <c r="O105" i="7"/>
  <c r="P108" i="7" l="1"/>
  <c r="P105" i="7"/>
  <c r="O106" i="7"/>
  <c r="N109" i="7"/>
  <c r="O110" i="7"/>
  <c r="P111" i="7"/>
  <c r="N107" i="7"/>
  <c r="Q108" i="7" l="1"/>
  <c r="Q105" i="7"/>
  <c r="P106" i="7"/>
  <c r="O107" i="7"/>
  <c r="P110" i="7"/>
  <c r="O109" i="7"/>
  <c r="Q111" i="7"/>
  <c r="P107" i="7" l="1"/>
  <c r="R105" i="7"/>
  <c r="Q106" i="7"/>
  <c r="R108" i="7"/>
  <c r="R111" i="7"/>
  <c r="P109" i="7"/>
  <c r="Q110" i="7"/>
  <c r="S108" i="7" l="1"/>
  <c r="R106" i="7"/>
  <c r="S105" i="7"/>
  <c r="Q107" i="7"/>
  <c r="S111" i="7"/>
  <c r="R110" i="7"/>
  <c r="Q109" i="7"/>
  <c r="T105" i="7" l="1"/>
  <c r="S106" i="7"/>
  <c r="S110" i="7"/>
  <c r="R109" i="7"/>
  <c r="R107" i="7"/>
  <c r="T111" i="7"/>
  <c r="T108" i="7"/>
  <c r="U111" i="7" l="1"/>
  <c r="T106" i="7"/>
  <c r="U105" i="7"/>
  <c r="S107" i="7"/>
  <c r="T110" i="7"/>
  <c r="S109" i="7"/>
  <c r="U108" i="7"/>
  <c r="V108" i="7" l="1"/>
  <c r="U110" i="7"/>
  <c r="U106" i="7"/>
  <c r="T109" i="7"/>
  <c r="V105" i="7"/>
  <c r="T107" i="7"/>
  <c r="V111" i="7"/>
  <c r="U107" i="7" l="1"/>
  <c r="V106" i="7"/>
  <c r="W111" i="7"/>
  <c r="W105" i="7"/>
  <c r="U109" i="7"/>
  <c r="V110" i="7"/>
  <c r="W108" i="7"/>
  <c r="W106" i="7" l="1"/>
  <c r="X105" i="7"/>
  <c r="W110" i="7"/>
  <c r="V109" i="7"/>
  <c r="X111" i="7"/>
  <c r="X108" i="7"/>
  <c r="V107" i="7"/>
  <c r="Y108" i="7" l="1"/>
  <c r="X106" i="7"/>
  <c r="W107" i="7"/>
  <c r="X110" i="7"/>
  <c r="Y111" i="7"/>
  <c r="W109" i="7"/>
  <c r="Y105" i="7"/>
  <c r="Z111" i="7" l="1"/>
  <c r="Z108" i="7"/>
  <c r="X109" i="7"/>
  <c r="Y110" i="7"/>
  <c r="Z105" i="7"/>
  <c r="Y106" i="7"/>
  <c r="X107" i="7"/>
  <c r="Z106" i="7" l="1"/>
  <c r="AA105" i="7"/>
  <c r="Z110" i="7"/>
  <c r="Y107" i="7"/>
  <c r="AA111" i="7"/>
  <c r="Y109" i="7"/>
  <c r="AA108" i="7"/>
  <c r="Z107" i="7" l="1"/>
  <c r="Z109" i="7"/>
  <c r="AB105" i="7"/>
  <c r="AB108" i="7"/>
  <c r="AB111" i="7"/>
  <c r="AA106" i="7"/>
  <c r="AA110" i="7"/>
  <c r="AC108" i="7" l="1"/>
  <c r="AB110" i="7"/>
  <c r="AC111" i="7"/>
  <c r="AC105" i="7"/>
  <c r="AA109" i="7"/>
  <c r="AA107" i="7"/>
  <c r="AB106" i="7"/>
  <c r="AD111" i="7" l="1"/>
  <c r="AC106" i="7"/>
  <c r="AD105" i="7"/>
  <c r="AC110" i="7"/>
  <c r="AB109" i="7"/>
  <c r="AD108" i="7"/>
  <c r="AB107" i="7"/>
  <c r="AD106" i="7" l="1"/>
  <c r="AC109" i="7"/>
  <c r="AE105" i="7"/>
  <c r="AC107" i="7"/>
  <c r="AE108" i="7"/>
  <c r="AD110" i="7"/>
  <c r="AE111" i="7"/>
  <c r="AF105" i="7" l="1"/>
  <c r="AF111" i="7"/>
  <c r="AE110" i="7"/>
  <c r="AF108" i="7"/>
  <c r="AD107" i="7"/>
  <c r="AD109" i="7"/>
  <c r="AE106" i="7"/>
  <c r="AE109" i="7" l="1"/>
  <c r="AE107" i="7"/>
  <c r="AG108" i="7"/>
  <c r="AF106" i="7"/>
  <c r="AF110" i="7"/>
  <c r="AG111" i="7"/>
  <c r="AG105" i="7"/>
  <c r="AH111" i="7" l="1"/>
  <c r="AG106" i="7"/>
  <c r="AF107" i="7"/>
  <c r="AH108" i="7"/>
  <c r="AH105" i="7"/>
  <c r="AG110" i="7"/>
  <c r="AF109" i="7"/>
  <c r="AH110" i="7" l="1"/>
  <c r="AI105" i="7"/>
  <c r="AG107" i="7"/>
  <c r="AI111" i="7"/>
  <c r="AI108" i="7"/>
  <c r="AG109" i="7"/>
  <c r="AH106" i="7"/>
  <c r="AJ111" i="7" l="1"/>
  <c r="AH109" i="7"/>
  <c r="AI110" i="7"/>
  <c r="AJ105" i="7"/>
  <c r="AI106" i="7"/>
  <c r="AJ108" i="7"/>
  <c r="AH107" i="7"/>
  <c r="AJ106" i="7" l="1"/>
  <c r="AJ110" i="7"/>
  <c r="AK108" i="7"/>
  <c r="AI109" i="7"/>
  <c r="AI107" i="7"/>
  <c r="AK111" i="7"/>
  <c r="AK105" i="7"/>
  <c r="AL105" i="7" l="1"/>
  <c r="AJ107" i="7"/>
  <c r="AL108" i="7"/>
  <c r="AK106" i="7"/>
  <c r="AL111" i="7"/>
  <c r="AJ109" i="7"/>
  <c r="AK110" i="7"/>
  <c r="AM111" i="7" l="1"/>
  <c r="AM108" i="7"/>
  <c r="AK109" i="7"/>
  <c r="AL106" i="7"/>
  <c r="AL110" i="7"/>
  <c r="AK107" i="7"/>
  <c r="AM105" i="7"/>
  <c r="AM106" i="7" l="1"/>
  <c r="AN108" i="7"/>
  <c r="AL107" i="7"/>
  <c r="AL109" i="7"/>
  <c r="AN105" i="7"/>
  <c r="AM110" i="7"/>
  <c r="AN111" i="7"/>
  <c r="AO105" i="7" l="1"/>
  <c r="AM109" i="7"/>
  <c r="AO108" i="7"/>
  <c r="AN110" i="7"/>
  <c r="AO111" i="7"/>
  <c r="AM107" i="7"/>
  <c r="AN106" i="7"/>
  <c r="AP111" i="7" l="1"/>
  <c r="AN109" i="7"/>
  <c r="AN107" i="7"/>
  <c r="AO106" i="7"/>
  <c r="AO110" i="7"/>
  <c r="AP108" i="7"/>
  <c r="AP105" i="7"/>
  <c r="AP110" i="7" l="1"/>
  <c r="AQ108" i="7"/>
  <c r="AO107" i="7"/>
  <c r="AO109" i="7"/>
  <c r="AP106" i="7"/>
  <c r="AQ111" i="7"/>
  <c r="AQ105" i="7"/>
  <c r="AR111" i="7" l="1"/>
  <c r="AQ106" i="7"/>
  <c r="AR108" i="7"/>
  <c r="AQ110" i="7"/>
  <c r="AR105" i="7"/>
  <c r="AP109" i="7"/>
  <c r="AP107" i="7"/>
  <c r="AR110" i="7" l="1"/>
  <c r="AQ109" i="7"/>
  <c r="AR106" i="7"/>
  <c r="AS105" i="7"/>
  <c r="AQ107" i="7"/>
  <c r="AS108" i="7"/>
  <c r="AS111" i="7"/>
  <c r="AT108" i="7" l="1"/>
  <c r="AR107" i="7"/>
  <c r="AS106" i="7"/>
  <c r="AS110" i="7"/>
  <c r="AT111" i="7"/>
  <c r="AT105" i="7"/>
  <c r="AR109" i="7"/>
  <c r="AT106" i="7" l="1"/>
  <c r="AU105" i="7"/>
  <c r="AS109" i="7"/>
  <c r="AU111" i="7"/>
  <c r="AT110" i="7"/>
  <c r="AS107" i="7"/>
  <c r="AU108" i="7"/>
  <c r="AT109" i="7" l="1"/>
  <c r="AV105" i="7"/>
  <c r="AT107" i="7"/>
  <c r="AV108" i="7"/>
  <c r="AU110" i="7"/>
  <c r="AV111" i="7"/>
  <c r="AU106" i="7"/>
  <c r="AW111" i="7" l="1"/>
  <c r="AV110" i="7"/>
  <c r="AU107" i="7"/>
  <c r="AU109" i="7"/>
  <c r="AW105" i="7"/>
  <c r="AV106" i="7"/>
  <c r="AW108" i="7"/>
  <c r="AX108" i="7" l="1"/>
  <c r="AV107" i="7"/>
  <c r="AV109" i="7"/>
  <c r="AX111" i="7"/>
  <c r="AW106" i="7"/>
  <c r="AX105" i="7"/>
  <c r="AW110" i="7"/>
  <c r="AY105" i="7" l="1"/>
  <c r="AX106" i="7"/>
  <c r="AY111" i="7"/>
  <c r="AW109" i="7"/>
  <c r="AW107" i="7"/>
  <c r="AY108" i="7"/>
  <c r="AX110" i="7"/>
  <c r="AZ108" i="7" l="1"/>
  <c r="AZ111" i="7"/>
  <c r="AY110" i="7"/>
  <c r="AX109" i="7"/>
  <c r="AZ105" i="7"/>
  <c r="AX107" i="7"/>
  <c r="AY106" i="7"/>
  <c r="AZ110" i="7" l="1"/>
  <c r="AY109" i="7"/>
  <c r="AZ106" i="7"/>
  <c r="AY107" i="7"/>
  <c r="BA105" i="7"/>
  <c r="BA111" i="7"/>
  <c r="BA108" i="7"/>
  <c r="BB111" i="7" l="1"/>
  <c r="AZ107" i="7"/>
  <c r="AZ109" i="7"/>
  <c r="BB108" i="7"/>
  <c r="BA106" i="7"/>
  <c r="BB105" i="7"/>
  <c r="BA110" i="7"/>
  <c r="BA109" i="7" l="1"/>
  <c r="BC108" i="7"/>
  <c r="BA107" i="7"/>
  <c r="BB110" i="7"/>
  <c r="BC105" i="7"/>
  <c r="BB106" i="7"/>
  <c r="BC111" i="7"/>
  <c r="BD105" i="7" l="1"/>
  <c r="BD108" i="7"/>
  <c r="BC106" i="7"/>
  <c r="BB107" i="7"/>
  <c r="BD111" i="7"/>
  <c r="BC110" i="7"/>
  <c r="BB109" i="7"/>
  <c r="BD110" i="7" l="1"/>
  <c r="BC109" i="7"/>
  <c r="BC107" i="7"/>
  <c r="BE105" i="7"/>
  <c r="BE111" i="7"/>
  <c r="BD106" i="7"/>
  <c r="BE108" i="7"/>
  <c r="BE106" i="7" l="1"/>
  <c r="BF111" i="7"/>
  <c r="BF105" i="7"/>
  <c r="BF108" i="7"/>
  <c r="BE110" i="7"/>
  <c r="BD107" i="7"/>
  <c r="BD109" i="7"/>
  <c r="BE107" i="7" l="1"/>
  <c r="BG105" i="7"/>
  <c r="BG111" i="7"/>
  <c r="BE109" i="7"/>
  <c r="BF110" i="7"/>
  <c r="BG108" i="7"/>
  <c r="BF106" i="7"/>
  <c r="BH108" i="7" l="1"/>
  <c r="BF109" i="7"/>
  <c r="BH105" i="7"/>
  <c r="BG110" i="7"/>
  <c r="BH111" i="7"/>
  <c r="BG106" i="7"/>
  <c r="BF107" i="7"/>
  <c r="BG109" i="7" l="1"/>
  <c r="BH106" i="7"/>
  <c r="BG107" i="7"/>
  <c r="BI108" i="7"/>
  <c r="BI111" i="7"/>
  <c r="BH110" i="7"/>
  <c r="BI105" i="7"/>
  <c r="BJ111" i="7" l="1"/>
  <c r="BH107" i="7"/>
  <c r="BI106" i="7"/>
  <c r="BI110" i="7"/>
  <c r="BJ105" i="7"/>
  <c r="BJ108" i="7"/>
  <c r="BH109" i="7"/>
  <c r="BJ106" i="7" l="1"/>
  <c r="BI109" i="7"/>
  <c r="BJ110" i="7"/>
  <c r="BK111" i="7"/>
  <c r="BK108" i="7"/>
  <c r="BK105" i="7"/>
  <c r="BI107" i="7"/>
  <c r="BJ107" i="7" l="1"/>
  <c r="BJ109" i="7"/>
  <c r="BK106" i="7"/>
  <c r="BL108" i="7"/>
  <c r="BL105" i="7"/>
  <c r="BL111" i="7"/>
  <c r="BK110" i="7"/>
  <c r="BL106" i="7" l="1"/>
  <c r="BM105" i="7"/>
  <c r="BK107" i="7"/>
  <c r="BL110" i="7"/>
  <c r="BM111" i="7"/>
  <c r="BM108" i="7"/>
  <c r="BK109" i="7"/>
  <c r="BN108" i="7" l="1"/>
  <c r="BN111" i="7"/>
  <c r="BL107" i="7"/>
  <c r="BN105" i="7"/>
  <c r="BL109" i="7"/>
  <c r="BM110" i="7"/>
  <c r="BM106" i="7"/>
  <c r="BM107" i="7" l="1"/>
  <c r="BM109" i="7"/>
  <c r="BN106" i="7"/>
  <c r="BN110" i="7"/>
  <c r="BO105" i="7"/>
  <c r="BO111" i="7"/>
  <c r="BO108" i="7"/>
  <c r="BO110" i="7" l="1"/>
  <c r="BP105" i="7"/>
  <c r="BO106" i="7"/>
  <c r="BP111" i="7"/>
  <c r="BP108" i="7"/>
  <c r="BN109" i="7"/>
  <c r="BN107" i="7"/>
  <c r="BQ111" i="7" l="1"/>
  <c r="BO107" i="7"/>
  <c r="BO109" i="7"/>
  <c r="BQ105" i="7"/>
  <c r="BQ108" i="7"/>
  <c r="BP106" i="7"/>
  <c r="BP110" i="7"/>
  <c r="BP109" i="7" l="1"/>
  <c r="BQ106" i="7"/>
  <c r="BR108" i="7"/>
  <c r="BR111" i="7"/>
  <c r="BQ110" i="7"/>
  <c r="BR105" i="7"/>
  <c r="BP107" i="7"/>
  <c r="BS105" i="7" l="1"/>
  <c r="BS111" i="7"/>
  <c r="BQ107" i="7"/>
  <c r="BR110" i="7"/>
  <c r="BQ109" i="7"/>
  <c r="BS108" i="7"/>
  <c r="BR106" i="7"/>
  <c r="BR109" i="7" l="1"/>
  <c r="BR107" i="7"/>
  <c r="BT108" i="7"/>
  <c r="BS110" i="7"/>
  <c r="BS106" i="7"/>
  <c r="BT105" i="7"/>
  <c r="BT111" i="7"/>
  <c r="BT110" i="7" l="1"/>
  <c r="BT106" i="7"/>
  <c r="BU111" i="7"/>
  <c r="BU105" i="7"/>
  <c r="BU108" i="7"/>
  <c r="BS107" i="7"/>
  <c r="BS109" i="7"/>
  <c r="BU106" i="7" l="1"/>
  <c r="BV108" i="7"/>
  <c r="BT109" i="7"/>
  <c r="BT107" i="7"/>
  <c r="BV105" i="7"/>
  <c r="BV111" i="7"/>
  <c r="BU110" i="7"/>
  <c r="BW108" i="7" l="1"/>
  <c r="BV106" i="7"/>
  <c r="BW105" i="7"/>
  <c r="BW111" i="7"/>
  <c r="BU107" i="7"/>
  <c r="BU109" i="7"/>
  <c r="BV110" i="7"/>
  <c r="BV109" i="7" l="1"/>
  <c r="BX105" i="7"/>
  <c r="BX111" i="7"/>
  <c r="BX108" i="7"/>
  <c r="BW110" i="7"/>
  <c r="BV107" i="7"/>
  <c r="BW106" i="7"/>
  <c r="BY105" i="7" l="1"/>
  <c r="BY108" i="7"/>
  <c r="BW107" i="7"/>
  <c r="BX106" i="7"/>
  <c r="BX110" i="7"/>
  <c r="BY111" i="7"/>
  <c r="BW109" i="7"/>
  <c r="BX107" i="7" l="1"/>
  <c r="BZ111" i="7"/>
  <c r="BZ108" i="7"/>
  <c r="BX109" i="7"/>
  <c r="BY110" i="7"/>
  <c r="BY106" i="7"/>
  <c r="BZ105" i="7"/>
  <c r="BZ106" i="7" l="1"/>
  <c r="BY109" i="7"/>
  <c r="BY107" i="7"/>
  <c r="CA108" i="7"/>
  <c r="CA105" i="7"/>
  <c r="BZ110" i="7"/>
  <c r="CA111" i="7"/>
  <c r="CB105" i="7" l="1"/>
  <c r="CA110" i="7"/>
  <c r="BZ107" i="7"/>
  <c r="CB111" i="7"/>
  <c r="CB108" i="7"/>
  <c r="BZ109" i="7"/>
  <c r="CA106" i="7"/>
  <c r="CC108" i="7" l="1"/>
  <c r="CA109" i="7"/>
  <c r="CB110" i="7"/>
  <c r="CC105" i="7"/>
  <c r="CA107" i="7"/>
  <c r="CB106" i="7"/>
  <c r="CC111" i="7"/>
  <c r="CC106" i="7" l="1"/>
  <c r="CB109" i="7"/>
  <c r="CD111" i="7"/>
  <c r="CC110" i="7"/>
  <c r="CD108" i="7"/>
  <c r="CB107" i="7"/>
  <c r="CD105" i="7"/>
  <c r="CC107" i="7" l="1"/>
  <c r="CE108" i="7"/>
  <c r="CD110" i="7"/>
  <c r="CC109" i="7"/>
  <c r="CE105" i="7"/>
  <c r="CE111" i="7"/>
  <c r="CD106" i="7"/>
  <c r="CE106" i="7" l="1"/>
  <c r="CF111" i="7"/>
  <c r="CF108" i="7"/>
  <c r="CF105" i="7"/>
  <c r="CE110" i="7"/>
  <c r="CD109" i="7"/>
  <c r="CD107" i="7"/>
  <c r="CE109" i="7" l="1"/>
  <c r="CG108" i="7"/>
  <c r="CG111" i="7"/>
  <c r="CF106" i="7"/>
  <c r="CE107" i="7"/>
  <c r="CF110" i="7"/>
  <c r="CG105" i="7"/>
  <c r="CH111" i="7" l="1"/>
  <c r="CG106" i="7"/>
  <c r="CH105" i="7"/>
  <c r="CG110" i="7"/>
  <c r="CH108" i="7"/>
  <c r="CF107" i="7"/>
  <c r="CF109" i="7"/>
  <c r="CG107" i="7" l="1"/>
  <c r="CH106" i="7"/>
  <c r="CI108" i="7"/>
  <c r="CH110" i="7"/>
  <c r="CI111" i="7"/>
  <c r="CG109" i="7"/>
  <c r="CI105" i="7"/>
  <c r="CJ105" i="7" l="1"/>
  <c r="CI106" i="7"/>
  <c r="CJ111" i="7"/>
  <c r="CJ108" i="7"/>
  <c r="CH109" i="7"/>
  <c r="CI110" i="7"/>
  <c r="CH107" i="7"/>
  <c r="CJ106" i="7" l="1"/>
  <c r="CJ110" i="7"/>
  <c r="CK111" i="7"/>
  <c r="CK105" i="7"/>
  <c r="CI107" i="7"/>
  <c r="CI109" i="7"/>
  <c r="CK108" i="7"/>
  <c r="CJ107" i="7" l="1"/>
  <c r="CL105" i="7"/>
  <c r="CL108" i="7"/>
  <c r="CJ109" i="7"/>
  <c r="CL111" i="7"/>
  <c r="CK110" i="7"/>
  <c r="CK106" i="7"/>
  <c r="CM111" i="7" l="1"/>
  <c r="CM108" i="7"/>
  <c r="CL110" i="7"/>
  <c r="CK107" i="7"/>
  <c r="CL106" i="7"/>
  <c r="CK109" i="7"/>
  <c r="CM105" i="7"/>
  <c r="CM106" i="7" l="1"/>
  <c r="CN111" i="7"/>
  <c r="CL109" i="7"/>
  <c r="CM110" i="7"/>
  <c r="CN105" i="7"/>
  <c r="CN108" i="7"/>
  <c r="CL107" i="7"/>
  <c r="CM107" i="7" l="1"/>
  <c r="CN110" i="7"/>
  <c r="CM109" i="7"/>
  <c r="CO105" i="7"/>
  <c r="CN106" i="7"/>
  <c r="CO108" i="7"/>
  <c r="CO111" i="7"/>
  <c r="CP111" i="7" l="1"/>
  <c r="CP105" i="7"/>
  <c r="CN107" i="7"/>
  <c r="CO106" i="7"/>
  <c r="CN109" i="7"/>
  <c r="CO110" i="7"/>
  <c r="CP108" i="7"/>
  <c r="CO109" i="7" l="1"/>
  <c r="CP106" i="7"/>
  <c r="CP110" i="7"/>
  <c r="CO107" i="7"/>
  <c r="CP107" i="7" l="1"/>
  <c r="CP109" i="7"/>
  <c r="D74" i="7"/>
  <c r="C74" i="7"/>
  <c r="D76" i="7"/>
  <c r="C76" i="7"/>
  <c r="D73" i="7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BO73" i="7" s="1"/>
  <c r="BP73" i="7" s="1"/>
  <c r="BQ73" i="7" s="1"/>
  <c r="BR73" i="7" s="1"/>
  <c r="BS73" i="7" s="1"/>
  <c r="BT73" i="7" s="1"/>
  <c r="BU73" i="7" s="1"/>
  <c r="BV73" i="7" s="1"/>
  <c r="BW73" i="7" s="1"/>
  <c r="BX73" i="7" s="1"/>
  <c r="BY73" i="7" s="1"/>
  <c r="BZ73" i="7" s="1"/>
  <c r="CA73" i="7" s="1"/>
  <c r="CB73" i="7" s="1"/>
  <c r="CC73" i="7" s="1"/>
  <c r="CD73" i="7" s="1"/>
  <c r="CE73" i="7" s="1"/>
  <c r="CF73" i="7" s="1"/>
  <c r="CG73" i="7" s="1"/>
  <c r="CH73" i="7" s="1"/>
  <c r="CI73" i="7" s="1"/>
  <c r="CJ73" i="7" s="1"/>
  <c r="CK73" i="7" s="1"/>
  <c r="CL73" i="7" s="1"/>
  <c r="CM73" i="7" s="1"/>
  <c r="CN73" i="7" s="1"/>
  <c r="CO73" i="7" s="1"/>
  <c r="CP73" i="7" s="1"/>
  <c r="D77" i="7"/>
  <c r="C77" i="7"/>
  <c r="D72" i="7"/>
  <c r="C72" i="7"/>
  <c r="D78" i="7"/>
  <c r="C78" i="7"/>
  <c r="D75" i="7"/>
  <c r="C75" i="7"/>
  <c r="E75" i="7" l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BO75" i="7" s="1"/>
  <c r="BP75" i="7" s="1"/>
  <c r="BQ75" i="7" s="1"/>
  <c r="BR75" i="7" s="1"/>
  <c r="BS75" i="7" s="1"/>
  <c r="BT75" i="7" s="1"/>
  <c r="BU75" i="7" s="1"/>
  <c r="BV75" i="7" s="1"/>
  <c r="BW75" i="7" s="1"/>
  <c r="BX75" i="7" s="1"/>
  <c r="BY75" i="7" s="1"/>
  <c r="BZ75" i="7" s="1"/>
  <c r="CA75" i="7" s="1"/>
  <c r="CB75" i="7" s="1"/>
  <c r="CC75" i="7" s="1"/>
  <c r="CD75" i="7" s="1"/>
  <c r="CE75" i="7" s="1"/>
  <c r="CF75" i="7" s="1"/>
  <c r="CG75" i="7" s="1"/>
  <c r="CH75" i="7" s="1"/>
  <c r="CI75" i="7" s="1"/>
  <c r="CJ75" i="7" s="1"/>
  <c r="CK75" i="7" s="1"/>
  <c r="CL75" i="7" s="1"/>
  <c r="CM75" i="7" s="1"/>
  <c r="CN75" i="7" s="1"/>
  <c r="CO75" i="7" s="1"/>
  <c r="CP75" i="7" s="1"/>
  <c r="E74" i="7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BO74" i="7" s="1"/>
  <c r="BP74" i="7" s="1"/>
  <c r="BQ74" i="7" s="1"/>
  <c r="BR74" i="7" s="1"/>
  <c r="BS74" i="7" s="1"/>
  <c r="BT74" i="7" s="1"/>
  <c r="BU74" i="7" s="1"/>
  <c r="BV74" i="7" s="1"/>
  <c r="BW74" i="7" s="1"/>
  <c r="BX74" i="7" s="1"/>
  <c r="BY74" i="7" s="1"/>
  <c r="BZ74" i="7" s="1"/>
  <c r="CA74" i="7" s="1"/>
  <c r="CB74" i="7" s="1"/>
  <c r="CC74" i="7" s="1"/>
  <c r="CD74" i="7" s="1"/>
  <c r="CE74" i="7" s="1"/>
  <c r="CF74" i="7" s="1"/>
  <c r="CG74" i="7" s="1"/>
  <c r="CH74" i="7" s="1"/>
  <c r="CI74" i="7" s="1"/>
  <c r="CJ74" i="7" s="1"/>
  <c r="CK74" i="7" s="1"/>
  <c r="CL74" i="7" s="1"/>
  <c r="CM74" i="7" s="1"/>
  <c r="CN74" i="7" s="1"/>
  <c r="CO74" i="7" s="1"/>
  <c r="CP74" i="7" s="1"/>
  <c r="E78" i="7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BO78" i="7" s="1"/>
  <c r="BP78" i="7" s="1"/>
  <c r="BQ78" i="7" s="1"/>
  <c r="BR78" i="7" s="1"/>
  <c r="BS78" i="7" s="1"/>
  <c r="BT78" i="7" s="1"/>
  <c r="BU78" i="7" s="1"/>
  <c r="BV78" i="7" s="1"/>
  <c r="BW78" i="7" s="1"/>
  <c r="BX78" i="7" s="1"/>
  <c r="BY78" i="7" s="1"/>
  <c r="BZ78" i="7" s="1"/>
  <c r="CA78" i="7" s="1"/>
  <c r="CB78" i="7" s="1"/>
  <c r="CC78" i="7" s="1"/>
  <c r="CD78" i="7" s="1"/>
  <c r="CE78" i="7" s="1"/>
  <c r="CF78" i="7" s="1"/>
  <c r="CG78" i="7" s="1"/>
  <c r="CH78" i="7" s="1"/>
  <c r="CI78" i="7" s="1"/>
  <c r="CJ78" i="7" s="1"/>
  <c r="CK78" i="7" s="1"/>
  <c r="CL78" i="7" s="1"/>
  <c r="CM78" i="7" s="1"/>
  <c r="CN78" i="7" s="1"/>
  <c r="CO78" i="7" s="1"/>
  <c r="CP78" i="7" s="1"/>
  <c r="E77" i="7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BO77" i="7" s="1"/>
  <c r="BP77" i="7" s="1"/>
  <c r="BQ77" i="7" s="1"/>
  <c r="BR77" i="7" s="1"/>
  <c r="BS77" i="7" s="1"/>
  <c r="BT77" i="7" s="1"/>
  <c r="BU77" i="7" s="1"/>
  <c r="BV77" i="7" s="1"/>
  <c r="BW77" i="7" s="1"/>
  <c r="BX77" i="7" s="1"/>
  <c r="BY77" i="7" s="1"/>
  <c r="BZ77" i="7" s="1"/>
  <c r="CA77" i="7" s="1"/>
  <c r="CB77" i="7" s="1"/>
  <c r="CC77" i="7" s="1"/>
  <c r="CD77" i="7" s="1"/>
  <c r="CE77" i="7" s="1"/>
  <c r="CF77" i="7" s="1"/>
  <c r="CG77" i="7" s="1"/>
  <c r="CH77" i="7" s="1"/>
  <c r="CI77" i="7" s="1"/>
  <c r="CJ77" i="7" s="1"/>
  <c r="CK77" i="7" s="1"/>
  <c r="CL77" i="7" s="1"/>
  <c r="CM77" i="7" s="1"/>
  <c r="CN77" i="7" s="1"/>
  <c r="CO77" i="7" s="1"/>
  <c r="CP77" i="7" s="1"/>
  <c r="E76" i="7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6" i="7" s="1"/>
  <c r="BP76" i="7" s="1"/>
  <c r="BQ76" i="7" s="1"/>
  <c r="BR76" i="7" s="1"/>
  <c r="BS76" i="7" s="1"/>
  <c r="BT76" i="7" s="1"/>
  <c r="BU76" i="7" s="1"/>
  <c r="BV76" i="7" s="1"/>
  <c r="BW76" i="7" s="1"/>
  <c r="BX76" i="7" s="1"/>
  <c r="BY76" i="7" s="1"/>
  <c r="BZ76" i="7" s="1"/>
  <c r="CA76" i="7" s="1"/>
  <c r="CB76" i="7" s="1"/>
  <c r="CC76" i="7" s="1"/>
  <c r="CD76" i="7" s="1"/>
  <c r="CE76" i="7" s="1"/>
  <c r="CF76" i="7" s="1"/>
  <c r="CG76" i="7" s="1"/>
  <c r="CH76" i="7" s="1"/>
  <c r="CI76" i="7" s="1"/>
  <c r="CJ76" i="7" s="1"/>
  <c r="CK76" i="7" s="1"/>
  <c r="CL76" i="7" s="1"/>
  <c r="CM76" i="7" s="1"/>
  <c r="CN76" i="7" s="1"/>
  <c r="CO76" i="7" s="1"/>
  <c r="CP76" i="7" s="1"/>
  <c r="E72" i="7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BO72" i="7" s="1"/>
  <c r="BP72" i="7" s="1"/>
  <c r="BQ72" i="7" s="1"/>
  <c r="BR72" i="7" s="1"/>
  <c r="BS72" i="7" s="1"/>
  <c r="BT72" i="7" s="1"/>
  <c r="BU72" i="7" s="1"/>
  <c r="BV72" i="7" s="1"/>
  <c r="BW72" i="7" s="1"/>
  <c r="BX72" i="7" s="1"/>
  <c r="BY72" i="7" s="1"/>
  <c r="BZ72" i="7" s="1"/>
  <c r="CA72" i="7" s="1"/>
  <c r="CB72" i="7" s="1"/>
  <c r="CC72" i="7" s="1"/>
  <c r="CD72" i="7" s="1"/>
  <c r="CE72" i="7" s="1"/>
  <c r="CF72" i="7" s="1"/>
  <c r="CG72" i="7" s="1"/>
  <c r="CH72" i="7" s="1"/>
  <c r="CI72" i="7" s="1"/>
  <c r="CJ72" i="7" s="1"/>
  <c r="CK72" i="7" s="1"/>
  <c r="CL72" i="7" s="1"/>
  <c r="CM72" i="7" s="1"/>
  <c r="CN72" i="7" s="1"/>
  <c r="CO72" i="7" s="1"/>
  <c r="CP72" i="7" s="1"/>
  <c r="F12" i="9" l="1"/>
  <c r="F14" i="9" s="1"/>
  <c r="H14" i="9" s="1"/>
  <c r="G14" i="9" l="1"/>
  <c r="H12" i="9"/>
  <c r="G12" i="9" s="1"/>
  <c r="J13" i="9" l="1"/>
  <c r="L13" i="9" l="1"/>
  <c r="F17" i="2"/>
  <c r="D12" i="9" l="1"/>
  <c r="E5" i="3"/>
  <c r="E30" i="3"/>
  <c r="E30" i="4"/>
  <c r="E5" i="4"/>
  <c r="K13" i="9"/>
  <c r="D17" i="2"/>
  <c r="D5" i="3" l="1"/>
  <c r="D5" i="4"/>
  <c r="C12" i="9"/>
  <c r="A14" i="9" s="1"/>
  <c r="K7" i="8"/>
  <c r="D14" i="9" l="1"/>
  <c r="C14" i="9" s="1"/>
  <c r="K8" i="8"/>
  <c r="K9" i="8" s="1"/>
  <c r="K16" i="8" l="1"/>
  <c r="K17" i="8" l="1"/>
  <c r="K10" i="8"/>
  <c r="K18" i="8" s="1"/>
  <c r="K11" i="8"/>
  <c r="K19" i="8" l="1"/>
  <c r="D30" i="4"/>
  <c r="D30" i="3" l="1"/>
  <c r="C17" i="9"/>
  <c r="D17" i="9"/>
  <c r="I17" i="9" s="1"/>
  <c r="K8" i="1" s="1"/>
  <c r="C19" i="9"/>
  <c r="D19" i="9"/>
  <c r="J10" i="1" s="1"/>
  <c r="G17" i="9"/>
  <c r="I8" i="1"/>
  <c r="J12" i="9"/>
  <c r="L12" i="9" s="1"/>
  <c r="K12" i="9" s="1"/>
  <c r="F19" i="2"/>
  <c r="D19" i="2"/>
  <c r="M7" i="8" s="1"/>
  <c r="G19" i="9"/>
  <c r="I10" i="1"/>
  <c r="I19" i="9"/>
  <c r="K10" i="1" s="1"/>
  <c r="D7" i="3" l="1"/>
  <c r="E17" i="2"/>
  <c r="J8" i="1"/>
  <c r="L14" i="9"/>
  <c r="E32" i="4"/>
  <c r="E32" i="3"/>
  <c r="E7" i="4"/>
  <c r="E7" i="3"/>
  <c r="E19" i="2"/>
  <c r="K14" i="9"/>
  <c r="D7" i="4"/>
  <c r="A13" i="9"/>
  <c r="B10" i="4"/>
  <c r="B10" i="3"/>
  <c r="M8" i="8"/>
  <c r="M9" i="8" s="1"/>
  <c r="CE113" i="7" l="1"/>
  <c r="CE121" i="7" s="1"/>
  <c r="BU118" i="7"/>
  <c r="BU126" i="7" s="1"/>
  <c r="CA115" i="7"/>
  <c r="CA123" i="7" s="1"/>
  <c r="CH118" i="7"/>
  <c r="CH126" i="7" s="1"/>
  <c r="X117" i="7"/>
  <c r="X125" i="7" s="1"/>
  <c r="M113" i="7"/>
  <c r="M121" i="7" s="1"/>
  <c r="CO119" i="7"/>
  <c r="CO127" i="7" s="1"/>
  <c r="U117" i="7"/>
  <c r="U125" i="7" s="1"/>
  <c r="X116" i="7"/>
  <c r="X124" i="7" s="1"/>
  <c r="Y119" i="7"/>
  <c r="Y127" i="7" s="1"/>
  <c r="M114" i="7"/>
  <c r="M122" i="7" s="1"/>
  <c r="BL117" i="7"/>
  <c r="BL125" i="7" s="1"/>
  <c r="AI118" i="7"/>
  <c r="AI126" i="7" s="1"/>
  <c r="L119" i="7"/>
  <c r="L127" i="7" s="1"/>
  <c r="CA117" i="7"/>
  <c r="CA125" i="7" s="1"/>
  <c r="X118" i="7"/>
  <c r="X126" i="7" s="1"/>
  <c r="N113" i="7"/>
  <c r="N121" i="7" s="1"/>
  <c r="AX116" i="7"/>
  <c r="AX124" i="7" s="1"/>
  <c r="BY114" i="7"/>
  <c r="BY122" i="7" s="1"/>
  <c r="BV119" i="7"/>
  <c r="BV127" i="7" s="1"/>
  <c r="AJ119" i="7"/>
  <c r="AJ127" i="7" s="1"/>
  <c r="BZ116" i="7"/>
  <c r="BZ124" i="7" s="1"/>
  <c r="BQ116" i="7"/>
  <c r="BQ124" i="7" s="1"/>
  <c r="BC117" i="7"/>
  <c r="BC125" i="7" s="1"/>
  <c r="AG117" i="7"/>
  <c r="AG125" i="7" s="1"/>
  <c r="BQ117" i="7"/>
  <c r="BQ125" i="7" s="1"/>
  <c r="BF114" i="7"/>
  <c r="BF122" i="7" s="1"/>
  <c r="CL114" i="7"/>
  <c r="CL122" i="7" s="1"/>
  <c r="K117" i="7"/>
  <c r="K125" i="7" s="1"/>
  <c r="BW116" i="7"/>
  <c r="BW124" i="7" s="1"/>
  <c r="CF119" i="7"/>
  <c r="CF127" i="7" s="1"/>
  <c r="V114" i="7"/>
  <c r="V122" i="7" s="1"/>
  <c r="Y114" i="7"/>
  <c r="Y122" i="7" s="1"/>
  <c r="BA118" i="7"/>
  <c r="BA126" i="7" s="1"/>
  <c r="AL117" i="7"/>
  <c r="AL125" i="7" s="1"/>
  <c r="CC117" i="7"/>
  <c r="CC125" i="7" s="1"/>
  <c r="BE116" i="7"/>
  <c r="BE124" i="7" s="1"/>
  <c r="BO119" i="7"/>
  <c r="BO127" i="7" s="1"/>
  <c r="BX117" i="7"/>
  <c r="BX125" i="7" s="1"/>
  <c r="AH118" i="7"/>
  <c r="AH126" i="7" s="1"/>
  <c r="O114" i="7"/>
  <c r="O122" i="7" s="1"/>
  <c r="CJ116" i="7"/>
  <c r="CJ124" i="7" s="1"/>
  <c r="BT118" i="7"/>
  <c r="BT126" i="7" s="1"/>
  <c r="AW117" i="7"/>
  <c r="AW125" i="7" s="1"/>
  <c r="BO115" i="7"/>
  <c r="BO123" i="7" s="1"/>
  <c r="AQ116" i="7"/>
  <c r="AQ124" i="7" s="1"/>
  <c r="CL115" i="7"/>
  <c r="CL123" i="7" s="1"/>
  <c r="H113" i="7"/>
  <c r="H121" i="7" s="1"/>
  <c r="AU114" i="7"/>
  <c r="AU122" i="7" s="1"/>
  <c r="J119" i="7"/>
  <c r="J127" i="7" s="1"/>
  <c r="AZ114" i="7"/>
  <c r="AZ122" i="7" s="1"/>
  <c r="AZ119" i="7"/>
  <c r="AZ127" i="7" s="1"/>
  <c r="L113" i="7"/>
  <c r="L121" i="7" s="1"/>
  <c r="AA115" i="7"/>
  <c r="AA123" i="7" s="1"/>
  <c r="AJ115" i="7"/>
  <c r="AJ123" i="7" s="1"/>
  <c r="Q117" i="7"/>
  <c r="Q125" i="7" s="1"/>
  <c r="BB117" i="7"/>
  <c r="BB125" i="7" s="1"/>
  <c r="CH116" i="7"/>
  <c r="CH124" i="7" s="1"/>
  <c r="AU118" i="7"/>
  <c r="AU126" i="7" s="1"/>
  <c r="AW116" i="7"/>
  <c r="AW124" i="7" s="1"/>
  <c r="AS117" i="7"/>
  <c r="AS125" i="7" s="1"/>
  <c r="AK119" i="7"/>
  <c r="AK127" i="7" s="1"/>
  <c r="BZ113" i="7"/>
  <c r="BZ121" i="7" s="1"/>
  <c r="AG114" i="7"/>
  <c r="AG122" i="7" s="1"/>
  <c r="BT115" i="7"/>
  <c r="BT123" i="7" s="1"/>
  <c r="M116" i="7"/>
  <c r="M124" i="7" s="1"/>
  <c r="I116" i="7"/>
  <c r="I124" i="7" s="1"/>
  <c r="N119" i="7"/>
  <c r="N127" i="7" s="1"/>
  <c r="S115" i="7"/>
  <c r="S123" i="7" s="1"/>
  <c r="AL113" i="7"/>
  <c r="AL121" i="7" s="1"/>
  <c r="BV115" i="7"/>
  <c r="BV123" i="7" s="1"/>
  <c r="AB118" i="7"/>
  <c r="AB126" i="7" s="1"/>
  <c r="AY113" i="7"/>
  <c r="AY121" i="7" s="1"/>
  <c r="CC113" i="7"/>
  <c r="CC121" i="7" s="1"/>
  <c r="AJ116" i="7"/>
  <c r="AJ124" i="7" s="1"/>
  <c r="BW117" i="7"/>
  <c r="BW125" i="7" s="1"/>
  <c r="CM113" i="7"/>
  <c r="CM121" i="7" s="1"/>
  <c r="P114" i="7"/>
  <c r="P122" i="7" s="1"/>
  <c r="AI116" i="7"/>
  <c r="AI124" i="7" s="1"/>
  <c r="AX114" i="7"/>
  <c r="AX122" i="7" s="1"/>
  <c r="R117" i="7"/>
  <c r="R125" i="7" s="1"/>
  <c r="AY114" i="7"/>
  <c r="AY122" i="7" s="1"/>
  <c r="BM115" i="7"/>
  <c r="BM123" i="7" s="1"/>
  <c r="BB114" i="7"/>
  <c r="BB122" i="7" s="1"/>
  <c r="BR115" i="7"/>
  <c r="BR123" i="7" s="1"/>
  <c r="BU115" i="7"/>
  <c r="BU123" i="7" s="1"/>
  <c r="AA117" i="7"/>
  <c r="AA125" i="7" s="1"/>
  <c r="F118" i="7"/>
  <c r="F126" i="7" s="1"/>
  <c r="R114" i="7"/>
  <c r="R122" i="7" s="1"/>
  <c r="AU119" i="7"/>
  <c r="AU127" i="7" s="1"/>
  <c r="F116" i="7"/>
  <c r="F124" i="7" s="1"/>
  <c r="BN118" i="7"/>
  <c r="BN126" i="7" s="1"/>
  <c r="AN119" i="7"/>
  <c r="AN127" i="7" s="1"/>
  <c r="AO113" i="7"/>
  <c r="AO121" i="7" s="1"/>
  <c r="BN114" i="7"/>
  <c r="BN122" i="7" s="1"/>
  <c r="Y116" i="7"/>
  <c r="Y124" i="7" s="1"/>
  <c r="AC113" i="7"/>
  <c r="AC121" i="7" s="1"/>
  <c r="CG115" i="7"/>
  <c r="CG123" i="7" s="1"/>
  <c r="W117" i="7"/>
  <c r="W125" i="7" s="1"/>
  <c r="AC116" i="7"/>
  <c r="AC124" i="7" s="1"/>
  <c r="AV115" i="7"/>
  <c r="AV123" i="7" s="1"/>
  <c r="BF116" i="7"/>
  <c r="BF124" i="7" s="1"/>
  <c r="CO115" i="7"/>
  <c r="CO123" i="7" s="1"/>
  <c r="AT117" i="7"/>
  <c r="AT125" i="7" s="1"/>
  <c r="AC117" i="7"/>
  <c r="AC125" i="7" s="1"/>
  <c r="X114" i="7"/>
  <c r="X122" i="7" s="1"/>
  <c r="BR117" i="7"/>
  <c r="BR125" i="7" s="1"/>
  <c r="R119" i="7"/>
  <c r="R127" i="7" s="1"/>
  <c r="AB119" i="7"/>
  <c r="AB127" i="7" s="1"/>
  <c r="AL114" i="7"/>
  <c r="AL122" i="7" s="1"/>
  <c r="BH114" i="7"/>
  <c r="BH122" i="7" s="1"/>
  <c r="AS114" i="7"/>
  <c r="AS122" i="7" s="1"/>
  <c r="BO117" i="7"/>
  <c r="BO125" i="7" s="1"/>
  <c r="L117" i="7"/>
  <c r="L125" i="7" s="1"/>
  <c r="BV117" i="7"/>
  <c r="BV125" i="7" s="1"/>
  <c r="Z113" i="7"/>
  <c r="Z121" i="7" s="1"/>
  <c r="BE117" i="7"/>
  <c r="BE125" i="7" s="1"/>
  <c r="CN118" i="7"/>
  <c r="CN126" i="7" s="1"/>
  <c r="V118" i="7"/>
  <c r="V126" i="7" s="1"/>
  <c r="AO119" i="7"/>
  <c r="AO127" i="7" s="1"/>
  <c r="V119" i="7"/>
  <c r="V127" i="7" s="1"/>
  <c r="AX115" i="7"/>
  <c r="AX123" i="7" s="1"/>
  <c r="CH115" i="7"/>
  <c r="CH123" i="7" s="1"/>
  <c r="P115" i="7"/>
  <c r="P123" i="7" s="1"/>
  <c r="BY115" i="7"/>
  <c r="BY123" i="7" s="1"/>
  <c r="AD118" i="7"/>
  <c r="AD126" i="7" s="1"/>
  <c r="BJ113" i="7"/>
  <c r="BJ121" i="7" s="1"/>
  <c r="BE118" i="7"/>
  <c r="BE126" i="7" s="1"/>
  <c r="CI113" i="7"/>
  <c r="CI121" i="7" s="1"/>
  <c r="BS117" i="7"/>
  <c r="BS125" i="7" s="1"/>
  <c r="K115" i="7"/>
  <c r="K123" i="7" s="1"/>
  <c r="AV119" i="7"/>
  <c r="AV127" i="7" s="1"/>
  <c r="CK114" i="7"/>
  <c r="CK122" i="7" s="1"/>
  <c r="J114" i="7"/>
  <c r="J122" i="7" s="1"/>
  <c r="BG114" i="7"/>
  <c r="BG122" i="7" s="1"/>
  <c r="AY117" i="7"/>
  <c r="AY125" i="7" s="1"/>
  <c r="BY119" i="7"/>
  <c r="BY127" i="7" s="1"/>
  <c r="CM118" i="7"/>
  <c r="CM126" i="7" s="1"/>
  <c r="AN113" i="7"/>
  <c r="AN121" i="7" s="1"/>
  <c r="AR117" i="7"/>
  <c r="AR125" i="7" s="1"/>
  <c r="BH115" i="7"/>
  <c r="BH123" i="7" s="1"/>
  <c r="BY113" i="7"/>
  <c r="BY121" i="7" s="1"/>
  <c r="BP117" i="7"/>
  <c r="BP125" i="7" s="1"/>
  <c r="CI119" i="7"/>
  <c r="CI127" i="7" s="1"/>
  <c r="AI113" i="7"/>
  <c r="AI121" i="7" s="1"/>
  <c r="CM119" i="7"/>
  <c r="CM127" i="7" s="1"/>
  <c r="AZ115" i="7"/>
  <c r="AZ123" i="7" s="1"/>
  <c r="R115" i="7"/>
  <c r="R123" i="7" s="1"/>
  <c r="BR114" i="7"/>
  <c r="BR122" i="7" s="1"/>
  <c r="S119" i="7"/>
  <c r="S127" i="7" s="1"/>
  <c r="G118" i="7"/>
  <c r="G126" i="7" s="1"/>
  <c r="Q114" i="7"/>
  <c r="Q122" i="7" s="1"/>
  <c r="BG118" i="7"/>
  <c r="BG126" i="7" s="1"/>
  <c r="G117" i="7"/>
  <c r="G125" i="7" s="1"/>
  <c r="W114" i="7"/>
  <c r="W122" i="7" s="1"/>
  <c r="AJ114" i="7"/>
  <c r="AJ122" i="7" s="1"/>
  <c r="AY115" i="7"/>
  <c r="AY123" i="7" s="1"/>
  <c r="CH117" i="7"/>
  <c r="CH125" i="7" s="1"/>
  <c r="AS116" i="7"/>
  <c r="AS124" i="7" s="1"/>
  <c r="AX113" i="7"/>
  <c r="AX121" i="7" s="1"/>
  <c r="Z119" i="7"/>
  <c r="Z127" i="7" s="1"/>
  <c r="BB115" i="7"/>
  <c r="BB123" i="7" s="1"/>
  <c r="AX119" i="7"/>
  <c r="AX127" i="7" s="1"/>
  <c r="BB118" i="7"/>
  <c r="BB126" i="7" s="1"/>
  <c r="BF119" i="7"/>
  <c r="BF127" i="7" s="1"/>
  <c r="AQ115" i="7"/>
  <c r="AQ123" i="7" s="1"/>
  <c r="BK114" i="7"/>
  <c r="BK122" i="7" s="1"/>
  <c r="BK116" i="7"/>
  <c r="BK124" i="7" s="1"/>
  <c r="CN115" i="7"/>
  <c r="CN123" i="7" s="1"/>
  <c r="CO116" i="7"/>
  <c r="CO124" i="7" s="1"/>
  <c r="Z118" i="7"/>
  <c r="Z126" i="7" s="1"/>
  <c r="CP119" i="7"/>
  <c r="CP127" i="7" s="1"/>
  <c r="BV116" i="7"/>
  <c r="BV124" i="7" s="1"/>
  <c r="AQ114" i="7"/>
  <c r="AQ122" i="7" s="1"/>
  <c r="BA113" i="7"/>
  <c r="BA121" i="7" s="1"/>
  <c r="CJ119" i="7"/>
  <c r="CJ127" i="7" s="1"/>
  <c r="X119" i="7"/>
  <c r="X127" i="7" s="1"/>
  <c r="AT118" i="7"/>
  <c r="AT126" i="7" s="1"/>
  <c r="Q116" i="7"/>
  <c r="Q124" i="7" s="1"/>
  <c r="BK118" i="7"/>
  <c r="BK126" i="7" s="1"/>
  <c r="BJ116" i="7"/>
  <c r="BJ124" i="7" s="1"/>
  <c r="CK118" i="7"/>
  <c r="CK126" i="7" s="1"/>
  <c r="AV114" i="7"/>
  <c r="AV122" i="7" s="1"/>
  <c r="CN119" i="7"/>
  <c r="CN127" i="7" s="1"/>
  <c r="BE115" i="7"/>
  <c r="BE123" i="7" s="1"/>
  <c r="AH119" i="7"/>
  <c r="AH127" i="7" s="1"/>
  <c r="AR119" i="7"/>
  <c r="AR127" i="7" s="1"/>
  <c r="J117" i="7"/>
  <c r="J125" i="7" s="1"/>
  <c r="AD115" i="7"/>
  <c r="AD123" i="7" s="1"/>
  <c r="AF113" i="7"/>
  <c r="AF121" i="7" s="1"/>
  <c r="CN113" i="7"/>
  <c r="CN121" i="7" s="1"/>
  <c r="AA114" i="7"/>
  <c r="AA122" i="7" s="1"/>
  <c r="CD117" i="7"/>
  <c r="CD125" i="7" s="1"/>
  <c r="BT119" i="7"/>
  <c r="BT127" i="7" s="1"/>
  <c r="BG113" i="7"/>
  <c r="BG121" i="7" s="1"/>
  <c r="BM118" i="7"/>
  <c r="BM126" i="7" s="1"/>
  <c r="CE117" i="7"/>
  <c r="CE125" i="7" s="1"/>
  <c r="CH114" i="7"/>
  <c r="CH122" i="7" s="1"/>
  <c r="E119" i="7"/>
  <c r="E127" i="7" s="1"/>
  <c r="P118" i="7"/>
  <c r="P126" i="7" s="1"/>
  <c r="BL116" i="7"/>
  <c r="BL124" i="7" s="1"/>
  <c r="BI115" i="7"/>
  <c r="BI123" i="7" s="1"/>
  <c r="L115" i="7"/>
  <c r="L123" i="7" s="1"/>
  <c r="BI117" i="7"/>
  <c r="BI125" i="7" s="1"/>
  <c r="BM116" i="7"/>
  <c r="BM124" i="7" s="1"/>
  <c r="AH117" i="7"/>
  <c r="AH125" i="7" s="1"/>
  <c r="BV114" i="7"/>
  <c r="BV122" i="7" s="1"/>
  <c r="AM113" i="7"/>
  <c r="AM121" i="7" s="1"/>
  <c r="I118" i="7"/>
  <c r="I126" i="7" s="1"/>
  <c r="AG113" i="7"/>
  <c r="AG121" i="7" s="1"/>
  <c r="H114" i="7"/>
  <c r="H122" i="7" s="1"/>
  <c r="AP117" i="7"/>
  <c r="AP125" i="7" s="1"/>
  <c r="Y113" i="7"/>
  <c r="Y121" i="7" s="1"/>
  <c r="I117" i="7"/>
  <c r="I125" i="7" s="1"/>
  <c r="AB114" i="7"/>
  <c r="AB122" i="7" s="1"/>
  <c r="W116" i="7"/>
  <c r="W124" i="7" s="1"/>
  <c r="CA113" i="7"/>
  <c r="CA121" i="7" s="1"/>
  <c r="BG115" i="7"/>
  <c r="BG123" i="7" s="1"/>
  <c r="BO113" i="7"/>
  <c r="BO121" i="7" s="1"/>
  <c r="AP114" i="7"/>
  <c r="AP122" i="7" s="1"/>
  <c r="E117" i="7"/>
  <c r="E125" i="7" s="1"/>
  <c r="AE117" i="7"/>
  <c r="AE125" i="7" s="1"/>
  <c r="AU115" i="7"/>
  <c r="AU123" i="7" s="1"/>
  <c r="R118" i="7"/>
  <c r="R126" i="7" s="1"/>
  <c r="BL115" i="7"/>
  <c r="BL123" i="7" s="1"/>
  <c r="BJ117" i="7"/>
  <c r="BJ125" i="7" s="1"/>
  <c r="BW114" i="7"/>
  <c r="BW122" i="7" s="1"/>
  <c r="AD114" i="7"/>
  <c r="AD122" i="7" s="1"/>
  <c r="AI114" i="7"/>
  <c r="AI122" i="7" s="1"/>
  <c r="CG113" i="7"/>
  <c r="CG121" i="7" s="1"/>
  <c r="BI118" i="7"/>
  <c r="BI126" i="7" s="1"/>
  <c r="AO117" i="7"/>
  <c r="AO125" i="7" s="1"/>
  <c r="CC114" i="7"/>
  <c r="CC122" i="7" s="1"/>
  <c r="CK117" i="7"/>
  <c r="CK125" i="7" s="1"/>
  <c r="AE116" i="7"/>
  <c r="AE124" i="7" s="1"/>
  <c r="CM115" i="7"/>
  <c r="CM123" i="7" s="1"/>
  <c r="Q119" i="7"/>
  <c r="Q127" i="7" s="1"/>
  <c r="BU114" i="7"/>
  <c r="BU122" i="7" s="1"/>
  <c r="BO114" i="7"/>
  <c r="BO122" i="7" s="1"/>
  <c r="AS119" i="7"/>
  <c r="AS127" i="7" s="1"/>
  <c r="M117" i="7"/>
  <c r="M125" i="7" s="1"/>
  <c r="BD114" i="7"/>
  <c r="BD122" i="7" s="1"/>
  <c r="CI116" i="7"/>
  <c r="CI124" i="7" s="1"/>
  <c r="BS115" i="7"/>
  <c r="BS123" i="7" s="1"/>
  <c r="K118" i="7"/>
  <c r="K126" i="7" s="1"/>
  <c r="AT119" i="7"/>
  <c r="AT127" i="7" s="1"/>
  <c r="AP116" i="7"/>
  <c r="AP124" i="7" s="1"/>
  <c r="BK113" i="7"/>
  <c r="BK121" i="7" s="1"/>
  <c r="CG116" i="7"/>
  <c r="CG124" i="7" s="1"/>
  <c r="AE113" i="7"/>
  <c r="AE121" i="7" s="1"/>
  <c r="BW118" i="7"/>
  <c r="BW126" i="7" s="1"/>
  <c r="AA116" i="7"/>
  <c r="AA124" i="7" s="1"/>
  <c r="CK116" i="7"/>
  <c r="CK124" i="7" s="1"/>
  <c r="AE118" i="7"/>
  <c r="AE126" i="7" s="1"/>
  <c r="AX117" i="7"/>
  <c r="AX125" i="7" s="1"/>
  <c r="P116" i="7"/>
  <c r="P124" i="7" s="1"/>
  <c r="V113" i="7"/>
  <c r="V121" i="7" s="1"/>
  <c r="AW119" i="7"/>
  <c r="AW127" i="7" s="1"/>
  <c r="AU113" i="7"/>
  <c r="AU121" i="7" s="1"/>
  <c r="BJ119" i="7"/>
  <c r="BJ127" i="7" s="1"/>
  <c r="AU116" i="7"/>
  <c r="AU124" i="7" s="1"/>
  <c r="BV118" i="7"/>
  <c r="BV126" i="7" s="1"/>
  <c r="BK119" i="7"/>
  <c r="BK127" i="7" s="1"/>
  <c r="BW119" i="7"/>
  <c r="BW127" i="7" s="1"/>
  <c r="BR113" i="7"/>
  <c r="BR121" i="7" s="1"/>
  <c r="CK119" i="7"/>
  <c r="CK127" i="7" s="1"/>
  <c r="BX113" i="7"/>
  <c r="BX121" i="7" s="1"/>
  <c r="BF115" i="7"/>
  <c r="BF123" i="7" s="1"/>
  <c r="CB116" i="7"/>
  <c r="CB124" i="7" s="1"/>
  <c r="BQ113" i="7"/>
  <c r="BQ121" i="7" s="1"/>
  <c r="X115" i="7"/>
  <c r="X123" i="7" s="1"/>
  <c r="F113" i="7"/>
  <c r="F121" i="7" s="1"/>
  <c r="K114" i="7"/>
  <c r="K122" i="7" s="1"/>
  <c r="BF118" i="7"/>
  <c r="BF126" i="7" s="1"/>
  <c r="BG117" i="7"/>
  <c r="BG125" i="7" s="1"/>
  <c r="CE118" i="7"/>
  <c r="CE126" i="7" s="1"/>
  <c r="AB113" i="7"/>
  <c r="AB121" i="7" s="1"/>
  <c r="CA116" i="7"/>
  <c r="CA124" i="7" s="1"/>
  <c r="AH115" i="7"/>
  <c r="AH123" i="7" s="1"/>
  <c r="AR118" i="7"/>
  <c r="AR126" i="7" s="1"/>
  <c r="CP115" i="7"/>
  <c r="CP123" i="7" s="1"/>
  <c r="AL116" i="7"/>
  <c r="AL124" i="7" s="1"/>
  <c r="N114" i="7"/>
  <c r="N122" i="7" s="1"/>
  <c r="BQ118" i="7"/>
  <c r="BQ126" i="7" s="1"/>
  <c r="W115" i="7"/>
  <c r="W123" i="7" s="1"/>
  <c r="I119" i="7"/>
  <c r="I127" i="7" s="1"/>
  <c r="BR116" i="7"/>
  <c r="BR124" i="7" s="1"/>
  <c r="CB119" i="7"/>
  <c r="CB127" i="7" s="1"/>
  <c r="AP119" i="7"/>
  <c r="AP127" i="7" s="1"/>
  <c r="AO118" i="7"/>
  <c r="AO126" i="7" s="1"/>
  <c r="CP116" i="7"/>
  <c r="CP124" i="7" s="1"/>
  <c r="Y115" i="7"/>
  <c r="Y123" i="7" s="1"/>
  <c r="AD117" i="7"/>
  <c r="AD125" i="7" s="1"/>
  <c r="AT116" i="7"/>
  <c r="AT124" i="7" s="1"/>
  <c r="AS113" i="7"/>
  <c r="AS121" i="7" s="1"/>
  <c r="AV118" i="7"/>
  <c r="AV126" i="7" s="1"/>
  <c r="BC114" i="7"/>
  <c r="BC122" i="7" s="1"/>
  <c r="CI115" i="7"/>
  <c r="CI123" i="7" s="1"/>
  <c r="AW113" i="7"/>
  <c r="AW121" i="7" s="1"/>
  <c r="X113" i="7"/>
  <c r="X121" i="7" s="1"/>
  <c r="CO114" i="7"/>
  <c r="CO122" i="7" s="1"/>
  <c r="G119" i="7"/>
  <c r="G127" i="7" s="1"/>
  <c r="BS113" i="7"/>
  <c r="BS121" i="7" s="1"/>
  <c r="CN114" i="7"/>
  <c r="CN122" i="7" s="1"/>
  <c r="CL113" i="7"/>
  <c r="CL121" i="7" s="1"/>
  <c r="BE119" i="7"/>
  <c r="BE127" i="7" s="1"/>
  <c r="CD119" i="7"/>
  <c r="CD127" i="7" s="1"/>
  <c r="W118" i="7"/>
  <c r="W126" i="7" s="1"/>
  <c r="H119" i="7"/>
  <c r="H127" i="7" s="1"/>
  <c r="D114" i="7"/>
  <c r="D122" i="7" s="1"/>
  <c r="BU117" i="7"/>
  <c r="BU125" i="7" s="1"/>
  <c r="D116" i="7"/>
  <c r="D124" i="7" s="1"/>
  <c r="O116" i="7"/>
  <c r="O124" i="7" s="1"/>
  <c r="N116" i="7"/>
  <c r="N124" i="7" s="1"/>
  <c r="N117" i="7"/>
  <c r="N125" i="7" s="1"/>
  <c r="D119" i="7"/>
  <c r="D127" i="7" s="1"/>
  <c r="CE114" i="7"/>
  <c r="CE122" i="7" s="1"/>
  <c r="M115" i="7"/>
  <c r="M123" i="7" s="1"/>
  <c r="BU113" i="7"/>
  <c r="BU121" i="7" s="1"/>
  <c r="BA117" i="7"/>
  <c r="BA125" i="7" s="1"/>
  <c r="W113" i="7"/>
  <c r="W121" i="7" s="1"/>
  <c r="BT113" i="7"/>
  <c r="BT121" i="7" s="1"/>
  <c r="BP115" i="7"/>
  <c r="BP123" i="7" s="1"/>
  <c r="AK116" i="7"/>
  <c r="AK124" i="7" s="1"/>
  <c r="BP116" i="7"/>
  <c r="BP124" i="7" s="1"/>
  <c r="BN113" i="7"/>
  <c r="BN121" i="7" s="1"/>
  <c r="J113" i="7"/>
  <c r="J121" i="7" s="1"/>
  <c r="K113" i="7"/>
  <c r="K121" i="7" s="1"/>
  <c r="AT115" i="7"/>
  <c r="AT123" i="7" s="1"/>
  <c r="U118" i="7"/>
  <c r="U126" i="7" s="1"/>
  <c r="U116" i="7"/>
  <c r="U124" i="7" s="1"/>
  <c r="BW113" i="7"/>
  <c r="BW121" i="7" s="1"/>
  <c r="BN115" i="7"/>
  <c r="BN123" i="7" s="1"/>
  <c r="BF117" i="7"/>
  <c r="BF125" i="7" s="1"/>
  <c r="CF115" i="7"/>
  <c r="CF123" i="7" s="1"/>
  <c r="CM117" i="7"/>
  <c r="CM125" i="7" s="1"/>
  <c r="AB115" i="7"/>
  <c r="AB123" i="7" s="1"/>
  <c r="AM115" i="7"/>
  <c r="AM123" i="7" s="1"/>
  <c r="BQ114" i="7"/>
  <c r="BQ122" i="7" s="1"/>
  <c r="CO117" i="7"/>
  <c r="CO125" i="7" s="1"/>
  <c r="AD113" i="7"/>
  <c r="AD121" i="7" s="1"/>
  <c r="BE114" i="7"/>
  <c r="BE122" i="7" s="1"/>
  <c r="BL118" i="7"/>
  <c r="BL126" i="7" s="1"/>
  <c r="BU116" i="7"/>
  <c r="BU124" i="7" s="1"/>
  <c r="CA119" i="7"/>
  <c r="CA127" i="7" s="1"/>
  <c r="CD116" i="7"/>
  <c r="CD124" i="7" s="1"/>
  <c r="CJ118" i="7"/>
  <c r="CJ126" i="7" s="1"/>
  <c r="Z117" i="7"/>
  <c r="Z125" i="7" s="1"/>
  <c r="AN116" i="7"/>
  <c r="AN124" i="7" s="1"/>
  <c r="AI115" i="7"/>
  <c r="AI123" i="7" s="1"/>
  <c r="CK115" i="7"/>
  <c r="CK123" i="7" s="1"/>
  <c r="BH113" i="7"/>
  <c r="BH121" i="7" s="1"/>
  <c r="M118" i="7"/>
  <c r="M126" i="7" s="1"/>
  <c r="BX116" i="7"/>
  <c r="BX124" i="7" s="1"/>
  <c r="AF116" i="7"/>
  <c r="AF124" i="7" s="1"/>
  <c r="BS119" i="7"/>
  <c r="BS127" i="7" s="1"/>
  <c r="AO115" i="7"/>
  <c r="AO123" i="7" s="1"/>
  <c r="BU119" i="7"/>
  <c r="BU127" i="7" s="1"/>
  <c r="AE115" i="7"/>
  <c r="AE123" i="7" s="1"/>
  <c r="BD119" i="7"/>
  <c r="BD127" i="7" s="1"/>
  <c r="CG119" i="7"/>
  <c r="CG127" i="7" s="1"/>
  <c r="BI114" i="7"/>
  <c r="BI122" i="7" s="1"/>
  <c r="BP113" i="7"/>
  <c r="BP121" i="7" s="1"/>
  <c r="CB117" i="7"/>
  <c r="CB125" i="7" s="1"/>
  <c r="BC119" i="7"/>
  <c r="BC127" i="7" s="1"/>
  <c r="CP118" i="7"/>
  <c r="CP126" i="7" s="1"/>
  <c r="BP118" i="7"/>
  <c r="BP126" i="7" s="1"/>
  <c r="G116" i="7"/>
  <c r="G124" i="7" s="1"/>
  <c r="BX119" i="7"/>
  <c r="BX127" i="7" s="1"/>
  <c r="BA119" i="7"/>
  <c r="BA127" i="7" s="1"/>
  <c r="P113" i="7"/>
  <c r="P121" i="7" s="1"/>
  <c r="BD117" i="7"/>
  <c r="BD125" i="7" s="1"/>
  <c r="J115" i="7"/>
  <c r="J123" i="7" s="1"/>
  <c r="BN116" i="7"/>
  <c r="BN124" i="7" s="1"/>
  <c r="CJ117" i="7"/>
  <c r="CJ125" i="7" s="1"/>
  <c r="BH116" i="7"/>
  <c r="BH124" i="7" s="1"/>
  <c r="AN118" i="7"/>
  <c r="AN126" i="7" s="1"/>
  <c r="CL118" i="7"/>
  <c r="CL126" i="7" s="1"/>
  <c r="P117" i="7"/>
  <c r="P125" i="7" s="1"/>
  <c r="AT114" i="7"/>
  <c r="AT122" i="7" s="1"/>
  <c r="CE119" i="7"/>
  <c r="CE127" i="7" s="1"/>
  <c r="BY117" i="7"/>
  <c r="BY125" i="7" s="1"/>
  <c r="AP118" i="7"/>
  <c r="AP126" i="7" s="1"/>
  <c r="BQ115" i="7"/>
  <c r="BQ123" i="7" s="1"/>
  <c r="CB113" i="7"/>
  <c r="CB121" i="7" s="1"/>
  <c r="AQ113" i="7"/>
  <c r="AQ121" i="7" s="1"/>
  <c r="BJ118" i="7"/>
  <c r="BJ126" i="7" s="1"/>
  <c r="CC115" i="7"/>
  <c r="CC123" i="7" s="1"/>
  <c r="U115" i="7"/>
  <c r="U123" i="7" s="1"/>
  <c r="J118" i="7"/>
  <c r="J126" i="7" s="1"/>
  <c r="BD116" i="7"/>
  <c r="BD124" i="7" s="1"/>
  <c r="H116" i="7"/>
  <c r="H124" i="7" s="1"/>
  <c r="O118" i="7"/>
  <c r="O126" i="7" s="1"/>
  <c r="CF117" i="7"/>
  <c r="CF125" i="7" s="1"/>
  <c r="BC115" i="7"/>
  <c r="BC123" i="7" s="1"/>
  <c r="AG115" i="7"/>
  <c r="AG123" i="7" s="1"/>
  <c r="BD118" i="7"/>
  <c r="BD126" i="7" s="1"/>
  <c r="U113" i="7"/>
  <c r="U121" i="7" s="1"/>
  <c r="AR114" i="7"/>
  <c r="AR122" i="7" s="1"/>
  <c r="BS118" i="7"/>
  <c r="BS126" i="7" s="1"/>
  <c r="BD115" i="7"/>
  <c r="BD123" i="7" s="1"/>
  <c r="CG117" i="7"/>
  <c r="CG125" i="7" s="1"/>
  <c r="AJ113" i="7"/>
  <c r="AJ121" i="7" s="1"/>
  <c r="G130" i="7"/>
  <c r="O115" i="7"/>
  <c r="O123" i="7" s="1"/>
  <c r="AC130" i="7"/>
  <c r="AX135" i="7"/>
  <c r="BF133" i="7"/>
  <c r="X130" i="7"/>
  <c r="AM131" i="7"/>
  <c r="AX131" i="7"/>
  <c r="AK129" i="7"/>
  <c r="BN135" i="7"/>
  <c r="CL129" i="7"/>
  <c r="CL131" i="7"/>
  <c r="BR134" i="7"/>
  <c r="AH129" i="7"/>
  <c r="AS135" i="7"/>
  <c r="AM129" i="7"/>
  <c r="Q130" i="7"/>
  <c r="CM130" i="7"/>
  <c r="AG135" i="7"/>
  <c r="AK115" i="7"/>
  <c r="AK123" i="7" s="1"/>
  <c r="L116" i="7"/>
  <c r="L124" i="7" s="1"/>
  <c r="K119" i="7"/>
  <c r="K127" i="7" s="1"/>
  <c r="CI117" i="7"/>
  <c r="CI125" i="7" s="1"/>
  <c r="U119" i="7"/>
  <c r="U127" i="7" s="1"/>
  <c r="AW118" i="7"/>
  <c r="AW126" i="7" s="1"/>
  <c r="AY119" i="7"/>
  <c r="AY127" i="7" s="1"/>
  <c r="AY118" i="7"/>
  <c r="AY126" i="7" s="1"/>
  <c r="G115" i="7"/>
  <c r="G123" i="7" s="1"/>
  <c r="AG118" i="7"/>
  <c r="AG126" i="7" s="1"/>
  <c r="AI117" i="7"/>
  <c r="AI125" i="7" s="1"/>
  <c r="O119" i="7"/>
  <c r="O127" i="7" s="1"/>
  <c r="AR113" i="7"/>
  <c r="AR121" i="7" s="1"/>
  <c r="AK114" i="7"/>
  <c r="AK122" i="7" s="1"/>
  <c r="BJ114" i="7"/>
  <c r="BJ122" i="7" s="1"/>
  <c r="BF113" i="7"/>
  <c r="BF121" i="7" s="1"/>
  <c r="AN117" i="7"/>
  <c r="AN125" i="7" s="1"/>
  <c r="BZ117" i="7"/>
  <c r="BZ125" i="7" s="1"/>
  <c r="BJ115" i="7"/>
  <c r="BJ123" i="7" s="1"/>
  <c r="AW114" i="7"/>
  <c r="AW122" i="7" s="1"/>
  <c r="CB114" i="7"/>
  <c r="CB122" i="7" s="1"/>
  <c r="F115" i="7"/>
  <c r="F123" i="7" s="1"/>
  <c r="CB118" i="7"/>
  <c r="CB126" i="7" s="1"/>
  <c r="BO116" i="7"/>
  <c r="BO124" i="7" s="1"/>
  <c r="BA116" i="7"/>
  <c r="BA124" i="7" s="1"/>
  <c r="E116" i="7"/>
  <c r="E124" i="7" s="1"/>
  <c r="AE119" i="7"/>
  <c r="AE127" i="7" s="1"/>
  <c r="CL117" i="7"/>
  <c r="CL125" i="7" s="1"/>
  <c r="BC116" i="7"/>
  <c r="BC124" i="7" s="1"/>
  <c r="AA119" i="7"/>
  <c r="AA127" i="7" s="1"/>
  <c r="AW115" i="7"/>
  <c r="AW123" i="7" s="1"/>
  <c r="F117" i="7"/>
  <c r="F125" i="7" s="1"/>
  <c r="AF115" i="7"/>
  <c r="AF123" i="7" s="1"/>
  <c r="BX118" i="7"/>
  <c r="BX126" i="7" s="1"/>
  <c r="CP117" i="7"/>
  <c r="CP125" i="7" s="1"/>
  <c r="Q113" i="7"/>
  <c r="Q121" i="7" s="1"/>
  <c r="BA115" i="7"/>
  <c r="BA123" i="7" s="1"/>
  <c r="AT113" i="7"/>
  <c r="AT121" i="7" s="1"/>
  <c r="AH113" i="7"/>
  <c r="AH121" i="7" s="1"/>
  <c r="CL119" i="7"/>
  <c r="CL127" i="7" s="1"/>
  <c r="AF118" i="7"/>
  <c r="AF126" i="7" s="1"/>
  <c r="AR116" i="7"/>
  <c r="AR124" i="7" s="1"/>
  <c r="AK113" i="7"/>
  <c r="AK121" i="7" s="1"/>
  <c r="AV117" i="7"/>
  <c r="AV125" i="7" s="1"/>
  <c r="BX114" i="7"/>
  <c r="BX122" i="7" s="1"/>
  <c r="AS115" i="7"/>
  <c r="AS123" i="7" s="1"/>
  <c r="BG116" i="7"/>
  <c r="BG124" i="7" s="1"/>
  <c r="AF117" i="7"/>
  <c r="AF125" i="7" s="1"/>
  <c r="BR119" i="7"/>
  <c r="BR127" i="7" s="1"/>
  <c r="AH116" i="7"/>
  <c r="AH124" i="7" s="1"/>
  <c r="CF113" i="7"/>
  <c r="CF121" i="7" s="1"/>
  <c r="BI119" i="7"/>
  <c r="BI127" i="7" s="1"/>
  <c r="CF116" i="7"/>
  <c r="CF124" i="7" s="1"/>
  <c r="BA114" i="7"/>
  <c r="BA122" i="7" s="1"/>
  <c r="S118" i="7"/>
  <c r="S126" i="7" s="1"/>
  <c r="CI114" i="7"/>
  <c r="CI122" i="7" s="1"/>
  <c r="CA114" i="7"/>
  <c r="CA122" i="7" s="1"/>
  <c r="M119" i="7"/>
  <c r="M127" i="7" s="1"/>
  <c r="BN119" i="7"/>
  <c r="BN127" i="7" s="1"/>
  <c r="AM119" i="7"/>
  <c r="AM127" i="7" s="1"/>
  <c r="CA118" i="7"/>
  <c r="CA126" i="7" s="1"/>
  <c r="CG118" i="7"/>
  <c r="CG126" i="7" s="1"/>
  <c r="BL119" i="7"/>
  <c r="BL127" i="7" s="1"/>
  <c r="BN117" i="7"/>
  <c r="BN125" i="7" s="1"/>
  <c r="BX131" i="7"/>
  <c r="D117" i="7"/>
  <c r="D125" i="7" s="1"/>
  <c r="AQ117" i="7"/>
  <c r="AQ125" i="7" s="1"/>
  <c r="CM114" i="7"/>
  <c r="CM122" i="7" s="1"/>
  <c r="BB129" i="7"/>
  <c r="BY132" i="7"/>
  <c r="BU133" i="7"/>
  <c r="AN133" i="7"/>
  <c r="AO135" i="7"/>
  <c r="BM129" i="7"/>
  <c r="BY133" i="7"/>
  <c r="U135" i="7"/>
  <c r="Z129" i="7"/>
  <c r="AL135" i="7"/>
  <c r="AL133" i="7"/>
  <c r="AV129" i="7"/>
  <c r="BL134" i="7"/>
  <c r="AV131" i="7"/>
  <c r="CI129" i="7"/>
  <c r="BM132" i="7"/>
  <c r="AB133" i="7"/>
  <c r="L114" i="7"/>
  <c r="L122" i="7" s="1"/>
  <c r="BM113" i="7"/>
  <c r="BM121" i="7" s="1"/>
  <c r="AE114" i="7"/>
  <c r="AE122" i="7" s="1"/>
  <c r="AN114" i="7"/>
  <c r="AN122" i="7" s="1"/>
  <c r="T116" i="7"/>
  <c r="T124" i="7" s="1"/>
  <c r="BI116" i="7"/>
  <c r="BI124" i="7" s="1"/>
  <c r="CC119" i="7"/>
  <c r="CC127" i="7" s="1"/>
  <c r="O117" i="7"/>
  <c r="O125" i="7" s="1"/>
  <c r="BV113" i="7"/>
  <c r="BV121" i="7" s="1"/>
  <c r="BC118" i="7"/>
  <c r="BC126" i="7" s="1"/>
  <c r="AO116" i="7"/>
  <c r="AO124" i="7" s="1"/>
  <c r="Z116" i="7"/>
  <c r="Z124" i="7" s="1"/>
  <c r="CE115" i="7"/>
  <c r="CE123" i="7" s="1"/>
  <c r="CC116" i="7"/>
  <c r="CC124" i="7" s="1"/>
  <c r="BC113" i="7"/>
  <c r="BC121" i="7" s="1"/>
  <c r="CD114" i="7"/>
  <c r="CD122" i="7" s="1"/>
  <c r="AC119" i="7"/>
  <c r="AC127" i="7" s="1"/>
  <c r="AB117" i="7"/>
  <c r="AB125" i="7" s="1"/>
  <c r="R116" i="7"/>
  <c r="R124" i="7" s="1"/>
  <c r="AZ113" i="7"/>
  <c r="AZ121" i="7" s="1"/>
  <c r="BH118" i="7"/>
  <c r="BH126" i="7" s="1"/>
  <c r="AN115" i="7"/>
  <c r="AN123" i="7" s="1"/>
  <c r="BK115" i="7"/>
  <c r="BK123" i="7" s="1"/>
  <c r="BP119" i="7"/>
  <c r="BP127" i="7" s="1"/>
  <c r="CO113" i="7"/>
  <c r="CO121" i="7" s="1"/>
  <c r="S114" i="7"/>
  <c r="S122" i="7" s="1"/>
  <c r="AA113" i="7"/>
  <c r="AA121" i="7" s="1"/>
  <c r="BB119" i="7"/>
  <c r="BB127" i="7" s="1"/>
  <c r="BO118" i="7"/>
  <c r="BO126" i="7" s="1"/>
  <c r="G114" i="7"/>
  <c r="G122" i="7" s="1"/>
  <c r="BH119" i="7"/>
  <c r="BH127" i="7" s="1"/>
  <c r="E114" i="7"/>
  <c r="E122" i="7" s="1"/>
  <c r="Y117" i="7"/>
  <c r="Y125" i="7" s="1"/>
  <c r="S117" i="7"/>
  <c r="S125" i="7" s="1"/>
  <c r="J116" i="7"/>
  <c r="J124" i="7" s="1"/>
  <c r="CJ113" i="7"/>
  <c r="CJ121" i="7" s="1"/>
  <c r="BK117" i="7"/>
  <c r="BK125" i="7" s="1"/>
  <c r="AQ118" i="7"/>
  <c r="AQ126" i="7" s="1"/>
  <c r="AK118" i="7"/>
  <c r="AK126" i="7" s="1"/>
  <c r="AU117" i="7"/>
  <c r="AU125" i="7" s="1"/>
  <c r="Q115" i="7"/>
  <c r="Q123" i="7" s="1"/>
  <c r="AY116" i="7"/>
  <c r="AY124" i="7" s="1"/>
  <c r="AL118" i="7"/>
  <c r="AL126" i="7" s="1"/>
  <c r="BM117" i="7"/>
  <c r="BM125" i="7" s="1"/>
  <c r="W119" i="7"/>
  <c r="W127" i="7" s="1"/>
  <c r="BM114" i="7"/>
  <c r="BM122" i="7" s="1"/>
  <c r="Y118" i="7"/>
  <c r="Y126" i="7" s="1"/>
  <c r="AV113" i="7"/>
  <c r="AV121" i="7" s="1"/>
  <c r="CC118" i="7"/>
  <c r="CC126" i="7" s="1"/>
  <c r="V115" i="7"/>
  <c r="V123" i="7" s="1"/>
  <c r="Q118" i="7"/>
  <c r="Q126" i="7" s="1"/>
  <c r="BR118" i="7"/>
  <c r="BR126" i="7" s="1"/>
  <c r="F114" i="7"/>
  <c r="F122" i="7" s="1"/>
  <c r="CF114" i="7"/>
  <c r="CF122" i="7" s="1"/>
  <c r="BL113" i="7"/>
  <c r="BL121" i="7" s="1"/>
  <c r="AM116" i="7"/>
  <c r="AM124" i="7" s="1"/>
  <c r="AG119" i="7"/>
  <c r="AG127" i="7" s="1"/>
  <c r="H117" i="7"/>
  <c r="H125" i="7" s="1"/>
  <c r="BB113" i="7"/>
  <c r="BB121" i="7" s="1"/>
  <c r="BW115" i="7"/>
  <c r="BW123" i="7" s="1"/>
  <c r="G113" i="7"/>
  <c r="G121" i="7" s="1"/>
  <c r="CM116" i="7"/>
  <c r="CM124" i="7" s="1"/>
  <c r="BS114" i="7"/>
  <c r="BS122" i="7" s="1"/>
  <c r="CL116" i="7"/>
  <c r="CL124" i="7" s="1"/>
  <c r="AP113" i="7"/>
  <c r="AP121" i="7" s="1"/>
  <c r="CE132" i="7"/>
  <c r="BY135" i="7"/>
  <c r="AS118" i="7"/>
  <c r="AS126" i="7" s="1"/>
  <c r="CI118" i="7"/>
  <c r="CI126" i="7" s="1"/>
  <c r="CD115" i="7"/>
  <c r="CD123" i="7" s="1"/>
  <c r="BS131" i="7"/>
  <c r="BO132" i="7"/>
  <c r="BT130" i="7"/>
  <c r="BG135" i="7"/>
  <c r="Q133" i="7"/>
  <c r="M133" i="7"/>
  <c r="K134" i="7"/>
  <c r="AT130" i="7"/>
  <c r="Y133" i="7"/>
  <c r="BN132" i="7"/>
  <c r="G133" i="7"/>
  <c r="AV130" i="7"/>
  <c r="BD135" i="7"/>
  <c r="CM133" i="7"/>
  <c r="AJ131" i="7"/>
  <c r="BY118" i="7"/>
  <c r="BY126" i="7" s="1"/>
  <c r="BY116" i="7"/>
  <c r="BY124" i="7" s="1"/>
  <c r="R113" i="7"/>
  <c r="R121" i="7" s="1"/>
  <c r="L118" i="7"/>
  <c r="L126" i="7" s="1"/>
  <c r="AD116" i="7"/>
  <c r="AD124" i="7" s="1"/>
  <c r="BT116" i="7"/>
  <c r="BT124" i="7" s="1"/>
  <c r="N115" i="7"/>
  <c r="N123" i="7" s="1"/>
  <c r="CP113" i="7"/>
  <c r="CP121" i="7" s="1"/>
  <c r="S116" i="7"/>
  <c r="S124" i="7" s="1"/>
  <c r="AD119" i="7"/>
  <c r="AD127" i="7" s="1"/>
  <c r="D113" i="7"/>
  <c r="D121" i="7" s="1"/>
  <c r="K116" i="7"/>
  <c r="K124" i="7" s="1"/>
  <c r="AF119" i="7"/>
  <c r="AF127" i="7" s="1"/>
  <c r="AK117" i="7"/>
  <c r="AK125" i="7" s="1"/>
  <c r="AC115" i="7"/>
  <c r="AC123" i="7" s="1"/>
  <c r="BB116" i="7"/>
  <c r="BB124" i="7" s="1"/>
  <c r="T114" i="7"/>
  <c r="T122" i="7" s="1"/>
  <c r="H115" i="7"/>
  <c r="H123" i="7" s="1"/>
  <c r="BZ118" i="7"/>
  <c r="BZ126" i="7" s="1"/>
  <c r="BZ119" i="7"/>
  <c r="BZ127" i="7" s="1"/>
  <c r="CH119" i="7"/>
  <c r="CH127" i="7" s="1"/>
  <c r="CH113" i="7"/>
  <c r="CH121" i="7" s="1"/>
  <c r="AM114" i="7"/>
  <c r="AM122" i="7" s="1"/>
  <c r="T113" i="7"/>
  <c r="T121" i="7" s="1"/>
  <c r="BT117" i="7"/>
  <c r="BT125" i="7" s="1"/>
  <c r="BS116" i="7"/>
  <c r="BS124" i="7" s="1"/>
  <c r="S113" i="7"/>
  <c r="S121" i="7" s="1"/>
  <c r="CO118" i="7"/>
  <c r="CO126" i="7" s="1"/>
  <c r="AV116" i="7"/>
  <c r="AV124" i="7" s="1"/>
  <c r="Z115" i="7"/>
  <c r="Z123" i="7" s="1"/>
  <c r="BZ114" i="7"/>
  <c r="BZ122" i="7" s="1"/>
  <c r="BH117" i="7"/>
  <c r="BH125" i="7" s="1"/>
  <c r="BX115" i="7"/>
  <c r="BX123" i="7" s="1"/>
  <c r="CB115" i="7"/>
  <c r="CB123" i="7" s="1"/>
  <c r="BQ119" i="7"/>
  <c r="BQ127" i="7" s="1"/>
  <c r="BP114" i="7"/>
  <c r="BP122" i="7" s="1"/>
  <c r="CD118" i="7"/>
  <c r="CD126" i="7" s="1"/>
  <c r="H118" i="7"/>
  <c r="H126" i="7" s="1"/>
  <c r="V117" i="7"/>
  <c r="V125" i="7" s="1"/>
  <c r="T117" i="7"/>
  <c r="T125" i="7" s="1"/>
  <c r="CN117" i="7"/>
  <c r="CN125" i="7" s="1"/>
  <c r="CN116" i="7"/>
  <c r="CN124" i="7" s="1"/>
  <c r="CF118" i="7"/>
  <c r="CF126" i="7" s="1"/>
  <c r="CJ115" i="7"/>
  <c r="CJ123" i="7" s="1"/>
  <c r="AQ119" i="7"/>
  <c r="AQ127" i="7" s="1"/>
  <c r="AJ118" i="7"/>
  <c r="AJ126" i="7" s="1"/>
  <c r="CJ114" i="7"/>
  <c r="CJ122" i="7" s="1"/>
  <c r="AC114" i="7"/>
  <c r="AC122" i="7" s="1"/>
  <c r="BZ115" i="7"/>
  <c r="BZ123" i="7" s="1"/>
  <c r="T115" i="7"/>
  <c r="T123" i="7" s="1"/>
  <c r="AR115" i="7"/>
  <c r="AR123" i="7" s="1"/>
  <c r="AG116" i="7"/>
  <c r="AG124" i="7" s="1"/>
  <c r="CG114" i="7"/>
  <c r="CG122" i="7" s="1"/>
  <c r="AP115" i="7"/>
  <c r="AP123" i="7" s="1"/>
  <c r="AJ117" i="7"/>
  <c r="AJ125" i="7" s="1"/>
  <c r="I114" i="7"/>
  <c r="I122" i="7" s="1"/>
  <c r="D118" i="7"/>
  <c r="D126" i="7" s="1"/>
  <c r="AC118" i="7"/>
  <c r="AC126" i="7" s="1"/>
  <c r="AM117" i="7"/>
  <c r="AM125" i="7" s="1"/>
  <c r="AH114" i="7"/>
  <c r="AH122" i="7" s="1"/>
  <c r="BL114" i="7"/>
  <c r="BL122" i="7" s="1"/>
  <c r="D115" i="7"/>
  <c r="D123" i="7" s="1"/>
  <c r="AF114" i="7"/>
  <c r="AF122" i="7" s="1"/>
  <c r="AO114" i="7"/>
  <c r="AO122" i="7" s="1"/>
  <c r="E118" i="7"/>
  <c r="E126" i="7" s="1"/>
  <c r="BT132" i="7"/>
  <c r="L130" i="7"/>
  <c r="AI119" i="7"/>
  <c r="AI127" i="7" s="1"/>
  <c r="CD113" i="7"/>
  <c r="CD121" i="7" s="1"/>
  <c r="CI132" i="7"/>
  <c r="O134" i="7"/>
  <c r="AY129" i="7"/>
  <c r="BL132" i="7"/>
  <c r="H134" i="7"/>
  <c r="BJ134" i="7"/>
  <c r="CD130" i="7"/>
  <c r="CP133" i="7"/>
  <c r="BR132" i="7"/>
  <c r="CC131" i="7"/>
  <c r="CE131" i="7"/>
  <c r="CM131" i="7"/>
  <c r="CN134" i="7"/>
  <c r="O132" i="7"/>
  <c r="BH129" i="7"/>
  <c r="CK131" i="7"/>
  <c r="AI134" i="7"/>
  <c r="S131" i="7"/>
  <c r="N134" i="7"/>
  <c r="E113" i="7"/>
  <c r="E121" i="7" s="1"/>
  <c r="AB116" i="7"/>
  <c r="AB124" i="7" s="1"/>
  <c r="AB132" i="7"/>
  <c r="AD134" i="7"/>
  <c r="Y135" i="7"/>
  <c r="BJ131" i="7"/>
  <c r="AQ131" i="7"/>
  <c r="BJ135" i="7"/>
  <c r="BX134" i="7"/>
  <c r="Z130" i="7"/>
  <c r="BF134" i="7"/>
  <c r="BQ134" i="7"/>
  <c r="S133" i="7"/>
  <c r="BX130" i="7"/>
  <c r="AR133" i="7"/>
  <c r="BI131" i="7"/>
  <c r="AP129" i="7"/>
  <c r="BI130" i="7"/>
  <c r="CC133" i="7"/>
  <c r="H129" i="7"/>
  <c r="Z135" i="7"/>
  <c r="T118" i="7"/>
  <c r="T126" i="7" s="1"/>
  <c r="BG119" i="7"/>
  <c r="BG127" i="7" s="1"/>
  <c r="I115" i="7"/>
  <c r="I123" i="7" s="1"/>
  <c r="BK129" i="7"/>
  <c r="AI129" i="7"/>
  <c r="BJ129" i="7"/>
  <c r="J134" i="7"/>
  <c r="V135" i="7"/>
  <c r="CO129" i="7"/>
  <c r="BD131" i="7"/>
  <c r="T134" i="7"/>
  <c r="BE133" i="7"/>
  <c r="AN130" i="7"/>
  <c r="AH133" i="7"/>
  <c r="AQ129" i="7"/>
  <c r="AS129" i="7"/>
  <c r="CF131" i="7"/>
  <c r="T131" i="7"/>
  <c r="BF132" i="7"/>
  <c r="BM119" i="7"/>
  <c r="BM127" i="7" s="1"/>
  <c r="AZ117" i="7"/>
  <c r="AZ125" i="7" s="1"/>
  <c r="O113" i="7"/>
  <c r="O121" i="7" s="1"/>
  <c r="E115" i="7"/>
  <c r="E123" i="7" s="1"/>
  <c r="BO134" i="7"/>
  <c r="AR129" i="7"/>
  <c r="BI129" i="7"/>
  <c r="BF131" i="7"/>
  <c r="CH135" i="7"/>
  <c r="AS132" i="7"/>
  <c r="BX133" i="7"/>
  <c r="T132" i="7"/>
  <c r="BD133" i="7"/>
  <c r="BX132" i="7"/>
  <c r="AT135" i="7"/>
  <c r="AL130" i="7"/>
  <c r="BB132" i="7"/>
  <c r="BI135" i="7"/>
  <c r="BP133" i="7"/>
  <c r="BU129" i="7"/>
  <c r="AZ130" i="7"/>
  <c r="AE130" i="7"/>
  <c r="BX129" i="7"/>
  <c r="BR133" i="7"/>
  <c r="CH129" i="7"/>
  <c r="P132" i="7"/>
  <c r="O129" i="7"/>
  <c r="AA131" i="7"/>
  <c r="AP135" i="7"/>
  <c r="CF132" i="7"/>
  <c r="AK131" i="7"/>
  <c r="BO135" i="7"/>
  <c r="BG134" i="7"/>
  <c r="BA133" i="7"/>
  <c r="Q129" i="7"/>
  <c r="Y129" i="7"/>
  <c r="BB133" i="7"/>
  <c r="BG133" i="7"/>
  <c r="AT133" i="7"/>
  <c r="CJ132" i="7"/>
  <c r="R135" i="7"/>
  <c r="BI132" i="7"/>
  <c r="T119" i="7"/>
  <c r="T127" i="7" s="1"/>
  <c r="P119" i="7"/>
  <c r="P127" i="7" s="1"/>
  <c r="AW133" i="7"/>
  <c r="AL119" i="7"/>
  <c r="AL127" i="7" s="1"/>
  <c r="CI133" i="7"/>
  <c r="AB135" i="7"/>
  <c r="CF129" i="7"/>
  <c r="M135" i="7"/>
  <c r="BM134" i="7"/>
  <c r="BP134" i="7"/>
  <c r="AK134" i="7"/>
  <c r="K130" i="7"/>
  <c r="CO130" i="7"/>
  <c r="D134" i="7"/>
  <c r="AW134" i="7"/>
  <c r="CF130" i="7"/>
  <c r="CC130" i="7"/>
  <c r="BK134" i="7"/>
  <c r="AP133" i="7"/>
  <c r="AJ133" i="7"/>
  <c r="AN129" i="7"/>
  <c r="CN131" i="7"/>
  <c r="BV131" i="7"/>
  <c r="J129" i="7"/>
  <c r="BI113" i="7"/>
  <c r="BI121" i="7" s="1"/>
  <c r="Q131" i="7"/>
  <c r="BQ131" i="7"/>
  <c r="CO134" i="7"/>
  <c r="AL131" i="7"/>
  <c r="AF129" i="7"/>
  <c r="BH133" i="7"/>
  <c r="V130" i="7"/>
  <c r="G134" i="7"/>
  <c r="AW132" i="7"/>
  <c r="Q135" i="7"/>
  <c r="AN135" i="7"/>
  <c r="AC129" i="7"/>
  <c r="CE133" i="7"/>
  <c r="BG132" i="7"/>
  <c r="AJ130" i="7"/>
  <c r="AJ134" i="7"/>
  <c r="BA134" i="7"/>
  <c r="W129" i="7"/>
  <c r="AH131" i="7"/>
  <c r="AF135" i="7"/>
  <c r="AL115" i="7"/>
  <c r="AL123" i="7" s="1"/>
  <c r="F119" i="7"/>
  <c r="F127" i="7" s="1"/>
  <c r="AZ118" i="7"/>
  <c r="AZ126" i="7" s="1"/>
  <c r="Z131" i="7"/>
  <c r="BD132" i="7"/>
  <c r="BU130" i="7"/>
  <c r="CA131" i="7"/>
  <c r="BQ135" i="7"/>
  <c r="AU130" i="7"/>
  <c r="AU133" i="7"/>
  <c r="CP131" i="7"/>
  <c r="BN131" i="7"/>
  <c r="BM130" i="7"/>
  <c r="AF132" i="7"/>
  <c r="AK130" i="7"/>
  <c r="AQ134" i="7"/>
  <c r="I131" i="7"/>
  <c r="BZ129" i="7"/>
  <c r="CP130" i="7"/>
  <c r="J130" i="7"/>
  <c r="CG129" i="7"/>
  <c r="AA133" i="7"/>
  <c r="T130" i="7"/>
  <c r="M134" i="7"/>
  <c r="CB132" i="7"/>
  <c r="H133" i="7"/>
  <c r="BV135" i="7"/>
  <c r="BQ130" i="7"/>
  <c r="AT131" i="7"/>
  <c r="AB130" i="7"/>
  <c r="Y131" i="7"/>
  <c r="BJ133" i="7"/>
  <c r="BV133" i="7"/>
  <c r="O133" i="7"/>
  <c r="BW129" i="7"/>
  <c r="E130" i="7"/>
  <c r="H130" i="7"/>
  <c r="AH134" i="7"/>
  <c r="AO129" i="7"/>
  <c r="F134" i="7"/>
  <c r="BH132" i="7"/>
  <c r="BM133" i="7"/>
  <c r="CK113" i="7"/>
  <c r="CK121" i="7" s="1"/>
  <c r="U114" i="7"/>
  <c r="U122" i="7" s="1"/>
  <c r="AZ116" i="7"/>
  <c r="AZ124" i="7" s="1"/>
  <c r="Q132" i="7"/>
  <c r="AO134" i="7"/>
  <c r="AK135" i="7"/>
  <c r="CD134" i="7"/>
  <c r="CB135" i="7"/>
  <c r="G131" i="7"/>
  <c r="BE131" i="7"/>
  <c r="AP130" i="7"/>
  <c r="AW130" i="7"/>
  <c r="BM131" i="7"/>
  <c r="BB131" i="7"/>
  <c r="I130" i="7"/>
  <c r="L133" i="7"/>
  <c r="AM133" i="7"/>
  <c r="BO131" i="7"/>
  <c r="BN129" i="7"/>
  <c r="BZ135" i="7"/>
  <c r="AM118" i="7"/>
  <c r="AM126" i="7" s="1"/>
  <c r="BT114" i="7"/>
  <c r="BT122" i="7" s="1"/>
  <c r="CJ130" i="7"/>
  <c r="N118" i="7"/>
  <c r="N126" i="7" s="1"/>
  <c r="BN133" i="7"/>
  <c r="F129" i="7"/>
  <c r="S129" i="7"/>
  <c r="BA132" i="7"/>
  <c r="BU131" i="7"/>
  <c r="BS135" i="7"/>
  <c r="X135" i="7"/>
  <c r="CH134" i="7"/>
  <c r="V129" i="7"/>
  <c r="AU134" i="7"/>
  <c r="BK131" i="7"/>
  <c r="BC131" i="7"/>
  <c r="X129" i="7"/>
  <c r="F131" i="7"/>
  <c r="CK133" i="7"/>
  <c r="U131" i="7"/>
  <c r="AS134" i="7"/>
  <c r="BF129" i="7"/>
  <c r="AB131" i="7"/>
  <c r="H135" i="7"/>
  <c r="I113" i="7"/>
  <c r="I121" i="7" s="1"/>
  <c r="BE113" i="7"/>
  <c r="BE121" i="7" s="1"/>
  <c r="CG133" i="7"/>
  <c r="P130" i="7"/>
  <c r="CL135" i="7"/>
  <c r="CA129" i="7"/>
  <c r="P131" i="7"/>
  <c r="BZ131" i="7"/>
  <c r="AD133" i="7"/>
  <c r="CG131" i="7"/>
  <c r="AF133" i="7"/>
  <c r="H132" i="7"/>
  <c r="V131" i="7"/>
  <c r="AS133" i="7"/>
  <c r="I132" i="7"/>
  <c r="W133" i="7"/>
  <c r="AO132" i="7"/>
  <c r="BE135" i="7"/>
  <c r="M129" i="7"/>
  <c r="AN132" i="7"/>
  <c r="V132" i="7"/>
  <c r="AA130" i="7"/>
  <c r="AD132" i="7"/>
  <c r="CO133" i="7"/>
  <c r="K129" i="7"/>
  <c r="E133" i="7"/>
  <c r="S130" i="7"/>
  <c r="K131" i="7"/>
  <c r="CC134" i="7"/>
  <c r="AC131" i="7"/>
  <c r="CL130" i="7"/>
  <c r="AC135" i="7"/>
  <c r="BP130" i="7"/>
  <c r="BP129" i="7"/>
  <c r="BR131" i="7"/>
  <c r="U134" i="7"/>
  <c r="BZ130" i="7"/>
  <c r="AB129" i="7"/>
  <c r="AT132" i="7"/>
  <c r="P129" i="7"/>
  <c r="CF133" i="7"/>
  <c r="BA131" i="7"/>
  <c r="BV129" i="7"/>
  <c r="V116" i="7"/>
  <c r="V124" i="7" s="1"/>
  <c r="CE116" i="7"/>
  <c r="CE124" i="7" s="1"/>
  <c r="Z114" i="7"/>
  <c r="Z122" i="7" s="1"/>
  <c r="AM132" i="7"/>
  <c r="BS134" i="7"/>
  <c r="O131" i="7"/>
  <c r="CJ129" i="7"/>
  <c r="BH131" i="7"/>
  <c r="AN131" i="7"/>
  <c r="AV132" i="7"/>
  <c r="AO133" i="7"/>
  <c r="AA134" i="7"/>
  <c r="CN130" i="7"/>
  <c r="Z133" i="7"/>
  <c r="AU129" i="7"/>
  <c r="BP132" i="7"/>
  <c r="AF130" i="7"/>
  <c r="R130" i="7"/>
  <c r="AZ134" i="7"/>
  <c r="J132" i="7"/>
  <c r="N135" i="7"/>
  <c r="AA118" i="7"/>
  <c r="AA126" i="7" s="1"/>
  <c r="BD113" i="7"/>
  <c r="BD121" i="7" s="1"/>
  <c r="D129" i="7"/>
  <c r="CE134" i="7"/>
  <c r="CL134" i="7"/>
  <c r="AZ131" i="7"/>
  <c r="BW131" i="7"/>
  <c r="CE129" i="7"/>
  <c r="CB133" i="7"/>
  <c r="E132" i="7"/>
  <c r="CM134" i="7"/>
  <c r="N129" i="7"/>
  <c r="AP134" i="7"/>
  <c r="AW129" i="7"/>
  <c r="AJ129" i="7"/>
  <c r="BO133" i="7"/>
  <c r="S134" i="7"/>
  <c r="BZ134" i="7"/>
  <c r="BM135" i="7"/>
  <c r="CP114" i="7"/>
  <c r="CP122" i="7" s="1"/>
  <c r="CO132" i="7"/>
  <c r="S132" i="7"/>
  <c r="AX118" i="7"/>
  <c r="AX126" i="7" s="1"/>
  <c r="P134" i="7"/>
  <c r="AR134" i="7"/>
  <c r="BK135" i="7"/>
  <c r="AQ133" i="7"/>
  <c r="CK129" i="7"/>
  <c r="D132" i="7"/>
  <c r="AG134" i="7"/>
  <c r="AH130" i="7"/>
  <c r="CN133" i="7"/>
  <c r="W132" i="7"/>
  <c r="CP134" i="7"/>
  <c r="M132" i="7"/>
  <c r="K133" i="7"/>
  <c r="AE135" i="7"/>
  <c r="BL129" i="7"/>
  <c r="AL129" i="7"/>
  <c r="AK132" i="7"/>
  <c r="CF134" i="7"/>
  <c r="E129" i="7"/>
  <c r="V134" i="7"/>
  <c r="BR129" i="7"/>
  <c r="BE134" i="7"/>
  <c r="N133" i="7"/>
  <c r="AZ132" i="7"/>
  <c r="CJ131" i="7"/>
  <c r="BI133" i="7"/>
  <c r="BB135" i="7"/>
  <c r="BX135" i="7"/>
  <c r="AL134" i="7"/>
  <c r="L131" i="7"/>
  <c r="AK133" i="7"/>
  <c r="BV132" i="7"/>
  <c r="BL133" i="7"/>
  <c r="AT129" i="7"/>
  <c r="BD134" i="7"/>
  <c r="U132" i="7"/>
  <c r="Y134" i="7"/>
  <c r="BS133" i="7"/>
  <c r="AF131" i="7"/>
  <c r="AP132" i="7"/>
  <c r="CA134" i="7"/>
  <c r="BT131" i="7"/>
  <c r="BP135" i="7"/>
  <c r="AC133" i="7"/>
  <c r="L135" i="7"/>
  <c r="AG131" i="7"/>
  <c r="AI133" i="7"/>
  <c r="N132" i="7"/>
  <c r="BH130" i="7"/>
  <c r="Y130" i="7"/>
  <c r="BW132" i="7"/>
  <c r="AE133" i="7"/>
  <c r="N131" i="7"/>
  <c r="CI134" i="7"/>
  <c r="CF135" i="7"/>
  <c r="AB134" i="7"/>
  <c r="CM129" i="7"/>
  <c r="AY133" i="7"/>
  <c r="CH133" i="7"/>
  <c r="AX132" i="7"/>
  <c r="BW133" i="7"/>
  <c r="CO131" i="7"/>
  <c r="BQ133" i="7"/>
  <c r="T135" i="7"/>
  <c r="F132" i="7"/>
  <c r="X133" i="7"/>
  <c r="BT133" i="7"/>
  <c r="CD129" i="7"/>
  <c r="E131" i="7"/>
  <c r="R134" i="7"/>
  <c r="R133" i="7"/>
  <c r="BZ132" i="7"/>
  <c r="AI135" i="7"/>
  <c r="CD132" i="7"/>
  <c r="BN134" i="7"/>
  <c r="BU134" i="7"/>
  <c r="AZ135" i="7"/>
  <c r="AM130" i="7"/>
  <c r="AQ132" i="7"/>
  <c r="BQ129" i="7"/>
  <c r="CP132" i="7"/>
  <c r="D133" i="7"/>
  <c r="BW130" i="7"/>
  <c r="BC133" i="7"/>
  <c r="CN132" i="7"/>
  <c r="BY130" i="7"/>
  <c r="AP131" i="7"/>
  <c r="AZ133" i="7"/>
  <c r="BG131" i="7"/>
  <c r="AG130" i="7"/>
  <c r="I133" i="7"/>
  <c r="L132" i="7"/>
  <c r="G135" i="7"/>
  <c r="BS129" i="7"/>
  <c r="BT129" i="7"/>
  <c r="O130" i="7"/>
  <c r="F130" i="7"/>
  <c r="V133" i="7"/>
  <c r="AH135" i="7"/>
  <c r="BO130" i="7"/>
  <c r="BT135" i="7"/>
  <c r="I134" i="7"/>
  <c r="AA129" i="7"/>
  <c r="BU135" i="7"/>
  <c r="BG129" i="7"/>
  <c r="AD130" i="7"/>
  <c r="G132" i="7"/>
  <c r="AO131" i="7"/>
  <c r="BL130" i="7"/>
  <c r="AA132" i="7"/>
  <c r="K132" i="7"/>
  <c r="AI130" i="7"/>
  <c r="AT134" i="7"/>
  <c r="K135" i="7"/>
  <c r="AD135" i="7"/>
  <c r="CB134" i="7"/>
  <c r="U133" i="7"/>
  <c r="O135" i="7"/>
  <c r="AE131" i="7"/>
  <c r="BY131" i="7"/>
  <c r="AM134" i="7"/>
  <c r="AR135" i="7"/>
  <c r="U129" i="7"/>
  <c r="AY132" i="7"/>
  <c r="BC129" i="7"/>
  <c r="BZ133" i="7"/>
  <c r="AD131" i="7"/>
  <c r="CI130" i="7"/>
  <c r="CN135" i="7"/>
  <c r="AC134" i="7"/>
  <c r="BR135" i="7"/>
  <c r="CD135" i="7"/>
  <c r="CM135" i="7"/>
  <c r="BO129" i="7"/>
  <c r="W131" i="7"/>
  <c r="BD130" i="7"/>
  <c r="J133" i="7"/>
  <c r="T133" i="7"/>
  <c r="R131" i="7"/>
  <c r="CK130" i="7"/>
  <c r="N130" i="7"/>
  <c r="CL133" i="7"/>
  <c r="CG132" i="7"/>
  <c r="AN134" i="7"/>
  <c r="AE132" i="7"/>
  <c r="W130" i="7"/>
  <c r="BK132" i="7"/>
  <c r="I129" i="7"/>
  <c r="BS132" i="7"/>
  <c r="AX129" i="7"/>
  <c r="E134" i="7"/>
  <c r="BE129" i="7"/>
  <c r="BN130" i="7"/>
  <c r="AZ129" i="7"/>
  <c r="AJ135" i="7"/>
  <c r="CI131" i="7"/>
  <c r="BV130" i="7"/>
  <c r="BW134" i="7"/>
  <c r="CM132" i="7"/>
  <c r="CJ134" i="7"/>
  <c r="BI134" i="7"/>
  <c r="BH135" i="7"/>
  <c r="CB131" i="7"/>
  <c r="AC132" i="7"/>
  <c r="AS130" i="7"/>
  <c r="CK134" i="7"/>
  <c r="M131" i="7"/>
  <c r="AF134" i="7"/>
  <c r="BT134" i="7"/>
  <c r="BY129" i="7"/>
  <c r="AJ132" i="7"/>
  <c r="AD129" i="7"/>
  <c r="AG129" i="7"/>
  <c r="AY134" i="7"/>
  <c r="BL131" i="7"/>
  <c r="CA130" i="7"/>
  <c r="AX130" i="7"/>
  <c r="AV134" i="7"/>
  <c r="AE134" i="7"/>
  <c r="BQ132" i="7"/>
  <c r="X132" i="7"/>
  <c r="CE135" i="7"/>
  <c r="W134" i="7"/>
  <c r="CP135" i="7"/>
  <c r="AU131" i="7"/>
  <c r="BF135" i="7"/>
  <c r="D130" i="7"/>
  <c r="AR131" i="7"/>
  <c r="G129" i="7"/>
  <c r="CN129" i="7"/>
  <c r="X131" i="7"/>
  <c r="AR130" i="7"/>
  <c r="BS130" i="7"/>
  <c r="BE130" i="7"/>
  <c r="BC134" i="7"/>
  <c r="AI131" i="7"/>
  <c r="BC132" i="7"/>
  <c r="BA130" i="7"/>
  <c r="CG130" i="7"/>
  <c r="CP129" i="7"/>
  <c r="E135" i="7"/>
  <c r="CO135" i="7"/>
  <c r="X134" i="7"/>
  <c r="AO130" i="7"/>
  <c r="BA135" i="7"/>
  <c r="AH132" i="7"/>
  <c r="BC135" i="7"/>
  <c r="BV134" i="7"/>
  <c r="I135" i="7"/>
  <c r="CK132" i="7"/>
  <c r="M130" i="7"/>
  <c r="R129" i="7"/>
  <c r="CA135" i="7"/>
  <c r="BW135" i="7"/>
  <c r="BA129" i="7"/>
  <c r="L134" i="7"/>
  <c r="CB129" i="7"/>
  <c r="BG130" i="7"/>
  <c r="CD133" i="7"/>
  <c r="BY134" i="7"/>
  <c r="AS131" i="7"/>
  <c r="AI132" i="7"/>
  <c r="BC130" i="7"/>
  <c r="AM135" i="7"/>
  <c r="AU135" i="7"/>
  <c r="CA133" i="7"/>
  <c r="CC135" i="7"/>
  <c r="AX134" i="7"/>
  <c r="AY130" i="7"/>
  <c r="CK135" i="7"/>
  <c r="BR130" i="7"/>
  <c r="P133" i="7"/>
  <c r="CB130" i="7"/>
  <c r="BH134" i="7"/>
  <c r="AY131" i="7"/>
  <c r="BK133" i="7"/>
  <c r="AW135" i="7"/>
  <c r="AW131" i="7"/>
  <c r="D135" i="7"/>
  <c r="AV135" i="7"/>
  <c r="P135" i="7"/>
  <c r="AE129" i="7"/>
  <c r="CJ133" i="7"/>
  <c r="CH132" i="7"/>
  <c r="Y132" i="7"/>
  <c r="CD131" i="7"/>
  <c r="BU132" i="7"/>
  <c r="Q134" i="7"/>
  <c r="T129" i="7"/>
  <c r="CE130" i="7"/>
  <c r="F133" i="7"/>
  <c r="R132" i="7"/>
  <c r="BF130" i="7"/>
  <c r="CG135" i="7"/>
  <c r="CH130" i="7"/>
  <c r="AX133" i="7"/>
  <c r="CH131" i="7"/>
  <c r="BL135" i="7"/>
  <c r="F135" i="7"/>
  <c r="AG132" i="7"/>
  <c r="AQ135" i="7"/>
  <c r="AY135" i="7"/>
  <c r="CA132" i="7"/>
  <c r="CC132" i="7"/>
  <c r="BB130" i="7"/>
  <c r="BB134" i="7"/>
  <c r="J131" i="7"/>
  <c r="BJ130" i="7"/>
  <c r="AG133" i="7"/>
  <c r="L129" i="7"/>
  <c r="Z134" i="7"/>
  <c r="J135" i="7"/>
  <c r="CC129" i="7"/>
  <c r="AV133" i="7"/>
  <c r="CL132" i="7"/>
  <c r="Z132" i="7"/>
  <c r="AL132" i="7"/>
  <c r="W135" i="7"/>
  <c r="D131" i="7"/>
  <c r="BJ132" i="7"/>
  <c r="U130" i="7"/>
  <c r="CG134" i="7"/>
  <c r="BP131" i="7"/>
  <c r="CI135" i="7"/>
  <c r="H131" i="7"/>
  <c r="BE132" i="7"/>
  <c r="BK130" i="7"/>
  <c r="AU132" i="7"/>
  <c r="CJ135" i="7"/>
  <c r="BD129" i="7"/>
  <c r="AA135" i="7"/>
  <c r="S135" i="7"/>
  <c r="AQ130" i="7"/>
  <c r="AR132" i="7"/>
  <c r="D10" i="4"/>
  <c r="E10" i="4"/>
  <c r="E10" i="3"/>
  <c r="D10" i="3"/>
  <c r="M16" i="8"/>
  <c r="B21" i="4"/>
  <c r="D15" i="4"/>
  <c r="E15" i="4" s="1"/>
  <c r="L8" i="4" s="1"/>
  <c r="B21" i="3"/>
  <c r="D15" i="3"/>
  <c r="E15" i="3" s="1"/>
  <c r="L8" i="3" s="1"/>
  <c r="D13" i="9"/>
  <c r="D18" i="9" s="1"/>
  <c r="J9" i="1" s="1"/>
  <c r="C13" i="9" l="1"/>
  <c r="C18" i="9" s="1"/>
  <c r="D18" i="2"/>
  <c r="E18" i="2" s="1"/>
  <c r="G18" i="9"/>
  <c r="I9" i="1" s="1"/>
  <c r="F18" i="2"/>
  <c r="I18" i="9"/>
  <c r="K9" i="1" s="1"/>
  <c r="E22" i="4"/>
  <c r="Q13" i="4" s="1"/>
  <c r="E21" i="4"/>
  <c r="Q7" i="4" s="1"/>
  <c r="Q10" i="4"/>
  <c r="R10" i="4" s="1"/>
  <c r="S10" i="4" s="1"/>
  <c r="E22" i="3"/>
  <c r="Q13" i="3" s="1"/>
  <c r="E21" i="3"/>
  <c r="Q7" i="3" s="1"/>
  <c r="Q10" i="3"/>
  <c r="M11" i="8"/>
  <c r="M10" i="8"/>
  <c r="M18" i="8" s="1"/>
  <c r="M17" i="8"/>
  <c r="H13" i="9" l="1"/>
  <c r="E6" i="3"/>
  <c r="E6" i="4"/>
  <c r="E31" i="3"/>
  <c r="E31" i="4"/>
  <c r="D43" i="7"/>
  <c r="C43" i="7"/>
  <c r="R13" i="3"/>
  <c r="S13" i="3" s="1"/>
  <c r="Q12" i="3"/>
  <c r="M19" i="8"/>
  <c r="C40" i="7"/>
  <c r="D40" i="7"/>
  <c r="R10" i="3"/>
  <c r="S10" i="3" s="1"/>
  <c r="Q8" i="4"/>
  <c r="R7" i="4"/>
  <c r="S7" i="4" s="1"/>
  <c r="D37" i="7"/>
  <c r="C37" i="7"/>
  <c r="Q8" i="3"/>
  <c r="R7" i="3"/>
  <c r="S7" i="3" s="1"/>
  <c r="Q12" i="4"/>
  <c r="R13" i="4"/>
  <c r="S13" i="4" s="1"/>
  <c r="CK80" i="7"/>
  <c r="CK88" i="7" s="1"/>
  <c r="R83" i="7"/>
  <c r="R91" i="7" s="1"/>
  <c r="AO83" i="7"/>
  <c r="AO91" i="7" s="1"/>
  <c r="BR83" i="7"/>
  <c r="BR91" i="7" s="1"/>
  <c r="CA84" i="7"/>
  <c r="CA92" i="7" s="1"/>
  <c r="AO84" i="7"/>
  <c r="AO92" i="7" s="1"/>
  <c r="BK80" i="7"/>
  <c r="BK88" i="7" s="1"/>
  <c r="AT85" i="7"/>
  <c r="AT93" i="7" s="1"/>
  <c r="CO83" i="7"/>
  <c r="CO91" i="7" s="1"/>
  <c r="AK81" i="7"/>
  <c r="AK89" i="7" s="1"/>
  <c r="L84" i="7"/>
  <c r="L92" i="7" s="1"/>
  <c r="AF82" i="7"/>
  <c r="AF90" i="7" s="1"/>
  <c r="CC84" i="7"/>
  <c r="CC92" i="7" s="1"/>
  <c r="J82" i="7"/>
  <c r="J90" i="7" s="1"/>
  <c r="AE86" i="7"/>
  <c r="AE94" i="7" s="1"/>
  <c r="AE85" i="7"/>
  <c r="AE93" i="7" s="1"/>
  <c r="AK83" i="7"/>
  <c r="AK91" i="7" s="1"/>
  <c r="CB81" i="7"/>
  <c r="CB89" i="7" s="1"/>
  <c r="CH82" i="7"/>
  <c r="CH90" i="7" s="1"/>
  <c r="CJ82" i="7"/>
  <c r="CJ90" i="7" s="1"/>
  <c r="G84" i="7"/>
  <c r="G92" i="7" s="1"/>
  <c r="BW82" i="7"/>
  <c r="BW90" i="7" s="1"/>
  <c r="BL86" i="7"/>
  <c r="BL94" i="7" s="1"/>
  <c r="H85" i="7"/>
  <c r="H93" i="7" s="1"/>
  <c r="AS82" i="7"/>
  <c r="AS90" i="7" s="1"/>
  <c r="AC84" i="7"/>
  <c r="AC92" i="7" s="1"/>
  <c r="BW86" i="7"/>
  <c r="BW94" i="7" s="1"/>
  <c r="N83" i="7"/>
  <c r="N91" i="7" s="1"/>
  <c r="BX86" i="7"/>
  <c r="BX94" i="7" s="1"/>
  <c r="BY80" i="7"/>
  <c r="BY88" i="7" s="1"/>
  <c r="AQ82" i="7"/>
  <c r="AQ90" i="7" s="1"/>
  <c r="CM85" i="7"/>
  <c r="CM93" i="7" s="1"/>
  <c r="CN82" i="7"/>
  <c r="CN90" i="7" s="1"/>
  <c r="BM86" i="7"/>
  <c r="BM94" i="7" s="1"/>
  <c r="AD86" i="7"/>
  <c r="AD94" i="7" s="1"/>
  <c r="AK84" i="7"/>
  <c r="AK92" i="7" s="1"/>
  <c r="AV81" i="7"/>
  <c r="AV89" i="7" s="1"/>
  <c r="AH85" i="7"/>
  <c r="AH93" i="7" s="1"/>
  <c r="AR83" i="7"/>
  <c r="AR91" i="7" s="1"/>
  <c r="AJ80" i="7"/>
  <c r="AJ88" i="7" s="1"/>
  <c r="AL86" i="7"/>
  <c r="AL94" i="7" s="1"/>
  <c r="AB84" i="7"/>
  <c r="AB92" i="7" s="1"/>
  <c r="Z86" i="7"/>
  <c r="Z94" i="7" s="1"/>
  <c r="CJ85" i="7"/>
  <c r="CJ93" i="7" s="1"/>
  <c r="S83" i="7"/>
  <c r="S91" i="7" s="1"/>
  <c r="CK86" i="7"/>
  <c r="CK94" i="7" s="1"/>
  <c r="S82" i="7"/>
  <c r="S90" i="7" s="1"/>
  <c r="AB86" i="7"/>
  <c r="AB94" i="7" s="1"/>
  <c r="D84" i="7"/>
  <c r="D92" i="7" s="1"/>
  <c r="CB86" i="7"/>
  <c r="CB94" i="7" s="1"/>
  <c r="AT82" i="7"/>
  <c r="AT90" i="7" s="1"/>
  <c r="AX81" i="7"/>
  <c r="AX89" i="7" s="1"/>
  <c r="BK86" i="7"/>
  <c r="BK94" i="7" s="1"/>
  <c r="X80" i="7"/>
  <c r="X88" i="7" s="1"/>
  <c r="BT80" i="7"/>
  <c r="BT88" i="7" s="1"/>
  <c r="AO85" i="7"/>
  <c r="AO93" i="7" s="1"/>
  <c r="AS86" i="7"/>
  <c r="AS94" i="7" s="1"/>
  <c r="BC82" i="7"/>
  <c r="BC90" i="7" s="1"/>
  <c r="L81" i="7"/>
  <c r="L89" i="7" s="1"/>
  <c r="AD84" i="7"/>
  <c r="AD92" i="7" s="1"/>
  <c r="U80" i="7"/>
  <c r="U88" i="7" s="1"/>
  <c r="CI81" i="7"/>
  <c r="CI89" i="7" s="1"/>
  <c r="BC83" i="7"/>
  <c r="BC91" i="7" s="1"/>
  <c r="CG84" i="7"/>
  <c r="CG92" i="7" s="1"/>
  <c r="H84" i="7"/>
  <c r="H92" i="7" s="1"/>
  <c r="AL84" i="7"/>
  <c r="AL92" i="7" s="1"/>
  <c r="T80" i="7"/>
  <c r="T88" i="7" s="1"/>
  <c r="BL81" i="7"/>
  <c r="BL89" i="7" s="1"/>
  <c r="AS80" i="7"/>
  <c r="AS88" i="7" s="1"/>
  <c r="AR84" i="7"/>
  <c r="AR92" i="7" s="1"/>
  <c r="BP84" i="7"/>
  <c r="BP92" i="7" s="1"/>
  <c r="BL82" i="7"/>
  <c r="BL90" i="7" s="1"/>
  <c r="CG85" i="7"/>
  <c r="CG93" i="7" s="1"/>
  <c r="CN85" i="7"/>
  <c r="CN93" i="7" s="1"/>
  <c r="BY83" i="7"/>
  <c r="BY91" i="7" s="1"/>
  <c r="AS84" i="7"/>
  <c r="AS92" i="7" s="1"/>
  <c r="D86" i="7"/>
  <c r="D94" i="7" s="1"/>
  <c r="CB84" i="7"/>
  <c r="CB92" i="7" s="1"/>
  <c r="BV83" i="7"/>
  <c r="BV91" i="7" s="1"/>
  <c r="CN83" i="7"/>
  <c r="CN91" i="7" s="1"/>
  <c r="G80" i="7"/>
  <c r="G88" i="7" s="1"/>
  <c r="BR85" i="7"/>
  <c r="BR93" i="7" s="1"/>
  <c r="CL82" i="7"/>
  <c r="CL90" i="7" s="1"/>
  <c r="BY84" i="7"/>
  <c r="BY92" i="7" s="1"/>
  <c r="U83" i="7"/>
  <c r="U91" i="7" s="1"/>
  <c r="J84" i="7"/>
  <c r="J92" i="7" s="1"/>
  <c r="CM84" i="7"/>
  <c r="CM92" i="7" s="1"/>
  <c r="BX85" i="7"/>
  <c r="BX93" i="7" s="1"/>
  <c r="BJ82" i="7"/>
  <c r="BJ90" i="7" s="1"/>
  <c r="AN80" i="7"/>
  <c r="AN88" i="7" s="1"/>
  <c r="CD85" i="7"/>
  <c r="CD93" i="7" s="1"/>
  <c r="AC80" i="7"/>
  <c r="AC88" i="7" s="1"/>
  <c r="BJ83" i="7"/>
  <c r="BJ91" i="7" s="1"/>
  <c r="BN83" i="7"/>
  <c r="BN91" i="7" s="1"/>
  <c r="BF86" i="7"/>
  <c r="BF94" i="7" s="1"/>
  <c r="BZ86" i="7"/>
  <c r="BZ94" i="7" s="1"/>
  <c r="CC81" i="7"/>
  <c r="CC89" i="7" s="1"/>
  <c r="J81" i="7"/>
  <c r="J89" i="7" s="1"/>
  <c r="CA81" i="7"/>
  <c r="CA89" i="7" s="1"/>
  <c r="BA82" i="7"/>
  <c r="BA90" i="7" s="1"/>
  <c r="AI82" i="7"/>
  <c r="AI90" i="7" s="1"/>
  <c r="Z85" i="7"/>
  <c r="Z93" i="7" s="1"/>
  <c r="CK84" i="7"/>
  <c r="CK92" i="7" s="1"/>
  <c r="AI83" i="7"/>
  <c r="AI91" i="7" s="1"/>
  <c r="CO81" i="7"/>
  <c r="CO89" i="7" s="1"/>
  <c r="CN81" i="7"/>
  <c r="CN89" i="7" s="1"/>
  <c r="CD83" i="7"/>
  <c r="CD91" i="7" s="1"/>
  <c r="U85" i="7"/>
  <c r="U93" i="7" s="1"/>
  <c r="AC85" i="7"/>
  <c r="AC93" i="7" s="1"/>
  <c r="AZ85" i="7"/>
  <c r="AZ93" i="7" s="1"/>
  <c r="J83" i="7"/>
  <c r="J91" i="7" s="1"/>
  <c r="AY82" i="7"/>
  <c r="AY90" i="7" s="1"/>
  <c r="AC86" i="7"/>
  <c r="AC94" i="7" s="1"/>
  <c r="CE84" i="7"/>
  <c r="CE92" i="7" s="1"/>
  <c r="E81" i="7"/>
  <c r="E89" i="7" s="1"/>
  <c r="BV86" i="7"/>
  <c r="BV94" i="7" s="1"/>
  <c r="Y83" i="7"/>
  <c r="Y91" i="7" s="1"/>
  <c r="BW85" i="7"/>
  <c r="BW93" i="7" s="1"/>
  <c r="AI85" i="7"/>
  <c r="AI93" i="7" s="1"/>
  <c r="AL85" i="7"/>
  <c r="AL93" i="7" s="1"/>
  <c r="BW84" i="7"/>
  <c r="BW92" i="7" s="1"/>
  <c r="BQ83" i="7"/>
  <c r="BQ91" i="7" s="1"/>
  <c r="AW82" i="7"/>
  <c r="AW90" i="7" s="1"/>
  <c r="BW81" i="7"/>
  <c r="BW89" i="7" s="1"/>
  <c r="CJ81" i="7"/>
  <c r="CJ89" i="7" s="1"/>
  <c r="AR86" i="7"/>
  <c r="AR94" i="7" s="1"/>
  <c r="BO83" i="7"/>
  <c r="BO91" i="7" s="1"/>
  <c r="F81" i="7"/>
  <c r="F89" i="7" s="1"/>
  <c r="X86" i="7"/>
  <c r="X94" i="7" s="1"/>
  <c r="BX80" i="7"/>
  <c r="BX88" i="7" s="1"/>
  <c r="BR86" i="7"/>
  <c r="BR94" i="7" s="1"/>
  <c r="CL83" i="7"/>
  <c r="CL91" i="7" s="1"/>
  <c r="CJ83" i="7"/>
  <c r="CJ91" i="7" s="1"/>
  <c r="AW83" i="7"/>
  <c r="AW91" i="7" s="1"/>
  <c r="AN81" i="7"/>
  <c r="AN89" i="7" s="1"/>
  <c r="BF84" i="7"/>
  <c r="BF92" i="7" s="1"/>
  <c r="AL83" i="7"/>
  <c r="AL91" i="7" s="1"/>
  <c r="AX82" i="7"/>
  <c r="AX90" i="7" s="1"/>
  <c r="AM85" i="7"/>
  <c r="AM93" i="7" s="1"/>
  <c r="BG80" i="7"/>
  <c r="BG88" i="7" s="1"/>
  <c r="BT84" i="7"/>
  <c r="BT92" i="7" s="1"/>
  <c r="BV85" i="7"/>
  <c r="BV93" i="7" s="1"/>
  <c r="T85" i="7"/>
  <c r="T93" i="7" s="1"/>
  <c r="AR85" i="7"/>
  <c r="AR93" i="7" s="1"/>
  <c r="Q82" i="7"/>
  <c r="Q90" i="7" s="1"/>
  <c r="CL86" i="7"/>
  <c r="CL94" i="7" s="1"/>
  <c r="V81" i="7"/>
  <c r="V89" i="7" s="1"/>
  <c r="AZ80" i="7"/>
  <c r="AZ88" i="7" s="1"/>
  <c r="CC83" i="7"/>
  <c r="CC91" i="7" s="1"/>
  <c r="M84" i="7"/>
  <c r="M92" i="7" s="1"/>
  <c r="P80" i="7"/>
  <c r="P88" i="7" s="1"/>
  <c r="H86" i="7"/>
  <c r="H94" i="7" s="1"/>
  <c r="BV84" i="7"/>
  <c r="BV92" i="7" s="1"/>
  <c r="F85" i="7"/>
  <c r="F93" i="7" s="1"/>
  <c r="CA86" i="7"/>
  <c r="CA94" i="7" s="1"/>
  <c r="BO84" i="7"/>
  <c r="BO92" i="7" s="1"/>
  <c r="BE80" i="7"/>
  <c r="BE88" i="7" s="1"/>
  <c r="U81" i="7"/>
  <c r="U89" i="7" s="1"/>
  <c r="BU81" i="7"/>
  <c r="BU89" i="7" s="1"/>
  <c r="CI85" i="7"/>
  <c r="CI93" i="7" s="1"/>
  <c r="BB81" i="7"/>
  <c r="BB89" i="7" s="1"/>
  <c r="AM80" i="7"/>
  <c r="AM88" i="7" s="1"/>
  <c r="CO80" i="7"/>
  <c r="CO88" i="7" s="1"/>
  <c r="AQ80" i="7"/>
  <c r="AQ88" i="7" s="1"/>
  <c r="BB84" i="7"/>
  <c r="BB92" i="7" s="1"/>
  <c r="AY85" i="7"/>
  <c r="AY93" i="7" s="1"/>
  <c r="Q83" i="7"/>
  <c r="Q91" i="7" s="1"/>
  <c r="CF85" i="7"/>
  <c r="CF93" i="7" s="1"/>
  <c r="AE84" i="7"/>
  <c r="AE92" i="7" s="1"/>
  <c r="BG86" i="7"/>
  <c r="BG94" i="7" s="1"/>
  <c r="F80" i="7"/>
  <c r="F88" i="7" s="1"/>
  <c r="AO86" i="7"/>
  <c r="AO94" i="7" s="1"/>
  <c r="CM82" i="7"/>
  <c r="CM90" i="7" s="1"/>
  <c r="BV82" i="7"/>
  <c r="BV90" i="7" s="1"/>
  <c r="BH83" i="7"/>
  <c r="BH91" i="7" s="1"/>
  <c r="CH81" i="7"/>
  <c r="CH89" i="7" s="1"/>
  <c r="CC86" i="7"/>
  <c r="CC94" i="7" s="1"/>
  <c r="P82" i="7"/>
  <c r="P90" i="7" s="1"/>
  <c r="BA83" i="7"/>
  <c r="BA91" i="7" s="1"/>
  <c r="Z81" i="7"/>
  <c r="Z89" i="7" s="1"/>
  <c r="W81" i="7"/>
  <c r="W89" i="7" s="1"/>
  <c r="CH84" i="7"/>
  <c r="CH92" i="7" s="1"/>
  <c r="U82" i="7"/>
  <c r="U90" i="7" s="1"/>
  <c r="AY80" i="7"/>
  <c r="AY88" i="7" s="1"/>
  <c r="BS85" i="7"/>
  <c r="BS93" i="7" s="1"/>
  <c r="CH80" i="7"/>
  <c r="CH88" i="7" s="1"/>
  <c r="BQ81" i="7"/>
  <c r="BQ89" i="7" s="1"/>
  <c r="AZ84" i="7"/>
  <c r="AZ92" i="7" s="1"/>
  <c r="AA83" i="7"/>
  <c r="AA91" i="7" s="1"/>
  <c r="R84" i="7"/>
  <c r="R92" i="7" s="1"/>
  <c r="AR80" i="7"/>
  <c r="AR88" i="7" s="1"/>
  <c r="I86" i="7"/>
  <c r="I94" i="7" s="1"/>
  <c r="BE81" i="7"/>
  <c r="BE89" i="7" s="1"/>
  <c r="D82" i="7"/>
  <c r="D90" i="7" s="1"/>
  <c r="AN85" i="7"/>
  <c r="AN93" i="7" s="1"/>
  <c r="M86" i="7"/>
  <c r="M94" i="7" s="1"/>
  <c r="CL84" i="7"/>
  <c r="CL92" i="7" s="1"/>
  <c r="BD84" i="7"/>
  <c r="BD92" i="7" s="1"/>
  <c r="CN101" i="7"/>
  <c r="CB102" i="7"/>
  <c r="L97" i="7"/>
  <c r="CD80" i="7"/>
  <c r="CD88" i="7" s="1"/>
  <c r="BL85" i="7"/>
  <c r="BL93" i="7" s="1"/>
  <c r="AU83" i="7"/>
  <c r="AU91" i="7" s="1"/>
  <c r="Q85" i="7"/>
  <c r="Q93" i="7" s="1"/>
  <c r="AT80" i="7"/>
  <c r="AT88" i="7" s="1"/>
  <c r="CO84" i="7"/>
  <c r="CO92" i="7" s="1"/>
  <c r="F102" i="7"/>
  <c r="AA85" i="7"/>
  <c r="AA93" i="7" s="1"/>
  <c r="L82" i="7"/>
  <c r="L90" i="7" s="1"/>
  <c r="K99" i="7"/>
  <c r="D99" i="7"/>
  <c r="S98" i="7"/>
  <c r="BD97" i="7"/>
  <c r="BC99" i="7"/>
  <c r="O86" i="7"/>
  <c r="O94" i="7" s="1"/>
  <c r="AO98" i="7"/>
  <c r="Q81" i="7"/>
  <c r="Q89" i="7" s="1"/>
  <c r="BJ84" i="7"/>
  <c r="BJ92" i="7" s="1"/>
  <c r="BI84" i="7"/>
  <c r="BI92" i="7" s="1"/>
  <c r="R85" i="7"/>
  <c r="R93" i="7" s="1"/>
  <c r="E85" i="7"/>
  <c r="E93" i="7" s="1"/>
  <c r="AH96" i="7"/>
  <c r="BJ98" i="7"/>
  <c r="BO81" i="7"/>
  <c r="BO89" i="7" s="1"/>
  <c r="BE86" i="7"/>
  <c r="BE94" i="7" s="1"/>
  <c r="AH84" i="7"/>
  <c r="AH92" i="7" s="1"/>
  <c r="AN83" i="7"/>
  <c r="AN91" i="7" s="1"/>
  <c r="CI83" i="7"/>
  <c r="CI91" i="7" s="1"/>
  <c r="BD85" i="7"/>
  <c r="BD93" i="7" s="1"/>
  <c r="BS84" i="7"/>
  <c r="BS92" i="7" s="1"/>
  <c r="AA86" i="7"/>
  <c r="AA94" i="7" s="1"/>
  <c r="G81" i="7"/>
  <c r="G89" i="7" s="1"/>
  <c r="AA81" i="7"/>
  <c r="AA89" i="7" s="1"/>
  <c r="AC82" i="7"/>
  <c r="AC90" i="7" s="1"/>
  <c r="Q86" i="7"/>
  <c r="Q94" i="7" s="1"/>
  <c r="BH82" i="7"/>
  <c r="BH90" i="7" s="1"/>
  <c r="CN84" i="7"/>
  <c r="CN92" i="7" s="1"/>
  <c r="BS83" i="7"/>
  <c r="BS91" i="7" s="1"/>
  <c r="AG81" i="7"/>
  <c r="AG89" i="7" s="1"/>
  <c r="D80" i="7"/>
  <c r="D88" i="7" s="1"/>
  <c r="J86" i="7"/>
  <c r="J94" i="7" s="1"/>
  <c r="BA81" i="7"/>
  <c r="BA89" i="7" s="1"/>
  <c r="AT81" i="7"/>
  <c r="AT89" i="7" s="1"/>
  <c r="CD86" i="7"/>
  <c r="CD94" i="7" s="1"/>
  <c r="CG80" i="7"/>
  <c r="CG88" i="7" s="1"/>
  <c r="W83" i="7"/>
  <c r="W91" i="7" s="1"/>
  <c r="BL80" i="7"/>
  <c r="BL88" i="7" s="1"/>
  <c r="AW101" i="7"/>
  <c r="E100" i="7"/>
  <c r="BX99" i="7"/>
  <c r="AA80" i="7"/>
  <c r="AA88" i="7" s="1"/>
  <c r="AD81" i="7"/>
  <c r="AD89" i="7" s="1"/>
  <c r="CE83" i="7"/>
  <c r="CE91" i="7" s="1"/>
  <c r="AR81" i="7"/>
  <c r="AR89" i="7" s="1"/>
  <c r="BN81" i="7"/>
  <c r="BN89" i="7" s="1"/>
  <c r="CN80" i="7"/>
  <c r="CN88" i="7" s="1"/>
  <c r="BP85" i="7"/>
  <c r="BP93" i="7" s="1"/>
  <c r="Y84" i="7"/>
  <c r="Y92" i="7" s="1"/>
  <c r="L101" i="7"/>
  <c r="AI97" i="7"/>
  <c r="BG97" i="7"/>
  <c r="I98" i="7"/>
  <c r="W98" i="7"/>
  <c r="CC85" i="7"/>
  <c r="CC93" i="7" s="1"/>
  <c r="BE85" i="7"/>
  <c r="BE93" i="7" s="1"/>
  <c r="AD100" i="7"/>
  <c r="AP101" i="7"/>
  <c r="AY97" i="7"/>
  <c r="BA98" i="7"/>
  <c r="CI99" i="7"/>
  <c r="AQ96" i="7"/>
  <c r="G96" i="7"/>
  <c r="Q101" i="7"/>
  <c r="CN99" i="7"/>
  <c r="BP98" i="7"/>
  <c r="BR84" i="7"/>
  <c r="BR92" i="7" s="1"/>
  <c r="BW80" i="7"/>
  <c r="BW88" i="7" s="1"/>
  <c r="BU86" i="7"/>
  <c r="BU94" i="7" s="1"/>
  <c r="AX85" i="7"/>
  <c r="AX93" i="7" s="1"/>
  <c r="AE82" i="7"/>
  <c r="AE90" i="7" s="1"/>
  <c r="K85" i="7"/>
  <c r="K93" i="7" s="1"/>
  <c r="AF80" i="7"/>
  <c r="AF88" i="7" s="1"/>
  <c r="BD81" i="7"/>
  <c r="BD89" i="7" s="1"/>
  <c r="AZ86" i="7"/>
  <c r="AZ94" i="7" s="1"/>
  <c r="AW80" i="7"/>
  <c r="AW88" i="7" s="1"/>
  <c r="N100" i="7"/>
  <c r="AR101" i="7"/>
  <c r="AG99" i="7"/>
  <c r="H102" i="7"/>
  <c r="BL84" i="7"/>
  <c r="BL92" i="7" s="1"/>
  <c r="BP80" i="7"/>
  <c r="BP88" i="7" s="1"/>
  <c r="BQ84" i="7"/>
  <c r="BQ92" i="7" s="1"/>
  <c r="V84" i="7"/>
  <c r="V92" i="7" s="1"/>
  <c r="BB86" i="7"/>
  <c r="BB94" i="7" s="1"/>
  <c r="AJ84" i="7"/>
  <c r="AJ92" i="7" s="1"/>
  <c r="CF83" i="7"/>
  <c r="CF91" i="7" s="1"/>
  <c r="BZ82" i="7"/>
  <c r="BZ90" i="7" s="1"/>
  <c r="X100" i="7"/>
  <c r="AE98" i="7"/>
  <c r="AQ83" i="7"/>
  <c r="AQ91" i="7" s="1"/>
  <c r="BT82" i="7"/>
  <c r="BT90" i="7" s="1"/>
  <c r="CC101" i="7"/>
  <c r="AJ98" i="7"/>
  <c r="AB96" i="7"/>
  <c r="AD97" i="7"/>
  <c r="BO100" i="7"/>
  <c r="AI99" i="7"/>
  <c r="CA98" i="7"/>
  <c r="CF98" i="7"/>
  <c r="BB97" i="7"/>
  <c r="P83" i="7"/>
  <c r="P91" i="7" s="1"/>
  <c r="CK83" i="7"/>
  <c r="CK91" i="7" s="1"/>
  <c r="CO86" i="7"/>
  <c r="CO94" i="7" s="1"/>
  <c r="AC81" i="7"/>
  <c r="AC89" i="7" s="1"/>
  <c r="E86" i="7"/>
  <c r="E94" i="7" s="1"/>
  <c r="AP82" i="7"/>
  <c r="AP90" i="7" s="1"/>
  <c r="AP86" i="7"/>
  <c r="AP94" i="7" s="1"/>
  <c r="BM80" i="7"/>
  <c r="BM88" i="7" s="1"/>
  <c r="Y86" i="7"/>
  <c r="Y94" i="7" s="1"/>
  <c r="CI97" i="7"/>
  <c r="AG98" i="7"/>
  <c r="AU98" i="7"/>
  <c r="R99" i="7"/>
  <c r="BB100" i="7"/>
  <c r="BR81" i="7"/>
  <c r="BR89" i="7" s="1"/>
  <c r="AS85" i="7"/>
  <c r="AS93" i="7" s="1"/>
  <c r="H80" i="7"/>
  <c r="H88" i="7" s="1"/>
  <c r="P97" i="7"/>
  <c r="BM82" i="7"/>
  <c r="BM90" i="7" s="1"/>
  <c r="P81" i="7"/>
  <c r="P89" i="7" s="1"/>
  <c r="AY83" i="7"/>
  <c r="AY91" i="7" s="1"/>
  <c r="BP86" i="7"/>
  <c r="BP94" i="7" s="1"/>
  <c r="BH84" i="7"/>
  <c r="BH92" i="7" s="1"/>
  <c r="BB83" i="7"/>
  <c r="BB91" i="7" s="1"/>
  <c r="BQ85" i="7"/>
  <c r="BQ93" i="7" s="1"/>
  <c r="G83" i="7"/>
  <c r="G91" i="7" s="1"/>
  <c r="BF100" i="7"/>
  <c r="BR99" i="7"/>
  <c r="BS98" i="7"/>
  <c r="W100" i="7"/>
  <c r="BK82" i="7"/>
  <c r="BK90" i="7" s="1"/>
  <c r="I80" i="7"/>
  <c r="I88" i="7" s="1"/>
  <c r="CF86" i="7"/>
  <c r="CF94" i="7" s="1"/>
  <c r="V100" i="7"/>
  <c r="AM97" i="7"/>
  <c r="AH102" i="7"/>
  <c r="CJ100" i="7"/>
  <c r="BY98" i="7"/>
  <c r="BY86" i="7"/>
  <c r="BY94" i="7" s="1"/>
  <c r="BK84" i="7"/>
  <c r="BK92" i="7" s="1"/>
  <c r="CG83" i="7"/>
  <c r="CG91" i="7" s="1"/>
  <c r="BJ80" i="7"/>
  <c r="BJ88" i="7" s="1"/>
  <c r="BM83" i="7"/>
  <c r="BM91" i="7" s="1"/>
  <c r="CP84" i="7"/>
  <c r="CP92" i="7" s="1"/>
  <c r="BH102" i="7"/>
  <c r="CK102" i="7"/>
  <c r="BT99" i="7"/>
  <c r="AQ99" i="7"/>
  <c r="F96" i="7"/>
  <c r="J85" i="7"/>
  <c r="J93" i="7" s="1"/>
  <c r="E83" i="7"/>
  <c r="E91" i="7" s="1"/>
  <c r="AQ85" i="7"/>
  <c r="AQ93" i="7" s="1"/>
  <c r="T86" i="7"/>
  <c r="T94" i="7" s="1"/>
  <c r="CJ80" i="7"/>
  <c r="CJ88" i="7" s="1"/>
  <c r="X83" i="7"/>
  <c r="X91" i="7" s="1"/>
  <c r="CG100" i="7"/>
  <c r="CC96" i="7"/>
  <c r="BC98" i="7"/>
  <c r="AZ100" i="7"/>
  <c r="AN84" i="7"/>
  <c r="AN92" i="7" s="1"/>
  <c r="AK86" i="7"/>
  <c r="AK94" i="7" s="1"/>
  <c r="D85" i="7"/>
  <c r="D93" i="7" s="1"/>
  <c r="M99" i="7"/>
  <c r="CH101" i="7"/>
  <c r="BL102" i="7"/>
  <c r="AP98" i="7"/>
  <c r="BZ97" i="7"/>
  <c r="CG99" i="7"/>
  <c r="AX84" i="7"/>
  <c r="AX92" i="7" s="1"/>
  <c r="BC80" i="7"/>
  <c r="BC88" i="7" s="1"/>
  <c r="P86" i="7"/>
  <c r="P94" i="7" s="1"/>
  <c r="BX84" i="7"/>
  <c r="BX92" i="7" s="1"/>
  <c r="CB82" i="7"/>
  <c r="CB90" i="7" s="1"/>
  <c r="BI83" i="7"/>
  <c r="BI91" i="7" s="1"/>
  <c r="AF96" i="7"/>
  <c r="CM98" i="7"/>
  <c r="O81" i="7"/>
  <c r="O89" i="7" s="1"/>
  <c r="BF102" i="7"/>
  <c r="BH98" i="7"/>
  <c r="CJ99" i="7"/>
  <c r="BW98" i="7"/>
  <c r="BG102" i="7"/>
  <c r="N82" i="7"/>
  <c r="N90" i="7" s="1"/>
  <c r="AX83" i="7"/>
  <c r="AX91" i="7" s="1"/>
  <c r="BU84" i="7"/>
  <c r="BU92" i="7" s="1"/>
  <c r="AU86" i="7"/>
  <c r="AU94" i="7" s="1"/>
  <c r="CE85" i="7"/>
  <c r="CE93" i="7" s="1"/>
  <c r="AO82" i="7"/>
  <c r="AO90" i="7" s="1"/>
  <c r="R86" i="7"/>
  <c r="R94" i="7" s="1"/>
  <c r="AX86" i="7"/>
  <c r="AX94" i="7" s="1"/>
  <c r="AP84" i="7"/>
  <c r="AP92" i="7" s="1"/>
  <c r="AA96" i="7"/>
  <c r="AY81" i="7"/>
  <c r="AY89" i="7" s="1"/>
  <c r="BQ82" i="7"/>
  <c r="BQ90" i="7" s="1"/>
  <c r="AZ83" i="7"/>
  <c r="AZ91" i="7" s="1"/>
  <c r="F84" i="7"/>
  <c r="F92" i="7" s="1"/>
  <c r="BW83" i="7"/>
  <c r="BW91" i="7" s="1"/>
  <c r="M80" i="7"/>
  <c r="M88" i="7" s="1"/>
  <c r="N80" i="7"/>
  <c r="N88" i="7" s="1"/>
  <c r="AJ82" i="7"/>
  <c r="AJ90" i="7" s="1"/>
  <c r="BI101" i="7"/>
  <c r="AX98" i="7"/>
  <c r="BX102" i="7"/>
  <c r="BK101" i="7"/>
  <c r="CL97" i="7"/>
  <c r="M97" i="7"/>
  <c r="CL81" i="7"/>
  <c r="CL89" i="7" s="1"/>
  <c r="BN85" i="7"/>
  <c r="BN93" i="7" s="1"/>
  <c r="BR80" i="7"/>
  <c r="BR88" i="7" s="1"/>
  <c r="AV86" i="7"/>
  <c r="AV94" i="7" s="1"/>
  <c r="AU85" i="7"/>
  <c r="AU93" i="7" s="1"/>
  <c r="AB82" i="7"/>
  <c r="AB90" i="7" s="1"/>
  <c r="CP82" i="7"/>
  <c r="CP90" i="7" s="1"/>
  <c r="BU80" i="7"/>
  <c r="BU88" i="7" s="1"/>
  <c r="D97" i="7"/>
  <c r="BE102" i="7"/>
  <c r="V99" i="7"/>
  <c r="CP81" i="7"/>
  <c r="CP89" i="7" s="1"/>
  <c r="AF81" i="7"/>
  <c r="AF89" i="7" s="1"/>
  <c r="AK82" i="7"/>
  <c r="AK90" i="7" s="1"/>
  <c r="CI84" i="7"/>
  <c r="CI92" i="7" s="1"/>
  <c r="AA84" i="7"/>
  <c r="AA92" i="7" s="1"/>
  <c r="F100" i="7"/>
  <c r="AC101" i="7"/>
  <c r="BO99" i="7"/>
  <c r="W80" i="7"/>
  <c r="W88" i="7" s="1"/>
  <c r="K84" i="7"/>
  <c r="K92" i="7" s="1"/>
  <c r="CP83" i="7"/>
  <c r="CP91" i="7" s="1"/>
  <c r="BZ84" i="7"/>
  <c r="BZ92" i="7" s="1"/>
  <c r="AA82" i="7"/>
  <c r="AA90" i="7" s="1"/>
  <c r="CK82" i="7"/>
  <c r="CK90" i="7" s="1"/>
  <c r="CM83" i="7"/>
  <c r="CM91" i="7" s="1"/>
  <c r="BM81" i="7"/>
  <c r="BM89" i="7" s="1"/>
  <c r="BS80" i="7"/>
  <c r="BS88" i="7" s="1"/>
  <c r="R97" i="7"/>
  <c r="O102" i="7"/>
  <c r="Q100" i="7"/>
  <c r="CE102" i="7"/>
  <c r="AB99" i="7"/>
  <c r="AA101" i="7"/>
  <c r="O96" i="7"/>
  <c r="BN101" i="7"/>
  <c r="AH98" i="7"/>
  <c r="CP98" i="7"/>
  <c r="AE80" i="7"/>
  <c r="AE88" i="7" s="1"/>
  <c r="AX80" i="7"/>
  <c r="AX88" i="7" s="1"/>
  <c r="BX81" i="7"/>
  <c r="BX89" i="7" s="1"/>
  <c r="BJ86" i="7"/>
  <c r="BJ94" i="7" s="1"/>
  <c r="N81" i="7"/>
  <c r="N89" i="7" s="1"/>
  <c r="BK81" i="7"/>
  <c r="BK89" i="7" s="1"/>
  <c r="BR100" i="7"/>
  <c r="AP102" i="7"/>
  <c r="BL98" i="7"/>
  <c r="AO99" i="7"/>
  <c r="BF99" i="7"/>
  <c r="CL101" i="7"/>
  <c r="V96" i="7"/>
  <c r="CO102" i="7"/>
  <c r="AK96" i="7"/>
  <c r="AK85" i="7"/>
  <c r="AK93" i="7" s="1"/>
  <c r="L80" i="7"/>
  <c r="L88" i="7" s="1"/>
  <c r="V83" i="7"/>
  <c r="V91" i="7" s="1"/>
  <c r="BT86" i="7"/>
  <c r="BT94" i="7" s="1"/>
  <c r="I82" i="7"/>
  <c r="I90" i="7" s="1"/>
  <c r="BL83" i="7"/>
  <c r="BL91" i="7" s="1"/>
  <c r="AF83" i="7"/>
  <c r="AF91" i="7" s="1"/>
  <c r="BG83" i="7"/>
  <c r="BG91" i="7" s="1"/>
  <c r="CH97" i="7"/>
  <c r="E96" i="7"/>
  <c r="BJ97" i="7"/>
  <c r="BP101" i="7"/>
  <c r="V101" i="7"/>
  <c r="AD102" i="7"/>
  <c r="AN97" i="7"/>
  <c r="BE100" i="7"/>
  <c r="K97" i="7"/>
  <c r="BD100" i="7"/>
  <c r="AW97" i="7"/>
  <c r="AN96" i="7"/>
  <c r="Q98" i="7"/>
  <c r="AK98" i="7"/>
  <c r="U102" i="7"/>
  <c r="AF100" i="7"/>
  <c r="CM101" i="7"/>
  <c r="AR99" i="7"/>
  <c r="I99" i="7"/>
  <c r="BM97" i="7"/>
  <c r="U101" i="7"/>
  <c r="AM98" i="7"/>
  <c r="T101" i="7"/>
  <c r="I97" i="7"/>
  <c r="AY100" i="7"/>
  <c r="BO101" i="7"/>
  <c r="AO100" i="7"/>
  <c r="AC98" i="7"/>
  <c r="AS96" i="7"/>
  <c r="BY101" i="7"/>
  <c r="AO80" i="7"/>
  <c r="AO88" i="7" s="1"/>
  <c r="CF82" i="7"/>
  <c r="CF90" i="7" s="1"/>
  <c r="AN101" i="7"/>
  <c r="BV99" i="7"/>
  <c r="CJ84" i="7"/>
  <c r="CJ92" i="7" s="1"/>
  <c r="AY84" i="7"/>
  <c r="AY92" i="7" s="1"/>
  <c r="BZ81" i="7"/>
  <c r="BZ89" i="7" s="1"/>
  <c r="CI86" i="7"/>
  <c r="CI94" i="7" s="1"/>
  <c r="T84" i="7"/>
  <c r="T92" i="7" s="1"/>
  <c r="AV83" i="7"/>
  <c r="AV91" i="7" s="1"/>
  <c r="BI102" i="7"/>
  <c r="AN86" i="7"/>
  <c r="AN94" i="7" s="1"/>
  <c r="M96" i="7"/>
  <c r="D102" i="7"/>
  <c r="BW100" i="7"/>
  <c r="AX100" i="7"/>
  <c r="CP80" i="7"/>
  <c r="CP88" i="7" s="1"/>
  <c r="AL82" i="7"/>
  <c r="AL90" i="7" s="1"/>
  <c r="CE82" i="7"/>
  <c r="CE90" i="7" s="1"/>
  <c r="N84" i="7"/>
  <c r="N92" i="7" s="1"/>
  <c r="AC83" i="7"/>
  <c r="AC91" i="7" s="1"/>
  <c r="P85" i="7"/>
  <c r="P93" i="7" s="1"/>
  <c r="R98" i="7"/>
  <c r="CC97" i="7"/>
  <c r="BQ99" i="7"/>
  <c r="BF101" i="7"/>
  <c r="CL102" i="7"/>
  <c r="BO102" i="7"/>
  <c r="P101" i="7"/>
  <c r="U96" i="7"/>
  <c r="BF97" i="7"/>
  <c r="P96" i="7"/>
  <c r="G101" i="7"/>
  <c r="BY96" i="7"/>
  <c r="CB100" i="7"/>
  <c r="BD82" i="7"/>
  <c r="BD90" i="7" s="1"/>
  <c r="Z83" i="7"/>
  <c r="Z91" i="7" s="1"/>
  <c r="I84" i="7"/>
  <c r="I92" i="7" s="1"/>
  <c r="BI85" i="7"/>
  <c r="BI93" i="7" s="1"/>
  <c r="G82" i="7"/>
  <c r="G90" i="7" s="1"/>
  <c r="CA80" i="7"/>
  <c r="CA88" i="7" s="1"/>
  <c r="AJ81" i="7"/>
  <c r="AJ89" i="7" s="1"/>
  <c r="BK83" i="7"/>
  <c r="BK91" i="7" s="1"/>
  <c r="AH81" i="7"/>
  <c r="AH89" i="7" s="1"/>
  <c r="CN98" i="7"/>
  <c r="AQ102" i="7"/>
  <c r="F99" i="7"/>
  <c r="AX99" i="7"/>
  <c r="BK99" i="7"/>
  <c r="BL96" i="7"/>
  <c r="H99" i="7"/>
  <c r="BX83" i="7"/>
  <c r="BX91" i="7" s="1"/>
  <c r="D100" i="7"/>
  <c r="S97" i="7"/>
  <c r="BE99" i="7"/>
  <c r="AO102" i="7"/>
  <c r="AE100" i="7"/>
  <c r="AS98" i="7"/>
  <c r="AY101" i="7"/>
  <c r="AF99" i="7"/>
  <c r="BO97" i="7"/>
  <c r="CF80" i="7"/>
  <c r="CF88" i="7" s="1"/>
  <c r="AV99" i="7"/>
  <c r="S99" i="7"/>
  <c r="AZ102" i="7"/>
  <c r="Z102" i="7"/>
  <c r="M100" i="7"/>
  <c r="BT97" i="7"/>
  <c r="BE97" i="7"/>
  <c r="CM102" i="7"/>
  <c r="BW101" i="7"/>
  <c r="BP96" i="7"/>
  <c r="AS99" i="7"/>
  <c r="AH82" i="7"/>
  <c r="AH90" i="7" s="1"/>
  <c r="G100" i="7"/>
  <c r="AF98" i="7"/>
  <c r="Y97" i="7"/>
  <c r="BL97" i="7"/>
  <c r="X99" i="7"/>
  <c r="J100" i="7"/>
  <c r="X96" i="7"/>
  <c r="CH102" i="7"/>
  <c r="BY99" i="7"/>
  <c r="BX98" i="7"/>
  <c r="AW98" i="7"/>
  <c r="CK101" i="7"/>
  <c r="AU99" i="7"/>
  <c r="BV96" i="7"/>
  <c r="CB97" i="7"/>
  <c r="BC101" i="7"/>
  <c r="L102" i="7"/>
  <c r="N99" i="7"/>
  <c r="AF97" i="7"/>
  <c r="U100" i="7"/>
  <c r="L96" i="7"/>
  <c r="BT101" i="7"/>
  <c r="BH100" i="7"/>
  <c r="AN100" i="7"/>
  <c r="BD102" i="7"/>
  <c r="AR96" i="7"/>
  <c r="CJ98" i="7"/>
  <c r="BK96" i="7"/>
  <c r="BM100" i="7"/>
  <c r="AQ101" i="7"/>
  <c r="BR96" i="7"/>
  <c r="AA100" i="7"/>
  <c r="BP102" i="7"/>
  <c r="CH99" i="7"/>
  <c r="J97" i="7"/>
  <c r="AO101" i="7"/>
  <c r="K101" i="7"/>
  <c r="AL102" i="7"/>
  <c r="BQ97" i="7"/>
  <c r="BO96" i="7"/>
  <c r="CG101" i="7"/>
  <c r="Q102" i="7"/>
  <c r="L99" i="7"/>
  <c r="AJ97" i="7"/>
  <c r="CE98" i="7"/>
  <c r="Y101" i="7"/>
  <c r="BN96" i="7"/>
  <c r="AL98" i="7"/>
  <c r="AL100" i="7"/>
  <c r="BA100" i="7"/>
  <c r="AA97" i="7"/>
  <c r="G102" i="7"/>
  <c r="I100" i="7"/>
  <c r="AG100" i="7"/>
  <c r="CF101" i="7"/>
  <c r="BP97" i="7"/>
  <c r="R100" i="7"/>
  <c r="CF96" i="7"/>
  <c r="BE101" i="7"/>
  <c r="AJ101" i="7"/>
  <c r="BQ86" i="7"/>
  <c r="BQ94" i="7" s="1"/>
  <c r="AO81" i="7"/>
  <c r="AO89" i="7" s="1"/>
  <c r="AI84" i="7"/>
  <c r="AI92" i="7" s="1"/>
  <c r="BA80" i="7"/>
  <c r="BA88" i="7" s="1"/>
  <c r="K86" i="7"/>
  <c r="K94" i="7" s="1"/>
  <c r="AG84" i="7"/>
  <c r="AG92" i="7" s="1"/>
  <c r="BI86" i="7"/>
  <c r="BI94" i="7" s="1"/>
  <c r="S86" i="7"/>
  <c r="S94" i="7" s="1"/>
  <c r="AU97" i="7"/>
  <c r="AS102" i="7"/>
  <c r="AR102" i="7"/>
  <c r="CP100" i="7"/>
  <c r="CH100" i="7"/>
  <c r="J102" i="7"/>
  <c r="BM98" i="7"/>
  <c r="CP102" i="7"/>
  <c r="BJ99" i="7"/>
  <c r="BV98" i="7"/>
  <c r="BM99" i="7"/>
  <c r="G98" i="7"/>
  <c r="O101" i="7"/>
  <c r="D101" i="7"/>
  <c r="R96" i="7"/>
  <c r="CL96" i="7"/>
  <c r="D98" i="7"/>
  <c r="CO101" i="7"/>
  <c r="AG102" i="7"/>
  <c r="BW99" i="7"/>
  <c r="AX96" i="7"/>
  <c r="V102" i="7"/>
  <c r="AC102" i="7"/>
  <c r="BP100" i="7"/>
  <c r="AS101" i="7"/>
  <c r="CE101" i="7"/>
  <c r="AT100" i="7"/>
  <c r="AQ100" i="7"/>
  <c r="AD101" i="7"/>
  <c r="CK99" i="7"/>
  <c r="AH100" i="7"/>
  <c r="BB99" i="7"/>
  <c r="AO96" i="7"/>
  <c r="BD101" i="7"/>
  <c r="CO99" i="7"/>
  <c r="CI98" i="7"/>
  <c r="AT97" i="7"/>
  <c r="Z97" i="7"/>
  <c r="BQ96" i="7"/>
  <c r="AS97" i="7"/>
  <c r="CA99" i="7"/>
  <c r="AB98" i="7"/>
  <c r="BF98" i="7"/>
  <c r="U97" i="7"/>
  <c r="AM101" i="7"/>
  <c r="BT98" i="7"/>
  <c r="BT102" i="7"/>
  <c r="T102" i="7"/>
  <c r="AL101" i="7"/>
  <c r="BF96" i="7"/>
  <c r="D96" i="7"/>
  <c r="AT98" i="7"/>
  <c r="AE99" i="7"/>
  <c r="BO98" i="7"/>
  <c r="BV100" i="7"/>
  <c r="CE96" i="7"/>
  <c r="BR102" i="7"/>
  <c r="F97" i="7"/>
  <c r="H97" i="7"/>
  <c r="AK99" i="7"/>
  <c r="BH99" i="7"/>
  <c r="BN98" i="7"/>
  <c r="BH101" i="7"/>
  <c r="AN102" i="7"/>
  <c r="AP100" i="7"/>
  <c r="BS97" i="7"/>
  <c r="P98" i="7"/>
  <c r="AA98" i="7"/>
  <c r="L98" i="7"/>
  <c r="BH96" i="7"/>
  <c r="P100" i="7"/>
  <c r="AC100" i="7"/>
  <c r="BU97" i="7"/>
  <c r="BD98" i="7"/>
  <c r="BE98" i="7"/>
  <c r="AH101" i="7"/>
  <c r="T99" i="7"/>
  <c r="CH98" i="7"/>
  <c r="BU100" i="7"/>
  <c r="BK100" i="7"/>
  <c r="CD102" i="7"/>
  <c r="BV102" i="7"/>
  <c r="BG99" i="7"/>
  <c r="AR97" i="7"/>
  <c r="CC98" i="7"/>
  <c r="AT101" i="7"/>
  <c r="V97" i="7"/>
  <c r="E98" i="7"/>
  <c r="BQ98" i="7"/>
  <c r="CH96" i="7"/>
  <c r="AD96" i="7"/>
  <c r="BA101" i="7"/>
  <c r="E97" i="7"/>
  <c r="AC97" i="7"/>
  <c r="BR98" i="7"/>
  <c r="CC99" i="7"/>
  <c r="E99" i="7"/>
  <c r="AY96" i="7"/>
  <c r="V98" i="7"/>
  <c r="BW96" i="7"/>
  <c r="AK97" i="7"/>
  <c r="X102" i="7"/>
  <c r="G97" i="7"/>
  <c r="Y98" i="7"/>
  <c r="P102" i="7"/>
  <c r="BN97" i="7"/>
  <c r="BZ96" i="7"/>
  <c r="X98" i="7"/>
  <c r="BE84" i="7"/>
  <c r="BE92" i="7" s="1"/>
  <c r="AG80" i="7"/>
  <c r="AG88" i="7" s="1"/>
  <c r="AR82" i="7"/>
  <c r="AR90" i="7" s="1"/>
  <c r="AV82" i="7"/>
  <c r="AV90" i="7" s="1"/>
  <c r="Z80" i="7"/>
  <c r="Z88" i="7" s="1"/>
  <c r="CP86" i="7"/>
  <c r="CP94" i="7" s="1"/>
  <c r="BK85" i="7"/>
  <c r="BK93" i="7" s="1"/>
  <c r="BC100" i="7"/>
  <c r="CM97" i="7"/>
  <c r="BA97" i="7"/>
  <c r="AK80" i="7"/>
  <c r="AK88" i="7" s="1"/>
  <c r="CK98" i="7"/>
  <c r="T98" i="7"/>
  <c r="BN100" i="7"/>
  <c r="BK98" i="7"/>
  <c r="BM102" i="7"/>
  <c r="AM96" i="7"/>
  <c r="N96" i="7"/>
  <c r="CJ101" i="7"/>
  <c r="AV96" i="7"/>
  <c r="AK100" i="7"/>
  <c r="CM99" i="7"/>
  <c r="AI96" i="7"/>
  <c r="CB98" i="7"/>
  <c r="BL101" i="7"/>
  <c r="J98" i="7"/>
  <c r="BI96" i="7"/>
  <c r="CI96" i="7"/>
  <c r="AV100" i="7"/>
  <c r="Z101" i="7"/>
  <c r="BR101" i="7"/>
  <c r="T96" i="7"/>
  <c r="Y102" i="7"/>
  <c r="CN97" i="7"/>
  <c r="CD97" i="7"/>
  <c r="W102" i="7"/>
  <c r="AO97" i="7"/>
  <c r="CF97" i="7"/>
  <c r="AJ96" i="7"/>
  <c r="BM101" i="7"/>
  <c r="AU100" i="7"/>
  <c r="AH99" i="7"/>
  <c r="CJ96" i="7"/>
  <c r="BY97" i="7"/>
  <c r="BG100" i="7"/>
  <c r="AH97" i="7"/>
  <c r="AD98" i="7"/>
  <c r="Z96" i="7"/>
  <c r="BI97" i="7"/>
  <c r="CP101" i="7"/>
  <c r="I96" i="7"/>
  <c r="Q99" i="7"/>
  <c r="BW102" i="7"/>
  <c r="BD99" i="7"/>
  <c r="AP97" i="7"/>
  <c r="AZ99" i="7"/>
  <c r="BX100" i="7"/>
  <c r="BA102" i="7"/>
  <c r="AG97" i="7"/>
  <c r="BA99" i="7"/>
  <c r="AZ96" i="7"/>
  <c r="CD99" i="7"/>
  <c r="Y100" i="7"/>
  <c r="AD99" i="7"/>
  <c r="AI98" i="7"/>
  <c r="CJ102" i="7"/>
  <c r="BL99" i="7"/>
  <c r="CD101" i="7"/>
  <c r="AM100" i="7"/>
  <c r="BU102" i="7"/>
  <c r="AK101" i="7"/>
  <c r="AW102" i="7"/>
  <c r="U98" i="7"/>
  <c r="CO98" i="7"/>
  <c r="BC96" i="7"/>
  <c r="J99" i="7"/>
  <c r="BE96" i="7"/>
  <c r="CF100" i="7"/>
  <c r="CO96" i="7"/>
  <c r="AA99" i="7"/>
  <c r="AR100" i="7"/>
  <c r="X97" i="7"/>
  <c r="M101" i="7"/>
  <c r="CI101" i="7"/>
  <c r="AK102" i="7"/>
  <c r="CP99" i="7"/>
  <c r="BG96" i="7"/>
  <c r="BD96" i="7"/>
  <c r="CL99" i="7"/>
  <c r="Z98" i="7"/>
  <c r="U84" i="7"/>
  <c r="U92" i="7" s="1"/>
  <c r="K83" i="7"/>
  <c r="K91" i="7" s="1"/>
  <c r="CG86" i="7"/>
  <c r="CG94" i="7" s="1"/>
  <c r="AU82" i="7"/>
  <c r="AU90" i="7" s="1"/>
  <c r="BT83" i="7"/>
  <c r="BT91" i="7" s="1"/>
  <c r="BG81" i="7"/>
  <c r="BG89" i="7" s="1"/>
  <c r="AS81" i="7"/>
  <c r="AS89" i="7" s="1"/>
  <c r="CB80" i="7"/>
  <c r="CB88" i="7" s="1"/>
  <c r="W84" i="7"/>
  <c r="W92" i="7" s="1"/>
  <c r="AZ81" i="7"/>
  <c r="AZ89" i="7" s="1"/>
  <c r="G86" i="7"/>
  <c r="G94" i="7" s="1"/>
  <c r="AM86" i="7"/>
  <c r="AM94" i="7" s="1"/>
  <c r="AW85" i="7"/>
  <c r="AW93" i="7" s="1"/>
  <c r="CE81" i="7"/>
  <c r="CE89" i="7" s="1"/>
  <c r="Z99" i="7"/>
  <c r="AV102" i="7"/>
  <c r="AX101" i="7"/>
  <c r="S101" i="7"/>
  <c r="CN102" i="7"/>
  <c r="BX96" i="7"/>
  <c r="AL97" i="7"/>
  <c r="BU96" i="7"/>
  <c r="BS100" i="7"/>
  <c r="AL96" i="7"/>
  <c r="H101" i="7"/>
  <c r="BY100" i="7"/>
  <c r="CP97" i="7"/>
  <c r="CG102" i="7"/>
  <c r="CK97" i="7"/>
  <c r="AN98" i="7"/>
  <c r="BT100" i="7"/>
  <c r="H96" i="7"/>
  <c r="AA102" i="7"/>
  <c r="H98" i="7"/>
  <c r="AU96" i="7"/>
  <c r="N102" i="7"/>
  <c r="BU85" i="7"/>
  <c r="BU93" i="7" s="1"/>
  <c r="CH85" i="7"/>
  <c r="CH93" i="7" s="1"/>
  <c r="AZ82" i="7"/>
  <c r="AZ90" i="7" s="1"/>
  <c r="R82" i="7"/>
  <c r="R90" i="7" s="1"/>
  <c r="AM84" i="7"/>
  <c r="AM92" i="7" s="1"/>
  <c r="E84" i="7"/>
  <c r="E92" i="7" s="1"/>
  <c r="BT85" i="7"/>
  <c r="BT93" i="7" s="1"/>
  <c r="BV81" i="7"/>
  <c r="BV89" i="7" s="1"/>
  <c r="L86" i="7"/>
  <c r="L94" i="7" s="1"/>
  <c r="AB85" i="7"/>
  <c r="AB93" i="7" s="1"/>
  <c r="BE82" i="7"/>
  <c r="BE90" i="7" s="1"/>
  <c r="AV84" i="7"/>
  <c r="AV92" i="7" s="1"/>
  <c r="BJ85" i="7"/>
  <c r="BJ93" i="7" s="1"/>
  <c r="AG83" i="7"/>
  <c r="AG91" i="7" s="1"/>
  <c r="BS86" i="7"/>
  <c r="BS94" i="7" s="1"/>
  <c r="BO80" i="7"/>
  <c r="BO88" i="7" s="1"/>
  <c r="BG85" i="7"/>
  <c r="BG93" i="7" s="1"/>
  <c r="BM85" i="7"/>
  <c r="BM93" i="7" s="1"/>
  <c r="E101" i="7"/>
  <c r="BK97" i="7"/>
  <c r="BZ99" i="7"/>
  <c r="CI100" i="7"/>
  <c r="BH97" i="7"/>
  <c r="O98" i="7"/>
  <c r="AE101" i="7"/>
  <c r="CD96" i="7"/>
  <c r="W99" i="7"/>
  <c r="O100" i="7"/>
  <c r="CD98" i="7"/>
  <c r="BU99" i="7"/>
  <c r="BX82" i="7"/>
  <c r="BX90" i="7" s="1"/>
  <c r="BC85" i="7"/>
  <c r="BC93" i="7" s="1"/>
  <c r="Y82" i="7"/>
  <c r="Y90" i="7" s="1"/>
  <c r="H83" i="7"/>
  <c r="H91" i="7" s="1"/>
  <c r="AH80" i="7"/>
  <c r="AH88" i="7" s="1"/>
  <c r="BA86" i="7"/>
  <c r="BA94" i="7" s="1"/>
  <c r="CH86" i="7"/>
  <c r="CH94" i="7" s="1"/>
  <c r="AV85" i="7"/>
  <c r="AV93" i="7" s="1"/>
  <c r="AL81" i="7"/>
  <c r="AL89" i="7" s="1"/>
  <c r="W85" i="7"/>
  <c r="W93" i="7" s="1"/>
  <c r="CL80" i="7"/>
  <c r="CL88" i="7" s="1"/>
  <c r="CD81" i="7"/>
  <c r="CD89" i="7" s="1"/>
  <c r="BP83" i="7"/>
  <c r="BP91" i="7" s="1"/>
  <c r="BZ80" i="7"/>
  <c r="BZ88" i="7" s="1"/>
  <c r="BB80" i="7"/>
  <c r="BB88" i="7" s="1"/>
  <c r="AJ86" i="7"/>
  <c r="AJ94" i="7" s="1"/>
  <c r="M81" i="7"/>
  <c r="M89" i="7" s="1"/>
  <c r="CO85" i="7"/>
  <c r="CO93" i="7" s="1"/>
  <c r="CE86" i="7"/>
  <c r="CE94" i="7" s="1"/>
  <c r="BH85" i="7"/>
  <c r="BH93" i="7" s="1"/>
  <c r="BE83" i="7"/>
  <c r="BE91" i="7" s="1"/>
  <c r="AI81" i="7"/>
  <c r="AI89" i="7" s="1"/>
  <c r="BY81" i="7"/>
  <c r="BY89" i="7" s="1"/>
  <c r="P99" i="7"/>
  <c r="AC96" i="7"/>
  <c r="T97" i="7"/>
  <c r="BY102" i="7"/>
  <c r="AG101" i="7"/>
  <c r="CB99" i="7"/>
  <c r="AL99" i="7"/>
  <c r="S102" i="7"/>
  <c r="CM96" i="7"/>
  <c r="BS102" i="7"/>
  <c r="BJ100" i="7"/>
  <c r="AQ97" i="7"/>
  <c r="AZ101" i="7"/>
  <c r="BI99" i="7"/>
  <c r="AI101" i="7"/>
  <c r="T100" i="7"/>
  <c r="N101" i="7"/>
  <c r="R102" i="7"/>
  <c r="CE99" i="7"/>
  <c r="AJ102" i="7"/>
  <c r="BJ101" i="7"/>
  <c r="BX101" i="7"/>
  <c r="AG96" i="7"/>
  <c r="BZ101" i="7"/>
  <c r="AP96" i="7"/>
  <c r="CM100" i="7"/>
  <c r="Y99" i="7"/>
  <c r="U99" i="7"/>
  <c r="AS100" i="7"/>
  <c r="BI100" i="7"/>
  <c r="BC102" i="7"/>
  <c r="S96" i="7"/>
  <c r="AM99" i="7"/>
  <c r="CL100" i="7"/>
  <c r="AC99" i="7"/>
  <c r="L100" i="7"/>
  <c r="CA102" i="7"/>
  <c r="W86" i="7"/>
  <c r="W94" i="7" s="1"/>
  <c r="BD86" i="7"/>
  <c r="BD94" i="7" s="1"/>
  <c r="I83" i="7"/>
  <c r="I91" i="7" s="1"/>
  <c r="T83" i="7"/>
  <c r="T91" i="7" s="1"/>
  <c r="BD80" i="7"/>
  <c r="BD88" i="7" s="1"/>
  <c r="T82" i="7"/>
  <c r="T90" i="7" s="1"/>
  <c r="O80" i="7"/>
  <c r="O88" i="7" s="1"/>
  <c r="F83" i="7"/>
  <c r="F91" i="7" s="1"/>
  <c r="X85" i="7"/>
  <c r="X93" i="7" s="1"/>
  <c r="AT84" i="7"/>
  <c r="AT92" i="7" s="1"/>
  <c r="AY86" i="7"/>
  <c r="AY94" i="7" s="1"/>
  <c r="BN82" i="7"/>
  <c r="BN90" i="7" s="1"/>
  <c r="Y85" i="7"/>
  <c r="Y93" i="7" s="1"/>
  <c r="AW81" i="7"/>
  <c r="AW89" i="7" s="1"/>
  <c r="CG82" i="7"/>
  <c r="CG90" i="7" s="1"/>
  <c r="AF86" i="7"/>
  <c r="AF94" i="7" s="1"/>
  <c r="BJ96" i="7"/>
  <c r="J101" i="7"/>
  <c r="BS101" i="7"/>
  <c r="I101" i="7"/>
  <c r="AB102" i="7"/>
  <c r="CA100" i="7"/>
  <c r="CB96" i="7"/>
  <c r="BR97" i="7"/>
  <c r="CC102" i="7"/>
  <c r="BX97" i="7"/>
  <c r="CF99" i="7"/>
  <c r="X101" i="7"/>
  <c r="BG98" i="7"/>
  <c r="CN100" i="7"/>
  <c r="BU98" i="7"/>
  <c r="CD100" i="7"/>
  <c r="BW97" i="7"/>
  <c r="S100" i="7"/>
  <c r="CJ97" i="7"/>
  <c r="BQ100" i="7"/>
  <c r="E102" i="7"/>
  <c r="M98" i="7"/>
  <c r="AT96" i="7"/>
  <c r="AR98" i="7"/>
  <c r="K100" i="7"/>
  <c r="BB101" i="7"/>
  <c r="AY98" i="7"/>
  <c r="AF101" i="7"/>
  <c r="BB98" i="7"/>
  <c r="AW99" i="7"/>
  <c r="AF102" i="7"/>
  <c r="AT102" i="7"/>
  <c r="CO100" i="7"/>
  <c r="CP96" i="7"/>
  <c r="K98" i="7"/>
  <c r="BN99" i="7"/>
  <c r="W97" i="7"/>
  <c r="AM102" i="7"/>
  <c r="J96" i="7"/>
  <c r="AB100" i="7"/>
  <c r="N98" i="7"/>
  <c r="BZ102" i="7"/>
  <c r="CI102" i="7"/>
  <c r="BZ100" i="7"/>
  <c r="CE97" i="7"/>
  <c r="CO97" i="7"/>
  <c r="BG101" i="7"/>
  <c r="BT96" i="7"/>
  <c r="AV101" i="7"/>
  <c r="BF83" i="7"/>
  <c r="BF91" i="7" s="1"/>
  <c r="CP85" i="7"/>
  <c r="CP93" i="7" s="1"/>
  <c r="Q84" i="7"/>
  <c r="Q92" i="7" s="1"/>
  <c r="BN80" i="7"/>
  <c r="BN88" i="7" s="1"/>
  <c r="BP82" i="7"/>
  <c r="BP90" i="7" s="1"/>
  <c r="S80" i="7"/>
  <c r="S88" i="7" s="1"/>
  <c r="S84" i="7"/>
  <c r="S92" i="7" s="1"/>
  <c r="V86" i="7"/>
  <c r="V94" i="7" s="1"/>
  <c r="CC80" i="7"/>
  <c r="CC88" i="7" s="1"/>
  <c r="AU81" i="7"/>
  <c r="AU89" i="7" s="1"/>
  <c r="BS81" i="7"/>
  <c r="BS89" i="7" s="1"/>
  <c r="D83" i="7"/>
  <c r="D91" i="7" s="1"/>
  <c r="BH80" i="7"/>
  <c r="BH88" i="7" s="1"/>
  <c r="X84" i="7"/>
  <c r="X92" i="7" s="1"/>
  <c r="AD83" i="7"/>
  <c r="AD91" i="7" s="1"/>
  <c r="AN82" i="7"/>
  <c r="AN90" i="7" s="1"/>
  <c r="I102" i="7"/>
  <c r="AV98" i="7"/>
  <c r="CK100" i="7"/>
  <c r="BB96" i="7"/>
  <c r="BS96" i="7"/>
  <c r="G99" i="7"/>
  <c r="BP99" i="7"/>
  <c r="BV101" i="7"/>
  <c r="BS99" i="7"/>
  <c r="BL100" i="7"/>
  <c r="BI98" i="7"/>
  <c r="AE102" i="7"/>
  <c r="BC81" i="7"/>
  <c r="BC89" i="7" s="1"/>
  <c r="CG81" i="7"/>
  <c r="CG89" i="7" s="1"/>
  <c r="E82" i="7"/>
  <c r="E90" i="7" s="1"/>
  <c r="J80" i="7"/>
  <c r="J88" i="7" s="1"/>
  <c r="BZ83" i="7"/>
  <c r="BZ91" i="7" s="1"/>
  <c r="AD85" i="7"/>
  <c r="AD93" i="7" s="1"/>
  <c r="CD82" i="7"/>
  <c r="CD90" i="7" s="1"/>
  <c r="K80" i="7"/>
  <c r="K88" i="7" s="1"/>
  <c r="AW96" i="7"/>
  <c r="AJ100" i="7"/>
  <c r="CA101" i="7"/>
  <c r="CG97" i="7"/>
  <c r="BZ98" i="7"/>
  <c r="CA96" i="7"/>
  <c r="AI102" i="7"/>
  <c r="AS83" i="7"/>
  <c r="AS91" i="7" s="1"/>
  <c r="O82" i="7"/>
  <c r="O90" i="7" s="1"/>
  <c r="AP85" i="7"/>
  <c r="AP93" i="7" s="1"/>
  <c r="CE80" i="7"/>
  <c r="CE88" i="7" s="1"/>
  <c r="BQ80" i="7"/>
  <c r="BQ88" i="7" s="1"/>
  <c r="Z84" i="7"/>
  <c r="Z92" i="7" s="1"/>
  <c r="BU83" i="7"/>
  <c r="BU91" i="7" s="1"/>
  <c r="E80" i="7"/>
  <c r="E88" i="7" s="1"/>
  <c r="AT86" i="7"/>
  <c r="AT94" i="7" s="1"/>
  <c r="AU80" i="7"/>
  <c r="AU88" i="7" s="1"/>
  <c r="U86" i="7"/>
  <c r="U94" i="7" s="1"/>
  <c r="CH83" i="7"/>
  <c r="CH91" i="7" s="1"/>
  <c r="AW86" i="7"/>
  <c r="AW94" i="7" s="1"/>
  <c r="AJ83" i="7"/>
  <c r="AJ91" i="7" s="1"/>
  <c r="L85" i="7"/>
  <c r="L93" i="7" s="1"/>
  <c r="W82" i="7"/>
  <c r="W90" i="7" s="1"/>
  <c r="Q97" i="7"/>
  <c r="CF102" i="7"/>
  <c r="W101" i="7"/>
  <c r="AB97" i="7"/>
  <c r="CC100" i="7"/>
  <c r="BK102" i="7"/>
  <c r="CB101" i="7"/>
  <c r="O99" i="7"/>
  <c r="Q96" i="7"/>
  <c r="AU102" i="7"/>
  <c r="AJ99" i="7"/>
  <c r="CG96" i="7"/>
  <c r="AY99" i="7"/>
  <c r="N97" i="7"/>
  <c r="AQ98" i="7"/>
  <c r="CA97" i="7"/>
  <c r="R101" i="7"/>
  <c r="CN96" i="7"/>
  <c r="AY102" i="7"/>
  <c r="K96" i="7"/>
  <c r="CK96" i="7"/>
  <c r="CG98" i="7"/>
  <c r="CE100" i="7"/>
  <c r="AZ98" i="7"/>
  <c r="BJ102" i="7"/>
  <c r="AI100" i="7"/>
  <c r="AW100" i="7"/>
  <c r="K102" i="7"/>
  <c r="BA96" i="7"/>
  <c r="BB102" i="7"/>
  <c r="Z100" i="7"/>
  <c r="AT99" i="7"/>
  <c r="AV97" i="7"/>
  <c r="BQ102" i="7"/>
  <c r="BQ101" i="7"/>
  <c r="AZ97" i="7"/>
  <c r="AN99" i="7"/>
  <c r="BN102" i="7"/>
  <c r="BU101" i="7"/>
  <c r="AE97" i="7"/>
  <c r="AX102" i="7"/>
  <c r="BH81" i="7"/>
  <c r="BH89" i="7" s="1"/>
  <c r="BI82" i="7"/>
  <c r="BI90" i="7" s="1"/>
  <c r="V82" i="7"/>
  <c r="V90" i="7" s="1"/>
  <c r="BO86" i="7"/>
  <c r="BO94" i="7" s="1"/>
  <c r="I81" i="7"/>
  <c r="I89" i="7" s="1"/>
  <c r="AF85" i="7"/>
  <c r="AF93" i="7" s="1"/>
  <c r="BA85" i="7"/>
  <c r="BA93" i="7" s="1"/>
  <c r="Q80" i="7"/>
  <c r="Q88" i="7" s="1"/>
  <c r="AP83" i="7"/>
  <c r="AP91" i="7" s="1"/>
  <c r="BA84" i="7"/>
  <c r="BA92" i="7" s="1"/>
  <c r="X81" i="7"/>
  <c r="X89" i="7" s="1"/>
  <c r="BS82" i="7"/>
  <c r="BS90" i="7" s="1"/>
  <c r="BY85" i="7"/>
  <c r="BY93" i="7" s="1"/>
  <c r="BM84" i="7"/>
  <c r="BM92" i="7" s="1"/>
  <c r="R80" i="7"/>
  <c r="R88" i="7" s="1"/>
  <c r="CA85" i="7"/>
  <c r="CA93" i="7" s="1"/>
  <c r="W96" i="7"/>
  <c r="BC97" i="7"/>
  <c r="CL98" i="7"/>
  <c r="AU101" i="7"/>
  <c r="M102" i="7"/>
  <c r="BV97" i="7"/>
  <c r="AP99" i="7"/>
  <c r="F98" i="7"/>
  <c r="AX97" i="7"/>
  <c r="AB101" i="7"/>
  <c r="AE96" i="7"/>
  <c r="BM96" i="7"/>
  <c r="H100" i="7"/>
  <c r="O97" i="7"/>
  <c r="F101" i="7"/>
  <c r="Y96" i="7"/>
  <c r="CO82" i="7"/>
  <c r="CO90" i="7" s="1"/>
  <c r="D81" i="7"/>
  <c r="D89" i="7" s="1"/>
  <c r="CB85" i="7"/>
  <c r="CB93" i="7" s="1"/>
  <c r="BB82" i="7"/>
  <c r="BB90" i="7" s="1"/>
  <c r="CM80" i="7"/>
  <c r="CM88" i="7" s="1"/>
  <c r="AE83" i="7"/>
  <c r="AE91" i="7" s="1"/>
  <c r="BC84" i="7"/>
  <c r="BC92" i="7" s="1"/>
  <c r="BD83" i="7"/>
  <c r="BD91" i="7" s="1"/>
  <c r="BF85" i="7"/>
  <c r="BF93" i="7" s="1"/>
  <c r="M82" i="7"/>
  <c r="M90" i="7" s="1"/>
  <c r="BB85" i="7"/>
  <c r="BB93" i="7" s="1"/>
  <c r="AM81" i="7"/>
  <c r="AM89" i="7" s="1"/>
  <c r="R81" i="7"/>
  <c r="R89" i="7" s="1"/>
  <c r="BU82" i="7"/>
  <c r="BU90" i="7" s="1"/>
  <c r="AJ85" i="7"/>
  <c r="AJ93" i="7" s="1"/>
  <c r="AD82" i="7"/>
  <c r="AD90" i="7" s="1"/>
  <c r="AT83" i="7"/>
  <c r="AT91" i="7" s="1"/>
  <c r="AV80" i="7"/>
  <c r="AV88" i="7" s="1"/>
  <c r="CD84" i="7"/>
  <c r="CD92" i="7" s="1"/>
  <c r="BP81" i="7"/>
  <c r="BP89" i="7" s="1"/>
  <c r="BT81" i="7"/>
  <c r="BT89" i="7" s="1"/>
  <c r="BI80" i="7"/>
  <c r="BI88" i="7" s="1"/>
  <c r="BC86" i="7"/>
  <c r="BC94" i="7" s="1"/>
  <c r="CJ86" i="7"/>
  <c r="CJ94" i="7" s="1"/>
  <c r="CI80" i="7"/>
  <c r="CI88" i="7" s="1"/>
  <c r="AQ86" i="7"/>
  <c r="AQ94" i="7" s="1"/>
  <c r="AB80" i="7"/>
  <c r="AB88" i="7" s="1"/>
  <c r="BN86" i="7"/>
  <c r="BN94" i="7" s="1"/>
  <c r="AQ81" i="7"/>
  <c r="AQ89" i="7" s="1"/>
  <c r="CF84" i="7"/>
  <c r="CF92" i="7" s="1"/>
  <c r="BZ85" i="7"/>
  <c r="BZ93" i="7" s="1"/>
  <c r="M85" i="7"/>
  <c r="M93" i="7" s="1"/>
  <c r="AW84" i="7"/>
  <c r="AW92" i="7" s="1"/>
  <c r="V80" i="7"/>
  <c r="V88" i="7" s="1"/>
  <c r="S85" i="7"/>
  <c r="S93" i="7" s="1"/>
  <c r="BI81" i="7"/>
  <c r="BI89" i="7" s="1"/>
  <c r="CF81" i="7"/>
  <c r="CF89" i="7" s="1"/>
  <c r="N86" i="7"/>
  <c r="N94" i="7" s="1"/>
  <c r="AQ84" i="7"/>
  <c r="AQ92" i="7" s="1"/>
  <c r="I85" i="7"/>
  <c r="I93" i="7" s="1"/>
  <c r="AI86" i="7"/>
  <c r="AI94" i="7" s="1"/>
  <c r="CK85" i="7"/>
  <c r="CK93" i="7" s="1"/>
  <c r="AM82" i="7"/>
  <c r="AM90" i="7" s="1"/>
  <c r="CM86" i="7"/>
  <c r="CM94" i="7" s="1"/>
  <c r="AF84" i="7"/>
  <c r="AF92" i="7" s="1"/>
  <c r="BG82" i="7"/>
  <c r="BG90" i="7" s="1"/>
  <c r="G85" i="7"/>
  <c r="G93" i="7" s="1"/>
  <c r="AI80" i="7"/>
  <c r="AI88" i="7" s="1"/>
  <c r="O85" i="7"/>
  <c r="O93" i="7" s="1"/>
  <c r="AD80" i="7"/>
  <c r="AD88" i="7" s="1"/>
  <c r="BO82" i="7"/>
  <c r="BO90" i="7" s="1"/>
  <c r="T81" i="7"/>
  <c r="T89" i="7" s="1"/>
  <c r="X82" i="7"/>
  <c r="X90" i="7" s="1"/>
  <c r="AP80" i="7"/>
  <c r="AP88" i="7" s="1"/>
  <c r="O84" i="7"/>
  <c r="O92" i="7" s="1"/>
  <c r="BN84" i="7"/>
  <c r="BN92" i="7" s="1"/>
  <c r="AG86" i="7"/>
  <c r="AG94" i="7" s="1"/>
  <c r="BR82" i="7"/>
  <c r="BR90" i="7" s="1"/>
  <c r="AB83" i="7"/>
  <c r="AB91" i="7" s="1"/>
  <c r="M83" i="7"/>
  <c r="M91" i="7" s="1"/>
  <c r="S81" i="7"/>
  <c r="S89" i="7" s="1"/>
  <c r="CA82" i="7"/>
  <c r="CA90" i="7" s="1"/>
  <c r="BH86" i="7"/>
  <c r="BH94" i="7" s="1"/>
  <c r="AG85" i="7"/>
  <c r="AG93" i="7" s="1"/>
  <c r="BF80" i="7"/>
  <c r="BF88" i="7" s="1"/>
  <c r="Y80" i="7"/>
  <c r="Y88" i="7" s="1"/>
  <c r="F86" i="7"/>
  <c r="F94" i="7" s="1"/>
  <c r="BJ81" i="7"/>
  <c r="BJ89" i="7" s="1"/>
  <c r="AL80" i="7"/>
  <c r="AL88" i="7" s="1"/>
  <c r="AM83" i="7"/>
  <c r="AM91" i="7" s="1"/>
  <c r="CK81" i="7"/>
  <c r="CK89" i="7" s="1"/>
  <c r="BO85" i="7"/>
  <c r="BO93" i="7" s="1"/>
  <c r="Z82" i="7"/>
  <c r="Z90" i="7" s="1"/>
  <c r="Y81" i="7"/>
  <c r="Y89" i="7" s="1"/>
  <c r="AH83" i="7"/>
  <c r="AH91" i="7" s="1"/>
  <c r="AG82" i="7"/>
  <c r="AG90" i="7" s="1"/>
  <c r="AB81" i="7"/>
  <c r="AB89" i="7" s="1"/>
  <c r="AP81" i="7"/>
  <c r="AP89" i="7" s="1"/>
  <c r="CI82" i="7"/>
  <c r="CI90" i="7" s="1"/>
  <c r="CL85" i="7"/>
  <c r="CL93" i="7" s="1"/>
  <c r="CM81" i="7"/>
  <c r="CM89" i="7" s="1"/>
  <c r="CN86" i="7"/>
  <c r="CN94" i="7" s="1"/>
  <c r="BF81" i="7"/>
  <c r="BF89" i="7" s="1"/>
  <c r="B9" i="4"/>
  <c r="K82" i="7"/>
  <c r="K90" i="7" s="1"/>
  <c r="V85" i="7"/>
  <c r="V93" i="7" s="1"/>
  <c r="P84" i="7"/>
  <c r="P92" i="7" s="1"/>
  <c r="BF82" i="7"/>
  <c r="BF90" i="7" s="1"/>
  <c r="H81" i="7"/>
  <c r="H89" i="7" s="1"/>
  <c r="AH86" i="7"/>
  <c r="AH94" i="7" s="1"/>
  <c r="L83" i="7"/>
  <c r="L91" i="7" s="1"/>
  <c r="BG84" i="7"/>
  <c r="BG92" i="7" s="1"/>
  <c r="K81" i="7"/>
  <c r="K89" i="7" s="1"/>
  <c r="CA83" i="7"/>
  <c r="CA91" i="7" s="1"/>
  <c r="B9" i="3"/>
  <c r="O83" i="7"/>
  <c r="O91" i="7" s="1"/>
  <c r="BV80" i="7"/>
  <c r="BV88" i="7" s="1"/>
  <c r="F82" i="7"/>
  <c r="F90" i="7" s="1"/>
  <c r="BY82" i="7"/>
  <c r="BY90" i="7" s="1"/>
  <c r="H82" i="7"/>
  <c r="H90" i="7" s="1"/>
  <c r="CC82" i="7"/>
  <c r="CC90" i="7" s="1"/>
  <c r="AE81" i="7"/>
  <c r="AE89" i="7" s="1"/>
  <c r="AU84" i="7"/>
  <c r="AU92" i="7" s="1"/>
  <c r="N85" i="7"/>
  <c r="N93" i="7" s="1"/>
  <c r="CB83" i="7"/>
  <c r="CB91" i="7" s="1"/>
  <c r="D6" i="4"/>
  <c r="L7" i="8"/>
  <c r="D6" i="3"/>
  <c r="G13" i="9"/>
  <c r="D9" i="4" l="1"/>
  <c r="E9" i="4"/>
  <c r="E43" i="7"/>
  <c r="E9" i="3"/>
  <c r="D9" i="3"/>
  <c r="E37" i="7"/>
  <c r="F37" i="7" s="1"/>
  <c r="D42" i="7"/>
  <c r="C42" i="7"/>
  <c r="R12" i="3"/>
  <c r="S12" i="3" s="1"/>
  <c r="Q11" i="3"/>
  <c r="B19" i="4"/>
  <c r="D14" i="4"/>
  <c r="E14" i="4" s="1"/>
  <c r="L5" i="4" s="1"/>
  <c r="Q11" i="4"/>
  <c r="R11" i="4" s="1"/>
  <c r="S11" i="4" s="1"/>
  <c r="R12" i="4"/>
  <c r="S12" i="4" s="1"/>
  <c r="D61" i="7"/>
  <c r="D45" i="7"/>
  <c r="D53" i="7" s="1"/>
  <c r="E40" i="7"/>
  <c r="D48" i="7"/>
  <c r="D56" i="7" s="1"/>
  <c r="D64" i="7"/>
  <c r="D14" i="3"/>
  <c r="E14" i="3" s="1"/>
  <c r="L5" i="3" s="1"/>
  <c r="B19" i="3"/>
  <c r="F43" i="7"/>
  <c r="E51" i="7"/>
  <c r="E59" i="7" s="1"/>
  <c r="E67" i="7"/>
  <c r="L8" i="8"/>
  <c r="L9" i="8" s="1"/>
  <c r="C38" i="7"/>
  <c r="D38" i="7"/>
  <c r="Q9" i="3"/>
  <c r="R8" i="3"/>
  <c r="S8" i="3" s="1"/>
  <c r="Q9" i="4"/>
  <c r="R9" i="4" s="1"/>
  <c r="S9" i="4" s="1"/>
  <c r="R8" i="4"/>
  <c r="S8" i="4" s="1"/>
  <c r="B37" i="3"/>
  <c r="D32" i="4"/>
  <c r="D32" i="3"/>
  <c r="B37" i="4"/>
  <c r="D67" i="7"/>
  <c r="D51" i="7"/>
  <c r="D59" i="7" s="1"/>
  <c r="D37" i="4" l="1"/>
  <c r="E37" i="4"/>
  <c r="E37" i="3"/>
  <c r="D37" i="3"/>
  <c r="E61" i="7"/>
  <c r="E45" i="7"/>
  <c r="E53" i="7" s="1"/>
  <c r="E42" i="7"/>
  <c r="D39" i="7"/>
  <c r="C39" i="7"/>
  <c r="R9" i="3"/>
  <c r="S9" i="3" s="1"/>
  <c r="N10" i="4"/>
  <c r="O10" i="4" s="1"/>
  <c r="P10" i="4" s="1"/>
  <c r="E19" i="4"/>
  <c r="N7" i="4" s="1"/>
  <c r="E20" i="4"/>
  <c r="N13" i="4" s="1"/>
  <c r="D50" i="7"/>
  <c r="D58" i="7" s="1"/>
  <c r="D66" i="7"/>
  <c r="E19" i="3"/>
  <c r="N7" i="3" s="1"/>
  <c r="E20" i="3"/>
  <c r="N13" i="3" s="1"/>
  <c r="N10" i="3"/>
  <c r="C41" i="7"/>
  <c r="D41" i="7"/>
  <c r="R11" i="3"/>
  <c r="S11" i="3" s="1"/>
  <c r="E38" i="7"/>
  <c r="D62" i="7"/>
  <c r="D46" i="7"/>
  <c r="D54" i="7" s="1"/>
  <c r="L16" i="8"/>
  <c r="G43" i="7"/>
  <c r="F67" i="7"/>
  <c r="F51" i="7"/>
  <c r="F59" i="7" s="1"/>
  <c r="F40" i="7"/>
  <c r="E48" i="7"/>
  <c r="E56" i="7" s="1"/>
  <c r="E64" i="7"/>
  <c r="F42" i="7"/>
  <c r="E50" i="7"/>
  <c r="E58" i="7" s="1"/>
  <c r="E66" i="7"/>
  <c r="G37" i="7"/>
  <c r="F61" i="7"/>
  <c r="F45" i="7"/>
  <c r="F53" i="7" s="1"/>
  <c r="H37" i="7" l="1"/>
  <c r="G61" i="7"/>
  <c r="G45" i="7"/>
  <c r="G53" i="7" s="1"/>
  <c r="H43" i="7"/>
  <c r="G51" i="7"/>
  <c r="G59" i="7" s="1"/>
  <c r="G67" i="7"/>
  <c r="F38" i="7"/>
  <c r="E62" i="7"/>
  <c r="E46" i="7"/>
  <c r="E54" i="7" s="1"/>
  <c r="C7" i="7"/>
  <c r="D7" i="7"/>
  <c r="O10" i="3"/>
  <c r="P10" i="3" s="1"/>
  <c r="G40" i="7"/>
  <c r="F64" i="7"/>
  <c r="F48" i="7"/>
  <c r="F56" i="7" s="1"/>
  <c r="L11" i="8"/>
  <c r="L17" i="8"/>
  <c r="L10" i="8"/>
  <c r="L18" i="8" s="1"/>
  <c r="C10" i="7"/>
  <c r="D10" i="7"/>
  <c r="N12" i="3"/>
  <c r="O13" i="3"/>
  <c r="P13" i="3" s="1"/>
  <c r="O13" i="4"/>
  <c r="P13" i="4" s="1"/>
  <c r="N12" i="4"/>
  <c r="G42" i="7"/>
  <c r="F50" i="7"/>
  <c r="F58" i="7" s="1"/>
  <c r="F66" i="7"/>
  <c r="E41" i="7"/>
  <c r="D65" i="7"/>
  <c r="D49" i="7"/>
  <c r="D57" i="7" s="1"/>
  <c r="C4" i="7"/>
  <c r="D4" i="7"/>
  <c r="O7" i="3"/>
  <c r="P7" i="3" s="1"/>
  <c r="N8" i="3"/>
  <c r="O7" i="4"/>
  <c r="P7" i="4" s="1"/>
  <c r="N8" i="4"/>
  <c r="E39" i="7"/>
  <c r="D47" i="7"/>
  <c r="D55" i="7" s="1"/>
  <c r="D63" i="7"/>
  <c r="O8" i="4" l="1"/>
  <c r="P8" i="4" s="1"/>
  <c r="N9" i="4"/>
  <c r="O9" i="4" s="1"/>
  <c r="P9" i="4" s="1"/>
  <c r="E4" i="7"/>
  <c r="D28" i="7"/>
  <c r="D12" i="7"/>
  <c r="D20" i="7" s="1"/>
  <c r="F41" i="7"/>
  <c r="E65" i="7"/>
  <c r="E49" i="7"/>
  <c r="E57" i="7" s="1"/>
  <c r="N11" i="4"/>
  <c r="O11" i="4" s="1"/>
  <c r="P11" i="4" s="1"/>
  <c r="O12" i="4"/>
  <c r="P12" i="4" s="1"/>
  <c r="E10" i="7"/>
  <c r="D18" i="7"/>
  <c r="D26" i="7" s="1"/>
  <c r="D34" i="7"/>
  <c r="L19" i="8"/>
  <c r="I43" i="7"/>
  <c r="H67" i="7"/>
  <c r="H51" i="7"/>
  <c r="H59" i="7" s="1"/>
  <c r="E7" i="7"/>
  <c r="D15" i="7"/>
  <c r="D23" i="7" s="1"/>
  <c r="D31" i="7"/>
  <c r="G38" i="7"/>
  <c r="F46" i="7"/>
  <c r="F54" i="7" s="1"/>
  <c r="F62" i="7"/>
  <c r="D5" i="7"/>
  <c r="C5" i="7"/>
  <c r="O8" i="3"/>
  <c r="P8" i="3" s="1"/>
  <c r="N9" i="3"/>
  <c r="F39" i="7"/>
  <c r="E47" i="7"/>
  <c r="E55" i="7" s="1"/>
  <c r="E63" i="7"/>
  <c r="H42" i="7"/>
  <c r="G66" i="7"/>
  <c r="G50" i="7"/>
  <c r="G58" i="7" s="1"/>
  <c r="C9" i="7"/>
  <c r="D9" i="7"/>
  <c r="N11" i="3"/>
  <c r="O12" i="3"/>
  <c r="P12" i="3" s="1"/>
  <c r="H40" i="7"/>
  <c r="G48" i="7"/>
  <c r="G56" i="7" s="1"/>
  <c r="G64" i="7"/>
  <c r="I37" i="7"/>
  <c r="H45" i="7"/>
  <c r="H53" i="7" s="1"/>
  <c r="H61" i="7"/>
  <c r="C8" i="7" l="1"/>
  <c r="D8" i="7"/>
  <c r="O11" i="3"/>
  <c r="P11" i="3" s="1"/>
  <c r="G39" i="7"/>
  <c r="F63" i="7"/>
  <c r="F47" i="7"/>
  <c r="F55" i="7" s="1"/>
  <c r="E5" i="7"/>
  <c r="D13" i="7"/>
  <c r="D21" i="7" s="1"/>
  <c r="D29" i="7"/>
  <c r="J37" i="7"/>
  <c r="I61" i="7"/>
  <c r="I45" i="7"/>
  <c r="I53" i="7" s="1"/>
  <c r="E9" i="7"/>
  <c r="D33" i="7"/>
  <c r="D17" i="7"/>
  <c r="D25" i="7" s="1"/>
  <c r="I42" i="7"/>
  <c r="H50" i="7"/>
  <c r="H58" i="7" s="1"/>
  <c r="H66" i="7"/>
  <c r="C6" i="7"/>
  <c r="D6" i="7"/>
  <c r="O9" i="3"/>
  <c r="P9" i="3" s="1"/>
  <c r="J43" i="7"/>
  <c r="I67" i="7"/>
  <c r="I51" i="7"/>
  <c r="I59" i="7" s="1"/>
  <c r="F10" i="7"/>
  <c r="E18" i="7"/>
  <c r="E26" i="7" s="1"/>
  <c r="E34" i="7"/>
  <c r="F4" i="7"/>
  <c r="E12" i="7"/>
  <c r="E20" i="7" s="1"/>
  <c r="E28" i="7"/>
  <c r="I40" i="7"/>
  <c r="H64" i="7"/>
  <c r="H48" i="7"/>
  <c r="H56" i="7" s="1"/>
  <c r="F7" i="7"/>
  <c r="E15" i="7"/>
  <c r="E23" i="7" s="1"/>
  <c r="E31" i="7"/>
  <c r="D31" i="4"/>
  <c r="B36" i="4"/>
  <c r="B36" i="3"/>
  <c r="D31" i="3"/>
  <c r="G41" i="7"/>
  <c r="F49" i="7"/>
  <c r="F57" i="7" s="1"/>
  <c r="F65" i="7"/>
  <c r="H38" i="7"/>
  <c r="G46" i="7"/>
  <c r="G54" i="7" s="1"/>
  <c r="G62" i="7"/>
  <c r="E36" i="3" l="1"/>
  <c r="D36" i="3"/>
  <c r="E36" i="4"/>
  <c r="D36" i="4"/>
  <c r="H41" i="7"/>
  <c r="G49" i="7"/>
  <c r="G57" i="7" s="1"/>
  <c r="G65" i="7"/>
  <c r="I38" i="7"/>
  <c r="H62" i="7"/>
  <c r="H46" i="7"/>
  <c r="H54" i="7" s="1"/>
  <c r="G4" i="7"/>
  <c r="F12" i="7"/>
  <c r="F20" i="7" s="1"/>
  <c r="F28" i="7"/>
  <c r="E6" i="7"/>
  <c r="D30" i="7"/>
  <c r="D14" i="7"/>
  <c r="D22" i="7" s="1"/>
  <c r="J42" i="7"/>
  <c r="I66" i="7"/>
  <c r="I50" i="7"/>
  <c r="I58" i="7" s="1"/>
  <c r="H39" i="7"/>
  <c r="G47" i="7"/>
  <c r="G55" i="7" s="1"/>
  <c r="G63" i="7"/>
  <c r="J40" i="7"/>
  <c r="I48" i="7"/>
  <c r="I56" i="7" s="1"/>
  <c r="I64" i="7"/>
  <c r="F5" i="7"/>
  <c r="E13" i="7"/>
  <c r="E21" i="7" s="1"/>
  <c r="E29" i="7"/>
  <c r="G7" i="7"/>
  <c r="F15" i="7"/>
  <c r="F23" i="7" s="1"/>
  <c r="F31" i="7"/>
  <c r="K43" i="7"/>
  <c r="J67" i="7"/>
  <c r="J51" i="7"/>
  <c r="J59" i="7" s="1"/>
  <c r="K37" i="7"/>
  <c r="J61" i="7"/>
  <c r="J45" i="7"/>
  <c r="J53" i="7" s="1"/>
  <c r="E8" i="7"/>
  <c r="D32" i="7"/>
  <c r="D16" i="7"/>
  <c r="D24" i="7" s="1"/>
  <c r="G10" i="7"/>
  <c r="F34" i="7"/>
  <c r="F18" i="7"/>
  <c r="F26" i="7" s="1"/>
  <c r="F9" i="7"/>
  <c r="E17" i="7"/>
  <c r="E25" i="7" s="1"/>
  <c r="E33" i="7"/>
  <c r="H10" i="7" l="1"/>
  <c r="G18" i="7"/>
  <c r="G26" i="7" s="1"/>
  <c r="G34" i="7"/>
  <c r="G9" i="7"/>
  <c r="F17" i="7"/>
  <c r="F25" i="7" s="1"/>
  <c r="F33" i="7"/>
  <c r="L43" i="7"/>
  <c r="K67" i="7"/>
  <c r="K51" i="7"/>
  <c r="K59" i="7" s="1"/>
  <c r="I39" i="7"/>
  <c r="H63" i="7"/>
  <c r="H47" i="7"/>
  <c r="H55" i="7" s="1"/>
  <c r="J38" i="7"/>
  <c r="I62" i="7"/>
  <c r="I46" i="7"/>
  <c r="I54" i="7" s="1"/>
  <c r="L37" i="7"/>
  <c r="K45" i="7"/>
  <c r="K53" i="7" s="1"/>
  <c r="K61" i="7"/>
  <c r="K40" i="7"/>
  <c r="J48" i="7"/>
  <c r="J56" i="7" s="1"/>
  <c r="J64" i="7"/>
  <c r="H4" i="7"/>
  <c r="G12" i="7"/>
  <c r="G20" i="7" s="1"/>
  <c r="G28" i="7"/>
  <c r="F8" i="7"/>
  <c r="E16" i="7"/>
  <c r="E24" i="7" s="1"/>
  <c r="E32" i="7"/>
  <c r="G5" i="7"/>
  <c r="F13" i="7"/>
  <c r="F21" i="7" s="1"/>
  <c r="F29" i="7"/>
  <c r="F6" i="7"/>
  <c r="E14" i="7"/>
  <c r="E22" i="7" s="1"/>
  <c r="E30" i="7"/>
  <c r="H7" i="7"/>
  <c r="G31" i="7"/>
  <c r="G15" i="7"/>
  <c r="G23" i="7" s="1"/>
  <c r="K42" i="7"/>
  <c r="J50" i="7"/>
  <c r="J58" i="7" s="1"/>
  <c r="J66" i="7"/>
  <c r="I41" i="7"/>
  <c r="H49" i="7"/>
  <c r="H57" i="7" s="1"/>
  <c r="H65" i="7"/>
  <c r="L42" i="7" l="1"/>
  <c r="K66" i="7"/>
  <c r="K50" i="7"/>
  <c r="K58" i="7" s="1"/>
  <c r="J41" i="7"/>
  <c r="I65" i="7"/>
  <c r="I49" i="7"/>
  <c r="I57" i="7" s="1"/>
  <c r="H5" i="7"/>
  <c r="G29" i="7"/>
  <c r="G13" i="7"/>
  <c r="G21" i="7" s="1"/>
  <c r="M37" i="7"/>
  <c r="L61" i="7"/>
  <c r="L45" i="7"/>
  <c r="L53" i="7" s="1"/>
  <c r="H9" i="7"/>
  <c r="G17" i="7"/>
  <c r="G25" i="7" s="1"/>
  <c r="G33" i="7"/>
  <c r="G6" i="7"/>
  <c r="F14" i="7"/>
  <c r="F22" i="7" s="1"/>
  <c r="F30" i="7"/>
  <c r="L40" i="7"/>
  <c r="K48" i="7"/>
  <c r="K56" i="7" s="1"/>
  <c r="K64" i="7"/>
  <c r="M43" i="7"/>
  <c r="L51" i="7"/>
  <c r="L59" i="7" s="1"/>
  <c r="L67" i="7"/>
  <c r="I7" i="7"/>
  <c r="H15" i="7"/>
  <c r="H23" i="7" s="1"/>
  <c r="H31" i="7"/>
  <c r="I4" i="7"/>
  <c r="H12" i="7"/>
  <c r="H20" i="7" s="1"/>
  <c r="H28" i="7"/>
  <c r="J39" i="7"/>
  <c r="I47" i="7"/>
  <c r="I55" i="7" s="1"/>
  <c r="I63" i="7"/>
  <c r="G8" i="7"/>
  <c r="F16" i="7"/>
  <c r="F24" i="7" s="1"/>
  <c r="F32" i="7"/>
  <c r="K38" i="7"/>
  <c r="J46" i="7"/>
  <c r="J54" i="7" s="1"/>
  <c r="J62" i="7"/>
  <c r="I10" i="7"/>
  <c r="H18" i="7"/>
  <c r="H26" i="7" s="1"/>
  <c r="H34" i="7"/>
  <c r="J10" i="7" l="1"/>
  <c r="I34" i="7"/>
  <c r="I18" i="7"/>
  <c r="I26" i="7" s="1"/>
  <c r="J4" i="7"/>
  <c r="I12" i="7"/>
  <c r="I20" i="7" s="1"/>
  <c r="I28" i="7"/>
  <c r="H6" i="7"/>
  <c r="G30" i="7"/>
  <c r="G14" i="7"/>
  <c r="G22" i="7" s="1"/>
  <c r="K41" i="7"/>
  <c r="J49" i="7"/>
  <c r="J57" i="7" s="1"/>
  <c r="J65" i="7"/>
  <c r="K39" i="7"/>
  <c r="J47" i="7"/>
  <c r="J55" i="7" s="1"/>
  <c r="J63" i="7"/>
  <c r="M40" i="7"/>
  <c r="L64" i="7"/>
  <c r="L48" i="7"/>
  <c r="L56" i="7" s="1"/>
  <c r="I5" i="7"/>
  <c r="H13" i="7"/>
  <c r="H21" i="7" s="1"/>
  <c r="H29" i="7"/>
  <c r="H8" i="7"/>
  <c r="G16" i="7"/>
  <c r="G24" i="7" s="1"/>
  <c r="G32" i="7"/>
  <c r="N43" i="7"/>
  <c r="M51" i="7"/>
  <c r="M59" i="7" s="1"/>
  <c r="M67" i="7"/>
  <c r="N37" i="7"/>
  <c r="M45" i="7"/>
  <c r="M53" i="7" s="1"/>
  <c r="M61" i="7"/>
  <c r="L38" i="7"/>
  <c r="K62" i="7"/>
  <c r="K46" i="7"/>
  <c r="K54" i="7" s="1"/>
  <c r="J7" i="7"/>
  <c r="I15" i="7"/>
  <c r="I23" i="7" s="1"/>
  <c r="I31" i="7"/>
  <c r="I9" i="7"/>
  <c r="H17" i="7"/>
  <c r="H25" i="7" s="1"/>
  <c r="H33" i="7"/>
  <c r="M42" i="7"/>
  <c r="L50" i="7"/>
  <c r="L58" i="7" s="1"/>
  <c r="L66" i="7"/>
  <c r="N42" i="7" l="1"/>
  <c r="M50" i="7"/>
  <c r="M58" i="7" s="1"/>
  <c r="M66" i="7"/>
  <c r="O37" i="7"/>
  <c r="N45" i="7"/>
  <c r="N53" i="7" s="1"/>
  <c r="N61" i="7"/>
  <c r="N40" i="7"/>
  <c r="M64" i="7"/>
  <c r="M48" i="7"/>
  <c r="M56" i="7" s="1"/>
  <c r="K4" i="7"/>
  <c r="J28" i="7"/>
  <c r="J12" i="7"/>
  <c r="J20" i="7" s="1"/>
  <c r="M38" i="7"/>
  <c r="L62" i="7"/>
  <c r="L46" i="7"/>
  <c r="L54" i="7" s="1"/>
  <c r="J5" i="7"/>
  <c r="I13" i="7"/>
  <c r="I21" i="7" s="1"/>
  <c r="I29" i="7"/>
  <c r="I6" i="7"/>
  <c r="H14" i="7"/>
  <c r="H22" i="7" s="1"/>
  <c r="H30" i="7"/>
  <c r="K7" i="7"/>
  <c r="J31" i="7"/>
  <c r="J15" i="7"/>
  <c r="J23" i="7" s="1"/>
  <c r="I8" i="7"/>
  <c r="H32" i="7"/>
  <c r="H16" i="7"/>
  <c r="H24" i="7" s="1"/>
  <c r="L41" i="7"/>
  <c r="K65" i="7"/>
  <c r="K49" i="7"/>
  <c r="K57" i="7" s="1"/>
  <c r="J9" i="7"/>
  <c r="I17" i="7"/>
  <c r="I25" i="7" s="1"/>
  <c r="I33" i="7"/>
  <c r="O43" i="7"/>
  <c r="N51" i="7"/>
  <c r="N59" i="7" s="1"/>
  <c r="N67" i="7"/>
  <c r="L39" i="7"/>
  <c r="K47" i="7"/>
  <c r="K55" i="7" s="1"/>
  <c r="K63" i="7"/>
  <c r="K10" i="7"/>
  <c r="J34" i="7"/>
  <c r="J18" i="7"/>
  <c r="J26" i="7" s="1"/>
  <c r="L10" i="7" l="1"/>
  <c r="K18" i="7"/>
  <c r="K26" i="7" s="1"/>
  <c r="K34" i="7"/>
  <c r="M41" i="7"/>
  <c r="L65" i="7"/>
  <c r="L49" i="7"/>
  <c r="L57" i="7" s="1"/>
  <c r="K5" i="7"/>
  <c r="J29" i="7"/>
  <c r="J13" i="7"/>
  <c r="J21" i="7" s="1"/>
  <c r="P37" i="7"/>
  <c r="O45" i="7"/>
  <c r="O53" i="7" s="1"/>
  <c r="O61" i="7"/>
  <c r="K9" i="7"/>
  <c r="J17" i="7"/>
  <c r="J25" i="7" s="1"/>
  <c r="J33" i="7"/>
  <c r="J6" i="7"/>
  <c r="I14" i="7"/>
  <c r="I22" i="7" s="1"/>
  <c r="I30" i="7"/>
  <c r="O40" i="7"/>
  <c r="N48" i="7"/>
  <c r="N56" i="7" s="1"/>
  <c r="N64" i="7"/>
  <c r="P43" i="7"/>
  <c r="O51" i="7"/>
  <c r="O59" i="7" s="1"/>
  <c r="O67" i="7"/>
  <c r="L7" i="7"/>
  <c r="K15" i="7"/>
  <c r="K23" i="7" s="1"/>
  <c r="K31" i="7"/>
  <c r="L4" i="7"/>
  <c r="K12" i="7"/>
  <c r="K20" i="7" s="1"/>
  <c r="K28" i="7"/>
  <c r="M39" i="7"/>
  <c r="L47" i="7"/>
  <c r="L55" i="7" s="1"/>
  <c r="L63" i="7"/>
  <c r="J8" i="7"/>
  <c r="I32" i="7"/>
  <c r="I16" i="7"/>
  <c r="I24" i="7" s="1"/>
  <c r="N38" i="7"/>
  <c r="M46" i="7"/>
  <c r="M54" i="7" s="1"/>
  <c r="M62" i="7"/>
  <c r="O42" i="7"/>
  <c r="N66" i="7"/>
  <c r="N50" i="7"/>
  <c r="N58" i="7" s="1"/>
  <c r="P42" i="7" l="1"/>
  <c r="O50" i="7"/>
  <c r="O58" i="7" s="1"/>
  <c r="O66" i="7"/>
  <c r="M4" i="7"/>
  <c r="L28" i="7"/>
  <c r="L12" i="7"/>
  <c r="L20" i="7" s="1"/>
  <c r="K6" i="7"/>
  <c r="J14" i="7"/>
  <c r="J22" i="7" s="1"/>
  <c r="J30" i="7"/>
  <c r="N41" i="7"/>
  <c r="M65" i="7"/>
  <c r="M49" i="7"/>
  <c r="M57" i="7" s="1"/>
  <c r="N39" i="7"/>
  <c r="M47" i="7"/>
  <c r="M55" i="7" s="1"/>
  <c r="M63" i="7"/>
  <c r="P40" i="7"/>
  <c r="O64" i="7"/>
  <c r="O48" i="7"/>
  <c r="O56" i="7" s="1"/>
  <c r="L5" i="7"/>
  <c r="K29" i="7"/>
  <c r="K13" i="7"/>
  <c r="K21" i="7" s="1"/>
  <c r="K8" i="7"/>
  <c r="J16" i="7"/>
  <c r="J24" i="7" s="1"/>
  <c r="J32" i="7"/>
  <c r="Q43" i="7"/>
  <c r="P67" i="7"/>
  <c r="P51" i="7"/>
  <c r="P59" i="7" s="1"/>
  <c r="Q37" i="7"/>
  <c r="P61" i="7"/>
  <c r="P45" i="7"/>
  <c r="P53" i="7" s="1"/>
  <c r="O38" i="7"/>
  <c r="N46" i="7"/>
  <c r="N54" i="7" s="1"/>
  <c r="N62" i="7"/>
  <c r="M7" i="7"/>
  <c r="L15" i="7"/>
  <c r="L23" i="7" s="1"/>
  <c r="L31" i="7"/>
  <c r="L9" i="7"/>
  <c r="K33" i="7"/>
  <c r="K17" i="7"/>
  <c r="K25" i="7" s="1"/>
  <c r="M10" i="7"/>
  <c r="L18" i="7"/>
  <c r="L26" i="7" s="1"/>
  <c r="L34" i="7"/>
  <c r="M9" i="7" l="1"/>
  <c r="L17" i="7"/>
  <c r="L25" i="7" s="1"/>
  <c r="L33" i="7"/>
  <c r="N10" i="7"/>
  <c r="M18" i="7"/>
  <c r="M26" i="7" s="1"/>
  <c r="M34" i="7"/>
  <c r="R37" i="7"/>
  <c r="Q45" i="7"/>
  <c r="Q53" i="7" s="1"/>
  <c r="Q61" i="7"/>
  <c r="Q40" i="7"/>
  <c r="P48" i="7"/>
  <c r="P56" i="7" s="1"/>
  <c r="P64" i="7"/>
  <c r="N4" i="7"/>
  <c r="M12" i="7"/>
  <c r="M20" i="7" s="1"/>
  <c r="M28" i="7"/>
  <c r="P38" i="7"/>
  <c r="O62" i="7"/>
  <c r="O46" i="7"/>
  <c r="O54" i="7" s="1"/>
  <c r="M5" i="7"/>
  <c r="L29" i="7"/>
  <c r="L13" i="7"/>
  <c r="L21" i="7" s="1"/>
  <c r="L6" i="7"/>
  <c r="K14" i="7"/>
  <c r="K22" i="7" s="1"/>
  <c r="K30" i="7"/>
  <c r="N7" i="7"/>
  <c r="M15" i="7"/>
  <c r="M23" i="7" s="1"/>
  <c r="M31" i="7"/>
  <c r="L8" i="7"/>
  <c r="K16" i="7"/>
  <c r="K24" i="7" s="1"/>
  <c r="K32" i="7"/>
  <c r="O41" i="7"/>
  <c r="N49" i="7"/>
  <c r="N57" i="7" s="1"/>
  <c r="N65" i="7"/>
  <c r="R43" i="7"/>
  <c r="Q51" i="7"/>
  <c r="Q59" i="7" s="1"/>
  <c r="Q67" i="7"/>
  <c r="O39" i="7"/>
  <c r="N63" i="7"/>
  <c r="N47" i="7"/>
  <c r="N55" i="7" s="1"/>
  <c r="Q42" i="7"/>
  <c r="P50" i="7"/>
  <c r="P58" i="7" s="1"/>
  <c r="P66" i="7"/>
  <c r="P39" i="7" l="1"/>
  <c r="O63" i="7"/>
  <c r="O47" i="7"/>
  <c r="O55" i="7" s="1"/>
  <c r="R42" i="7"/>
  <c r="Q50" i="7"/>
  <c r="Q58" i="7" s="1"/>
  <c r="Q66" i="7"/>
  <c r="M8" i="7"/>
  <c r="L32" i="7"/>
  <c r="L16" i="7"/>
  <c r="L24" i="7" s="1"/>
  <c r="Q38" i="7"/>
  <c r="P62" i="7"/>
  <c r="P46" i="7"/>
  <c r="P54" i="7" s="1"/>
  <c r="O10" i="7"/>
  <c r="N18" i="7"/>
  <c r="N26" i="7" s="1"/>
  <c r="N34" i="7"/>
  <c r="P41" i="7"/>
  <c r="O65" i="7"/>
  <c r="O49" i="7"/>
  <c r="O57" i="7" s="1"/>
  <c r="N5" i="7"/>
  <c r="M13" i="7"/>
  <c r="M21" i="7" s="1"/>
  <c r="M29" i="7"/>
  <c r="S37" i="7"/>
  <c r="R61" i="7"/>
  <c r="R45" i="7"/>
  <c r="R53" i="7" s="1"/>
  <c r="S43" i="7"/>
  <c r="R51" i="7"/>
  <c r="R59" i="7" s="1"/>
  <c r="R67" i="7"/>
  <c r="M6" i="7"/>
  <c r="L30" i="7"/>
  <c r="L14" i="7"/>
  <c r="L22" i="7" s="1"/>
  <c r="R40" i="7"/>
  <c r="Q48" i="7"/>
  <c r="Q56" i="7" s="1"/>
  <c r="Q64" i="7"/>
  <c r="O7" i="7"/>
  <c r="N15" i="7"/>
  <c r="N23" i="7" s="1"/>
  <c r="N31" i="7"/>
  <c r="O4" i="7"/>
  <c r="N28" i="7"/>
  <c r="N12" i="7"/>
  <c r="N20" i="7" s="1"/>
  <c r="N9" i="7"/>
  <c r="M17" i="7"/>
  <c r="M25" i="7" s="1"/>
  <c r="M33" i="7"/>
  <c r="P4" i="7" l="1"/>
  <c r="O12" i="7"/>
  <c r="O20" i="7" s="1"/>
  <c r="O28" i="7"/>
  <c r="O9" i="7"/>
  <c r="N17" i="7"/>
  <c r="N25" i="7" s="1"/>
  <c r="N33" i="7"/>
  <c r="N6" i="7"/>
  <c r="M30" i="7"/>
  <c r="M14" i="7"/>
  <c r="M22" i="7" s="1"/>
  <c r="Q41" i="7"/>
  <c r="P49" i="7"/>
  <c r="P57" i="7" s="1"/>
  <c r="P65" i="7"/>
  <c r="S42" i="7"/>
  <c r="R50" i="7"/>
  <c r="R58" i="7" s="1"/>
  <c r="R66" i="7"/>
  <c r="S40" i="7"/>
  <c r="R48" i="7"/>
  <c r="R56" i="7" s="1"/>
  <c r="R64" i="7"/>
  <c r="O5" i="7"/>
  <c r="N29" i="7"/>
  <c r="N13" i="7"/>
  <c r="N21" i="7" s="1"/>
  <c r="N8" i="7"/>
  <c r="M16" i="7"/>
  <c r="M24" i="7" s="1"/>
  <c r="M32" i="7"/>
  <c r="P7" i="7"/>
  <c r="O15" i="7"/>
  <c r="O23" i="7" s="1"/>
  <c r="O31" i="7"/>
  <c r="T37" i="7"/>
  <c r="S61" i="7"/>
  <c r="S45" i="7"/>
  <c r="S53" i="7" s="1"/>
  <c r="R38" i="7"/>
  <c r="Q46" i="7"/>
  <c r="Q54" i="7" s="1"/>
  <c r="Q62" i="7"/>
  <c r="T43" i="7"/>
  <c r="S51" i="7"/>
  <c r="S59" i="7" s="1"/>
  <c r="S67" i="7"/>
  <c r="P10" i="7"/>
  <c r="O18" i="7"/>
  <c r="O26" i="7" s="1"/>
  <c r="O34" i="7"/>
  <c r="Q39" i="7"/>
  <c r="P47" i="7"/>
  <c r="P55" i="7" s="1"/>
  <c r="P63" i="7"/>
  <c r="Q10" i="7" l="1"/>
  <c r="P34" i="7"/>
  <c r="P18" i="7"/>
  <c r="P26" i="7" s="1"/>
  <c r="R39" i="7"/>
  <c r="Q47" i="7"/>
  <c r="Q55" i="7" s="1"/>
  <c r="Q63" i="7"/>
  <c r="U37" i="7"/>
  <c r="T61" i="7"/>
  <c r="T45" i="7"/>
  <c r="T53" i="7" s="1"/>
  <c r="T40" i="7"/>
  <c r="S48" i="7"/>
  <c r="S56" i="7" s="1"/>
  <c r="S64" i="7"/>
  <c r="P9" i="7"/>
  <c r="O17" i="7"/>
  <c r="O25" i="7" s="1"/>
  <c r="O33" i="7"/>
  <c r="S38" i="7"/>
  <c r="R46" i="7"/>
  <c r="R54" i="7" s="1"/>
  <c r="R62" i="7"/>
  <c r="P5" i="7"/>
  <c r="O13" i="7"/>
  <c r="O21" i="7" s="1"/>
  <c r="O29" i="7"/>
  <c r="O6" i="7"/>
  <c r="N14" i="7"/>
  <c r="N22" i="7" s="1"/>
  <c r="N30" i="7"/>
  <c r="U43" i="7"/>
  <c r="T51" i="7"/>
  <c r="T59" i="7" s="1"/>
  <c r="T67" i="7"/>
  <c r="O8" i="7"/>
  <c r="N16" i="7"/>
  <c r="N24" i="7" s="1"/>
  <c r="N32" i="7"/>
  <c r="R41" i="7"/>
  <c r="Q49" i="7"/>
  <c r="Q57" i="7" s="1"/>
  <c r="Q65" i="7"/>
  <c r="Q7" i="7"/>
  <c r="P15" i="7"/>
  <c r="P23" i="7" s="1"/>
  <c r="P31" i="7"/>
  <c r="T42" i="7"/>
  <c r="S50" i="7"/>
  <c r="S58" i="7" s="1"/>
  <c r="S66" i="7"/>
  <c r="Q4" i="7"/>
  <c r="P28" i="7"/>
  <c r="P12" i="7"/>
  <c r="P20" i="7" s="1"/>
  <c r="U42" i="7" l="1"/>
  <c r="T50" i="7"/>
  <c r="T58" i="7" s="1"/>
  <c r="T66" i="7"/>
  <c r="R4" i="7"/>
  <c r="Q12" i="7"/>
  <c r="Q20" i="7" s="1"/>
  <c r="Q28" i="7"/>
  <c r="P8" i="7"/>
  <c r="O16" i="7"/>
  <c r="O24" i="7" s="1"/>
  <c r="O32" i="7"/>
  <c r="T38" i="7"/>
  <c r="S62" i="7"/>
  <c r="S46" i="7"/>
  <c r="S54" i="7" s="1"/>
  <c r="S39" i="7"/>
  <c r="R47" i="7"/>
  <c r="R55" i="7" s="1"/>
  <c r="R63" i="7"/>
  <c r="S41" i="7"/>
  <c r="R65" i="7"/>
  <c r="R49" i="7"/>
  <c r="R57" i="7" s="1"/>
  <c r="Q5" i="7"/>
  <c r="P29" i="7"/>
  <c r="P13" i="7"/>
  <c r="P21" i="7" s="1"/>
  <c r="V37" i="7"/>
  <c r="U45" i="7"/>
  <c r="U53" i="7" s="1"/>
  <c r="U61" i="7"/>
  <c r="R7" i="7"/>
  <c r="Q31" i="7"/>
  <c r="Q15" i="7"/>
  <c r="Q23" i="7" s="1"/>
  <c r="P6" i="7"/>
  <c r="O14" i="7"/>
  <c r="O22" i="7" s="1"/>
  <c r="O30" i="7"/>
  <c r="U40" i="7"/>
  <c r="T48" i="7"/>
  <c r="T56" i="7" s="1"/>
  <c r="T64" i="7"/>
  <c r="V43" i="7"/>
  <c r="U51" i="7"/>
  <c r="U59" i="7" s="1"/>
  <c r="U67" i="7"/>
  <c r="Q9" i="7"/>
  <c r="P17" i="7"/>
  <c r="P25" i="7" s="1"/>
  <c r="P33" i="7"/>
  <c r="R10" i="7"/>
  <c r="Q18" i="7"/>
  <c r="Q26" i="7" s="1"/>
  <c r="Q34" i="7"/>
  <c r="R9" i="7" l="1"/>
  <c r="Q17" i="7"/>
  <c r="Q25" i="7" s="1"/>
  <c r="Q33" i="7"/>
  <c r="S10" i="7"/>
  <c r="R18" i="7"/>
  <c r="R26" i="7" s="1"/>
  <c r="R34" i="7"/>
  <c r="Q6" i="7"/>
  <c r="P14" i="7"/>
  <c r="P22" i="7" s="1"/>
  <c r="P30" i="7"/>
  <c r="T41" i="7"/>
  <c r="S49" i="7"/>
  <c r="S57" i="7" s="1"/>
  <c r="S65" i="7"/>
  <c r="S4" i="7"/>
  <c r="R12" i="7"/>
  <c r="R20" i="7" s="1"/>
  <c r="R28" i="7"/>
  <c r="V40" i="7"/>
  <c r="U48" i="7"/>
  <c r="U56" i="7" s="1"/>
  <c r="U64" i="7"/>
  <c r="R5" i="7"/>
  <c r="Q29" i="7"/>
  <c r="Q13" i="7"/>
  <c r="Q21" i="7" s="1"/>
  <c r="Q8" i="7"/>
  <c r="P32" i="7"/>
  <c r="P16" i="7"/>
  <c r="P24" i="7" s="1"/>
  <c r="W43" i="7"/>
  <c r="V51" i="7"/>
  <c r="V59" i="7" s="1"/>
  <c r="V67" i="7"/>
  <c r="W37" i="7"/>
  <c r="V45" i="7"/>
  <c r="V53" i="7" s="1"/>
  <c r="V61" i="7"/>
  <c r="U38" i="7"/>
  <c r="T46" i="7"/>
  <c r="T54" i="7" s="1"/>
  <c r="T62" i="7"/>
  <c r="S7" i="7"/>
  <c r="R15" i="7"/>
  <c r="R23" i="7" s="1"/>
  <c r="R31" i="7"/>
  <c r="T39" i="7"/>
  <c r="S47" i="7"/>
  <c r="S55" i="7" s="1"/>
  <c r="S63" i="7"/>
  <c r="V42" i="7"/>
  <c r="U50" i="7"/>
  <c r="U58" i="7" s="1"/>
  <c r="U66" i="7"/>
  <c r="U39" i="7" l="1"/>
  <c r="T47" i="7"/>
  <c r="T55" i="7" s="1"/>
  <c r="T63" i="7"/>
  <c r="W42" i="7"/>
  <c r="V50" i="7"/>
  <c r="V58" i="7" s="1"/>
  <c r="V66" i="7"/>
  <c r="X37" i="7"/>
  <c r="W45" i="7"/>
  <c r="W53" i="7" s="1"/>
  <c r="W61" i="7"/>
  <c r="W40" i="7"/>
  <c r="V64" i="7"/>
  <c r="V48" i="7"/>
  <c r="V56" i="7" s="1"/>
  <c r="T10" i="7"/>
  <c r="S34" i="7"/>
  <c r="S18" i="7"/>
  <c r="S26" i="7" s="1"/>
  <c r="V38" i="7"/>
  <c r="U46" i="7"/>
  <c r="U54" i="7" s="1"/>
  <c r="U62" i="7"/>
  <c r="S5" i="7"/>
  <c r="R29" i="7"/>
  <c r="R13" i="7"/>
  <c r="R21" i="7" s="1"/>
  <c r="R6" i="7"/>
  <c r="Q14" i="7"/>
  <c r="Q22" i="7" s="1"/>
  <c r="Q30" i="7"/>
  <c r="T7" i="7"/>
  <c r="S15" i="7"/>
  <c r="S23" i="7" s="1"/>
  <c r="S31" i="7"/>
  <c r="R8" i="7"/>
  <c r="Q16" i="7"/>
  <c r="Q24" i="7" s="1"/>
  <c r="Q32" i="7"/>
  <c r="U41" i="7"/>
  <c r="T49" i="7"/>
  <c r="T57" i="7" s="1"/>
  <c r="T65" i="7"/>
  <c r="X43" i="7"/>
  <c r="W51" i="7"/>
  <c r="W59" i="7" s="1"/>
  <c r="W67" i="7"/>
  <c r="T4" i="7"/>
  <c r="S12" i="7"/>
  <c r="S20" i="7" s="1"/>
  <c r="S28" i="7"/>
  <c r="S9" i="7"/>
  <c r="R33" i="7"/>
  <c r="R17" i="7"/>
  <c r="R25" i="7" s="1"/>
  <c r="U4" i="7" l="1"/>
  <c r="T12" i="7"/>
  <c r="T20" i="7" s="1"/>
  <c r="T28" i="7"/>
  <c r="T9" i="7"/>
  <c r="S33" i="7"/>
  <c r="S17" i="7"/>
  <c r="S25" i="7" s="1"/>
  <c r="S8" i="7"/>
  <c r="R32" i="7"/>
  <c r="R16" i="7"/>
  <c r="R24" i="7" s="1"/>
  <c r="W38" i="7"/>
  <c r="V62" i="7"/>
  <c r="V46" i="7"/>
  <c r="V54" i="7" s="1"/>
  <c r="X42" i="7"/>
  <c r="W50" i="7"/>
  <c r="W58" i="7" s="1"/>
  <c r="W66" i="7"/>
  <c r="V41" i="7"/>
  <c r="U49" i="7"/>
  <c r="U57" i="7" s="1"/>
  <c r="U65" i="7"/>
  <c r="T5" i="7"/>
  <c r="S13" i="7"/>
  <c r="S21" i="7" s="1"/>
  <c r="S29" i="7"/>
  <c r="Y37" i="7"/>
  <c r="X61" i="7"/>
  <c r="X45" i="7"/>
  <c r="X53" i="7" s="1"/>
  <c r="Y43" i="7"/>
  <c r="X67" i="7"/>
  <c r="X51" i="7"/>
  <c r="X59" i="7" s="1"/>
  <c r="S6" i="7"/>
  <c r="R14" i="7"/>
  <c r="R22" i="7" s="1"/>
  <c r="R30" i="7"/>
  <c r="X40" i="7"/>
  <c r="W64" i="7"/>
  <c r="W48" i="7"/>
  <c r="W56" i="7" s="1"/>
  <c r="U7" i="7"/>
  <c r="T15" i="7"/>
  <c r="T23" i="7" s="1"/>
  <c r="T31" i="7"/>
  <c r="U10" i="7"/>
  <c r="T18" i="7"/>
  <c r="T26" i="7" s="1"/>
  <c r="T34" i="7"/>
  <c r="V39" i="7"/>
  <c r="U47" i="7"/>
  <c r="U55" i="7" s="1"/>
  <c r="U63" i="7"/>
  <c r="V10" i="7" l="1"/>
  <c r="U18" i="7"/>
  <c r="U26" i="7" s="1"/>
  <c r="U34" i="7"/>
  <c r="W39" i="7"/>
  <c r="V47" i="7"/>
  <c r="V55" i="7" s="1"/>
  <c r="V63" i="7"/>
  <c r="T6" i="7"/>
  <c r="S14" i="7"/>
  <c r="S22" i="7" s="1"/>
  <c r="S30" i="7"/>
  <c r="W41" i="7"/>
  <c r="V49" i="7"/>
  <c r="V57" i="7" s="1"/>
  <c r="V65" i="7"/>
  <c r="U9" i="7"/>
  <c r="T17" i="7"/>
  <c r="T25" i="7" s="1"/>
  <c r="T33" i="7"/>
  <c r="Y40" i="7"/>
  <c r="X64" i="7"/>
  <c r="X48" i="7"/>
  <c r="X56" i="7" s="1"/>
  <c r="U5" i="7"/>
  <c r="T13" i="7"/>
  <c r="T21" i="7" s="1"/>
  <c r="T29" i="7"/>
  <c r="T8" i="7"/>
  <c r="S16" i="7"/>
  <c r="S24" i="7" s="1"/>
  <c r="S32" i="7"/>
  <c r="V7" i="7"/>
  <c r="U31" i="7"/>
  <c r="U15" i="7"/>
  <c r="U23" i="7" s="1"/>
  <c r="Z37" i="7"/>
  <c r="Y61" i="7"/>
  <c r="Y45" i="7"/>
  <c r="Y53" i="7" s="1"/>
  <c r="X38" i="7"/>
  <c r="W46" i="7"/>
  <c r="W54" i="7" s="1"/>
  <c r="W62" i="7"/>
  <c r="Z43" i="7"/>
  <c r="Y51" i="7"/>
  <c r="Y59" i="7" s="1"/>
  <c r="Y67" i="7"/>
  <c r="Y42" i="7"/>
  <c r="X66" i="7"/>
  <c r="X50" i="7"/>
  <c r="X58" i="7" s="1"/>
  <c r="V4" i="7"/>
  <c r="U12" i="7"/>
  <c r="U20" i="7" s="1"/>
  <c r="U28" i="7"/>
  <c r="Z42" i="7" l="1"/>
  <c r="Y66" i="7"/>
  <c r="Y50" i="7"/>
  <c r="Y58" i="7" s="1"/>
  <c r="W4" i="7"/>
  <c r="V12" i="7"/>
  <c r="V20" i="7" s="1"/>
  <c r="V28" i="7"/>
  <c r="AA37" i="7"/>
  <c r="Z61" i="7"/>
  <c r="Z45" i="7"/>
  <c r="Z53" i="7" s="1"/>
  <c r="Z40" i="7"/>
  <c r="Y48" i="7"/>
  <c r="Y56" i="7" s="1"/>
  <c r="Y64" i="7"/>
  <c r="X39" i="7"/>
  <c r="W47" i="7"/>
  <c r="W55" i="7" s="1"/>
  <c r="W63" i="7"/>
  <c r="Y38" i="7"/>
  <c r="X46" i="7"/>
  <c r="X54" i="7" s="1"/>
  <c r="X62" i="7"/>
  <c r="V5" i="7"/>
  <c r="U13" i="7"/>
  <c r="U21" i="7" s="1"/>
  <c r="U29" i="7"/>
  <c r="U6" i="7"/>
  <c r="T14" i="7"/>
  <c r="T22" i="7" s="1"/>
  <c r="T30" i="7"/>
  <c r="AA43" i="7"/>
  <c r="Z67" i="7"/>
  <c r="Z51" i="7"/>
  <c r="Z59" i="7" s="1"/>
  <c r="U8" i="7"/>
  <c r="T32" i="7"/>
  <c r="T16" i="7"/>
  <c r="T24" i="7" s="1"/>
  <c r="X41" i="7"/>
  <c r="W49" i="7"/>
  <c r="W57" i="7" s="1"/>
  <c r="W65" i="7"/>
  <c r="W7" i="7"/>
  <c r="V15" i="7"/>
  <c r="V23" i="7" s="1"/>
  <c r="V31" i="7"/>
  <c r="V9" i="7"/>
  <c r="U17" i="7"/>
  <c r="U25" i="7" s="1"/>
  <c r="U33" i="7"/>
  <c r="W10" i="7"/>
  <c r="V18" i="7"/>
  <c r="V26" i="7" s="1"/>
  <c r="V34" i="7"/>
  <c r="W9" i="7" l="1"/>
  <c r="V33" i="7"/>
  <c r="V17" i="7"/>
  <c r="V25" i="7" s="1"/>
  <c r="X10" i="7"/>
  <c r="W34" i="7"/>
  <c r="W18" i="7"/>
  <c r="W26" i="7" s="1"/>
  <c r="V8" i="7"/>
  <c r="U16" i="7"/>
  <c r="U24" i="7" s="1"/>
  <c r="U32" i="7"/>
  <c r="Z38" i="7"/>
  <c r="Y62" i="7"/>
  <c r="Y46" i="7"/>
  <c r="Y54" i="7" s="1"/>
  <c r="X4" i="7"/>
  <c r="W12" i="7"/>
  <c r="W20" i="7" s="1"/>
  <c r="W28" i="7"/>
  <c r="Y41" i="7"/>
  <c r="X49" i="7"/>
  <c r="X57" i="7" s="1"/>
  <c r="X65" i="7"/>
  <c r="W5" i="7"/>
  <c r="V13" i="7"/>
  <c r="V21" i="7" s="1"/>
  <c r="V29" i="7"/>
  <c r="AB37" i="7"/>
  <c r="AA45" i="7"/>
  <c r="AA53" i="7" s="1"/>
  <c r="AA61" i="7"/>
  <c r="X7" i="7"/>
  <c r="W15" i="7"/>
  <c r="W23" i="7" s="1"/>
  <c r="W31" i="7"/>
  <c r="V6" i="7"/>
  <c r="U14" i="7"/>
  <c r="U22" i="7" s="1"/>
  <c r="U30" i="7"/>
  <c r="AA40" i="7"/>
  <c r="Z48" i="7"/>
  <c r="Z56" i="7" s="1"/>
  <c r="Z64" i="7"/>
  <c r="AB43" i="7"/>
  <c r="AA51" i="7"/>
  <c r="AA59" i="7" s="1"/>
  <c r="AA67" i="7"/>
  <c r="Y39" i="7"/>
  <c r="X63" i="7"/>
  <c r="X47" i="7"/>
  <c r="X55" i="7" s="1"/>
  <c r="AA42" i="7"/>
  <c r="Z66" i="7"/>
  <c r="Z50" i="7"/>
  <c r="Z58" i="7" s="1"/>
  <c r="AB42" i="7" l="1"/>
  <c r="AA66" i="7"/>
  <c r="AA50" i="7"/>
  <c r="AA58" i="7" s="1"/>
  <c r="W6" i="7"/>
  <c r="V14" i="7"/>
  <c r="V22" i="7" s="1"/>
  <c r="V30" i="7"/>
  <c r="Z41" i="7"/>
  <c r="Y49" i="7"/>
  <c r="Y57" i="7" s="1"/>
  <c r="Y65" i="7"/>
  <c r="Y10" i="7"/>
  <c r="X18" i="7"/>
  <c r="X26" i="7" s="1"/>
  <c r="X34" i="7"/>
  <c r="AB40" i="7"/>
  <c r="AA48" i="7"/>
  <c r="AA56" i="7" s="1"/>
  <c r="AA64" i="7"/>
  <c r="X5" i="7"/>
  <c r="W13" i="7"/>
  <c r="W21" i="7" s="1"/>
  <c r="W29" i="7"/>
  <c r="W8" i="7"/>
  <c r="V32" i="7"/>
  <c r="V16" i="7"/>
  <c r="V24" i="7" s="1"/>
  <c r="AC43" i="7"/>
  <c r="AB67" i="7"/>
  <c r="AB51" i="7"/>
  <c r="AB59" i="7" s="1"/>
  <c r="AC37" i="7"/>
  <c r="AB61" i="7"/>
  <c r="AB45" i="7"/>
  <c r="AB53" i="7" s="1"/>
  <c r="AA38" i="7"/>
  <c r="Z62" i="7"/>
  <c r="Z46" i="7"/>
  <c r="Z54" i="7" s="1"/>
  <c r="Z39" i="7"/>
  <c r="Y47" i="7"/>
  <c r="Y55" i="7" s="1"/>
  <c r="Y63" i="7"/>
  <c r="Y7" i="7"/>
  <c r="X15" i="7"/>
  <c r="X23" i="7" s="1"/>
  <c r="X31" i="7"/>
  <c r="Y4" i="7"/>
  <c r="X12" i="7"/>
  <c r="X20" i="7" s="1"/>
  <c r="X28" i="7"/>
  <c r="X9" i="7"/>
  <c r="W33" i="7"/>
  <c r="W17" i="7"/>
  <c r="W25" i="7" s="1"/>
  <c r="Y9" i="7" l="1"/>
  <c r="X17" i="7"/>
  <c r="X25" i="7" s="1"/>
  <c r="X33" i="7"/>
  <c r="AB38" i="7"/>
  <c r="AA46" i="7"/>
  <c r="AA54" i="7" s="1"/>
  <c r="AA62" i="7"/>
  <c r="Y5" i="7"/>
  <c r="X13" i="7"/>
  <c r="X21" i="7" s="1"/>
  <c r="X29" i="7"/>
  <c r="X6" i="7"/>
  <c r="W14" i="7"/>
  <c r="W22" i="7" s="1"/>
  <c r="W30" i="7"/>
  <c r="AA39" i="7"/>
  <c r="Z47" i="7"/>
  <c r="Z55" i="7" s="1"/>
  <c r="Z63" i="7"/>
  <c r="X8" i="7"/>
  <c r="W16" i="7"/>
  <c r="W24" i="7" s="1"/>
  <c r="W32" i="7"/>
  <c r="AA41" i="7"/>
  <c r="Z49" i="7"/>
  <c r="Z57" i="7" s="1"/>
  <c r="Z65" i="7"/>
  <c r="Z7" i="7"/>
  <c r="Y15" i="7"/>
  <c r="Y23" i="7" s="1"/>
  <c r="Y31" i="7"/>
  <c r="AD43" i="7"/>
  <c r="AC51" i="7"/>
  <c r="AC59" i="7" s="1"/>
  <c r="AC67" i="7"/>
  <c r="Z10" i="7"/>
  <c r="Y18" i="7"/>
  <c r="Y26" i="7" s="1"/>
  <c r="Y34" i="7"/>
  <c r="Z4" i="7"/>
  <c r="Y12" i="7"/>
  <c r="Y20" i="7" s="1"/>
  <c r="Y28" i="7"/>
  <c r="AD37" i="7"/>
  <c r="AC45" i="7"/>
  <c r="AC53" i="7" s="1"/>
  <c r="AC61" i="7"/>
  <c r="AC40" i="7"/>
  <c r="AB64" i="7"/>
  <c r="AB48" i="7"/>
  <c r="AB56" i="7" s="1"/>
  <c r="AC42" i="7"/>
  <c r="AB50" i="7"/>
  <c r="AB58" i="7" s="1"/>
  <c r="AB66" i="7"/>
  <c r="AD40" i="7" l="1"/>
  <c r="AC64" i="7"/>
  <c r="AC48" i="7"/>
  <c r="AC56" i="7" s="1"/>
  <c r="AD42" i="7"/>
  <c r="AC50" i="7"/>
  <c r="AC58" i="7" s="1"/>
  <c r="AC66" i="7"/>
  <c r="AA10" i="7"/>
  <c r="Z18" i="7"/>
  <c r="Z26" i="7" s="1"/>
  <c r="Z34" i="7"/>
  <c r="Y8" i="7"/>
  <c r="X32" i="7"/>
  <c r="X16" i="7"/>
  <c r="X24" i="7" s="1"/>
  <c r="AC38" i="7"/>
  <c r="AB46" i="7"/>
  <c r="AB54" i="7" s="1"/>
  <c r="AB62" i="7"/>
  <c r="AA4" i="7"/>
  <c r="Z12" i="7"/>
  <c r="Z20" i="7" s="1"/>
  <c r="Z28" i="7"/>
  <c r="AB41" i="7"/>
  <c r="AA49" i="7"/>
  <c r="AA57" i="7" s="1"/>
  <c r="AA65" i="7"/>
  <c r="Z5" i="7"/>
  <c r="Y13" i="7"/>
  <c r="Y21" i="7" s="1"/>
  <c r="Y29" i="7"/>
  <c r="AE37" i="7"/>
  <c r="AD61" i="7"/>
  <c r="AD45" i="7"/>
  <c r="AD53" i="7" s="1"/>
  <c r="AA7" i="7"/>
  <c r="Z15" i="7"/>
  <c r="Z23" i="7" s="1"/>
  <c r="Z31" i="7"/>
  <c r="Y6" i="7"/>
  <c r="X14" i="7"/>
  <c r="X22" i="7" s="1"/>
  <c r="X30" i="7"/>
  <c r="AE43" i="7"/>
  <c r="AD67" i="7"/>
  <c r="AD51" i="7"/>
  <c r="AD59" i="7" s="1"/>
  <c r="AB39" i="7"/>
  <c r="AA47" i="7"/>
  <c r="AA55" i="7" s="1"/>
  <c r="AA63" i="7"/>
  <c r="Z9" i="7"/>
  <c r="Y33" i="7"/>
  <c r="Y17" i="7"/>
  <c r="Y25" i="7" s="1"/>
  <c r="AC39" i="7" l="1"/>
  <c r="AB63" i="7"/>
  <c r="AB47" i="7"/>
  <c r="AB55" i="7" s="1"/>
  <c r="AA9" i="7"/>
  <c r="Z17" i="7"/>
  <c r="Z25" i="7" s="1"/>
  <c r="Z33" i="7"/>
  <c r="AB7" i="7"/>
  <c r="AA15" i="7"/>
  <c r="AA23" i="7" s="1"/>
  <c r="AA31" i="7"/>
  <c r="AB4" i="7"/>
  <c r="AA12" i="7"/>
  <c r="AA20" i="7" s="1"/>
  <c r="AA28" i="7"/>
  <c r="AE42" i="7"/>
  <c r="AD50" i="7"/>
  <c r="AD58" i="7" s="1"/>
  <c r="AD66" i="7"/>
  <c r="Z6" i="7"/>
  <c r="Y14" i="7"/>
  <c r="Y22" i="7" s="1"/>
  <c r="Y30" i="7"/>
  <c r="AC41" i="7"/>
  <c r="AB49" i="7"/>
  <c r="AB57" i="7" s="1"/>
  <c r="AB65" i="7"/>
  <c r="AB10" i="7"/>
  <c r="AA18" i="7"/>
  <c r="AA26" i="7" s="1"/>
  <c r="AA34" i="7"/>
  <c r="AF43" i="7"/>
  <c r="AE51" i="7"/>
  <c r="AE59" i="7" s="1"/>
  <c r="AE67" i="7"/>
  <c r="AA5" i="7"/>
  <c r="Z13" i="7"/>
  <c r="Z21" i="7" s="1"/>
  <c r="Z29" i="7"/>
  <c r="Z8" i="7"/>
  <c r="Y16" i="7"/>
  <c r="Y24" i="7" s="1"/>
  <c r="Y32" i="7"/>
  <c r="AF37" i="7"/>
  <c r="AE45" i="7"/>
  <c r="AE53" i="7" s="1"/>
  <c r="AE61" i="7"/>
  <c r="AD38" i="7"/>
  <c r="AC46" i="7"/>
  <c r="AC54" i="7" s="1"/>
  <c r="AC62" i="7"/>
  <c r="AE40" i="7"/>
  <c r="AD48" i="7"/>
  <c r="AD56" i="7" s="1"/>
  <c r="AD64" i="7"/>
  <c r="AE38" i="7" l="1"/>
  <c r="AD46" i="7"/>
  <c r="AD54" i="7" s="1"/>
  <c r="AD62" i="7"/>
  <c r="AF40" i="7"/>
  <c r="AE48" i="7"/>
  <c r="AE56" i="7" s="1"/>
  <c r="AE64" i="7"/>
  <c r="AB5" i="7"/>
  <c r="AA13" i="7"/>
  <c r="AA21" i="7" s="1"/>
  <c r="AA29" i="7"/>
  <c r="AA6" i="7"/>
  <c r="Z14" i="7"/>
  <c r="Z22" i="7" s="1"/>
  <c r="Z30" i="7"/>
  <c r="AB9" i="7"/>
  <c r="AA33" i="7"/>
  <c r="AA17" i="7"/>
  <c r="AA25" i="7" s="1"/>
  <c r="AA8" i="7"/>
  <c r="Z16" i="7"/>
  <c r="Z24" i="7" s="1"/>
  <c r="Z32" i="7"/>
  <c r="AD41" i="7"/>
  <c r="AC49" i="7"/>
  <c r="AC57" i="7" s="1"/>
  <c r="AC65" i="7"/>
  <c r="AC7" i="7"/>
  <c r="AB15" i="7"/>
  <c r="AB23" i="7" s="1"/>
  <c r="AB31" i="7"/>
  <c r="AG37" i="7"/>
  <c r="AF45" i="7"/>
  <c r="AF53" i="7" s="1"/>
  <c r="AF61" i="7"/>
  <c r="AC10" i="7"/>
  <c r="AB18" i="7"/>
  <c r="AB26" i="7" s="1"/>
  <c r="AB34" i="7"/>
  <c r="AC4" i="7"/>
  <c r="AB12" i="7"/>
  <c r="AB20" i="7" s="1"/>
  <c r="AB28" i="7"/>
  <c r="AG43" i="7"/>
  <c r="AF51" i="7"/>
  <c r="AF59" i="7" s="1"/>
  <c r="AF67" i="7"/>
  <c r="AF42" i="7"/>
  <c r="AE50" i="7"/>
  <c r="AE58" i="7" s="1"/>
  <c r="AE66" i="7"/>
  <c r="AD39" i="7"/>
  <c r="AC47" i="7"/>
  <c r="AC55" i="7" s="1"/>
  <c r="AC63" i="7"/>
  <c r="AE39" i="7" l="1"/>
  <c r="AD63" i="7"/>
  <c r="AD47" i="7"/>
  <c r="AD55" i="7" s="1"/>
  <c r="AD10" i="7"/>
  <c r="AC34" i="7"/>
  <c r="AC18" i="7"/>
  <c r="AC26" i="7" s="1"/>
  <c r="AB8" i="7"/>
  <c r="AA16" i="7"/>
  <c r="AA24" i="7" s="1"/>
  <c r="AA32" i="7"/>
  <c r="AG40" i="7"/>
  <c r="AF48" i="7"/>
  <c r="AF56" i="7" s="1"/>
  <c r="AF64" i="7"/>
  <c r="AD4" i="7"/>
  <c r="AC12" i="7"/>
  <c r="AC20" i="7" s="1"/>
  <c r="AC28" i="7"/>
  <c r="AE41" i="7"/>
  <c r="AD49" i="7"/>
  <c r="AD57" i="7" s="1"/>
  <c r="AD65" i="7"/>
  <c r="AC5" i="7"/>
  <c r="AB13" i="7"/>
  <c r="AB21" i="7" s="1"/>
  <c r="AB29" i="7"/>
  <c r="AH43" i="7"/>
  <c r="AG51" i="7"/>
  <c r="AG59" i="7" s="1"/>
  <c r="AG67" i="7"/>
  <c r="AD7" i="7"/>
  <c r="AC15" i="7"/>
  <c r="AC23" i="7" s="1"/>
  <c r="AC31" i="7"/>
  <c r="AB6" i="7"/>
  <c r="AA30" i="7"/>
  <c r="AA14" i="7"/>
  <c r="AA22" i="7" s="1"/>
  <c r="AG42" i="7"/>
  <c r="AF66" i="7"/>
  <c r="AF50" i="7"/>
  <c r="AF58" i="7" s="1"/>
  <c r="AH37" i="7"/>
  <c r="AG61" i="7"/>
  <c r="AG45" i="7"/>
  <c r="AG53" i="7" s="1"/>
  <c r="AC9" i="7"/>
  <c r="AB17" i="7"/>
  <c r="AB25" i="7" s="1"/>
  <c r="AB33" i="7"/>
  <c r="AF38" i="7"/>
  <c r="AE62" i="7"/>
  <c r="AE46" i="7"/>
  <c r="AE54" i="7" s="1"/>
  <c r="AD9" i="7" l="1"/>
  <c r="AC33" i="7"/>
  <c r="AC17" i="7"/>
  <c r="AC25" i="7" s="1"/>
  <c r="AG38" i="7"/>
  <c r="AF46" i="7"/>
  <c r="AF54" i="7" s="1"/>
  <c r="AF62" i="7"/>
  <c r="AC6" i="7"/>
  <c r="AB14" i="7"/>
  <c r="AB22" i="7" s="1"/>
  <c r="AB30" i="7"/>
  <c r="AF41" i="7"/>
  <c r="AE65" i="7"/>
  <c r="AE49" i="7"/>
  <c r="AE57" i="7" s="1"/>
  <c r="AE10" i="7"/>
  <c r="AD18" i="7"/>
  <c r="AD26" i="7" s="1"/>
  <c r="AD34" i="7"/>
  <c r="AH42" i="7"/>
  <c r="AG50" i="7"/>
  <c r="AG58" i="7" s="1"/>
  <c r="AG66" i="7"/>
  <c r="AD5" i="7"/>
  <c r="AC13" i="7"/>
  <c r="AC21" i="7" s="1"/>
  <c r="AC29" i="7"/>
  <c r="AC8" i="7"/>
  <c r="AB16" i="7"/>
  <c r="AB24" i="7" s="1"/>
  <c r="AB32" i="7"/>
  <c r="AI37" i="7"/>
  <c r="AH45" i="7"/>
  <c r="AH53" i="7" s="1"/>
  <c r="AH61" i="7"/>
  <c r="AI43" i="7"/>
  <c r="AH51" i="7"/>
  <c r="AH59" i="7" s="1"/>
  <c r="AH67" i="7"/>
  <c r="AH40" i="7"/>
  <c r="AG64" i="7"/>
  <c r="AG48" i="7"/>
  <c r="AG56" i="7" s="1"/>
  <c r="AE7" i="7"/>
  <c r="AD15" i="7"/>
  <c r="AD23" i="7" s="1"/>
  <c r="AD31" i="7"/>
  <c r="AE4" i="7"/>
  <c r="AD28" i="7"/>
  <c r="AD12" i="7"/>
  <c r="AD20" i="7" s="1"/>
  <c r="AF39" i="7"/>
  <c r="AE63" i="7"/>
  <c r="AE47" i="7"/>
  <c r="AE55" i="7" s="1"/>
  <c r="AF4" i="7" l="1"/>
  <c r="AE28" i="7"/>
  <c r="AE12" i="7"/>
  <c r="AE20" i="7" s="1"/>
  <c r="AG39" i="7"/>
  <c r="AF47" i="7"/>
  <c r="AF55" i="7" s="1"/>
  <c r="AF63" i="7"/>
  <c r="AJ43" i="7"/>
  <c r="AI51" i="7"/>
  <c r="AI59" i="7" s="1"/>
  <c r="AI67" i="7"/>
  <c r="AI42" i="7"/>
  <c r="AH66" i="7"/>
  <c r="AH50" i="7"/>
  <c r="AH58" i="7" s="1"/>
  <c r="AH38" i="7"/>
  <c r="AG46" i="7"/>
  <c r="AG54" i="7" s="1"/>
  <c r="AG62" i="7"/>
  <c r="AI40" i="7"/>
  <c r="AH48" i="7"/>
  <c r="AH56" i="7" s="1"/>
  <c r="AH64" i="7"/>
  <c r="AE5" i="7"/>
  <c r="AD29" i="7"/>
  <c r="AD13" i="7"/>
  <c r="AD21" i="7" s="1"/>
  <c r="AD6" i="7"/>
  <c r="AC14" i="7"/>
  <c r="AC22" i="7" s="1"/>
  <c r="AC30" i="7"/>
  <c r="AF7" i="7"/>
  <c r="AE31" i="7"/>
  <c r="AE15" i="7"/>
  <c r="AE23" i="7" s="1"/>
  <c r="AD8" i="7"/>
  <c r="AC16" i="7"/>
  <c r="AC24" i="7" s="1"/>
  <c r="AC32" i="7"/>
  <c r="AG41" i="7"/>
  <c r="AF49" i="7"/>
  <c r="AF57" i="7" s="1"/>
  <c r="AF65" i="7"/>
  <c r="AJ37" i="7"/>
  <c r="AI45" i="7"/>
  <c r="AI53" i="7" s="1"/>
  <c r="AI61" i="7"/>
  <c r="AF10" i="7"/>
  <c r="AE34" i="7"/>
  <c r="AE18" i="7"/>
  <c r="AE26" i="7" s="1"/>
  <c r="AE9" i="7"/>
  <c r="AD33" i="7"/>
  <c r="AD17" i="7"/>
  <c r="AD25" i="7" s="1"/>
  <c r="AF9" i="7" l="1"/>
  <c r="AE17" i="7"/>
  <c r="AE25" i="7" s="1"/>
  <c r="AE33" i="7"/>
  <c r="AE8" i="7"/>
  <c r="AD32" i="7"/>
  <c r="AD16" i="7"/>
  <c r="AD24" i="7" s="1"/>
  <c r="AJ40" i="7"/>
  <c r="AI64" i="7"/>
  <c r="AI48" i="7"/>
  <c r="AI56" i="7" s="1"/>
  <c r="AH39" i="7"/>
  <c r="AG47" i="7"/>
  <c r="AG55" i="7" s="1"/>
  <c r="AG63" i="7"/>
  <c r="AH41" i="7"/>
  <c r="AG65" i="7"/>
  <c r="AG49" i="7"/>
  <c r="AG57" i="7" s="1"/>
  <c r="AF5" i="7"/>
  <c r="AE29" i="7"/>
  <c r="AE13" i="7"/>
  <c r="AE21" i="7" s="1"/>
  <c r="AK43" i="7"/>
  <c r="AJ51" i="7"/>
  <c r="AJ59" i="7" s="1"/>
  <c r="AJ67" i="7"/>
  <c r="AK37" i="7"/>
  <c r="AJ61" i="7"/>
  <c r="AJ45" i="7"/>
  <c r="AJ53" i="7" s="1"/>
  <c r="AE6" i="7"/>
  <c r="AD14" i="7"/>
  <c r="AD22" i="7" s="1"/>
  <c r="AD30" i="7"/>
  <c r="AJ42" i="7"/>
  <c r="AI50" i="7"/>
  <c r="AI58" i="7" s="1"/>
  <c r="AI66" i="7"/>
  <c r="AG10" i="7"/>
  <c r="AF34" i="7"/>
  <c r="AF18" i="7"/>
  <c r="AF26" i="7" s="1"/>
  <c r="AG7" i="7"/>
  <c r="AF15" i="7"/>
  <c r="AF23" i="7" s="1"/>
  <c r="AF31" i="7"/>
  <c r="AI38" i="7"/>
  <c r="AH62" i="7"/>
  <c r="AH46" i="7"/>
  <c r="AH54" i="7" s="1"/>
  <c r="AG4" i="7"/>
  <c r="AF12" i="7"/>
  <c r="AF20" i="7" s="1"/>
  <c r="AF28" i="7"/>
  <c r="AJ38" i="7" l="1"/>
  <c r="AI62" i="7"/>
  <c r="AI46" i="7"/>
  <c r="AI54" i="7" s="1"/>
  <c r="AH4" i="7"/>
  <c r="AG28" i="7"/>
  <c r="AG12" i="7"/>
  <c r="AG20" i="7" s="1"/>
  <c r="AK42" i="7"/>
  <c r="AJ50" i="7"/>
  <c r="AJ58" i="7" s="1"/>
  <c r="AJ66" i="7"/>
  <c r="AG5" i="7"/>
  <c r="AF13" i="7"/>
  <c r="AF21" i="7" s="1"/>
  <c r="AF29" i="7"/>
  <c r="AF8" i="7"/>
  <c r="AE16" i="7"/>
  <c r="AE24" i="7" s="1"/>
  <c r="AE32" i="7"/>
  <c r="AH10" i="7"/>
  <c r="AG18" i="7"/>
  <c r="AG26" i="7" s="1"/>
  <c r="AG34" i="7"/>
  <c r="AL43" i="7"/>
  <c r="AK51" i="7"/>
  <c r="AK59" i="7" s="1"/>
  <c r="AK67" i="7"/>
  <c r="AK40" i="7"/>
  <c r="AJ48" i="7"/>
  <c r="AJ56" i="7" s="1"/>
  <c r="AJ64" i="7"/>
  <c r="AH7" i="7"/>
  <c r="AG15" i="7"/>
  <c r="AG23" i="7" s="1"/>
  <c r="AG31" i="7"/>
  <c r="AL37" i="7"/>
  <c r="AK45" i="7"/>
  <c r="AK53" i="7" s="1"/>
  <c r="AK61" i="7"/>
  <c r="AI39" i="7"/>
  <c r="AH63" i="7"/>
  <c r="AH47" i="7"/>
  <c r="AH55" i="7" s="1"/>
  <c r="AF6" i="7"/>
  <c r="AE14" i="7"/>
  <c r="AE22" i="7" s="1"/>
  <c r="AE30" i="7"/>
  <c r="AI41" i="7"/>
  <c r="AH49" i="7"/>
  <c r="AH57" i="7" s="1"/>
  <c r="AH65" i="7"/>
  <c r="AG9" i="7"/>
  <c r="AF17" i="7"/>
  <c r="AF25" i="7" s="1"/>
  <c r="AF33" i="7"/>
  <c r="AH9" i="7" l="1"/>
  <c r="AG17" i="7"/>
  <c r="AG25" i="7" s="1"/>
  <c r="AG33" i="7"/>
  <c r="AM37" i="7"/>
  <c r="AL61" i="7"/>
  <c r="AL45" i="7"/>
  <c r="AL53" i="7" s="1"/>
  <c r="AI10" i="7"/>
  <c r="AH18" i="7"/>
  <c r="AH26" i="7" s="1"/>
  <c r="AH34" i="7"/>
  <c r="AI4" i="7"/>
  <c r="AH12" i="7"/>
  <c r="AH20" i="7" s="1"/>
  <c r="AH28" i="7"/>
  <c r="AJ39" i="7"/>
  <c r="AI47" i="7"/>
  <c r="AI55" i="7" s="1"/>
  <c r="AI63" i="7"/>
  <c r="AM43" i="7"/>
  <c r="AL67" i="7"/>
  <c r="AL51" i="7"/>
  <c r="AL59" i="7" s="1"/>
  <c r="AL42" i="7"/>
  <c r="AK50" i="7"/>
  <c r="AK58" i="7" s="1"/>
  <c r="AK66" i="7"/>
  <c r="AG6" i="7"/>
  <c r="AF30" i="7"/>
  <c r="AF14" i="7"/>
  <c r="AF22" i="7" s="1"/>
  <c r="AL40" i="7"/>
  <c r="AK64" i="7"/>
  <c r="AK48" i="7"/>
  <c r="AK56" i="7" s="1"/>
  <c r="AH5" i="7"/>
  <c r="AG29" i="7"/>
  <c r="AG13" i="7"/>
  <c r="AG21" i="7" s="1"/>
  <c r="AJ41" i="7"/>
  <c r="AI49" i="7"/>
  <c r="AI57" i="7" s="1"/>
  <c r="AI65" i="7"/>
  <c r="AI7" i="7"/>
  <c r="AH15" i="7"/>
  <c r="AH23" i="7" s="1"/>
  <c r="AH31" i="7"/>
  <c r="AG8" i="7"/>
  <c r="AF16" i="7"/>
  <c r="AF24" i="7" s="1"/>
  <c r="AF32" i="7"/>
  <c r="AK38" i="7"/>
  <c r="AJ46" i="7"/>
  <c r="AJ54" i="7" s="1"/>
  <c r="AJ62" i="7"/>
  <c r="AL38" i="7" l="1"/>
  <c r="AK46" i="7"/>
  <c r="AK54" i="7" s="1"/>
  <c r="AK62" i="7"/>
  <c r="AI5" i="7"/>
  <c r="AH13" i="7"/>
  <c r="AH21" i="7" s="1"/>
  <c r="AH29" i="7"/>
  <c r="AN43" i="7"/>
  <c r="AM51" i="7"/>
  <c r="AM59" i="7" s="1"/>
  <c r="AM67" i="7"/>
  <c r="AN37" i="7"/>
  <c r="AM61" i="7"/>
  <c r="AM45" i="7"/>
  <c r="AM53" i="7" s="1"/>
  <c r="AK41" i="7"/>
  <c r="AJ49" i="7"/>
  <c r="AJ57" i="7" s="1"/>
  <c r="AJ65" i="7"/>
  <c r="AM42" i="7"/>
  <c r="AL50" i="7"/>
  <c r="AL58" i="7" s="1"/>
  <c r="AL66" i="7"/>
  <c r="AJ10" i="7"/>
  <c r="AI18" i="7"/>
  <c r="AI26" i="7" s="1"/>
  <c r="AI34" i="7"/>
  <c r="AJ7" i="7"/>
  <c r="AI31" i="7"/>
  <c r="AI15" i="7"/>
  <c r="AI23" i="7" s="1"/>
  <c r="AH6" i="7"/>
  <c r="AG14" i="7"/>
  <c r="AG22" i="7" s="1"/>
  <c r="AG30" i="7"/>
  <c r="AJ4" i="7"/>
  <c r="AI12" i="7"/>
  <c r="AI20" i="7" s="1"/>
  <c r="AI28" i="7"/>
  <c r="AH8" i="7"/>
  <c r="AG16" i="7"/>
  <c r="AG24" i="7" s="1"/>
  <c r="AG32" i="7"/>
  <c r="AM40" i="7"/>
  <c r="AL48" i="7"/>
  <c r="AL56" i="7" s="1"/>
  <c r="AL64" i="7"/>
  <c r="AK39" i="7"/>
  <c r="AJ47" i="7"/>
  <c r="AJ55" i="7" s="1"/>
  <c r="AJ63" i="7"/>
  <c r="AI9" i="7"/>
  <c r="AH17" i="7"/>
  <c r="AH25" i="7" s="1"/>
  <c r="AH33" i="7"/>
  <c r="AL39" i="7" l="1"/>
  <c r="AK47" i="7"/>
  <c r="AK55" i="7" s="1"/>
  <c r="AK63" i="7"/>
  <c r="AJ9" i="7"/>
  <c r="AI17" i="7"/>
  <c r="AI25" i="7" s="1"/>
  <c r="AI33" i="7"/>
  <c r="AK4" i="7"/>
  <c r="AJ12" i="7"/>
  <c r="AJ20" i="7" s="1"/>
  <c r="AJ28" i="7"/>
  <c r="AN42" i="7"/>
  <c r="AM66" i="7"/>
  <c r="AM50" i="7"/>
  <c r="AM58" i="7" s="1"/>
  <c r="AJ5" i="7"/>
  <c r="AI29" i="7"/>
  <c r="AI13" i="7"/>
  <c r="AI21" i="7" s="1"/>
  <c r="AI8" i="7"/>
  <c r="AH16" i="7"/>
  <c r="AH24" i="7" s="1"/>
  <c r="AH32" i="7"/>
  <c r="AK10" i="7"/>
  <c r="AJ18" i="7"/>
  <c r="AJ26" i="7" s="1"/>
  <c r="AJ34" i="7"/>
  <c r="AO43" i="7"/>
  <c r="AN51" i="7"/>
  <c r="AN59" i="7" s="1"/>
  <c r="AN67" i="7"/>
  <c r="AN40" i="7"/>
  <c r="AM48" i="7"/>
  <c r="AM56" i="7" s="1"/>
  <c r="AM64" i="7"/>
  <c r="AK7" i="7"/>
  <c r="AJ15" i="7"/>
  <c r="AJ23" i="7" s="1"/>
  <c r="AJ31" i="7"/>
  <c r="AO37" i="7"/>
  <c r="AN45" i="7"/>
  <c r="AN53" i="7" s="1"/>
  <c r="AN61" i="7"/>
  <c r="AI6" i="7"/>
  <c r="AH14" i="7"/>
  <c r="AH22" i="7" s="1"/>
  <c r="AH30" i="7"/>
  <c r="AL41" i="7"/>
  <c r="AK65" i="7"/>
  <c r="AK49" i="7"/>
  <c r="AK57" i="7" s="1"/>
  <c r="AM38" i="7"/>
  <c r="AL46" i="7"/>
  <c r="AL54" i="7" s="1"/>
  <c r="AL62" i="7"/>
  <c r="AN38" i="7" l="1"/>
  <c r="AM46" i="7"/>
  <c r="AM54" i="7" s="1"/>
  <c r="AM62" i="7"/>
  <c r="AL7" i="7"/>
  <c r="AK15" i="7"/>
  <c r="AK23" i="7" s="1"/>
  <c r="AK31" i="7"/>
  <c r="AJ8" i="7"/>
  <c r="AI16" i="7"/>
  <c r="AI24" i="7" s="1"/>
  <c r="AI32" i="7"/>
  <c r="AK9" i="7"/>
  <c r="AJ33" i="7"/>
  <c r="AJ17" i="7"/>
  <c r="AJ25" i="7" s="1"/>
  <c r="AP37" i="7"/>
  <c r="AO45" i="7"/>
  <c r="AO53" i="7" s="1"/>
  <c r="AO61" i="7"/>
  <c r="AL10" i="7"/>
  <c r="AK18" i="7"/>
  <c r="AK26" i="7" s="1"/>
  <c r="AK34" i="7"/>
  <c r="AL4" i="7"/>
  <c r="AK28" i="7"/>
  <c r="AK12" i="7"/>
  <c r="AK20" i="7" s="1"/>
  <c r="AJ6" i="7"/>
  <c r="AI14" i="7"/>
  <c r="AI22" i="7" s="1"/>
  <c r="AI30" i="7"/>
  <c r="AP43" i="7"/>
  <c r="AO67" i="7"/>
  <c r="AO51" i="7"/>
  <c r="AO59" i="7" s="1"/>
  <c r="AO42" i="7"/>
  <c r="AN50" i="7"/>
  <c r="AN58" i="7" s="1"/>
  <c r="AN66" i="7"/>
  <c r="AM41" i="7"/>
  <c r="AL49" i="7"/>
  <c r="AL57" i="7" s="1"/>
  <c r="AL65" i="7"/>
  <c r="AO40" i="7"/>
  <c r="AN64" i="7"/>
  <c r="AN48" i="7"/>
  <c r="AN56" i="7" s="1"/>
  <c r="AK5" i="7"/>
  <c r="AJ29" i="7"/>
  <c r="AJ13" i="7"/>
  <c r="AJ21" i="7" s="1"/>
  <c r="AM39" i="7"/>
  <c r="AL47" i="7"/>
  <c r="AL55" i="7" s="1"/>
  <c r="AL63" i="7"/>
  <c r="AL5" i="7" l="1"/>
  <c r="AK29" i="7"/>
  <c r="AK13" i="7"/>
  <c r="AK21" i="7" s="1"/>
  <c r="AN39" i="7"/>
  <c r="AM63" i="7"/>
  <c r="AM47" i="7"/>
  <c r="AM55" i="7" s="1"/>
  <c r="AP42" i="7"/>
  <c r="AO50" i="7"/>
  <c r="AO58" i="7" s="1"/>
  <c r="AO66" i="7"/>
  <c r="AM10" i="7"/>
  <c r="AL18" i="7"/>
  <c r="AL26" i="7" s="1"/>
  <c r="AL34" i="7"/>
  <c r="AM7" i="7"/>
  <c r="AL15" i="7"/>
  <c r="AL23" i="7" s="1"/>
  <c r="AL31" i="7"/>
  <c r="AN41" i="7"/>
  <c r="AM49" i="7"/>
  <c r="AM57" i="7" s="1"/>
  <c r="AM65" i="7"/>
  <c r="AM4" i="7"/>
  <c r="AL12" i="7"/>
  <c r="AL20" i="7" s="1"/>
  <c r="AL28" i="7"/>
  <c r="AK8" i="7"/>
  <c r="AJ16" i="7"/>
  <c r="AJ24" i="7" s="1"/>
  <c r="AJ32" i="7"/>
  <c r="AP40" i="7"/>
  <c r="AO64" i="7"/>
  <c r="AO48" i="7"/>
  <c r="AO56" i="7" s="1"/>
  <c r="AK6" i="7"/>
  <c r="AJ14" i="7"/>
  <c r="AJ22" i="7" s="1"/>
  <c r="AJ30" i="7"/>
  <c r="AL9" i="7"/>
  <c r="AK17" i="7"/>
  <c r="AK25" i="7" s="1"/>
  <c r="AK33" i="7"/>
  <c r="AQ43" i="7"/>
  <c r="AP51" i="7"/>
  <c r="AP59" i="7" s="1"/>
  <c r="AP67" i="7"/>
  <c r="AQ37" i="7"/>
  <c r="AP45" i="7"/>
  <c r="AP53" i="7" s="1"/>
  <c r="AP61" i="7"/>
  <c r="AO38" i="7"/>
  <c r="AN46" i="7"/>
  <c r="AN54" i="7" s="1"/>
  <c r="AN62" i="7"/>
  <c r="AR37" i="7" l="1"/>
  <c r="AQ45" i="7"/>
  <c r="AQ53" i="7" s="1"/>
  <c r="AQ61" i="7"/>
  <c r="AP38" i="7"/>
  <c r="AO46" i="7"/>
  <c r="AO54" i="7" s="1"/>
  <c r="AO62" i="7"/>
  <c r="AL6" i="7"/>
  <c r="AK30" i="7"/>
  <c r="AK14" i="7"/>
  <c r="AK22" i="7" s="1"/>
  <c r="AO41" i="7"/>
  <c r="AN49" i="7"/>
  <c r="AN57" i="7" s="1"/>
  <c r="AN65" i="7"/>
  <c r="AO39" i="7"/>
  <c r="AN47" i="7"/>
  <c r="AN55" i="7" s="1"/>
  <c r="AN63" i="7"/>
  <c r="AM9" i="7"/>
  <c r="AL17" i="7"/>
  <c r="AL25" i="7" s="1"/>
  <c r="AL33" i="7"/>
  <c r="AN4" i="7"/>
  <c r="AM28" i="7"/>
  <c r="AM12" i="7"/>
  <c r="AM20" i="7" s="1"/>
  <c r="AQ42" i="7"/>
  <c r="AP50" i="7"/>
  <c r="AP58" i="7" s="1"/>
  <c r="AP66" i="7"/>
  <c r="AR43" i="7"/>
  <c r="AQ51" i="7"/>
  <c r="AQ59" i="7" s="1"/>
  <c r="AQ67" i="7"/>
  <c r="AL8" i="7"/>
  <c r="AK16" i="7"/>
  <c r="AK24" i="7" s="1"/>
  <c r="AK32" i="7"/>
  <c r="AN10" i="7"/>
  <c r="AM34" i="7"/>
  <c r="AM18" i="7"/>
  <c r="AM26" i="7" s="1"/>
  <c r="AQ40" i="7"/>
  <c r="AP64" i="7"/>
  <c r="AP48" i="7"/>
  <c r="AP56" i="7" s="1"/>
  <c r="AN7" i="7"/>
  <c r="AM15" i="7"/>
  <c r="AM23" i="7" s="1"/>
  <c r="AM31" i="7"/>
  <c r="AM5" i="7"/>
  <c r="AL29" i="7"/>
  <c r="AL13" i="7"/>
  <c r="AL21" i="7" s="1"/>
  <c r="AO7" i="7" l="1"/>
  <c r="AN31" i="7"/>
  <c r="AN15" i="7"/>
  <c r="AN23" i="7" s="1"/>
  <c r="AN5" i="7"/>
  <c r="AM13" i="7"/>
  <c r="AM21" i="7" s="1"/>
  <c r="AM29" i="7"/>
  <c r="AM8" i="7"/>
  <c r="AL32" i="7"/>
  <c r="AL16" i="7"/>
  <c r="AL24" i="7" s="1"/>
  <c r="AN9" i="7"/>
  <c r="AM17" i="7"/>
  <c r="AM25" i="7" s="1"/>
  <c r="AM33" i="7"/>
  <c r="AQ38" i="7"/>
  <c r="AP62" i="7"/>
  <c r="AP46" i="7"/>
  <c r="AP54" i="7" s="1"/>
  <c r="AO10" i="7"/>
  <c r="AN18" i="7"/>
  <c r="AN26" i="7" s="1"/>
  <c r="AN34" i="7"/>
  <c r="AO4" i="7"/>
  <c r="AN28" i="7"/>
  <c r="AN12" i="7"/>
  <c r="AN20" i="7" s="1"/>
  <c r="AM6" i="7"/>
  <c r="AL14" i="7"/>
  <c r="AL22" i="7" s="1"/>
  <c r="AL30" i="7"/>
  <c r="AR40" i="7"/>
  <c r="AQ48" i="7"/>
  <c r="AQ56" i="7" s="1"/>
  <c r="AQ64" i="7"/>
  <c r="AR42" i="7"/>
  <c r="AQ50" i="7"/>
  <c r="AQ58" i="7" s="1"/>
  <c r="AQ66" i="7"/>
  <c r="AP41" i="7"/>
  <c r="AO49" i="7"/>
  <c r="AO57" i="7" s="1"/>
  <c r="AO65" i="7"/>
  <c r="AS43" i="7"/>
  <c r="AR51" i="7"/>
  <c r="AR59" i="7" s="1"/>
  <c r="AR67" i="7"/>
  <c r="AP39" i="7"/>
  <c r="AO47" i="7"/>
  <c r="AO55" i="7" s="1"/>
  <c r="AO63" i="7"/>
  <c r="AS37" i="7"/>
  <c r="AR61" i="7"/>
  <c r="AR45" i="7"/>
  <c r="AR53" i="7" s="1"/>
  <c r="AQ39" i="7" l="1"/>
  <c r="AP63" i="7"/>
  <c r="AP47" i="7"/>
  <c r="AP55" i="7" s="1"/>
  <c r="AT37" i="7"/>
  <c r="AS61" i="7"/>
  <c r="AS45" i="7"/>
  <c r="AS53" i="7" s="1"/>
  <c r="AS42" i="7"/>
  <c r="AR50" i="7"/>
  <c r="AR58" i="7" s="1"/>
  <c r="AR66" i="7"/>
  <c r="AP10" i="7"/>
  <c r="AO34" i="7"/>
  <c r="AO18" i="7"/>
  <c r="AO26" i="7" s="1"/>
  <c r="AO5" i="7"/>
  <c r="AN13" i="7"/>
  <c r="AN21" i="7" s="1"/>
  <c r="AN29" i="7"/>
  <c r="AQ41" i="7"/>
  <c r="AP49" i="7"/>
  <c r="AP57" i="7" s="1"/>
  <c r="AP65" i="7"/>
  <c r="AP4" i="7"/>
  <c r="AO12" i="7"/>
  <c r="AO20" i="7" s="1"/>
  <c r="AO28" i="7"/>
  <c r="AN8" i="7"/>
  <c r="AM32" i="7"/>
  <c r="AM16" i="7"/>
  <c r="AM24" i="7" s="1"/>
  <c r="AT43" i="7"/>
  <c r="AS51" i="7"/>
  <c r="AS59" i="7" s="1"/>
  <c r="AS67" i="7"/>
  <c r="AN6" i="7"/>
  <c r="AM30" i="7"/>
  <c r="AM14" i="7"/>
  <c r="AM22" i="7" s="1"/>
  <c r="AO9" i="7"/>
  <c r="AN17" i="7"/>
  <c r="AN25" i="7" s="1"/>
  <c r="AN33" i="7"/>
  <c r="AS40" i="7"/>
  <c r="AR64" i="7"/>
  <c r="AR48" i="7"/>
  <c r="AR56" i="7" s="1"/>
  <c r="AR38" i="7"/>
  <c r="AQ46" i="7"/>
  <c r="AQ54" i="7" s="1"/>
  <c r="AQ62" i="7"/>
  <c r="AP7" i="7"/>
  <c r="AO15" i="7"/>
  <c r="AO23" i="7" s="1"/>
  <c r="AO31" i="7"/>
  <c r="AS38" i="7" l="1"/>
  <c r="AR62" i="7"/>
  <c r="AR46" i="7"/>
  <c r="AR54" i="7" s="1"/>
  <c r="AQ7" i="7"/>
  <c r="AP31" i="7"/>
  <c r="AP15" i="7"/>
  <c r="AP23" i="7" s="1"/>
  <c r="AO6" i="7"/>
  <c r="AN14" i="7"/>
  <c r="AN22" i="7" s="1"/>
  <c r="AN30" i="7"/>
  <c r="AR41" i="7"/>
  <c r="AQ49" i="7"/>
  <c r="AQ57" i="7" s="1"/>
  <c r="AQ65" i="7"/>
  <c r="AU37" i="7"/>
  <c r="AT61" i="7"/>
  <c r="AT45" i="7"/>
  <c r="AT53" i="7" s="1"/>
  <c r="AP9" i="7"/>
  <c r="AO17" i="7"/>
  <c r="AO25" i="7" s="1"/>
  <c r="AO33" i="7"/>
  <c r="AQ4" i="7"/>
  <c r="AP12" i="7"/>
  <c r="AP20" i="7" s="1"/>
  <c r="AP28" i="7"/>
  <c r="AT42" i="7"/>
  <c r="AS50" i="7"/>
  <c r="AS58" i="7" s="1"/>
  <c r="AS66" i="7"/>
  <c r="AT40" i="7"/>
  <c r="AS48" i="7"/>
  <c r="AS56" i="7" s="1"/>
  <c r="AS64" i="7"/>
  <c r="AO8" i="7"/>
  <c r="AN16" i="7"/>
  <c r="AN24" i="7" s="1"/>
  <c r="AN32" i="7"/>
  <c r="AQ10" i="7"/>
  <c r="AP18" i="7"/>
  <c r="AP26" i="7" s="1"/>
  <c r="AP34" i="7"/>
  <c r="AU43" i="7"/>
  <c r="AT51" i="7"/>
  <c r="AT59" i="7" s="1"/>
  <c r="AT67" i="7"/>
  <c r="AP5" i="7"/>
  <c r="AO29" i="7"/>
  <c r="AO13" i="7"/>
  <c r="AO21" i="7" s="1"/>
  <c r="AR39" i="7"/>
  <c r="AQ47" i="7"/>
  <c r="AQ55" i="7" s="1"/>
  <c r="AQ63" i="7"/>
  <c r="AS39" i="7" l="1"/>
  <c r="AR47" i="7"/>
  <c r="AR55" i="7" s="1"/>
  <c r="AR63" i="7"/>
  <c r="AP8" i="7"/>
  <c r="AO32" i="7"/>
  <c r="AO16" i="7"/>
  <c r="AO24" i="7" s="1"/>
  <c r="AQ9" i="7"/>
  <c r="AP17" i="7"/>
  <c r="AP25" i="7" s="1"/>
  <c r="AP33" i="7"/>
  <c r="AR7" i="7"/>
  <c r="AQ31" i="7"/>
  <c r="AQ15" i="7"/>
  <c r="AQ23" i="7" s="1"/>
  <c r="AR10" i="7"/>
  <c r="AQ18" i="7"/>
  <c r="AQ26" i="7" s="1"/>
  <c r="AQ34" i="7"/>
  <c r="AR4" i="7"/>
  <c r="AQ12" i="7"/>
  <c r="AQ20" i="7" s="1"/>
  <c r="AQ28" i="7"/>
  <c r="AP6" i="7"/>
  <c r="AO30" i="7"/>
  <c r="AO14" i="7"/>
  <c r="AO22" i="7" s="1"/>
  <c r="AV43" i="7"/>
  <c r="AU51" i="7"/>
  <c r="AU59" i="7" s="1"/>
  <c r="AU67" i="7"/>
  <c r="AU42" i="7"/>
  <c r="AT50" i="7"/>
  <c r="AT58" i="7" s="1"/>
  <c r="AT66" i="7"/>
  <c r="AS41" i="7"/>
  <c r="AR49" i="7"/>
  <c r="AR57" i="7" s="1"/>
  <c r="AR65" i="7"/>
  <c r="AQ5" i="7"/>
  <c r="AP13" i="7"/>
  <c r="AP21" i="7" s="1"/>
  <c r="AP29" i="7"/>
  <c r="AU40" i="7"/>
  <c r="AT48" i="7"/>
  <c r="AT56" i="7" s="1"/>
  <c r="AT64" i="7"/>
  <c r="AV37" i="7"/>
  <c r="AU45" i="7"/>
  <c r="AU53" i="7" s="1"/>
  <c r="AU61" i="7"/>
  <c r="AT38" i="7"/>
  <c r="AS62" i="7"/>
  <c r="AS46" i="7"/>
  <c r="AS54" i="7" s="1"/>
  <c r="AW37" i="7" l="1"/>
  <c r="AV45" i="7"/>
  <c r="AV53" i="7" s="1"/>
  <c r="AV61" i="7"/>
  <c r="AU38" i="7"/>
  <c r="AT46" i="7"/>
  <c r="AT54" i="7" s="1"/>
  <c r="AT62" i="7"/>
  <c r="AT41" i="7"/>
  <c r="AS49" i="7"/>
  <c r="AS57" i="7" s="1"/>
  <c r="AS65" i="7"/>
  <c r="AS4" i="7"/>
  <c r="AR12" i="7"/>
  <c r="AR20" i="7" s="1"/>
  <c r="AR28" i="7"/>
  <c r="AQ8" i="7"/>
  <c r="AP16" i="7"/>
  <c r="AP24" i="7" s="1"/>
  <c r="AP32" i="7"/>
  <c r="AR5" i="7"/>
  <c r="AQ13" i="7"/>
  <c r="AQ21" i="7" s="1"/>
  <c r="AQ29" i="7"/>
  <c r="AQ6" i="7"/>
  <c r="AP14" i="7"/>
  <c r="AP22" i="7" s="1"/>
  <c r="AP30" i="7"/>
  <c r="AR9" i="7"/>
  <c r="AQ17" i="7"/>
  <c r="AQ25" i="7" s="1"/>
  <c r="AQ33" i="7"/>
  <c r="AV40" i="7"/>
  <c r="AU48" i="7"/>
  <c r="AU56" i="7" s="1"/>
  <c r="AU64" i="7"/>
  <c r="AW43" i="7"/>
  <c r="AV67" i="7"/>
  <c r="AV51" i="7"/>
  <c r="AV59" i="7" s="1"/>
  <c r="AS7" i="7"/>
  <c r="AR31" i="7"/>
  <c r="AR15" i="7"/>
  <c r="AR23" i="7" s="1"/>
  <c r="AV42" i="7"/>
  <c r="AU66" i="7"/>
  <c r="AU50" i="7"/>
  <c r="AU58" i="7" s="1"/>
  <c r="AS10" i="7"/>
  <c r="AR34" i="7"/>
  <c r="AR18" i="7"/>
  <c r="AR26" i="7" s="1"/>
  <c r="AT39" i="7"/>
  <c r="AS63" i="7"/>
  <c r="AS47" i="7"/>
  <c r="AS55" i="7" s="1"/>
  <c r="AT10" i="7" l="1"/>
  <c r="AS18" i="7"/>
  <c r="AS26" i="7" s="1"/>
  <c r="AS34" i="7"/>
  <c r="AU39" i="7"/>
  <c r="AT47" i="7"/>
  <c r="AT55" i="7" s="1"/>
  <c r="AT63" i="7"/>
  <c r="AX43" i="7"/>
  <c r="AW67" i="7"/>
  <c r="AW51" i="7"/>
  <c r="AW59" i="7" s="1"/>
  <c r="AS5" i="7"/>
  <c r="AR29" i="7"/>
  <c r="AR13" i="7"/>
  <c r="AR21" i="7" s="1"/>
  <c r="AV38" i="7"/>
  <c r="AU62" i="7"/>
  <c r="AU46" i="7"/>
  <c r="AU54" i="7" s="1"/>
  <c r="AT7" i="7"/>
  <c r="AS15" i="7"/>
  <c r="AS23" i="7" s="1"/>
  <c r="AS31" i="7"/>
  <c r="AR6" i="7"/>
  <c r="AQ14" i="7"/>
  <c r="AQ22" i="7" s="1"/>
  <c r="AQ30" i="7"/>
  <c r="AU41" i="7"/>
  <c r="AT49" i="7"/>
  <c r="AT57" i="7" s="1"/>
  <c r="AT65" i="7"/>
  <c r="AW42" i="7"/>
  <c r="AV66" i="7"/>
  <c r="AV50" i="7"/>
  <c r="AV58" i="7" s="1"/>
  <c r="AS9" i="7"/>
  <c r="AR17" i="7"/>
  <c r="AR25" i="7" s="1"/>
  <c r="AR33" i="7"/>
  <c r="AT4" i="7"/>
  <c r="AS28" i="7"/>
  <c r="AS12" i="7"/>
  <c r="AS20" i="7" s="1"/>
  <c r="AW40" i="7"/>
  <c r="AV48" i="7"/>
  <c r="AV56" i="7" s="1"/>
  <c r="AV64" i="7"/>
  <c r="AR8" i="7"/>
  <c r="AQ16" i="7"/>
  <c r="AQ24" i="7" s="1"/>
  <c r="AQ32" i="7"/>
  <c r="AX37" i="7"/>
  <c r="AW61" i="7"/>
  <c r="AW45" i="7"/>
  <c r="AW53" i="7" s="1"/>
  <c r="AS8" i="7" l="1"/>
  <c r="AR32" i="7"/>
  <c r="AR16" i="7"/>
  <c r="AR24" i="7" s="1"/>
  <c r="AY37" i="7"/>
  <c r="AX45" i="7"/>
  <c r="AX53" i="7" s="1"/>
  <c r="AX61" i="7"/>
  <c r="AT9" i="7"/>
  <c r="AS17" i="7"/>
  <c r="AS25" i="7" s="1"/>
  <c r="AS33" i="7"/>
  <c r="AU7" i="7"/>
  <c r="AT15" i="7"/>
  <c r="AT23" i="7" s="1"/>
  <c r="AT31" i="7"/>
  <c r="AV39" i="7"/>
  <c r="AU47" i="7"/>
  <c r="AU55" i="7" s="1"/>
  <c r="AU63" i="7"/>
  <c r="AU4" i="7"/>
  <c r="AT12" i="7"/>
  <c r="AT20" i="7" s="1"/>
  <c r="AT28" i="7"/>
  <c r="AS6" i="7"/>
  <c r="AR14" i="7"/>
  <c r="AR22" i="7" s="1"/>
  <c r="AR30" i="7"/>
  <c r="AY43" i="7"/>
  <c r="AX51" i="7"/>
  <c r="AX59" i="7" s="1"/>
  <c r="AX67" i="7"/>
  <c r="AX40" i="7"/>
  <c r="AW64" i="7"/>
  <c r="AW48" i="7"/>
  <c r="AW56" i="7" s="1"/>
  <c r="AV41" i="7"/>
  <c r="AU49" i="7"/>
  <c r="AU57" i="7" s="1"/>
  <c r="AU65" i="7"/>
  <c r="AT5" i="7"/>
  <c r="AS29" i="7"/>
  <c r="AS13" i="7"/>
  <c r="AS21" i="7" s="1"/>
  <c r="AX42" i="7"/>
  <c r="AW50" i="7"/>
  <c r="AW58" i="7" s="1"/>
  <c r="AW66" i="7"/>
  <c r="AW38" i="7"/>
  <c r="AV46" i="7"/>
  <c r="AV54" i="7" s="1"/>
  <c r="AV62" i="7"/>
  <c r="AU10" i="7"/>
  <c r="AT18" i="7"/>
  <c r="AT26" i="7" s="1"/>
  <c r="AT34" i="7"/>
  <c r="AX38" i="7" l="1"/>
  <c r="AW46" i="7"/>
  <c r="AW54" i="7" s="1"/>
  <c r="AW62" i="7"/>
  <c r="AV10" i="7"/>
  <c r="AU34" i="7"/>
  <c r="AU18" i="7"/>
  <c r="AU26" i="7" s="1"/>
  <c r="AW41" i="7"/>
  <c r="AV49" i="7"/>
  <c r="AV57" i="7" s="1"/>
  <c r="AV65" i="7"/>
  <c r="AV4" i="7"/>
  <c r="AU12" i="7"/>
  <c r="AU20" i="7" s="1"/>
  <c r="AU28" i="7"/>
  <c r="AZ37" i="7"/>
  <c r="AY45" i="7"/>
  <c r="AY53" i="7" s="1"/>
  <c r="AY61" i="7"/>
  <c r="AU5" i="7"/>
  <c r="AT13" i="7"/>
  <c r="AT21" i="7" s="1"/>
  <c r="AT29" i="7"/>
  <c r="AT6" i="7"/>
  <c r="AS30" i="7"/>
  <c r="AS14" i="7"/>
  <c r="AS22" i="7" s="1"/>
  <c r="AU9" i="7"/>
  <c r="AT17" i="7"/>
  <c r="AT25" i="7" s="1"/>
  <c r="AT33" i="7"/>
  <c r="AY42" i="7"/>
  <c r="AX50" i="7"/>
  <c r="AX58" i="7" s="1"/>
  <c r="AX66" i="7"/>
  <c r="AZ43" i="7"/>
  <c r="AY51" i="7"/>
  <c r="AY59" i="7" s="1"/>
  <c r="AY67" i="7"/>
  <c r="AV7" i="7"/>
  <c r="AU31" i="7"/>
  <c r="AU15" i="7"/>
  <c r="AU23" i="7" s="1"/>
  <c r="AY40" i="7"/>
  <c r="AX64" i="7"/>
  <c r="AX48" i="7"/>
  <c r="AX56" i="7" s="1"/>
  <c r="AW39" i="7"/>
  <c r="AV47" i="7"/>
  <c r="AV55" i="7" s="1"/>
  <c r="AV63" i="7"/>
  <c r="AT8" i="7"/>
  <c r="AS16" i="7"/>
  <c r="AS24" i="7" s="1"/>
  <c r="AS32" i="7"/>
  <c r="AX39" i="7" l="1"/>
  <c r="AW63" i="7"/>
  <c r="AW47" i="7"/>
  <c r="AW55" i="7" s="1"/>
  <c r="AU8" i="7"/>
  <c r="AT16" i="7"/>
  <c r="AT24" i="7" s="1"/>
  <c r="AT32" i="7"/>
  <c r="BA43" i="7"/>
  <c r="AZ51" i="7"/>
  <c r="AZ59" i="7" s="1"/>
  <c r="AZ67" i="7"/>
  <c r="AV5" i="7"/>
  <c r="AU13" i="7"/>
  <c r="AU21" i="7" s="1"/>
  <c r="AU29" i="7"/>
  <c r="AW10" i="7"/>
  <c r="AV18" i="7"/>
  <c r="AV26" i="7" s="1"/>
  <c r="AV34" i="7"/>
  <c r="AW7" i="7"/>
  <c r="AV15" i="7"/>
  <c r="AV23" i="7" s="1"/>
  <c r="AV31" i="7"/>
  <c r="AU6" i="7"/>
  <c r="AT14" i="7"/>
  <c r="AT22" i="7" s="1"/>
  <c r="AT30" i="7"/>
  <c r="AX41" i="7"/>
  <c r="AW65" i="7"/>
  <c r="AW49" i="7"/>
  <c r="AW57" i="7" s="1"/>
  <c r="AZ40" i="7"/>
  <c r="AY48" i="7"/>
  <c r="AY56" i="7" s="1"/>
  <c r="AY64" i="7"/>
  <c r="AV9" i="7"/>
  <c r="AU17" i="7"/>
  <c r="AU25" i="7" s="1"/>
  <c r="AU33" i="7"/>
  <c r="AW4" i="7"/>
  <c r="AV12" i="7"/>
  <c r="AV20" i="7" s="1"/>
  <c r="AV28" i="7"/>
  <c r="AZ42" i="7"/>
  <c r="AY66" i="7"/>
  <c r="AY50" i="7"/>
  <c r="AY58" i="7" s="1"/>
  <c r="BA37" i="7"/>
  <c r="AZ61" i="7"/>
  <c r="AZ45" i="7"/>
  <c r="AZ53" i="7" s="1"/>
  <c r="AY38" i="7"/>
  <c r="AX62" i="7"/>
  <c r="AX46" i="7"/>
  <c r="AX54" i="7" s="1"/>
  <c r="AZ38" i="7" l="1"/>
  <c r="AY62" i="7"/>
  <c r="AY46" i="7"/>
  <c r="AY54" i="7" s="1"/>
  <c r="AW9" i="7"/>
  <c r="AV17" i="7"/>
  <c r="AV25" i="7" s="1"/>
  <c r="AV33" i="7"/>
  <c r="AX7" i="7"/>
  <c r="AW15" i="7"/>
  <c r="AW23" i="7" s="1"/>
  <c r="AW31" i="7"/>
  <c r="AV8" i="7"/>
  <c r="AU32" i="7"/>
  <c r="AU16" i="7"/>
  <c r="AU24" i="7" s="1"/>
  <c r="AX4" i="7"/>
  <c r="AW12" i="7"/>
  <c r="AW20" i="7" s="1"/>
  <c r="AW28" i="7"/>
  <c r="AV6" i="7"/>
  <c r="AU30" i="7"/>
  <c r="AU14" i="7"/>
  <c r="AU22" i="7" s="1"/>
  <c r="BB43" i="7"/>
  <c r="BA67" i="7"/>
  <c r="BA51" i="7"/>
  <c r="BA59" i="7" s="1"/>
  <c r="BA42" i="7"/>
  <c r="AZ50" i="7"/>
  <c r="AZ58" i="7" s="1"/>
  <c r="AZ66" i="7"/>
  <c r="AY41" i="7"/>
  <c r="AX49" i="7"/>
  <c r="AX57" i="7" s="1"/>
  <c r="AX65" i="7"/>
  <c r="AW5" i="7"/>
  <c r="AV13" i="7"/>
  <c r="AV21" i="7" s="1"/>
  <c r="AV29" i="7"/>
  <c r="BB37" i="7"/>
  <c r="BA45" i="7"/>
  <c r="BA53" i="7" s="1"/>
  <c r="BA61" i="7"/>
  <c r="BA40" i="7"/>
  <c r="AZ48" i="7"/>
  <c r="AZ56" i="7" s="1"/>
  <c r="AZ64" i="7"/>
  <c r="AX10" i="7"/>
  <c r="AW34" i="7"/>
  <c r="AW18" i="7"/>
  <c r="AW26" i="7" s="1"/>
  <c r="AY39" i="7"/>
  <c r="AX47" i="7"/>
  <c r="AX55" i="7" s="1"/>
  <c r="AX63" i="7"/>
  <c r="AZ39" i="7" l="1"/>
  <c r="AY47" i="7"/>
  <c r="AY55" i="7" s="1"/>
  <c r="AY63" i="7"/>
  <c r="AX5" i="7"/>
  <c r="AW13" i="7"/>
  <c r="AW21" i="7" s="1"/>
  <c r="AW29" i="7"/>
  <c r="AW6" i="7"/>
  <c r="AV14" i="7"/>
  <c r="AV22" i="7" s="1"/>
  <c r="AV30" i="7"/>
  <c r="AX9" i="7"/>
  <c r="AW17" i="7"/>
  <c r="AW25" i="7" s="1"/>
  <c r="AW33" i="7"/>
  <c r="BC37" i="7"/>
  <c r="BB45" i="7"/>
  <c r="BB53" i="7" s="1"/>
  <c r="BB61" i="7"/>
  <c r="BC43" i="7"/>
  <c r="BB67" i="7"/>
  <c r="BB51" i="7"/>
  <c r="BB59" i="7" s="1"/>
  <c r="AY7" i="7"/>
  <c r="AX15" i="7"/>
  <c r="AX23" i="7" s="1"/>
  <c r="AX31" i="7"/>
  <c r="BB40" i="7"/>
  <c r="BA48" i="7"/>
  <c r="BA56" i="7" s="1"/>
  <c r="BA64" i="7"/>
  <c r="BB42" i="7"/>
  <c r="BA66" i="7"/>
  <c r="BA50" i="7"/>
  <c r="BA58" i="7" s="1"/>
  <c r="AW8" i="7"/>
  <c r="AV32" i="7"/>
  <c r="AV16" i="7"/>
  <c r="AV24" i="7" s="1"/>
  <c r="AY10" i="7"/>
  <c r="AX18" i="7"/>
  <c r="AX26" i="7" s="1"/>
  <c r="AX34" i="7"/>
  <c r="AZ41" i="7"/>
  <c r="AY65" i="7"/>
  <c r="AY49" i="7"/>
  <c r="AY57" i="7" s="1"/>
  <c r="AY4" i="7"/>
  <c r="AX12" i="7"/>
  <c r="AX20" i="7" s="1"/>
  <c r="AX28" i="7"/>
  <c r="BA38" i="7"/>
  <c r="AZ46" i="7"/>
  <c r="AZ54" i="7" s="1"/>
  <c r="AZ62" i="7"/>
  <c r="AZ4" i="7" l="1"/>
  <c r="AY28" i="7"/>
  <c r="AY12" i="7"/>
  <c r="AY20" i="7" s="1"/>
  <c r="BB38" i="7"/>
  <c r="BA46" i="7"/>
  <c r="BA54" i="7" s="1"/>
  <c r="BA62" i="7"/>
  <c r="AX8" i="7"/>
  <c r="AW32" i="7"/>
  <c r="AW16" i="7"/>
  <c r="AW24" i="7" s="1"/>
  <c r="BD43" i="7"/>
  <c r="BC51" i="7"/>
  <c r="BC59" i="7" s="1"/>
  <c r="BC67" i="7"/>
  <c r="AY5" i="7"/>
  <c r="AX13" i="7"/>
  <c r="AX21" i="7" s="1"/>
  <c r="AX29" i="7"/>
  <c r="AZ10" i="7"/>
  <c r="AY18" i="7"/>
  <c r="AY26" i="7" s="1"/>
  <c r="AY34" i="7"/>
  <c r="AZ7" i="7"/>
  <c r="AY15" i="7"/>
  <c r="AY23" i="7" s="1"/>
  <c r="AY31" i="7"/>
  <c r="AX6" i="7"/>
  <c r="AW14" i="7"/>
  <c r="AW22" i="7" s="1"/>
  <c r="AW30" i="7"/>
  <c r="BA41" i="7"/>
  <c r="AZ49" i="7"/>
  <c r="AZ57" i="7" s="1"/>
  <c r="AZ65" i="7"/>
  <c r="BC40" i="7"/>
  <c r="BB48" i="7"/>
  <c r="BB56" i="7" s="1"/>
  <c r="BB64" i="7"/>
  <c r="AY9" i="7"/>
  <c r="AX17" i="7"/>
  <c r="AX25" i="7" s="1"/>
  <c r="AX33" i="7"/>
  <c r="BC42" i="7"/>
  <c r="BB66" i="7"/>
  <c r="BB50" i="7"/>
  <c r="BB58" i="7" s="1"/>
  <c r="BD37" i="7"/>
  <c r="BC45" i="7"/>
  <c r="BC53" i="7" s="1"/>
  <c r="BC61" i="7"/>
  <c r="BA39" i="7"/>
  <c r="AZ63" i="7"/>
  <c r="AZ47" i="7"/>
  <c r="AZ55" i="7" s="1"/>
  <c r="BB39" i="7" l="1"/>
  <c r="BA63" i="7"/>
  <c r="BA47" i="7"/>
  <c r="BA55" i="7" s="1"/>
  <c r="BD40" i="7"/>
  <c r="BC48" i="7"/>
  <c r="BC56" i="7" s="1"/>
  <c r="BC64" i="7"/>
  <c r="BA10" i="7"/>
  <c r="AZ18" i="7"/>
  <c r="AZ26" i="7" s="1"/>
  <c r="AZ34" i="7"/>
  <c r="BC38" i="7"/>
  <c r="BB46" i="7"/>
  <c r="BB54" i="7" s="1"/>
  <c r="BB62" i="7"/>
  <c r="AZ9" i="7"/>
  <c r="AY33" i="7"/>
  <c r="AY17" i="7"/>
  <c r="AY25" i="7" s="1"/>
  <c r="BA7" i="7"/>
  <c r="AZ31" i="7"/>
  <c r="AZ15" i="7"/>
  <c r="AZ23" i="7" s="1"/>
  <c r="AY8" i="7"/>
  <c r="AX32" i="7"/>
  <c r="AX16" i="7"/>
  <c r="AX24" i="7" s="1"/>
  <c r="BD42" i="7"/>
  <c r="BC50" i="7"/>
  <c r="BC58" i="7" s="1"/>
  <c r="BC66" i="7"/>
  <c r="AY6" i="7"/>
  <c r="AX14" i="7"/>
  <c r="AX22" i="7" s="1"/>
  <c r="AX30" i="7"/>
  <c r="BE43" i="7"/>
  <c r="BD67" i="7"/>
  <c r="BD51" i="7"/>
  <c r="BD59" i="7" s="1"/>
  <c r="BE37" i="7"/>
  <c r="BD45" i="7"/>
  <c r="BD53" i="7" s="1"/>
  <c r="BD61" i="7"/>
  <c r="BB41" i="7"/>
  <c r="BA49" i="7"/>
  <c r="BA57" i="7" s="1"/>
  <c r="BA65" i="7"/>
  <c r="AZ5" i="7"/>
  <c r="AY13" i="7"/>
  <c r="AY21" i="7" s="1"/>
  <c r="AY29" i="7"/>
  <c r="BA4" i="7"/>
  <c r="AZ28" i="7"/>
  <c r="AZ12" i="7"/>
  <c r="AZ20" i="7" s="1"/>
  <c r="BA5" i="7" l="1"/>
  <c r="AZ29" i="7"/>
  <c r="AZ13" i="7"/>
  <c r="AZ21" i="7" s="1"/>
  <c r="BB4" i="7"/>
  <c r="BA28" i="7"/>
  <c r="BA12" i="7"/>
  <c r="BA20" i="7" s="1"/>
  <c r="BF43" i="7"/>
  <c r="BE67" i="7"/>
  <c r="BE51" i="7"/>
  <c r="BE59" i="7" s="1"/>
  <c r="BB7" i="7"/>
  <c r="BA15" i="7"/>
  <c r="BA23" i="7" s="1"/>
  <c r="BA31" i="7"/>
  <c r="BE40" i="7"/>
  <c r="BD64" i="7"/>
  <c r="BD48" i="7"/>
  <c r="BD56" i="7" s="1"/>
  <c r="BF37" i="7"/>
  <c r="BE45" i="7"/>
  <c r="BE53" i="7" s="1"/>
  <c r="BE61" i="7"/>
  <c r="AZ8" i="7"/>
  <c r="AY32" i="7"/>
  <c r="AY16" i="7"/>
  <c r="AY24" i="7" s="1"/>
  <c r="BB10" i="7"/>
  <c r="BA18" i="7"/>
  <c r="BA26" i="7" s="1"/>
  <c r="BA34" i="7"/>
  <c r="BC41" i="7"/>
  <c r="BB49" i="7"/>
  <c r="BB57" i="7" s="1"/>
  <c r="BB65" i="7"/>
  <c r="BE42" i="7"/>
  <c r="BD50" i="7"/>
  <c r="BD58" i="7" s="1"/>
  <c r="BD66" i="7"/>
  <c r="BD38" i="7"/>
  <c r="BC46" i="7"/>
  <c r="BC54" i="7" s="1"/>
  <c r="BC62" i="7"/>
  <c r="AZ6" i="7"/>
  <c r="AY14" i="7"/>
  <c r="AY22" i="7" s="1"/>
  <c r="AY30" i="7"/>
  <c r="BA9" i="7"/>
  <c r="AZ17" i="7"/>
  <c r="AZ25" i="7" s="1"/>
  <c r="AZ33" i="7"/>
  <c r="BC39" i="7"/>
  <c r="BB63" i="7"/>
  <c r="BB47" i="7"/>
  <c r="BB55" i="7" s="1"/>
  <c r="BD39" i="7" l="1"/>
  <c r="BC47" i="7"/>
  <c r="BC55" i="7" s="1"/>
  <c r="BC63" i="7"/>
  <c r="BF42" i="7"/>
  <c r="BE66" i="7"/>
  <c r="BE50" i="7"/>
  <c r="BE58" i="7" s="1"/>
  <c r="BG37" i="7"/>
  <c r="BF45" i="7"/>
  <c r="BF53" i="7" s="1"/>
  <c r="BF61" i="7"/>
  <c r="BC4" i="7"/>
  <c r="BB12" i="7"/>
  <c r="BB20" i="7" s="1"/>
  <c r="BB28" i="7"/>
  <c r="BE38" i="7"/>
  <c r="BD46" i="7"/>
  <c r="BD54" i="7" s="1"/>
  <c r="BD62" i="7"/>
  <c r="BA8" i="7"/>
  <c r="AZ32" i="7"/>
  <c r="AZ16" i="7"/>
  <c r="AZ24" i="7" s="1"/>
  <c r="BG43" i="7"/>
  <c r="BF51" i="7"/>
  <c r="BF59" i="7" s="1"/>
  <c r="BF67" i="7"/>
  <c r="BA6" i="7"/>
  <c r="AZ14" i="7"/>
  <c r="AZ22" i="7" s="1"/>
  <c r="AZ30" i="7"/>
  <c r="BC10" i="7"/>
  <c r="BB18" i="7"/>
  <c r="BB26" i="7" s="1"/>
  <c r="BB34" i="7"/>
  <c r="BC7" i="7"/>
  <c r="BB31" i="7"/>
  <c r="BB15" i="7"/>
  <c r="BB23" i="7" s="1"/>
  <c r="BB9" i="7"/>
  <c r="BA17" i="7"/>
  <c r="BA25" i="7" s="1"/>
  <c r="BA33" i="7"/>
  <c r="BD41" i="7"/>
  <c r="BC49" i="7"/>
  <c r="BC57" i="7" s="1"/>
  <c r="BC65" i="7"/>
  <c r="BF40" i="7"/>
  <c r="BE64" i="7"/>
  <c r="BE48" i="7"/>
  <c r="BE56" i="7" s="1"/>
  <c r="BB5" i="7"/>
  <c r="BA13" i="7"/>
  <c r="BA21" i="7" s="1"/>
  <c r="BA29" i="7"/>
  <c r="BC5" i="7" l="1"/>
  <c r="BB13" i="7"/>
  <c r="BB21" i="7" s="1"/>
  <c r="BB29" i="7"/>
  <c r="BD7" i="7"/>
  <c r="BC15" i="7"/>
  <c r="BC23" i="7" s="1"/>
  <c r="BC31" i="7"/>
  <c r="BB8" i="7"/>
  <c r="BA16" i="7"/>
  <c r="BA24" i="7" s="1"/>
  <c r="BA32" i="7"/>
  <c r="BG42" i="7"/>
  <c r="BF50" i="7"/>
  <c r="BF58" i="7" s="1"/>
  <c r="BF66" i="7"/>
  <c r="BC9" i="7"/>
  <c r="BB17" i="7"/>
  <c r="BB25" i="7" s="1"/>
  <c r="BB33" i="7"/>
  <c r="BH43" i="7"/>
  <c r="BG67" i="7"/>
  <c r="BG51" i="7"/>
  <c r="BG59" i="7" s="1"/>
  <c r="BH37" i="7"/>
  <c r="BG61" i="7"/>
  <c r="BG45" i="7"/>
  <c r="BG53" i="7" s="1"/>
  <c r="BE41" i="7"/>
  <c r="BD49" i="7"/>
  <c r="BD57" i="7" s="1"/>
  <c r="BD65" i="7"/>
  <c r="BB6" i="7"/>
  <c r="BA14" i="7"/>
  <c r="BA22" i="7" s="1"/>
  <c r="BA30" i="7"/>
  <c r="BD4" i="7"/>
  <c r="BC12" i="7"/>
  <c r="BC20" i="7" s="1"/>
  <c r="BC28" i="7"/>
  <c r="BG40" i="7"/>
  <c r="BF48" i="7"/>
  <c r="BF56" i="7" s="1"/>
  <c r="BF64" i="7"/>
  <c r="BD10" i="7"/>
  <c r="BC18" i="7"/>
  <c r="BC26" i="7" s="1"/>
  <c r="BC34" i="7"/>
  <c r="BF38" i="7"/>
  <c r="BE62" i="7"/>
  <c r="BE46" i="7"/>
  <c r="BE54" i="7" s="1"/>
  <c r="BE39" i="7"/>
  <c r="BD47" i="7"/>
  <c r="BD55" i="7" s="1"/>
  <c r="BD63" i="7"/>
  <c r="BG38" i="7" l="1"/>
  <c r="BF62" i="7"/>
  <c r="BF46" i="7"/>
  <c r="BF54" i="7" s="1"/>
  <c r="BF39" i="7"/>
  <c r="BE63" i="7"/>
  <c r="BE47" i="7"/>
  <c r="BE55" i="7" s="1"/>
  <c r="BE4" i="7"/>
  <c r="BD12" i="7"/>
  <c r="BD20" i="7" s="1"/>
  <c r="BD28" i="7"/>
  <c r="BI43" i="7"/>
  <c r="BH67" i="7"/>
  <c r="BH51" i="7"/>
  <c r="BH59" i="7" s="1"/>
  <c r="BE7" i="7"/>
  <c r="BD31" i="7"/>
  <c r="BD15" i="7"/>
  <c r="BD23" i="7" s="1"/>
  <c r="BH40" i="7"/>
  <c r="BG48" i="7"/>
  <c r="BG56" i="7" s="1"/>
  <c r="BG64" i="7"/>
  <c r="BI37" i="7"/>
  <c r="BH45" i="7"/>
  <c r="BH53" i="7" s="1"/>
  <c r="BH61" i="7"/>
  <c r="BC8" i="7"/>
  <c r="BB32" i="7"/>
  <c r="BB16" i="7"/>
  <c r="BB24" i="7" s="1"/>
  <c r="BE10" i="7"/>
  <c r="BD18" i="7"/>
  <c r="BD26" i="7" s="1"/>
  <c r="BD34" i="7"/>
  <c r="BF41" i="7"/>
  <c r="BE65" i="7"/>
  <c r="BE49" i="7"/>
  <c r="BE57" i="7" s="1"/>
  <c r="BH42" i="7"/>
  <c r="BG50" i="7"/>
  <c r="BG58" i="7" s="1"/>
  <c r="BG66" i="7"/>
  <c r="BC6" i="7"/>
  <c r="BB14" i="7"/>
  <c r="BB22" i="7" s="1"/>
  <c r="BB30" i="7"/>
  <c r="BD9" i="7"/>
  <c r="BC17" i="7"/>
  <c r="BC25" i="7" s="1"/>
  <c r="BC33" i="7"/>
  <c r="BD5" i="7"/>
  <c r="BC13" i="7"/>
  <c r="BC21" i="7" s="1"/>
  <c r="BC29" i="7"/>
  <c r="BE5" i="7" l="1"/>
  <c r="BD13" i="7"/>
  <c r="BD21" i="7" s="1"/>
  <c r="BD29" i="7"/>
  <c r="BG41" i="7"/>
  <c r="BF65" i="7"/>
  <c r="BF49" i="7"/>
  <c r="BF57" i="7" s="1"/>
  <c r="BI40" i="7"/>
  <c r="BH48" i="7"/>
  <c r="BH56" i="7" s="1"/>
  <c r="BH64" i="7"/>
  <c r="BG39" i="7"/>
  <c r="BF63" i="7"/>
  <c r="BF47" i="7"/>
  <c r="BF55" i="7" s="1"/>
  <c r="BI42" i="7"/>
  <c r="BH66" i="7"/>
  <c r="BH50" i="7"/>
  <c r="BH58" i="7" s="1"/>
  <c r="BJ37" i="7"/>
  <c r="BI45" i="7"/>
  <c r="BI53" i="7" s="1"/>
  <c r="BI61" i="7"/>
  <c r="BF4" i="7"/>
  <c r="BE12" i="7"/>
  <c r="BE20" i="7" s="1"/>
  <c r="BE28" i="7"/>
  <c r="BD6" i="7"/>
  <c r="BC14" i="7"/>
  <c r="BC22" i="7" s="1"/>
  <c r="BC30" i="7"/>
  <c r="BD8" i="7"/>
  <c r="BC16" i="7"/>
  <c r="BC24" i="7" s="1"/>
  <c r="BC32" i="7"/>
  <c r="BJ43" i="7"/>
  <c r="BI51" i="7"/>
  <c r="BI59" i="7" s="1"/>
  <c r="BI67" i="7"/>
  <c r="BE9" i="7"/>
  <c r="BD17" i="7"/>
  <c r="BD25" i="7" s="1"/>
  <c r="BD33" i="7"/>
  <c r="BF10" i="7"/>
  <c r="BE18" i="7"/>
  <c r="BE26" i="7" s="1"/>
  <c r="BE34" i="7"/>
  <c r="BF7" i="7"/>
  <c r="BE31" i="7"/>
  <c r="BE15" i="7"/>
  <c r="BE23" i="7" s="1"/>
  <c r="BH38" i="7"/>
  <c r="BG46" i="7"/>
  <c r="BG54" i="7" s="1"/>
  <c r="BG62" i="7"/>
  <c r="BI38" i="7" l="1"/>
  <c r="BH62" i="7"/>
  <c r="BH46" i="7"/>
  <c r="BH54" i="7" s="1"/>
  <c r="BK43" i="7"/>
  <c r="BJ51" i="7"/>
  <c r="BJ59" i="7" s="1"/>
  <c r="BJ67" i="7"/>
  <c r="BK37" i="7"/>
  <c r="BJ45" i="7"/>
  <c r="BJ53" i="7" s="1"/>
  <c r="BJ61" i="7"/>
  <c r="BH41" i="7"/>
  <c r="BG49" i="7"/>
  <c r="BG57" i="7" s="1"/>
  <c r="BG65" i="7"/>
  <c r="BF9" i="7"/>
  <c r="BE17" i="7"/>
  <c r="BE25" i="7" s="1"/>
  <c r="BE33" i="7"/>
  <c r="BG4" i="7"/>
  <c r="BF12" i="7"/>
  <c r="BF20" i="7" s="1"/>
  <c r="BF28" i="7"/>
  <c r="BJ40" i="7"/>
  <c r="BI48" i="7"/>
  <c r="BI56" i="7" s="1"/>
  <c r="BI64" i="7"/>
  <c r="BG10" i="7"/>
  <c r="BF18" i="7"/>
  <c r="BF26" i="7" s="1"/>
  <c r="BF34" i="7"/>
  <c r="BE6" i="7"/>
  <c r="BD14" i="7"/>
  <c r="BD22" i="7" s="1"/>
  <c r="BD30" i="7"/>
  <c r="BH39" i="7"/>
  <c r="BG47" i="7"/>
  <c r="BG55" i="7" s="1"/>
  <c r="BG63" i="7"/>
  <c r="BG7" i="7"/>
  <c r="BF15" i="7"/>
  <c r="BF23" i="7" s="1"/>
  <c r="BF31" i="7"/>
  <c r="BE8" i="7"/>
  <c r="BD16" i="7"/>
  <c r="BD24" i="7" s="1"/>
  <c r="BD32" i="7"/>
  <c r="BJ42" i="7"/>
  <c r="BI66" i="7"/>
  <c r="BI50" i="7"/>
  <c r="BI58" i="7" s="1"/>
  <c r="BF5" i="7"/>
  <c r="BE13" i="7"/>
  <c r="BE21" i="7" s="1"/>
  <c r="BE29" i="7"/>
  <c r="BH10" i="7" l="1"/>
  <c r="BG18" i="7"/>
  <c r="BG26" i="7" s="1"/>
  <c r="BG34" i="7"/>
  <c r="BG5" i="7"/>
  <c r="BF13" i="7"/>
  <c r="BF21" i="7" s="1"/>
  <c r="BF29" i="7"/>
  <c r="BI39" i="7"/>
  <c r="BH63" i="7"/>
  <c r="BH47" i="7"/>
  <c r="BH55" i="7" s="1"/>
  <c r="BH4" i="7"/>
  <c r="BG28" i="7"/>
  <c r="BG12" i="7"/>
  <c r="BG20" i="7" s="1"/>
  <c r="BL43" i="7"/>
  <c r="BK51" i="7"/>
  <c r="BK59" i="7" s="1"/>
  <c r="BK67" i="7"/>
  <c r="BI41" i="7"/>
  <c r="BH49" i="7"/>
  <c r="BH57" i="7" s="1"/>
  <c r="BH65" i="7"/>
  <c r="BH7" i="7"/>
  <c r="BG31" i="7"/>
  <c r="BG15" i="7"/>
  <c r="BG23" i="7" s="1"/>
  <c r="BK40" i="7"/>
  <c r="BJ48" i="7"/>
  <c r="BJ56" i="7" s="1"/>
  <c r="BJ64" i="7"/>
  <c r="BL37" i="7"/>
  <c r="BK61" i="7"/>
  <c r="BK45" i="7"/>
  <c r="BK53" i="7" s="1"/>
  <c r="BF8" i="7"/>
  <c r="BE32" i="7"/>
  <c r="BE16" i="7"/>
  <c r="BE24" i="7" s="1"/>
  <c r="BK42" i="7"/>
  <c r="BJ50" i="7"/>
  <c r="BJ58" i="7" s="1"/>
  <c r="BJ66" i="7"/>
  <c r="BF6" i="7"/>
  <c r="BE14" i="7"/>
  <c r="BE22" i="7" s="1"/>
  <c r="BE30" i="7"/>
  <c r="BG9" i="7"/>
  <c r="BF17" i="7"/>
  <c r="BF25" i="7" s="1"/>
  <c r="BF33" i="7"/>
  <c r="BJ38" i="7"/>
  <c r="BI46" i="7"/>
  <c r="BI54" i="7" s="1"/>
  <c r="BI62" i="7"/>
  <c r="BH5" i="7" l="1"/>
  <c r="BG13" i="7"/>
  <c r="BG21" i="7" s="1"/>
  <c r="BG29" i="7"/>
  <c r="BL42" i="7"/>
  <c r="BK50" i="7"/>
  <c r="BK58" i="7" s="1"/>
  <c r="BK66" i="7"/>
  <c r="BI7" i="7"/>
  <c r="BH15" i="7"/>
  <c r="BH23" i="7" s="1"/>
  <c r="BH31" i="7"/>
  <c r="BJ39" i="7"/>
  <c r="BI63" i="7"/>
  <c r="BI47" i="7"/>
  <c r="BI55" i="7" s="1"/>
  <c r="BK38" i="7"/>
  <c r="BJ62" i="7"/>
  <c r="BJ46" i="7"/>
  <c r="BJ54" i="7" s="1"/>
  <c r="BG8" i="7"/>
  <c r="BF16" i="7"/>
  <c r="BF24" i="7" s="1"/>
  <c r="BF32" i="7"/>
  <c r="BJ41" i="7"/>
  <c r="BI65" i="7"/>
  <c r="BI49" i="7"/>
  <c r="BI57" i="7" s="1"/>
  <c r="BG6" i="7"/>
  <c r="BF30" i="7"/>
  <c r="BF14" i="7"/>
  <c r="BF22" i="7" s="1"/>
  <c r="BL40" i="7"/>
  <c r="BK48" i="7"/>
  <c r="BK56" i="7" s="1"/>
  <c r="BK64" i="7"/>
  <c r="BI4" i="7"/>
  <c r="BH12" i="7"/>
  <c r="BH20" i="7" s="1"/>
  <c r="BH28" i="7"/>
  <c r="BH9" i="7"/>
  <c r="BG33" i="7"/>
  <c r="BG17" i="7"/>
  <c r="BG25" i="7" s="1"/>
  <c r="BM37" i="7"/>
  <c r="BL45" i="7"/>
  <c r="BL53" i="7" s="1"/>
  <c r="BL61" i="7"/>
  <c r="BM43" i="7"/>
  <c r="BL51" i="7"/>
  <c r="BL59" i="7" s="1"/>
  <c r="BL67" i="7"/>
  <c r="BI10" i="7"/>
  <c r="BH34" i="7"/>
  <c r="BH18" i="7"/>
  <c r="BH26" i="7" s="1"/>
  <c r="BI9" i="7" l="1"/>
  <c r="BH17" i="7"/>
  <c r="BH25" i="7" s="1"/>
  <c r="BH33" i="7"/>
  <c r="BK41" i="7"/>
  <c r="BJ49" i="7"/>
  <c r="BJ57" i="7" s="1"/>
  <c r="BJ65" i="7"/>
  <c r="BJ7" i="7"/>
  <c r="BI15" i="7"/>
  <c r="BI23" i="7" s="1"/>
  <c r="BI31" i="7"/>
  <c r="BJ10" i="7"/>
  <c r="BI18" i="7"/>
  <c r="BI26" i="7" s="1"/>
  <c r="BI34" i="7"/>
  <c r="BJ4" i="7"/>
  <c r="BI12" i="7"/>
  <c r="BI20" i="7" s="1"/>
  <c r="BI28" i="7"/>
  <c r="BH8" i="7"/>
  <c r="BG32" i="7"/>
  <c r="BG16" i="7"/>
  <c r="BG24" i="7" s="1"/>
  <c r="BM42" i="7"/>
  <c r="BL66" i="7"/>
  <c r="BL50" i="7"/>
  <c r="BL58" i="7" s="1"/>
  <c r="BN37" i="7"/>
  <c r="BM45" i="7"/>
  <c r="BM53" i="7" s="1"/>
  <c r="BM61" i="7"/>
  <c r="BH6" i="7"/>
  <c r="BG14" i="7"/>
  <c r="BG22" i="7" s="1"/>
  <c r="BG30" i="7"/>
  <c r="BK39" i="7"/>
  <c r="BJ47" i="7"/>
  <c r="BJ55" i="7" s="1"/>
  <c r="BJ63" i="7"/>
  <c r="BN43" i="7"/>
  <c r="BM51" i="7"/>
  <c r="BM59" i="7" s="1"/>
  <c r="BM67" i="7"/>
  <c r="BM40" i="7"/>
  <c r="BL64" i="7"/>
  <c r="BL48" i="7"/>
  <c r="BL56" i="7" s="1"/>
  <c r="BL38" i="7"/>
  <c r="BK46" i="7"/>
  <c r="BK54" i="7" s="1"/>
  <c r="BK62" i="7"/>
  <c r="BI5" i="7"/>
  <c r="BH29" i="7"/>
  <c r="BH13" i="7"/>
  <c r="BH21" i="7" s="1"/>
  <c r="BL39" i="7" l="1"/>
  <c r="BK47" i="7"/>
  <c r="BK55" i="7" s="1"/>
  <c r="BK63" i="7"/>
  <c r="BL41" i="7"/>
  <c r="BK49" i="7"/>
  <c r="BK57" i="7" s="1"/>
  <c r="BK65" i="7"/>
  <c r="BJ5" i="7"/>
  <c r="BI13" i="7"/>
  <c r="BI21" i="7" s="1"/>
  <c r="BI29" i="7"/>
  <c r="BI8" i="7"/>
  <c r="BH16" i="7"/>
  <c r="BH24" i="7" s="1"/>
  <c r="BH32" i="7"/>
  <c r="BO43" i="7"/>
  <c r="BN51" i="7"/>
  <c r="BN59" i="7" s="1"/>
  <c r="BN67" i="7"/>
  <c r="BN42" i="7"/>
  <c r="BM66" i="7"/>
  <c r="BM50" i="7"/>
  <c r="BM58" i="7" s="1"/>
  <c r="BK7" i="7"/>
  <c r="BJ15" i="7"/>
  <c r="BJ23" i="7" s="1"/>
  <c r="BJ31" i="7"/>
  <c r="BO37" i="7"/>
  <c r="BN45" i="7"/>
  <c r="BN53" i="7" s="1"/>
  <c r="BN61" i="7"/>
  <c r="BK10" i="7"/>
  <c r="BJ34" i="7"/>
  <c r="BJ18" i="7"/>
  <c r="BJ26" i="7" s="1"/>
  <c r="BN40" i="7"/>
  <c r="BM48" i="7"/>
  <c r="BM56" i="7" s="1"/>
  <c r="BM64" i="7"/>
  <c r="BM38" i="7"/>
  <c r="BL46" i="7"/>
  <c r="BL54" i="7" s="1"/>
  <c r="BL62" i="7"/>
  <c r="BI6" i="7"/>
  <c r="BH14" i="7"/>
  <c r="BH22" i="7" s="1"/>
  <c r="BH30" i="7"/>
  <c r="BK4" i="7"/>
  <c r="BJ12" i="7"/>
  <c r="BJ20" i="7" s="1"/>
  <c r="BJ28" i="7"/>
  <c r="BJ9" i="7"/>
  <c r="BI17" i="7"/>
  <c r="BI25" i="7" s="1"/>
  <c r="BI33" i="7"/>
  <c r="BL4" i="7" l="1"/>
  <c r="BK28" i="7"/>
  <c r="BK12" i="7"/>
  <c r="BK20" i="7" s="1"/>
  <c r="BK9" i="7"/>
  <c r="BJ17" i="7"/>
  <c r="BJ25" i="7" s="1"/>
  <c r="BJ33" i="7"/>
  <c r="BO40" i="7"/>
  <c r="BN48" i="7"/>
  <c r="BN56" i="7" s="1"/>
  <c r="BN64" i="7"/>
  <c r="BO42" i="7"/>
  <c r="BN50" i="7"/>
  <c r="BN58" i="7" s="1"/>
  <c r="BN66" i="7"/>
  <c r="BM41" i="7"/>
  <c r="BL49" i="7"/>
  <c r="BL57" i="7" s="1"/>
  <c r="BL65" i="7"/>
  <c r="BN38" i="7"/>
  <c r="BM62" i="7"/>
  <c r="BM46" i="7"/>
  <c r="BM54" i="7" s="1"/>
  <c r="BL7" i="7"/>
  <c r="BK15" i="7"/>
  <c r="BK23" i="7" s="1"/>
  <c r="BK31" i="7"/>
  <c r="BK5" i="7"/>
  <c r="BJ13" i="7"/>
  <c r="BJ21" i="7" s="1"/>
  <c r="BJ29" i="7"/>
  <c r="BJ6" i="7"/>
  <c r="BI30" i="7"/>
  <c r="BI14" i="7"/>
  <c r="BI22" i="7" s="1"/>
  <c r="BP37" i="7"/>
  <c r="BO45" i="7"/>
  <c r="BO53" i="7" s="1"/>
  <c r="BO61" i="7"/>
  <c r="BJ8" i="7"/>
  <c r="BI16" i="7"/>
  <c r="BI24" i="7" s="1"/>
  <c r="BI32" i="7"/>
  <c r="BL10" i="7"/>
  <c r="BK18" i="7"/>
  <c r="BK26" i="7" s="1"/>
  <c r="BK34" i="7"/>
  <c r="BP43" i="7"/>
  <c r="BO67" i="7"/>
  <c r="BO51" i="7"/>
  <c r="BO59" i="7" s="1"/>
  <c r="BM39" i="7"/>
  <c r="BL63" i="7"/>
  <c r="BL47" i="7"/>
  <c r="BL55" i="7" s="1"/>
  <c r="BN39" i="7" l="1"/>
  <c r="BM47" i="7"/>
  <c r="BM55" i="7" s="1"/>
  <c r="BM63" i="7"/>
  <c r="BQ37" i="7"/>
  <c r="BP45" i="7"/>
  <c r="BP53" i="7" s="1"/>
  <c r="BP61" i="7"/>
  <c r="BO38" i="7"/>
  <c r="BN46" i="7"/>
  <c r="BN54" i="7" s="1"/>
  <c r="BN62" i="7"/>
  <c r="BL9" i="7"/>
  <c r="BK17" i="7"/>
  <c r="BK25" i="7" s="1"/>
  <c r="BK33" i="7"/>
  <c r="BK8" i="7"/>
  <c r="BJ32" i="7"/>
  <c r="BJ16" i="7"/>
  <c r="BJ24" i="7" s="1"/>
  <c r="BM7" i="7"/>
  <c r="BL15" i="7"/>
  <c r="BL23" i="7" s="1"/>
  <c r="BL31" i="7"/>
  <c r="BP40" i="7"/>
  <c r="BO48" i="7"/>
  <c r="BO56" i="7" s="1"/>
  <c r="BO64" i="7"/>
  <c r="BM10" i="7"/>
  <c r="BL18" i="7"/>
  <c r="BL26" i="7" s="1"/>
  <c r="BL34" i="7"/>
  <c r="BL5" i="7"/>
  <c r="BK13" i="7"/>
  <c r="BK21" i="7" s="1"/>
  <c r="BK29" i="7"/>
  <c r="BP42" i="7"/>
  <c r="BO66" i="7"/>
  <c r="BO50" i="7"/>
  <c r="BO58" i="7" s="1"/>
  <c r="BQ43" i="7"/>
  <c r="BP51" i="7"/>
  <c r="BP59" i="7" s="1"/>
  <c r="BP67" i="7"/>
  <c r="BK6" i="7"/>
  <c r="BJ14" i="7"/>
  <c r="BJ22" i="7" s="1"/>
  <c r="BJ30" i="7"/>
  <c r="BN41" i="7"/>
  <c r="BM49" i="7"/>
  <c r="BM57" i="7" s="1"/>
  <c r="BM65" i="7"/>
  <c r="BM4" i="7"/>
  <c r="BL28" i="7"/>
  <c r="BL12" i="7"/>
  <c r="BL20" i="7" s="1"/>
  <c r="BN4" i="7" l="1"/>
  <c r="BM12" i="7"/>
  <c r="BM20" i="7" s="1"/>
  <c r="BM28" i="7"/>
  <c r="BQ42" i="7"/>
  <c r="BP66" i="7"/>
  <c r="BP50" i="7"/>
  <c r="BP58" i="7" s="1"/>
  <c r="BN7" i="7"/>
  <c r="BM31" i="7"/>
  <c r="BM15" i="7"/>
  <c r="BM23" i="7" s="1"/>
  <c r="BR37" i="7"/>
  <c r="BQ61" i="7"/>
  <c r="BQ45" i="7"/>
  <c r="BQ53" i="7" s="1"/>
  <c r="BR43" i="7"/>
  <c r="BQ51" i="7"/>
  <c r="BQ59" i="7" s="1"/>
  <c r="BQ67" i="7"/>
  <c r="BQ40" i="7"/>
  <c r="BP48" i="7"/>
  <c r="BP56" i="7" s="1"/>
  <c r="BP64" i="7"/>
  <c r="BP38" i="7"/>
  <c r="BO62" i="7"/>
  <c r="BO46" i="7"/>
  <c r="BO54" i="7" s="1"/>
  <c r="BL6" i="7"/>
  <c r="BK30" i="7"/>
  <c r="BK14" i="7"/>
  <c r="BK22" i="7" s="1"/>
  <c r="BN10" i="7"/>
  <c r="BM18" i="7"/>
  <c r="BM26" i="7" s="1"/>
  <c r="BM34" i="7"/>
  <c r="BM9" i="7"/>
  <c r="BL17" i="7"/>
  <c r="BL25" i="7" s="1"/>
  <c r="BL33" i="7"/>
  <c r="BO41" i="7"/>
  <c r="BN65" i="7"/>
  <c r="BN49" i="7"/>
  <c r="BN57" i="7" s="1"/>
  <c r="BM5" i="7"/>
  <c r="BL13" i="7"/>
  <c r="BL21" i="7" s="1"/>
  <c r="BL29" i="7"/>
  <c r="BL8" i="7"/>
  <c r="BK16" i="7"/>
  <c r="BK24" i="7" s="1"/>
  <c r="BK32" i="7"/>
  <c r="BO39" i="7"/>
  <c r="BN63" i="7"/>
  <c r="BN47" i="7"/>
  <c r="BN55" i="7" s="1"/>
  <c r="BM8" i="7" l="1"/>
  <c r="BL16" i="7"/>
  <c r="BL24" i="7" s="1"/>
  <c r="BL32" i="7"/>
  <c r="BP39" i="7"/>
  <c r="BO47" i="7"/>
  <c r="BO55" i="7" s="1"/>
  <c r="BO63" i="7"/>
  <c r="BN9" i="7"/>
  <c r="BM17" i="7"/>
  <c r="BM25" i="7" s="1"/>
  <c r="BM33" i="7"/>
  <c r="BR40" i="7"/>
  <c r="BQ48" i="7"/>
  <c r="BQ56" i="7" s="1"/>
  <c r="BQ64" i="7"/>
  <c r="BR42" i="7"/>
  <c r="BQ50" i="7"/>
  <c r="BQ58" i="7" s="1"/>
  <c r="BQ66" i="7"/>
  <c r="BP41" i="7"/>
  <c r="BO49" i="7"/>
  <c r="BO57" i="7" s="1"/>
  <c r="BO65" i="7"/>
  <c r="BQ38" i="7"/>
  <c r="BP62" i="7"/>
  <c r="BP46" i="7"/>
  <c r="BP54" i="7" s="1"/>
  <c r="BO7" i="7"/>
  <c r="BN15" i="7"/>
  <c r="BN23" i="7" s="1"/>
  <c r="BN31" i="7"/>
  <c r="BN5" i="7"/>
  <c r="BM13" i="7"/>
  <c r="BM21" i="7" s="1"/>
  <c r="BM29" i="7"/>
  <c r="BM6" i="7"/>
  <c r="BL30" i="7"/>
  <c r="BL14" i="7"/>
  <c r="BL22" i="7" s="1"/>
  <c r="BS37" i="7"/>
  <c r="BR45" i="7"/>
  <c r="BR53" i="7" s="1"/>
  <c r="BR61" i="7"/>
  <c r="BO10" i="7"/>
  <c r="BN34" i="7"/>
  <c r="BN18" i="7"/>
  <c r="BN26" i="7" s="1"/>
  <c r="BS43" i="7"/>
  <c r="BR51" i="7"/>
  <c r="BR59" i="7" s="1"/>
  <c r="BR67" i="7"/>
  <c r="BO4" i="7"/>
  <c r="BN12" i="7"/>
  <c r="BN20" i="7" s="1"/>
  <c r="BN28" i="7"/>
  <c r="BT43" i="7" l="1"/>
  <c r="BS67" i="7"/>
  <c r="BS51" i="7"/>
  <c r="BS59" i="7" s="1"/>
  <c r="BP4" i="7"/>
  <c r="BO12" i="7"/>
  <c r="BO20" i="7" s="1"/>
  <c r="BO28" i="7"/>
  <c r="BN6" i="7"/>
  <c r="BM30" i="7"/>
  <c r="BM14" i="7"/>
  <c r="BM22" i="7" s="1"/>
  <c r="BQ41" i="7"/>
  <c r="BP49" i="7"/>
  <c r="BP57" i="7" s="1"/>
  <c r="BP65" i="7"/>
  <c r="BQ39" i="7"/>
  <c r="BP47" i="7"/>
  <c r="BP55" i="7" s="1"/>
  <c r="BP63" i="7"/>
  <c r="BT37" i="7"/>
  <c r="BS45" i="7"/>
  <c r="BS53" i="7" s="1"/>
  <c r="BS61" i="7"/>
  <c r="BR38" i="7"/>
  <c r="BQ62" i="7"/>
  <c r="BQ46" i="7"/>
  <c r="BQ54" i="7" s="1"/>
  <c r="BO9" i="7"/>
  <c r="BN17" i="7"/>
  <c r="BN25" i="7" s="1"/>
  <c r="BN33" i="7"/>
  <c r="BP10" i="7"/>
  <c r="BO18" i="7"/>
  <c r="BO26" i="7" s="1"/>
  <c r="BO34" i="7"/>
  <c r="BP7" i="7"/>
  <c r="BO15" i="7"/>
  <c r="BO23" i="7" s="1"/>
  <c r="BO31" i="7"/>
  <c r="BS40" i="7"/>
  <c r="BR64" i="7"/>
  <c r="BR48" i="7"/>
  <c r="BR56" i="7" s="1"/>
  <c r="BO5" i="7"/>
  <c r="BN13" i="7"/>
  <c r="BN21" i="7" s="1"/>
  <c r="BN29" i="7"/>
  <c r="BS42" i="7"/>
  <c r="BR50" i="7"/>
  <c r="BR58" i="7" s="1"/>
  <c r="BR66" i="7"/>
  <c r="BN8" i="7"/>
  <c r="BM16" i="7"/>
  <c r="BM24" i="7" s="1"/>
  <c r="BM32" i="7"/>
  <c r="BT42" i="7" l="1"/>
  <c r="BS66" i="7"/>
  <c r="BS50" i="7"/>
  <c r="BS58" i="7" s="1"/>
  <c r="BO8" i="7"/>
  <c r="BN32" i="7"/>
  <c r="BN16" i="7"/>
  <c r="BN24" i="7" s="1"/>
  <c r="BQ7" i="7"/>
  <c r="BP15" i="7"/>
  <c r="BP23" i="7" s="1"/>
  <c r="BP31" i="7"/>
  <c r="BU37" i="7"/>
  <c r="BT45" i="7"/>
  <c r="BT53" i="7" s="1"/>
  <c r="BT61" i="7"/>
  <c r="BQ4" i="7"/>
  <c r="BP12" i="7"/>
  <c r="BP20" i="7" s="1"/>
  <c r="BP28" i="7"/>
  <c r="BT40" i="7"/>
  <c r="BS64" i="7"/>
  <c r="BS48" i="7"/>
  <c r="BS56" i="7" s="1"/>
  <c r="BS38" i="7"/>
  <c r="BR62" i="7"/>
  <c r="BR46" i="7"/>
  <c r="BR54" i="7" s="1"/>
  <c r="BO6" i="7"/>
  <c r="BN30" i="7"/>
  <c r="BN14" i="7"/>
  <c r="BN22" i="7" s="1"/>
  <c r="BP5" i="7"/>
  <c r="BO13" i="7"/>
  <c r="BO21" i="7" s="1"/>
  <c r="BO29" i="7"/>
  <c r="BP9" i="7"/>
  <c r="BO17" i="7"/>
  <c r="BO25" i="7" s="1"/>
  <c r="BO33" i="7"/>
  <c r="BR41" i="7"/>
  <c r="BQ49" i="7"/>
  <c r="BQ57" i="7" s="1"/>
  <c r="BQ65" i="7"/>
  <c r="BQ10" i="7"/>
  <c r="BP18" i="7"/>
  <c r="BP26" i="7" s="1"/>
  <c r="BP34" i="7"/>
  <c r="BR39" i="7"/>
  <c r="BQ47" i="7"/>
  <c r="BQ55" i="7" s="1"/>
  <c r="BQ63" i="7"/>
  <c r="BU43" i="7"/>
  <c r="BT51" i="7"/>
  <c r="BT59" i="7" s="1"/>
  <c r="BT67" i="7"/>
  <c r="BV43" i="7" l="1"/>
  <c r="BU51" i="7"/>
  <c r="BU59" i="7" s="1"/>
  <c r="BU67" i="7"/>
  <c r="BQ9" i="7"/>
  <c r="BP17" i="7"/>
  <c r="BP25" i="7" s="1"/>
  <c r="BP33" i="7"/>
  <c r="BU40" i="7"/>
  <c r="BT48" i="7"/>
  <c r="BT56" i="7" s="1"/>
  <c r="BT64" i="7"/>
  <c r="BP8" i="7"/>
  <c r="BO32" i="7"/>
  <c r="BO16" i="7"/>
  <c r="BO24" i="7" s="1"/>
  <c r="BS41" i="7"/>
  <c r="BR49" i="7"/>
  <c r="BR57" i="7" s="1"/>
  <c r="BR65" i="7"/>
  <c r="BT38" i="7"/>
  <c r="BS62" i="7"/>
  <c r="BS46" i="7"/>
  <c r="BS54" i="7" s="1"/>
  <c r="BR7" i="7"/>
  <c r="BQ31" i="7"/>
  <c r="BQ15" i="7"/>
  <c r="BQ23" i="7" s="1"/>
  <c r="BR10" i="7"/>
  <c r="BQ34" i="7"/>
  <c r="BQ18" i="7"/>
  <c r="BQ26" i="7" s="1"/>
  <c r="BP6" i="7"/>
  <c r="BO14" i="7"/>
  <c r="BO22" i="7" s="1"/>
  <c r="BO30" i="7"/>
  <c r="BV37" i="7"/>
  <c r="BU45" i="7"/>
  <c r="BU53" i="7" s="1"/>
  <c r="BU61" i="7"/>
  <c r="BS39" i="7"/>
  <c r="BR47" i="7"/>
  <c r="BR55" i="7" s="1"/>
  <c r="BR63" i="7"/>
  <c r="BQ5" i="7"/>
  <c r="BP29" i="7"/>
  <c r="BP13" i="7"/>
  <c r="BP21" i="7" s="1"/>
  <c r="BR4" i="7"/>
  <c r="BQ28" i="7"/>
  <c r="BQ12" i="7"/>
  <c r="BQ20" i="7" s="1"/>
  <c r="BU42" i="7"/>
  <c r="BT50" i="7"/>
  <c r="BT58" i="7" s="1"/>
  <c r="BT66" i="7"/>
  <c r="BS4" i="7" l="1"/>
  <c r="BR28" i="7"/>
  <c r="BR12" i="7"/>
  <c r="BR20" i="7" s="1"/>
  <c r="BV42" i="7"/>
  <c r="BU66" i="7"/>
  <c r="BU50" i="7"/>
  <c r="BU58" i="7" s="1"/>
  <c r="BW37" i="7"/>
  <c r="BV61" i="7"/>
  <c r="BV45" i="7"/>
  <c r="BV53" i="7" s="1"/>
  <c r="BU38" i="7"/>
  <c r="BT46" i="7"/>
  <c r="BT54" i="7" s="1"/>
  <c r="BT62" i="7"/>
  <c r="BR9" i="7"/>
  <c r="BQ17" i="7"/>
  <c r="BQ25" i="7" s="1"/>
  <c r="BQ33" i="7"/>
  <c r="BT39" i="7"/>
  <c r="BS47" i="7"/>
  <c r="BS55" i="7" s="1"/>
  <c r="BS63" i="7"/>
  <c r="BS7" i="7"/>
  <c r="BR15" i="7"/>
  <c r="BR23" i="7" s="1"/>
  <c r="BR31" i="7"/>
  <c r="BV40" i="7"/>
  <c r="BU64" i="7"/>
  <c r="BU48" i="7"/>
  <c r="BU56" i="7" s="1"/>
  <c r="BR5" i="7"/>
  <c r="BQ13" i="7"/>
  <c r="BQ21" i="7" s="1"/>
  <c r="BQ29" i="7"/>
  <c r="BS10" i="7"/>
  <c r="BR34" i="7"/>
  <c r="BR18" i="7"/>
  <c r="BR26" i="7" s="1"/>
  <c r="BQ8" i="7"/>
  <c r="BP16" i="7"/>
  <c r="BP24" i="7" s="1"/>
  <c r="BP32" i="7"/>
  <c r="BQ6" i="7"/>
  <c r="BP14" i="7"/>
  <c r="BP22" i="7" s="1"/>
  <c r="BP30" i="7"/>
  <c r="BT41" i="7"/>
  <c r="BS49" i="7"/>
  <c r="BS57" i="7" s="1"/>
  <c r="BS65" i="7"/>
  <c r="BW43" i="7"/>
  <c r="BV51" i="7"/>
  <c r="BV59" i="7" s="1"/>
  <c r="BV67" i="7"/>
  <c r="BU41" i="7" l="1"/>
  <c r="BT65" i="7"/>
  <c r="BT49" i="7"/>
  <c r="BT57" i="7" s="1"/>
  <c r="BX43" i="7"/>
  <c r="BW51" i="7"/>
  <c r="BW59" i="7" s="1"/>
  <c r="BW67" i="7"/>
  <c r="BT10" i="7"/>
  <c r="BS34" i="7"/>
  <c r="BS18" i="7"/>
  <c r="BS26" i="7" s="1"/>
  <c r="BU39" i="7"/>
  <c r="BT47" i="7"/>
  <c r="BT55" i="7" s="1"/>
  <c r="BT63" i="7"/>
  <c r="BW42" i="7"/>
  <c r="BV50" i="7"/>
  <c r="BV58" i="7" s="1"/>
  <c r="BV66" i="7"/>
  <c r="BR8" i="7"/>
  <c r="BQ16" i="7"/>
  <c r="BQ24" i="7" s="1"/>
  <c r="BQ32" i="7"/>
  <c r="BT7" i="7"/>
  <c r="BS31" i="7"/>
  <c r="BS15" i="7"/>
  <c r="BS23" i="7" s="1"/>
  <c r="BX37" i="7"/>
  <c r="BW45" i="7"/>
  <c r="BW53" i="7" s="1"/>
  <c r="BW61" i="7"/>
  <c r="BR6" i="7"/>
  <c r="BQ14" i="7"/>
  <c r="BQ22" i="7" s="1"/>
  <c r="BQ30" i="7"/>
  <c r="BW40" i="7"/>
  <c r="BV48" i="7"/>
  <c r="BV56" i="7" s="1"/>
  <c r="BV64" i="7"/>
  <c r="BV38" i="7"/>
  <c r="BU46" i="7"/>
  <c r="BU54" i="7" s="1"/>
  <c r="BU62" i="7"/>
  <c r="BS5" i="7"/>
  <c r="BR13" i="7"/>
  <c r="BR21" i="7" s="1"/>
  <c r="BR29" i="7"/>
  <c r="BS9" i="7"/>
  <c r="BR33" i="7"/>
  <c r="BR17" i="7"/>
  <c r="BR25" i="7" s="1"/>
  <c r="BT4" i="7"/>
  <c r="BS12" i="7"/>
  <c r="BS20" i="7" s="1"/>
  <c r="BS28" i="7"/>
  <c r="BT9" i="7" l="1"/>
  <c r="BS17" i="7"/>
  <c r="BS25" i="7" s="1"/>
  <c r="BS33" i="7"/>
  <c r="BU4" i="7"/>
  <c r="BT12" i="7"/>
  <c r="BT20" i="7" s="1"/>
  <c r="BT28" i="7"/>
  <c r="BX40" i="7"/>
  <c r="BW48" i="7"/>
  <c r="BW56" i="7" s="1"/>
  <c r="BW64" i="7"/>
  <c r="BS8" i="7"/>
  <c r="BR16" i="7"/>
  <c r="BR24" i="7" s="1"/>
  <c r="BR32" i="7"/>
  <c r="BY43" i="7"/>
  <c r="BX67" i="7"/>
  <c r="BX51" i="7"/>
  <c r="BX59" i="7" s="1"/>
  <c r="BW38" i="7"/>
  <c r="BV46" i="7"/>
  <c r="BV54" i="7" s="1"/>
  <c r="BV62" i="7"/>
  <c r="BU7" i="7"/>
  <c r="BT15" i="7"/>
  <c r="BT23" i="7" s="1"/>
  <c r="BT31" i="7"/>
  <c r="BU10" i="7"/>
  <c r="BT34" i="7"/>
  <c r="BT18" i="7"/>
  <c r="BT26" i="7" s="1"/>
  <c r="BT5" i="7"/>
  <c r="BS29" i="7"/>
  <c r="BS13" i="7"/>
  <c r="BS21" i="7" s="1"/>
  <c r="BY37" i="7"/>
  <c r="BX61" i="7"/>
  <c r="BX45" i="7"/>
  <c r="BX53" i="7" s="1"/>
  <c r="BV39" i="7"/>
  <c r="BU47" i="7"/>
  <c r="BU55" i="7" s="1"/>
  <c r="BU63" i="7"/>
  <c r="BS6" i="7"/>
  <c r="BR30" i="7"/>
  <c r="BR14" i="7"/>
  <c r="BR22" i="7" s="1"/>
  <c r="BX42" i="7"/>
  <c r="BW50" i="7"/>
  <c r="BW58" i="7" s="1"/>
  <c r="BW66" i="7"/>
  <c r="BV41" i="7"/>
  <c r="BU65" i="7"/>
  <c r="BU49" i="7"/>
  <c r="BU57" i="7" s="1"/>
  <c r="BW41" i="7" l="1"/>
  <c r="BV49" i="7"/>
  <c r="BV57" i="7" s="1"/>
  <c r="BV65" i="7"/>
  <c r="BZ37" i="7"/>
  <c r="BY61" i="7"/>
  <c r="BY45" i="7"/>
  <c r="BY53" i="7" s="1"/>
  <c r="BX38" i="7"/>
  <c r="BW46" i="7"/>
  <c r="BW54" i="7" s="1"/>
  <c r="BW62" i="7"/>
  <c r="BV4" i="7"/>
  <c r="BU28" i="7"/>
  <c r="BU12" i="7"/>
  <c r="BU20" i="7" s="1"/>
  <c r="BW39" i="7"/>
  <c r="BV47" i="7"/>
  <c r="BV55" i="7" s="1"/>
  <c r="BV63" i="7"/>
  <c r="BV7" i="7"/>
  <c r="BU31" i="7"/>
  <c r="BU15" i="7"/>
  <c r="BU23" i="7" s="1"/>
  <c r="BY40" i="7"/>
  <c r="BX48" i="7"/>
  <c r="BX56" i="7" s="1"/>
  <c r="BX64" i="7"/>
  <c r="BT6" i="7"/>
  <c r="BS30" i="7"/>
  <c r="BS14" i="7"/>
  <c r="BS22" i="7" s="1"/>
  <c r="BV10" i="7"/>
  <c r="BU18" i="7"/>
  <c r="BU26" i="7" s="1"/>
  <c r="BU34" i="7"/>
  <c r="BT8" i="7"/>
  <c r="BS16" i="7"/>
  <c r="BS24" i="7" s="1"/>
  <c r="BS32" i="7"/>
  <c r="BY42" i="7"/>
  <c r="BX50" i="7"/>
  <c r="BX58" i="7" s="1"/>
  <c r="BX66" i="7"/>
  <c r="BU5" i="7"/>
  <c r="BT13" i="7"/>
  <c r="BT21" i="7" s="1"/>
  <c r="BT29" i="7"/>
  <c r="BZ43" i="7"/>
  <c r="BY51" i="7"/>
  <c r="BY59" i="7" s="1"/>
  <c r="BY67" i="7"/>
  <c r="BU9" i="7"/>
  <c r="BT17" i="7"/>
  <c r="BT25" i="7" s="1"/>
  <c r="BT33" i="7"/>
  <c r="CA43" i="7" l="1"/>
  <c r="BZ51" i="7"/>
  <c r="BZ59" i="7" s="1"/>
  <c r="BZ67" i="7"/>
  <c r="BV9" i="7"/>
  <c r="BU17" i="7"/>
  <c r="BU25" i="7" s="1"/>
  <c r="BU33" i="7"/>
  <c r="BU8" i="7"/>
  <c r="BT16" i="7"/>
  <c r="BT24" i="7" s="1"/>
  <c r="BT32" i="7"/>
  <c r="BW7" i="7"/>
  <c r="BV31" i="7"/>
  <c r="BV15" i="7"/>
  <c r="BV23" i="7" s="1"/>
  <c r="CA37" i="7"/>
  <c r="BZ45" i="7"/>
  <c r="BZ53" i="7" s="1"/>
  <c r="BZ61" i="7"/>
  <c r="BZ42" i="7"/>
  <c r="BY66" i="7"/>
  <c r="BY50" i="7"/>
  <c r="BY58" i="7" s="1"/>
  <c r="BZ40" i="7"/>
  <c r="BY48" i="7"/>
  <c r="BY56" i="7" s="1"/>
  <c r="BY64" i="7"/>
  <c r="BY38" i="7"/>
  <c r="BX62" i="7"/>
  <c r="BX46" i="7"/>
  <c r="BX54" i="7" s="1"/>
  <c r="BV5" i="7"/>
  <c r="BU13" i="7"/>
  <c r="BU21" i="7" s="1"/>
  <c r="BU29" i="7"/>
  <c r="BU6" i="7"/>
  <c r="BT14" i="7"/>
  <c r="BT22" i="7" s="1"/>
  <c r="BT30" i="7"/>
  <c r="BW4" i="7"/>
  <c r="BV28" i="7"/>
  <c r="BV12" i="7"/>
  <c r="BV20" i="7" s="1"/>
  <c r="BW10" i="7"/>
  <c r="BV18" i="7"/>
  <c r="BV26" i="7" s="1"/>
  <c r="BV34" i="7"/>
  <c r="BX39" i="7"/>
  <c r="BW63" i="7"/>
  <c r="BW47" i="7"/>
  <c r="BW55" i="7" s="1"/>
  <c r="BX41" i="7"/>
  <c r="BW65" i="7"/>
  <c r="BW49" i="7"/>
  <c r="BW57" i="7" s="1"/>
  <c r="BY41" i="7" l="1"/>
  <c r="BX65" i="7"/>
  <c r="BX49" i="7"/>
  <c r="BX57" i="7" s="1"/>
  <c r="BV6" i="7"/>
  <c r="BU14" i="7"/>
  <c r="BU22" i="7" s="1"/>
  <c r="BU30" i="7"/>
  <c r="CA42" i="7"/>
  <c r="BZ50" i="7"/>
  <c r="BZ58" i="7" s="1"/>
  <c r="BZ66" i="7"/>
  <c r="BW9" i="7"/>
  <c r="BV17" i="7"/>
  <c r="BV25" i="7" s="1"/>
  <c r="BV33" i="7"/>
  <c r="BX4" i="7"/>
  <c r="BW12" i="7"/>
  <c r="BW20" i="7" s="1"/>
  <c r="BW28" i="7"/>
  <c r="CA40" i="7"/>
  <c r="BZ48" i="7"/>
  <c r="BZ56" i="7" s="1"/>
  <c r="BZ64" i="7"/>
  <c r="BV8" i="7"/>
  <c r="BU16" i="7"/>
  <c r="BU24" i="7" s="1"/>
  <c r="BU32" i="7"/>
  <c r="BX10" i="7"/>
  <c r="BW34" i="7"/>
  <c r="BW18" i="7"/>
  <c r="BW26" i="7" s="1"/>
  <c r="BZ38" i="7"/>
  <c r="BY46" i="7"/>
  <c r="BY54" i="7" s="1"/>
  <c r="BY62" i="7"/>
  <c r="BX7" i="7"/>
  <c r="BW15" i="7"/>
  <c r="BW23" i="7" s="1"/>
  <c r="BW31" i="7"/>
  <c r="BY39" i="7"/>
  <c r="BX47" i="7"/>
  <c r="BX55" i="7" s="1"/>
  <c r="BX63" i="7"/>
  <c r="BW5" i="7"/>
  <c r="BV13" i="7"/>
  <c r="BV21" i="7" s="1"/>
  <c r="BV29" i="7"/>
  <c r="CB37" i="7"/>
  <c r="CA45" i="7"/>
  <c r="CA53" i="7" s="1"/>
  <c r="CA61" i="7"/>
  <c r="CB43" i="7"/>
  <c r="CA67" i="7"/>
  <c r="CA51" i="7"/>
  <c r="CA59" i="7" s="1"/>
  <c r="CC43" i="7" l="1"/>
  <c r="CB51" i="7"/>
  <c r="CB59" i="7" s="1"/>
  <c r="CB67" i="7"/>
  <c r="BY7" i="7"/>
  <c r="BX31" i="7"/>
  <c r="BX15" i="7"/>
  <c r="BX23" i="7" s="1"/>
  <c r="CB40" i="7"/>
  <c r="CA48" i="7"/>
  <c r="CA56" i="7" s="1"/>
  <c r="CA64" i="7"/>
  <c r="BW6" i="7"/>
  <c r="BV30" i="7"/>
  <c r="BV14" i="7"/>
  <c r="BV22" i="7" s="1"/>
  <c r="BZ39" i="7"/>
  <c r="BY63" i="7"/>
  <c r="BY47" i="7"/>
  <c r="BY55" i="7" s="1"/>
  <c r="BW8" i="7"/>
  <c r="BV16" i="7"/>
  <c r="BV24" i="7" s="1"/>
  <c r="BV32" i="7"/>
  <c r="CB42" i="7"/>
  <c r="CA50" i="7"/>
  <c r="CA58" i="7" s="1"/>
  <c r="CA66" i="7"/>
  <c r="BX5" i="7"/>
  <c r="BW13" i="7"/>
  <c r="BW21" i="7" s="1"/>
  <c r="BW29" i="7"/>
  <c r="BY10" i="7"/>
  <c r="BX18" i="7"/>
  <c r="BX26" i="7" s="1"/>
  <c r="BX34" i="7"/>
  <c r="BX9" i="7"/>
  <c r="BW33" i="7"/>
  <c r="BW17" i="7"/>
  <c r="BW25" i="7" s="1"/>
  <c r="CC37" i="7"/>
  <c r="CB45" i="7"/>
  <c r="CB53" i="7" s="1"/>
  <c r="CB61" i="7"/>
  <c r="CA38" i="7"/>
  <c r="BZ46" i="7"/>
  <c r="BZ54" i="7" s="1"/>
  <c r="BZ62" i="7"/>
  <c r="BY4" i="7"/>
  <c r="BX28" i="7"/>
  <c r="BX12" i="7"/>
  <c r="BX20" i="7" s="1"/>
  <c r="BZ41" i="7"/>
  <c r="BY49" i="7"/>
  <c r="BY57" i="7" s="1"/>
  <c r="BY65" i="7"/>
  <c r="BZ4" i="7" l="1"/>
  <c r="BY28" i="7"/>
  <c r="BY12" i="7"/>
  <c r="BY20" i="7" s="1"/>
  <c r="CA41" i="7"/>
  <c r="BZ65" i="7"/>
  <c r="BZ49" i="7"/>
  <c r="BZ57" i="7" s="1"/>
  <c r="BY9" i="7"/>
  <c r="BX17" i="7"/>
  <c r="BX25" i="7" s="1"/>
  <c r="BX33" i="7"/>
  <c r="BX8" i="7"/>
  <c r="BW16" i="7"/>
  <c r="BW24" i="7" s="1"/>
  <c r="BW32" i="7"/>
  <c r="BZ7" i="7"/>
  <c r="BY15" i="7"/>
  <c r="BY23" i="7" s="1"/>
  <c r="BY31" i="7"/>
  <c r="CD37" i="7"/>
  <c r="CC45" i="7"/>
  <c r="CC53" i="7" s="1"/>
  <c r="CC61" i="7"/>
  <c r="CC42" i="7"/>
  <c r="CB66" i="7"/>
  <c r="CB50" i="7"/>
  <c r="CB58" i="7" s="1"/>
  <c r="CC40" i="7"/>
  <c r="CB48" i="7"/>
  <c r="CB56" i="7" s="1"/>
  <c r="CB64" i="7"/>
  <c r="CB38" i="7"/>
  <c r="CA46" i="7"/>
  <c r="CA54" i="7" s="1"/>
  <c r="CA62" i="7"/>
  <c r="BY5" i="7"/>
  <c r="BX29" i="7"/>
  <c r="BX13" i="7"/>
  <c r="BX21" i="7" s="1"/>
  <c r="BX6" i="7"/>
  <c r="BW14" i="7"/>
  <c r="BW22" i="7" s="1"/>
  <c r="BW30" i="7"/>
  <c r="BZ10" i="7"/>
  <c r="BY18" i="7"/>
  <c r="BY26" i="7" s="1"/>
  <c r="BY34" i="7"/>
  <c r="CA39" i="7"/>
  <c r="BZ47" i="7"/>
  <c r="BZ55" i="7" s="1"/>
  <c r="BZ63" i="7"/>
  <c r="CD43" i="7"/>
  <c r="CC51" i="7"/>
  <c r="CC59" i="7" s="1"/>
  <c r="CC67" i="7"/>
  <c r="CE43" i="7" l="1"/>
  <c r="CD51" i="7"/>
  <c r="CD59" i="7" s="1"/>
  <c r="CD67" i="7"/>
  <c r="BZ5" i="7"/>
  <c r="BY29" i="7"/>
  <c r="BY13" i="7"/>
  <c r="BY21" i="7" s="1"/>
  <c r="CE37" i="7"/>
  <c r="CD61" i="7"/>
  <c r="CD45" i="7"/>
  <c r="CD53" i="7" s="1"/>
  <c r="CB41" i="7"/>
  <c r="CA49" i="7"/>
  <c r="CA57" i="7" s="1"/>
  <c r="CA65" i="7"/>
  <c r="BY6" i="7"/>
  <c r="BX30" i="7"/>
  <c r="BX14" i="7"/>
  <c r="BX22" i="7" s="1"/>
  <c r="CD42" i="7"/>
  <c r="CC66" i="7"/>
  <c r="CC50" i="7"/>
  <c r="CC58" i="7" s="1"/>
  <c r="BZ9" i="7"/>
  <c r="BY33" i="7"/>
  <c r="BY17" i="7"/>
  <c r="BY25" i="7" s="1"/>
  <c r="CA10" i="7"/>
  <c r="BZ18" i="7"/>
  <c r="BZ26" i="7" s="1"/>
  <c r="BZ34" i="7"/>
  <c r="CD40" i="7"/>
  <c r="CC64" i="7"/>
  <c r="CC48" i="7"/>
  <c r="CC56" i="7" s="1"/>
  <c r="BY8" i="7"/>
  <c r="BX16" i="7"/>
  <c r="BX24" i="7" s="1"/>
  <c r="BX32" i="7"/>
  <c r="CB39" i="7"/>
  <c r="CA47" i="7"/>
  <c r="CA55" i="7" s="1"/>
  <c r="CA63" i="7"/>
  <c r="CC38" i="7"/>
  <c r="CB46" i="7"/>
  <c r="CB54" i="7" s="1"/>
  <c r="CB62" i="7"/>
  <c r="CA7" i="7"/>
  <c r="BZ15" i="7"/>
  <c r="BZ23" i="7" s="1"/>
  <c r="BZ31" i="7"/>
  <c r="CA4" i="7"/>
  <c r="BZ12" i="7"/>
  <c r="BZ20" i="7" s="1"/>
  <c r="BZ28" i="7"/>
  <c r="CB4" i="7" l="1"/>
  <c r="CA12" i="7"/>
  <c r="CA20" i="7" s="1"/>
  <c r="CA28" i="7"/>
  <c r="BZ8" i="7"/>
  <c r="BY32" i="7"/>
  <c r="BY16" i="7"/>
  <c r="BY24" i="7" s="1"/>
  <c r="CE42" i="7"/>
  <c r="CD66" i="7"/>
  <c r="CD50" i="7"/>
  <c r="CD58" i="7" s="1"/>
  <c r="CA5" i="7"/>
  <c r="BZ13" i="7"/>
  <c r="BZ21" i="7" s="1"/>
  <c r="BZ29" i="7"/>
  <c r="CC39" i="7"/>
  <c r="CB63" i="7"/>
  <c r="CB47" i="7"/>
  <c r="CB55" i="7" s="1"/>
  <c r="CA9" i="7"/>
  <c r="BZ33" i="7"/>
  <c r="BZ17" i="7"/>
  <c r="BZ25" i="7" s="1"/>
  <c r="CF37" i="7"/>
  <c r="CE45" i="7"/>
  <c r="CE53" i="7" s="1"/>
  <c r="CE61" i="7"/>
  <c r="CD38" i="7"/>
  <c r="CC46" i="7"/>
  <c r="CC54" i="7" s="1"/>
  <c r="CC62" i="7"/>
  <c r="CB10" i="7"/>
  <c r="CA18" i="7"/>
  <c r="CA26" i="7" s="1"/>
  <c r="CA34" i="7"/>
  <c r="CC41" i="7"/>
  <c r="CB49" i="7"/>
  <c r="CB57" i="7" s="1"/>
  <c r="CB65" i="7"/>
  <c r="CB7" i="7"/>
  <c r="CA15" i="7"/>
  <c r="CA23" i="7" s="1"/>
  <c r="CA31" i="7"/>
  <c r="CE40" i="7"/>
  <c r="CD64" i="7"/>
  <c r="CD48" i="7"/>
  <c r="CD56" i="7" s="1"/>
  <c r="BZ6" i="7"/>
  <c r="BY30" i="7"/>
  <c r="BY14" i="7"/>
  <c r="BY22" i="7" s="1"/>
  <c r="CF43" i="7"/>
  <c r="CE67" i="7"/>
  <c r="CE51" i="7"/>
  <c r="CE59" i="7" s="1"/>
  <c r="CA6" i="7" l="1"/>
  <c r="BZ14" i="7"/>
  <c r="BZ22" i="7" s="1"/>
  <c r="BZ30" i="7"/>
  <c r="CG43" i="7"/>
  <c r="CF67" i="7"/>
  <c r="CF51" i="7"/>
  <c r="CF59" i="7" s="1"/>
  <c r="CD41" i="7"/>
  <c r="CC49" i="7"/>
  <c r="CC57" i="7" s="1"/>
  <c r="CC65" i="7"/>
  <c r="CB9" i="7"/>
  <c r="CA17" i="7"/>
  <c r="CA25" i="7" s="1"/>
  <c r="CA33" i="7"/>
  <c r="CA8" i="7"/>
  <c r="BZ16" i="7"/>
  <c r="BZ24" i="7" s="1"/>
  <c r="BZ32" i="7"/>
  <c r="CC7" i="7"/>
  <c r="CB15" i="7"/>
  <c r="CB23" i="7" s="1"/>
  <c r="CB31" i="7"/>
  <c r="CG37" i="7"/>
  <c r="CF61" i="7"/>
  <c r="CF45" i="7"/>
  <c r="CF53" i="7" s="1"/>
  <c r="CF42" i="7"/>
  <c r="CE50" i="7"/>
  <c r="CE58" i="7" s="1"/>
  <c r="CE66" i="7"/>
  <c r="CF40" i="7"/>
  <c r="CE48" i="7"/>
  <c r="CE56" i="7" s="1"/>
  <c r="CE64" i="7"/>
  <c r="CE38" i="7"/>
  <c r="CD46" i="7"/>
  <c r="CD54" i="7" s="1"/>
  <c r="CD62" i="7"/>
  <c r="CB5" i="7"/>
  <c r="CA13" i="7"/>
  <c r="CA21" i="7" s="1"/>
  <c r="CA29" i="7"/>
  <c r="CC10" i="7"/>
  <c r="CB18" i="7"/>
  <c r="CB26" i="7" s="1"/>
  <c r="CB34" i="7"/>
  <c r="CD39" i="7"/>
  <c r="CC63" i="7"/>
  <c r="CC47" i="7"/>
  <c r="CC55" i="7" s="1"/>
  <c r="CC4" i="7"/>
  <c r="CB28" i="7"/>
  <c r="CB12" i="7"/>
  <c r="CB20" i="7" s="1"/>
  <c r="CD4" i="7" l="1"/>
  <c r="CC12" i="7"/>
  <c r="CC20" i="7" s="1"/>
  <c r="CC28" i="7"/>
  <c r="CF38" i="7"/>
  <c r="CE46" i="7"/>
  <c r="CE54" i="7" s="1"/>
  <c r="CE62" i="7"/>
  <c r="CD7" i="7"/>
  <c r="CC15" i="7"/>
  <c r="CC23" i="7" s="1"/>
  <c r="CC31" i="7"/>
  <c r="CH43" i="7"/>
  <c r="CG51" i="7"/>
  <c r="CG59" i="7" s="1"/>
  <c r="CG67" i="7"/>
  <c r="CC5" i="7"/>
  <c r="CB13" i="7"/>
  <c r="CB21" i="7" s="1"/>
  <c r="CB29" i="7"/>
  <c r="CH37" i="7"/>
  <c r="CG45" i="7"/>
  <c r="CG53" i="7" s="1"/>
  <c r="CG61" i="7"/>
  <c r="CE41" i="7"/>
  <c r="CD65" i="7"/>
  <c r="CD49" i="7"/>
  <c r="CD57" i="7" s="1"/>
  <c r="CD10" i="7"/>
  <c r="CC18" i="7"/>
  <c r="CC26" i="7" s="1"/>
  <c r="CC34" i="7"/>
  <c r="CG42" i="7"/>
  <c r="CF50" i="7"/>
  <c r="CF58" i="7" s="1"/>
  <c r="CF66" i="7"/>
  <c r="CC9" i="7"/>
  <c r="CB33" i="7"/>
  <c r="CB17" i="7"/>
  <c r="CB25" i="7" s="1"/>
  <c r="CE39" i="7"/>
  <c r="CD47" i="7"/>
  <c r="CD55" i="7" s="1"/>
  <c r="CD63" i="7"/>
  <c r="CG40" i="7"/>
  <c r="CF48" i="7"/>
  <c r="CF56" i="7" s="1"/>
  <c r="CF64" i="7"/>
  <c r="CB8" i="7"/>
  <c r="CA32" i="7"/>
  <c r="CA16" i="7"/>
  <c r="CA24" i="7" s="1"/>
  <c r="CB6" i="7"/>
  <c r="CA14" i="7"/>
  <c r="CA22" i="7" s="1"/>
  <c r="CA30" i="7"/>
  <c r="CC8" i="7" l="1"/>
  <c r="CB32" i="7"/>
  <c r="CB16" i="7"/>
  <c r="CB24" i="7" s="1"/>
  <c r="CC6" i="7"/>
  <c r="CB30" i="7"/>
  <c r="CB14" i="7"/>
  <c r="CB22" i="7" s="1"/>
  <c r="CD9" i="7"/>
  <c r="CC17" i="7"/>
  <c r="CC25" i="7" s="1"/>
  <c r="CC33" i="7"/>
  <c r="CI37" i="7"/>
  <c r="CH61" i="7"/>
  <c r="CH45" i="7"/>
  <c r="CH53" i="7" s="1"/>
  <c r="CG38" i="7"/>
  <c r="CF46" i="7"/>
  <c r="CF54" i="7" s="1"/>
  <c r="CF62" i="7"/>
  <c r="CF39" i="7"/>
  <c r="CE63" i="7"/>
  <c r="CE47" i="7"/>
  <c r="CE55" i="7" s="1"/>
  <c r="CF41" i="7"/>
  <c r="CE65" i="7"/>
  <c r="CE49" i="7"/>
  <c r="CE57" i="7" s="1"/>
  <c r="CE7" i="7"/>
  <c r="CD31" i="7"/>
  <c r="CD15" i="7"/>
  <c r="CD23" i="7" s="1"/>
  <c r="CH40" i="7"/>
  <c r="CG64" i="7"/>
  <c r="CG48" i="7"/>
  <c r="CG56" i="7" s="1"/>
  <c r="CE10" i="7"/>
  <c r="CD18" i="7"/>
  <c r="CD26" i="7" s="1"/>
  <c r="CD34" i="7"/>
  <c r="CI43" i="7"/>
  <c r="CH51" i="7"/>
  <c r="CH59" i="7" s="1"/>
  <c r="CH67" i="7"/>
  <c r="CH42" i="7"/>
  <c r="CG66" i="7"/>
  <c r="CG50" i="7"/>
  <c r="CG58" i="7" s="1"/>
  <c r="CD5" i="7"/>
  <c r="CC13" i="7"/>
  <c r="CC21" i="7" s="1"/>
  <c r="CC29" i="7"/>
  <c r="CE4" i="7"/>
  <c r="CD12" i="7"/>
  <c r="CD20" i="7" s="1"/>
  <c r="CD28" i="7"/>
  <c r="CE5" i="7" l="1"/>
  <c r="CD13" i="7"/>
  <c r="CD21" i="7" s="1"/>
  <c r="CD29" i="7"/>
  <c r="CF4" i="7"/>
  <c r="CE12" i="7"/>
  <c r="CE20" i="7" s="1"/>
  <c r="CE28" i="7"/>
  <c r="CF10" i="7"/>
  <c r="CE34" i="7"/>
  <c r="CE18" i="7"/>
  <c r="CE26" i="7" s="1"/>
  <c r="CG39" i="7"/>
  <c r="CF47" i="7"/>
  <c r="CF55" i="7" s="1"/>
  <c r="CF63" i="7"/>
  <c r="CD6" i="7"/>
  <c r="CC30" i="7"/>
  <c r="CC14" i="7"/>
  <c r="CC22" i="7" s="1"/>
  <c r="CJ43" i="7"/>
  <c r="CI51" i="7"/>
  <c r="CI59" i="7" s="1"/>
  <c r="CI67" i="7"/>
  <c r="CG41" i="7"/>
  <c r="CF49" i="7"/>
  <c r="CF57" i="7" s="1"/>
  <c r="CF65" i="7"/>
  <c r="CE9" i="7"/>
  <c r="CD33" i="7"/>
  <c r="CD17" i="7"/>
  <c r="CD25" i="7" s="1"/>
  <c r="CI42" i="7"/>
  <c r="CH50" i="7"/>
  <c r="CH58" i="7" s="1"/>
  <c r="CH66" i="7"/>
  <c r="CF7" i="7"/>
  <c r="CE15" i="7"/>
  <c r="CE23" i="7" s="1"/>
  <c r="CE31" i="7"/>
  <c r="CJ37" i="7"/>
  <c r="CI45" i="7"/>
  <c r="CI53" i="7" s="1"/>
  <c r="CI61" i="7"/>
  <c r="CI40" i="7"/>
  <c r="CH64" i="7"/>
  <c r="CH48" i="7"/>
  <c r="CH56" i="7" s="1"/>
  <c r="CH38" i="7"/>
  <c r="CG46" i="7"/>
  <c r="CG54" i="7" s="1"/>
  <c r="CG62" i="7"/>
  <c r="CD8" i="7"/>
  <c r="CC16" i="7"/>
  <c r="CC24" i="7" s="1"/>
  <c r="CC32" i="7"/>
  <c r="CE8" i="7" l="1"/>
  <c r="CD16" i="7"/>
  <c r="CD24" i="7" s="1"/>
  <c r="CD32" i="7"/>
  <c r="CG7" i="7"/>
  <c r="CF31" i="7"/>
  <c r="CF15" i="7"/>
  <c r="CF23" i="7" s="1"/>
  <c r="CK43" i="7"/>
  <c r="CJ67" i="7"/>
  <c r="CJ51" i="7"/>
  <c r="CJ59" i="7" s="1"/>
  <c r="CG4" i="7"/>
  <c r="CF12" i="7"/>
  <c r="CF20" i="7" s="1"/>
  <c r="CF28" i="7"/>
  <c r="CK37" i="7"/>
  <c r="CJ45" i="7"/>
  <c r="CJ53" i="7" s="1"/>
  <c r="CJ61" i="7"/>
  <c r="CH41" i="7"/>
  <c r="CG49" i="7"/>
  <c r="CG57" i="7" s="1"/>
  <c r="CG65" i="7"/>
  <c r="CG10" i="7"/>
  <c r="CF34" i="7"/>
  <c r="CF18" i="7"/>
  <c r="CF26" i="7" s="1"/>
  <c r="CJ40" i="7"/>
  <c r="CI64" i="7"/>
  <c r="CI48" i="7"/>
  <c r="CI56" i="7" s="1"/>
  <c r="CF9" i="7"/>
  <c r="CE17" i="7"/>
  <c r="CE25" i="7" s="1"/>
  <c r="CE33" i="7"/>
  <c r="CH39" i="7"/>
  <c r="CG47" i="7"/>
  <c r="CG55" i="7" s="1"/>
  <c r="CG63" i="7"/>
  <c r="CI38" i="7"/>
  <c r="CH62" i="7"/>
  <c r="CH46" i="7"/>
  <c r="CH54" i="7" s="1"/>
  <c r="CJ42" i="7"/>
  <c r="CI66" i="7"/>
  <c r="CI50" i="7"/>
  <c r="CI58" i="7" s="1"/>
  <c r="CE6" i="7"/>
  <c r="CD14" i="7"/>
  <c r="CD22" i="7" s="1"/>
  <c r="CD30" i="7"/>
  <c r="CF5" i="7"/>
  <c r="CE13" i="7"/>
  <c r="CE21" i="7" s="1"/>
  <c r="CE29" i="7"/>
  <c r="CF6" i="7" l="1"/>
  <c r="CE30" i="7"/>
  <c r="CE14" i="7"/>
  <c r="CE22" i="7" s="1"/>
  <c r="CG5" i="7"/>
  <c r="CF29" i="7"/>
  <c r="CF13" i="7"/>
  <c r="CF21" i="7" s="1"/>
  <c r="CI39" i="7"/>
  <c r="CH63" i="7"/>
  <c r="CH47" i="7"/>
  <c r="CH55" i="7" s="1"/>
  <c r="CI41" i="7"/>
  <c r="CH49" i="7"/>
  <c r="CH57" i="7" s="1"/>
  <c r="CH65" i="7"/>
  <c r="CH7" i="7"/>
  <c r="CG15" i="7"/>
  <c r="CG23" i="7" s="1"/>
  <c r="CG31" i="7"/>
  <c r="CJ38" i="7"/>
  <c r="CI62" i="7"/>
  <c r="CI46" i="7"/>
  <c r="CI54" i="7" s="1"/>
  <c r="CH10" i="7"/>
  <c r="CG18" i="7"/>
  <c r="CG26" i="7" s="1"/>
  <c r="CG34" i="7"/>
  <c r="CL43" i="7"/>
  <c r="CK67" i="7"/>
  <c r="CK51" i="7"/>
  <c r="CK59" i="7" s="1"/>
  <c r="CK42" i="7"/>
  <c r="CJ50" i="7"/>
  <c r="CJ58" i="7" s="1"/>
  <c r="CJ66" i="7"/>
  <c r="CK40" i="7"/>
  <c r="CJ64" i="7"/>
  <c r="CJ48" i="7"/>
  <c r="CJ56" i="7" s="1"/>
  <c r="CH4" i="7"/>
  <c r="CG28" i="7"/>
  <c r="CG12" i="7"/>
  <c r="CG20" i="7" s="1"/>
  <c r="CG9" i="7"/>
  <c r="CF33" i="7"/>
  <c r="CF17" i="7"/>
  <c r="CF25" i="7" s="1"/>
  <c r="CL37" i="7"/>
  <c r="CK45" i="7"/>
  <c r="CK53" i="7" s="1"/>
  <c r="CK61" i="7"/>
  <c r="CF8" i="7"/>
  <c r="CE32" i="7"/>
  <c r="CE16" i="7"/>
  <c r="CE24" i="7" s="1"/>
  <c r="CG8" i="7" l="1"/>
  <c r="CF32" i="7"/>
  <c r="CF16" i="7"/>
  <c r="CF24" i="7" s="1"/>
  <c r="CL40" i="7"/>
  <c r="CK48" i="7"/>
  <c r="CK56" i="7" s="1"/>
  <c r="CK64" i="7"/>
  <c r="CK38" i="7"/>
  <c r="CJ46" i="7"/>
  <c r="CJ54" i="7" s="1"/>
  <c r="CJ62" i="7"/>
  <c r="CH5" i="7"/>
  <c r="CG29" i="7"/>
  <c r="CG13" i="7"/>
  <c r="CG21" i="7" s="1"/>
  <c r="CI4" i="7"/>
  <c r="CH12" i="7"/>
  <c r="CH20" i="7" s="1"/>
  <c r="CH28" i="7"/>
  <c r="CI10" i="7"/>
  <c r="CH18" i="7"/>
  <c r="CH26" i="7" s="1"/>
  <c r="CH34" i="7"/>
  <c r="CJ39" i="7"/>
  <c r="CI63" i="7"/>
  <c r="CI47" i="7"/>
  <c r="CI55" i="7" s="1"/>
  <c r="CH9" i="7"/>
  <c r="CG17" i="7"/>
  <c r="CG25" i="7" s="1"/>
  <c r="CG33" i="7"/>
  <c r="CM43" i="7"/>
  <c r="CL51" i="7"/>
  <c r="CL59" i="7" s="1"/>
  <c r="CL67" i="7"/>
  <c r="CJ41" i="7"/>
  <c r="CI49" i="7"/>
  <c r="CI57" i="7" s="1"/>
  <c r="CI65" i="7"/>
  <c r="CM37" i="7"/>
  <c r="CL45" i="7"/>
  <c r="CL53" i="7" s="1"/>
  <c r="CL61" i="7"/>
  <c r="CL42" i="7"/>
  <c r="CK66" i="7"/>
  <c r="CK50" i="7"/>
  <c r="CK58" i="7" s="1"/>
  <c r="CI7" i="7"/>
  <c r="CH15" i="7"/>
  <c r="CH23" i="7" s="1"/>
  <c r="CH31" i="7"/>
  <c r="CG6" i="7"/>
  <c r="CF30" i="7"/>
  <c r="CF14" i="7"/>
  <c r="CF22" i="7" s="1"/>
  <c r="CH6" i="7" l="1"/>
  <c r="CG14" i="7"/>
  <c r="CG22" i="7" s="1"/>
  <c r="CG30" i="7"/>
  <c r="CK41" i="7"/>
  <c r="CJ65" i="7"/>
  <c r="CJ49" i="7"/>
  <c r="CJ57" i="7" s="1"/>
  <c r="CJ10" i="7"/>
  <c r="CI18" i="7"/>
  <c r="CI26" i="7" s="1"/>
  <c r="CI34" i="7"/>
  <c r="CM40" i="7"/>
  <c r="CL48" i="7"/>
  <c r="CL56" i="7" s="1"/>
  <c r="CL64" i="7"/>
  <c r="CN37" i="7"/>
  <c r="CM45" i="7"/>
  <c r="CM53" i="7" s="1"/>
  <c r="CM61" i="7"/>
  <c r="CK39" i="7"/>
  <c r="CJ47" i="7"/>
  <c r="CJ55" i="7" s="1"/>
  <c r="CJ63" i="7"/>
  <c r="CL38" i="7"/>
  <c r="CK46" i="7"/>
  <c r="CK54" i="7" s="1"/>
  <c r="CK62" i="7"/>
  <c r="CM42" i="7"/>
  <c r="CL50" i="7"/>
  <c r="CL58" i="7" s="1"/>
  <c r="CL66" i="7"/>
  <c r="CI9" i="7"/>
  <c r="CH33" i="7"/>
  <c r="CH17" i="7"/>
  <c r="CH25" i="7" s="1"/>
  <c r="CI5" i="7"/>
  <c r="CH13" i="7"/>
  <c r="CH21" i="7" s="1"/>
  <c r="CH29" i="7"/>
  <c r="CJ7" i="7"/>
  <c r="CI31" i="7"/>
  <c r="CI15" i="7"/>
  <c r="CI23" i="7" s="1"/>
  <c r="CN43" i="7"/>
  <c r="CM51" i="7"/>
  <c r="CM59" i="7" s="1"/>
  <c r="CM67" i="7"/>
  <c r="CJ4" i="7"/>
  <c r="CI12" i="7"/>
  <c r="CI20" i="7" s="1"/>
  <c r="CI28" i="7"/>
  <c r="CH8" i="7"/>
  <c r="CG32" i="7"/>
  <c r="CG16" i="7"/>
  <c r="CG24" i="7" s="1"/>
  <c r="CK4" i="7" l="1"/>
  <c r="CJ12" i="7"/>
  <c r="CJ20" i="7" s="1"/>
  <c r="CJ28" i="7"/>
  <c r="CI8" i="7"/>
  <c r="CH16" i="7"/>
  <c r="CH24" i="7" s="1"/>
  <c r="CH32" i="7"/>
  <c r="CJ5" i="7"/>
  <c r="CI29" i="7"/>
  <c r="CI13" i="7"/>
  <c r="CI21" i="7" s="1"/>
  <c r="CL39" i="7"/>
  <c r="CK47" i="7"/>
  <c r="CK55" i="7" s="1"/>
  <c r="CK63" i="7"/>
  <c r="CL41" i="7"/>
  <c r="CK49" i="7"/>
  <c r="CK57" i="7" s="1"/>
  <c r="CK65" i="7"/>
  <c r="CK7" i="7"/>
  <c r="CJ15" i="7"/>
  <c r="CJ23" i="7" s="1"/>
  <c r="CJ31" i="7"/>
  <c r="CM38" i="7"/>
  <c r="CL46" i="7"/>
  <c r="CL54" i="7" s="1"/>
  <c r="CL62" i="7"/>
  <c r="CK10" i="7"/>
  <c r="CJ18" i="7"/>
  <c r="CJ26" i="7" s="1"/>
  <c r="CJ34" i="7"/>
  <c r="CO43" i="7"/>
  <c r="CN51" i="7"/>
  <c r="CN59" i="7" s="1"/>
  <c r="CN67" i="7"/>
  <c r="CN42" i="7"/>
  <c r="CM66" i="7"/>
  <c r="CM50" i="7"/>
  <c r="CM58" i="7" s="1"/>
  <c r="CN40" i="7"/>
  <c r="CM48" i="7"/>
  <c r="CM56" i="7" s="1"/>
  <c r="CM64" i="7"/>
  <c r="CJ9" i="7"/>
  <c r="CI17" i="7"/>
  <c r="CI25" i="7" s="1"/>
  <c r="CI33" i="7"/>
  <c r="CO37" i="7"/>
  <c r="CN61" i="7"/>
  <c r="CN45" i="7"/>
  <c r="CN53" i="7" s="1"/>
  <c r="CI6" i="7"/>
  <c r="CH30" i="7"/>
  <c r="CH14" i="7"/>
  <c r="CH22" i="7" s="1"/>
  <c r="CJ6" i="7" l="1"/>
  <c r="CI30" i="7"/>
  <c r="CI14" i="7"/>
  <c r="CI22" i="7" s="1"/>
  <c r="CO42" i="7"/>
  <c r="CN66" i="7"/>
  <c r="CN50" i="7"/>
  <c r="CN58" i="7" s="1"/>
  <c r="CL7" i="7"/>
  <c r="CK31" i="7"/>
  <c r="CK15" i="7"/>
  <c r="CK23" i="7" s="1"/>
  <c r="CJ8" i="7"/>
  <c r="CI16" i="7"/>
  <c r="CI24" i="7" s="1"/>
  <c r="CI32" i="7"/>
  <c r="CO40" i="7"/>
  <c r="CN64" i="7"/>
  <c r="CN48" i="7"/>
  <c r="CN56" i="7" s="1"/>
  <c r="CN38" i="7"/>
  <c r="CM46" i="7"/>
  <c r="CM54" i="7" s="1"/>
  <c r="CM62" i="7"/>
  <c r="CK5" i="7"/>
  <c r="CJ29" i="7"/>
  <c r="CJ13" i="7"/>
  <c r="CJ21" i="7" s="1"/>
  <c r="CK9" i="7"/>
  <c r="CJ17" i="7"/>
  <c r="CJ25" i="7" s="1"/>
  <c r="CJ33" i="7"/>
  <c r="CL10" i="7"/>
  <c r="CK34" i="7"/>
  <c r="CK18" i="7"/>
  <c r="CK26" i="7" s="1"/>
  <c r="CM39" i="7"/>
  <c r="CL47" i="7"/>
  <c r="CL55" i="7" s="1"/>
  <c r="CL63" i="7"/>
  <c r="CP37" i="7"/>
  <c r="CO45" i="7"/>
  <c r="CO53" i="7" s="1"/>
  <c r="CO61" i="7"/>
  <c r="CP43" i="7"/>
  <c r="CO51" i="7"/>
  <c r="CO59" i="7" s="1"/>
  <c r="CO67" i="7"/>
  <c r="CM41" i="7"/>
  <c r="CL65" i="7"/>
  <c r="CL49" i="7"/>
  <c r="CL57" i="7" s="1"/>
  <c r="CL4" i="7"/>
  <c r="CK28" i="7"/>
  <c r="CK12" i="7"/>
  <c r="CK20" i="7" s="1"/>
  <c r="CM4" i="7" l="1"/>
  <c r="CL12" i="7"/>
  <c r="CL20" i="7" s="1"/>
  <c r="CL28" i="7"/>
  <c r="CN39" i="7"/>
  <c r="CM47" i="7"/>
  <c r="CM55" i="7" s="1"/>
  <c r="CM63" i="7"/>
  <c r="CO38" i="7"/>
  <c r="CN46" i="7"/>
  <c r="CN54" i="7" s="1"/>
  <c r="CN62" i="7"/>
  <c r="CP42" i="7"/>
  <c r="CO50" i="7"/>
  <c r="CO58" i="7" s="1"/>
  <c r="CO66" i="7"/>
  <c r="CP61" i="7"/>
  <c r="CP45" i="7"/>
  <c r="CP53" i="7" s="1"/>
  <c r="CL5" i="7"/>
  <c r="CK13" i="7"/>
  <c r="CK21" i="7" s="1"/>
  <c r="CK29" i="7"/>
  <c r="CM7" i="7"/>
  <c r="CL15" i="7"/>
  <c r="CL23" i="7" s="1"/>
  <c r="CL31" i="7"/>
  <c r="CP51" i="7"/>
  <c r="CP59" i="7" s="1"/>
  <c r="CP67" i="7"/>
  <c r="CL9" i="7"/>
  <c r="CK17" i="7"/>
  <c r="CK25" i="7" s="1"/>
  <c r="CK33" i="7"/>
  <c r="CK8" i="7"/>
  <c r="CJ16" i="7"/>
  <c r="CJ24" i="7" s="1"/>
  <c r="CJ32" i="7"/>
  <c r="CN41" i="7"/>
  <c r="CM49" i="7"/>
  <c r="CM57" i="7" s="1"/>
  <c r="CM65" i="7"/>
  <c r="CM10" i="7"/>
  <c r="CL18" i="7"/>
  <c r="CL26" i="7" s="1"/>
  <c r="CL34" i="7"/>
  <c r="CP40" i="7"/>
  <c r="CO48" i="7"/>
  <c r="CO56" i="7" s="1"/>
  <c r="CO64" i="7"/>
  <c r="CK6" i="7"/>
  <c r="CJ30" i="7"/>
  <c r="CJ14" i="7"/>
  <c r="CJ22" i="7" s="1"/>
  <c r="CN10" i="7" l="1"/>
  <c r="CM34" i="7"/>
  <c r="CM18" i="7"/>
  <c r="CM26" i="7" s="1"/>
  <c r="CO39" i="7"/>
  <c r="CN47" i="7"/>
  <c r="CN55" i="7" s="1"/>
  <c r="CN63" i="7"/>
  <c r="CP64" i="7"/>
  <c r="CP48" i="7"/>
  <c r="CP56" i="7" s="1"/>
  <c r="CM9" i="7"/>
  <c r="CL17" i="7"/>
  <c r="CL25" i="7" s="1"/>
  <c r="CL33" i="7"/>
  <c r="CM5" i="7"/>
  <c r="CL29" i="7"/>
  <c r="CL13" i="7"/>
  <c r="CL21" i="7" s="1"/>
  <c r="CP38" i="7"/>
  <c r="CO62" i="7"/>
  <c r="CO46" i="7"/>
  <c r="CO54" i="7" s="1"/>
  <c r="CL6" i="7"/>
  <c r="CK14" i="7"/>
  <c r="CK22" i="7" s="1"/>
  <c r="CK30" i="7"/>
  <c r="CL8" i="7"/>
  <c r="CK16" i="7"/>
  <c r="CK24" i="7" s="1"/>
  <c r="CK32" i="7"/>
  <c r="CN7" i="7"/>
  <c r="CM15" i="7"/>
  <c r="CM23" i="7" s="1"/>
  <c r="CM31" i="7"/>
  <c r="CP50" i="7"/>
  <c r="CP58" i="7" s="1"/>
  <c r="CP66" i="7"/>
  <c r="CO41" i="7"/>
  <c r="CN49" i="7"/>
  <c r="CN57" i="7" s="1"/>
  <c r="CN65" i="7"/>
  <c r="CN4" i="7"/>
  <c r="CM28" i="7"/>
  <c r="CM12" i="7"/>
  <c r="CM20" i="7" s="1"/>
  <c r="CO4" i="7" l="1"/>
  <c r="CN28" i="7"/>
  <c r="CN12" i="7"/>
  <c r="CN20" i="7" s="1"/>
  <c r="CO7" i="7"/>
  <c r="CN31" i="7"/>
  <c r="CN15" i="7"/>
  <c r="CN23" i="7" s="1"/>
  <c r="CN5" i="7"/>
  <c r="CM13" i="7"/>
  <c r="CM21" i="7" s="1"/>
  <c r="CM29" i="7"/>
  <c r="CP39" i="7"/>
  <c r="CO63" i="7"/>
  <c r="CO47" i="7"/>
  <c r="CO55" i="7" s="1"/>
  <c r="CP62" i="7"/>
  <c r="CP46" i="7"/>
  <c r="CP54" i="7" s="1"/>
  <c r="CM6" i="7"/>
  <c r="CL30" i="7"/>
  <c r="CL14" i="7"/>
  <c r="CL22" i="7" s="1"/>
  <c r="CP41" i="7"/>
  <c r="CO65" i="7"/>
  <c r="CO49" i="7"/>
  <c r="CO57" i="7" s="1"/>
  <c r="CM8" i="7"/>
  <c r="CL16" i="7"/>
  <c r="CL24" i="7" s="1"/>
  <c r="CL32" i="7"/>
  <c r="CN9" i="7"/>
  <c r="CM17" i="7"/>
  <c r="CM25" i="7" s="1"/>
  <c r="CM33" i="7"/>
  <c r="CO10" i="7"/>
  <c r="CN34" i="7"/>
  <c r="CN18" i="7"/>
  <c r="CN26" i="7" s="1"/>
  <c r="CO9" i="7" l="1"/>
  <c r="CN33" i="7"/>
  <c r="CN17" i="7"/>
  <c r="CN25" i="7" s="1"/>
  <c r="CP7" i="7"/>
  <c r="CO15" i="7"/>
  <c r="CO23" i="7" s="1"/>
  <c r="CO31" i="7"/>
  <c r="CP10" i="7"/>
  <c r="CO18" i="7"/>
  <c r="CO26" i="7" s="1"/>
  <c r="CO34" i="7"/>
  <c r="CN6" i="7"/>
  <c r="CM14" i="7"/>
  <c r="CM22" i="7" s="1"/>
  <c r="CM30" i="7"/>
  <c r="CO5" i="7"/>
  <c r="CN13" i="7"/>
  <c r="CN21" i="7" s="1"/>
  <c r="CN29" i="7"/>
  <c r="CP49" i="7"/>
  <c r="CP57" i="7" s="1"/>
  <c r="CP65" i="7"/>
  <c r="CP47" i="7"/>
  <c r="CP55" i="7" s="1"/>
  <c r="CP63" i="7"/>
  <c r="CN8" i="7"/>
  <c r="CM16" i="7"/>
  <c r="CM24" i="7" s="1"/>
  <c r="CM32" i="7"/>
  <c r="CP4" i="7"/>
  <c r="CO12" i="7"/>
  <c r="CO20" i="7" s="1"/>
  <c r="CO28" i="7"/>
  <c r="CO8" i="7" l="1"/>
  <c r="CN16" i="7"/>
  <c r="CN24" i="7" s="1"/>
  <c r="CN32" i="7"/>
  <c r="CP15" i="7"/>
  <c r="CP23" i="7" s="1"/>
  <c r="CP31" i="7"/>
  <c r="CP28" i="7"/>
  <c r="CP12" i="7"/>
  <c r="CP20" i="7" s="1"/>
  <c r="CP18" i="7"/>
  <c r="CP26" i="7" s="1"/>
  <c r="CP34" i="7"/>
  <c r="CO6" i="7"/>
  <c r="CN14" i="7"/>
  <c r="CN22" i="7" s="1"/>
  <c r="CN30" i="7"/>
  <c r="CP5" i="7"/>
  <c r="CO13" i="7"/>
  <c r="CO21" i="7" s="1"/>
  <c r="CO29" i="7"/>
  <c r="CP9" i="7"/>
  <c r="CO33" i="7"/>
  <c r="CO17" i="7"/>
  <c r="CO25" i="7" s="1"/>
  <c r="CP17" i="7" l="1"/>
  <c r="CP25" i="7" s="1"/>
  <c r="CP33" i="7"/>
  <c r="CP6" i="7"/>
  <c r="CO14" i="7"/>
  <c r="CO22" i="7" s="1"/>
  <c r="CO30" i="7"/>
  <c r="CP29" i="7"/>
  <c r="CP13" i="7"/>
  <c r="CP21" i="7" s="1"/>
  <c r="CP8" i="7"/>
  <c r="CO32" i="7"/>
  <c r="CO16" i="7"/>
  <c r="CO24" i="7" s="1"/>
  <c r="CP32" i="7" l="1"/>
  <c r="CP16" i="7"/>
  <c r="CP24" i="7" s="1"/>
  <c r="CP30" i="7"/>
  <c r="CP14" i="7"/>
  <c r="CP22" i="7" s="1"/>
</calcChain>
</file>

<file path=xl/sharedStrings.xml><?xml version="1.0" encoding="utf-8"?>
<sst xmlns="http://schemas.openxmlformats.org/spreadsheetml/2006/main" count="231" uniqueCount="119">
  <si>
    <t>Filterberechnungen</t>
  </si>
  <si>
    <t>Schaltungsart</t>
  </si>
  <si>
    <t>Schaltungsarten</t>
  </si>
  <si>
    <t>Hochpass</t>
  </si>
  <si>
    <t>Tiefpass</t>
  </si>
  <si>
    <t>Ordnung</t>
  </si>
  <si>
    <t>Widerstand [R]</t>
  </si>
  <si>
    <t>Güte [Q]</t>
  </si>
  <si>
    <t>Induktivität [L]</t>
  </si>
  <si>
    <t>Kapazität [C]</t>
  </si>
  <si>
    <r>
      <t>H</t>
    </r>
    <r>
      <rPr>
        <vertAlign val="subscript"/>
        <sz val="11"/>
        <color theme="1"/>
        <rFont val="Calibri"/>
        <family val="2"/>
        <scheme val="minor"/>
      </rPr>
      <t>(jω)</t>
    </r>
  </si>
  <si>
    <t>=</t>
  </si>
  <si>
    <t>Formeln</t>
  </si>
  <si>
    <t>Tiefpass I¹</t>
  </si>
  <si>
    <t>[R-C]</t>
  </si>
  <si>
    <t>1+jωRC</t>
  </si>
  <si>
    <t>Wert</t>
  </si>
  <si>
    <t>Potenzen</t>
  </si>
  <si>
    <t>m</t>
  </si>
  <si>
    <t>n</t>
  </si>
  <si>
    <t>k</t>
  </si>
  <si>
    <t>F</t>
  </si>
  <si>
    <t>Ω</t>
  </si>
  <si>
    <t>H</t>
  </si>
  <si>
    <t>--</t>
  </si>
  <si>
    <t>M</t>
  </si>
  <si>
    <t>μ</t>
  </si>
  <si>
    <t>Schieber</t>
  </si>
  <si>
    <t>Expo</t>
  </si>
  <si>
    <t>Posistion</t>
  </si>
  <si>
    <t>[R-L]</t>
  </si>
  <si>
    <t>1+j</t>
  </si>
  <si>
    <t>ω</t>
  </si>
  <si>
    <t>ωL</t>
  </si>
  <si>
    <t>R</t>
  </si>
  <si>
    <r>
      <t>[ω-ω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]</t>
    </r>
  </si>
  <si>
    <r>
      <t>[f-f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]</t>
    </r>
  </si>
  <si>
    <t>f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</si>
  <si>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</si>
  <si>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ω</t>
    </r>
    <r>
      <rPr>
        <vertAlign val="subscript"/>
        <sz val="11"/>
        <color theme="1"/>
        <rFont val="Calibri"/>
        <family val="2"/>
        <scheme val="minor"/>
      </rPr>
      <t>G</t>
    </r>
  </si>
  <si>
    <t>Hochpass I¹</t>
  </si>
  <si>
    <t>1-j</t>
  </si>
  <si>
    <t>ωRC</t>
  </si>
  <si>
    <t>Link</t>
  </si>
  <si>
    <r>
      <t>A</t>
    </r>
    <r>
      <rPr>
        <vertAlign val="subscript"/>
        <sz val="11"/>
        <color theme="1"/>
        <rFont val="Calibri"/>
        <family val="2"/>
        <scheme val="minor"/>
      </rPr>
      <t>u</t>
    </r>
  </si>
  <si>
    <r>
      <t>A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/[dB]</t>
    </r>
  </si>
  <si>
    <t>Hz</t>
  </si>
  <si>
    <t>log(f)</t>
  </si>
  <si>
    <t>H(jω)</t>
  </si>
  <si>
    <t>Bereich</t>
  </si>
  <si>
    <t>Frequenz</t>
  </si>
  <si>
    <t>Modus</t>
  </si>
  <si>
    <r>
      <t>f</t>
    </r>
    <r>
      <rPr>
        <vertAlign val="subscript"/>
        <sz val="11"/>
        <color theme="1"/>
        <rFont val="Calibri"/>
        <family val="2"/>
        <scheme val="minor"/>
      </rPr>
      <t>Start</t>
    </r>
  </si>
  <si>
    <r>
      <t>f</t>
    </r>
    <r>
      <rPr>
        <vertAlign val="subscript"/>
        <sz val="11"/>
        <color theme="1"/>
        <rFont val="Calibri"/>
        <family val="2"/>
        <scheme val="minor"/>
      </rPr>
      <t>Stop</t>
    </r>
  </si>
  <si>
    <t>Einstellungen</t>
  </si>
  <si>
    <t>Die Einstellungen werden Automatisch getroffen, sollte die Automatische Einstellung nicht gewünscht sein, kann diese im Feld Manuell geändert werden!</t>
  </si>
  <si>
    <t>Skalierung</t>
  </si>
  <si>
    <t>Tiefpass I</t>
  </si>
  <si>
    <t>Skala</t>
  </si>
  <si>
    <t>H(jω)/[dB]</t>
  </si>
  <si>
    <t>[R-C_EXT]</t>
  </si>
  <si>
    <t>Saklierungsfaktor</t>
  </si>
  <si>
    <t>Debug</t>
  </si>
  <si>
    <t>[R-L_EXT]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</si>
  <si>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/U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| ω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</si>
  <si>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[R-C] f</t>
    </r>
    <r>
      <rPr>
        <b/>
        <vertAlign val="subscript"/>
        <sz val="11"/>
        <color theme="1"/>
        <rFont val="Lucida Console"/>
        <family val="3"/>
      </rPr>
      <t>G</t>
    </r>
  </si>
  <si>
    <r>
      <t>[R-L] f</t>
    </r>
    <r>
      <rPr>
        <b/>
        <vertAlign val="subscript"/>
        <sz val="11"/>
        <color theme="1"/>
        <rFont val="Lucida Console"/>
        <family val="3"/>
      </rPr>
      <t>G</t>
    </r>
  </si>
  <si>
    <t>Hochpass I</t>
  </si>
  <si>
    <t>Bandpass</t>
  </si>
  <si>
    <t>Bandsperre</t>
  </si>
  <si>
    <t>Phasenwinkel φ/[°]</t>
  </si>
  <si>
    <t>Funktionen 2. Ordnung derzeit inaktiv!</t>
  </si>
  <si>
    <t>SI-Einheiten</t>
  </si>
  <si>
    <t>E-Reihe</t>
  </si>
  <si>
    <t>Toleranz</t>
  </si>
  <si>
    <t>Faktor</t>
  </si>
  <si>
    <t>Reihe</t>
  </si>
  <si>
    <t>Bauteilwerte (E-Reihe)</t>
  </si>
  <si>
    <t>Berechnung</t>
  </si>
  <si>
    <t>Divisor</t>
  </si>
  <si>
    <t>Tiefpass II²</t>
  </si>
  <si>
    <t>Carry</t>
  </si>
  <si>
    <t>Step</t>
  </si>
  <si>
    <t>Widerstand</t>
  </si>
  <si>
    <t>Kondensator</t>
  </si>
  <si>
    <t>Spule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</si>
  <si>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</si>
  <si>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Korr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</si>
  <si>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</si>
  <si>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n-1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</si>
  <si>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</si>
  <si>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Korr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</si>
  <si>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</si>
  <si>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/C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/L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</si>
  <si>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/C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/L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</si>
  <si>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[R-C] f</t>
    </r>
    <r>
      <rPr>
        <b/>
        <vertAlign val="subscript"/>
        <sz val="11"/>
        <color theme="1"/>
        <rFont val="Lucida Console"/>
        <family val="3"/>
      </rPr>
      <t>GE</t>
    </r>
  </si>
  <si>
    <r>
      <t>[R-L] f</t>
    </r>
    <r>
      <rPr>
        <b/>
        <vertAlign val="subscript"/>
        <sz val="11"/>
        <color theme="1"/>
        <rFont val="Lucida Console"/>
        <family val="3"/>
      </rPr>
      <t>GE</t>
    </r>
  </si>
  <si>
    <t>Vorgabe</t>
  </si>
  <si>
    <t>1-</t>
  </si>
  <si>
    <t>ω²LC</t>
  </si>
  <si>
    <t>ω²LC+</t>
  </si>
  <si>
    <t>jωRC</t>
  </si>
  <si>
    <t>+</t>
  </si>
  <si>
    <r>
      <t>ω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²</t>
    </r>
  </si>
  <si>
    <t>ω²</t>
  </si>
  <si>
    <t>-j</t>
  </si>
  <si>
    <r>
      <t>ω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*Q</t>
    </r>
  </si>
  <si>
    <t>Hochpass II²</t>
  </si>
  <si>
    <t>jωL</t>
  </si>
  <si>
    <r>
      <t>ω</t>
    </r>
    <r>
      <rPr>
        <vertAlign val="subscript"/>
        <sz val="11"/>
        <color theme="1"/>
        <rFont val="Calibri"/>
        <family val="2"/>
        <scheme val="minor"/>
      </rPr>
      <t>0</t>
    </r>
  </si>
  <si>
    <t>ω*Q</t>
  </si>
  <si>
    <r>
      <t>Grenzfrequenz [f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]</t>
    </r>
  </si>
  <si>
    <t>Bauteilberechnung</t>
  </si>
  <si>
    <t>Ausführen</t>
  </si>
  <si>
    <t>Güte</t>
  </si>
  <si>
    <r>
      <t>Grenzfrequenz[f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]</t>
    </r>
  </si>
  <si>
    <t>Bauteil Endwert</t>
  </si>
  <si>
    <t>Angepasst</t>
  </si>
  <si>
    <t>Frequenzanpassung (E-Reihe)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</si>
</sst>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E+00"/>
    <numFmt numFmtId="165" formatCode="0.0"/>
    <numFmt numFmtId="166" formatCode="0.0000000"/>
    <numFmt numFmtId="167" formatCode="0.00000"/>
    <numFmt numFmtId="168" formatCode="0.0000"/>
    <numFmt numFmtId="169" formatCode="0.00&quot; dB&quot;"/>
    <numFmt numFmtId="170" formatCode="&quot;k &quot;General"/>
    <numFmt numFmtId="171" formatCode="&quot;E&quot;0"/>
    <numFmt numFmtId="175" formatCode="0.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9"/>
      <color theme="1"/>
      <name val="Lucida Console"/>
      <family val="3"/>
    </font>
    <font>
      <sz val="8"/>
      <color rgb="FF000000"/>
      <name val="Segoe UI"/>
      <family val="2"/>
    </font>
    <font>
      <vertAlign val="subscript"/>
      <sz val="11"/>
      <color theme="1"/>
      <name val="Calibri"/>
      <family val="2"/>
      <scheme val="minor"/>
    </font>
    <font>
      <sz val="9"/>
      <color theme="1"/>
      <name val="Lucida Console"/>
      <family val="3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rgb="FF006699"/>
      <name val="Courier New"/>
      <family val="3"/>
    </font>
    <font>
      <b/>
      <sz val="7"/>
      <color rgb="FFC00000"/>
      <name val="Lucida Console"/>
      <family val="3"/>
    </font>
    <font>
      <b/>
      <sz val="11"/>
      <color theme="1"/>
      <name val="Lucida Console"/>
      <family val="3"/>
    </font>
    <font>
      <b/>
      <vertAlign val="subscript"/>
      <sz val="11"/>
      <color theme="1"/>
      <name val="Lucida Console"/>
      <family val="3"/>
    </font>
    <font>
      <b/>
      <sz val="9"/>
      <color rgb="FFFF0000"/>
      <name val="Lucida Console"/>
      <family val="3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right"/>
    </xf>
    <xf numFmtId="0" fontId="0" fillId="0" borderId="0" xfId="0" quotePrefix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9" xfId="0" quotePrefix="1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0" xfId="0" quotePrefix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quotePrefix="1" applyFont="1" applyBorder="1" applyAlignment="1">
      <alignment horizontal="right"/>
    </xf>
    <xf numFmtId="0" fontId="0" fillId="0" borderId="6" xfId="0" quotePrefix="1" applyFont="1" applyBorder="1" applyAlignment="1">
      <alignment horizontal="right"/>
    </xf>
    <xf numFmtId="0" fontId="0" fillId="0" borderId="3" xfId="0" quotePrefix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3" xfId="0" applyFont="1" applyBorder="1" applyAlignment="1"/>
    <xf numFmtId="164" fontId="0" fillId="0" borderId="9" xfId="0" applyNumberFormat="1" applyBorder="1" applyAlignment="1">
      <alignment horizontal="right"/>
    </xf>
    <xf numFmtId="0" fontId="0" fillId="0" borderId="10" xfId="0" applyFont="1" applyBorder="1" applyAlignment="1"/>
    <xf numFmtId="164" fontId="0" fillId="0" borderId="10" xfId="0" applyNumberFormat="1" applyFont="1" applyBorder="1"/>
    <xf numFmtId="164" fontId="0" fillId="0" borderId="4" xfId="0" applyNumberFormat="1" applyBorder="1" applyAlignment="1">
      <alignment horizontal="right"/>
    </xf>
    <xf numFmtId="0" fontId="0" fillId="0" borderId="6" xfId="0" applyFont="1" applyBorder="1" applyAlignment="1"/>
    <xf numFmtId="164" fontId="0" fillId="0" borderId="3" xfId="0" applyNumberFormat="1" applyBorder="1"/>
    <xf numFmtId="164" fontId="0" fillId="0" borderId="10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6" fillId="0" borderId="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21" xfId="0" applyBorder="1"/>
    <xf numFmtId="0" fontId="1" fillId="0" borderId="21" xfId="0" applyFont="1" applyBorder="1" applyAlignment="1">
      <alignment horizontal="right"/>
    </xf>
    <xf numFmtId="0" fontId="1" fillId="0" borderId="20" xfId="0" applyFont="1" applyBorder="1" applyAlignment="1">
      <alignment horizontal="right" vertical="center"/>
    </xf>
    <xf numFmtId="0" fontId="0" fillId="0" borderId="19" xfId="0" applyBorder="1" applyAlignment="1">
      <alignment horizontal="left"/>
    </xf>
    <xf numFmtId="0" fontId="0" fillId="0" borderId="0" xfId="0" applyAlignment="1"/>
    <xf numFmtId="0" fontId="2" fillId="0" borderId="0" xfId="0" applyFont="1" applyBorder="1" applyAlignment="1">
      <alignment vertical="center"/>
    </xf>
    <xf numFmtId="0" fontId="0" fillId="0" borderId="2" xfId="0" quotePrefix="1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11" fontId="6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8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0" xfId="0" applyNumberFormat="1" applyAlignment="1">
      <alignment vertical="center"/>
    </xf>
    <xf numFmtId="0" fontId="0" fillId="0" borderId="27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8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27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9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7" fillId="0" borderId="3" xfId="1" applyBorder="1" applyAlignment="1">
      <alignment horizontal="left" vertical="center"/>
    </xf>
    <xf numFmtId="0" fontId="7" fillId="0" borderId="9" xfId="1" applyBorder="1" applyAlignment="1">
      <alignment horizontal="left" vertical="center"/>
    </xf>
    <xf numFmtId="0" fontId="7" fillId="0" borderId="10" xfId="1" applyBorder="1" applyAlignment="1">
      <alignment horizontal="left" vertical="center"/>
    </xf>
    <xf numFmtId="0" fontId="7" fillId="0" borderId="4" xfId="1" applyBorder="1" applyAlignment="1">
      <alignment horizontal="left" vertical="center"/>
    </xf>
    <xf numFmtId="0" fontId="7" fillId="0" borderId="6" xfId="1" applyBorder="1" applyAlignment="1">
      <alignment horizontal="left" vertic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8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31" xfId="0" applyBorder="1" applyProtection="1">
      <protection locked="0"/>
    </xf>
    <xf numFmtId="0" fontId="6" fillId="0" borderId="31" xfId="0" applyFont="1" applyBorder="1" applyProtection="1">
      <protection locked="0"/>
    </xf>
    <xf numFmtId="2" fontId="0" fillId="0" borderId="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170" fontId="0" fillId="0" borderId="0" xfId="0" applyNumberFormat="1" applyBorder="1"/>
    <xf numFmtId="170" fontId="0" fillId="0" borderId="9" xfId="0" applyNumberFormat="1" applyBorder="1"/>
    <xf numFmtId="170" fontId="0" fillId="0" borderId="10" xfId="0" applyNumberFormat="1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0" fillId="5" borderId="9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71" fontId="0" fillId="0" borderId="11" xfId="0" applyNumberFormat="1" applyBorder="1"/>
    <xf numFmtId="171" fontId="0" fillId="0" borderId="12" xfId="0" applyNumberForma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171" fontId="1" fillId="0" borderId="1" xfId="0" applyNumberFormat="1" applyFont="1" applyFill="1" applyBorder="1"/>
    <xf numFmtId="171" fontId="1" fillId="0" borderId="2" xfId="0" applyNumberFormat="1" applyFont="1" applyFill="1" applyBorder="1"/>
    <xf numFmtId="171" fontId="1" fillId="0" borderId="3" xfId="0" applyNumberFormat="1" applyFont="1" applyFill="1" applyBorder="1"/>
    <xf numFmtId="171" fontId="1" fillId="0" borderId="0" xfId="0" applyNumberFormat="1" applyFont="1" applyAlignment="1">
      <alignment vertical="center"/>
    </xf>
    <xf numFmtId="0" fontId="6" fillId="0" borderId="0" xfId="0" applyFont="1" applyBorder="1" applyProtection="1">
      <protection locked="0"/>
    </xf>
    <xf numFmtId="0" fontId="0" fillId="0" borderId="12" xfId="0" applyFill="1" applyBorder="1"/>
    <xf numFmtId="0" fontId="0" fillId="0" borderId="13" xfId="0" applyFill="1" applyBorder="1"/>
    <xf numFmtId="0" fontId="0" fillId="0" borderId="10" xfId="0" applyFont="1" applyBorder="1" applyAlignment="1">
      <alignment vertical="center" textRotation="255"/>
    </xf>
    <xf numFmtId="167" fontId="0" fillId="0" borderId="0" xfId="0" applyNumberFormat="1"/>
    <xf numFmtId="0" fontId="0" fillId="0" borderId="9" xfId="0" applyBorder="1" applyAlignment="1">
      <alignment vertical="center" textRotation="90"/>
    </xf>
    <xf numFmtId="0" fontId="0" fillId="0" borderId="0" xfId="0" quotePrefix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0" xfId="0" applyBorder="1" applyAlignment="1"/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/>
    <xf numFmtId="11" fontId="0" fillId="0" borderId="0" xfId="0" applyNumberFormat="1" applyAlignment="1"/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/>
    <xf numFmtId="0" fontId="0" fillId="0" borderId="38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171" fontId="0" fillId="0" borderId="12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168" fontId="0" fillId="0" borderId="12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28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71" fontId="1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2" xfId="0" applyNumberFormat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0" xfId="0" applyFill="1" applyBorder="1"/>
    <xf numFmtId="0" fontId="0" fillId="2" borderId="29" xfId="0" applyFill="1" applyBorder="1"/>
    <xf numFmtId="0" fontId="1" fillId="0" borderId="11" xfId="0" applyFont="1" applyBorder="1" applyAlignment="1">
      <alignment horizontal="right"/>
    </xf>
    <xf numFmtId="0" fontId="13" fillId="0" borderId="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" fillId="0" borderId="9" xfId="0" applyFont="1" applyBorder="1" applyAlignment="1">
      <alignment horizontal="right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" fillId="4" borderId="28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1" xfId="0" applyFont="1" applyBorder="1" applyAlignment="1">
      <alignment horizontal="center" vertical="center" textRotation="90"/>
    </xf>
    <xf numFmtId="0" fontId="0" fillId="0" borderId="12" xfId="0" applyFont="1" applyBorder="1" applyAlignment="1">
      <alignment horizontal="center" vertical="center" textRotation="90"/>
    </xf>
    <xf numFmtId="0" fontId="0" fillId="0" borderId="13" xfId="0" applyFont="1" applyBorder="1" applyAlignment="1">
      <alignment horizontal="center" vertical="center" textRotation="90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right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15" fillId="0" borderId="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2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11" fontId="0" fillId="0" borderId="0" xfId="0" applyNumberFormat="1" applyFon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75" fontId="0" fillId="0" borderId="9" xfId="0" applyNumberFormat="1" applyBorder="1"/>
    <xf numFmtId="175" fontId="0" fillId="0" borderId="4" xfId="0" applyNumberFormat="1" applyBorder="1"/>
    <xf numFmtId="11" fontId="0" fillId="0" borderId="9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strike/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strike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accent5">
                    <a:lumMod val="50000"/>
                  </a:schemeClr>
                </a:solidFill>
              </a:rPr>
              <a:t>Frequenzgang</a:t>
            </a:r>
            <a:r>
              <a:rPr lang="de-AT" b="1">
                <a:solidFill>
                  <a:schemeClr val="tx1"/>
                </a:solidFill>
              </a:rPr>
              <a:t>/</a:t>
            </a:r>
            <a:r>
              <a:rPr lang="de-AT" b="1">
                <a:solidFill>
                  <a:srgbClr val="FFC000"/>
                </a:solidFill>
              </a:rPr>
              <a:t>Phasenwinkel</a:t>
            </a:r>
            <a:r>
              <a:rPr lang="de-AT" b="1"/>
              <a:t> </a:t>
            </a:r>
            <a:r>
              <a:rPr lang="de-AT" b="1">
                <a:solidFill>
                  <a:schemeClr val="tx1"/>
                </a:solidFill>
              </a:rPr>
              <a:t>[R-C]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561297912262627E-2"/>
          <c:y val="9.8547261441683881E-2"/>
          <c:w val="0.90545846824388265"/>
          <c:h val="0.87222599615177743"/>
        </c:manualLayout>
      </c:layout>
      <c:scatterChart>
        <c:scatterStyle val="lineMarker"/>
        <c:varyColors val="0"/>
        <c:ser>
          <c:idx val="9"/>
          <c:order val="0"/>
          <c:tx>
            <c:strRef>
              <c:f>Werte!$D$4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Werte!$D$4:$CP$4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Werte!$D$20:$CP$20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Werte!$D$5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Werte!$D$5:$CP$5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Werte!$D$21:$CP$21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Werte!$D$6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Werte!$D$6:$CP$6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Werte!$D$22:$CP$22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Werte!$D$7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002060"/>
                </a:solidFill>
                <a:round/>
              </a:ln>
              <a:effectLst/>
            </c:spPr>
          </c:dPt>
          <c:xVal>
            <c:numRef>
              <c:f>Werte!$D$7:$CP$7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Werte!$D$23:$CP$23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Werte!$D$8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Werte!$D$8:$CP$8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Werte!$D$24:$CP$24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Werte!$D$9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Werte!$D$9:$CP$9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Werte!$D$25:$CP$25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Werte!$D$10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Werte!$D$10:$CP$10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Werte!$D$26:$CP$26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1408"/>
        <c:axId val="137045968"/>
      </c:scatterChart>
      <c:scatterChart>
        <c:scatterStyle val="lineMarker"/>
        <c:varyColors val="0"/>
        <c:ser>
          <c:idx val="0"/>
          <c:order val="7"/>
          <c:tx>
            <c:strRef>
              <c:f>Werte!$D$4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Werte!$D$4:$CP$4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Werte!$D$28:$CP$28</c:f>
              <c:numCache>
                <c:formatCode>General</c:formatCode>
                <c:ptCount val="91"/>
                <c:pt idx="0" formatCode="0.000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Werte!$D$5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Werte!$D$5:$CP$5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Werte!$D$29:$CP$29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Werte!$D$6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Werte!$D$6:$CP$6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Werte!$D$30:$CP$30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Werte!$D$7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Werte!$D$7:$CP$7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Werte!$D$31:$CP$31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Werte!$D$8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Werte!$D$8:$CP$8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Werte!$D$32:$CP$32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Werte!$D$9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Werte!$D$9:$CP$9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Werte!$D$33:$CP$33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Werte!$D$10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Werte!$D$10:$CP$10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Werte!$D$34:$CP$34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6848"/>
        <c:axId val="137046512"/>
      </c:scatterChart>
      <c:valAx>
        <c:axId val="13705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45968"/>
        <c:crosses val="autoZero"/>
        <c:crossBetween val="midCat"/>
      </c:valAx>
      <c:valAx>
        <c:axId val="1370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1408"/>
        <c:crosses val="autoZero"/>
        <c:crossBetween val="midCat"/>
      </c:valAx>
      <c:valAx>
        <c:axId val="13704651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6848"/>
        <c:crosses val="max"/>
        <c:crossBetween val="midCat"/>
      </c:valAx>
      <c:valAx>
        <c:axId val="1370568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rgbClr val="C00000"/>
                </a:solidFill>
              </a:rPr>
              <a:t>Frequenzgang</a:t>
            </a:r>
            <a:r>
              <a:rPr lang="de-AT" b="1">
                <a:solidFill>
                  <a:schemeClr val="tx1"/>
                </a:solidFill>
              </a:rPr>
              <a:t>/</a:t>
            </a:r>
            <a:r>
              <a:rPr lang="de-AT" b="1">
                <a:solidFill>
                  <a:srgbClr val="FFC000"/>
                </a:solidFill>
              </a:rPr>
              <a:t>Phasenwinkel</a:t>
            </a:r>
            <a:r>
              <a:rPr lang="de-AT" b="1"/>
              <a:t> </a:t>
            </a:r>
            <a:r>
              <a:rPr lang="de-AT" b="1">
                <a:solidFill>
                  <a:schemeClr val="tx1"/>
                </a:solidFill>
              </a:rPr>
              <a:t>[R-L]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561297912262627E-2"/>
          <c:y val="9.8547261441683881E-2"/>
          <c:w val="0.90545846824388265"/>
          <c:h val="0.87222599615177743"/>
        </c:manualLayout>
      </c:layout>
      <c:scatterChart>
        <c:scatterStyle val="lineMarker"/>
        <c:varyColors val="0"/>
        <c:ser>
          <c:idx val="8"/>
          <c:order val="0"/>
          <c:tx>
            <c:strRef>
              <c:f>Werte!$D$37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Werte!$D$37:$CP$37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Werte!$D$53:$CP$53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Werte!$D$38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Werte!$D$38:$CP$38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Werte!$D$54:$CP$54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1"/>
          <c:order val="2"/>
          <c:tx>
            <c:strRef>
              <c:f>Werte!$D$39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Werte!$D$39:$CP$39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Werte!$D$55:$CP$55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2"/>
          <c:order val="3"/>
          <c:tx>
            <c:strRef>
              <c:f>Werte!$D$40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Werte!$D$40:$CP$40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Werte!$D$56:$CP$56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3"/>
          <c:order val="4"/>
          <c:tx>
            <c:strRef>
              <c:f>Werte!$D$41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Werte!$D$41:$CP$41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Werte!$D$57:$CP$57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Werte!$D$42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Werte!$D$42:$CP$42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Werte!$D$58:$CP$58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ser>
          <c:idx val="15"/>
          <c:order val="6"/>
          <c:tx>
            <c:strRef>
              <c:f>Werte!$D$43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Werte!$D$43:$CP$43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Werte!$D$59:$CP$59</c:f>
              <c:numCache>
                <c:formatCode>General</c:formatCode>
                <c:ptCount val="91"/>
                <c:pt idx="0">
                  <c:v>-3.9391812682128461E-10</c:v>
                </c:pt>
                <c:pt idx="1">
                  <c:v>-1.5756725073923274E-9</c:v>
                </c:pt>
                <c:pt idx="2">
                  <c:v>-3.5452612133797599E-9</c:v>
                </c:pt>
                <c:pt idx="3">
                  <c:v>-6.3026861739744589E-9</c:v>
                </c:pt>
                <c:pt idx="4">
                  <c:v>-9.8479473899267447E-9</c:v>
                </c:pt>
                <c:pt idx="5">
                  <c:v>-1.4181042933546376E-8</c:v>
                </c:pt>
                <c:pt idx="6">
                  <c:v>-1.9301976663322303E-8</c:v>
                </c:pt>
                <c:pt idx="7">
                  <c:v>-2.52107447233381E-8</c:v>
                </c:pt>
                <c:pt idx="8">
                  <c:v>-3.1907349043856532E-8</c:v>
                </c:pt>
                <c:pt idx="9">
                  <c:v>-3.9391789626699814E-8</c:v>
                </c:pt>
                <c:pt idx="10">
                  <c:v>-4.7664064545249577E-8</c:v>
                </c:pt>
                <c:pt idx="11">
                  <c:v>-5.6724177659066667E-8</c:v>
                </c:pt>
                <c:pt idx="12">
                  <c:v>-6.6572124148979062E-8</c:v>
                </c:pt>
                <c:pt idx="13">
                  <c:v>-7.720790594632142E-8</c:v>
                </c:pt>
                <c:pt idx="14">
                  <c:v>-8.8631525946970255E-8</c:v>
                </c:pt>
                <c:pt idx="15">
                  <c:v>-1.0084298029672413E-7</c:v>
                </c:pt>
                <c:pt idx="16">
                  <c:v>-1.1384226996323336E-7</c:v>
                </c:pt>
                <c:pt idx="17">
                  <c:v>-1.2762939687869013E-7</c:v>
                </c:pt>
                <c:pt idx="18">
                  <c:v>-1.4220435815386364E-7</c:v>
                </c:pt>
                <c:pt idx="19">
                  <c:v>-1.5756715668570224E-7</c:v>
                </c:pt>
                <c:pt idx="20">
                  <c:v>-1.7371778958540387E-7</c:v>
                </c:pt>
                <c:pt idx="21">
                  <c:v>-1.9065625782169074E-7</c:v>
                </c:pt>
                <c:pt idx="22">
                  <c:v>-2.0838256332782695E-7</c:v>
                </c:pt>
                <c:pt idx="23">
                  <c:v>-2.2689670321565345E-7</c:v>
                </c:pt>
                <c:pt idx="24">
                  <c:v>-2.4619867941886313E-7</c:v>
                </c:pt>
                <c:pt idx="25">
                  <c:v>-2.6628849001405329E-7</c:v>
                </c:pt>
                <c:pt idx="26">
                  <c:v>-2.8716613789967293E-7</c:v>
                </c:pt>
                <c:pt idx="27">
                  <c:v>-3.0883162115274815E-7</c:v>
                </c:pt>
                <c:pt idx="28">
                  <c:v>-3.3128493977917423E-7</c:v>
                </c:pt>
                <c:pt idx="29">
                  <c:v>-3.5452609282073347E-7</c:v>
                </c:pt>
                <c:pt idx="30">
                  <c:v>-3.7855508221240492E-7</c:v>
                </c:pt>
                <c:pt idx="31">
                  <c:v>-4.0337190796072719E-7</c:v>
                </c:pt>
                <c:pt idx="32">
                  <c:v>-4.2897656910812557E-7</c:v>
                </c:pt>
                <c:pt idx="33">
                  <c:v>-4.5536906469723975E-7</c:v>
                </c:pt>
                <c:pt idx="34">
                  <c:v>-4.8254939859256167E-7</c:v>
                </c:pt>
                <c:pt idx="35">
                  <c:v>-5.1051756501552188E-7</c:v>
                </c:pt>
                <c:pt idx="36">
                  <c:v>-5.3927356686671355E-7</c:v>
                </c:pt>
                <c:pt idx="37">
                  <c:v>-5.6881740704694394E-7</c:v>
                </c:pt>
                <c:pt idx="38">
                  <c:v>-5.9914907977828718E-7</c:v>
                </c:pt>
                <c:pt idx="39">
                  <c:v>-6.3026859085496161E-7</c:v>
                </c:pt>
                <c:pt idx="40">
                  <c:v>-6.621759354637978E-7</c:v>
                </c:pt>
                <c:pt idx="41">
                  <c:v>-6.94871115542133E-7</c:v>
                </c:pt>
                <c:pt idx="42">
                  <c:v>-7.2835413109886371E-7</c:v>
                </c:pt>
                <c:pt idx="43">
                  <c:v>-7.6262498214310114E-7</c:v>
                </c:pt>
                <c:pt idx="44">
                  <c:v>-7.9768366868417037E-7</c:v>
                </c:pt>
                <c:pt idx="45">
                  <c:v>-8.3353019169593929E-7</c:v>
                </c:pt>
                <c:pt idx="46">
                  <c:v>-8.7016454925950632E-7</c:v>
                </c:pt>
                <c:pt idx="47">
                  <c:v>-9.0758674042051286E-7</c:v>
                </c:pt>
                <c:pt idx="48">
                  <c:v>-9.4579676904645186E-7</c:v>
                </c:pt>
                <c:pt idx="49">
                  <c:v>-9.8479463225473784E-7</c:v>
                </c:pt>
                <c:pt idx="50">
                  <c:v>-1.0245803300559829E-6</c:v>
                </c:pt>
                <c:pt idx="51">
                  <c:v>-1.0651538653539952E-6</c:v>
                </c:pt>
                <c:pt idx="52">
                  <c:v>-1.10651523237385E-6</c:v>
                </c:pt>
                <c:pt idx="53">
                  <c:v>-1.1486644369127676E-6</c:v>
                </c:pt>
                <c:pt idx="54">
                  <c:v>-1.1916014760892341E-6</c:v>
                </c:pt>
                <c:pt idx="55">
                  <c:v>-1.2353263499149335E-6</c:v>
                </c:pt>
                <c:pt idx="56">
                  <c:v>-1.2798390603304185E-6</c:v>
                </c:pt>
                <c:pt idx="57">
                  <c:v>-1.3251396054191464E-6</c:v>
                </c:pt>
                <c:pt idx="58">
                  <c:v>-1.3712279851934436E-6</c:v>
                </c:pt>
                <c:pt idx="59">
                  <c:v>-1.4181041996658517E-6</c:v>
                </c:pt>
                <c:pt idx="60">
                  <c:v>-1.465768247884798E-6</c:v>
                </c:pt>
                <c:pt idx="61">
                  <c:v>-1.5142201346848907E-6</c:v>
                </c:pt>
                <c:pt idx="62">
                  <c:v>-1.5634598533290205E-6</c:v>
                </c:pt>
                <c:pt idx="63">
                  <c:v>-1.613487407687896E-6</c:v>
                </c:pt>
                <c:pt idx="64">
                  <c:v>-1.6643027977751308E-6</c:v>
                </c:pt>
                <c:pt idx="65">
                  <c:v>-1.7159060216758968E-6</c:v>
                </c:pt>
                <c:pt idx="66">
                  <c:v>-1.7682970822972182E-6</c:v>
                </c:pt>
                <c:pt idx="67">
                  <c:v>-1.821475975796041E-6</c:v>
                </c:pt>
                <c:pt idx="68">
                  <c:v>-1.8754427050798183E-6</c:v>
                </c:pt>
                <c:pt idx="69">
                  <c:v>-1.9301972682345794E-6</c:v>
                </c:pt>
                <c:pt idx="70">
                  <c:v>-1.985739667203879E-6</c:v>
                </c:pt>
                <c:pt idx="71">
                  <c:v>-2.0420699000741755E-6</c:v>
                </c:pt>
                <c:pt idx="72">
                  <c:v>-2.0991879668607967E-6</c:v>
                </c:pt>
                <c:pt idx="73">
                  <c:v>-2.1570938704722675E-6</c:v>
                </c:pt>
                <c:pt idx="74">
                  <c:v>-2.2157876070670347E-6</c:v>
                </c:pt>
                <c:pt idx="75">
                  <c:v>-2.2752691785897241E-6</c:v>
                </c:pt>
                <c:pt idx="76">
                  <c:v>-2.3355385860208492E-6</c:v>
                </c:pt>
                <c:pt idx="77">
                  <c:v>-2.3965958264838264E-6</c:v>
                </c:pt>
                <c:pt idx="78">
                  <c:v>-2.4584409009595975E-6</c:v>
                </c:pt>
                <c:pt idx="79">
                  <c:v>-2.5210738113936461E-6</c:v>
                </c:pt>
                <c:pt idx="80">
                  <c:v>-2.5844945558743619E-6</c:v>
                </c:pt>
                <c:pt idx="81">
                  <c:v>-2.6487031344189995E-6</c:v>
                </c:pt>
                <c:pt idx="82">
                  <c:v>-2.7136995480093593E-6</c:v>
                </c:pt>
                <c:pt idx="83">
                  <c:v>-2.7794837947344721E-6</c:v>
                </c:pt>
                <c:pt idx="84">
                  <c:v>-2.8460558765408943E-6</c:v>
                </c:pt>
                <c:pt idx="85">
                  <c:v>-2.913415792482412E-6</c:v>
                </c:pt>
                <c:pt idx="86">
                  <c:v>-2.9815635416130267E-6</c:v>
                </c:pt>
                <c:pt idx="87">
                  <c:v>-3.050499125879938E-6</c:v>
                </c:pt>
                <c:pt idx="88">
                  <c:v>-3.1202225443375763E-6</c:v>
                </c:pt>
                <c:pt idx="89">
                  <c:v>-3.1907337979692411E-6</c:v>
                </c:pt>
                <c:pt idx="90">
                  <c:v>-3.2620328829368078E-6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1952"/>
        <c:axId val="137052496"/>
      </c:scatterChart>
      <c:scatterChart>
        <c:scatterStyle val="lineMarker"/>
        <c:varyColors val="0"/>
        <c:ser>
          <c:idx val="0"/>
          <c:order val="7"/>
          <c:tx>
            <c:strRef>
              <c:f>Werte!$D$37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Werte!$D$37:$CP$37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Werte!$D$61:$CP$61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Werte!$D$38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Werte!$D$38:$CP$38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Werte!$D$62:$CP$62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2"/>
          <c:order val="9"/>
          <c:tx>
            <c:strRef>
              <c:f>Werte!$D$39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Werte!$D$39:$CP$39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Werte!$D$63:$CP$63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Werte!$D$40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Werte!$D$40:$CP$40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Werte!$D$64:$CP$64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Werte!$D$41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Werte!$D$41:$CP$41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Werte!$D$65:$CP$65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Werte!$D$42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Werte!$D$42:$CP$42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Werte!$D$66:$CP$66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ser>
          <c:idx val="6"/>
          <c:order val="13"/>
          <c:tx>
            <c:strRef>
              <c:f>Werte!$D$43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Werte!$D$43:$CP$43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Werte!$D$67:$CP$67</c:f>
              <c:numCache>
                <c:formatCode>General</c:formatCode>
                <c:ptCount val="91"/>
                <c:pt idx="0">
                  <c:v>-5.4567409058428585E-4</c:v>
                </c:pt>
                <c:pt idx="1">
                  <c:v>-1.0913481810695832E-3</c:v>
                </c:pt>
                <c:pt idx="2">
                  <c:v>-1.6370222713569037E-3</c:v>
                </c:pt>
                <c:pt idx="3">
                  <c:v>-2.1826963613472581E-3</c:v>
                </c:pt>
                <c:pt idx="4">
                  <c:v>-2.7283704509416594E-3</c:v>
                </c:pt>
                <c:pt idx="5">
                  <c:v>-3.274044540041118E-3</c:v>
                </c:pt>
                <c:pt idx="6">
                  <c:v>-3.8197186285466454E-3</c:v>
                </c:pt>
                <c:pt idx="7">
                  <c:v>-4.3653927163592532E-3</c:v>
                </c:pt>
                <c:pt idx="8">
                  <c:v>-4.9110668033799532E-3</c:v>
                </c:pt>
                <c:pt idx="9">
                  <c:v>-5.4567408895097565E-3</c:v>
                </c:pt>
                <c:pt idx="10">
                  <c:v>-6.0024149746496754E-3</c:v>
                </c:pt>
                <c:pt idx="11">
                  <c:v>-6.5480890587007214E-3</c:v>
                </c:pt>
                <c:pt idx="12">
                  <c:v>-7.093763141563905E-3</c:v>
                </c:pt>
                <c:pt idx="13">
                  <c:v>-7.6394372231402378E-3</c:v>
                </c:pt>
                <c:pt idx="14">
                  <c:v>-8.1851113033307304E-3</c:v>
                </c:pt>
                <c:pt idx="15">
                  <c:v>-8.7307853820363969E-3</c:v>
                </c:pt>
                <c:pt idx="16">
                  <c:v>-9.2764594591582469E-3</c:v>
                </c:pt>
                <c:pt idx="17">
                  <c:v>-9.8221335345972938E-3</c:v>
                </c:pt>
                <c:pt idx="18">
                  <c:v>-1.0367807608254547E-2</c:v>
                </c:pt>
                <c:pt idx="19">
                  <c:v>-1.091348168003102E-2</c:v>
                </c:pt>
                <c:pt idx="20">
                  <c:v>-1.1459155749827721E-2</c:v>
                </c:pt>
                <c:pt idx="21">
                  <c:v>-1.2004829817545665E-2</c:v>
                </c:pt>
                <c:pt idx="22">
                  <c:v>-1.2550503883085861E-2</c:v>
                </c:pt>
                <c:pt idx="23">
                  <c:v>-1.3096177946349328E-2</c:v>
                </c:pt>
                <c:pt idx="24">
                  <c:v>-1.3641852007237063E-2</c:v>
                </c:pt>
                <c:pt idx="25">
                  <c:v>-1.418752606565009E-2</c:v>
                </c:pt>
                <c:pt idx="26">
                  <c:v>-1.4733200121489416E-2</c:v>
                </c:pt>
                <c:pt idx="27">
                  <c:v>-1.5278874174656053E-2</c:v>
                </c:pt>
                <c:pt idx="28">
                  <c:v>-1.582454822505101E-2</c:v>
                </c:pt>
                <c:pt idx="29">
                  <c:v>-1.6370222272575303E-2</c:v>
                </c:pt>
                <c:pt idx="30">
                  <c:v>-1.6915896317129944E-2</c:v>
                </c:pt>
                <c:pt idx="31">
                  <c:v>-1.7461570358615938E-2</c:v>
                </c:pt>
                <c:pt idx="32">
                  <c:v>-1.8007244396934304E-2</c:v>
                </c:pt>
                <c:pt idx="33">
                  <c:v>-1.8552918431986049E-2</c:v>
                </c:pt>
                <c:pt idx="34">
                  <c:v>-1.9098592463672185E-2</c:v>
                </c:pt>
                <c:pt idx="35">
                  <c:v>-1.9644266491893721E-2</c:v>
                </c:pt>
                <c:pt idx="36">
                  <c:v>-2.018994051655168E-2</c:v>
                </c:pt>
                <c:pt idx="37">
                  <c:v>-2.0735614537547058E-2</c:v>
                </c:pt>
                <c:pt idx="38">
                  <c:v>-2.1281288554780876E-2</c:v>
                </c:pt>
                <c:pt idx="39">
                  <c:v>-2.1826962568154147E-2</c:v>
                </c:pt>
                <c:pt idx="40">
                  <c:v>-2.237263657756788E-2</c:v>
                </c:pt>
                <c:pt idx="41">
                  <c:v>-2.2918310582923082E-2</c:v>
                </c:pt>
                <c:pt idx="42">
                  <c:v>-2.3463984584120766E-2</c:v>
                </c:pt>
                <c:pt idx="43">
                  <c:v>-2.4009658581061952E-2</c:v>
                </c:pt>
                <c:pt idx="44">
                  <c:v>-2.4555332573647646E-2</c:v>
                </c:pt>
                <c:pt idx="45">
                  <c:v>-2.5101006561778851E-2</c:v>
                </c:pt>
                <c:pt idx="46">
                  <c:v>-2.5646680545356598E-2</c:v>
                </c:pt>
                <c:pt idx="47">
                  <c:v>-2.6192354524281883E-2</c:v>
                </c:pt>
                <c:pt idx="48">
                  <c:v>-2.6738028498455718E-2</c:v>
                </c:pt>
                <c:pt idx="49">
                  <c:v>-2.7283702467779121E-2</c:v>
                </c:pt>
                <c:pt idx="50">
                  <c:v>-2.7829376432153101E-2</c:v>
                </c:pt>
                <c:pt idx="51">
                  <c:v>-2.8375050391478675E-2</c:v>
                </c:pt>
                <c:pt idx="52">
                  <c:v>-2.8920724345656842E-2</c:v>
                </c:pt>
                <c:pt idx="53">
                  <c:v>-2.9466398294588626E-2</c:v>
                </c:pt>
                <c:pt idx="54">
                  <c:v>-3.0012072238175039E-2</c:v>
                </c:pt>
                <c:pt idx="55">
                  <c:v>-3.0557746176317079E-2</c:v>
                </c:pt>
                <c:pt idx="56">
                  <c:v>-3.1103420108915765E-2</c:v>
                </c:pt>
                <c:pt idx="57">
                  <c:v>-3.1649094035872113E-2</c:v>
                </c:pt>
                <c:pt idx="58">
                  <c:v>-3.2194767957087138E-2</c:v>
                </c:pt>
                <c:pt idx="59">
                  <c:v>-3.2740441872461841E-2</c:v>
                </c:pt>
                <c:pt idx="60">
                  <c:v>-3.3286115781897233E-2</c:v>
                </c:pt>
                <c:pt idx="61">
                  <c:v>-3.3831789685294336E-2</c:v>
                </c:pt>
                <c:pt idx="62">
                  <c:v>-3.4377463582554155E-2</c:v>
                </c:pt>
                <c:pt idx="63">
                  <c:v>-3.4923137473577705E-2</c:v>
                </c:pt>
                <c:pt idx="64">
                  <c:v>-3.5468811358265989E-2</c:v>
                </c:pt>
                <c:pt idx="65">
                  <c:v>-3.6014485236520039E-2</c:v>
                </c:pt>
                <c:pt idx="66">
                  <c:v>-3.6560159108240842E-2</c:v>
                </c:pt>
                <c:pt idx="67">
                  <c:v>-3.7105832973329429E-2</c:v>
                </c:pt>
                <c:pt idx="68">
                  <c:v>-3.7651506831686797E-2</c:v>
                </c:pt>
                <c:pt idx="69">
                  <c:v>-3.8197180683213969E-2</c:v>
                </c:pt>
                <c:pt idx="70">
                  <c:v>-3.8742854527811947E-2</c:v>
                </c:pt>
                <c:pt idx="71">
                  <c:v>-3.9288528365381749E-2</c:v>
                </c:pt>
                <c:pt idx="72">
                  <c:v>-3.9834202195824391E-2</c:v>
                </c:pt>
                <c:pt idx="73">
                  <c:v>-4.0379876019040882E-2</c:v>
                </c:pt>
                <c:pt idx="74">
                  <c:v>-4.0925549834932219E-2</c:v>
                </c:pt>
                <c:pt idx="75">
                  <c:v>-4.1471223643399432E-2</c:v>
                </c:pt>
                <c:pt idx="76">
                  <c:v>-4.2016897444343532E-2</c:v>
                </c:pt>
                <c:pt idx="77">
                  <c:v>-4.256257123766552E-2</c:v>
                </c:pt>
                <c:pt idx="78">
                  <c:v>-4.310824502326642E-2</c:v>
                </c:pt>
                <c:pt idx="79">
                  <c:v>-4.3653918801047235E-2</c:v>
                </c:pt>
                <c:pt idx="80">
                  <c:v>-4.4199592570908983E-2</c:v>
                </c:pt>
                <c:pt idx="81">
                  <c:v>-4.4745266332752665E-2</c:v>
                </c:pt>
                <c:pt idx="82">
                  <c:v>-4.5290940086479298E-2</c:v>
                </c:pt>
                <c:pt idx="83">
                  <c:v>-4.5836613831989906E-2</c:v>
                </c:pt>
                <c:pt idx="84">
                  <c:v>-4.6382287569185485E-2</c:v>
                </c:pt>
                <c:pt idx="85">
                  <c:v>-4.6927961297967051E-2</c:v>
                </c:pt>
                <c:pt idx="86">
                  <c:v>-4.7473635018235628E-2</c:v>
                </c:pt>
                <c:pt idx="87">
                  <c:v>-4.8019308729892199E-2</c:v>
                </c:pt>
                <c:pt idx="88">
                  <c:v>-4.8564982432837814E-2</c:v>
                </c:pt>
                <c:pt idx="89">
                  <c:v>-4.9110656126973462E-2</c:v>
                </c:pt>
                <c:pt idx="90">
                  <c:v>-4.9656329812200146E-2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3584"/>
        <c:axId val="137048144"/>
      </c:scatterChart>
      <c:valAx>
        <c:axId val="137051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2496"/>
        <c:crosses val="autoZero"/>
        <c:crossBetween val="midCat"/>
      </c:valAx>
      <c:valAx>
        <c:axId val="137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1952"/>
        <c:crosses val="autoZero"/>
        <c:crossBetween val="midCat"/>
      </c:valAx>
      <c:valAx>
        <c:axId val="13704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3584"/>
        <c:crosses val="max"/>
        <c:crossBetween val="midCat"/>
      </c:valAx>
      <c:valAx>
        <c:axId val="1370535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chemeClr val="accent5">
                    <a:lumMod val="50000"/>
                  </a:schemeClr>
                </a:solidFill>
              </a:rPr>
              <a:t>Frequenzgang</a:t>
            </a:r>
            <a:r>
              <a:rPr lang="de-AT" b="1">
                <a:solidFill>
                  <a:schemeClr val="tx1"/>
                </a:solidFill>
              </a:rPr>
              <a:t>/</a:t>
            </a:r>
            <a:r>
              <a:rPr lang="de-AT" b="1">
                <a:solidFill>
                  <a:srgbClr val="FFC000"/>
                </a:solidFill>
              </a:rPr>
              <a:t>Phasenwinkel</a:t>
            </a:r>
            <a:r>
              <a:rPr lang="de-AT" b="1"/>
              <a:t> </a:t>
            </a:r>
            <a:r>
              <a:rPr lang="de-AT" b="1">
                <a:solidFill>
                  <a:schemeClr val="tx1"/>
                </a:solidFill>
              </a:rPr>
              <a:t>[R-C]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561297912262627E-2"/>
          <c:y val="9.8547261441683881E-2"/>
          <c:w val="0.90545846824388265"/>
          <c:h val="0.87222599615177743"/>
        </c:manualLayout>
      </c:layout>
      <c:scatterChart>
        <c:scatterStyle val="lineMarker"/>
        <c:varyColors val="0"/>
        <c:ser>
          <c:idx val="9"/>
          <c:order val="0"/>
          <c:tx>
            <c:strRef>
              <c:f>Werte!$D$72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Werte!$D$72:$CP$72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Werte!$D$88:$CP$88</c:f>
              <c:numCache>
                <c:formatCode>General</c:formatCode>
                <c:ptCount val="91"/>
                <c:pt idx="0">
                  <c:v>-80.423786020790544</c:v>
                </c:pt>
                <c:pt idx="1">
                  <c:v>-79.595932325898332</c:v>
                </c:pt>
                <c:pt idx="2">
                  <c:v>-78.840161117170439</c:v>
                </c:pt>
                <c:pt idx="3">
                  <c:v>-78.144919001834154</c:v>
                </c:pt>
                <c:pt idx="4">
                  <c:v>-77.501225345041902</c:v>
                </c:pt>
                <c:pt idx="5">
                  <c:v>-76.901960888916662</c:v>
                </c:pt>
                <c:pt idx="6">
                  <c:v>-76.341386429123247</c:v>
                </c:pt>
                <c:pt idx="7">
                  <c:v>-75.814807667675552</c:v>
                </c:pt>
                <c:pt idx="8">
                  <c:v>-75.318336006962042</c:v>
                </c:pt>
                <c:pt idx="9">
                  <c:v>-74.848714104546545</c:v>
                </c:pt>
                <c:pt idx="10">
                  <c:v>-74.403186225686298</c:v>
                </c:pt>
                <c:pt idx="11">
                  <c:v>-73.979400260438155</c:v>
                </c:pt>
                <c:pt idx="12">
                  <c:v>-73.575332555610899</c:v>
                </c:pt>
                <c:pt idx="13">
                  <c:v>-73.189229469429463</c:v>
                </c:pt>
                <c:pt idx="14">
                  <c:v>-72.819561374063341</c:v>
                </c:pt>
                <c:pt idx="15">
                  <c:v>-72.464986054156697</c:v>
                </c:pt>
                <c:pt idx="16">
                  <c:v>-72.124319288270897</c:v>
                </c:pt>
                <c:pt idx="17">
                  <c:v>-71.796510985385154</c:v>
                </c:pt>
                <c:pt idx="18">
                  <c:v>-71.480625663385993</c:v>
                </c:pt>
                <c:pt idx="19">
                  <c:v>-71.175826354704583</c:v>
                </c:pt>
                <c:pt idx="20">
                  <c:v>-70.881361241531607</c:v>
                </c:pt>
                <c:pt idx="21">
                  <c:v>-70.596552483268397</c:v>
                </c:pt>
                <c:pt idx="22">
                  <c:v>-70.320786818372554</c:v>
                </c:pt>
                <c:pt idx="23">
                  <c:v>-70.053507612817583</c:v>
                </c:pt>
                <c:pt idx="24">
                  <c:v>-69.794208095922727</c:v>
                </c:pt>
                <c:pt idx="25">
                  <c:v>-69.542425576942648</c:v>
                </c:pt>
                <c:pt idx="26">
                  <c:v>-69.297736476570591</c:v>
                </c:pt>
                <c:pt idx="27">
                  <c:v>-69.059752039332423</c:v>
                </c:pt>
                <c:pt idx="28">
                  <c:v>-68.828114617879962</c:v>
                </c:pt>
                <c:pt idx="29">
                  <c:v>-68.602494440017864</c:v>
                </c:pt>
                <c:pt idx="30">
                  <c:v>-68.382586785108103</c:v>
                </c:pt>
                <c:pt idx="31">
                  <c:v>-68.168109509179985</c:v>
                </c:pt>
                <c:pt idx="32">
                  <c:v>-67.958800868311869</c:v>
                </c:pt>
                <c:pt idx="33">
                  <c:v>-67.754417598161169</c:v>
                </c:pt>
                <c:pt idx="34">
                  <c:v>-67.554733214300001</c:v>
                </c:pt>
                <c:pt idx="35">
                  <c:v>-67.359536503575555</c:v>
                </c:pt>
                <c:pt idx="36">
                  <c:v>-67.168630181297473</c:v>
                </c:pt>
                <c:pt idx="37">
                  <c:v>-66.981829692848962</c:v>
                </c:pt>
                <c:pt idx="38">
                  <c:v>-66.798962141473751</c:v>
                </c:pt>
                <c:pt idx="39">
                  <c:v>-66.619865326625259</c:v>
                </c:pt>
                <c:pt idx="40">
                  <c:v>-66.444386879473015</c:v>
                </c:pt>
                <c:pt idx="41">
                  <c:v>-66.272383484020366</c:v>
                </c:pt>
                <c:pt idx="42">
                  <c:v>-66.103720173856644</c:v>
                </c:pt>
                <c:pt idx="43">
                  <c:v>-65.938269695898214</c:v>
                </c:pt>
                <c:pt idx="44">
                  <c:v>-65.775911933603822</c:v>
                </c:pt>
                <c:pt idx="45">
                  <c:v>-65.616533383115353</c:v>
                </c:pt>
                <c:pt idx="46">
                  <c:v>-65.460026676601103</c:v>
                </c:pt>
                <c:pt idx="47">
                  <c:v>-65.30629014778799</c:v>
                </c:pt>
                <c:pt idx="48">
                  <c:v>-65.155227435279627</c:v>
                </c:pt>
                <c:pt idx="49">
                  <c:v>-65.006747119783867</c:v>
                </c:pt>
                <c:pt idx="50">
                  <c:v>-64.860762391830093</c:v>
                </c:pt>
                <c:pt idx="51">
                  <c:v>-64.717190746951673</c:v>
                </c:pt>
                <c:pt idx="52">
                  <c:v>-64.575953705653816</c:v>
                </c:pt>
                <c:pt idx="53">
                  <c:v>-64.436976555786984</c:v>
                </c:pt>
                <c:pt idx="54">
                  <c:v>-64.300188115208428</c:v>
                </c:pt>
                <c:pt idx="55">
                  <c:v>-64.165520512844438</c:v>
                </c:pt>
                <c:pt idx="56">
                  <c:v>-64.032908986467419</c:v>
                </c:pt>
                <c:pt idx="57">
                  <c:v>-63.902291695679317</c:v>
                </c:pt>
                <c:pt idx="58">
                  <c:v>-63.773609548750009</c:v>
                </c:pt>
                <c:pt idx="59">
                  <c:v>-63.646806042096358</c:v>
                </c:pt>
                <c:pt idx="60">
                  <c:v>-63.521827111310891</c:v>
                </c:pt>
                <c:pt idx="61">
                  <c:v>-63.398620992756925</c:v>
                </c:pt>
                <c:pt idx="62">
                  <c:v>-63.277138094843295</c:v>
                </c:pt>
                <c:pt idx="63">
                  <c:v>-63.157330878177618</c:v>
                </c:pt>
                <c:pt idx="64">
                  <c:v>-63.039153743873115</c:v>
                </c:pt>
                <c:pt idx="65">
                  <c:v>-62.922562929352367</c:v>
                </c:pt>
                <c:pt idx="66">
                  <c:v>-62.807516411052113</c:v>
                </c:pt>
                <c:pt idx="67">
                  <c:v>-62.693973813487709</c:v>
                </c:pt>
                <c:pt idx="68">
                  <c:v>-62.581896324184981</c:v>
                </c:pt>
                <c:pt idx="69">
                  <c:v>-62.471246614030839</c:v>
                </c:pt>
                <c:pt idx="70">
                  <c:v>-62.3619887626337</c:v>
                </c:pt>
                <c:pt idx="71">
                  <c:v>-62.254088188320324</c:v>
                </c:pt>
                <c:pt idx="72">
                  <c:v>-62.147511582427562</c:v>
                </c:pt>
                <c:pt idx="73">
                  <c:v>-62.042226847576828</c:v>
                </c:pt>
                <c:pt idx="74">
                  <c:v>-61.938203039644925</c:v>
                </c:pt>
                <c:pt idx="75">
                  <c:v>-61.835410313168786</c:v>
                </c:pt>
                <c:pt idx="76">
                  <c:v>-61.733819869943204</c:v>
                </c:pt>
                <c:pt idx="77">
                  <c:v>-61.633403910589934</c:v>
                </c:pt>
                <c:pt idx="78">
                  <c:v>-61.534135588894515</c:v>
                </c:pt>
                <c:pt idx="79">
                  <c:v>-61.435988968723052</c:v>
                </c:pt>
                <c:pt idx="80">
                  <c:v>-61.338938983346061</c:v>
                </c:pt>
                <c:pt idx="81">
                  <c:v>-61.242961397009772</c:v>
                </c:pt>
                <c:pt idx="82">
                  <c:v>-61.148032768607465</c:v>
                </c:pt>
                <c:pt idx="83">
                  <c:v>-61.054130417314624</c:v>
                </c:pt>
                <c:pt idx="84">
                  <c:v>-60.961232390061937</c:v>
                </c:pt>
                <c:pt idx="85">
                  <c:v>-60.869317430729375</c:v>
                </c:pt>
                <c:pt idx="86">
                  <c:v>-60.778364950953218</c:v>
                </c:pt>
                <c:pt idx="87">
                  <c:v>-60.688355002445782</c:v>
                </c:pt>
                <c:pt idx="88">
                  <c:v>-60.59926825073471</c:v>
                </c:pt>
                <c:pt idx="89">
                  <c:v>-60.511085950235355</c:v>
                </c:pt>
                <c:pt idx="90">
                  <c:v>-60.423789920575956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Werte!$D$73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Werte!$D$73:$CP$73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Werte!$D$89:$CP$89</c:f>
              <c:numCache>
                <c:formatCode>General</c:formatCode>
                <c:ptCount val="91"/>
                <c:pt idx="0">
                  <c:v>-60.423789920575956</c:v>
                </c:pt>
                <c:pt idx="1">
                  <c:v>-59.595937044638205</c:v>
                </c:pt>
                <c:pt idx="2">
                  <c:v>-58.840166732860283</c:v>
                </c:pt>
                <c:pt idx="3">
                  <c:v>-58.144925592469392</c:v>
                </c:pt>
                <c:pt idx="4">
                  <c:v>-57.501232988617929</c:v>
                </c:pt>
                <c:pt idx="5">
                  <c:v>-56.901969663428787</c:v>
                </c:pt>
                <c:pt idx="6">
                  <c:v>-56.341396412566738</c:v>
                </c:pt>
                <c:pt idx="7">
                  <c:v>-55.814818938045605</c:v>
                </c:pt>
                <c:pt idx="8">
                  <c:v>-55.318348642253767</c:v>
                </c:pt>
                <c:pt idx="9">
                  <c:v>-54.848728182754996</c:v>
                </c:pt>
                <c:pt idx="10">
                  <c:v>-54.403201824806459</c:v>
                </c:pt>
                <c:pt idx="11">
                  <c:v>-53.979417458464908</c:v>
                </c:pt>
                <c:pt idx="12">
                  <c:v>-53.575351430539023</c:v>
                </c:pt>
                <c:pt idx="13">
                  <c:v>-53.189250099253684</c:v>
                </c:pt>
                <c:pt idx="14">
                  <c:v>-52.819583836778264</c:v>
                </c:pt>
                <c:pt idx="15">
                  <c:v>-52.465010427756823</c:v>
                </c:pt>
                <c:pt idx="16">
                  <c:v>-52.124345650750634</c:v>
                </c:pt>
                <c:pt idx="17">
                  <c:v>-51.796539414738803</c:v>
                </c:pt>
                <c:pt idx="18">
                  <c:v>-51.480656237607725</c:v>
                </c:pt>
                <c:pt idx="19">
                  <c:v>-51.175859151788458</c:v>
                </c:pt>
                <c:pt idx="20">
                  <c:v>-50.881396339471578</c:v>
                </c:pt>
                <c:pt idx="21">
                  <c:v>-50.596589960058267</c:v>
                </c:pt>
                <c:pt idx="22">
                  <c:v>-50.32082675200602</c:v>
                </c:pt>
                <c:pt idx="23">
                  <c:v>-50.053550081288179</c:v>
                </c:pt>
                <c:pt idx="24">
                  <c:v>-49.794253177223872</c:v>
                </c:pt>
                <c:pt idx="25">
                  <c:v>-49.542473349067606</c:v>
                </c:pt>
                <c:pt idx="26">
                  <c:v>-49.297787017512462</c:v>
                </c:pt>
                <c:pt idx="27">
                  <c:v>-49.059805427084207</c:v>
                </c:pt>
                <c:pt idx="28">
                  <c:v>-48.828170930434439</c:v>
                </c:pt>
                <c:pt idx="29">
                  <c:v>-48.602553755367694</c:v>
                </c:pt>
                <c:pt idx="30">
                  <c:v>-48.382649181245768</c:v>
                </c:pt>
                <c:pt idx="31">
                  <c:v>-48.168175064097802</c:v>
                </c:pt>
                <c:pt idx="32">
                  <c:v>-47.958869660001966</c:v>
                </c:pt>
                <c:pt idx="33">
                  <c:v>-47.754489704615509</c:v>
                </c:pt>
                <c:pt idx="34">
                  <c:v>-47.554808713510369</c:v>
                </c:pt>
                <c:pt idx="35">
                  <c:v>-47.359615473533559</c:v>
                </c:pt>
                <c:pt idx="36">
                  <c:v>-47.168712699994501</c:v>
                </c:pt>
                <c:pt idx="37">
                  <c:v>-46.981915838276223</c:v>
                </c:pt>
                <c:pt idx="38">
                  <c:v>-46.799051991622264</c:v>
                </c:pt>
                <c:pt idx="39">
                  <c:v>-46.6199589594858</c:v>
                </c:pt>
                <c:pt idx="40">
                  <c:v>-46.444484373036218</c:v>
                </c:pt>
                <c:pt idx="41">
                  <c:v>-46.272484916276582</c:v>
                </c:pt>
                <c:pt idx="42">
                  <c:v>-46.103825622796066</c:v>
                </c:pt>
                <c:pt idx="43">
                  <c:v>-45.938379239510773</c:v>
                </c:pt>
                <c:pt idx="44">
                  <c:v>-45.776025649879259</c:v>
                </c:pt>
                <c:pt idx="45">
                  <c:v>-45.616651350043149</c:v>
                </c:pt>
                <c:pt idx="46">
                  <c:v>-45.460148972170501</c:v>
                </c:pt>
                <c:pt idx="47">
                  <c:v>-45.30641684998804</c:v>
                </c:pt>
                <c:pt idx="48">
                  <c:v>-45.155358622099087</c:v>
                </c:pt>
                <c:pt idx="49">
                  <c:v>-45.006882869211282</c:v>
                </c:pt>
                <c:pt idx="50">
                  <c:v>-44.860902781853738</c:v>
                </c:pt>
                <c:pt idx="51">
                  <c:v>-44.717335855559583</c:v>
                </c:pt>
                <c:pt idx="52">
                  <c:v>-44.576103610833755</c:v>
                </c:pt>
                <c:pt idx="53">
                  <c:v>-44.437131335526452</c:v>
                </c:pt>
                <c:pt idx="54">
                  <c:v>-44.300347847494663</c:v>
                </c:pt>
                <c:pt idx="55">
                  <c:v>-44.165685275664416</c:v>
                </c:pt>
                <c:pt idx="56">
                  <c:v>-44.033078857807801</c:v>
                </c:pt>
                <c:pt idx="57">
                  <c:v>-43.902466753526532</c:v>
                </c:pt>
                <c:pt idx="58">
                  <c:v>-43.77378987109018</c:v>
                </c:pt>
                <c:pt idx="59">
                  <c:v>-43.646991706915308</c:v>
                </c:pt>
                <c:pt idx="60">
                  <c:v>-43.522018196594161</c:v>
                </c:pt>
                <c:pt idx="61">
                  <c:v>-43.398817576489748</c:v>
                </c:pt>
                <c:pt idx="62">
                  <c:v>-43.277340255010614</c:v>
                </c:pt>
                <c:pt idx="63">
                  <c:v>-43.157538692764064</c:v>
                </c:pt>
                <c:pt idx="64">
                  <c:v>-43.039367290863012</c:v>
                </c:pt>
                <c:pt idx="65">
                  <c:v>-42.922782286729728</c:v>
                </c:pt>
                <c:pt idx="66">
                  <c:v>-42.807741656800616</c:v>
                </c:pt>
                <c:pt idx="67">
                  <c:v>-42.694205025590719</c:v>
                </c:pt>
                <c:pt idx="68">
                  <c:v>-42.582133580625538</c:v>
                </c:pt>
                <c:pt idx="69">
                  <c:v>-42.471489992791632</c:v>
                </c:pt>
                <c:pt idx="70">
                  <c:v>-42.362238341697122</c:v>
                </c:pt>
                <c:pt idx="71">
                  <c:v>-42.254344045668375</c:v>
                </c:pt>
                <c:pt idx="72">
                  <c:v>-42.147773796041939</c:v>
                </c:pt>
                <c:pt idx="73">
                  <c:v>-42.042495495438857</c:v>
                </c:pt>
                <c:pt idx="74">
                  <c:v>-41.93847819973557</c:v>
                </c:pt>
                <c:pt idx="75">
                  <c:v>-41.835692063468684</c:v>
                </c:pt>
                <c:pt idx="76">
                  <c:v>-41.734108288432601</c:v>
                </c:pt>
                <c:pt idx="77">
                  <c:v>-41.633699075248742</c:v>
                </c:pt>
                <c:pt idx="78">
                  <c:v>-41.534437577702235</c:v>
                </c:pt>
                <c:pt idx="79">
                  <c:v>-41.436297859658843</c:v>
                </c:pt>
                <c:pt idx="80">
                  <c:v>-41.339254854388685</c:v>
                </c:pt>
                <c:pt idx="81">
                  <c:v>-41.243284326137598</c:v>
                </c:pt>
                <c:pt idx="82">
                  <c:v>-41.148362833798501</c:v>
                </c:pt>
                <c:pt idx="83">
                  <c:v>-41.054467696546467</c:v>
                </c:pt>
                <c:pt idx="84">
                  <c:v>-40.961576961311799</c:v>
                </c:pt>
                <c:pt idx="85">
                  <c:v>-40.869669371974062</c:v>
                </c:pt>
                <c:pt idx="86">
                  <c:v>-40.778724340169134</c:v>
                </c:pt>
                <c:pt idx="87">
                  <c:v>-40.688721917608902</c:v>
                </c:pt>
                <c:pt idx="88">
                  <c:v>-40.599642769820619</c:v>
                </c:pt>
                <c:pt idx="89">
                  <c:v>-40.511468151219233</c:v>
                </c:pt>
                <c:pt idx="90">
                  <c:v>-40.424179881432501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Werte!$D$74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Werte!$D$74:$CP$74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Werte!$D$90:$CP$90</c:f>
              <c:numCache>
                <c:formatCode>General</c:formatCode>
                <c:ptCount val="91"/>
                <c:pt idx="0">
                  <c:v>-40.424179881432501</c:v>
                </c:pt>
                <c:pt idx="1">
                  <c:v>-39.596408892736257</c:v>
                </c:pt>
                <c:pt idx="2">
                  <c:v>-38.840728265177411</c:v>
                </c:pt>
                <c:pt idx="3">
                  <c:v>-38.145584605490342</c:v>
                </c:pt>
                <c:pt idx="4">
                  <c:v>-37.501997278291825</c:v>
                </c:pt>
                <c:pt idx="5">
                  <c:v>-36.902847025126292</c:v>
                </c:pt>
                <c:pt idx="6">
                  <c:v>-36.342394641037302</c:v>
                </c:pt>
                <c:pt idx="7">
                  <c:v>-35.815945827374655</c:v>
                </c:pt>
                <c:pt idx="8">
                  <c:v>-35.319611985819932</c:v>
                </c:pt>
                <c:pt idx="9">
                  <c:v>-34.850135773187368</c:v>
                </c:pt>
                <c:pt idx="10">
                  <c:v>-34.404761453941816</c:v>
                </c:pt>
                <c:pt idx="11">
                  <c:v>-33.981136917305022</c:v>
                </c:pt>
                <c:pt idx="12">
                  <c:v>-33.577238509207923</c:v>
                </c:pt>
                <c:pt idx="13">
                  <c:v>-33.19131258695495</c:v>
                </c:pt>
                <c:pt idx="14">
                  <c:v>-32.821829521752356</c:v>
                </c:pt>
                <c:pt idx="15">
                  <c:v>-32.467447097238413</c:v>
                </c:pt>
                <c:pt idx="16">
                  <c:v>-32.126981090925973</c:v>
                </c:pt>
                <c:pt idx="17">
                  <c:v>-31.799381410703052</c:v>
                </c:pt>
                <c:pt idx="18">
                  <c:v>-31.4837125733224</c:v>
                </c:pt>
                <c:pt idx="19">
                  <c:v>-31.179137610038786</c:v>
                </c:pt>
                <c:pt idx="20">
                  <c:v>-30.884904701823963</c:v>
                </c:pt>
                <c:pt idx="21">
                  <c:v>-30.600336006817752</c:v>
                </c:pt>
                <c:pt idx="22">
                  <c:v>-30.324818262173743</c:v>
                </c:pt>
                <c:pt idx="23">
                  <c:v>-30.057794832518894</c:v>
                </c:pt>
                <c:pt idx="24">
                  <c:v>-29.798758945783462</c:v>
                </c:pt>
                <c:pt idx="25">
                  <c:v>-29.547247909790627</c:v>
                </c:pt>
                <c:pt idx="26">
                  <c:v>-29.302838143759757</c:v>
                </c:pt>
                <c:pt idx="27">
                  <c:v>-29.065140890700452</c:v>
                </c:pt>
                <c:pt idx="28">
                  <c:v>-28.833798501705822</c:v>
                </c:pt>
                <c:pt idx="29">
                  <c:v>-28.608481202979537</c:v>
                </c:pt>
                <c:pt idx="30">
                  <c:v>-28.388884272240272</c:v>
                </c:pt>
                <c:pt idx="31">
                  <c:v>-28.174725563831689</c:v>
                </c:pt>
                <c:pt idx="32">
                  <c:v>-27.965743332104299</c:v>
                </c:pt>
                <c:pt idx="33">
                  <c:v>-27.761694310945412</c:v>
                </c:pt>
                <c:pt idx="34">
                  <c:v>-27.562352014114882</c:v>
                </c:pt>
                <c:pt idx="35">
                  <c:v>-27.367505226605445</c:v>
                </c:pt>
                <c:pt idx="36">
                  <c:v>-27.176956661830157</c:v>
                </c:pt>
                <c:pt idx="37">
                  <c:v>-26.990521763233581</c:v>
                </c:pt>
                <c:pt idx="38">
                  <c:v>-26.808027632078719</c:v>
                </c:pt>
                <c:pt idx="39">
                  <c:v>-26.629312065796217</c:v>
                </c:pt>
                <c:pt idx="40">
                  <c:v>-26.454222693490919</c:v>
                </c:pt>
                <c:pt idx="41">
                  <c:v>-26.282616197059461</c:v>
                </c:pt>
                <c:pt idx="42">
                  <c:v>-26.114357607942601</c:v>
                </c:pt>
                <c:pt idx="43">
                  <c:v>-25.949319670866238</c:v>
                </c:pt>
                <c:pt idx="44">
                  <c:v>-25.787382267056831</c:v>
                </c:pt>
                <c:pt idx="45">
                  <c:v>-25.628431890382167</c:v>
                </c:pt>
                <c:pt idx="46">
                  <c:v>-25.47236117069469</c:v>
                </c:pt>
                <c:pt idx="47">
                  <c:v>-25.3190684393638</c:v>
                </c:pt>
                <c:pt idx="48">
                  <c:v>-25.168457332593867</c:v>
                </c:pt>
                <c:pt idx="49">
                  <c:v>-25.020436428651923</c:v>
                </c:pt>
                <c:pt idx="50">
                  <c:v>-24.874918915584917</c:v>
                </c:pt>
                <c:pt idx="51">
                  <c:v>-24.731822286402267</c:v>
                </c:pt>
                <c:pt idx="52">
                  <c:v>-24.591068059043728</c:v>
                </c:pt>
                <c:pt idx="53">
                  <c:v>-24.452581518752858</c:v>
                </c:pt>
                <c:pt idx="54">
                  <c:v>-24.316291480738627</c:v>
                </c:pt>
                <c:pt idx="55">
                  <c:v>-24.182130071237683</c:v>
                </c:pt>
                <c:pt idx="56">
                  <c:v>-24.050032525291449</c:v>
                </c:pt>
                <c:pt idx="57">
                  <c:v>-23.919936999729718</c:v>
                </c:pt>
                <c:pt idx="58">
                  <c:v>-23.791784400008943</c:v>
                </c:pt>
                <c:pt idx="59">
                  <c:v>-23.665518219691421</c:v>
                </c:pt>
                <c:pt idx="60">
                  <c:v>-23.541084391474008</c:v>
                </c:pt>
                <c:pt idx="61">
                  <c:v>-23.418431148783316</c:v>
                </c:pt>
                <c:pt idx="62">
                  <c:v>-23.29750889705047</c:v>
                </c:pt>
                <c:pt idx="63">
                  <c:v>-23.17827009386442</c:v>
                </c:pt>
                <c:pt idx="64">
                  <c:v>-23.06066913727884</c:v>
                </c:pt>
                <c:pt idx="65">
                  <c:v>-22.944662261615928</c:v>
                </c:pt>
                <c:pt idx="66">
                  <c:v>-22.830207440171236</c:v>
                </c:pt>
                <c:pt idx="67">
                  <c:v>-22.717264294278227</c:v>
                </c:pt>
                <c:pt idx="68">
                  <c:v>-22.605794008240157</c:v>
                </c:pt>
                <c:pt idx="69">
                  <c:v>-22.495759249680766</c:v>
                </c:pt>
                <c:pt idx="70">
                  <c:v>-22.387124094904728</c:v>
                </c:pt>
                <c:pt idx="71">
                  <c:v>-22.279853958894567</c:v>
                </c:pt>
                <c:pt idx="72">
                  <c:v>-22.173915529602478</c:v>
                </c:pt>
                <c:pt idx="73">
                  <c:v>-22.069276706224837</c:v>
                </c:pt>
                <c:pt idx="74">
                  <c:v>-21.965906541173066</c:v>
                </c:pt>
                <c:pt idx="75">
                  <c:v>-21.863775185478506</c:v>
                </c:pt>
                <c:pt idx="76">
                  <c:v>-21.762853837390139</c:v>
                </c:pt>
                <c:pt idx="77">
                  <c:v>-21.663114693943793</c:v>
                </c:pt>
                <c:pt idx="78">
                  <c:v>-21.564530905299002</c:v>
                </c:pt>
                <c:pt idx="79">
                  <c:v>-21.467076531655866</c:v>
                </c:pt>
                <c:pt idx="80">
                  <c:v>-21.370726502578982</c:v>
                </c:pt>
                <c:pt idx="81">
                  <c:v>-21.275456578568757</c:v>
                </c:pt>
                <c:pt idx="82">
                  <c:v>-21.181243314732857</c:v>
                </c:pt>
                <c:pt idx="83">
                  <c:v>-21.088064026421428</c:v>
                </c:pt>
                <c:pt idx="84">
                  <c:v>-20.995896756700137</c:v>
                </c:pt>
                <c:pt idx="85">
                  <c:v>-20.904720245544326</c:v>
                </c:pt>
                <c:pt idx="86">
                  <c:v>-20.814513900646109</c:v>
                </c:pt>
                <c:pt idx="87">
                  <c:v>-20.725257769734192</c:v>
                </c:pt>
                <c:pt idx="88">
                  <c:v>-20.636932514313202</c:v>
                </c:pt>
                <c:pt idx="89">
                  <c:v>-20.549519384736161</c:v>
                </c:pt>
                <c:pt idx="90">
                  <c:v>-20.463000196529691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Werte!$D$75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Werte!$D$75:$CP$75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Werte!$D$91:$CP$91</c:f>
              <c:numCache>
                <c:formatCode>General</c:formatCode>
                <c:ptCount val="91"/>
                <c:pt idx="0">
                  <c:v>-20.463000196529691</c:v>
                </c:pt>
                <c:pt idx="1">
                  <c:v>-19.643336684037315</c:v>
                </c:pt>
                <c:pt idx="2">
                  <c:v>-18.896517988428052</c:v>
                </c:pt>
                <c:pt idx="3">
                  <c:v>-18.210985979570374</c:v>
                </c:pt>
                <c:pt idx="4">
                  <c:v>-17.577754910119257</c:v>
                </c:pt>
                <c:pt idx="5">
                  <c:v>-16.989700043360187</c:v>
                </c:pt>
                <c:pt idx="6">
                  <c:v>-16.441076339128145</c:v>
                </c:pt>
                <c:pt idx="7">
                  <c:v>-15.927183316478429</c:v>
                </c:pt>
                <c:pt idx="8">
                  <c:v>-15.444125858057944</c:v>
                </c:pt>
                <c:pt idx="9">
                  <c:v>-14.988639775698712</c:v>
                </c:pt>
                <c:pt idx="10">
                  <c:v>-14.557962174139254</c:v>
                </c:pt>
                <c:pt idx="11">
                  <c:v>-14.14973347970818</c:v>
                </c:pt>
                <c:pt idx="12">
                  <c:v>-13.761922284190062</c:v>
                </c:pt>
                <c:pt idx="13">
                  <c:v>-13.392766911702081</c:v>
                </c:pt>
                <c:pt idx="14">
                  <c:v>-13.040729433695157</c:v>
                </c:pt>
                <c:pt idx="15">
                  <c:v>-12.704459080179626</c:v>
                </c:pt>
                <c:pt idx="16">
                  <c:v>-12.382762834048135</c:v>
                </c:pt>
                <c:pt idx="17">
                  <c:v>-12.074581580604056</c:v>
                </c:pt>
                <c:pt idx="18">
                  <c:v>-11.778970599189435</c:v>
                </c:pt>
                <c:pt idx="19">
                  <c:v>-11.495083482035229</c:v>
                </c:pt>
                <c:pt idx="20">
                  <c:v>-11.222158782728267</c:v>
                </c:pt>
                <c:pt idx="21">
                  <c:v>-10.959508856919209</c:v>
                </c:pt>
                <c:pt idx="22">
                  <c:v>-10.706510477396714</c:v>
                </c:pt>
                <c:pt idx="23">
                  <c:v>-10.462596895715082</c:v>
                </c:pt>
                <c:pt idx="24">
                  <c:v>-10.227251091101051</c:v>
                </c:pt>
                <c:pt idx="25">
                  <c:v>-10.000000000000002</c:v>
                </c:pt>
                <c:pt idx="26">
                  <c:v>-9.7804095603874046</c:v>
                </c:pt>
                <c:pt idx="27">
                  <c:v>-9.5680804367967003</c:v>
                </c:pt>
                <c:pt idx="28">
                  <c:v>-9.3626443170471347</c:v>
                </c:pt>
                <c:pt idx="29">
                  <c:v>-9.1637606914831711</c:v>
                </c:pt>
                <c:pt idx="30">
                  <c:v>-8.9711140413477413</c:v>
                </c:pt>
                <c:pt idx="31">
                  <c:v>-8.7844113755977222</c:v>
                </c:pt>
                <c:pt idx="32">
                  <c:v>-8.6033800657099384</c:v>
                </c:pt>
                <c:pt idx="33">
                  <c:v>-8.4277659363377762</c:v>
                </c:pt>
                <c:pt idx="34">
                  <c:v>-8.2573315764611781</c:v>
                </c:pt>
                <c:pt idx="35">
                  <c:v>-8.091854841236124</c:v>
                </c:pt>
                <c:pt idx="36">
                  <c:v>-7.9311275193345061</c:v>
                </c:pt>
                <c:pt idx="37">
                  <c:v>-7.7749541443614181</c:v>
                </c:pt>
                <c:pt idx="38">
                  <c:v>-7.6231509320935888</c:v>
                </c:pt>
                <c:pt idx="39">
                  <c:v>-7.4755448279187444</c:v>
                </c:pt>
                <c:pt idx="40">
                  <c:v>-7.3319726510656942</c:v>
                </c:pt>
                <c:pt idx="41">
                  <c:v>-7.1922803240750612</c:v>
                </c:pt>
                <c:pt idx="42">
                  <c:v>-7.0563221775315803</c:v>
                </c:pt>
                <c:pt idx="43">
                  <c:v>-6.9239603214108421</c:v>
                </c:pt>
                <c:pt idx="44">
                  <c:v>-6.7950640755259384</c:v>
                </c:pt>
                <c:pt idx="45">
                  <c:v>-6.6695094525261105</c:v>
                </c:pt>
                <c:pt idx="46">
                  <c:v>-6.5471786877266069</c:v>
                </c:pt>
                <c:pt idx="47">
                  <c:v>-6.4279598107592717</c:v>
                </c:pt>
                <c:pt idx="48">
                  <c:v>-6.3117462546446577</c:v>
                </c:pt>
                <c:pt idx="49">
                  <c:v>-6.1984364984143934</c:v>
                </c:pt>
                <c:pt idx="50">
                  <c:v>-6.0879337398693067</c:v>
                </c:pt>
                <c:pt idx="51">
                  <c:v>-5.9801455954554559</c:v>
                </c:pt>
                <c:pt idx="52">
                  <c:v>-5.8749838245849295</c:v>
                </c:pt>
                <c:pt idx="53">
                  <c:v>-5.7723640760293033</c:v>
                </c:pt>
                <c:pt idx="54">
                  <c:v>-5.6722056542763486</c:v>
                </c:pt>
                <c:pt idx="55">
                  <c:v>-5.5744313039709343</c:v>
                </c:pt>
                <c:pt idx="56">
                  <c:v>-5.4789670107632453</c:v>
                </c:pt>
                <c:pt idx="57">
                  <c:v>-5.3857418170651359</c:v>
                </c:pt>
                <c:pt idx="58">
                  <c:v>-5.2946876513723318</c:v>
                </c:pt>
                <c:pt idx="59">
                  <c:v>-5.2057391699483615</c:v>
                </c:pt>
                <c:pt idx="60">
                  <c:v>-5.1188336097887452</c:v>
                </c:pt>
                <c:pt idx="61">
                  <c:v>-5.0339106518923558</c:v>
                </c:pt>
                <c:pt idx="62">
                  <c:v>-4.9509122939632144</c:v>
                </c:pt>
                <c:pt idx="63">
                  <c:v>-4.8697827317517515</c:v>
                </c:pt>
                <c:pt idx="64">
                  <c:v>-4.7904682483207495</c:v>
                </c:pt>
                <c:pt idx="65">
                  <c:v>-4.7129171105893866</c:v>
                </c:pt>
                <c:pt idx="66">
                  <c:v>-4.637079472569579</c:v>
                </c:pt>
                <c:pt idx="67">
                  <c:v>-4.5629072847632655</c:v>
                </c:pt>
                <c:pt idx="68">
                  <c:v>-4.4903542092380722</c:v>
                </c:pt>
                <c:pt idx="69">
                  <c:v>-4.4193755399425605</c:v>
                </c:pt>
                <c:pt idx="70">
                  <c:v>-4.349928127861598</c:v>
                </c:pt>
                <c:pt idx="71">
                  <c:v>-4.2819703106477984</c:v>
                </c:pt>
                <c:pt idx="72">
                  <c:v>-4.2154618463967903</c:v>
                </c:pt>
                <c:pt idx="73">
                  <c:v>-4.150363851262961</c:v>
                </c:pt>
                <c:pt idx="74">
                  <c:v>-4.0866387406381079</c:v>
                </c:pt>
                <c:pt idx="75">
                  <c:v>-4.0242501736390803</c:v>
                </c:pt>
                <c:pt idx="76">
                  <c:v>-3.9631630006716181</c:v>
                </c:pt>
                <c:pt idx="77">
                  <c:v>-3.9033432138568971</c:v>
                </c:pt>
                <c:pt idx="78">
                  <c:v>-3.8447579001247645</c:v>
                </c:pt>
                <c:pt idx="79">
                  <c:v>-3.7873751967934552</c:v>
                </c:pt>
                <c:pt idx="80">
                  <c:v>-3.7311642494700537</c:v>
                </c:pt>
                <c:pt idx="81">
                  <c:v>-3.6760951721190063</c:v>
                </c:pt>
                <c:pt idx="82">
                  <c:v>-3.6221390091580012</c:v>
                </c:pt>
                <c:pt idx="83">
                  <c:v>-3.5692676994513874</c:v>
                </c:pt>
                <c:pt idx="84">
                  <c:v>-3.5174540420812077</c:v>
                </c:pt>
                <c:pt idx="85">
                  <c:v>-3.4666716637850565</c:v>
                </c:pt>
                <c:pt idx="86">
                  <c:v>-3.4168949879582016</c:v>
                </c:pt>
                <c:pt idx="87">
                  <c:v>-3.3680992051250498</c:v>
                </c:pt>
                <c:pt idx="88">
                  <c:v>-3.3202602447919221</c:v>
                </c:pt>
                <c:pt idx="89">
                  <c:v>-3.2733547485995587</c:v>
                </c:pt>
                <c:pt idx="90">
                  <c:v>-3.227360044699497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Werte!$D$76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Werte!$D$76:$CP$76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Werte!$D$92:$CP$92</c:f>
              <c:numCache>
                <c:formatCode>General</c:formatCode>
                <c:ptCount val="91"/>
                <c:pt idx="0">
                  <c:v>-3.227360044699497</c:v>
                </c:pt>
                <c:pt idx="1">
                  <c:v>-2.8129637109462031</c:v>
                </c:pt>
                <c:pt idx="2">
                  <c:v>-2.4689846949953256</c:v>
                </c:pt>
                <c:pt idx="3">
                  <c:v>-2.1810647717397318</c:v>
                </c:pt>
                <c:pt idx="4">
                  <c:v>-1.9382002601611303</c:v>
                </c:pt>
                <c:pt idx="5">
                  <c:v>-1.7318626841227402</c:v>
                </c:pt>
                <c:pt idx="6">
                  <c:v>-1.5553766805031632</c:v>
                </c:pt>
                <c:pt idx="7">
                  <c:v>-1.403470820539727</c:v>
                </c:pt>
                <c:pt idx="8">
                  <c:v>-1.271948169125241</c:v>
                </c:pt>
                <c:pt idx="9">
                  <c:v>-1.157441613081913</c:v>
                </c:pt>
                <c:pt idx="10">
                  <c:v>-1.0572302206014577</c:v>
                </c:pt>
                <c:pt idx="11">
                  <c:v>-0.96910013008056439</c:v>
                </c:pt>
                <c:pt idx="12">
                  <c:v>-0.89123828755805501</c:v>
                </c:pt>
                <c:pt idx="13">
                  <c:v>-0.82215064663187221</c:v>
                </c:pt>
                <c:pt idx="14">
                  <c:v>-0.76059874034936215</c:v>
                </c:pt>
                <c:pt idx="15">
                  <c:v>-0.70555015835031809</c:v>
                </c:pt>
                <c:pt idx="16">
                  <c:v>-0.65613962511689516</c:v>
                </c:pt>
                <c:pt idx="17">
                  <c:v>-0.61163821602075552</c:v>
                </c:pt>
                <c:pt idx="18">
                  <c:v>-0.57142886136568694</c:v>
                </c:pt>
                <c:pt idx="19">
                  <c:v>-0.53498673980717015</c:v>
                </c:pt>
                <c:pt idx="20">
                  <c:v>-0.50186349675360742</c:v>
                </c:pt>
                <c:pt idx="21">
                  <c:v>-0.47167447262709267</c:v>
                </c:pt>
                <c:pt idx="22">
                  <c:v>-0.44408831298242302</c:v>
                </c:pt>
                <c:pt idx="23">
                  <c:v>-0.41881847382159726</c:v>
                </c:pt>
                <c:pt idx="24">
                  <c:v>-0.3956162428382653</c:v>
                </c:pt>
                <c:pt idx="25">
                  <c:v>-0.37426497940623699</c:v>
                </c:pt>
                <c:pt idx="26">
                  <c:v>-0.35457533920863205</c:v>
                </c:pt>
                <c:pt idx="27">
                  <c:v>-0.33638129815059598</c:v>
                </c:pt>
                <c:pt idx="28">
                  <c:v>-0.31953682806573186</c:v>
                </c:pt>
                <c:pt idx="29">
                  <c:v>-0.30391310629357743</c:v>
                </c:pt>
                <c:pt idx="30">
                  <c:v>-0.28939616440662463</c:v>
                </c:pt>
                <c:pt idx="31">
                  <c:v>-0.27588489965929974</c:v>
                </c:pt>
                <c:pt idx="32">
                  <c:v>-0.2632893872234916</c:v>
                </c:pt>
                <c:pt idx="33">
                  <c:v>-0.25152944280786638</c:v>
                </c:pt>
                <c:pt idx="34">
                  <c:v>-0.24053339447623059</c:v>
                </c:pt>
                <c:pt idx="35">
                  <c:v>-0.23023702987967809</c:v>
                </c:pt>
                <c:pt idx="36">
                  <c:v>-0.22058269108151768</c:v>
                </c:pt>
                <c:pt idx="37">
                  <c:v>-0.21151849398075578</c:v>
                </c:pt>
                <c:pt idx="38">
                  <c:v>-0.2029976532613908</c:v>
                </c:pt>
                <c:pt idx="39">
                  <c:v>-0.19497789699278106</c:v>
                </c:pt>
                <c:pt idx="40">
                  <c:v>-0.1874209576238203</c:v>
                </c:pt>
                <c:pt idx="41">
                  <c:v>-0.18029212826376906</c:v>
                </c:pt>
                <c:pt idx="42">
                  <c:v>-0.17355987491473709</c:v>
                </c:pt>
                <c:pt idx="43">
                  <c:v>-0.16719549678627249</c:v>
                </c:pt>
                <c:pt idx="44">
                  <c:v>-0.16117282803852268</c:v>
                </c:pt>
                <c:pt idx="45">
                  <c:v>-0.1554679753123463</c:v>
                </c:pt>
                <c:pt idx="46">
                  <c:v>-0.15005908624958303</c:v>
                </c:pt>
                <c:pt idx="47">
                  <c:v>-0.14492614491405029</c:v>
                </c:pt>
                <c:pt idx="48">
                  <c:v>-0.14005079061777942</c:v>
                </c:pt>
                <c:pt idx="49">
                  <c:v>-0.13541615715715435</c:v>
                </c:pt>
                <c:pt idx="50">
                  <c:v>-0.13100672988594</c:v>
                </c:pt>
                <c:pt idx="51">
                  <c:v>-0.12680821840956108</c:v>
                </c:pt>
                <c:pt idx="52">
                  <c:v>-0.12280744298854895</c:v>
                </c:pt>
                <c:pt idx="53">
                  <c:v>-0.1189922329970762</c:v>
                </c:pt>
                <c:pt idx="54">
                  <c:v>-0.11535133600277786</c:v>
                </c:pt>
                <c:pt idx="55">
                  <c:v>-0.11187433622220076</c:v>
                </c:pt>
                <c:pt idx="56">
                  <c:v>-0.10855158126759051</c:v>
                </c:pt>
                <c:pt idx="57">
                  <c:v>-0.10537411623911301</c:v>
                </c:pt>
                <c:pt idx="58">
                  <c:v>-0.10233362433594852</c:v>
                </c:pt>
                <c:pt idx="59">
                  <c:v>-9.9422373262361446E-2</c:v>
                </c:pt>
                <c:pt idx="60">
                  <c:v>-9.6633166793794273E-2</c:v>
                </c:pt>
                <c:pt idx="61">
                  <c:v>-9.3959300944940274E-2</c:v>
                </c:pt>
                <c:pt idx="62">
                  <c:v>-9.1394524248469028E-2</c:v>
                </c:pt>
                <c:pt idx="63">
                  <c:v>-8.8933001711144544E-2</c:v>
                </c:pt>
                <c:pt idx="64">
                  <c:v>-8.6569282064631117E-2</c:v>
                </c:pt>
                <c:pt idx="65">
                  <c:v>-8.4298267972298946E-2</c:v>
                </c:pt>
                <c:pt idx="66">
                  <c:v>-8.2115188891960941E-2</c:v>
                </c:pt>
                <c:pt idx="67">
                  <c:v>-8.0015576328176852E-2</c:v>
                </c:pt>
                <c:pt idx="68">
                  <c:v>-7.7995241237320184E-2</c:v>
                </c:pt>
                <c:pt idx="69">
                  <c:v>-7.6050253374693233E-2</c:v>
                </c:pt>
                <c:pt idx="70">
                  <c:v>-7.4176922395707889E-2</c:v>
                </c:pt>
                <c:pt idx="71">
                  <c:v>-7.2371780543444272E-2</c:v>
                </c:pt>
                <c:pt idx="72">
                  <c:v>-7.0631566772560855E-2</c:v>
                </c:pt>
                <c:pt idx="73">
                  <c:v>-6.8953212175366999E-2</c:v>
                </c:pt>
                <c:pt idx="74">
                  <c:v>-6.7333826589683232E-2</c:v>
                </c:pt>
                <c:pt idx="75">
                  <c:v>-6.5770686280510027E-2</c:v>
                </c:pt>
                <c:pt idx="76">
                  <c:v>-6.426122259845872E-2</c:v>
                </c:pt>
                <c:pt idx="77">
                  <c:v>-6.2803011527643171E-2</c:v>
                </c:pt>
                <c:pt idx="78">
                  <c:v>-6.1393764044356751E-2</c:v>
                </c:pt>
                <c:pt idx="79">
                  <c:v>-6.0031317215629543E-2</c:v>
                </c:pt>
                <c:pt idx="80">
                  <c:v>-5.8713625973608935E-2</c:v>
                </c:pt>
                <c:pt idx="81">
                  <c:v>-5.7438755507895768E-2</c:v>
                </c:pt>
                <c:pt idx="82">
                  <c:v>-5.6204874223436133E-2</c:v>
                </c:pt>
                <c:pt idx="83">
                  <c:v>-5.5010247216543198E-2</c:v>
                </c:pt>
                <c:pt idx="84">
                  <c:v>-5.3853230226014043E-2</c:v>
                </c:pt>
                <c:pt idx="85">
                  <c:v>-5.2732264020291457E-2</c:v>
                </c:pt>
                <c:pt idx="86">
                  <c:v>-5.1645869185180951E-2</c:v>
                </c:pt>
                <c:pt idx="87">
                  <c:v>-5.0592641279833123E-2</c:v>
                </c:pt>
                <c:pt idx="88">
                  <c:v>-4.9571246331653232E-2</c:v>
                </c:pt>
                <c:pt idx="89">
                  <c:v>-4.8580416643293017E-2</c:v>
                </c:pt>
                <c:pt idx="90">
                  <c:v>-4.7618946887354567E-2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Werte!$D$77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Werte!$D$77:$CP$77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Werte!$D$93:$CP$93</c:f>
              <c:numCache>
                <c:formatCode>General</c:formatCode>
                <c:ptCount val="91"/>
                <c:pt idx="0">
                  <c:v>-4.7618946887354567E-2</c:v>
                </c:pt>
                <c:pt idx="1">
                  <c:v>-3.9391857258090066E-2</c:v>
                </c:pt>
                <c:pt idx="2">
                  <c:v>-3.3124029534546899E-2</c:v>
                </c:pt>
                <c:pt idx="3">
                  <c:v>-2.8239918808834957E-2</c:v>
                </c:pt>
                <c:pt idx="4">
                  <c:v>-2.4360614431047603E-2</c:v>
                </c:pt>
                <c:pt idx="5">
                  <c:v>-2.1228462251617772E-2</c:v>
                </c:pt>
                <c:pt idx="6">
                  <c:v>-1.8663343217774117E-2</c:v>
                </c:pt>
                <c:pt idx="7">
                  <c:v>-1.6536286573761425E-2</c:v>
                </c:pt>
                <c:pt idx="8">
                  <c:v>-1.4752989758576807E-2</c:v>
                </c:pt>
                <c:pt idx="9">
                  <c:v>-1.3243213439876438E-2</c:v>
                </c:pt>
                <c:pt idx="10">
                  <c:v>-1.1953775417950403E-2</c:v>
                </c:pt>
                <c:pt idx="11">
                  <c:v>-1.0843812922199398E-2</c:v>
                </c:pt>
                <c:pt idx="12">
                  <c:v>-9.8815114575553052E-3</c:v>
                </c:pt>
                <c:pt idx="13">
                  <c:v>-9.0418035884041129E-3</c:v>
                </c:pt>
                <c:pt idx="14">
                  <c:v>-8.3047224717843083E-3</c:v>
                </c:pt>
                <c:pt idx="15">
                  <c:v>-7.6542056344536813E-3</c:v>
                </c:pt>
                <c:pt idx="16">
                  <c:v>-7.0772136221362372E-3</c:v>
                </c:pt>
                <c:pt idx="17">
                  <c:v>-6.5630722642327525E-3</c:v>
                </c:pt>
                <c:pt idx="18">
                  <c:v>-6.1029760017956534E-3</c:v>
                </c:pt>
                <c:pt idx="19">
                  <c:v>-5.6896087407703258E-3</c:v>
                </c:pt>
                <c:pt idx="20">
                  <c:v>-5.3168514962503629E-3</c:v>
                </c:pt>
                <c:pt idx="21">
                  <c:v>-4.9795548469648981E-3</c:v>
                </c:pt>
                <c:pt idx="22">
                  <c:v>-4.6733602882379219E-3</c:v>
                </c:pt>
                <c:pt idx="23">
                  <c:v>-4.3945588346871178E-3</c:v>
                </c:pt>
                <c:pt idx="24">
                  <c:v>-4.1399782548054067E-3</c:v>
                </c:pt>
                <c:pt idx="25">
                  <c:v>-3.9068924991005442E-3</c:v>
                </c:pt>
                <c:pt idx="26">
                  <c:v>-3.6929484673218654E-3</c:v>
                </c:pt>
                <c:pt idx="27">
                  <c:v>-3.4961064228562224E-3</c:v>
                </c:pt>
                <c:pt idx="28">
                  <c:v>-3.314591223678501E-3</c:v>
                </c:pt>
                <c:pt idx="29">
                  <c:v>-3.1468521829119702E-3</c:v>
                </c:pt>
                <c:pt idx="30">
                  <c:v>-2.9915298571682267E-3</c:v>
                </c:pt>
                <c:pt idx="31">
                  <c:v>-2.8474284292571077E-3</c:v>
                </c:pt>
                <c:pt idx="32">
                  <c:v>-2.7134926337510686E-3</c:v>
                </c:pt>
                <c:pt idx="33">
                  <c:v>-2.5887883911081041E-3</c:v>
                </c:pt>
                <c:pt idx="34">
                  <c:v>-2.4724864845736393E-3</c:v>
                </c:pt>
                <c:pt idx="35">
                  <c:v>-2.3638487454673207E-3</c:v>
                </c:pt>
                <c:pt idx="36">
                  <c:v>-2.2622163159286409E-3</c:v>
                </c:pt>
                <c:pt idx="37">
                  <c:v>-2.166999639553763E-3</c:v>
                </c:pt>
                <c:pt idx="38">
                  <c:v>-2.0776698953002271E-3</c:v>
                </c:pt>
                <c:pt idx="39">
                  <c:v>-1.9937516415995719E-3</c:v>
                </c:pt>
                <c:pt idx="40">
                  <c:v>-1.9148164791847372E-3</c:v>
                </c:pt>
                <c:pt idx="41">
                  <c:v>-1.8404775745403932E-3</c:v>
                </c:pt>
                <c:pt idx="42">
                  <c:v>-1.7703849129462412E-3</c:v>
                </c:pt>
                <c:pt idx="43">
                  <c:v>-1.7042211721262932E-3</c:v>
                </c:pt>
                <c:pt idx="44">
                  <c:v>-1.6416981254834386E-3</c:v>
                </c:pt>
                <c:pt idx="45">
                  <c:v>-1.5825534986276288E-3</c:v>
                </c:pt>
                <c:pt idx="46">
                  <c:v>-1.5265482151073399E-3</c:v>
                </c:pt>
                <c:pt idx="47">
                  <c:v>-1.4734639771911474E-3</c:v>
                </c:pt>
                <c:pt idx="48">
                  <c:v>-1.4231011359475381E-3</c:v>
                </c:pt>
                <c:pt idx="49">
                  <c:v>-1.3752768117361351E-3</c:v>
                </c:pt>
                <c:pt idx="50">
                  <c:v>-1.3298232320381512E-3</c:v>
                </c:pt>
                <c:pt idx="51">
                  <c:v>-1.2865862583522081E-3</c:v>
                </c:pt>
                <c:pt idx="52">
                  <c:v>-1.2454240779842577E-3</c:v>
                </c:pt>
                <c:pt idx="53">
                  <c:v>-1.2062060399819637E-3</c:v>
                </c:pt>
                <c:pt idx="54">
                  <c:v>-1.1688116173050073E-3</c:v>
                </c:pt>
                <c:pt idx="55">
                  <c:v>-1.1331294798864469E-3</c:v>
                </c:pt>
                <c:pt idx="56">
                  <c:v>-1.0990566651861021E-3</c:v>
                </c:pt>
                <c:pt idx="57">
                  <c:v>-1.0664978347331669E-3</c:v>
                </c:pt>
                <c:pt idx="58">
                  <c:v>-1.0353646065997502E-3</c:v>
                </c:pt>
                <c:pt idx="59">
                  <c:v>-1.0055749550899971E-3</c:v>
                </c:pt>
                <c:pt idx="60">
                  <c:v>-9.7705266997701501E-4</c:v>
                </c:pt>
                <c:pt idx="61">
                  <c:v>-9.4972686870099115E-4</c:v>
                </c:pt>
                <c:pt idx="62">
                  <c:v>-9.2353155560524639E-4</c:v>
                </c:pt>
                <c:pt idx="63">
                  <c:v>-8.9840522315277308E-4</c:v>
                </c:pt>
                <c:pt idx="64">
                  <c:v>-8.7429049060065277E-4</c:v>
                </c:pt>
                <c:pt idx="65">
                  <c:v>-8.5113377614453819E-4</c:v>
                </c:pt>
                <c:pt idx="66">
                  <c:v>-8.2888499907526046E-4</c:v>
                </c:pt>
                <c:pt idx="67">
                  <c:v>-8.0749730880050612E-4</c:v>
                </c:pt>
                <c:pt idx="68">
                  <c:v>-7.8692683804387775E-4</c:v>
                </c:pt>
                <c:pt idx="69">
                  <c:v>-7.6713247775281486E-4</c:v>
                </c:pt>
                <c:pt idx="70">
                  <c:v>-7.4807567158075819E-4</c:v>
                </c:pt>
                <c:pt idx="71">
                  <c:v>-7.297202280097207E-4</c:v>
                </c:pt>
                <c:pt idx="72">
                  <c:v>-7.1203214842068506E-4</c:v>
                </c:pt>
                <c:pt idx="73">
                  <c:v>-6.9497946955536646E-4</c:v>
                </c:pt>
                <c:pt idx="74">
                  <c:v>-6.7853211903287603E-4</c:v>
                </c:pt>
                <c:pt idx="75">
                  <c:v>-6.626617826929346E-4</c:v>
                </c:pt>
                <c:pt idx="76">
                  <c:v>-6.4734178267817646E-4</c:v>
                </c:pt>
                <c:pt idx="77">
                  <c:v>-6.3254696524434181E-4</c:v>
                </c:pt>
                <c:pt idx="78">
                  <c:v>-6.1825359746563548E-4</c:v>
                </c:pt>
                <c:pt idx="79">
                  <c:v>-6.0443927200740794E-4</c:v>
                </c:pt>
                <c:pt idx="80">
                  <c:v>-5.9108281925505479E-4</c:v>
                </c:pt>
                <c:pt idx="81">
                  <c:v>-5.7816422618451116E-4</c:v>
                </c:pt>
                <c:pt idx="82">
                  <c:v>-5.6566456133757452E-4</c:v>
                </c:pt>
                <c:pt idx="83">
                  <c:v>-5.535659054524127E-4</c:v>
                </c:pt>
                <c:pt idx="84">
                  <c:v>-5.4185128719741633E-4</c:v>
                </c:pt>
                <c:pt idx="85">
                  <c:v>-5.3050462363113545E-4</c:v>
                </c:pt>
                <c:pt idx="86">
                  <c:v>-5.19510664978269E-4</c:v>
                </c:pt>
                <c:pt idx="87">
                  <c:v>-5.0885494337052611E-4</c:v>
                </c:pt>
                <c:pt idx="88">
                  <c:v>-4.985237252233735E-4</c:v>
                </c:pt>
                <c:pt idx="89">
                  <c:v>-4.8850396696598845E-4</c:v>
                </c:pt>
                <c:pt idx="90">
                  <c:v>-4.7878327385525129E-4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Werte!$D$78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Werte!$D$78:$CP$78</c:f>
              <c:numCache>
                <c:formatCode>General</c:formatCode>
                <c:ptCount val="9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  <c:pt idx="21">
                  <c:v>31000000</c:v>
                </c:pt>
                <c:pt idx="22">
                  <c:v>32000000</c:v>
                </c:pt>
                <c:pt idx="23">
                  <c:v>33000000</c:v>
                </c:pt>
                <c:pt idx="24">
                  <c:v>34000000</c:v>
                </c:pt>
                <c:pt idx="25">
                  <c:v>35000000</c:v>
                </c:pt>
                <c:pt idx="26">
                  <c:v>36000000</c:v>
                </c:pt>
                <c:pt idx="27">
                  <c:v>37000000</c:v>
                </c:pt>
                <c:pt idx="28">
                  <c:v>38000000</c:v>
                </c:pt>
                <c:pt idx="29">
                  <c:v>39000000</c:v>
                </c:pt>
                <c:pt idx="30">
                  <c:v>40000000</c:v>
                </c:pt>
                <c:pt idx="31">
                  <c:v>41000000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44000000</c:v>
                </c:pt>
                <c:pt idx="35">
                  <c:v>45000000</c:v>
                </c:pt>
                <c:pt idx="36">
                  <c:v>46000000</c:v>
                </c:pt>
                <c:pt idx="37">
                  <c:v>47000000</c:v>
                </c:pt>
                <c:pt idx="38">
                  <c:v>48000000</c:v>
                </c:pt>
                <c:pt idx="39">
                  <c:v>49000000</c:v>
                </c:pt>
                <c:pt idx="40">
                  <c:v>50000000</c:v>
                </c:pt>
                <c:pt idx="41">
                  <c:v>51000000</c:v>
                </c:pt>
                <c:pt idx="42">
                  <c:v>52000000</c:v>
                </c:pt>
                <c:pt idx="43">
                  <c:v>53000000</c:v>
                </c:pt>
                <c:pt idx="44">
                  <c:v>54000000</c:v>
                </c:pt>
                <c:pt idx="45">
                  <c:v>55000000</c:v>
                </c:pt>
                <c:pt idx="46">
                  <c:v>56000000</c:v>
                </c:pt>
                <c:pt idx="47">
                  <c:v>57000000</c:v>
                </c:pt>
                <c:pt idx="48">
                  <c:v>58000000</c:v>
                </c:pt>
                <c:pt idx="49">
                  <c:v>59000000</c:v>
                </c:pt>
                <c:pt idx="50">
                  <c:v>60000000</c:v>
                </c:pt>
                <c:pt idx="51">
                  <c:v>61000000</c:v>
                </c:pt>
                <c:pt idx="52">
                  <c:v>62000000</c:v>
                </c:pt>
                <c:pt idx="53">
                  <c:v>63000000</c:v>
                </c:pt>
                <c:pt idx="54">
                  <c:v>64000000</c:v>
                </c:pt>
                <c:pt idx="55">
                  <c:v>65000000</c:v>
                </c:pt>
                <c:pt idx="56">
                  <c:v>66000000</c:v>
                </c:pt>
                <c:pt idx="57">
                  <c:v>67000000</c:v>
                </c:pt>
                <c:pt idx="58">
                  <c:v>68000000</c:v>
                </c:pt>
                <c:pt idx="59">
                  <c:v>69000000</c:v>
                </c:pt>
                <c:pt idx="60">
                  <c:v>70000000</c:v>
                </c:pt>
                <c:pt idx="61">
                  <c:v>71000000</c:v>
                </c:pt>
                <c:pt idx="62">
                  <c:v>72000000</c:v>
                </c:pt>
                <c:pt idx="63">
                  <c:v>73000000</c:v>
                </c:pt>
                <c:pt idx="64">
                  <c:v>74000000</c:v>
                </c:pt>
                <c:pt idx="65">
                  <c:v>75000000</c:v>
                </c:pt>
                <c:pt idx="66">
                  <c:v>76000000</c:v>
                </c:pt>
                <c:pt idx="67">
                  <c:v>77000000</c:v>
                </c:pt>
                <c:pt idx="68">
                  <c:v>78000000</c:v>
                </c:pt>
                <c:pt idx="69">
                  <c:v>79000000</c:v>
                </c:pt>
                <c:pt idx="70">
                  <c:v>80000000</c:v>
                </c:pt>
                <c:pt idx="71">
                  <c:v>81000000</c:v>
                </c:pt>
                <c:pt idx="72">
                  <c:v>82000000</c:v>
                </c:pt>
                <c:pt idx="73">
                  <c:v>83000000</c:v>
                </c:pt>
                <c:pt idx="74">
                  <c:v>84000000</c:v>
                </c:pt>
                <c:pt idx="75">
                  <c:v>85000000</c:v>
                </c:pt>
                <c:pt idx="76">
                  <c:v>86000000</c:v>
                </c:pt>
                <c:pt idx="77">
                  <c:v>87000000</c:v>
                </c:pt>
                <c:pt idx="78">
                  <c:v>88000000</c:v>
                </c:pt>
                <c:pt idx="79">
                  <c:v>89000000</c:v>
                </c:pt>
                <c:pt idx="80">
                  <c:v>90000000</c:v>
                </c:pt>
                <c:pt idx="81">
                  <c:v>91000000</c:v>
                </c:pt>
                <c:pt idx="82">
                  <c:v>92000000</c:v>
                </c:pt>
                <c:pt idx="83">
                  <c:v>93000000</c:v>
                </c:pt>
                <c:pt idx="84">
                  <c:v>94000000</c:v>
                </c:pt>
                <c:pt idx="85">
                  <c:v>95000000</c:v>
                </c:pt>
                <c:pt idx="86">
                  <c:v>96000000</c:v>
                </c:pt>
                <c:pt idx="87">
                  <c:v>97000000</c:v>
                </c:pt>
                <c:pt idx="88">
                  <c:v>98000000</c:v>
                </c:pt>
                <c:pt idx="89">
                  <c:v>99000000</c:v>
                </c:pt>
                <c:pt idx="90">
                  <c:v>100000000</c:v>
                </c:pt>
              </c:numCache>
            </c:numRef>
          </c:xVal>
          <c:yVal>
            <c:numRef>
              <c:f>Werte!$D$94:$CP$94</c:f>
              <c:numCache>
                <c:formatCode>General</c:formatCode>
                <c:ptCount val="91"/>
                <c:pt idx="0">
                  <c:v>-4.7878327385525129E-4</c:v>
                </c:pt>
                <c:pt idx="1">
                  <c:v>-3.9569244139161575E-4</c:v>
                </c:pt>
                <c:pt idx="2">
                  <c:v>-3.3249398458513066E-4</c:v>
                </c:pt>
                <c:pt idx="3">
                  <c:v>-2.8331008816544006E-4</c:v>
                </c:pt>
                <c:pt idx="4">
                  <c:v>-2.4428377565330724E-4</c:v>
                </c:pt>
                <c:pt idx="5">
                  <c:v>-2.1279908259835638E-4</c:v>
                </c:pt>
                <c:pt idx="6">
                  <c:v>-1.8703099855117735E-4</c:v>
                </c:pt>
                <c:pt idx="7">
                  <c:v>-1.6567492509652872E-4</c:v>
                </c:pt>
                <c:pt idx="8">
                  <c:v>-1.4777824693423298E-4</c:v>
                </c:pt>
                <c:pt idx="9">
                  <c:v>-1.3263223129808993E-4</c:v>
                </c:pt>
                <c:pt idx="10">
                  <c:v>-1.1970076695511328E-4</c:v>
                </c:pt>
                <c:pt idx="11">
                  <c:v>-1.0857226332825656E-4</c:v>
                </c:pt>
                <c:pt idx="12">
                  <c:v>-9.8926490288797308E-5</c:v>
                </c:pt>
                <c:pt idx="13">
                  <c:v>-9.0511281074942294E-5</c:v>
                </c:pt>
                <c:pt idx="14">
                  <c:v>-8.3125882639238039E-5</c:v>
                </c:pt>
                <c:pt idx="15">
                  <c:v>-7.6608870919676691E-5</c:v>
                </c:pt>
                <c:pt idx="16">
                  <c:v>-7.0829254712148247E-5</c:v>
                </c:pt>
                <c:pt idx="17">
                  <c:v>-6.567984166126223E-5</c:v>
                </c:pt>
                <c:pt idx="18">
                  <c:v>-6.1072232104122693E-5</c:v>
                </c:pt>
                <c:pt idx="19">
                  <c:v>-5.6932999746705712E-5</c:v>
                </c:pt>
                <c:pt idx="20">
                  <c:v>-5.3200748177882447E-5</c:v>
                </c:pt>
                <c:pt idx="21">
                  <c:v>-4.9823820993938212E-5</c:v>
                </c:pt>
                <c:pt idx="22">
                  <c:v>-4.6758504760319034E-5</c:v>
                </c:pt>
                <c:pt idx="23">
                  <c:v>-4.3967607216776021E-5</c:v>
                </c:pt>
                <c:pt idx="24">
                  <c:v>-4.1419323793656734E-5</c:v>
                </c:pt>
                <c:pt idx="25">
                  <c:v>-3.908632748239908E-5</c:v>
                </c:pt>
                <c:pt idx="26">
                  <c:v>-3.6945033157244399E-5</c:v>
                </c:pt>
                <c:pt idx="27">
                  <c:v>-3.4974999143995303E-5</c:v>
                </c:pt>
                <c:pt idx="28">
                  <c:v>-3.31584375649779E-5</c:v>
                </c:pt>
                <c:pt idx="29">
                  <c:v>-3.147981137348713E-5</c:v>
                </c:pt>
                <c:pt idx="30">
                  <c:v>-2.9925501041370071E-5</c:v>
                </c:pt>
                <c:pt idx="31">
                  <c:v>-2.8483527433480505E-5</c:v>
                </c:pt>
                <c:pt idx="32">
                  <c:v>-2.7143320295820964E-5</c:v>
                </c:pt>
                <c:pt idx="33">
                  <c:v>-2.5895524003179621E-5</c:v>
                </c:pt>
                <c:pt idx="34">
                  <c:v>-2.4731833830264476E-5</c:v>
                </c:pt>
                <c:pt idx="35">
                  <c:v>-2.364485742697495E-5</c:v>
                </c:pt>
                <c:pt idx="36">
                  <c:v>-2.2627997112913947E-5</c:v>
                </c:pt>
                <c:pt idx="37">
                  <c:v>-2.1675349545521286E-5</c:v>
                </c:pt>
                <c:pt idx="38">
                  <c:v>-2.078161982249818E-5</c:v>
                </c:pt>
                <c:pt idx="39">
                  <c:v>-1.9942047771592942E-5</c:v>
                </c:pt>
                <c:pt idx="40">
                  <c:v>-1.9152344420945325E-5</c:v>
                </c:pt>
                <c:pt idx="41">
                  <c:v>-1.8408637120537017E-5</c:v>
                </c:pt>
                <c:pt idx="42">
                  <c:v>-1.7707421973345519E-5</c:v>
                </c:pt>
                <c:pt idx="43">
                  <c:v>-1.7045522486492785E-5</c:v>
                </c:pt>
                <c:pt idx="44">
                  <c:v>-1.6420053536870316E-5</c:v>
                </c:pt>
                <c:pt idx="45">
                  <c:v>-1.5828389876873737E-5</c:v>
                </c:pt>
                <c:pt idx="46">
                  <c:v>-1.5268138540888075E-5</c:v>
                </c:pt>
                <c:pt idx="47">
                  <c:v>-1.4737114617314095E-5</c:v>
                </c:pt>
                <c:pt idx="48">
                  <c:v>-1.4233319906858551E-5</c:v>
                </c:pt>
                <c:pt idx="49">
                  <c:v>-1.3754924103531634E-5</c:v>
                </c:pt>
                <c:pt idx="50">
                  <c:v>-1.3300248143474808E-5</c:v>
                </c:pt>
                <c:pt idx="51">
                  <c:v>-1.2867749447746445E-5</c:v>
                </c:pt>
                <c:pt idx="52">
                  <c:v>-1.2456008837267065E-5</c:v>
                </c:pt>
                <c:pt idx="53">
                  <c:v>-1.2063718853767285E-5</c:v>
                </c:pt>
                <c:pt idx="54">
                  <c:v>-1.1689673385482123E-5</c:v>
                </c:pt>
                <c:pt idx="55">
                  <c:v>-1.1332758380616272E-5</c:v>
                </c:pt>
                <c:pt idx="56">
                  <c:v>-1.0991943533823907E-5</c:v>
                </c:pt>
                <c:pt idx="57">
                  <c:v>-1.0666274856983808E-5</c:v>
                </c:pt>
                <c:pt idx="58">
                  <c:v>-1.0354867981904936E-5</c:v>
                </c:pt>
                <c:pt idx="59">
                  <c:v>-1.0056902161210264E-5</c:v>
                </c:pt>
                <c:pt idx="60">
                  <c:v>-9.7716148497501253E-6</c:v>
                </c:pt>
                <c:pt idx="61">
                  <c:v>-9.4982968202567815E-6</c:v>
                </c:pt>
                <c:pt idx="62">
                  <c:v>-9.2362877544157062E-6</c:v>
                </c:pt>
                <c:pt idx="63">
                  <c:v>-8.9849722457075524E-6</c:v>
                </c:pt>
                <c:pt idx="64">
                  <c:v>-8.7437761918408756E-6</c:v>
                </c:pt>
                <c:pt idx="65">
                  <c:v>-8.5121635034864026E-6</c:v>
                </c:pt>
                <c:pt idx="66">
                  <c:v>-8.2896331244909425E-6</c:v>
                </c:pt>
                <c:pt idx="67">
                  <c:v>-8.0757163288549226E-6</c:v>
                </c:pt>
                <c:pt idx="68">
                  <c:v>-7.8699742346850027E-6</c:v>
                </c:pt>
                <c:pt idx="69">
                  <c:v>-7.6719955679087775E-6</c:v>
                </c:pt>
                <c:pt idx="70">
                  <c:v>-7.4813945918548769E-6</c:v>
                </c:pt>
                <c:pt idx="71">
                  <c:v>-7.2978092364498294E-6</c:v>
                </c:pt>
                <c:pt idx="72">
                  <c:v>-7.1208993720648782E-6</c:v>
                </c:pt>
                <c:pt idx="73">
                  <c:v>-6.9503452337986405E-6</c:v>
                </c:pt>
                <c:pt idx="74">
                  <c:v>-6.7858459788376123E-6</c:v>
                </c:pt>
                <c:pt idx="75">
                  <c:v>-6.6271183527862517E-6</c:v>
                </c:pt>
                <c:pt idx="76">
                  <c:v>-6.4738954755742025E-6</c:v>
                </c:pt>
                <c:pt idx="77">
                  <c:v>-6.3259257180107406E-6</c:v>
                </c:pt>
                <c:pt idx="78">
                  <c:v>-6.1829716612717937E-6</c:v>
                </c:pt>
                <c:pt idx="79">
                  <c:v>-6.0448091547487391E-6</c:v>
                </c:pt>
                <c:pt idx="80">
                  <c:v>-5.9112264259711782E-6</c:v>
                </c:pt>
                <c:pt idx="81">
                  <c:v>-5.7820232773195029E-6</c:v>
                </c:pt>
                <c:pt idx="82">
                  <c:v>-5.6570103299897393E-6</c:v>
                </c:pt>
                <c:pt idx="83">
                  <c:v>-5.536008337390218E-6</c:v>
                </c:pt>
                <c:pt idx="84">
                  <c:v>-5.4188475284325799E-6</c:v>
                </c:pt>
                <c:pt idx="85">
                  <c:v>-5.3053670241118751E-6</c:v>
                </c:pt>
                <c:pt idx="86">
                  <c:v>-5.1954142772306745E-6</c:v>
                </c:pt>
                <c:pt idx="87">
                  <c:v>-5.0888445719116441E-6</c:v>
                </c:pt>
                <c:pt idx="88">
                  <c:v>-4.9855205279318654E-6</c:v>
                </c:pt>
                <c:pt idx="89">
                  <c:v>-4.8853116725602297E-6</c:v>
                </c:pt>
                <c:pt idx="90">
                  <c:v>-4.7880940230025241E-6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4672"/>
        <c:axId val="137055216"/>
      </c:scatterChart>
      <c:scatterChart>
        <c:scatterStyle val="lineMarker"/>
        <c:varyColors val="0"/>
        <c:ser>
          <c:idx val="0"/>
          <c:order val="7"/>
          <c:tx>
            <c:strRef>
              <c:f>Werte!$D$72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Werte!$D$72:$CP$72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Werte!$D$96:$CP$96</c:f>
              <c:numCache>
                <c:formatCode>General</c:formatCode>
                <c:ptCount val="91"/>
                <c:pt idx="0">
                  <c:v>-89.994543259110486</c:v>
                </c:pt>
                <c:pt idx="1">
                  <c:v>-89.993997585025355</c:v>
                </c:pt>
                <c:pt idx="2">
                  <c:v>-89.993451910941303</c:v>
                </c:pt>
                <c:pt idx="3">
                  <c:v>-89.992906236858445</c:v>
                </c:pt>
                <c:pt idx="4">
                  <c:v>-89.992360562776867</c:v>
                </c:pt>
                <c:pt idx="5">
                  <c:v>-89.991814888696666</c:v>
                </c:pt>
                <c:pt idx="6">
                  <c:v>-89.991269214617972</c:v>
                </c:pt>
                <c:pt idx="7">
                  <c:v>-89.990723540540856</c:v>
                </c:pt>
                <c:pt idx="8">
                  <c:v>-89.990177866465402</c:v>
                </c:pt>
                <c:pt idx="9">
                  <c:v>-89.989632192391753</c:v>
                </c:pt>
                <c:pt idx="10">
                  <c:v>-89.989086518319965</c:v>
                </c:pt>
                <c:pt idx="11">
                  <c:v>-89.988540844250181</c:v>
                </c:pt>
                <c:pt idx="12">
                  <c:v>-89.987995170182458</c:v>
                </c:pt>
                <c:pt idx="13">
                  <c:v>-89.987449496116909</c:v>
                </c:pt>
                <c:pt idx="14">
                  <c:v>-89.986903822053648</c:v>
                </c:pt>
                <c:pt idx="15">
                  <c:v>-89.98635814799276</c:v>
                </c:pt>
                <c:pt idx="16">
                  <c:v>-89.985812473934359</c:v>
                </c:pt>
                <c:pt idx="17">
                  <c:v>-89.985266799878502</c:v>
                </c:pt>
                <c:pt idx="18">
                  <c:v>-89.984721125825345</c:v>
                </c:pt>
                <c:pt idx="19">
                  <c:v>-89.984175451774945</c:v>
                </c:pt>
                <c:pt idx="20">
                  <c:v>-89.98362977772743</c:v>
                </c:pt>
                <c:pt idx="21">
                  <c:v>-89.98308410368287</c:v>
                </c:pt>
                <c:pt idx="22">
                  <c:v>-89.98253842964138</c:v>
                </c:pt>
                <c:pt idx="23">
                  <c:v>-89.981992755603073</c:v>
                </c:pt>
                <c:pt idx="24">
                  <c:v>-89.981447081568021</c:v>
                </c:pt>
                <c:pt idx="25">
                  <c:v>-89.980901407536336</c:v>
                </c:pt>
                <c:pt idx="26">
                  <c:v>-89.980355733508119</c:v>
                </c:pt>
                <c:pt idx="27">
                  <c:v>-89.979810059483441</c:v>
                </c:pt>
                <c:pt idx="28">
                  <c:v>-89.979264385462457</c:v>
                </c:pt>
                <c:pt idx="29">
                  <c:v>-89.978718711445225</c:v>
                </c:pt>
                <c:pt idx="30">
                  <c:v>-89.978173037431844</c:v>
                </c:pt>
                <c:pt idx="31">
                  <c:v>-89.977627363422442</c:v>
                </c:pt>
                <c:pt idx="32">
                  <c:v>-89.977081689417076</c:v>
                </c:pt>
                <c:pt idx="33">
                  <c:v>-89.976536015415888</c:v>
                </c:pt>
                <c:pt idx="34">
                  <c:v>-89.975990341418935</c:v>
                </c:pt>
                <c:pt idx="35">
                  <c:v>-89.975444667426359</c:v>
                </c:pt>
                <c:pt idx="36">
                  <c:v>-89.974898993438217</c:v>
                </c:pt>
                <c:pt idx="37">
                  <c:v>-89.97435331945465</c:v>
                </c:pt>
                <c:pt idx="38">
                  <c:v>-89.973807645475731</c:v>
                </c:pt>
                <c:pt idx="39">
                  <c:v>-89.973261971501543</c:v>
                </c:pt>
                <c:pt idx="40">
                  <c:v>-89.97271629753223</c:v>
                </c:pt>
                <c:pt idx="41">
                  <c:v>-89.972170623567848</c:v>
                </c:pt>
                <c:pt idx="42">
                  <c:v>-89.971624949608525</c:v>
                </c:pt>
                <c:pt idx="43">
                  <c:v>-89.971079275654347</c:v>
                </c:pt>
                <c:pt idx="44">
                  <c:v>-89.970533601705412</c:v>
                </c:pt>
                <c:pt idx="45">
                  <c:v>-89.969987927761821</c:v>
                </c:pt>
                <c:pt idx="46">
                  <c:v>-89.969442253823686</c:v>
                </c:pt>
                <c:pt idx="47">
                  <c:v>-89.96889657989108</c:v>
                </c:pt>
                <c:pt idx="48">
                  <c:v>-89.96835090596413</c:v>
                </c:pt>
                <c:pt idx="49">
                  <c:v>-89.967805232042906</c:v>
                </c:pt>
                <c:pt idx="50">
                  <c:v>-89.967259558127537</c:v>
                </c:pt>
                <c:pt idx="51">
                  <c:v>-89.966713884218095</c:v>
                </c:pt>
                <c:pt idx="52">
                  <c:v>-89.96616821031472</c:v>
                </c:pt>
                <c:pt idx="53">
                  <c:v>-89.965622536417442</c:v>
                </c:pt>
                <c:pt idx="54">
                  <c:v>-89.965076862526431</c:v>
                </c:pt>
                <c:pt idx="55">
                  <c:v>-89.964531188641729</c:v>
                </c:pt>
                <c:pt idx="56">
                  <c:v>-89.963985514763479</c:v>
                </c:pt>
                <c:pt idx="57">
                  <c:v>-89.963439840891766</c:v>
                </c:pt>
                <c:pt idx="58">
                  <c:v>-89.962894167026676</c:v>
                </c:pt>
                <c:pt idx="59">
                  <c:v>-89.962348493168321</c:v>
                </c:pt>
                <c:pt idx="60">
                  <c:v>-89.961802819316787</c:v>
                </c:pt>
                <c:pt idx="61">
                  <c:v>-89.961257145472189</c:v>
                </c:pt>
                <c:pt idx="62">
                  <c:v>-89.960711471634625</c:v>
                </c:pt>
                <c:pt idx="63">
                  <c:v>-89.96016579780418</c:v>
                </c:pt>
                <c:pt idx="64">
                  <c:v>-89.959620123980955</c:v>
                </c:pt>
                <c:pt idx="65">
                  <c:v>-89.959074450165062</c:v>
                </c:pt>
                <c:pt idx="66">
                  <c:v>-89.958528776356601</c:v>
                </c:pt>
                <c:pt idx="67">
                  <c:v>-89.957983102555659</c:v>
                </c:pt>
                <c:pt idx="68">
                  <c:v>-89.957437428762347</c:v>
                </c:pt>
                <c:pt idx="69">
                  <c:v>-89.956891754976738</c:v>
                </c:pt>
                <c:pt idx="70">
                  <c:v>-89.956346081198959</c:v>
                </c:pt>
                <c:pt idx="71">
                  <c:v>-89.955800407429095</c:v>
                </c:pt>
                <c:pt idx="72">
                  <c:v>-89.955254733667246</c:v>
                </c:pt>
                <c:pt idx="73">
                  <c:v>-89.954709059913512</c:v>
                </c:pt>
                <c:pt idx="74">
                  <c:v>-89.95416338616802</c:v>
                </c:pt>
                <c:pt idx="75">
                  <c:v>-89.953617712430813</c:v>
                </c:pt>
                <c:pt idx="76">
                  <c:v>-89.953072038702032</c:v>
                </c:pt>
                <c:pt idx="77">
                  <c:v>-89.952526364981765</c:v>
                </c:pt>
                <c:pt idx="78">
                  <c:v>-89.951980691270109</c:v>
                </c:pt>
                <c:pt idx="79">
                  <c:v>-89.951435017567164</c:v>
                </c:pt>
                <c:pt idx="80">
                  <c:v>-89.95088934387303</c:v>
                </c:pt>
                <c:pt idx="81">
                  <c:v>-89.950343670187806</c:v>
                </c:pt>
                <c:pt idx="82">
                  <c:v>-89.949797996511592</c:v>
                </c:pt>
                <c:pt idx="83">
                  <c:v>-89.949252322844472</c:v>
                </c:pt>
                <c:pt idx="84">
                  <c:v>-89.948706649186562</c:v>
                </c:pt>
                <c:pt idx="85">
                  <c:v>-89.948160975537974</c:v>
                </c:pt>
                <c:pt idx="86">
                  <c:v>-89.947615301898765</c:v>
                </c:pt>
                <c:pt idx="87">
                  <c:v>-89.947069628269077</c:v>
                </c:pt>
                <c:pt idx="88">
                  <c:v>-89.946523954648981</c:v>
                </c:pt>
                <c:pt idx="89">
                  <c:v>-89.945978281038592</c:v>
                </c:pt>
                <c:pt idx="90">
                  <c:v>-89.945432607437994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Werte!$D$73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Werte!$D$73:$CP$73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Werte!$D$97:$CP$97</c:f>
              <c:numCache>
                <c:formatCode>General</c:formatCode>
                <c:ptCount val="91"/>
                <c:pt idx="0">
                  <c:v>-89.945432607437994</c:v>
                </c:pt>
                <c:pt idx="1">
                  <c:v>-89.939975871992843</c:v>
                </c:pt>
                <c:pt idx="2">
                  <c:v>-89.934519137636585</c:v>
                </c:pt>
                <c:pt idx="3">
                  <c:v>-89.929062404468155</c:v>
                </c:pt>
                <c:pt idx="4">
                  <c:v>-89.923605672586589</c:v>
                </c:pt>
                <c:pt idx="5">
                  <c:v>-89.918148942090852</c:v>
                </c:pt>
                <c:pt idx="6">
                  <c:v>-89.912692213079922</c:v>
                </c:pt>
                <c:pt idx="7">
                  <c:v>-89.907235485652819</c:v>
                </c:pt>
                <c:pt idx="8">
                  <c:v>-89.90177875990851</c:v>
                </c:pt>
                <c:pt idx="9">
                  <c:v>-89.896322035945985</c:v>
                </c:pt>
                <c:pt idx="10">
                  <c:v>-89.890865313864225</c:v>
                </c:pt>
                <c:pt idx="11">
                  <c:v>-89.885408593762207</c:v>
                </c:pt>
                <c:pt idx="12">
                  <c:v>-89.879951875738954</c:v>
                </c:pt>
                <c:pt idx="13">
                  <c:v>-89.874495159893414</c:v>
                </c:pt>
                <c:pt idx="14">
                  <c:v>-89.869038446324595</c:v>
                </c:pt>
                <c:pt idx="15">
                  <c:v>-89.863581735131476</c:v>
                </c:pt>
                <c:pt idx="16">
                  <c:v>-89.858125026413049</c:v>
                </c:pt>
                <c:pt idx="17">
                  <c:v>-89.852668320268265</c:v>
                </c:pt>
                <c:pt idx="18">
                  <c:v>-89.847211616796145</c:v>
                </c:pt>
                <c:pt idx="19">
                  <c:v>-89.841754916095667</c:v>
                </c:pt>
                <c:pt idx="20">
                  <c:v>-89.836298218265824</c:v>
                </c:pt>
                <c:pt idx="21">
                  <c:v>-89.830841523405581</c:v>
                </c:pt>
                <c:pt idx="22">
                  <c:v>-89.825384831613917</c:v>
                </c:pt>
                <c:pt idx="23">
                  <c:v>-89.819928142989838</c:v>
                </c:pt>
                <c:pt idx="24">
                  <c:v>-89.814471457632308</c:v>
                </c:pt>
                <c:pt idx="25">
                  <c:v>-89.809014775640307</c:v>
                </c:pt>
                <c:pt idx="26">
                  <c:v>-89.803558097112841</c:v>
                </c:pt>
                <c:pt idx="27">
                  <c:v>-89.798101422148875</c:v>
                </c:pt>
                <c:pt idx="28">
                  <c:v>-89.792644750847401</c:v>
                </c:pt>
                <c:pt idx="29">
                  <c:v>-89.787188083307385</c:v>
                </c:pt>
                <c:pt idx="30">
                  <c:v>-89.781731419627789</c:v>
                </c:pt>
                <c:pt idx="31">
                  <c:v>-89.77627475990765</c:v>
                </c:pt>
                <c:pt idx="32">
                  <c:v>-89.770818104245905</c:v>
                </c:pt>
                <c:pt idx="33">
                  <c:v>-89.765361452741544</c:v>
                </c:pt>
                <c:pt idx="34">
                  <c:v>-89.759904805493548</c:v>
                </c:pt>
                <c:pt idx="35">
                  <c:v>-89.75444816260088</c:v>
                </c:pt>
                <c:pt idx="36">
                  <c:v>-89.748991524162548</c:v>
                </c:pt>
                <c:pt idx="37">
                  <c:v>-89.743534890277502</c:v>
                </c:pt>
                <c:pt idx="38">
                  <c:v>-89.73807826104472</c:v>
                </c:pt>
                <c:pt idx="39">
                  <c:v>-89.732621636563209</c:v>
                </c:pt>
                <c:pt idx="40">
                  <c:v>-89.72716501693192</c:v>
                </c:pt>
                <c:pt idx="41">
                  <c:v>-89.721708402249817</c:v>
                </c:pt>
                <c:pt idx="42">
                  <c:v>-89.716251792615893</c:v>
                </c:pt>
                <c:pt idx="43">
                  <c:v>-89.710795188129126</c:v>
                </c:pt>
                <c:pt idx="44">
                  <c:v>-89.705338588888466</c:v>
                </c:pt>
                <c:pt idx="45">
                  <c:v>-89.699881994992921</c:v>
                </c:pt>
                <c:pt idx="46">
                  <c:v>-89.694425406541441</c:v>
                </c:pt>
                <c:pt idx="47">
                  <c:v>-89.68896882363299</c:v>
                </c:pt>
                <c:pt idx="48">
                  <c:v>-89.683512246366561</c:v>
                </c:pt>
                <c:pt idx="49">
                  <c:v>-89.678055674841104</c:v>
                </c:pt>
                <c:pt idx="50">
                  <c:v>-89.672599109155612</c:v>
                </c:pt>
                <c:pt idx="51">
                  <c:v>-89.66714254940905</c:v>
                </c:pt>
                <c:pt idx="52">
                  <c:v>-89.661685995700353</c:v>
                </c:pt>
                <c:pt idx="53">
                  <c:v>-89.656229448128528</c:v>
                </c:pt>
                <c:pt idx="54">
                  <c:v>-89.65077290679254</c:v>
                </c:pt>
                <c:pt idx="55">
                  <c:v>-89.645316371791324</c:v>
                </c:pt>
                <c:pt idx="56">
                  <c:v>-89.639859843223874</c:v>
                </c:pt>
                <c:pt idx="57">
                  <c:v>-89.634403321189154</c:v>
                </c:pt>
                <c:pt idx="58">
                  <c:v>-89.628946805786128</c:v>
                </c:pt>
                <c:pt idx="59">
                  <c:v>-89.623490297113733</c:v>
                </c:pt>
                <c:pt idx="60">
                  <c:v>-89.618033795270975</c:v>
                </c:pt>
                <c:pt idx="61">
                  <c:v>-89.612577300356804</c:v>
                </c:pt>
                <c:pt idx="62">
                  <c:v>-89.607120812470143</c:v>
                </c:pt>
                <c:pt idx="63">
                  <c:v>-89.601664331710012</c:v>
                </c:pt>
                <c:pt idx="64">
                  <c:v>-89.596207858175319</c:v>
                </c:pt>
                <c:pt idx="65">
                  <c:v>-89.590751391965057</c:v>
                </c:pt>
                <c:pt idx="66">
                  <c:v>-89.58529493317819</c:v>
                </c:pt>
                <c:pt idx="67">
                  <c:v>-89.57983848191364</c:v>
                </c:pt>
                <c:pt idx="68">
                  <c:v>-89.574382038270386</c:v>
                </c:pt>
                <c:pt idx="69">
                  <c:v>-89.568925602347406</c:v>
                </c:pt>
                <c:pt idx="70">
                  <c:v>-89.563469174243593</c:v>
                </c:pt>
                <c:pt idx="71">
                  <c:v>-89.55801275405797</c:v>
                </c:pt>
                <c:pt idx="72">
                  <c:v>-89.552556341889456</c:v>
                </c:pt>
                <c:pt idx="73">
                  <c:v>-89.547099937837004</c:v>
                </c:pt>
                <c:pt idx="74">
                  <c:v>-89.541643541999562</c:v>
                </c:pt>
                <c:pt idx="75">
                  <c:v>-89.53618715447611</c:v>
                </c:pt>
                <c:pt idx="76">
                  <c:v>-89.530730775365569</c:v>
                </c:pt>
                <c:pt idx="77">
                  <c:v>-89.52527440476689</c:v>
                </c:pt>
                <c:pt idx="78">
                  <c:v>-89.519818042779036</c:v>
                </c:pt>
                <c:pt idx="79">
                  <c:v>-89.514361689500944</c:v>
                </c:pt>
                <c:pt idx="80">
                  <c:v>-89.508905345031565</c:v>
                </c:pt>
                <c:pt idx="81">
                  <c:v>-89.503449009469833</c:v>
                </c:pt>
                <c:pt idx="82">
                  <c:v>-89.497992682914699</c:v>
                </c:pt>
                <c:pt idx="83">
                  <c:v>-89.492536365465114</c:v>
                </c:pt>
                <c:pt idx="84">
                  <c:v>-89.487080057220027</c:v>
                </c:pt>
                <c:pt idx="85">
                  <c:v>-89.481623758278346</c:v>
                </c:pt>
                <c:pt idx="86">
                  <c:v>-89.47616746873905</c:v>
                </c:pt>
                <c:pt idx="87">
                  <c:v>-89.470711188701046</c:v>
                </c:pt>
                <c:pt idx="88">
                  <c:v>-89.465254918263298</c:v>
                </c:pt>
                <c:pt idx="89">
                  <c:v>-89.459798657524729</c:v>
                </c:pt>
                <c:pt idx="90">
                  <c:v>-89.454342406584288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Werte!$D$74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Werte!$D$74:$CP$74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Werte!$D$98:$CP$98</c:f>
              <c:numCache>
                <c:formatCode>General</c:formatCode>
                <c:ptCount val="91"/>
                <c:pt idx="0">
                  <c:v>-89.454342406584288</c:v>
                </c:pt>
                <c:pt idx="1">
                  <c:v>-89.399780457841544</c:v>
                </c:pt>
                <c:pt idx="2">
                  <c:v>-89.34521959773231</c:v>
                </c:pt>
                <c:pt idx="3">
                  <c:v>-89.290659925173713</c:v>
                </c:pt>
                <c:pt idx="4">
                  <c:v>-89.236101539070006</c:v>
                </c:pt>
                <c:pt idx="5">
                  <c:v>-89.181544538311385</c:v>
                </c:pt>
                <c:pt idx="6">
                  <c:v>-89.126989021773014</c:v>
                </c:pt>
                <c:pt idx="7">
                  <c:v>-89.072435088313895</c:v>
                </c:pt>
                <c:pt idx="8">
                  <c:v>-89.017882836775811</c:v>
                </c:pt>
                <c:pt idx="9">
                  <c:v>-88.963332365982268</c:v>
                </c:pt>
                <c:pt idx="10">
                  <c:v>-88.908783774737415</c:v>
                </c:pt>
                <c:pt idx="11">
                  <c:v>-88.854237161824898</c:v>
                </c:pt>
                <c:pt idx="12">
                  <c:v>-88.799692626006944</c:v>
                </c:pt>
                <c:pt idx="13">
                  <c:v>-88.745150266023145</c:v>
                </c:pt>
                <c:pt idx="14">
                  <c:v>-88.690610180589445</c:v>
                </c:pt>
                <c:pt idx="15">
                  <c:v>-88.636072468397074</c:v>
                </c:pt>
                <c:pt idx="16">
                  <c:v>-88.5815372281115</c:v>
                </c:pt>
                <c:pt idx="17">
                  <c:v>-88.527004558371289</c:v>
                </c:pt>
                <c:pt idx="18">
                  <c:v>-88.472474557787066</c:v>
                </c:pt>
                <c:pt idx="19">
                  <c:v>-88.417947324940556</c:v>
                </c:pt>
                <c:pt idx="20">
                  <c:v>-88.363422958383282</c:v>
                </c:pt>
                <c:pt idx="21">
                  <c:v>-88.308901556635774</c:v>
                </c:pt>
                <c:pt idx="22">
                  <c:v>-88.254383218186291</c:v>
                </c:pt>
                <c:pt idx="23">
                  <c:v>-88.199868041489864</c:v>
                </c:pt>
                <c:pt idx="24">
                  <c:v>-88.145356124967194</c:v>
                </c:pt>
                <c:pt idx="25">
                  <c:v>-88.090847567003621</c:v>
                </c:pt>
                <c:pt idx="26">
                  <c:v>-88.036342465948039</c:v>
                </c:pt>
                <c:pt idx="27">
                  <c:v>-87.981840920111821</c:v>
                </c:pt>
                <c:pt idx="28">
                  <c:v>-87.927343027767805</c:v>
                </c:pt>
                <c:pt idx="29">
                  <c:v>-87.872848887149203</c:v>
                </c:pt>
                <c:pt idx="30">
                  <c:v>-87.818358596448533</c:v>
                </c:pt>
                <c:pt idx="31">
                  <c:v>-87.763872253816629</c:v>
                </c:pt>
                <c:pt idx="32">
                  <c:v>-87.709389957361481</c:v>
                </c:pt>
                <c:pt idx="33">
                  <c:v>-87.654911805147279</c:v>
                </c:pt>
                <c:pt idx="34">
                  <c:v>-87.600437895193309</c:v>
                </c:pt>
                <c:pt idx="35">
                  <c:v>-87.545968325472927</c:v>
                </c:pt>
                <c:pt idx="36">
                  <c:v>-87.491503193912479</c:v>
                </c:pt>
                <c:pt idx="37">
                  <c:v>-87.437042598390292</c:v>
                </c:pt>
                <c:pt idx="38">
                  <c:v>-87.382586636735567</c:v>
                </c:pt>
                <c:pt idx="39">
                  <c:v>-87.328135406727412</c:v>
                </c:pt>
                <c:pt idx="40">
                  <c:v>-87.273689006093733</c:v>
                </c:pt>
                <c:pt idx="41">
                  <c:v>-87.219247532510224</c:v>
                </c:pt>
                <c:pt idx="42">
                  <c:v>-87.164811083599304</c:v>
                </c:pt>
                <c:pt idx="43">
                  <c:v>-87.110379756929106</c:v>
                </c:pt>
                <c:pt idx="44">
                  <c:v>-87.055953650012384</c:v>
                </c:pt>
                <c:pt idx="45">
                  <c:v>-87.001532860305545</c:v>
                </c:pt>
                <c:pt idx="46">
                  <c:v>-86.947117485207571</c:v>
                </c:pt>
                <c:pt idx="47">
                  <c:v>-86.892707622058992</c:v>
                </c:pt>
                <c:pt idx="48">
                  <c:v>-86.838303368140856</c:v>
                </c:pt>
                <c:pt idx="49">
                  <c:v>-86.783904820673683</c:v>
                </c:pt>
                <c:pt idx="50">
                  <c:v>-86.729512076816448</c:v>
                </c:pt>
                <c:pt idx="51">
                  <c:v>-86.675125233665554</c:v>
                </c:pt>
                <c:pt idx="52">
                  <c:v>-86.62074438825384</c:v>
                </c:pt>
                <c:pt idx="53">
                  <c:v>-86.566369637549485</c:v>
                </c:pt>
                <c:pt idx="54">
                  <c:v>-86.512001078455015</c:v>
                </c:pt>
                <c:pt idx="55">
                  <c:v>-86.457638807806305</c:v>
                </c:pt>
                <c:pt idx="56">
                  <c:v>-86.403282922371545</c:v>
                </c:pt>
                <c:pt idx="57">
                  <c:v>-86.348933518850203</c:v>
                </c:pt>
                <c:pt idx="58">
                  <c:v>-86.294590693872038</c:v>
                </c:pt>
                <c:pt idx="59">
                  <c:v>-86.240254543996116</c:v>
                </c:pt>
                <c:pt idx="60">
                  <c:v>-86.185925165709648</c:v>
                </c:pt>
                <c:pt idx="61">
                  <c:v>-86.131602655427201</c:v>
                </c:pt>
                <c:pt idx="62">
                  <c:v>-86.077287109489532</c:v>
                </c:pt>
                <c:pt idx="63">
                  <c:v>-86.022978624162604</c:v>
                </c:pt>
                <c:pt idx="64">
                  <c:v>-85.968677295636667</c:v>
                </c:pt>
                <c:pt idx="65">
                  <c:v>-85.91438322002513</c:v>
                </c:pt>
                <c:pt idx="66">
                  <c:v>-85.860096493363656</c:v>
                </c:pt>
                <c:pt idx="67">
                  <c:v>-85.805817211609138</c:v>
                </c:pt>
                <c:pt idx="68">
                  <c:v>-85.751545470638717</c:v>
                </c:pt>
                <c:pt idx="69">
                  <c:v>-85.697281366248689</c:v>
                </c:pt>
                <c:pt idx="70">
                  <c:v>-85.643024994153706</c:v>
                </c:pt>
                <c:pt idx="71">
                  <c:v>-85.588776449985588</c:v>
                </c:pt>
                <c:pt idx="72">
                  <c:v>-85.53453582929248</c:v>
                </c:pt>
                <c:pt idx="73">
                  <c:v>-85.48030322753776</c:v>
                </c:pt>
                <c:pt idx="74">
                  <c:v>-85.426078740099143</c:v>
                </c:pt>
                <c:pt idx="75">
                  <c:v>-85.371862462267643</c:v>
                </c:pt>
                <c:pt idx="76">
                  <c:v>-85.317654489246664</c:v>
                </c:pt>
                <c:pt idx="77">
                  <c:v>-85.263454916150877</c:v>
                </c:pt>
                <c:pt idx="78">
                  <c:v>-85.209263838005441</c:v>
                </c:pt>
                <c:pt idx="79">
                  <c:v>-85.155081349744904</c:v>
                </c:pt>
                <c:pt idx="80">
                  <c:v>-85.100907546212241</c:v>
                </c:pt>
                <c:pt idx="81">
                  <c:v>-85.046742522157942</c:v>
                </c:pt>
                <c:pt idx="82">
                  <c:v>-84.992586372239018</c:v>
                </c:pt>
                <c:pt idx="83">
                  <c:v>-84.938439191018034</c:v>
                </c:pt>
                <c:pt idx="84">
                  <c:v>-84.884301072962131</c:v>
                </c:pt>
                <c:pt idx="85">
                  <c:v>-84.830172112442142</c:v>
                </c:pt>
                <c:pt idx="86">
                  <c:v>-84.776052403731583</c:v>
                </c:pt>
                <c:pt idx="87">
                  <c:v>-84.721942041005661</c:v>
                </c:pt>
                <c:pt idx="88">
                  <c:v>-84.667841118340448</c:v>
                </c:pt>
                <c:pt idx="89">
                  <c:v>-84.613749729711785</c:v>
                </c:pt>
                <c:pt idx="90">
                  <c:v>-84.559667968994489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Werte!$D$75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Werte!$D$75:$CP$75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Werte!$D$99:$CP$99</c:f>
              <c:numCache>
                <c:formatCode>General</c:formatCode>
                <c:ptCount val="91"/>
                <c:pt idx="0">
                  <c:v>-84.559667968994489</c:v>
                </c:pt>
                <c:pt idx="1">
                  <c:v>-84.019400475236552</c:v>
                </c:pt>
                <c:pt idx="2">
                  <c:v>-83.480198248343015</c:v>
                </c:pt>
                <c:pt idx="3">
                  <c:v>-82.942153350118929</c:v>
                </c:pt>
                <c:pt idx="4">
                  <c:v>-82.405356631408566</c:v>
                </c:pt>
                <c:pt idx="5">
                  <c:v>-81.869897645844034</c:v>
                </c:pt>
                <c:pt idx="6">
                  <c:v>-81.335864566891942</c:v>
                </c:pt>
                <c:pt idx="7">
                  <c:v>-80.803344108371107</c:v>
                </c:pt>
                <c:pt idx="8">
                  <c:v>-80.272421448598394</c:v>
                </c:pt>
                <c:pt idx="9">
                  <c:v>-79.743180158303602</c:v>
                </c:pt>
                <c:pt idx="10">
                  <c:v>-79.2157021324374</c:v>
                </c:pt>
                <c:pt idx="11">
                  <c:v>-78.690067525979785</c:v>
                </c:pt>
                <c:pt idx="12">
                  <c:v>-78.166354693839338</c:v>
                </c:pt>
                <c:pt idx="13">
                  <c:v>-77.644640134916472</c:v>
                </c:pt>
                <c:pt idx="14">
                  <c:v>-77.124998440387529</c:v>
                </c:pt>
                <c:pt idx="15">
                  <c:v>-76.607502246248899</c:v>
                </c:pt>
                <c:pt idx="16">
                  <c:v>-76.092222190145307</c:v>
                </c:pt>
                <c:pt idx="17">
                  <c:v>-75.579226872489016</c:v>
                </c:pt>
                <c:pt idx="18">
                  <c:v>-75.068582821862449</c:v>
                </c:pt>
                <c:pt idx="19">
                  <c:v>-74.560354464680742</c:v>
                </c:pt>
                <c:pt idx="20">
                  <c:v>-74.054604099077153</c:v>
                </c:pt>
                <c:pt idx="21">
                  <c:v>-73.551391872960195</c:v>
                </c:pt>
                <c:pt idx="22">
                  <c:v>-73.050775766178575</c:v>
                </c:pt>
                <c:pt idx="23">
                  <c:v>-72.552811576717801</c:v>
                </c:pt>
                <c:pt idx="24">
                  <c:v>-72.057552910841338</c:v>
                </c:pt>
                <c:pt idx="25">
                  <c:v>-71.56505117707799</c:v>
                </c:pt>
                <c:pt idx="26">
                  <c:v>-71.075355583948763</c:v>
                </c:pt>
                <c:pt idx="27">
                  <c:v>-70.588513141316426</c:v>
                </c:pt>
                <c:pt idx="28">
                  <c:v>-70.104568665234353</c:v>
                </c:pt>
                <c:pt idx="29">
                  <c:v>-69.623564786163612</c:v>
                </c:pt>
                <c:pt idx="30">
                  <c:v>-69.145541960421653</c:v>
                </c:pt>
                <c:pt idx="31">
                  <c:v>-68.670538484720453</c:v>
                </c:pt>
                <c:pt idx="32">
                  <c:v>-68.198590513648199</c:v>
                </c:pt>
                <c:pt idx="33">
                  <c:v>-67.729732079944696</c:v>
                </c:pt>
                <c:pt idx="34">
                  <c:v>-67.26399511741856</c:v>
                </c:pt>
                <c:pt idx="35">
                  <c:v>-66.801409486351815</c:v>
                </c:pt>
                <c:pt idx="36">
                  <c:v>-66.342003001237302</c:v>
                </c:pt>
                <c:pt idx="37">
                  <c:v>-65.885801460693045</c:v>
                </c:pt>
                <c:pt idx="38">
                  <c:v>-65.432828679398696</c:v>
                </c:pt>
                <c:pt idx="39">
                  <c:v>-64.983106521899984</c:v>
                </c:pt>
                <c:pt idx="40">
                  <c:v>-64.536654938128393</c:v>
                </c:pt>
                <c:pt idx="41">
                  <c:v>-64.093492000485625</c:v>
                </c:pt>
                <c:pt idx="42">
                  <c:v>-63.653633942344996</c:v>
                </c:pt>
                <c:pt idx="43">
                  <c:v>-63.217095197824854</c:v>
                </c:pt>
                <c:pt idx="44">
                  <c:v>-62.783888442692529</c:v>
                </c:pt>
                <c:pt idx="45">
                  <c:v>-62.354024636261322</c:v>
                </c:pt>
                <c:pt idx="46">
                  <c:v>-61.927513064147043</c:v>
                </c:pt>
                <c:pt idx="47">
                  <c:v>-61.504361381755025</c:v>
                </c:pt>
                <c:pt idx="48">
                  <c:v>-61.084575658373311</c:v>
                </c:pt>
                <c:pt idx="49">
                  <c:v>-60.668160421752496</c:v>
                </c:pt>
                <c:pt idx="50">
                  <c:v>-60.255118703057782</c:v>
                </c:pt>
                <c:pt idx="51">
                  <c:v>-59.845452082083831</c:v>
                </c:pt>
                <c:pt idx="52">
                  <c:v>-59.439160732628473</c:v>
                </c:pt>
                <c:pt idx="53">
                  <c:v>-59.036243467926482</c:v>
                </c:pt>
                <c:pt idx="54">
                  <c:v>-58.63669778604995</c:v>
                </c:pt>
                <c:pt idx="55">
                  <c:v>-58.240519915187214</c:v>
                </c:pt>
                <c:pt idx="56">
                  <c:v>-57.84770485871767</c:v>
                </c:pt>
                <c:pt idx="57">
                  <c:v>-57.458246440004892</c:v>
                </c:pt>
                <c:pt idx="58">
                  <c:v>-57.072137346835873</c:v>
                </c:pt>
                <c:pt idx="59">
                  <c:v>-56.689369175439204</c:v>
                </c:pt>
                <c:pt idx="60">
                  <c:v>-56.309932474020222</c:v>
                </c:pt>
                <c:pt idx="61">
                  <c:v>-55.933816785755802</c:v>
                </c:pt>
                <c:pt idx="62">
                  <c:v>-55.561010691196394</c:v>
                </c:pt>
                <c:pt idx="63">
                  <c:v>-55.191501850027691</c:v>
                </c:pt>
                <c:pt idx="64">
                  <c:v>-54.825277042148464</c:v>
                </c:pt>
                <c:pt idx="65">
                  <c:v>-54.462322208025618</c:v>
                </c:pt>
                <c:pt idx="66">
                  <c:v>-54.102622488291921</c:v>
                </c:pt>
                <c:pt idx="67">
                  <c:v>-53.746162262555217</c:v>
                </c:pt>
                <c:pt idx="68">
                  <c:v>-53.392925187392507</c:v>
                </c:pt>
                <c:pt idx="69">
                  <c:v>-53.042894233505322</c:v>
                </c:pt>
                <c:pt idx="70">
                  <c:v>-52.69605172201657</c:v>
                </c:pt>
                <c:pt idx="71">
                  <c:v>-52.352379359892367</c:v>
                </c:pt>
                <c:pt idx="72">
                  <c:v>-52.011858274475117</c:v>
                </c:pt>
                <c:pt idx="73">
                  <c:v>-51.674469047117576</c:v>
                </c:pt>
                <c:pt idx="74">
                  <c:v>-51.340191745909912</c:v>
                </c:pt>
                <c:pt idx="75">
                  <c:v>-51.00900595749453</c:v>
                </c:pt>
                <c:pt idx="76">
                  <c:v>-50.68089081796596</c:v>
                </c:pt>
                <c:pt idx="77">
                  <c:v>-50.355825042855194</c:v>
                </c:pt>
                <c:pt idx="78">
                  <c:v>-50.033786956200053</c:v>
                </c:pt>
                <c:pt idx="79">
                  <c:v>-49.714754518704943</c:v>
                </c:pt>
                <c:pt idx="80">
                  <c:v>-49.398705354995528</c:v>
                </c:pt>
                <c:pt idx="81">
                  <c:v>-49.085616779974877</c:v>
                </c:pt>
                <c:pt idx="82">
                  <c:v>-48.775465824289817</c:v>
                </c:pt>
                <c:pt idx="83">
                  <c:v>-48.468229258917148</c:v>
                </c:pt>
                <c:pt idx="84">
                  <c:v>-48.163883618880746</c:v>
                </c:pt>
                <c:pt idx="85">
                  <c:v>-47.862405226111754</c:v>
                </c:pt>
                <c:pt idx="86">
                  <c:v>-47.563770211465005</c:v>
                </c:pt>
                <c:pt idx="87">
                  <c:v>-47.267954535905837</c:v>
                </c:pt>
                <c:pt idx="88">
                  <c:v>-46.974934010881988</c:v>
                </c:pt>
                <c:pt idx="89">
                  <c:v>-46.684684317896291</c:v>
                </c:pt>
                <c:pt idx="90">
                  <c:v>-46.397181027296376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Werte!$D$76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Werte!$D$76:$CP$76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Werte!$D$100:$CP$100</c:f>
              <c:numCache>
                <c:formatCode>General</c:formatCode>
                <c:ptCount val="91"/>
                <c:pt idx="0">
                  <c:v>-46.397181027296376</c:v>
                </c:pt>
                <c:pt idx="1">
                  <c:v>-43.667780146130369</c:v>
                </c:pt>
                <c:pt idx="2">
                  <c:v>-41.185925165709648</c:v>
                </c:pt>
                <c:pt idx="3">
                  <c:v>-38.927543592792304</c:v>
                </c:pt>
                <c:pt idx="4">
                  <c:v>-36.869897645844027</c:v>
                </c:pt>
                <c:pt idx="5">
                  <c:v>-34.99202019855867</c:v>
                </c:pt>
                <c:pt idx="6">
                  <c:v>-33.274887984834926</c:v>
                </c:pt>
                <c:pt idx="7">
                  <c:v>-31.701429669505718</c:v>
                </c:pt>
                <c:pt idx="8">
                  <c:v>-30.256437163529263</c:v>
                </c:pt>
                <c:pt idx="9">
                  <c:v>-28.926425835253614</c:v>
                </c:pt>
                <c:pt idx="10">
                  <c:v>-27.699472808054999</c:v>
                </c:pt>
                <c:pt idx="11">
                  <c:v>-26.56505117707799</c:v>
                </c:pt>
                <c:pt idx="12">
                  <c:v>-25.513870427534247</c:v>
                </c:pt>
                <c:pt idx="13">
                  <c:v>-24.537728476577794</c:v>
                </c:pt>
                <c:pt idx="14">
                  <c:v>-23.629377730656817</c:v>
                </c:pt>
                <c:pt idx="15">
                  <c:v>-22.782405730481695</c:v>
                </c:pt>
                <c:pt idx="16">
                  <c:v>-21.99112991717713</c:v>
                </c:pt>
                <c:pt idx="17">
                  <c:v>-21.250505507133244</c:v>
                </c:pt>
                <c:pt idx="18">
                  <c:v>-20.556045219583471</c:v>
                </c:pt>
                <c:pt idx="19">
                  <c:v>-19.903749537307839</c:v>
                </c:pt>
                <c:pt idx="20">
                  <c:v>-19.290046219188735</c:v>
                </c:pt>
                <c:pt idx="21">
                  <c:v>-18.711737875099772</c:v>
                </c:pt>
                <c:pt idx="22">
                  <c:v>-18.165956529225532</c:v>
                </c:pt>
                <c:pt idx="23">
                  <c:v>-17.650124219930124</c:v>
                </c:pt>
                <c:pt idx="24">
                  <c:v>-17.161918802865298</c:v>
                </c:pt>
                <c:pt idx="25">
                  <c:v>-16.699244233993625</c:v>
                </c:pt>
                <c:pt idx="26">
                  <c:v>-16.260204708311957</c:v>
                </c:pt>
                <c:pt idx="27">
                  <c:v>-15.843082117687013</c:v>
                </c:pt>
                <c:pt idx="28">
                  <c:v>-15.446316367692557</c:v>
                </c:pt>
                <c:pt idx="29">
                  <c:v>-15.068488159492212</c:v>
                </c:pt>
                <c:pt idx="30">
                  <c:v>-14.708303899682749</c:v>
                </c:pt>
                <c:pt idx="31">
                  <c:v>-14.364582449697206</c:v>
                </c:pt>
                <c:pt idx="32">
                  <c:v>-14.036243467926479</c:v>
                </c:pt>
                <c:pt idx="33">
                  <c:v>-13.722297133133548</c:v>
                </c:pt>
                <c:pt idx="34">
                  <c:v>-13.421835067886205</c:v>
                </c:pt>
                <c:pt idx="35">
                  <c:v>-13.134022306396327</c:v>
                </c:pt>
                <c:pt idx="36">
                  <c:v>-12.858090172998182</c:v>
                </c:pt>
                <c:pt idx="37">
                  <c:v>-12.593329956103119</c:v>
                </c:pt>
                <c:pt idx="38">
                  <c:v>-12.339087278326195</c:v>
                </c:pt>
                <c:pt idx="39">
                  <c:v>-12.094757077012103</c:v>
                </c:pt>
                <c:pt idx="40">
                  <c:v>-11.859779120947982</c:v>
                </c:pt>
                <c:pt idx="41">
                  <c:v>-11.633633998940438</c:v>
                </c:pt>
                <c:pt idx="42">
                  <c:v>-11.415839524407017</c:v>
                </c:pt>
                <c:pt idx="43">
                  <c:v>-11.20594750740257</c:v>
                </c:pt>
                <c:pt idx="44">
                  <c:v>-11.003540851749506</c:v>
                </c:pt>
                <c:pt idx="45">
                  <c:v>-10.808230940319792</c:v>
                </c:pt>
                <c:pt idx="46">
                  <c:v>-10.619655276155138</c:v>
                </c:pt>
                <c:pt idx="47">
                  <c:v>-10.437475351118181</c:v>
                </c:pt>
                <c:pt idx="48">
                  <c:v>-10.261374717234386</c:v>
                </c:pt>
                <c:pt idx="49">
                  <c:v>-10.091057238888917</c:v>
                </c:pt>
                <c:pt idx="50">
                  <c:v>-9.926245506651707</c:v>
                </c:pt>
                <c:pt idx="51">
                  <c:v>-9.7666793957726981</c:v>
                </c:pt>
                <c:pt idx="52">
                  <c:v>-9.6121147543658889</c:v>
                </c:pt>
                <c:pt idx="53">
                  <c:v>-9.4623222080256166</c:v>
                </c:pt>
                <c:pt idx="54">
                  <c:v>-9.3170860691262227</c:v>
                </c:pt>
                <c:pt idx="55">
                  <c:v>-9.176203340376146</c:v>
                </c:pt>
                <c:pt idx="56">
                  <c:v>-9.0394828033551207</c:v>
                </c:pt>
                <c:pt idx="57">
                  <c:v>-8.9067441837797556</c:v>
                </c:pt>
                <c:pt idx="58">
                  <c:v>-8.7778173861372029</c:v>
                </c:pt>
                <c:pt idx="59">
                  <c:v>-8.6525417911147269</c:v>
                </c:pt>
                <c:pt idx="60">
                  <c:v>-8.5307656099481353</c:v>
                </c:pt>
                <c:pt idx="61">
                  <c:v>-8.4123452904268365</c:v>
                </c:pt>
                <c:pt idx="62">
                  <c:v>-8.2971449698368716</c:v>
                </c:pt>
                <c:pt idx="63">
                  <c:v>-8.1850359706054547</c:v>
                </c:pt>
                <c:pt idx="64">
                  <c:v>-8.0758963348382995</c:v>
                </c:pt>
                <c:pt idx="65">
                  <c:v>-7.9696103943213599</c:v>
                </c:pt>
                <c:pt idx="66">
                  <c:v>-7.8660683728968701</c:v>
                </c:pt>
                <c:pt idx="67">
                  <c:v>-7.7651660184253348</c:v>
                </c:pt>
                <c:pt idx="68">
                  <c:v>-7.6668042618141783</c:v>
                </c:pt>
                <c:pt idx="69">
                  <c:v>-7.5708889008342872</c:v>
                </c:pt>
                <c:pt idx="70">
                  <c:v>-7.4773303066608001</c:v>
                </c:pt>
                <c:pt idx="71">
                  <c:v>-7.3860431512672706</c:v>
                </c:pt>
                <c:pt idx="72">
                  <c:v>-7.2969461539751572</c:v>
                </c:pt>
                <c:pt idx="73">
                  <c:v>-7.209961845615835</c:v>
                </c:pt>
                <c:pt idx="74">
                  <c:v>-7.1250163489017977</c:v>
                </c:pt>
                <c:pt idx="75">
                  <c:v>-7.0420391737294024</c:v>
                </c:pt>
                <c:pt idx="76">
                  <c:v>-6.9609630262485602</c:v>
                </c:pt>
                <c:pt idx="77">
                  <c:v>-6.8817236306369507</c:v>
                </c:pt>
                <c:pt idx="78">
                  <c:v>-6.8042595626084266</c:v>
                </c:pt>
                <c:pt idx="79">
                  <c:v>-6.728512093768682</c:v>
                </c:pt>
                <c:pt idx="80">
                  <c:v>-6.6544250460065975</c:v>
                </c:pt>
                <c:pt idx="81">
                  <c:v>-6.5819446551780132</c:v>
                </c:pt>
                <c:pt idx="82">
                  <c:v>-6.5110194434006461</c:v>
                </c:pt>
                <c:pt idx="83">
                  <c:v>-6.4416000993350337</c:v>
                </c:pt>
                <c:pt idx="84">
                  <c:v>-6.3736393658775086</c:v>
                </c:pt>
                <c:pt idx="85">
                  <c:v>-6.3070919347376657</c:v>
                </c:pt>
                <c:pt idx="86">
                  <c:v>-6.2419143474150482</c:v>
                </c:pt>
                <c:pt idx="87">
                  <c:v>-6.1780649021283338</c:v>
                </c:pt>
                <c:pt idx="88">
                  <c:v>-6.1155035662854074</c:v>
                </c:pt>
                <c:pt idx="89">
                  <c:v>-6.0541918941148349</c:v>
                </c:pt>
                <c:pt idx="90">
                  <c:v>-5.9940929491084711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Werte!$D$77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Werte!$D$77:$CP$77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Werte!$D$101:$CP$101</c:f>
              <c:numCache>
                <c:formatCode>General</c:formatCode>
                <c:ptCount val="91"/>
                <c:pt idx="0">
                  <c:v>-5.9940929491084711</c:v>
                </c:pt>
                <c:pt idx="1">
                  <c:v>-5.452621987812531</c:v>
                </c:pt>
                <c:pt idx="2">
                  <c:v>-5.0006445975584342</c:v>
                </c:pt>
                <c:pt idx="3">
                  <c:v>-4.6177119724939395</c:v>
                </c:pt>
                <c:pt idx="4">
                  <c:v>-4.2891533288190189</c:v>
                </c:pt>
                <c:pt idx="5">
                  <c:v>-4.0041729407093882</c:v>
                </c:pt>
                <c:pt idx="6">
                  <c:v>-3.7546517281194962</c:v>
                </c:pt>
                <c:pt idx="7">
                  <c:v>-3.5343671387647557</c:v>
                </c:pt>
                <c:pt idx="8">
                  <c:v>-3.3384705437643531</c:v>
                </c:pt>
                <c:pt idx="9">
                  <c:v>-3.1631282461169081</c:v>
                </c:pt>
                <c:pt idx="10">
                  <c:v>-3.0052693596899345</c:v>
                </c:pt>
                <c:pt idx="11">
                  <c:v>-2.8624052261117483</c:v>
                </c:pt>
                <c:pt idx="12">
                  <c:v>-2.7324977749547918</c:v>
                </c:pt>
                <c:pt idx="13">
                  <c:v>-2.613862030676561</c:v>
                </c:pt>
                <c:pt idx="14">
                  <c:v>-2.5050928672413995</c:v>
                </c:pt>
                <c:pt idx="15">
                  <c:v>-2.4050092587053999</c:v>
                </c:pt>
                <c:pt idx="16">
                  <c:v>-2.3126113392735625</c:v>
                </c:pt>
                <c:pt idx="17">
                  <c:v>-2.2270469674135756</c:v>
                </c:pt>
                <c:pt idx="18">
                  <c:v>-2.1475854282985036</c:v>
                </c:pt>
                <c:pt idx="19">
                  <c:v>-2.0735965584477603</c:v>
                </c:pt>
                <c:pt idx="20">
                  <c:v>-2.0045340321059042</c:v>
                </c:pt>
                <c:pt idx="21">
                  <c:v>-1.9399218728788019</c:v>
                </c:pt>
                <c:pt idx="22">
                  <c:v>-1.8793434873933521</c:v>
                </c:pt>
                <c:pt idx="23">
                  <c:v>-1.8224326876328814</c:v>
                </c:pt>
                <c:pt idx="24">
                  <c:v>-1.7688662936832453</c:v>
                </c:pt>
                <c:pt idx="25">
                  <c:v>-1.7183580016554576</c:v>
                </c:pt>
                <c:pt idx="26">
                  <c:v>-1.6706532713999682</c:v>
                </c:pt>
                <c:pt idx="27">
                  <c:v>-1.6255250415390863</c:v>
                </c:pt>
                <c:pt idx="28">
                  <c:v>-1.582770119760309</c:v>
                </c:pt>
                <c:pt idx="29">
                  <c:v>-1.5422061274284706</c:v>
                </c:pt>
                <c:pt idx="30">
                  <c:v>-1.5036689017071183</c:v>
                </c:pt>
                <c:pt idx="31">
                  <c:v>-1.4670102772277849</c:v>
                </c:pt>
                <c:pt idx="32">
                  <c:v>-1.4320961841646467</c:v>
                </c:pt>
                <c:pt idx="33">
                  <c:v>-1.3988050112961992</c:v>
                </c:pt>
                <c:pt idx="34">
                  <c:v>-1.3670261919667392</c:v>
                </c:pt>
                <c:pt idx="35">
                  <c:v>-1.3366589783291134</c:v>
                </c:pt>
                <c:pt idx="36">
                  <c:v>-1.3076113752604677</c:v>
                </c:pt>
                <c:pt idx="37">
                  <c:v>-1.2797992102042148</c:v>
                </c:pt>
                <c:pt idx="38">
                  <c:v>-1.2531453191430129</c:v>
                </c:pt>
                <c:pt idx="39">
                  <c:v>-1.2275788321345444</c:v>
                </c:pt>
                <c:pt idx="40">
                  <c:v>-1.2030345444889847</c:v>
                </c:pt>
                <c:pt idx="41">
                  <c:v>-1.1794523618477164</c:v>
                </c:pt>
                <c:pt idx="42">
                  <c:v>-1.1567768092266679</c:v>
                </c:pt>
                <c:pt idx="43">
                  <c:v>-1.1349565955856176</c:v>
                </c:pt>
                <c:pt idx="44">
                  <c:v>-1.113944226733421</c:v>
                </c:pt>
                <c:pt idx="45">
                  <c:v>-1.0936956604237222</c:v>
                </c:pt>
                <c:pt idx="46">
                  <c:v>-1.0741699983726207</c:v>
                </c:pt>
                <c:pt idx="47">
                  <c:v>-1.0553292106684002</c:v>
                </c:pt>
                <c:pt idx="48">
                  <c:v>-1.0371378886675744</c:v>
                </c:pt>
                <c:pt idx="49">
                  <c:v>-1.0195630230005603</c:v>
                </c:pt>
                <c:pt idx="50">
                  <c:v>-1.0025738037600627</c:v>
                </c:pt>
                <c:pt idx="51">
                  <c:v>-0.98614144032875672</c:v>
                </c:pt>
                <c:pt idx="52">
                  <c:v>-0.9702389986307236</c:v>
                </c:pt>
                <c:pt idx="53">
                  <c:v>-0.95484125387218888</c:v>
                </c:pt>
                <c:pt idx="54">
                  <c:v>-0.93992455707871203</c:v>
                </c:pt>
                <c:pt idx="55">
                  <c:v>-0.92546671394414615</c:v>
                </c:pt>
                <c:pt idx="56">
                  <c:v>-0.91144687468650876</c:v>
                </c:pt>
                <c:pt idx="57">
                  <c:v>-0.89784543376158366</c:v>
                </c:pt>
                <c:pt idx="58">
                  <c:v>-0.88464393842016342</c:v>
                </c:pt>
                <c:pt idx="59">
                  <c:v>-0.87182500521234796</c:v>
                </c:pt>
                <c:pt idx="60">
                  <c:v>-0.85937224364468101</c:v>
                </c:pt>
                <c:pt idx="61">
                  <c:v>-0.84727018628535966</c:v>
                </c:pt>
                <c:pt idx="62">
                  <c:v>-0.83550422469099195</c:v>
                </c:pt>
                <c:pt idx="63">
                  <c:v>-0.82406055059699002</c:v>
                </c:pt>
                <c:pt idx="64">
                  <c:v>-0.81292610187398129</c:v>
                </c:pt>
                <c:pt idx="65">
                  <c:v>-0.80208851280563753</c:v>
                </c:pt>
                <c:pt idx="66">
                  <c:v>-0.7915360682901228</c:v>
                </c:pt>
                <c:pt idx="67">
                  <c:v>-0.78125766160864341</c:v>
                </c:pt>
                <c:pt idx="68">
                  <c:v>-0.7712427554411444</c:v>
                </c:pt>
                <c:pt idx="69">
                  <c:v>-0.7614813458415679</c:v>
                </c:pt>
                <c:pt idx="70">
                  <c:v>-0.75196392891383967</c:v>
                </c:pt>
                <c:pt idx="71">
                  <c:v>-0.74268146995529194</c:v>
                </c:pt>
                <c:pt idx="72">
                  <c:v>-0.73362537485699286</c:v>
                </c:pt>
                <c:pt idx="73">
                  <c:v>-0.72478746357071544</c:v>
                </c:pt>
                <c:pt idx="74">
                  <c:v>-0.71615994547040862</c:v>
                </c:pt>
                <c:pt idx="75">
                  <c:v>-0.70773539645221617</c:v>
                </c:pt>
                <c:pt idx="76">
                  <c:v>-0.69950673763159155</c:v>
                </c:pt>
                <c:pt idx="77">
                  <c:v>-0.69146721550906154</c:v>
                </c:pt>
                <c:pt idx="78">
                  <c:v>-0.6836103834878563</c:v>
                </c:pt>
                <c:pt idx="79">
                  <c:v>-0.67593008463712567</c:v>
                </c:pt>
                <c:pt idx="80">
                  <c:v>-0.66842043560389452</c:v>
                </c:pt>
                <c:pt idx="81">
                  <c:v>-0.66107581158542894</c:v>
                </c:pt>
                <c:pt idx="82">
                  <c:v>-0.65389083228135558</c:v>
                </c:pt>
                <c:pt idx="83">
                  <c:v>-0.64686034875181997</c:v>
                </c:pt>
                <c:pt idx="84">
                  <c:v>-0.6399794311142295</c:v>
                </c:pt>
                <c:pt idx="85">
                  <c:v>-0.63324335701682022</c:v>
                </c:pt>
                <c:pt idx="86">
                  <c:v>-0.626647600832413</c:v>
                </c:pt>
                <c:pt idx="87">
                  <c:v>-0.62018782352041313</c:v>
                </c:pt>
                <c:pt idx="88">
                  <c:v>-0.61385986310932816</c:v>
                </c:pt>
                <c:pt idx="89">
                  <c:v>-0.60765972575594973</c:v>
                </c:pt>
                <c:pt idx="90">
                  <c:v>-0.60158357734084056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Werte!$D$78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Werte!$D$78:$CP$78</c:f>
              <c:numCache>
                <c:formatCode>General</c:formatCode>
                <c:ptCount val="9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  <c:pt idx="21">
                  <c:v>31000000</c:v>
                </c:pt>
                <c:pt idx="22">
                  <c:v>32000000</c:v>
                </c:pt>
                <c:pt idx="23">
                  <c:v>33000000</c:v>
                </c:pt>
                <c:pt idx="24">
                  <c:v>34000000</c:v>
                </c:pt>
                <c:pt idx="25">
                  <c:v>35000000</c:v>
                </c:pt>
                <c:pt idx="26">
                  <c:v>36000000</c:v>
                </c:pt>
                <c:pt idx="27">
                  <c:v>37000000</c:v>
                </c:pt>
                <c:pt idx="28">
                  <c:v>38000000</c:v>
                </c:pt>
                <c:pt idx="29">
                  <c:v>39000000</c:v>
                </c:pt>
                <c:pt idx="30">
                  <c:v>40000000</c:v>
                </c:pt>
                <c:pt idx="31">
                  <c:v>41000000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44000000</c:v>
                </c:pt>
                <c:pt idx="35">
                  <c:v>45000000</c:v>
                </c:pt>
                <c:pt idx="36">
                  <c:v>46000000</c:v>
                </c:pt>
                <c:pt idx="37">
                  <c:v>47000000</c:v>
                </c:pt>
                <c:pt idx="38">
                  <c:v>48000000</c:v>
                </c:pt>
                <c:pt idx="39">
                  <c:v>49000000</c:v>
                </c:pt>
                <c:pt idx="40">
                  <c:v>50000000</c:v>
                </c:pt>
                <c:pt idx="41">
                  <c:v>51000000</c:v>
                </c:pt>
                <c:pt idx="42">
                  <c:v>52000000</c:v>
                </c:pt>
                <c:pt idx="43">
                  <c:v>53000000</c:v>
                </c:pt>
                <c:pt idx="44">
                  <c:v>54000000</c:v>
                </c:pt>
                <c:pt idx="45">
                  <c:v>55000000</c:v>
                </c:pt>
                <c:pt idx="46">
                  <c:v>56000000</c:v>
                </c:pt>
                <c:pt idx="47">
                  <c:v>57000000</c:v>
                </c:pt>
                <c:pt idx="48">
                  <c:v>58000000</c:v>
                </c:pt>
                <c:pt idx="49">
                  <c:v>59000000</c:v>
                </c:pt>
                <c:pt idx="50">
                  <c:v>60000000</c:v>
                </c:pt>
                <c:pt idx="51">
                  <c:v>61000000</c:v>
                </c:pt>
                <c:pt idx="52">
                  <c:v>62000000</c:v>
                </c:pt>
                <c:pt idx="53">
                  <c:v>63000000</c:v>
                </c:pt>
                <c:pt idx="54">
                  <c:v>64000000</c:v>
                </c:pt>
                <c:pt idx="55">
                  <c:v>65000000</c:v>
                </c:pt>
                <c:pt idx="56">
                  <c:v>66000000</c:v>
                </c:pt>
                <c:pt idx="57">
                  <c:v>67000000</c:v>
                </c:pt>
                <c:pt idx="58">
                  <c:v>68000000</c:v>
                </c:pt>
                <c:pt idx="59">
                  <c:v>69000000</c:v>
                </c:pt>
                <c:pt idx="60">
                  <c:v>70000000</c:v>
                </c:pt>
                <c:pt idx="61">
                  <c:v>71000000</c:v>
                </c:pt>
                <c:pt idx="62">
                  <c:v>72000000</c:v>
                </c:pt>
                <c:pt idx="63">
                  <c:v>73000000</c:v>
                </c:pt>
                <c:pt idx="64">
                  <c:v>74000000</c:v>
                </c:pt>
                <c:pt idx="65">
                  <c:v>75000000</c:v>
                </c:pt>
                <c:pt idx="66">
                  <c:v>76000000</c:v>
                </c:pt>
                <c:pt idx="67">
                  <c:v>77000000</c:v>
                </c:pt>
                <c:pt idx="68">
                  <c:v>78000000</c:v>
                </c:pt>
                <c:pt idx="69">
                  <c:v>79000000</c:v>
                </c:pt>
                <c:pt idx="70">
                  <c:v>80000000</c:v>
                </c:pt>
                <c:pt idx="71">
                  <c:v>81000000</c:v>
                </c:pt>
                <c:pt idx="72">
                  <c:v>82000000</c:v>
                </c:pt>
                <c:pt idx="73">
                  <c:v>83000000</c:v>
                </c:pt>
                <c:pt idx="74">
                  <c:v>84000000</c:v>
                </c:pt>
                <c:pt idx="75">
                  <c:v>85000000</c:v>
                </c:pt>
                <c:pt idx="76">
                  <c:v>86000000</c:v>
                </c:pt>
                <c:pt idx="77">
                  <c:v>87000000</c:v>
                </c:pt>
                <c:pt idx="78">
                  <c:v>88000000</c:v>
                </c:pt>
                <c:pt idx="79">
                  <c:v>89000000</c:v>
                </c:pt>
                <c:pt idx="80">
                  <c:v>90000000</c:v>
                </c:pt>
                <c:pt idx="81">
                  <c:v>91000000</c:v>
                </c:pt>
                <c:pt idx="82">
                  <c:v>92000000</c:v>
                </c:pt>
                <c:pt idx="83">
                  <c:v>93000000</c:v>
                </c:pt>
                <c:pt idx="84">
                  <c:v>94000000</c:v>
                </c:pt>
                <c:pt idx="85">
                  <c:v>95000000</c:v>
                </c:pt>
                <c:pt idx="86">
                  <c:v>96000000</c:v>
                </c:pt>
                <c:pt idx="87">
                  <c:v>97000000</c:v>
                </c:pt>
                <c:pt idx="88">
                  <c:v>98000000</c:v>
                </c:pt>
                <c:pt idx="89">
                  <c:v>99000000</c:v>
                </c:pt>
                <c:pt idx="90">
                  <c:v>100000000</c:v>
                </c:pt>
              </c:numCache>
            </c:numRef>
          </c:xVal>
          <c:yVal>
            <c:numRef>
              <c:f>Werte!$D$102:$CP$102</c:f>
              <c:numCache>
                <c:formatCode>General</c:formatCode>
                <c:ptCount val="91"/>
                <c:pt idx="0">
                  <c:v>-0.60158357734084056</c:v>
                </c:pt>
                <c:pt idx="1">
                  <c:v>-0.54689764907092364</c:v>
                </c:pt>
                <c:pt idx="2">
                  <c:v>-0.50132527676184158</c:v>
                </c:pt>
                <c:pt idx="3">
                  <c:v>-0.46276354088123667</c:v>
                </c:pt>
                <c:pt idx="4">
                  <c:v>-0.42971028940104367</c:v>
                </c:pt>
                <c:pt idx="5">
                  <c:v>-0.40106390596670588</c:v>
                </c:pt>
                <c:pt idx="6">
                  <c:v>-0.3759981554868187</c:v>
                </c:pt>
                <c:pt idx="7">
                  <c:v>-0.35388119699198234</c:v>
                </c:pt>
                <c:pt idx="8">
                  <c:v>-0.33422158958805254</c:v>
                </c:pt>
                <c:pt idx="9">
                  <c:v>-0.31663134769493878</c:v>
                </c:pt>
                <c:pt idx="10">
                  <c:v>-0.30080007886326976</c:v>
                </c:pt>
                <c:pt idx="11">
                  <c:v>-0.28647651027707449</c:v>
                </c:pt>
                <c:pt idx="12">
                  <c:v>-0.27345505316943003</c:v>
                </c:pt>
                <c:pt idx="13">
                  <c:v>-0.26156587197515418</c:v>
                </c:pt>
                <c:pt idx="14">
                  <c:v>-0.2506674360674338</c:v>
                </c:pt>
                <c:pt idx="15">
                  <c:v>-0.24064085899335086</c:v>
                </c:pt>
                <c:pt idx="16">
                  <c:v>-0.23138554398304559</c:v>
                </c:pt>
                <c:pt idx="17">
                  <c:v>-0.22281579708482366</c:v>
                </c:pt>
                <c:pt idx="18">
                  <c:v>-0.21485816603018226</c:v>
                </c:pt>
                <c:pt idx="19">
                  <c:v>-0.20744932965958893</c:v>
                </c:pt>
                <c:pt idx="20">
                  <c:v>-0.20053440944962445</c:v>
                </c:pt>
                <c:pt idx="21">
                  <c:v>-0.19406560783158797</c:v>
                </c:pt>
                <c:pt idx="22">
                  <c:v>-0.18800110181825302</c:v>
                </c:pt>
                <c:pt idx="23">
                  <c:v>-0.18230413778414381</c:v>
                </c:pt>
                <c:pt idx="24">
                  <c:v>-0.17694228598655426</c:v>
                </c:pt>
                <c:pt idx="25">
                  <c:v>-0.17188682288001592</c:v>
                </c:pt>
                <c:pt idx="26">
                  <c:v>-0.1671122163761182</c:v>
                </c:pt>
                <c:pt idx="27">
                  <c:v>-0.16259569457299528</c:v>
                </c:pt>
                <c:pt idx="28">
                  <c:v>-0.1583168825788363</c:v>
                </c:pt>
                <c:pt idx="29">
                  <c:v>-0.15425749520767457</c:v>
                </c:pt>
                <c:pt idx="30">
                  <c:v>-0.15040107577000494</c:v>
                </c:pt>
                <c:pt idx="31">
                  <c:v>-0.1467327730885315</c:v>
                </c:pt>
                <c:pt idx="32">
                  <c:v>-0.14323915036830656</c:v>
                </c:pt>
                <c:pt idx="33">
                  <c:v>-0.1399080207357534</c:v>
                </c:pt>
                <c:pt idx="34">
                  <c:v>-0.13672830520386456</c:v>
                </c:pt>
                <c:pt idx="35">
                  <c:v>-0.13368990957511584</c:v>
                </c:pt>
                <c:pt idx="36">
                  <c:v>-0.13078361740031261</c:v>
                </c:pt>
                <c:pt idx="37">
                  <c:v>-0.12800099660209363</c:v>
                </c:pt>
                <c:pt idx="38">
                  <c:v>-0.12533431777035803</c:v>
                </c:pt>
                <c:pt idx="39">
                  <c:v>-0.1227764824622191</c:v>
                </c:pt>
                <c:pt idx="40">
                  <c:v>-0.12032096010586954</c:v>
                </c:pt>
                <c:pt idx="41">
                  <c:v>-0.11796173232744311</c:v>
                </c:pt>
                <c:pt idx="42">
                  <c:v>-0.11569324370163506</c:v>
                </c:pt>
                <c:pt idx="43">
                  <c:v>-0.11351035807766956</c:v>
                </c:pt>
                <c:pt idx="44">
                  <c:v>-0.11140831975789248</c:v>
                </c:pt>
                <c:pt idx="45">
                  <c:v>-0.10938271891138815</c:v>
                </c:pt>
                <c:pt idx="46">
                  <c:v>-0.10742946069324816</c:v>
                </c:pt>
                <c:pt idx="47">
                  <c:v>-0.10554473761441613</c:v>
                </c:pt>
                <c:pt idx="48">
                  <c:v>-0.10372500476980141</c:v>
                </c:pt>
                <c:pt idx="49">
                  <c:v>-0.10196695758554793</c:v>
                </c:pt>
                <c:pt idx="50">
                  <c:v>-0.10026751179155938</c:v>
                </c:pt>
                <c:pt idx="51">
                  <c:v>-9.8623785363925687E-2</c:v>
                </c:pt>
                <c:pt idx="52">
                  <c:v>-9.7033082214844302E-2</c:v>
                </c:pt>
                <c:pt idx="53">
                  <c:v>-9.5492877435871759E-2</c:v>
                </c:pt>
                <c:pt idx="54">
                  <c:v>-9.4000803924611034E-2</c:v>
                </c:pt>
                <c:pt idx="55">
                  <c:v>-9.2554640245851069E-2</c:v>
                </c:pt>
                <c:pt idx="56">
                  <c:v>-9.1152299596231764E-2</c:v>
                </c:pt>
                <c:pt idx="57">
                  <c:v>-8.9791819757142496E-2</c:v>
                </c:pt>
                <c:pt idx="58">
                  <c:v>-8.8471353934123892E-2</c:v>
                </c:pt>
                <c:pt idx="59">
                  <c:v>-8.7189162392839206E-2</c:v>
                </c:pt>
                <c:pt idx="60">
                  <c:v>-8.5943604811958549E-2</c:v>
                </c:pt>
                <c:pt idx="61">
                  <c:v>-8.4733133282274456E-2</c:v>
                </c:pt>
                <c:pt idx="62">
                  <c:v>-8.3556285889221815E-2</c:v>
                </c:pt>
                <c:pt idx="63">
                  <c:v>-8.2411680822859087E-2</c:v>
                </c:pt>
                <c:pt idx="64">
                  <c:v>-8.129801096541632E-2</c:v>
                </c:pt>
                <c:pt idx="65">
                  <c:v>-8.0214038911837246E-2</c:v>
                </c:pt>
                <c:pt idx="66">
                  <c:v>-7.9158592383434576E-2</c:v>
                </c:pt>
                <c:pt idx="67">
                  <c:v>-7.8130559998921406E-2</c:v>
                </c:pt>
                <c:pt idx="68">
                  <c:v>-7.7128887370746246E-2</c:v>
                </c:pt>
                <c:pt idx="69">
                  <c:v>-7.615257349790773E-2</c:v>
                </c:pt>
                <c:pt idx="70">
                  <c:v>-7.520066742930713E-2</c:v>
                </c:pt>
                <c:pt idx="71">
                  <c:v>-7.4272265174258945E-2</c:v>
                </c:pt>
                <c:pt idx="72">
                  <c:v>-7.3366506839060694E-2</c:v>
                </c:pt>
                <c:pt idx="73">
                  <c:v>-7.2482573970556949E-2</c:v>
                </c:pt>
                <c:pt idx="74">
                  <c:v>-7.1619687089448089E-2</c:v>
                </c:pt>
                <c:pt idx="75">
                  <c:v>-7.0777103397717728E-2</c:v>
                </c:pt>
                <c:pt idx="76">
                  <c:v>-6.9954114646006524E-2</c:v>
                </c:pt>
                <c:pt idx="77">
                  <c:v>-6.9150045148063125E-2</c:v>
                </c:pt>
                <c:pt idx="78">
                  <c:v>-6.8364249930573037E-2</c:v>
                </c:pt>
                <c:pt idx="79">
                  <c:v>-6.7596113007717618E-2</c:v>
                </c:pt>
                <c:pt idx="80">
                  <c:v>-6.6845045770762224E-2</c:v>
                </c:pt>
                <c:pt idx="81">
                  <c:v>-6.611048548382488E-2</c:v>
                </c:pt>
                <c:pt idx="82">
                  <c:v>-6.5391893877746785E-2</c:v>
                </c:pt>
                <c:pt idx="83">
                  <c:v>-6.4688755834680534E-2</c:v>
                </c:pt>
                <c:pt idx="84">
                  <c:v>-6.4000578156640578E-2</c:v>
                </c:pt>
                <c:pt idx="85">
                  <c:v>-6.3326888411829027E-2</c:v>
                </c:pt>
                <c:pt idx="86">
                  <c:v>-6.2667233853066301E-2</c:v>
                </c:pt>
                <c:pt idx="87">
                  <c:v>-6.2021180403122197E-2</c:v>
                </c:pt>
                <c:pt idx="88">
                  <c:v>-6.1388311702170011E-2</c:v>
                </c:pt>
                <c:pt idx="89">
                  <c:v>-6.0768228212970017E-2</c:v>
                </c:pt>
                <c:pt idx="90">
                  <c:v>-6.0160546379742157E-2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1616"/>
        <c:axId val="137055760"/>
      </c:scatterChart>
      <c:valAx>
        <c:axId val="137054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5216"/>
        <c:crosses val="autoZero"/>
        <c:crossBetween val="midCat"/>
      </c:valAx>
      <c:valAx>
        <c:axId val="137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54672"/>
        <c:crosses val="autoZero"/>
        <c:crossBetween val="midCat"/>
      </c:valAx>
      <c:valAx>
        <c:axId val="13705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41616"/>
        <c:crosses val="max"/>
        <c:crossBetween val="midCat"/>
      </c:valAx>
      <c:valAx>
        <c:axId val="1370416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>
                <a:solidFill>
                  <a:srgbClr val="C00000"/>
                </a:solidFill>
              </a:rPr>
              <a:t>Frequenzgang</a:t>
            </a:r>
            <a:r>
              <a:rPr lang="de-AT" b="1">
                <a:solidFill>
                  <a:schemeClr val="tx1"/>
                </a:solidFill>
              </a:rPr>
              <a:t>/</a:t>
            </a:r>
            <a:r>
              <a:rPr lang="de-AT" b="1">
                <a:solidFill>
                  <a:srgbClr val="FFC000"/>
                </a:solidFill>
              </a:rPr>
              <a:t>Phasenwinkel</a:t>
            </a:r>
            <a:r>
              <a:rPr lang="de-AT" b="1"/>
              <a:t> </a:t>
            </a:r>
            <a:r>
              <a:rPr lang="de-AT" b="1">
                <a:solidFill>
                  <a:schemeClr val="tx1"/>
                </a:solidFill>
              </a:rPr>
              <a:t>[R-L]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561297912262627E-2"/>
          <c:y val="9.8547261441683881E-2"/>
          <c:w val="0.90545846824388265"/>
          <c:h val="0.87222599615177743"/>
        </c:manualLayout>
      </c:layout>
      <c:scatterChart>
        <c:scatterStyle val="lineMarker"/>
        <c:varyColors val="0"/>
        <c:ser>
          <c:idx val="8"/>
          <c:order val="0"/>
          <c:tx>
            <c:strRef>
              <c:f>Werte!$D$105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Werte!$D$105:$CP$105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Werte!$D$121:$CP$121</c:f>
              <c:numCache>
                <c:formatCode>General</c:formatCode>
                <c:ptCount val="91"/>
                <c:pt idx="0">
                  <c:v>-80.423786020790544</c:v>
                </c:pt>
                <c:pt idx="1">
                  <c:v>-79.595932325898332</c:v>
                </c:pt>
                <c:pt idx="2">
                  <c:v>-78.840161117170439</c:v>
                </c:pt>
                <c:pt idx="3">
                  <c:v>-78.144919001834154</c:v>
                </c:pt>
                <c:pt idx="4">
                  <c:v>-77.501225345041902</c:v>
                </c:pt>
                <c:pt idx="5">
                  <c:v>-76.901960888916662</c:v>
                </c:pt>
                <c:pt idx="6">
                  <c:v>-76.341386429123247</c:v>
                </c:pt>
                <c:pt idx="7">
                  <c:v>-75.814807667675552</c:v>
                </c:pt>
                <c:pt idx="8">
                  <c:v>-75.318336006962042</c:v>
                </c:pt>
                <c:pt idx="9">
                  <c:v>-74.848714104546545</c:v>
                </c:pt>
                <c:pt idx="10">
                  <c:v>-74.403186225686284</c:v>
                </c:pt>
                <c:pt idx="11">
                  <c:v>-73.979400260438155</c:v>
                </c:pt>
                <c:pt idx="12">
                  <c:v>-73.575332555610899</c:v>
                </c:pt>
                <c:pt idx="13">
                  <c:v>-73.189229469429463</c:v>
                </c:pt>
                <c:pt idx="14">
                  <c:v>-72.819561374063341</c:v>
                </c:pt>
                <c:pt idx="15">
                  <c:v>-72.464986054156682</c:v>
                </c:pt>
                <c:pt idx="16">
                  <c:v>-72.124319288270897</c:v>
                </c:pt>
                <c:pt idx="17">
                  <c:v>-71.796510985385154</c:v>
                </c:pt>
                <c:pt idx="18">
                  <c:v>-71.480625663385993</c:v>
                </c:pt>
                <c:pt idx="19">
                  <c:v>-71.175826354704583</c:v>
                </c:pt>
                <c:pt idx="20">
                  <c:v>-70.881361241531607</c:v>
                </c:pt>
                <c:pt idx="21">
                  <c:v>-70.596552483268397</c:v>
                </c:pt>
                <c:pt idx="22">
                  <c:v>-70.320786818372554</c:v>
                </c:pt>
                <c:pt idx="23">
                  <c:v>-70.053507612817583</c:v>
                </c:pt>
                <c:pt idx="24">
                  <c:v>-69.794208095922727</c:v>
                </c:pt>
                <c:pt idx="25">
                  <c:v>-69.542425576942648</c:v>
                </c:pt>
                <c:pt idx="26">
                  <c:v>-69.297736476570591</c:v>
                </c:pt>
                <c:pt idx="27">
                  <c:v>-69.059752039332437</c:v>
                </c:pt>
                <c:pt idx="28">
                  <c:v>-68.828114617879962</c:v>
                </c:pt>
                <c:pt idx="29">
                  <c:v>-68.602494440017864</c:v>
                </c:pt>
                <c:pt idx="30">
                  <c:v>-68.382586785108103</c:v>
                </c:pt>
                <c:pt idx="31">
                  <c:v>-68.168109509179985</c:v>
                </c:pt>
                <c:pt idx="32">
                  <c:v>-67.958800868311869</c:v>
                </c:pt>
                <c:pt idx="33">
                  <c:v>-67.754417598161169</c:v>
                </c:pt>
                <c:pt idx="34">
                  <c:v>-67.554733214300001</c:v>
                </c:pt>
                <c:pt idx="35">
                  <c:v>-67.359536503575555</c:v>
                </c:pt>
                <c:pt idx="36">
                  <c:v>-67.168630181297473</c:v>
                </c:pt>
                <c:pt idx="37">
                  <c:v>-66.981829692848962</c:v>
                </c:pt>
                <c:pt idx="38">
                  <c:v>-66.798962141473751</c:v>
                </c:pt>
                <c:pt idx="39">
                  <c:v>-66.619865326625259</c:v>
                </c:pt>
                <c:pt idx="40">
                  <c:v>-66.444386879473015</c:v>
                </c:pt>
                <c:pt idx="41">
                  <c:v>-66.272383484020366</c:v>
                </c:pt>
                <c:pt idx="42">
                  <c:v>-66.103720173856644</c:v>
                </c:pt>
                <c:pt idx="43">
                  <c:v>-65.938269695898214</c:v>
                </c:pt>
                <c:pt idx="44">
                  <c:v>-65.775911933603822</c:v>
                </c:pt>
                <c:pt idx="45">
                  <c:v>-65.616533383115353</c:v>
                </c:pt>
                <c:pt idx="46">
                  <c:v>-65.460026676601103</c:v>
                </c:pt>
                <c:pt idx="47">
                  <c:v>-65.30629014778799</c:v>
                </c:pt>
                <c:pt idx="48">
                  <c:v>-65.155227435279613</c:v>
                </c:pt>
                <c:pt idx="49">
                  <c:v>-65.006747119783867</c:v>
                </c:pt>
                <c:pt idx="50">
                  <c:v>-64.860762391830093</c:v>
                </c:pt>
                <c:pt idx="51">
                  <c:v>-64.717190746951673</c:v>
                </c:pt>
                <c:pt idx="52">
                  <c:v>-64.575953705653816</c:v>
                </c:pt>
                <c:pt idx="53">
                  <c:v>-64.436976555786984</c:v>
                </c:pt>
                <c:pt idx="54">
                  <c:v>-64.300188115208428</c:v>
                </c:pt>
                <c:pt idx="55">
                  <c:v>-64.165520512844438</c:v>
                </c:pt>
                <c:pt idx="56">
                  <c:v>-64.032908986467419</c:v>
                </c:pt>
                <c:pt idx="57">
                  <c:v>-63.902291695679317</c:v>
                </c:pt>
                <c:pt idx="58">
                  <c:v>-63.773609548750009</c:v>
                </c:pt>
                <c:pt idx="59">
                  <c:v>-63.646806042096358</c:v>
                </c:pt>
                <c:pt idx="60">
                  <c:v>-63.521827111310891</c:v>
                </c:pt>
                <c:pt idx="61">
                  <c:v>-63.398620992756925</c:v>
                </c:pt>
                <c:pt idx="62">
                  <c:v>-63.277138094843295</c:v>
                </c:pt>
                <c:pt idx="63">
                  <c:v>-63.157330878177611</c:v>
                </c:pt>
                <c:pt idx="64">
                  <c:v>-63.039153743873115</c:v>
                </c:pt>
                <c:pt idx="65">
                  <c:v>-62.922562929352367</c:v>
                </c:pt>
                <c:pt idx="66">
                  <c:v>-62.807516411052113</c:v>
                </c:pt>
                <c:pt idx="67">
                  <c:v>-62.693973813487709</c:v>
                </c:pt>
                <c:pt idx="68">
                  <c:v>-62.581896324184981</c:v>
                </c:pt>
                <c:pt idx="69">
                  <c:v>-62.471246614030839</c:v>
                </c:pt>
                <c:pt idx="70">
                  <c:v>-62.3619887626337</c:v>
                </c:pt>
                <c:pt idx="71">
                  <c:v>-62.254088188320324</c:v>
                </c:pt>
                <c:pt idx="72">
                  <c:v>-62.147511582427562</c:v>
                </c:pt>
                <c:pt idx="73">
                  <c:v>-62.042226847576828</c:v>
                </c:pt>
                <c:pt idx="74">
                  <c:v>-61.938203039644925</c:v>
                </c:pt>
                <c:pt idx="75">
                  <c:v>-61.835410313168779</c:v>
                </c:pt>
                <c:pt idx="76">
                  <c:v>-61.733819869943204</c:v>
                </c:pt>
                <c:pt idx="77">
                  <c:v>-61.633403910589934</c:v>
                </c:pt>
                <c:pt idx="78">
                  <c:v>-61.534135588894515</c:v>
                </c:pt>
                <c:pt idx="79">
                  <c:v>-61.435988968723052</c:v>
                </c:pt>
                <c:pt idx="80">
                  <c:v>-61.338938983346061</c:v>
                </c:pt>
                <c:pt idx="81">
                  <c:v>-61.242961397009772</c:v>
                </c:pt>
                <c:pt idx="82">
                  <c:v>-61.148032768607465</c:v>
                </c:pt>
                <c:pt idx="83">
                  <c:v>-61.054130417314624</c:v>
                </c:pt>
                <c:pt idx="84">
                  <c:v>-60.961232390061937</c:v>
                </c:pt>
                <c:pt idx="85">
                  <c:v>-60.869317430729375</c:v>
                </c:pt>
                <c:pt idx="86">
                  <c:v>-60.778364950953218</c:v>
                </c:pt>
                <c:pt idx="87">
                  <c:v>-60.688355002445782</c:v>
                </c:pt>
                <c:pt idx="88">
                  <c:v>-60.59926825073471</c:v>
                </c:pt>
                <c:pt idx="89">
                  <c:v>-60.511085950235355</c:v>
                </c:pt>
                <c:pt idx="90">
                  <c:v>-60.423789920575942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Werte!$D$106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Werte!$D$106:$CP$106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Werte!$D$122:$CP$122</c:f>
              <c:numCache>
                <c:formatCode>General</c:formatCode>
                <c:ptCount val="91"/>
                <c:pt idx="0">
                  <c:v>-60.423789920575942</c:v>
                </c:pt>
                <c:pt idx="1">
                  <c:v>-59.595937044638205</c:v>
                </c:pt>
                <c:pt idx="2">
                  <c:v>-58.840166732860283</c:v>
                </c:pt>
                <c:pt idx="3">
                  <c:v>-58.144925592469392</c:v>
                </c:pt>
                <c:pt idx="4">
                  <c:v>-57.501232988617929</c:v>
                </c:pt>
                <c:pt idx="5">
                  <c:v>-56.901969663428787</c:v>
                </c:pt>
                <c:pt idx="6">
                  <c:v>-56.341396412566731</c:v>
                </c:pt>
                <c:pt idx="7">
                  <c:v>-55.81481893804559</c:v>
                </c:pt>
                <c:pt idx="8">
                  <c:v>-55.318348642253767</c:v>
                </c:pt>
                <c:pt idx="9">
                  <c:v>-54.848728182754996</c:v>
                </c:pt>
                <c:pt idx="10">
                  <c:v>-54.403201824806445</c:v>
                </c:pt>
                <c:pt idx="11">
                  <c:v>-53.979417458464908</c:v>
                </c:pt>
                <c:pt idx="12">
                  <c:v>-53.575351430539023</c:v>
                </c:pt>
                <c:pt idx="13">
                  <c:v>-53.189250099253684</c:v>
                </c:pt>
                <c:pt idx="14">
                  <c:v>-52.819583836778264</c:v>
                </c:pt>
                <c:pt idx="15">
                  <c:v>-52.465010427756809</c:v>
                </c:pt>
                <c:pt idx="16">
                  <c:v>-52.124345650750634</c:v>
                </c:pt>
                <c:pt idx="17">
                  <c:v>-51.796539414738795</c:v>
                </c:pt>
                <c:pt idx="18">
                  <c:v>-51.480656237607725</c:v>
                </c:pt>
                <c:pt idx="19">
                  <c:v>-51.175859151788458</c:v>
                </c:pt>
                <c:pt idx="20">
                  <c:v>-50.881396339471578</c:v>
                </c:pt>
                <c:pt idx="21">
                  <c:v>-50.596589960058267</c:v>
                </c:pt>
                <c:pt idx="22">
                  <c:v>-50.320826752006013</c:v>
                </c:pt>
                <c:pt idx="23">
                  <c:v>-50.053550081288179</c:v>
                </c:pt>
                <c:pt idx="24">
                  <c:v>-49.794253177223872</c:v>
                </c:pt>
                <c:pt idx="25">
                  <c:v>-49.542473349067606</c:v>
                </c:pt>
                <c:pt idx="26">
                  <c:v>-49.297787017512462</c:v>
                </c:pt>
                <c:pt idx="27">
                  <c:v>-49.059805427084207</c:v>
                </c:pt>
                <c:pt idx="28">
                  <c:v>-48.828170930434439</c:v>
                </c:pt>
                <c:pt idx="29">
                  <c:v>-48.602553755367694</c:v>
                </c:pt>
                <c:pt idx="30">
                  <c:v>-48.382649181245768</c:v>
                </c:pt>
                <c:pt idx="31">
                  <c:v>-48.168175064097802</c:v>
                </c:pt>
                <c:pt idx="32">
                  <c:v>-47.958869660001966</c:v>
                </c:pt>
                <c:pt idx="33">
                  <c:v>-47.754489704615509</c:v>
                </c:pt>
                <c:pt idx="34">
                  <c:v>-47.554808713510369</c:v>
                </c:pt>
                <c:pt idx="35">
                  <c:v>-47.359615473533559</c:v>
                </c:pt>
                <c:pt idx="36">
                  <c:v>-47.168712699994501</c:v>
                </c:pt>
                <c:pt idx="37">
                  <c:v>-46.981915838276223</c:v>
                </c:pt>
                <c:pt idx="38">
                  <c:v>-46.799051991622264</c:v>
                </c:pt>
                <c:pt idx="39">
                  <c:v>-46.6199589594858</c:v>
                </c:pt>
                <c:pt idx="40">
                  <c:v>-46.444484373036204</c:v>
                </c:pt>
                <c:pt idx="41">
                  <c:v>-46.272484916276582</c:v>
                </c:pt>
                <c:pt idx="42">
                  <c:v>-46.103825622796066</c:v>
                </c:pt>
                <c:pt idx="43">
                  <c:v>-45.938379239510773</c:v>
                </c:pt>
                <c:pt idx="44">
                  <c:v>-45.776025649879259</c:v>
                </c:pt>
                <c:pt idx="45">
                  <c:v>-45.616651350043149</c:v>
                </c:pt>
                <c:pt idx="46">
                  <c:v>-45.460148972170515</c:v>
                </c:pt>
                <c:pt idx="47">
                  <c:v>-45.30641684998804</c:v>
                </c:pt>
                <c:pt idx="48">
                  <c:v>-45.155358622099087</c:v>
                </c:pt>
                <c:pt idx="49">
                  <c:v>-45.006882869211282</c:v>
                </c:pt>
                <c:pt idx="50">
                  <c:v>-44.860902781853738</c:v>
                </c:pt>
                <c:pt idx="51">
                  <c:v>-44.717335855559583</c:v>
                </c:pt>
                <c:pt idx="52">
                  <c:v>-44.576103610833755</c:v>
                </c:pt>
                <c:pt idx="53">
                  <c:v>-44.437131335526452</c:v>
                </c:pt>
                <c:pt idx="54">
                  <c:v>-44.300347847494663</c:v>
                </c:pt>
                <c:pt idx="55">
                  <c:v>-44.165685275664416</c:v>
                </c:pt>
                <c:pt idx="56">
                  <c:v>-44.033078857807801</c:v>
                </c:pt>
                <c:pt idx="57">
                  <c:v>-43.902466753526532</c:v>
                </c:pt>
                <c:pt idx="58">
                  <c:v>-43.77378987109018</c:v>
                </c:pt>
                <c:pt idx="59">
                  <c:v>-43.646991706915308</c:v>
                </c:pt>
                <c:pt idx="60">
                  <c:v>-43.522018196594161</c:v>
                </c:pt>
                <c:pt idx="61">
                  <c:v>-43.398817576489748</c:v>
                </c:pt>
                <c:pt idx="62">
                  <c:v>-43.277340255010614</c:v>
                </c:pt>
                <c:pt idx="63">
                  <c:v>-43.157538692764064</c:v>
                </c:pt>
                <c:pt idx="64">
                  <c:v>-43.039367290863012</c:v>
                </c:pt>
                <c:pt idx="65">
                  <c:v>-42.922782286729728</c:v>
                </c:pt>
                <c:pt idx="66">
                  <c:v>-42.807741656800616</c:v>
                </c:pt>
                <c:pt idx="67">
                  <c:v>-42.694205025590719</c:v>
                </c:pt>
                <c:pt idx="68">
                  <c:v>-42.582133580625538</c:v>
                </c:pt>
                <c:pt idx="69">
                  <c:v>-42.471489992791632</c:v>
                </c:pt>
                <c:pt idx="70">
                  <c:v>-42.362238341697122</c:v>
                </c:pt>
                <c:pt idx="71">
                  <c:v>-42.254344045668375</c:v>
                </c:pt>
                <c:pt idx="72">
                  <c:v>-42.147773796041932</c:v>
                </c:pt>
                <c:pt idx="73">
                  <c:v>-42.04249549543885</c:v>
                </c:pt>
                <c:pt idx="74">
                  <c:v>-41.93847819973557</c:v>
                </c:pt>
                <c:pt idx="75">
                  <c:v>-41.835692063468684</c:v>
                </c:pt>
                <c:pt idx="76">
                  <c:v>-41.734108288432601</c:v>
                </c:pt>
                <c:pt idx="77">
                  <c:v>-41.633699075248742</c:v>
                </c:pt>
                <c:pt idx="78">
                  <c:v>-41.534437577702235</c:v>
                </c:pt>
                <c:pt idx="79">
                  <c:v>-41.436297859658843</c:v>
                </c:pt>
                <c:pt idx="80">
                  <c:v>-41.339254854388685</c:v>
                </c:pt>
                <c:pt idx="81">
                  <c:v>-41.243284326137598</c:v>
                </c:pt>
                <c:pt idx="82">
                  <c:v>-41.148362833798501</c:v>
                </c:pt>
                <c:pt idx="83">
                  <c:v>-41.054467696546475</c:v>
                </c:pt>
                <c:pt idx="84">
                  <c:v>-40.961576961311799</c:v>
                </c:pt>
                <c:pt idx="85">
                  <c:v>-40.869669371974062</c:v>
                </c:pt>
                <c:pt idx="86">
                  <c:v>-40.778724340169134</c:v>
                </c:pt>
                <c:pt idx="87">
                  <c:v>-40.688721917608902</c:v>
                </c:pt>
                <c:pt idx="88">
                  <c:v>-40.599642769820619</c:v>
                </c:pt>
                <c:pt idx="89">
                  <c:v>-40.511468151219233</c:v>
                </c:pt>
                <c:pt idx="90">
                  <c:v>-40.424179881432501</c:v>
                </c:pt>
              </c:numCache>
            </c:numRef>
          </c:yVal>
          <c:smooth val="0"/>
        </c:ser>
        <c:ser>
          <c:idx val="11"/>
          <c:order val="2"/>
          <c:tx>
            <c:strRef>
              <c:f>Werte!$D$107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Werte!$D$107:$CP$107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Werte!$D$123:$CP$123</c:f>
              <c:numCache>
                <c:formatCode>General</c:formatCode>
                <c:ptCount val="91"/>
                <c:pt idx="0">
                  <c:v>-40.424179881432501</c:v>
                </c:pt>
                <c:pt idx="1">
                  <c:v>-39.596408892736257</c:v>
                </c:pt>
                <c:pt idx="2">
                  <c:v>-38.840728265177411</c:v>
                </c:pt>
                <c:pt idx="3">
                  <c:v>-38.145584605490342</c:v>
                </c:pt>
                <c:pt idx="4">
                  <c:v>-37.501997278291825</c:v>
                </c:pt>
                <c:pt idx="5">
                  <c:v>-36.902847025126292</c:v>
                </c:pt>
                <c:pt idx="6">
                  <c:v>-36.342394641037302</c:v>
                </c:pt>
                <c:pt idx="7">
                  <c:v>-35.815945827374655</c:v>
                </c:pt>
                <c:pt idx="8">
                  <c:v>-35.319611985819932</c:v>
                </c:pt>
                <c:pt idx="9">
                  <c:v>-34.850135773187368</c:v>
                </c:pt>
                <c:pt idx="10">
                  <c:v>-34.404761453941809</c:v>
                </c:pt>
                <c:pt idx="11">
                  <c:v>-33.981136917305022</c:v>
                </c:pt>
                <c:pt idx="12">
                  <c:v>-33.577238509207923</c:v>
                </c:pt>
                <c:pt idx="13">
                  <c:v>-33.19131258695495</c:v>
                </c:pt>
                <c:pt idx="14">
                  <c:v>-32.821829521752356</c:v>
                </c:pt>
                <c:pt idx="15">
                  <c:v>-32.467447097238413</c:v>
                </c:pt>
                <c:pt idx="16">
                  <c:v>-32.126981090925973</c:v>
                </c:pt>
                <c:pt idx="17">
                  <c:v>-31.799381410703052</c:v>
                </c:pt>
                <c:pt idx="18">
                  <c:v>-31.4837125733224</c:v>
                </c:pt>
                <c:pt idx="19">
                  <c:v>-31.179137610038783</c:v>
                </c:pt>
                <c:pt idx="20">
                  <c:v>-30.884904701823963</c:v>
                </c:pt>
                <c:pt idx="21">
                  <c:v>-30.600336006817752</c:v>
                </c:pt>
                <c:pt idx="22">
                  <c:v>-30.324818262173743</c:v>
                </c:pt>
                <c:pt idx="23">
                  <c:v>-30.057794832518901</c:v>
                </c:pt>
                <c:pt idx="24">
                  <c:v>-29.798758945783462</c:v>
                </c:pt>
                <c:pt idx="25">
                  <c:v>-29.547247909790634</c:v>
                </c:pt>
                <c:pt idx="26">
                  <c:v>-29.302838143759754</c:v>
                </c:pt>
                <c:pt idx="27">
                  <c:v>-29.065140890700448</c:v>
                </c:pt>
                <c:pt idx="28">
                  <c:v>-28.833798501705822</c:v>
                </c:pt>
                <c:pt idx="29">
                  <c:v>-28.608481202979537</c:v>
                </c:pt>
                <c:pt idx="30">
                  <c:v>-28.388884272240269</c:v>
                </c:pt>
                <c:pt idx="31">
                  <c:v>-28.174725563831689</c:v>
                </c:pt>
                <c:pt idx="32">
                  <c:v>-27.965743332104296</c:v>
                </c:pt>
                <c:pt idx="33">
                  <c:v>-27.761694310945416</c:v>
                </c:pt>
                <c:pt idx="34">
                  <c:v>-27.562352014114882</c:v>
                </c:pt>
                <c:pt idx="35">
                  <c:v>-27.367505226605445</c:v>
                </c:pt>
                <c:pt idx="36">
                  <c:v>-27.176956661830157</c:v>
                </c:pt>
                <c:pt idx="37">
                  <c:v>-26.990521763233577</c:v>
                </c:pt>
                <c:pt idx="38">
                  <c:v>-26.808027632078719</c:v>
                </c:pt>
                <c:pt idx="39">
                  <c:v>-26.629312065796217</c:v>
                </c:pt>
                <c:pt idx="40">
                  <c:v>-26.454222693490919</c:v>
                </c:pt>
                <c:pt idx="41">
                  <c:v>-26.282616197059461</c:v>
                </c:pt>
                <c:pt idx="42">
                  <c:v>-26.114357607942601</c:v>
                </c:pt>
                <c:pt idx="43">
                  <c:v>-25.949319670866238</c:v>
                </c:pt>
                <c:pt idx="44">
                  <c:v>-25.787382267056831</c:v>
                </c:pt>
                <c:pt idx="45">
                  <c:v>-25.62843189038216</c:v>
                </c:pt>
                <c:pt idx="46">
                  <c:v>-25.47236117069469</c:v>
                </c:pt>
                <c:pt idx="47">
                  <c:v>-25.3190684393638</c:v>
                </c:pt>
                <c:pt idx="48">
                  <c:v>-25.168457332593867</c:v>
                </c:pt>
                <c:pt idx="49">
                  <c:v>-25.020436428651923</c:v>
                </c:pt>
                <c:pt idx="50">
                  <c:v>-24.874918915584917</c:v>
                </c:pt>
                <c:pt idx="51">
                  <c:v>-24.731822286402267</c:v>
                </c:pt>
                <c:pt idx="52">
                  <c:v>-24.591068059043728</c:v>
                </c:pt>
                <c:pt idx="53">
                  <c:v>-24.452581518752858</c:v>
                </c:pt>
                <c:pt idx="54">
                  <c:v>-24.316291480738627</c:v>
                </c:pt>
                <c:pt idx="55">
                  <c:v>-24.182130071237683</c:v>
                </c:pt>
                <c:pt idx="56">
                  <c:v>-24.050032525291449</c:v>
                </c:pt>
                <c:pt idx="57">
                  <c:v>-23.919936999729721</c:v>
                </c:pt>
                <c:pt idx="58">
                  <c:v>-23.791784400008943</c:v>
                </c:pt>
                <c:pt idx="59">
                  <c:v>-23.665518219691421</c:v>
                </c:pt>
                <c:pt idx="60">
                  <c:v>-23.541084391474012</c:v>
                </c:pt>
                <c:pt idx="61">
                  <c:v>-23.418431148783316</c:v>
                </c:pt>
                <c:pt idx="62">
                  <c:v>-23.29750889705047</c:v>
                </c:pt>
                <c:pt idx="63">
                  <c:v>-23.17827009386442</c:v>
                </c:pt>
                <c:pt idx="64">
                  <c:v>-23.06066913727884</c:v>
                </c:pt>
                <c:pt idx="65">
                  <c:v>-22.944662261615928</c:v>
                </c:pt>
                <c:pt idx="66">
                  <c:v>-22.830207440171236</c:v>
                </c:pt>
                <c:pt idx="67">
                  <c:v>-22.717264294278227</c:v>
                </c:pt>
                <c:pt idx="68">
                  <c:v>-22.605794008240157</c:v>
                </c:pt>
                <c:pt idx="69">
                  <c:v>-22.495759249680759</c:v>
                </c:pt>
                <c:pt idx="70">
                  <c:v>-22.387124094904728</c:v>
                </c:pt>
                <c:pt idx="71">
                  <c:v>-22.279853958894567</c:v>
                </c:pt>
                <c:pt idx="72">
                  <c:v>-22.173915529602482</c:v>
                </c:pt>
                <c:pt idx="73">
                  <c:v>-22.069276706224837</c:v>
                </c:pt>
                <c:pt idx="74">
                  <c:v>-21.965906541173066</c:v>
                </c:pt>
                <c:pt idx="75">
                  <c:v>-21.863775185478506</c:v>
                </c:pt>
                <c:pt idx="76">
                  <c:v>-21.762853837390139</c:v>
                </c:pt>
                <c:pt idx="77">
                  <c:v>-21.663114693943793</c:v>
                </c:pt>
                <c:pt idx="78">
                  <c:v>-21.564530905299002</c:v>
                </c:pt>
                <c:pt idx="79">
                  <c:v>-21.467076531655866</c:v>
                </c:pt>
                <c:pt idx="80">
                  <c:v>-21.370726502578982</c:v>
                </c:pt>
                <c:pt idx="81">
                  <c:v>-21.275456578568757</c:v>
                </c:pt>
                <c:pt idx="82">
                  <c:v>-21.181243314732857</c:v>
                </c:pt>
                <c:pt idx="83">
                  <c:v>-21.088064026421428</c:v>
                </c:pt>
                <c:pt idx="84">
                  <c:v>-20.995896756700137</c:v>
                </c:pt>
                <c:pt idx="85">
                  <c:v>-20.904720245544326</c:v>
                </c:pt>
                <c:pt idx="86">
                  <c:v>-20.814513900646109</c:v>
                </c:pt>
                <c:pt idx="87">
                  <c:v>-20.725257769734192</c:v>
                </c:pt>
                <c:pt idx="88">
                  <c:v>-20.636932514313202</c:v>
                </c:pt>
                <c:pt idx="89">
                  <c:v>-20.549519384736161</c:v>
                </c:pt>
                <c:pt idx="90">
                  <c:v>-20.463000196529691</c:v>
                </c:pt>
              </c:numCache>
            </c:numRef>
          </c:yVal>
          <c:smooth val="0"/>
        </c:ser>
        <c:ser>
          <c:idx val="12"/>
          <c:order val="3"/>
          <c:tx>
            <c:strRef>
              <c:f>Werte!$D$108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Werte!$D$108:$CP$108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Werte!$D$124:$CP$124</c:f>
              <c:numCache>
                <c:formatCode>General</c:formatCode>
                <c:ptCount val="91"/>
                <c:pt idx="0">
                  <c:v>-20.463000196529691</c:v>
                </c:pt>
                <c:pt idx="1">
                  <c:v>-19.643336684037315</c:v>
                </c:pt>
                <c:pt idx="2">
                  <c:v>-18.896517988428052</c:v>
                </c:pt>
                <c:pt idx="3">
                  <c:v>-18.210985979570374</c:v>
                </c:pt>
                <c:pt idx="4">
                  <c:v>-17.577754910119261</c:v>
                </c:pt>
                <c:pt idx="5">
                  <c:v>-16.989700043360187</c:v>
                </c:pt>
                <c:pt idx="6">
                  <c:v>-16.441076339128141</c:v>
                </c:pt>
                <c:pt idx="7">
                  <c:v>-15.927183316478427</c:v>
                </c:pt>
                <c:pt idx="8">
                  <c:v>-15.444125858057944</c:v>
                </c:pt>
                <c:pt idx="9">
                  <c:v>-14.988639775698712</c:v>
                </c:pt>
                <c:pt idx="10">
                  <c:v>-14.557962174139254</c:v>
                </c:pt>
                <c:pt idx="11">
                  <c:v>-14.14973347970818</c:v>
                </c:pt>
                <c:pt idx="12">
                  <c:v>-13.76192228419006</c:v>
                </c:pt>
                <c:pt idx="13">
                  <c:v>-13.392766911702081</c:v>
                </c:pt>
                <c:pt idx="14">
                  <c:v>-13.040729433695157</c:v>
                </c:pt>
                <c:pt idx="15">
                  <c:v>-12.704459080179628</c:v>
                </c:pt>
                <c:pt idx="16">
                  <c:v>-12.382762834048135</c:v>
                </c:pt>
                <c:pt idx="17">
                  <c:v>-12.074581580604056</c:v>
                </c:pt>
                <c:pt idx="18">
                  <c:v>-11.778970599189435</c:v>
                </c:pt>
                <c:pt idx="19">
                  <c:v>-11.495083482035227</c:v>
                </c:pt>
                <c:pt idx="20">
                  <c:v>-11.222158782728267</c:v>
                </c:pt>
                <c:pt idx="21">
                  <c:v>-10.959508856919209</c:v>
                </c:pt>
                <c:pt idx="22">
                  <c:v>-10.706510477396714</c:v>
                </c:pt>
                <c:pt idx="23">
                  <c:v>-10.46259689571508</c:v>
                </c:pt>
                <c:pt idx="24">
                  <c:v>-10.227251091101049</c:v>
                </c:pt>
                <c:pt idx="25">
                  <c:v>-10.000000000000002</c:v>
                </c:pt>
                <c:pt idx="26">
                  <c:v>-9.7804095603874046</c:v>
                </c:pt>
                <c:pt idx="27">
                  <c:v>-9.5680804367967003</c:v>
                </c:pt>
                <c:pt idx="28">
                  <c:v>-9.3626443170471347</c:v>
                </c:pt>
                <c:pt idx="29">
                  <c:v>-9.1637606914831711</c:v>
                </c:pt>
                <c:pt idx="30">
                  <c:v>-8.9711140413477413</c:v>
                </c:pt>
                <c:pt idx="31">
                  <c:v>-8.7844113755977205</c:v>
                </c:pt>
                <c:pt idx="32">
                  <c:v>-8.6033800657099384</c:v>
                </c:pt>
                <c:pt idx="33">
                  <c:v>-8.4277659363377762</c:v>
                </c:pt>
                <c:pt idx="34">
                  <c:v>-8.2573315764611763</c:v>
                </c:pt>
                <c:pt idx="35">
                  <c:v>-8.091854841236124</c:v>
                </c:pt>
                <c:pt idx="36">
                  <c:v>-7.9311275193345061</c:v>
                </c:pt>
                <c:pt idx="37">
                  <c:v>-7.774954144361419</c:v>
                </c:pt>
                <c:pt idx="38">
                  <c:v>-7.6231509320935888</c:v>
                </c:pt>
                <c:pt idx="39">
                  <c:v>-7.4755448279187444</c:v>
                </c:pt>
                <c:pt idx="40">
                  <c:v>-7.331972651065696</c:v>
                </c:pt>
                <c:pt idx="41">
                  <c:v>-7.1922803240750612</c:v>
                </c:pt>
                <c:pt idx="42">
                  <c:v>-7.0563221775315803</c:v>
                </c:pt>
                <c:pt idx="43">
                  <c:v>-6.9239603214108403</c:v>
                </c:pt>
                <c:pt idx="44">
                  <c:v>-6.7950640755259384</c:v>
                </c:pt>
                <c:pt idx="45">
                  <c:v>-6.6695094525261105</c:v>
                </c:pt>
                <c:pt idx="46">
                  <c:v>-6.5471786877266069</c:v>
                </c:pt>
                <c:pt idx="47">
                  <c:v>-6.4279598107592708</c:v>
                </c:pt>
                <c:pt idx="48">
                  <c:v>-6.3117462546446577</c:v>
                </c:pt>
                <c:pt idx="49">
                  <c:v>-6.1984364984143916</c:v>
                </c:pt>
                <c:pt idx="50">
                  <c:v>-6.0879337398693067</c:v>
                </c:pt>
                <c:pt idx="51">
                  <c:v>-5.9801455954554559</c:v>
                </c:pt>
                <c:pt idx="52">
                  <c:v>-5.8749838245849295</c:v>
                </c:pt>
                <c:pt idx="53">
                  <c:v>-5.7723640760293033</c:v>
                </c:pt>
                <c:pt idx="54">
                  <c:v>-5.6722056542763468</c:v>
                </c:pt>
                <c:pt idx="55">
                  <c:v>-5.5744313039709343</c:v>
                </c:pt>
                <c:pt idx="56">
                  <c:v>-5.4789670107632436</c:v>
                </c:pt>
                <c:pt idx="57">
                  <c:v>-5.3857418170651359</c:v>
                </c:pt>
                <c:pt idx="58">
                  <c:v>-5.2946876513723318</c:v>
                </c:pt>
                <c:pt idx="59">
                  <c:v>-5.2057391699483606</c:v>
                </c:pt>
                <c:pt idx="60">
                  <c:v>-5.1188336097887452</c:v>
                </c:pt>
                <c:pt idx="61">
                  <c:v>-5.0339106518923522</c:v>
                </c:pt>
                <c:pt idx="62">
                  <c:v>-4.9509122939632144</c:v>
                </c:pt>
                <c:pt idx="63">
                  <c:v>-4.8697827317517515</c:v>
                </c:pt>
                <c:pt idx="64">
                  <c:v>-4.7904682483207477</c:v>
                </c:pt>
                <c:pt idx="65">
                  <c:v>-4.7129171105893866</c:v>
                </c:pt>
                <c:pt idx="66">
                  <c:v>-4.637079472569579</c:v>
                </c:pt>
                <c:pt idx="67">
                  <c:v>-4.5629072847632655</c:v>
                </c:pt>
                <c:pt idx="68">
                  <c:v>-4.4903542092380722</c:v>
                </c:pt>
                <c:pt idx="69">
                  <c:v>-4.4193755399425605</c:v>
                </c:pt>
                <c:pt idx="70">
                  <c:v>-4.349928127861598</c:v>
                </c:pt>
                <c:pt idx="71">
                  <c:v>-4.2819703106477949</c:v>
                </c:pt>
                <c:pt idx="72">
                  <c:v>-4.2154618463967903</c:v>
                </c:pt>
                <c:pt idx="73">
                  <c:v>-4.150363851262961</c:v>
                </c:pt>
                <c:pt idx="74">
                  <c:v>-4.0866387406381079</c:v>
                </c:pt>
                <c:pt idx="75">
                  <c:v>-4.0242501736390821</c:v>
                </c:pt>
                <c:pt idx="76">
                  <c:v>-3.9631630006716181</c:v>
                </c:pt>
                <c:pt idx="77">
                  <c:v>-3.9033432138568971</c:v>
                </c:pt>
                <c:pt idx="78">
                  <c:v>-3.8447579001247627</c:v>
                </c:pt>
                <c:pt idx="79">
                  <c:v>-3.7873751967934552</c:v>
                </c:pt>
                <c:pt idx="80">
                  <c:v>-3.7311642494700537</c:v>
                </c:pt>
                <c:pt idx="81">
                  <c:v>-3.6760951721190063</c:v>
                </c:pt>
                <c:pt idx="82">
                  <c:v>-3.6221390091580012</c:v>
                </c:pt>
                <c:pt idx="83">
                  <c:v>-3.5692676994513874</c:v>
                </c:pt>
                <c:pt idx="84">
                  <c:v>-3.5174540420812077</c:v>
                </c:pt>
                <c:pt idx="85">
                  <c:v>-3.4666716637850565</c:v>
                </c:pt>
                <c:pt idx="86">
                  <c:v>-3.4168949879582016</c:v>
                </c:pt>
                <c:pt idx="87">
                  <c:v>-3.3680992051250498</c:v>
                </c:pt>
                <c:pt idx="88">
                  <c:v>-3.3202602447919221</c:v>
                </c:pt>
                <c:pt idx="89">
                  <c:v>-3.2733547485995587</c:v>
                </c:pt>
                <c:pt idx="90">
                  <c:v>-3.2273600446994988</c:v>
                </c:pt>
              </c:numCache>
            </c:numRef>
          </c:yVal>
          <c:smooth val="0"/>
        </c:ser>
        <c:ser>
          <c:idx val="13"/>
          <c:order val="4"/>
          <c:tx>
            <c:strRef>
              <c:f>Werte!$D$109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Werte!$D$109:$CP$109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Werte!$D$125:$CP$125</c:f>
              <c:numCache>
                <c:formatCode>General</c:formatCode>
                <c:ptCount val="91"/>
                <c:pt idx="0">
                  <c:v>-3.2273600446994988</c:v>
                </c:pt>
                <c:pt idx="1">
                  <c:v>-2.8129637109462013</c:v>
                </c:pt>
                <c:pt idx="2">
                  <c:v>-2.4689846949953256</c:v>
                </c:pt>
                <c:pt idx="3">
                  <c:v>-2.1810647717397318</c:v>
                </c:pt>
                <c:pt idx="4">
                  <c:v>-1.9382002601611279</c:v>
                </c:pt>
                <c:pt idx="5">
                  <c:v>-1.7318626841227402</c:v>
                </c:pt>
                <c:pt idx="6">
                  <c:v>-1.5553766805031632</c:v>
                </c:pt>
                <c:pt idx="7">
                  <c:v>-1.4034708205397282</c:v>
                </c:pt>
                <c:pt idx="8">
                  <c:v>-1.271948169125241</c:v>
                </c:pt>
                <c:pt idx="9">
                  <c:v>-1.157441613081913</c:v>
                </c:pt>
                <c:pt idx="10">
                  <c:v>-1.0572302206014577</c:v>
                </c:pt>
                <c:pt idx="11">
                  <c:v>-0.96910013008056439</c:v>
                </c:pt>
                <c:pt idx="12">
                  <c:v>-0.89123828755805501</c:v>
                </c:pt>
                <c:pt idx="13">
                  <c:v>-0.82215064663187221</c:v>
                </c:pt>
                <c:pt idx="14">
                  <c:v>-0.76059874034936215</c:v>
                </c:pt>
                <c:pt idx="15">
                  <c:v>-0.70555015835031809</c:v>
                </c:pt>
                <c:pt idx="16">
                  <c:v>-0.65613962511689516</c:v>
                </c:pt>
                <c:pt idx="17">
                  <c:v>-0.61163821602075552</c:v>
                </c:pt>
                <c:pt idx="18">
                  <c:v>-0.57142886136568694</c:v>
                </c:pt>
                <c:pt idx="19">
                  <c:v>-0.53498673980717015</c:v>
                </c:pt>
                <c:pt idx="20">
                  <c:v>-0.50186349675360742</c:v>
                </c:pt>
                <c:pt idx="21">
                  <c:v>-0.47167447262709267</c:v>
                </c:pt>
                <c:pt idx="22">
                  <c:v>-0.44408831298242302</c:v>
                </c:pt>
                <c:pt idx="23">
                  <c:v>-0.41881847382159726</c:v>
                </c:pt>
                <c:pt idx="24">
                  <c:v>-0.3956162428382653</c:v>
                </c:pt>
                <c:pt idx="25">
                  <c:v>-0.37426497940623699</c:v>
                </c:pt>
                <c:pt idx="26">
                  <c:v>-0.35457533920863205</c:v>
                </c:pt>
                <c:pt idx="27">
                  <c:v>-0.33638129815059598</c:v>
                </c:pt>
                <c:pt idx="28">
                  <c:v>-0.31953682806573186</c:v>
                </c:pt>
                <c:pt idx="29">
                  <c:v>-0.30391310629357743</c:v>
                </c:pt>
                <c:pt idx="30">
                  <c:v>-0.28939616440662463</c:v>
                </c:pt>
                <c:pt idx="31">
                  <c:v>-0.27588489965929974</c:v>
                </c:pt>
                <c:pt idx="32">
                  <c:v>-0.2632893872234916</c:v>
                </c:pt>
                <c:pt idx="33">
                  <c:v>-0.25152944280786638</c:v>
                </c:pt>
                <c:pt idx="34">
                  <c:v>-0.24053339447623059</c:v>
                </c:pt>
                <c:pt idx="35">
                  <c:v>-0.23023702987967809</c:v>
                </c:pt>
                <c:pt idx="36">
                  <c:v>-0.22058269108151768</c:v>
                </c:pt>
                <c:pt idx="37">
                  <c:v>-0.21151849398075578</c:v>
                </c:pt>
                <c:pt idx="38">
                  <c:v>-0.2029976532613908</c:v>
                </c:pt>
                <c:pt idx="39">
                  <c:v>-0.19497789699278106</c:v>
                </c:pt>
                <c:pt idx="40">
                  <c:v>-0.1874209576238203</c:v>
                </c:pt>
                <c:pt idx="41">
                  <c:v>-0.18029212826376906</c:v>
                </c:pt>
                <c:pt idx="42">
                  <c:v>-0.17355987491473709</c:v>
                </c:pt>
                <c:pt idx="43">
                  <c:v>-0.16719549678627249</c:v>
                </c:pt>
                <c:pt idx="44">
                  <c:v>-0.16117282803852268</c:v>
                </c:pt>
                <c:pt idx="45">
                  <c:v>-0.1554679753123463</c:v>
                </c:pt>
                <c:pt idx="46">
                  <c:v>-0.15005908624958303</c:v>
                </c:pt>
                <c:pt idx="47">
                  <c:v>-0.14492614491405029</c:v>
                </c:pt>
                <c:pt idx="48">
                  <c:v>-0.14005079061777942</c:v>
                </c:pt>
                <c:pt idx="49">
                  <c:v>-0.13541615715715435</c:v>
                </c:pt>
                <c:pt idx="50">
                  <c:v>-0.13100672988594</c:v>
                </c:pt>
                <c:pt idx="51">
                  <c:v>-0.12680821840956108</c:v>
                </c:pt>
                <c:pt idx="52">
                  <c:v>-0.12280744298854895</c:v>
                </c:pt>
                <c:pt idx="53">
                  <c:v>-0.1189922329970762</c:v>
                </c:pt>
                <c:pt idx="54">
                  <c:v>-0.11535133600277786</c:v>
                </c:pt>
                <c:pt idx="55">
                  <c:v>-0.11187433622220076</c:v>
                </c:pt>
                <c:pt idx="56">
                  <c:v>-0.10855158126759051</c:v>
                </c:pt>
                <c:pt idx="57">
                  <c:v>-0.10537411623911301</c:v>
                </c:pt>
                <c:pt idx="58">
                  <c:v>-0.10233362433594852</c:v>
                </c:pt>
                <c:pt idx="59">
                  <c:v>-9.9422373262361446E-2</c:v>
                </c:pt>
                <c:pt idx="60">
                  <c:v>-9.6633166793794273E-2</c:v>
                </c:pt>
                <c:pt idx="61">
                  <c:v>-9.3959300944940274E-2</c:v>
                </c:pt>
                <c:pt idx="62">
                  <c:v>-9.1394524248469028E-2</c:v>
                </c:pt>
                <c:pt idx="63">
                  <c:v>-8.8933001711144544E-2</c:v>
                </c:pt>
                <c:pt idx="64">
                  <c:v>-8.6569282064631117E-2</c:v>
                </c:pt>
                <c:pt idx="65">
                  <c:v>-8.4298267972298946E-2</c:v>
                </c:pt>
                <c:pt idx="66">
                  <c:v>-8.2115188891960941E-2</c:v>
                </c:pt>
                <c:pt idx="67">
                  <c:v>-8.0015576328176852E-2</c:v>
                </c:pt>
                <c:pt idx="68">
                  <c:v>-7.7995241237320184E-2</c:v>
                </c:pt>
                <c:pt idx="69">
                  <c:v>-7.6050253374693233E-2</c:v>
                </c:pt>
                <c:pt idx="70">
                  <c:v>-7.4176922395707889E-2</c:v>
                </c:pt>
                <c:pt idx="71">
                  <c:v>-7.2371780543444272E-2</c:v>
                </c:pt>
                <c:pt idx="72">
                  <c:v>-7.0631566772560855E-2</c:v>
                </c:pt>
                <c:pt idx="73">
                  <c:v>-6.8953212175366999E-2</c:v>
                </c:pt>
                <c:pt idx="74">
                  <c:v>-6.7333826589683232E-2</c:v>
                </c:pt>
                <c:pt idx="75">
                  <c:v>-6.5770686280510027E-2</c:v>
                </c:pt>
                <c:pt idx="76">
                  <c:v>-6.426122259845872E-2</c:v>
                </c:pt>
                <c:pt idx="77">
                  <c:v>-6.2803011527643171E-2</c:v>
                </c:pt>
                <c:pt idx="78">
                  <c:v>-6.1393764044356751E-2</c:v>
                </c:pt>
                <c:pt idx="79">
                  <c:v>-6.0031317215629543E-2</c:v>
                </c:pt>
                <c:pt idx="80">
                  <c:v>-5.8713625973608935E-2</c:v>
                </c:pt>
                <c:pt idx="81">
                  <c:v>-5.7438755507895768E-2</c:v>
                </c:pt>
                <c:pt idx="82">
                  <c:v>-5.6204874223436133E-2</c:v>
                </c:pt>
                <c:pt idx="83">
                  <c:v>-5.5010247216543198E-2</c:v>
                </c:pt>
                <c:pt idx="84">
                  <c:v>-5.3853230226014043E-2</c:v>
                </c:pt>
                <c:pt idx="85">
                  <c:v>-5.2732264020291457E-2</c:v>
                </c:pt>
                <c:pt idx="86">
                  <c:v>-5.1645869185180951E-2</c:v>
                </c:pt>
                <c:pt idx="87">
                  <c:v>-5.0592641279833123E-2</c:v>
                </c:pt>
                <c:pt idx="88">
                  <c:v>-4.9571246331653232E-2</c:v>
                </c:pt>
                <c:pt idx="89">
                  <c:v>-4.8580416643293017E-2</c:v>
                </c:pt>
                <c:pt idx="90">
                  <c:v>-4.7618946887354567E-2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Werte!$D$110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Werte!$D$110:$CP$110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Werte!$D$126:$CP$126</c:f>
              <c:numCache>
                <c:formatCode>General</c:formatCode>
                <c:ptCount val="91"/>
                <c:pt idx="0">
                  <c:v>-4.7618946887354567E-2</c:v>
                </c:pt>
                <c:pt idx="1">
                  <c:v>-3.9391857258090066E-2</c:v>
                </c:pt>
                <c:pt idx="2">
                  <c:v>-3.3124029534546899E-2</c:v>
                </c:pt>
                <c:pt idx="3">
                  <c:v>-2.8239918808834957E-2</c:v>
                </c:pt>
                <c:pt idx="4">
                  <c:v>-2.4360614431047603E-2</c:v>
                </c:pt>
                <c:pt idx="5">
                  <c:v>-2.1228462251617772E-2</c:v>
                </c:pt>
                <c:pt idx="6">
                  <c:v>-1.8663343217774117E-2</c:v>
                </c:pt>
                <c:pt idx="7">
                  <c:v>-1.6536286573761425E-2</c:v>
                </c:pt>
                <c:pt idx="8">
                  <c:v>-1.4752989758576807E-2</c:v>
                </c:pt>
                <c:pt idx="9">
                  <c:v>-1.3243213439876438E-2</c:v>
                </c:pt>
                <c:pt idx="10">
                  <c:v>-1.1953775417950403E-2</c:v>
                </c:pt>
                <c:pt idx="11">
                  <c:v>-1.0843812922199398E-2</c:v>
                </c:pt>
                <c:pt idx="12">
                  <c:v>-9.8815114575553052E-3</c:v>
                </c:pt>
                <c:pt idx="13">
                  <c:v>-9.0418035884041129E-3</c:v>
                </c:pt>
                <c:pt idx="14">
                  <c:v>-8.3047224717843083E-3</c:v>
                </c:pt>
                <c:pt idx="15">
                  <c:v>-7.6542056344536813E-3</c:v>
                </c:pt>
                <c:pt idx="16">
                  <c:v>-7.0772136221362372E-3</c:v>
                </c:pt>
                <c:pt idx="17">
                  <c:v>-6.5630722642327525E-3</c:v>
                </c:pt>
                <c:pt idx="18">
                  <c:v>-6.1029760017956534E-3</c:v>
                </c:pt>
                <c:pt idx="19">
                  <c:v>-5.6896087407703258E-3</c:v>
                </c:pt>
                <c:pt idx="20">
                  <c:v>-5.3168514962503629E-3</c:v>
                </c:pt>
                <c:pt idx="21">
                  <c:v>-4.9795548469648981E-3</c:v>
                </c:pt>
                <c:pt idx="22">
                  <c:v>-4.6733602882379219E-3</c:v>
                </c:pt>
                <c:pt idx="23">
                  <c:v>-4.3945588346871178E-3</c:v>
                </c:pt>
                <c:pt idx="24">
                  <c:v>-4.1399782548054067E-3</c:v>
                </c:pt>
                <c:pt idx="25">
                  <c:v>-3.9068924991005442E-3</c:v>
                </c:pt>
                <c:pt idx="26">
                  <c:v>-3.6929484673218654E-3</c:v>
                </c:pt>
                <c:pt idx="27">
                  <c:v>-3.4961064228562224E-3</c:v>
                </c:pt>
                <c:pt idx="28">
                  <c:v>-3.314591223678501E-3</c:v>
                </c:pt>
                <c:pt idx="29">
                  <c:v>-3.1468521829119702E-3</c:v>
                </c:pt>
                <c:pt idx="30">
                  <c:v>-2.9915298571682267E-3</c:v>
                </c:pt>
                <c:pt idx="31">
                  <c:v>-2.8474284292571077E-3</c:v>
                </c:pt>
                <c:pt idx="32">
                  <c:v>-2.7134926337510686E-3</c:v>
                </c:pt>
                <c:pt idx="33">
                  <c:v>-2.5887883911081041E-3</c:v>
                </c:pt>
                <c:pt idx="34">
                  <c:v>-2.4724864845736393E-3</c:v>
                </c:pt>
                <c:pt idx="35">
                  <c:v>-2.3638487454673207E-3</c:v>
                </c:pt>
                <c:pt idx="36">
                  <c:v>-2.2622163159286409E-3</c:v>
                </c:pt>
                <c:pt idx="37">
                  <c:v>-2.166999639553763E-3</c:v>
                </c:pt>
                <c:pt idx="38">
                  <c:v>-2.0776698953002271E-3</c:v>
                </c:pt>
                <c:pt idx="39">
                  <c:v>-1.9937516415995719E-3</c:v>
                </c:pt>
                <c:pt idx="40">
                  <c:v>-1.9148164791847372E-3</c:v>
                </c:pt>
                <c:pt idx="41">
                  <c:v>-1.8404775745403932E-3</c:v>
                </c:pt>
                <c:pt idx="42">
                  <c:v>-1.7703849129462412E-3</c:v>
                </c:pt>
                <c:pt idx="43">
                  <c:v>-1.7042211721262932E-3</c:v>
                </c:pt>
                <c:pt idx="44">
                  <c:v>-1.6416981254834386E-3</c:v>
                </c:pt>
                <c:pt idx="45">
                  <c:v>-1.5825534986276288E-3</c:v>
                </c:pt>
                <c:pt idx="46">
                  <c:v>-1.5265482151073399E-3</c:v>
                </c:pt>
                <c:pt idx="47">
                  <c:v>-1.4734639771911474E-3</c:v>
                </c:pt>
                <c:pt idx="48">
                  <c:v>-1.4231011359475381E-3</c:v>
                </c:pt>
                <c:pt idx="49">
                  <c:v>-1.3752768117361351E-3</c:v>
                </c:pt>
                <c:pt idx="50">
                  <c:v>-1.3298232320381512E-3</c:v>
                </c:pt>
                <c:pt idx="51">
                  <c:v>-1.2865862583522081E-3</c:v>
                </c:pt>
                <c:pt idx="52">
                  <c:v>-1.2454240779842577E-3</c:v>
                </c:pt>
                <c:pt idx="53">
                  <c:v>-1.2062060399819637E-3</c:v>
                </c:pt>
                <c:pt idx="54">
                  <c:v>-1.1688116173050073E-3</c:v>
                </c:pt>
                <c:pt idx="55">
                  <c:v>-1.1331294798864469E-3</c:v>
                </c:pt>
                <c:pt idx="56">
                  <c:v>-1.0990566651861021E-3</c:v>
                </c:pt>
                <c:pt idx="57">
                  <c:v>-1.0664978347331669E-3</c:v>
                </c:pt>
                <c:pt idx="58">
                  <c:v>-1.0353646065997502E-3</c:v>
                </c:pt>
                <c:pt idx="59">
                  <c:v>-1.0055749550899971E-3</c:v>
                </c:pt>
                <c:pt idx="60">
                  <c:v>-9.7705266997701501E-4</c:v>
                </c:pt>
                <c:pt idx="61">
                  <c:v>-9.4972686870099115E-4</c:v>
                </c:pt>
                <c:pt idx="62">
                  <c:v>-9.2353155560524639E-4</c:v>
                </c:pt>
                <c:pt idx="63">
                  <c:v>-8.9840522315277308E-4</c:v>
                </c:pt>
                <c:pt idx="64">
                  <c:v>-8.7429049060065277E-4</c:v>
                </c:pt>
                <c:pt idx="65">
                  <c:v>-8.5113377614453819E-4</c:v>
                </c:pt>
                <c:pt idx="66">
                  <c:v>-8.2888499907526046E-4</c:v>
                </c:pt>
                <c:pt idx="67">
                  <c:v>-8.0749730880050612E-4</c:v>
                </c:pt>
                <c:pt idx="68">
                  <c:v>-7.8692683804387775E-4</c:v>
                </c:pt>
                <c:pt idx="69">
                  <c:v>-7.6713247775281486E-4</c:v>
                </c:pt>
                <c:pt idx="70">
                  <c:v>-7.4807567158075819E-4</c:v>
                </c:pt>
                <c:pt idx="71">
                  <c:v>-7.297202280097207E-4</c:v>
                </c:pt>
                <c:pt idx="72">
                  <c:v>-7.1203214842068506E-4</c:v>
                </c:pt>
                <c:pt idx="73">
                  <c:v>-6.9497946955536646E-4</c:v>
                </c:pt>
                <c:pt idx="74">
                  <c:v>-6.7853211903287603E-4</c:v>
                </c:pt>
                <c:pt idx="75">
                  <c:v>-6.626617826929346E-4</c:v>
                </c:pt>
                <c:pt idx="76">
                  <c:v>-6.4734178267817646E-4</c:v>
                </c:pt>
                <c:pt idx="77">
                  <c:v>-6.3254696524434181E-4</c:v>
                </c:pt>
                <c:pt idx="78">
                  <c:v>-6.1825359746563548E-4</c:v>
                </c:pt>
                <c:pt idx="79">
                  <c:v>-6.0443927200740794E-4</c:v>
                </c:pt>
                <c:pt idx="80">
                  <c:v>-5.9108281925505479E-4</c:v>
                </c:pt>
                <c:pt idx="81">
                  <c:v>-5.7816422618451116E-4</c:v>
                </c:pt>
                <c:pt idx="82">
                  <c:v>-5.6566456133757452E-4</c:v>
                </c:pt>
                <c:pt idx="83">
                  <c:v>-5.535659054524127E-4</c:v>
                </c:pt>
                <c:pt idx="84">
                  <c:v>-5.4185128719741633E-4</c:v>
                </c:pt>
                <c:pt idx="85">
                  <c:v>-5.3050462363113545E-4</c:v>
                </c:pt>
                <c:pt idx="86">
                  <c:v>-5.19510664978269E-4</c:v>
                </c:pt>
                <c:pt idx="87">
                  <c:v>-5.0885494337052611E-4</c:v>
                </c:pt>
                <c:pt idx="88">
                  <c:v>-4.985237252233735E-4</c:v>
                </c:pt>
                <c:pt idx="89">
                  <c:v>-4.8850396696598845E-4</c:v>
                </c:pt>
                <c:pt idx="90">
                  <c:v>-4.7878327385525129E-4</c:v>
                </c:pt>
              </c:numCache>
            </c:numRef>
          </c:yVal>
          <c:smooth val="0"/>
        </c:ser>
        <c:ser>
          <c:idx val="15"/>
          <c:order val="6"/>
          <c:tx>
            <c:strRef>
              <c:f>Werte!$D$111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Werte!$D$111:$CP$111</c:f>
              <c:numCache>
                <c:formatCode>General</c:formatCode>
                <c:ptCount val="9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  <c:pt idx="21">
                  <c:v>31000000</c:v>
                </c:pt>
                <c:pt idx="22">
                  <c:v>32000000</c:v>
                </c:pt>
                <c:pt idx="23">
                  <c:v>33000000</c:v>
                </c:pt>
                <c:pt idx="24">
                  <c:v>34000000</c:v>
                </c:pt>
                <c:pt idx="25">
                  <c:v>35000000</c:v>
                </c:pt>
                <c:pt idx="26">
                  <c:v>36000000</c:v>
                </c:pt>
                <c:pt idx="27">
                  <c:v>37000000</c:v>
                </c:pt>
                <c:pt idx="28">
                  <c:v>38000000</c:v>
                </c:pt>
                <c:pt idx="29">
                  <c:v>39000000</c:v>
                </c:pt>
                <c:pt idx="30">
                  <c:v>40000000</c:v>
                </c:pt>
                <c:pt idx="31">
                  <c:v>41000000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44000000</c:v>
                </c:pt>
                <c:pt idx="35">
                  <c:v>45000000</c:v>
                </c:pt>
                <c:pt idx="36">
                  <c:v>46000000</c:v>
                </c:pt>
                <c:pt idx="37">
                  <c:v>47000000</c:v>
                </c:pt>
                <c:pt idx="38">
                  <c:v>48000000</c:v>
                </c:pt>
                <c:pt idx="39">
                  <c:v>49000000</c:v>
                </c:pt>
                <c:pt idx="40">
                  <c:v>50000000</c:v>
                </c:pt>
                <c:pt idx="41">
                  <c:v>51000000</c:v>
                </c:pt>
                <c:pt idx="42">
                  <c:v>52000000</c:v>
                </c:pt>
                <c:pt idx="43">
                  <c:v>53000000</c:v>
                </c:pt>
                <c:pt idx="44">
                  <c:v>54000000</c:v>
                </c:pt>
                <c:pt idx="45">
                  <c:v>55000000</c:v>
                </c:pt>
                <c:pt idx="46">
                  <c:v>56000000</c:v>
                </c:pt>
                <c:pt idx="47">
                  <c:v>57000000</c:v>
                </c:pt>
                <c:pt idx="48">
                  <c:v>58000000</c:v>
                </c:pt>
                <c:pt idx="49">
                  <c:v>59000000</c:v>
                </c:pt>
                <c:pt idx="50">
                  <c:v>60000000</c:v>
                </c:pt>
                <c:pt idx="51">
                  <c:v>61000000</c:v>
                </c:pt>
                <c:pt idx="52">
                  <c:v>62000000</c:v>
                </c:pt>
                <c:pt idx="53">
                  <c:v>63000000</c:v>
                </c:pt>
                <c:pt idx="54">
                  <c:v>64000000</c:v>
                </c:pt>
                <c:pt idx="55">
                  <c:v>65000000</c:v>
                </c:pt>
                <c:pt idx="56">
                  <c:v>66000000</c:v>
                </c:pt>
                <c:pt idx="57">
                  <c:v>67000000</c:v>
                </c:pt>
                <c:pt idx="58">
                  <c:v>68000000</c:v>
                </c:pt>
                <c:pt idx="59">
                  <c:v>69000000</c:v>
                </c:pt>
                <c:pt idx="60">
                  <c:v>70000000</c:v>
                </c:pt>
                <c:pt idx="61">
                  <c:v>71000000</c:v>
                </c:pt>
                <c:pt idx="62">
                  <c:v>72000000</c:v>
                </c:pt>
                <c:pt idx="63">
                  <c:v>73000000</c:v>
                </c:pt>
                <c:pt idx="64">
                  <c:v>74000000</c:v>
                </c:pt>
                <c:pt idx="65">
                  <c:v>75000000</c:v>
                </c:pt>
                <c:pt idx="66">
                  <c:v>76000000</c:v>
                </c:pt>
                <c:pt idx="67">
                  <c:v>77000000</c:v>
                </c:pt>
                <c:pt idx="68">
                  <c:v>78000000</c:v>
                </c:pt>
                <c:pt idx="69">
                  <c:v>79000000</c:v>
                </c:pt>
                <c:pt idx="70">
                  <c:v>80000000</c:v>
                </c:pt>
                <c:pt idx="71">
                  <c:v>81000000</c:v>
                </c:pt>
                <c:pt idx="72">
                  <c:v>82000000</c:v>
                </c:pt>
                <c:pt idx="73">
                  <c:v>83000000</c:v>
                </c:pt>
                <c:pt idx="74">
                  <c:v>84000000</c:v>
                </c:pt>
                <c:pt idx="75">
                  <c:v>85000000</c:v>
                </c:pt>
                <c:pt idx="76">
                  <c:v>86000000</c:v>
                </c:pt>
                <c:pt idx="77">
                  <c:v>87000000</c:v>
                </c:pt>
                <c:pt idx="78">
                  <c:v>88000000</c:v>
                </c:pt>
                <c:pt idx="79">
                  <c:v>89000000</c:v>
                </c:pt>
                <c:pt idx="80">
                  <c:v>90000000</c:v>
                </c:pt>
                <c:pt idx="81">
                  <c:v>91000000</c:v>
                </c:pt>
                <c:pt idx="82">
                  <c:v>92000000</c:v>
                </c:pt>
                <c:pt idx="83">
                  <c:v>93000000</c:v>
                </c:pt>
                <c:pt idx="84">
                  <c:v>94000000</c:v>
                </c:pt>
                <c:pt idx="85">
                  <c:v>95000000</c:v>
                </c:pt>
                <c:pt idx="86">
                  <c:v>96000000</c:v>
                </c:pt>
                <c:pt idx="87">
                  <c:v>97000000</c:v>
                </c:pt>
                <c:pt idx="88">
                  <c:v>98000000</c:v>
                </c:pt>
                <c:pt idx="89">
                  <c:v>99000000</c:v>
                </c:pt>
                <c:pt idx="90">
                  <c:v>100000000</c:v>
                </c:pt>
              </c:numCache>
            </c:numRef>
          </c:xVal>
          <c:yVal>
            <c:numRef>
              <c:f>Werte!$D$127:$CP$127</c:f>
              <c:numCache>
                <c:formatCode>General</c:formatCode>
                <c:ptCount val="91"/>
                <c:pt idx="0">
                  <c:v>-4.7878327385525129E-4</c:v>
                </c:pt>
                <c:pt idx="1">
                  <c:v>-3.9569244139161575E-4</c:v>
                </c:pt>
                <c:pt idx="2">
                  <c:v>-3.3249398458513066E-4</c:v>
                </c:pt>
                <c:pt idx="3">
                  <c:v>-2.8331008816544006E-4</c:v>
                </c:pt>
                <c:pt idx="4">
                  <c:v>-2.4428377565330724E-4</c:v>
                </c:pt>
                <c:pt idx="5">
                  <c:v>-2.1279908259835638E-4</c:v>
                </c:pt>
                <c:pt idx="6">
                  <c:v>-1.8703099855117735E-4</c:v>
                </c:pt>
                <c:pt idx="7">
                  <c:v>-1.6567492509652872E-4</c:v>
                </c:pt>
                <c:pt idx="8">
                  <c:v>-1.4777824693423298E-4</c:v>
                </c:pt>
                <c:pt idx="9">
                  <c:v>-1.3263223129808993E-4</c:v>
                </c:pt>
                <c:pt idx="10">
                  <c:v>-1.1970076695511328E-4</c:v>
                </c:pt>
                <c:pt idx="11">
                  <c:v>-1.0857226332825656E-4</c:v>
                </c:pt>
                <c:pt idx="12">
                  <c:v>-9.8926490288797308E-5</c:v>
                </c:pt>
                <c:pt idx="13">
                  <c:v>-9.0511281074942294E-5</c:v>
                </c:pt>
                <c:pt idx="14">
                  <c:v>-8.3125882639238039E-5</c:v>
                </c:pt>
                <c:pt idx="15">
                  <c:v>-7.6608870919676691E-5</c:v>
                </c:pt>
                <c:pt idx="16">
                  <c:v>-7.0829254712148247E-5</c:v>
                </c:pt>
                <c:pt idx="17">
                  <c:v>-6.567984166126223E-5</c:v>
                </c:pt>
                <c:pt idx="18">
                  <c:v>-6.1072232104122693E-5</c:v>
                </c:pt>
                <c:pt idx="19">
                  <c:v>-5.6932999746705712E-5</c:v>
                </c:pt>
                <c:pt idx="20">
                  <c:v>-5.3200748177882447E-5</c:v>
                </c:pt>
                <c:pt idx="21">
                  <c:v>-4.9823820993938212E-5</c:v>
                </c:pt>
                <c:pt idx="22">
                  <c:v>-4.6758504760319034E-5</c:v>
                </c:pt>
                <c:pt idx="23">
                  <c:v>-4.3967607216776021E-5</c:v>
                </c:pt>
                <c:pt idx="24">
                  <c:v>-4.1419323793656734E-5</c:v>
                </c:pt>
                <c:pt idx="25">
                  <c:v>-3.908632748239908E-5</c:v>
                </c:pt>
                <c:pt idx="26">
                  <c:v>-3.6945033157244399E-5</c:v>
                </c:pt>
                <c:pt idx="27">
                  <c:v>-3.4974999143995303E-5</c:v>
                </c:pt>
                <c:pt idx="28">
                  <c:v>-3.31584375649779E-5</c:v>
                </c:pt>
                <c:pt idx="29">
                  <c:v>-3.147981137348713E-5</c:v>
                </c:pt>
                <c:pt idx="30">
                  <c:v>-2.9925501041370071E-5</c:v>
                </c:pt>
                <c:pt idx="31">
                  <c:v>-2.8483527433480505E-5</c:v>
                </c:pt>
                <c:pt idx="32">
                  <c:v>-2.7143320295820964E-5</c:v>
                </c:pt>
                <c:pt idx="33">
                  <c:v>-2.5895524003179621E-5</c:v>
                </c:pt>
                <c:pt idx="34">
                  <c:v>-2.4731833830264476E-5</c:v>
                </c:pt>
                <c:pt idx="35">
                  <c:v>-2.364485742697495E-5</c:v>
                </c:pt>
                <c:pt idx="36">
                  <c:v>-2.2627997112913947E-5</c:v>
                </c:pt>
                <c:pt idx="37">
                  <c:v>-2.1675349545521286E-5</c:v>
                </c:pt>
                <c:pt idx="38">
                  <c:v>-2.078161982249818E-5</c:v>
                </c:pt>
                <c:pt idx="39">
                  <c:v>-1.9942047771592942E-5</c:v>
                </c:pt>
                <c:pt idx="40">
                  <c:v>-1.9152344420945325E-5</c:v>
                </c:pt>
                <c:pt idx="41">
                  <c:v>-1.8408637120537017E-5</c:v>
                </c:pt>
                <c:pt idx="42">
                  <c:v>-1.7707421973345519E-5</c:v>
                </c:pt>
                <c:pt idx="43">
                  <c:v>-1.7045522486492785E-5</c:v>
                </c:pt>
                <c:pt idx="44">
                  <c:v>-1.6420053536870316E-5</c:v>
                </c:pt>
                <c:pt idx="45">
                  <c:v>-1.5828389876873737E-5</c:v>
                </c:pt>
                <c:pt idx="46">
                  <c:v>-1.5268138540888075E-5</c:v>
                </c:pt>
                <c:pt idx="47">
                  <c:v>-1.4737114617314095E-5</c:v>
                </c:pt>
                <c:pt idx="48">
                  <c:v>-1.4233319906858551E-5</c:v>
                </c:pt>
                <c:pt idx="49">
                  <c:v>-1.3754924103531634E-5</c:v>
                </c:pt>
                <c:pt idx="50">
                  <c:v>-1.3300248143474808E-5</c:v>
                </c:pt>
                <c:pt idx="51">
                  <c:v>-1.2867749447746445E-5</c:v>
                </c:pt>
                <c:pt idx="52">
                  <c:v>-1.2456008837267065E-5</c:v>
                </c:pt>
                <c:pt idx="53">
                  <c:v>-1.2063718853767285E-5</c:v>
                </c:pt>
                <c:pt idx="54">
                  <c:v>-1.1689673385482123E-5</c:v>
                </c:pt>
                <c:pt idx="55">
                  <c:v>-1.1332758380616272E-5</c:v>
                </c:pt>
                <c:pt idx="56">
                  <c:v>-1.0991943533823907E-5</c:v>
                </c:pt>
                <c:pt idx="57">
                  <c:v>-1.0666274856983808E-5</c:v>
                </c:pt>
                <c:pt idx="58">
                  <c:v>-1.0354867981904936E-5</c:v>
                </c:pt>
                <c:pt idx="59">
                  <c:v>-1.0056902161210264E-5</c:v>
                </c:pt>
                <c:pt idx="60">
                  <c:v>-9.7716148497501253E-6</c:v>
                </c:pt>
                <c:pt idx="61">
                  <c:v>-9.4982968202567815E-6</c:v>
                </c:pt>
                <c:pt idx="62">
                  <c:v>-9.2362877544157062E-6</c:v>
                </c:pt>
                <c:pt idx="63">
                  <c:v>-8.9849722457075524E-6</c:v>
                </c:pt>
                <c:pt idx="64">
                  <c:v>-8.7437761918408756E-6</c:v>
                </c:pt>
                <c:pt idx="65">
                  <c:v>-8.5121635034864026E-6</c:v>
                </c:pt>
                <c:pt idx="66">
                  <c:v>-8.2896331244909425E-6</c:v>
                </c:pt>
                <c:pt idx="67">
                  <c:v>-8.0757163288549226E-6</c:v>
                </c:pt>
                <c:pt idx="68">
                  <c:v>-7.8699742346850027E-6</c:v>
                </c:pt>
                <c:pt idx="69">
                  <c:v>-7.6719955679087775E-6</c:v>
                </c:pt>
                <c:pt idx="70">
                  <c:v>-7.4813945918548769E-6</c:v>
                </c:pt>
                <c:pt idx="71">
                  <c:v>-7.2978092364498294E-6</c:v>
                </c:pt>
                <c:pt idx="72">
                  <c:v>-7.1208993720648782E-6</c:v>
                </c:pt>
                <c:pt idx="73">
                  <c:v>-6.9503452337986405E-6</c:v>
                </c:pt>
                <c:pt idx="74">
                  <c:v>-6.7858459788376123E-6</c:v>
                </c:pt>
                <c:pt idx="75">
                  <c:v>-6.6271183527862517E-6</c:v>
                </c:pt>
                <c:pt idx="76">
                  <c:v>-6.4738954755742025E-6</c:v>
                </c:pt>
                <c:pt idx="77">
                  <c:v>-6.3259257180107406E-6</c:v>
                </c:pt>
                <c:pt idx="78">
                  <c:v>-6.1829716612717937E-6</c:v>
                </c:pt>
                <c:pt idx="79">
                  <c:v>-6.0448091547487391E-6</c:v>
                </c:pt>
                <c:pt idx="80">
                  <c:v>-5.9112264259711782E-6</c:v>
                </c:pt>
                <c:pt idx="81">
                  <c:v>-5.7820232773195029E-6</c:v>
                </c:pt>
                <c:pt idx="82">
                  <c:v>-5.6570103299897393E-6</c:v>
                </c:pt>
                <c:pt idx="83">
                  <c:v>-5.536008337390218E-6</c:v>
                </c:pt>
                <c:pt idx="84">
                  <c:v>-5.4188475284325799E-6</c:v>
                </c:pt>
                <c:pt idx="85">
                  <c:v>-5.3053670241118751E-6</c:v>
                </c:pt>
                <c:pt idx="86">
                  <c:v>-5.1954142772306745E-6</c:v>
                </c:pt>
                <c:pt idx="87">
                  <c:v>-5.0888445719116441E-6</c:v>
                </c:pt>
                <c:pt idx="88">
                  <c:v>-4.9855205279318654E-6</c:v>
                </c:pt>
                <c:pt idx="89">
                  <c:v>-4.8853116725602297E-6</c:v>
                </c:pt>
                <c:pt idx="90">
                  <c:v>-4.7880940230025241E-6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68528"/>
        <c:axId val="246463088"/>
      </c:scatterChart>
      <c:scatterChart>
        <c:scatterStyle val="lineMarker"/>
        <c:varyColors val="0"/>
        <c:ser>
          <c:idx val="0"/>
          <c:order val="7"/>
          <c:tx>
            <c:strRef>
              <c:f>Werte!$D$105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Werte!$D$105:$CP$105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Werte!$D$129:$CP$129</c:f>
              <c:numCache>
                <c:formatCode>General</c:formatCode>
                <c:ptCount val="91"/>
                <c:pt idx="0">
                  <c:v>-89.994543259110486</c:v>
                </c:pt>
                <c:pt idx="1">
                  <c:v>-89.993997585025355</c:v>
                </c:pt>
                <c:pt idx="2">
                  <c:v>-89.993451910941303</c:v>
                </c:pt>
                <c:pt idx="3">
                  <c:v>-89.992906236858445</c:v>
                </c:pt>
                <c:pt idx="4">
                  <c:v>-89.992360562776867</c:v>
                </c:pt>
                <c:pt idx="5">
                  <c:v>-89.991814888696666</c:v>
                </c:pt>
                <c:pt idx="6">
                  <c:v>-89.991269214617972</c:v>
                </c:pt>
                <c:pt idx="7">
                  <c:v>-89.990723540540856</c:v>
                </c:pt>
                <c:pt idx="8">
                  <c:v>-89.990177866465402</c:v>
                </c:pt>
                <c:pt idx="9">
                  <c:v>-89.989632192391753</c:v>
                </c:pt>
                <c:pt idx="10">
                  <c:v>-89.989086518319965</c:v>
                </c:pt>
                <c:pt idx="11">
                  <c:v>-89.988540844250181</c:v>
                </c:pt>
                <c:pt idx="12">
                  <c:v>-89.987995170182458</c:v>
                </c:pt>
                <c:pt idx="13">
                  <c:v>-89.987449496116909</c:v>
                </c:pt>
                <c:pt idx="14">
                  <c:v>-89.986903822053648</c:v>
                </c:pt>
                <c:pt idx="15">
                  <c:v>-89.98635814799276</c:v>
                </c:pt>
                <c:pt idx="16">
                  <c:v>-89.985812473934359</c:v>
                </c:pt>
                <c:pt idx="17">
                  <c:v>-89.985266799878502</c:v>
                </c:pt>
                <c:pt idx="18">
                  <c:v>-89.984721125825345</c:v>
                </c:pt>
                <c:pt idx="19">
                  <c:v>-89.984175451774945</c:v>
                </c:pt>
                <c:pt idx="20">
                  <c:v>-89.98362977772743</c:v>
                </c:pt>
                <c:pt idx="21">
                  <c:v>-89.98308410368287</c:v>
                </c:pt>
                <c:pt idx="22">
                  <c:v>-89.98253842964138</c:v>
                </c:pt>
                <c:pt idx="23">
                  <c:v>-89.981992755603073</c:v>
                </c:pt>
                <c:pt idx="24">
                  <c:v>-89.981447081568021</c:v>
                </c:pt>
                <c:pt idx="25">
                  <c:v>-89.980901407536336</c:v>
                </c:pt>
                <c:pt idx="26">
                  <c:v>-89.980355733508119</c:v>
                </c:pt>
                <c:pt idx="27">
                  <c:v>-89.979810059483441</c:v>
                </c:pt>
                <c:pt idx="28">
                  <c:v>-89.979264385462457</c:v>
                </c:pt>
                <c:pt idx="29">
                  <c:v>-89.978718711445225</c:v>
                </c:pt>
                <c:pt idx="30">
                  <c:v>-89.978173037431844</c:v>
                </c:pt>
                <c:pt idx="31">
                  <c:v>-89.977627363422442</c:v>
                </c:pt>
                <c:pt idx="32">
                  <c:v>-89.977081689417076</c:v>
                </c:pt>
                <c:pt idx="33">
                  <c:v>-89.976536015415888</c:v>
                </c:pt>
                <c:pt idx="34">
                  <c:v>-89.975990341418935</c:v>
                </c:pt>
                <c:pt idx="35">
                  <c:v>-89.975444667426359</c:v>
                </c:pt>
                <c:pt idx="36">
                  <c:v>-89.974898993438217</c:v>
                </c:pt>
                <c:pt idx="37">
                  <c:v>-89.97435331945465</c:v>
                </c:pt>
                <c:pt idx="38">
                  <c:v>-89.973807645475731</c:v>
                </c:pt>
                <c:pt idx="39">
                  <c:v>-89.973261971501543</c:v>
                </c:pt>
                <c:pt idx="40">
                  <c:v>-89.97271629753223</c:v>
                </c:pt>
                <c:pt idx="41">
                  <c:v>-89.972170623567848</c:v>
                </c:pt>
                <c:pt idx="42">
                  <c:v>-89.971624949608525</c:v>
                </c:pt>
                <c:pt idx="43">
                  <c:v>-89.971079275654347</c:v>
                </c:pt>
                <c:pt idx="44">
                  <c:v>-89.970533601705412</c:v>
                </c:pt>
                <c:pt idx="45">
                  <c:v>-89.969987927761821</c:v>
                </c:pt>
                <c:pt idx="46">
                  <c:v>-89.969442253823686</c:v>
                </c:pt>
                <c:pt idx="47">
                  <c:v>-89.96889657989108</c:v>
                </c:pt>
                <c:pt idx="48">
                  <c:v>-89.96835090596413</c:v>
                </c:pt>
                <c:pt idx="49">
                  <c:v>-89.967805232042906</c:v>
                </c:pt>
                <c:pt idx="50">
                  <c:v>-89.967259558127537</c:v>
                </c:pt>
                <c:pt idx="51">
                  <c:v>-89.966713884218095</c:v>
                </c:pt>
                <c:pt idx="52">
                  <c:v>-89.96616821031472</c:v>
                </c:pt>
                <c:pt idx="53">
                  <c:v>-89.965622536417442</c:v>
                </c:pt>
                <c:pt idx="54">
                  <c:v>-89.965076862526431</c:v>
                </c:pt>
                <c:pt idx="55">
                  <c:v>-89.964531188641729</c:v>
                </c:pt>
                <c:pt idx="56">
                  <c:v>-89.963985514763479</c:v>
                </c:pt>
                <c:pt idx="57">
                  <c:v>-89.963439840891766</c:v>
                </c:pt>
                <c:pt idx="58">
                  <c:v>-89.962894167026676</c:v>
                </c:pt>
                <c:pt idx="59">
                  <c:v>-89.962348493168321</c:v>
                </c:pt>
                <c:pt idx="60">
                  <c:v>-89.961802819316787</c:v>
                </c:pt>
                <c:pt idx="61">
                  <c:v>-89.961257145472189</c:v>
                </c:pt>
                <c:pt idx="62">
                  <c:v>-89.960711471634625</c:v>
                </c:pt>
                <c:pt idx="63">
                  <c:v>-89.96016579780418</c:v>
                </c:pt>
                <c:pt idx="64">
                  <c:v>-89.959620123980955</c:v>
                </c:pt>
                <c:pt idx="65">
                  <c:v>-89.959074450165062</c:v>
                </c:pt>
                <c:pt idx="66">
                  <c:v>-89.958528776356601</c:v>
                </c:pt>
                <c:pt idx="67">
                  <c:v>-89.957983102555659</c:v>
                </c:pt>
                <c:pt idx="68">
                  <c:v>-89.957437428762347</c:v>
                </c:pt>
                <c:pt idx="69">
                  <c:v>-89.956891754976738</c:v>
                </c:pt>
                <c:pt idx="70">
                  <c:v>-89.956346081198959</c:v>
                </c:pt>
                <c:pt idx="71">
                  <c:v>-89.955800407429095</c:v>
                </c:pt>
                <c:pt idx="72">
                  <c:v>-89.955254733667246</c:v>
                </c:pt>
                <c:pt idx="73">
                  <c:v>-89.954709059913512</c:v>
                </c:pt>
                <c:pt idx="74">
                  <c:v>-89.95416338616802</c:v>
                </c:pt>
                <c:pt idx="75">
                  <c:v>-89.953617712430813</c:v>
                </c:pt>
                <c:pt idx="76">
                  <c:v>-89.953072038702032</c:v>
                </c:pt>
                <c:pt idx="77">
                  <c:v>-89.952526364981765</c:v>
                </c:pt>
                <c:pt idx="78">
                  <c:v>-89.951980691270109</c:v>
                </c:pt>
                <c:pt idx="79">
                  <c:v>-89.951435017567164</c:v>
                </c:pt>
                <c:pt idx="80">
                  <c:v>-89.95088934387303</c:v>
                </c:pt>
                <c:pt idx="81">
                  <c:v>-89.950343670187806</c:v>
                </c:pt>
                <c:pt idx="82">
                  <c:v>-89.949797996511592</c:v>
                </c:pt>
                <c:pt idx="83">
                  <c:v>-89.949252322844472</c:v>
                </c:pt>
                <c:pt idx="84">
                  <c:v>-89.948706649186562</c:v>
                </c:pt>
                <c:pt idx="85">
                  <c:v>-89.948160975537974</c:v>
                </c:pt>
                <c:pt idx="86">
                  <c:v>-89.947615301898765</c:v>
                </c:pt>
                <c:pt idx="87">
                  <c:v>-89.947069628269077</c:v>
                </c:pt>
                <c:pt idx="88">
                  <c:v>-89.946523954648981</c:v>
                </c:pt>
                <c:pt idx="89">
                  <c:v>-89.945978281038592</c:v>
                </c:pt>
                <c:pt idx="90">
                  <c:v>-89.945432607437994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Werte!$D$106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Werte!$D$106:$CP$106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Werte!$D$130:$CP$130</c:f>
              <c:numCache>
                <c:formatCode>General</c:formatCode>
                <c:ptCount val="91"/>
                <c:pt idx="0">
                  <c:v>-89.945432607437994</c:v>
                </c:pt>
                <c:pt idx="1">
                  <c:v>-89.939975871992843</c:v>
                </c:pt>
                <c:pt idx="2">
                  <c:v>-89.934519137636585</c:v>
                </c:pt>
                <c:pt idx="3">
                  <c:v>-89.929062404468155</c:v>
                </c:pt>
                <c:pt idx="4">
                  <c:v>-89.923605672586589</c:v>
                </c:pt>
                <c:pt idx="5">
                  <c:v>-89.918148942090852</c:v>
                </c:pt>
                <c:pt idx="6">
                  <c:v>-89.912692213079922</c:v>
                </c:pt>
                <c:pt idx="7">
                  <c:v>-89.907235485652819</c:v>
                </c:pt>
                <c:pt idx="8">
                  <c:v>-89.90177875990851</c:v>
                </c:pt>
                <c:pt idx="9">
                  <c:v>-89.896322035945985</c:v>
                </c:pt>
                <c:pt idx="10">
                  <c:v>-89.890865313864225</c:v>
                </c:pt>
                <c:pt idx="11">
                  <c:v>-89.885408593762207</c:v>
                </c:pt>
                <c:pt idx="12">
                  <c:v>-89.879951875738954</c:v>
                </c:pt>
                <c:pt idx="13">
                  <c:v>-89.874495159893414</c:v>
                </c:pt>
                <c:pt idx="14">
                  <c:v>-89.869038446324595</c:v>
                </c:pt>
                <c:pt idx="15">
                  <c:v>-89.863581735131476</c:v>
                </c:pt>
                <c:pt idx="16">
                  <c:v>-89.858125026413049</c:v>
                </c:pt>
                <c:pt idx="17">
                  <c:v>-89.852668320268265</c:v>
                </c:pt>
                <c:pt idx="18">
                  <c:v>-89.847211616796145</c:v>
                </c:pt>
                <c:pt idx="19">
                  <c:v>-89.841754916095667</c:v>
                </c:pt>
                <c:pt idx="20">
                  <c:v>-89.836298218265824</c:v>
                </c:pt>
                <c:pt idx="21">
                  <c:v>-89.830841523405581</c:v>
                </c:pt>
                <c:pt idx="22">
                  <c:v>-89.825384831613917</c:v>
                </c:pt>
                <c:pt idx="23">
                  <c:v>-89.819928142989838</c:v>
                </c:pt>
                <c:pt idx="24">
                  <c:v>-89.814471457632308</c:v>
                </c:pt>
                <c:pt idx="25">
                  <c:v>-89.809014775640307</c:v>
                </c:pt>
                <c:pt idx="26">
                  <c:v>-89.803558097112841</c:v>
                </c:pt>
                <c:pt idx="27">
                  <c:v>-89.798101422148875</c:v>
                </c:pt>
                <c:pt idx="28">
                  <c:v>-89.792644750847401</c:v>
                </c:pt>
                <c:pt idx="29">
                  <c:v>-89.787188083307385</c:v>
                </c:pt>
                <c:pt idx="30">
                  <c:v>-89.781731419627789</c:v>
                </c:pt>
                <c:pt idx="31">
                  <c:v>-89.77627475990765</c:v>
                </c:pt>
                <c:pt idx="32">
                  <c:v>-89.770818104245905</c:v>
                </c:pt>
                <c:pt idx="33">
                  <c:v>-89.765361452741544</c:v>
                </c:pt>
                <c:pt idx="34">
                  <c:v>-89.759904805493548</c:v>
                </c:pt>
                <c:pt idx="35">
                  <c:v>-89.75444816260088</c:v>
                </c:pt>
                <c:pt idx="36">
                  <c:v>-89.748991524162548</c:v>
                </c:pt>
                <c:pt idx="37">
                  <c:v>-89.743534890277502</c:v>
                </c:pt>
                <c:pt idx="38">
                  <c:v>-89.73807826104472</c:v>
                </c:pt>
                <c:pt idx="39">
                  <c:v>-89.732621636563209</c:v>
                </c:pt>
                <c:pt idx="40">
                  <c:v>-89.72716501693192</c:v>
                </c:pt>
                <c:pt idx="41">
                  <c:v>-89.721708402249817</c:v>
                </c:pt>
                <c:pt idx="42">
                  <c:v>-89.716251792615893</c:v>
                </c:pt>
                <c:pt idx="43">
                  <c:v>-89.710795188129126</c:v>
                </c:pt>
                <c:pt idx="44">
                  <c:v>-89.705338588888466</c:v>
                </c:pt>
                <c:pt idx="45">
                  <c:v>-89.699881994992921</c:v>
                </c:pt>
                <c:pt idx="46">
                  <c:v>-89.694425406541441</c:v>
                </c:pt>
                <c:pt idx="47">
                  <c:v>-89.68896882363299</c:v>
                </c:pt>
                <c:pt idx="48">
                  <c:v>-89.683512246366561</c:v>
                </c:pt>
                <c:pt idx="49">
                  <c:v>-89.678055674841104</c:v>
                </c:pt>
                <c:pt idx="50">
                  <c:v>-89.672599109155612</c:v>
                </c:pt>
                <c:pt idx="51">
                  <c:v>-89.66714254940905</c:v>
                </c:pt>
                <c:pt idx="52">
                  <c:v>-89.661685995700353</c:v>
                </c:pt>
                <c:pt idx="53">
                  <c:v>-89.656229448128528</c:v>
                </c:pt>
                <c:pt idx="54">
                  <c:v>-89.65077290679254</c:v>
                </c:pt>
                <c:pt idx="55">
                  <c:v>-89.645316371791324</c:v>
                </c:pt>
                <c:pt idx="56">
                  <c:v>-89.639859843223874</c:v>
                </c:pt>
                <c:pt idx="57">
                  <c:v>-89.634403321189154</c:v>
                </c:pt>
                <c:pt idx="58">
                  <c:v>-89.628946805786128</c:v>
                </c:pt>
                <c:pt idx="59">
                  <c:v>-89.623490297113733</c:v>
                </c:pt>
                <c:pt idx="60">
                  <c:v>-89.618033795270975</c:v>
                </c:pt>
                <c:pt idx="61">
                  <c:v>-89.612577300356804</c:v>
                </c:pt>
                <c:pt idx="62">
                  <c:v>-89.607120812470143</c:v>
                </c:pt>
                <c:pt idx="63">
                  <c:v>-89.601664331710012</c:v>
                </c:pt>
                <c:pt idx="64">
                  <c:v>-89.596207858175319</c:v>
                </c:pt>
                <c:pt idx="65">
                  <c:v>-89.590751391965057</c:v>
                </c:pt>
                <c:pt idx="66">
                  <c:v>-89.58529493317819</c:v>
                </c:pt>
                <c:pt idx="67">
                  <c:v>-89.57983848191364</c:v>
                </c:pt>
                <c:pt idx="68">
                  <c:v>-89.574382038270386</c:v>
                </c:pt>
                <c:pt idx="69">
                  <c:v>-89.568925602347406</c:v>
                </c:pt>
                <c:pt idx="70">
                  <c:v>-89.563469174243593</c:v>
                </c:pt>
                <c:pt idx="71">
                  <c:v>-89.55801275405797</c:v>
                </c:pt>
                <c:pt idx="72">
                  <c:v>-89.552556341889456</c:v>
                </c:pt>
                <c:pt idx="73">
                  <c:v>-89.547099937837004</c:v>
                </c:pt>
                <c:pt idx="74">
                  <c:v>-89.541643541999562</c:v>
                </c:pt>
                <c:pt idx="75">
                  <c:v>-89.53618715447611</c:v>
                </c:pt>
                <c:pt idx="76">
                  <c:v>-89.530730775365569</c:v>
                </c:pt>
                <c:pt idx="77">
                  <c:v>-89.52527440476689</c:v>
                </c:pt>
                <c:pt idx="78">
                  <c:v>-89.519818042779036</c:v>
                </c:pt>
                <c:pt idx="79">
                  <c:v>-89.514361689500944</c:v>
                </c:pt>
                <c:pt idx="80">
                  <c:v>-89.508905345031565</c:v>
                </c:pt>
                <c:pt idx="81">
                  <c:v>-89.503449009469833</c:v>
                </c:pt>
                <c:pt idx="82">
                  <c:v>-89.497992682914699</c:v>
                </c:pt>
                <c:pt idx="83">
                  <c:v>-89.492536365465114</c:v>
                </c:pt>
                <c:pt idx="84">
                  <c:v>-89.487080057220027</c:v>
                </c:pt>
                <c:pt idx="85">
                  <c:v>-89.481623758278346</c:v>
                </c:pt>
                <c:pt idx="86">
                  <c:v>-89.47616746873905</c:v>
                </c:pt>
                <c:pt idx="87">
                  <c:v>-89.470711188701046</c:v>
                </c:pt>
                <c:pt idx="88">
                  <c:v>-89.465254918263298</c:v>
                </c:pt>
                <c:pt idx="89">
                  <c:v>-89.459798657524729</c:v>
                </c:pt>
                <c:pt idx="90">
                  <c:v>-89.454342406584288</c:v>
                </c:pt>
              </c:numCache>
            </c:numRef>
          </c:yVal>
          <c:smooth val="0"/>
        </c:ser>
        <c:ser>
          <c:idx val="2"/>
          <c:order val="9"/>
          <c:tx>
            <c:strRef>
              <c:f>Werte!$D$107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Werte!$D$107:$CP$107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Werte!$D$131:$CP$131</c:f>
              <c:numCache>
                <c:formatCode>General</c:formatCode>
                <c:ptCount val="91"/>
                <c:pt idx="0">
                  <c:v>-89.454342406584288</c:v>
                </c:pt>
                <c:pt idx="1">
                  <c:v>-89.399780457841544</c:v>
                </c:pt>
                <c:pt idx="2">
                  <c:v>-89.34521959773231</c:v>
                </c:pt>
                <c:pt idx="3">
                  <c:v>-89.290659925173713</c:v>
                </c:pt>
                <c:pt idx="4">
                  <c:v>-89.236101539070006</c:v>
                </c:pt>
                <c:pt idx="5">
                  <c:v>-89.181544538311385</c:v>
                </c:pt>
                <c:pt idx="6">
                  <c:v>-89.126989021773014</c:v>
                </c:pt>
                <c:pt idx="7">
                  <c:v>-89.072435088313895</c:v>
                </c:pt>
                <c:pt idx="8">
                  <c:v>-89.017882836775811</c:v>
                </c:pt>
                <c:pt idx="9">
                  <c:v>-88.963332365982268</c:v>
                </c:pt>
                <c:pt idx="10">
                  <c:v>-88.908783774737415</c:v>
                </c:pt>
                <c:pt idx="11">
                  <c:v>-88.854237161824898</c:v>
                </c:pt>
                <c:pt idx="12">
                  <c:v>-88.799692626006944</c:v>
                </c:pt>
                <c:pt idx="13">
                  <c:v>-88.745150266023145</c:v>
                </c:pt>
                <c:pt idx="14">
                  <c:v>-88.690610180589445</c:v>
                </c:pt>
                <c:pt idx="15">
                  <c:v>-88.636072468397074</c:v>
                </c:pt>
                <c:pt idx="16">
                  <c:v>-88.5815372281115</c:v>
                </c:pt>
                <c:pt idx="17">
                  <c:v>-88.527004558371289</c:v>
                </c:pt>
                <c:pt idx="18">
                  <c:v>-88.472474557787066</c:v>
                </c:pt>
                <c:pt idx="19">
                  <c:v>-88.417947324940556</c:v>
                </c:pt>
                <c:pt idx="20">
                  <c:v>-88.363422958383282</c:v>
                </c:pt>
                <c:pt idx="21">
                  <c:v>-88.308901556635774</c:v>
                </c:pt>
                <c:pt idx="22">
                  <c:v>-88.254383218186291</c:v>
                </c:pt>
                <c:pt idx="23">
                  <c:v>-88.199868041489864</c:v>
                </c:pt>
                <c:pt idx="24">
                  <c:v>-88.145356124967194</c:v>
                </c:pt>
                <c:pt idx="25">
                  <c:v>-88.090847567003621</c:v>
                </c:pt>
                <c:pt idx="26">
                  <c:v>-88.036342465948039</c:v>
                </c:pt>
                <c:pt idx="27">
                  <c:v>-87.981840920111821</c:v>
                </c:pt>
                <c:pt idx="28">
                  <c:v>-87.927343027767805</c:v>
                </c:pt>
                <c:pt idx="29">
                  <c:v>-87.872848887149203</c:v>
                </c:pt>
                <c:pt idx="30">
                  <c:v>-87.818358596448533</c:v>
                </c:pt>
                <c:pt idx="31">
                  <c:v>-87.763872253816629</c:v>
                </c:pt>
                <c:pt idx="32">
                  <c:v>-87.709389957361481</c:v>
                </c:pt>
                <c:pt idx="33">
                  <c:v>-87.654911805147279</c:v>
                </c:pt>
                <c:pt idx="34">
                  <c:v>-87.600437895193309</c:v>
                </c:pt>
                <c:pt idx="35">
                  <c:v>-87.545968325472927</c:v>
                </c:pt>
                <c:pt idx="36">
                  <c:v>-87.491503193912479</c:v>
                </c:pt>
                <c:pt idx="37">
                  <c:v>-87.437042598390292</c:v>
                </c:pt>
                <c:pt idx="38">
                  <c:v>-87.382586636735567</c:v>
                </c:pt>
                <c:pt idx="39">
                  <c:v>-87.328135406727412</c:v>
                </c:pt>
                <c:pt idx="40">
                  <c:v>-87.273689006093733</c:v>
                </c:pt>
                <c:pt idx="41">
                  <c:v>-87.219247532510224</c:v>
                </c:pt>
                <c:pt idx="42">
                  <c:v>-87.164811083599304</c:v>
                </c:pt>
                <c:pt idx="43">
                  <c:v>-87.110379756929106</c:v>
                </c:pt>
                <c:pt idx="44">
                  <c:v>-87.055953650012384</c:v>
                </c:pt>
                <c:pt idx="45">
                  <c:v>-87.001532860305545</c:v>
                </c:pt>
                <c:pt idx="46">
                  <c:v>-86.947117485207571</c:v>
                </c:pt>
                <c:pt idx="47">
                  <c:v>-86.892707622058992</c:v>
                </c:pt>
                <c:pt idx="48">
                  <c:v>-86.838303368140856</c:v>
                </c:pt>
                <c:pt idx="49">
                  <c:v>-86.783904820673683</c:v>
                </c:pt>
                <c:pt idx="50">
                  <c:v>-86.729512076816448</c:v>
                </c:pt>
                <c:pt idx="51">
                  <c:v>-86.675125233665554</c:v>
                </c:pt>
                <c:pt idx="52">
                  <c:v>-86.62074438825384</c:v>
                </c:pt>
                <c:pt idx="53">
                  <c:v>-86.566369637549485</c:v>
                </c:pt>
                <c:pt idx="54">
                  <c:v>-86.512001078455015</c:v>
                </c:pt>
                <c:pt idx="55">
                  <c:v>-86.457638807806305</c:v>
                </c:pt>
                <c:pt idx="56">
                  <c:v>-86.403282922371545</c:v>
                </c:pt>
                <c:pt idx="57">
                  <c:v>-86.348933518850203</c:v>
                </c:pt>
                <c:pt idx="58">
                  <c:v>-86.294590693872038</c:v>
                </c:pt>
                <c:pt idx="59">
                  <c:v>-86.240254543996116</c:v>
                </c:pt>
                <c:pt idx="60">
                  <c:v>-86.185925165709648</c:v>
                </c:pt>
                <c:pt idx="61">
                  <c:v>-86.131602655427201</c:v>
                </c:pt>
                <c:pt idx="62">
                  <c:v>-86.077287109489532</c:v>
                </c:pt>
                <c:pt idx="63">
                  <c:v>-86.022978624162604</c:v>
                </c:pt>
                <c:pt idx="64">
                  <c:v>-85.968677295636667</c:v>
                </c:pt>
                <c:pt idx="65">
                  <c:v>-85.91438322002513</c:v>
                </c:pt>
                <c:pt idx="66">
                  <c:v>-85.860096493363656</c:v>
                </c:pt>
                <c:pt idx="67">
                  <c:v>-85.805817211609153</c:v>
                </c:pt>
                <c:pt idx="68">
                  <c:v>-85.751545470638717</c:v>
                </c:pt>
                <c:pt idx="69">
                  <c:v>-85.697281366248689</c:v>
                </c:pt>
                <c:pt idx="70">
                  <c:v>-85.643024994153706</c:v>
                </c:pt>
                <c:pt idx="71">
                  <c:v>-85.588776449985588</c:v>
                </c:pt>
                <c:pt idx="72">
                  <c:v>-85.53453582929248</c:v>
                </c:pt>
                <c:pt idx="73">
                  <c:v>-85.48030322753776</c:v>
                </c:pt>
                <c:pt idx="74">
                  <c:v>-85.426078740099143</c:v>
                </c:pt>
                <c:pt idx="75">
                  <c:v>-85.371862462267643</c:v>
                </c:pt>
                <c:pt idx="76">
                  <c:v>-85.317654489246664</c:v>
                </c:pt>
                <c:pt idx="77">
                  <c:v>-85.263454916150877</c:v>
                </c:pt>
                <c:pt idx="78">
                  <c:v>-85.209263838005441</c:v>
                </c:pt>
                <c:pt idx="79">
                  <c:v>-85.155081349744904</c:v>
                </c:pt>
                <c:pt idx="80">
                  <c:v>-85.100907546212241</c:v>
                </c:pt>
                <c:pt idx="81">
                  <c:v>-85.046742522157942</c:v>
                </c:pt>
                <c:pt idx="82">
                  <c:v>-84.992586372239018</c:v>
                </c:pt>
                <c:pt idx="83">
                  <c:v>-84.938439191018034</c:v>
                </c:pt>
                <c:pt idx="84">
                  <c:v>-84.884301072962131</c:v>
                </c:pt>
                <c:pt idx="85">
                  <c:v>-84.830172112442142</c:v>
                </c:pt>
                <c:pt idx="86">
                  <c:v>-84.776052403731583</c:v>
                </c:pt>
                <c:pt idx="87">
                  <c:v>-84.721942041005661</c:v>
                </c:pt>
                <c:pt idx="88">
                  <c:v>-84.667841118340448</c:v>
                </c:pt>
                <c:pt idx="89">
                  <c:v>-84.613749729711785</c:v>
                </c:pt>
                <c:pt idx="90">
                  <c:v>-84.559667968994489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Werte!$D$108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Werte!$D$108:$CP$108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Werte!$D$132:$CP$132</c:f>
              <c:numCache>
                <c:formatCode>General</c:formatCode>
                <c:ptCount val="91"/>
                <c:pt idx="0">
                  <c:v>-84.559667968994489</c:v>
                </c:pt>
                <c:pt idx="1">
                  <c:v>-84.019400475236552</c:v>
                </c:pt>
                <c:pt idx="2">
                  <c:v>-83.480198248343015</c:v>
                </c:pt>
                <c:pt idx="3">
                  <c:v>-82.942153350118929</c:v>
                </c:pt>
                <c:pt idx="4">
                  <c:v>-82.405356631408566</c:v>
                </c:pt>
                <c:pt idx="5">
                  <c:v>-81.869897645844034</c:v>
                </c:pt>
                <c:pt idx="6">
                  <c:v>-81.335864566891942</c:v>
                </c:pt>
                <c:pt idx="7">
                  <c:v>-80.803344108371107</c:v>
                </c:pt>
                <c:pt idx="8">
                  <c:v>-80.272421448598394</c:v>
                </c:pt>
                <c:pt idx="9">
                  <c:v>-79.743180158303602</c:v>
                </c:pt>
                <c:pt idx="10">
                  <c:v>-79.2157021324374</c:v>
                </c:pt>
                <c:pt idx="11">
                  <c:v>-78.690067525979785</c:v>
                </c:pt>
                <c:pt idx="12">
                  <c:v>-78.166354693839338</c:v>
                </c:pt>
                <c:pt idx="13">
                  <c:v>-77.644640134916472</c:v>
                </c:pt>
                <c:pt idx="14">
                  <c:v>-77.124998440387529</c:v>
                </c:pt>
                <c:pt idx="15">
                  <c:v>-76.607502246248913</c:v>
                </c:pt>
                <c:pt idx="16">
                  <c:v>-76.092222190145307</c:v>
                </c:pt>
                <c:pt idx="17">
                  <c:v>-75.579226872489016</c:v>
                </c:pt>
                <c:pt idx="18">
                  <c:v>-75.068582821862464</c:v>
                </c:pt>
                <c:pt idx="19">
                  <c:v>-74.560354464680742</c:v>
                </c:pt>
                <c:pt idx="20">
                  <c:v>-74.054604099077153</c:v>
                </c:pt>
                <c:pt idx="21">
                  <c:v>-73.551391872960195</c:v>
                </c:pt>
                <c:pt idx="22">
                  <c:v>-73.05077576617856</c:v>
                </c:pt>
                <c:pt idx="23">
                  <c:v>-72.552811576717801</c:v>
                </c:pt>
                <c:pt idx="24">
                  <c:v>-72.057552910841338</c:v>
                </c:pt>
                <c:pt idx="25">
                  <c:v>-71.56505117707799</c:v>
                </c:pt>
                <c:pt idx="26">
                  <c:v>-71.075355583948763</c:v>
                </c:pt>
                <c:pt idx="27">
                  <c:v>-70.588513141316426</c:v>
                </c:pt>
                <c:pt idx="28">
                  <c:v>-70.104568665234353</c:v>
                </c:pt>
                <c:pt idx="29">
                  <c:v>-69.623564786163612</c:v>
                </c:pt>
                <c:pt idx="30">
                  <c:v>-69.145541960421653</c:v>
                </c:pt>
                <c:pt idx="31">
                  <c:v>-68.670538484720453</c:v>
                </c:pt>
                <c:pt idx="32">
                  <c:v>-68.198590513648199</c:v>
                </c:pt>
                <c:pt idx="33">
                  <c:v>-67.729732079944696</c:v>
                </c:pt>
                <c:pt idx="34">
                  <c:v>-67.26399511741856</c:v>
                </c:pt>
                <c:pt idx="35">
                  <c:v>-66.801409486351815</c:v>
                </c:pt>
                <c:pt idx="36">
                  <c:v>-66.342003001237302</c:v>
                </c:pt>
                <c:pt idx="37">
                  <c:v>-65.885801460693045</c:v>
                </c:pt>
                <c:pt idx="38">
                  <c:v>-65.432828679398696</c:v>
                </c:pt>
                <c:pt idx="39">
                  <c:v>-64.983106521899984</c:v>
                </c:pt>
                <c:pt idx="40">
                  <c:v>-64.536654938128393</c:v>
                </c:pt>
                <c:pt idx="41">
                  <c:v>-64.093492000485625</c:v>
                </c:pt>
                <c:pt idx="42">
                  <c:v>-63.653633942344996</c:v>
                </c:pt>
                <c:pt idx="43">
                  <c:v>-63.217095197824854</c:v>
                </c:pt>
                <c:pt idx="44">
                  <c:v>-62.783888442692529</c:v>
                </c:pt>
                <c:pt idx="45">
                  <c:v>-62.354024636261322</c:v>
                </c:pt>
                <c:pt idx="46">
                  <c:v>-61.927513064147043</c:v>
                </c:pt>
                <c:pt idx="47">
                  <c:v>-61.504361381755025</c:v>
                </c:pt>
                <c:pt idx="48">
                  <c:v>-61.084575658373296</c:v>
                </c:pt>
                <c:pt idx="49">
                  <c:v>-60.668160421752482</c:v>
                </c:pt>
                <c:pt idx="50">
                  <c:v>-60.255118703057782</c:v>
                </c:pt>
                <c:pt idx="51">
                  <c:v>-59.845452082083831</c:v>
                </c:pt>
                <c:pt idx="52">
                  <c:v>-59.439160732628473</c:v>
                </c:pt>
                <c:pt idx="53">
                  <c:v>-59.036243467926482</c:v>
                </c:pt>
                <c:pt idx="54">
                  <c:v>-58.636697786049936</c:v>
                </c:pt>
                <c:pt idx="55">
                  <c:v>-58.240519915187214</c:v>
                </c:pt>
                <c:pt idx="56">
                  <c:v>-57.847704858717663</c:v>
                </c:pt>
                <c:pt idx="57">
                  <c:v>-57.458246440004892</c:v>
                </c:pt>
                <c:pt idx="58">
                  <c:v>-57.072137346835866</c:v>
                </c:pt>
                <c:pt idx="59">
                  <c:v>-56.689369175439197</c:v>
                </c:pt>
                <c:pt idx="60">
                  <c:v>-56.309932474020222</c:v>
                </c:pt>
                <c:pt idx="61">
                  <c:v>-55.933816785755788</c:v>
                </c:pt>
                <c:pt idx="62">
                  <c:v>-55.561010691196394</c:v>
                </c:pt>
                <c:pt idx="63">
                  <c:v>-55.191501850027691</c:v>
                </c:pt>
                <c:pt idx="64">
                  <c:v>-54.825277042148457</c:v>
                </c:pt>
                <c:pt idx="65">
                  <c:v>-54.462322208025618</c:v>
                </c:pt>
                <c:pt idx="66">
                  <c:v>-54.102622488291921</c:v>
                </c:pt>
                <c:pt idx="67">
                  <c:v>-53.746162262555217</c:v>
                </c:pt>
                <c:pt idx="68">
                  <c:v>-53.392925187392507</c:v>
                </c:pt>
                <c:pt idx="69">
                  <c:v>-53.042894233505322</c:v>
                </c:pt>
                <c:pt idx="70">
                  <c:v>-52.69605172201657</c:v>
                </c:pt>
                <c:pt idx="71">
                  <c:v>-52.35237935989236</c:v>
                </c:pt>
                <c:pt idx="72">
                  <c:v>-52.011858274475109</c:v>
                </c:pt>
                <c:pt idx="73">
                  <c:v>-51.674469047117576</c:v>
                </c:pt>
                <c:pt idx="74">
                  <c:v>-51.340191745909912</c:v>
                </c:pt>
                <c:pt idx="75">
                  <c:v>-51.009005957494537</c:v>
                </c:pt>
                <c:pt idx="76">
                  <c:v>-50.68089081796596</c:v>
                </c:pt>
                <c:pt idx="77">
                  <c:v>-50.355825042855194</c:v>
                </c:pt>
                <c:pt idx="78">
                  <c:v>-50.033786956200053</c:v>
                </c:pt>
                <c:pt idx="79">
                  <c:v>-49.714754518704943</c:v>
                </c:pt>
                <c:pt idx="80">
                  <c:v>-49.398705354995528</c:v>
                </c:pt>
                <c:pt idx="81">
                  <c:v>-49.08561677997487</c:v>
                </c:pt>
                <c:pt idx="82">
                  <c:v>-48.775465824289817</c:v>
                </c:pt>
                <c:pt idx="83">
                  <c:v>-48.468229258917148</c:v>
                </c:pt>
                <c:pt idx="84">
                  <c:v>-48.163883618880753</c:v>
                </c:pt>
                <c:pt idx="85">
                  <c:v>-47.862405226111754</c:v>
                </c:pt>
                <c:pt idx="86">
                  <c:v>-47.563770211465005</c:v>
                </c:pt>
                <c:pt idx="87">
                  <c:v>-47.267954535905837</c:v>
                </c:pt>
                <c:pt idx="88">
                  <c:v>-46.974934010881988</c:v>
                </c:pt>
                <c:pt idx="89">
                  <c:v>-46.684684317896291</c:v>
                </c:pt>
                <c:pt idx="90">
                  <c:v>-46.397181027296384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Werte!$D$109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Werte!$D$109:$CP$109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Werte!$D$133:$CP$133</c:f>
              <c:numCache>
                <c:formatCode>General</c:formatCode>
                <c:ptCount val="91"/>
                <c:pt idx="0">
                  <c:v>-46.397181027296384</c:v>
                </c:pt>
                <c:pt idx="1">
                  <c:v>-43.667780146130362</c:v>
                </c:pt>
                <c:pt idx="2">
                  <c:v>-41.185925165709648</c:v>
                </c:pt>
                <c:pt idx="3">
                  <c:v>-38.927543592792304</c:v>
                </c:pt>
                <c:pt idx="4">
                  <c:v>-36.869897645844027</c:v>
                </c:pt>
                <c:pt idx="5">
                  <c:v>-34.99202019855867</c:v>
                </c:pt>
                <c:pt idx="6">
                  <c:v>-33.274887984834926</c:v>
                </c:pt>
                <c:pt idx="7">
                  <c:v>-31.701429669505725</c:v>
                </c:pt>
                <c:pt idx="8">
                  <c:v>-30.256437163529263</c:v>
                </c:pt>
                <c:pt idx="9">
                  <c:v>-28.926425835253614</c:v>
                </c:pt>
                <c:pt idx="10">
                  <c:v>-27.699472808055003</c:v>
                </c:pt>
                <c:pt idx="11">
                  <c:v>-26.56505117707799</c:v>
                </c:pt>
                <c:pt idx="12">
                  <c:v>-25.513870427534243</c:v>
                </c:pt>
                <c:pt idx="13">
                  <c:v>-24.537728476577794</c:v>
                </c:pt>
                <c:pt idx="14">
                  <c:v>-23.629377730656817</c:v>
                </c:pt>
                <c:pt idx="15">
                  <c:v>-22.782405730481695</c:v>
                </c:pt>
                <c:pt idx="16">
                  <c:v>-21.99112991717713</c:v>
                </c:pt>
                <c:pt idx="17">
                  <c:v>-21.250505507133241</c:v>
                </c:pt>
                <c:pt idx="18">
                  <c:v>-20.556045219583467</c:v>
                </c:pt>
                <c:pt idx="19">
                  <c:v>-19.903749537307839</c:v>
                </c:pt>
                <c:pt idx="20">
                  <c:v>-19.290046219188735</c:v>
                </c:pt>
                <c:pt idx="21">
                  <c:v>-18.711737875099775</c:v>
                </c:pt>
                <c:pt idx="22">
                  <c:v>-18.165956529225532</c:v>
                </c:pt>
                <c:pt idx="23">
                  <c:v>-17.650124219930124</c:v>
                </c:pt>
                <c:pt idx="24">
                  <c:v>-17.161918802865301</c:v>
                </c:pt>
                <c:pt idx="25">
                  <c:v>-16.699244233993625</c:v>
                </c:pt>
                <c:pt idx="26">
                  <c:v>-16.260204708311957</c:v>
                </c:pt>
                <c:pt idx="27">
                  <c:v>-15.843082117687013</c:v>
                </c:pt>
                <c:pt idx="28">
                  <c:v>-15.446316367692557</c:v>
                </c:pt>
                <c:pt idx="29">
                  <c:v>-15.068488159492212</c:v>
                </c:pt>
                <c:pt idx="30">
                  <c:v>-14.70830389968275</c:v>
                </c:pt>
                <c:pt idx="31">
                  <c:v>-14.364582449697206</c:v>
                </c:pt>
                <c:pt idx="32">
                  <c:v>-14.036243467926479</c:v>
                </c:pt>
                <c:pt idx="33">
                  <c:v>-13.722297133133548</c:v>
                </c:pt>
                <c:pt idx="34">
                  <c:v>-13.421835067886203</c:v>
                </c:pt>
                <c:pt idx="35">
                  <c:v>-13.134022306396325</c:v>
                </c:pt>
                <c:pt idx="36">
                  <c:v>-12.858090172998182</c:v>
                </c:pt>
                <c:pt idx="37">
                  <c:v>-12.593329956103119</c:v>
                </c:pt>
                <c:pt idx="38">
                  <c:v>-12.339087278326195</c:v>
                </c:pt>
                <c:pt idx="39">
                  <c:v>-12.094757077012101</c:v>
                </c:pt>
                <c:pt idx="40">
                  <c:v>-11.859779120947982</c:v>
                </c:pt>
                <c:pt idx="41">
                  <c:v>-11.633633998940438</c:v>
                </c:pt>
                <c:pt idx="42">
                  <c:v>-11.415839524407017</c:v>
                </c:pt>
                <c:pt idx="43">
                  <c:v>-11.20594750740257</c:v>
                </c:pt>
                <c:pt idx="44">
                  <c:v>-11.003540851749504</c:v>
                </c:pt>
                <c:pt idx="45">
                  <c:v>-10.808230940319792</c:v>
                </c:pt>
                <c:pt idx="46">
                  <c:v>-10.619655276155136</c:v>
                </c:pt>
                <c:pt idx="47">
                  <c:v>-10.437475351118179</c:v>
                </c:pt>
                <c:pt idx="48">
                  <c:v>-10.261374717234386</c:v>
                </c:pt>
                <c:pt idx="49">
                  <c:v>-10.091057238888917</c:v>
                </c:pt>
                <c:pt idx="50">
                  <c:v>-9.926245506651707</c:v>
                </c:pt>
                <c:pt idx="51">
                  <c:v>-9.7666793957726963</c:v>
                </c:pt>
                <c:pt idx="52">
                  <c:v>-9.6121147543658907</c:v>
                </c:pt>
                <c:pt idx="53">
                  <c:v>-9.4623222080256166</c:v>
                </c:pt>
                <c:pt idx="54">
                  <c:v>-9.3170860691262227</c:v>
                </c:pt>
                <c:pt idx="55">
                  <c:v>-9.176203340376146</c:v>
                </c:pt>
                <c:pt idx="56">
                  <c:v>-9.0394828033551224</c:v>
                </c:pt>
                <c:pt idx="57">
                  <c:v>-8.9067441837797539</c:v>
                </c:pt>
                <c:pt idx="58">
                  <c:v>-8.7778173861372046</c:v>
                </c:pt>
                <c:pt idx="59">
                  <c:v>-8.6525417911147269</c:v>
                </c:pt>
                <c:pt idx="60">
                  <c:v>-8.5307656099481353</c:v>
                </c:pt>
                <c:pt idx="61">
                  <c:v>-8.4123452904268365</c:v>
                </c:pt>
                <c:pt idx="62">
                  <c:v>-8.2971449698368716</c:v>
                </c:pt>
                <c:pt idx="63">
                  <c:v>-8.1850359706054547</c:v>
                </c:pt>
                <c:pt idx="64">
                  <c:v>-8.0758963348382995</c:v>
                </c:pt>
                <c:pt idx="65">
                  <c:v>-7.9696103943213599</c:v>
                </c:pt>
                <c:pt idx="66">
                  <c:v>-7.8660683728968701</c:v>
                </c:pt>
                <c:pt idx="67">
                  <c:v>-7.7651660184253348</c:v>
                </c:pt>
                <c:pt idx="68">
                  <c:v>-7.6668042618141783</c:v>
                </c:pt>
                <c:pt idx="69">
                  <c:v>-7.5708889008342872</c:v>
                </c:pt>
                <c:pt idx="70">
                  <c:v>-7.4773303066608019</c:v>
                </c:pt>
                <c:pt idx="71">
                  <c:v>-7.3860431512672706</c:v>
                </c:pt>
                <c:pt idx="72">
                  <c:v>-7.2969461539751572</c:v>
                </c:pt>
                <c:pt idx="73">
                  <c:v>-7.2099618456158332</c:v>
                </c:pt>
                <c:pt idx="74">
                  <c:v>-7.1250163489017977</c:v>
                </c:pt>
                <c:pt idx="75">
                  <c:v>-7.0420391737294032</c:v>
                </c:pt>
                <c:pt idx="76">
                  <c:v>-6.9609630262485602</c:v>
                </c:pt>
                <c:pt idx="77">
                  <c:v>-6.8817236306369498</c:v>
                </c:pt>
                <c:pt idx="78">
                  <c:v>-6.8042595626084257</c:v>
                </c:pt>
                <c:pt idx="79">
                  <c:v>-6.7285120937686811</c:v>
                </c:pt>
                <c:pt idx="80">
                  <c:v>-6.6544250460065966</c:v>
                </c:pt>
                <c:pt idx="81">
                  <c:v>-6.5819446551780123</c:v>
                </c:pt>
                <c:pt idx="82">
                  <c:v>-6.5110194434006461</c:v>
                </c:pt>
                <c:pt idx="83">
                  <c:v>-6.4416000993350337</c:v>
                </c:pt>
                <c:pt idx="84">
                  <c:v>-6.3736393658775095</c:v>
                </c:pt>
                <c:pt idx="85">
                  <c:v>-6.3070919347376657</c:v>
                </c:pt>
                <c:pt idx="86">
                  <c:v>-6.2419143474150482</c:v>
                </c:pt>
                <c:pt idx="87">
                  <c:v>-6.1780649021283338</c:v>
                </c:pt>
                <c:pt idx="88">
                  <c:v>-6.1155035662854065</c:v>
                </c:pt>
                <c:pt idx="89">
                  <c:v>-6.054191894114834</c:v>
                </c:pt>
                <c:pt idx="90">
                  <c:v>-5.9940929491084711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Werte!$D$110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Werte!$D$110:$CP$110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Werte!$D$134:$CP$134</c:f>
              <c:numCache>
                <c:formatCode>General</c:formatCode>
                <c:ptCount val="91"/>
                <c:pt idx="0">
                  <c:v>-5.9940929491084711</c:v>
                </c:pt>
                <c:pt idx="1">
                  <c:v>-5.452621987812531</c:v>
                </c:pt>
                <c:pt idx="2">
                  <c:v>-5.0006445975584342</c:v>
                </c:pt>
                <c:pt idx="3">
                  <c:v>-4.6177119724939395</c:v>
                </c:pt>
                <c:pt idx="4">
                  <c:v>-4.2891533288190189</c:v>
                </c:pt>
                <c:pt idx="5">
                  <c:v>-4.0041729407093882</c:v>
                </c:pt>
                <c:pt idx="6">
                  <c:v>-3.7546517281194971</c:v>
                </c:pt>
                <c:pt idx="7">
                  <c:v>-3.5343671387647557</c:v>
                </c:pt>
                <c:pt idx="8">
                  <c:v>-3.3384705437643527</c:v>
                </c:pt>
                <c:pt idx="9">
                  <c:v>-3.1631282461169081</c:v>
                </c:pt>
                <c:pt idx="10">
                  <c:v>-3.0052693596899345</c:v>
                </c:pt>
                <c:pt idx="11">
                  <c:v>-2.8624052261117479</c:v>
                </c:pt>
                <c:pt idx="12">
                  <c:v>-2.7324977749547918</c:v>
                </c:pt>
                <c:pt idx="13">
                  <c:v>-2.613862030676561</c:v>
                </c:pt>
                <c:pt idx="14">
                  <c:v>-2.5050928672413995</c:v>
                </c:pt>
                <c:pt idx="15">
                  <c:v>-2.4050092587054004</c:v>
                </c:pt>
                <c:pt idx="16">
                  <c:v>-2.3126113392735625</c:v>
                </c:pt>
                <c:pt idx="17">
                  <c:v>-2.2270469674135756</c:v>
                </c:pt>
                <c:pt idx="18">
                  <c:v>-2.1475854282985036</c:v>
                </c:pt>
                <c:pt idx="19">
                  <c:v>-2.0735965584477603</c:v>
                </c:pt>
                <c:pt idx="20">
                  <c:v>-2.0045340321059042</c:v>
                </c:pt>
                <c:pt idx="21">
                  <c:v>-1.9399218728788019</c:v>
                </c:pt>
                <c:pt idx="22">
                  <c:v>-1.8793434873933526</c:v>
                </c:pt>
                <c:pt idx="23">
                  <c:v>-1.8224326876328814</c:v>
                </c:pt>
                <c:pt idx="24">
                  <c:v>-1.7688662936832455</c:v>
                </c:pt>
                <c:pt idx="25">
                  <c:v>-1.7183580016554574</c:v>
                </c:pt>
                <c:pt idx="26">
                  <c:v>-1.670653271399968</c:v>
                </c:pt>
                <c:pt idx="27">
                  <c:v>-1.6255250415390861</c:v>
                </c:pt>
                <c:pt idx="28">
                  <c:v>-1.582770119760309</c:v>
                </c:pt>
                <c:pt idx="29">
                  <c:v>-1.5422061274284706</c:v>
                </c:pt>
                <c:pt idx="30">
                  <c:v>-1.5036689017071183</c:v>
                </c:pt>
                <c:pt idx="31">
                  <c:v>-1.4670102772277849</c:v>
                </c:pt>
                <c:pt idx="32">
                  <c:v>-1.4320961841646465</c:v>
                </c:pt>
                <c:pt idx="33">
                  <c:v>-1.3988050112961992</c:v>
                </c:pt>
                <c:pt idx="34">
                  <c:v>-1.3670261919667392</c:v>
                </c:pt>
                <c:pt idx="35">
                  <c:v>-1.3366589783291136</c:v>
                </c:pt>
                <c:pt idx="36">
                  <c:v>-1.3076113752604677</c:v>
                </c:pt>
                <c:pt idx="37">
                  <c:v>-1.2797992102042148</c:v>
                </c:pt>
                <c:pt idx="38">
                  <c:v>-1.2531453191430129</c:v>
                </c:pt>
                <c:pt idx="39">
                  <c:v>-1.2275788321345444</c:v>
                </c:pt>
                <c:pt idx="40">
                  <c:v>-1.2030345444889849</c:v>
                </c:pt>
                <c:pt idx="41">
                  <c:v>-1.1794523618477164</c:v>
                </c:pt>
                <c:pt idx="42">
                  <c:v>-1.1567768092266679</c:v>
                </c:pt>
                <c:pt idx="43">
                  <c:v>-1.1349565955856176</c:v>
                </c:pt>
                <c:pt idx="44">
                  <c:v>-1.113944226733421</c:v>
                </c:pt>
                <c:pt idx="45">
                  <c:v>-1.0936956604237222</c:v>
                </c:pt>
                <c:pt idx="46">
                  <c:v>-1.0741699983726207</c:v>
                </c:pt>
                <c:pt idx="47">
                  <c:v>-1.0553292106684002</c:v>
                </c:pt>
                <c:pt idx="48">
                  <c:v>-1.0371378886675744</c:v>
                </c:pt>
                <c:pt idx="49">
                  <c:v>-1.0195630230005601</c:v>
                </c:pt>
                <c:pt idx="50">
                  <c:v>-1.0025738037600627</c:v>
                </c:pt>
                <c:pt idx="51">
                  <c:v>-0.98614144032875672</c:v>
                </c:pt>
                <c:pt idx="52">
                  <c:v>-0.9702389986307236</c:v>
                </c:pt>
                <c:pt idx="53">
                  <c:v>-0.95484125387218866</c:v>
                </c:pt>
                <c:pt idx="54">
                  <c:v>-0.93992455707871225</c:v>
                </c:pt>
                <c:pt idx="55">
                  <c:v>-0.92546671394414615</c:v>
                </c:pt>
                <c:pt idx="56">
                  <c:v>-0.91144687468650876</c:v>
                </c:pt>
                <c:pt idx="57">
                  <c:v>-0.89784543376158366</c:v>
                </c:pt>
                <c:pt idx="58">
                  <c:v>-0.88464393842016353</c:v>
                </c:pt>
                <c:pt idx="59">
                  <c:v>-0.87182500521234796</c:v>
                </c:pt>
                <c:pt idx="60">
                  <c:v>-0.8593722436446809</c:v>
                </c:pt>
                <c:pt idx="61">
                  <c:v>-0.84727018628535977</c:v>
                </c:pt>
                <c:pt idx="62">
                  <c:v>-0.83550422469099184</c:v>
                </c:pt>
                <c:pt idx="63">
                  <c:v>-0.8240605505969899</c:v>
                </c:pt>
                <c:pt idx="64">
                  <c:v>-0.81292610187398118</c:v>
                </c:pt>
                <c:pt idx="65">
                  <c:v>-0.80208851280563764</c:v>
                </c:pt>
                <c:pt idx="66">
                  <c:v>-0.7915360682901228</c:v>
                </c:pt>
                <c:pt idx="67">
                  <c:v>-0.78125766160864352</c:v>
                </c:pt>
                <c:pt idx="68">
                  <c:v>-0.7712427554411444</c:v>
                </c:pt>
                <c:pt idx="69">
                  <c:v>-0.7614813458415679</c:v>
                </c:pt>
                <c:pt idx="70">
                  <c:v>-0.75196392891383967</c:v>
                </c:pt>
                <c:pt idx="71">
                  <c:v>-0.74268146995529183</c:v>
                </c:pt>
                <c:pt idx="72">
                  <c:v>-0.73362537485699286</c:v>
                </c:pt>
                <c:pt idx="73">
                  <c:v>-0.72478746357071544</c:v>
                </c:pt>
                <c:pt idx="74">
                  <c:v>-0.71615994547040851</c:v>
                </c:pt>
                <c:pt idx="75">
                  <c:v>-0.70773539645221606</c:v>
                </c:pt>
                <c:pt idx="76">
                  <c:v>-0.69950673763159155</c:v>
                </c:pt>
                <c:pt idx="77">
                  <c:v>-0.69146721550906143</c:v>
                </c:pt>
                <c:pt idx="78">
                  <c:v>-0.6836103834878563</c:v>
                </c:pt>
                <c:pt idx="79">
                  <c:v>-0.67593008463712567</c:v>
                </c:pt>
                <c:pt idx="80">
                  <c:v>-0.66842043560389464</c:v>
                </c:pt>
                <c:pt idx="81">
                  <c:v>-0.66107581158542894</c:v>
                </c:pt>
                <c:pt idx="82">
                  <c:v>-0.65389083228135558</c:v>
                </c:pt>
                <c:pt idx="83">
                  <c:v>-0.64686034875181986</c:v>
                </c:pt>
                <c:pt idx="84">
                  <c:v>-0.6399794311142295</c:v>
                </c:pt>
                <c:pt idx="85">
                  <c:v>-0.63324335701682022</c:v>
                </c:pt>
                <c:pt idx="86">
                  <c:v>-0.626647600832413</c:v>
                </c:pt>
                <c:pt idx="87">
                  <c:v>-0.62018782352041302</c:v>
                </c:pt>
                <c:pt idx="88">
                  <c:v>-0.61385986310932816</c:v>
                </c:pt>
                <c:pt idx="89">
                  <c:v>-0.60765972575594973</c:v>
                </c:pt>
                <c:pt idx="90">
                  <c:v>-0.60158357734084056</c:v>
                </c:pt>
              </c:numCache>
            </c:numRef>
          </c:yVal>
          <c:smooth val="0"/>
        </c:ser>
        <c:ser>
          <c:idx val="6"/>
          <c:order val="13"/>
          <c:tx>
            <c:strRef>
              <c:f>Werte!$D$111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Werte!$D$111:$CP$111</c:f>
              <c:numCache>
                <c:formatCode>General</c:formatCode>
                <c:ptCount val="9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  <c:pt idx="21">
                  <c:v>31000000</c:v>
                </c:pt>
                <c:pt idx="22">
                  <c:v>32000000</c:v>
                </c:pt>
                <c:pt idx="23">
                  <c:v>33000000</c:v>
                </c:pt>
                <c:pt idx="24">
                  <c:v>34000000</c:v>
                </c:pt>
                <c:pt idx="25">
                  <c:v>35000000</c:v>
                </c:pt>
                <c:pt idx="26">
                  <c:v>36000000</c:v>
                </c:pt>
                <c:pt idx="27">
                  <c:v>37000000</c:v>
                </c:pt>
                <c:pt idx="28">
                  <c:v>38000000</c:v>
                </c:pt>
                <c:pt idx="29">
                  <c:v>39000000</c:v>
                </c:pt>
                <c:pt idx="30">
                  <c:v>40000000</c:v>
                </c:pt>
                <c:pt idx="31">
                  <c:v>41000000</c:v>
                </c:pt>
                <c:pt idx="32">
                  <c:v>42000000</c:v>
                </c:pt>
                <c:pt idx="33">
                  <c:v>43000000</c:v>
                </c:pt>
                <c:pt idx="34">
                  <c:v>44000000</c:v>
                </c:pt>
                <c:pt idx="35">
                  <c:v>45000000</c:v>
                </c:pt>
                <c:pt idx="36">
                  <c:v>46000000</c:v>
                </c:pt>
                <c:pt idx="37">
                  <c:v>47000000</c:v>
                </c:pt>
                <c:pt idx="38">
                  <c:v>48000000</c:v>
                </c:pt>
                <c:pt idx="39">
                  <c:v>49000000</c:v>
                </c:pt>
                <c:pt idx="40">
                  <c:v>50000000</c:v>
                </c:pt>
                <c:pt idx="41">
                  <c:v>51000000</c:v>
                </c:pt>
                <c:pt idx="42">
                  <c:v>52000000</c:v>
                </c:pt>
                <c:pt idx="43">
                  <c:v>53000000</c:v>
                </c:pt>
                <c:pt idx="44">
                  <c:v>54000000</c:v>
                </c:pt>
                <c:pt idx="45">
                  <c:v>55000000</c:v>
                </c:pt>
                <c:pt idx="46">
                  <c:v>56000000</c:v>
                </c:pt>
                <c:pt idx="47">
                  <c:v>57000000</c:v>
                </c:pt>
                <c:pt idx="48">
                  <c:v>58000000</c:v>
                </c:pt>
                <c:pt idx="49">
                  <c:v>59000000</c:v>
                </c:pt>
                <c:pt idx="50">
                  <c:v>60000000</c:v>
                </c:pt>
                <c:pt idx="51">
                  <c:v>61000000</c:v>
                </c:pt>
                <c:pt idx="52">
                  <c:v>62000000</c:v>
                </c:pt>
                <c:pt idx="53">
                  <c:v>63000000</c:v>
                </c:pt>
                <c:pt idx="54">
                  <c:v>64000000</c:v>
                </c:pt>
                <c:pt idx="55">
                  <c:v>65000000</c:v>
                </c:pt>
                <c:pt idx="56">
                  <c:v>66000000</c:v>
                </c:pt>
                <c:pt idx="57">
                  <c:v>67000000</c:v>
                </c:pt>
                <c:pt idx="58">
                  <c:v>68000000</c:v>
                </c:pt>
                <c:pt idx="59">
                  <c:v>69000000</c:v>
                </c:pt>
                <c:pt idx="60">
                  <c:v>70000000</c:v>
                </c:pt>
                <c:pt idx="61">
                  <c:v>71000000</c:v>
                </c:pt>
                <c:pt idx="62">
                  <c:v>72000000</c:v>
                </c:pt>
                <c:pt idx="63">
                  <c:v>73000000</c:v>
                </c:pt>
                <c:pt idx="64">
                  <c:v>74000000</c:v>
                </c:pt>
                <c:pt idx="65">
                  <c:v>75000000</c:v>
                </c:pt>
                <c:pt idx="66">
                  <c:v>76000000</c:v>
                </c:pt>
                <c:pt idx="67">
                  <c:v>77000000</c:v>
                </c:pt>
                <c:pt idx="68">
                  <c:v>78000000</c:v>
                </c:pt>
                <c:pt idx="69">
                  <c:v>79000000</c:v>
                </c:pt>
                <c:pt idx="70">
                  <c:v>80000000</c:v>
                </c:pt>
                <c:pt idx="71">
                  <c:v>81000000</c:v>
                </c:pt>
                <c:pt idx="72">
                  <c:v>82000000</c:v>
                </c:pt>
                <c:pt idx="73">
                  <c:v>83000000</c:v>
                </c:pt>
                <c:pt idx="74">
                  <c:v>84000000</c:v>
                </c:pt>
                <c:pt idx="75">
                  <c:v>85000000</c:v>
                </c:pt>
                <c:pt idx="76">
                  <c:v>86000000</c:v>
                </c:pt>
                <c:pt idx="77">
                  <c:v>87000000</c:v>
                </c:pt>
                <c:pt idx="78">
                  <c:v>88000000</c:v>
                </c:pt>
                <c:pt idx="79">
                  <c:v>89000000</c:v>
                </c:pt>
                <c:pt idx="80">
                  <c:v>90000000</c:v>
                </c:pt>
                <c:pt idx="81">
                  <c:v>91000000</c:v>
                </c:pt>
                <c:pt idx="82">
                  <c:v>92000000</c:v>
                </c:pt>
                <c:pt idx="83">
                  <c:v>93000000</c:v>
                </c:pt>
                <c:pt idx="84">
                  <c:v>94000000</c:v>
                </c:pt>
                <c:pt idx="85">
                  <c:v>95000000</c:v>
                </c:pt>
                <c:pt idx="86">
                  <c:v>96000000</c:v>
                </c:pt>
                <c:pt idx="87">
                  <c:v>97000000</c:v>
                </c:pt>
                <c:pt idx="88">
                  <c:v>98000000</c:v>
                </c:pt>
                <c:pt idx="89">
                  <c:v>99000000</c:v>
                </c:pt>
                <c:pt idx="90">
                  <c:v>100000000</c:v>
                </c:pt>
              </c:numCache>
            </c:numRef>
          </c:xVal>
          <c:yVal>
            <c:numRef>
              <c:f>Werte!$D$135:$CP$135</c:f>
              <c:numCache>
                <c:formatCode>General</c:formatCode>
                <c:ptCount val="91"/>
                <c:pt idx="0">
                  <c:v>-0.60158357734084056</c:v>
                </c:pt>
                <c:pt idx="1">
                  <c:v>-0.54689764907092364</c:v>
                </c:pt>
                <c:pt idx="2">
                  <c:v>-0.50132527676184158</c:v>
                </c:pt>
                <c:pt idx="3">
                  <c:v>-0.46276354088123667</c:v>
                </c:pt>
                <c:pt idx="4">
                  <c:v>-0.42971028940104361</c:v>
                </c:pt>
                <c:pt idx="5">
                  <c:v>-0.40106390596670594</c:v>
                </c:pt>
                <c:pt idx="6">
                  <c:v>-0.3759981554868187</c:v>
                </c:pt>
                <c:pt idx="7">
                  <c:v>-0.35388119699198228</c:v>
                </c:pt>
                <c:pt idx="8">
                  <c:v>-0.33422158958805259</c:v>
                </c:pt>
                <c:pt idx="9">
                  <c:v>-0.31663134769493878</c:v>
                </c:pt>
                <c:pt idx="10">
                  <c:v>-0.30080007886326982</c:v>
                </c:pt>
                <c:pt idx="11">
                  <c:v>-0.28647651027707449</c:v>
                </c:pt>
                <c:pt idx="12">
                  <c:v>-0.27345505316943003</c:v>
                </c:pt>
                <c:pt idx="13">
                  <c:v>-0.26156587197515418</c:v>
                </c:pt>
                <c:pt idx="14">
                  <c:v>-0.2506674360674338</c:v>
                </c:pt>
                <c:pt idx="15">
                  <c:v>-0.24064085899335086</c:v>
                </c:pt>
                <c:pt idx="16">
                  <c:v>-0.23138554398304559</c:v>
                </c:pt>
                <c:pt idx="17">
                  <c:v>-0.22281579708482363</c:v>
                </c:pt>
                <c:pt idx="18">
                  <c:v>-0.21485816603018223</c:v>
                </c:pt>
                <c:pt idx="19">
                  <c:v>-0.20744932965958893</c:v>
                </c:pt>
                <c:pt idx="20">
                  <c:v>-0.20053440944962447</c:v>
                </c:pt>
                <c:pt idx="21">
                  <c:v>-0.19406560783158797</c:v>
                </c:pt>
                <c:pt idx="22">
                  <c:v>-0.18800110181825302</c:v>
                </c:pt>
                <c:pt idx="23">
                  <c:v>-0.18230413778414384</c:v>
                </c:pt>
                <c:pt idx="24">
                  <c:v>-0.17694228598655423</c:v>
                </c:pt>
                <c:pt idx="25">
                  <c:v>-0.17188682288001592</c:v>
                </c:pt>
                <c:pt idx="26">
                  <c:v>-0.16711221637611823</c:v>
                </c:pt>
                <c:pt idx="27">
                  <c:v>-0.16259569457299528</c:v>
                </c:pt>
                <c:pt idx="28">
                  <c:v>-0.1583168825788363</c:v>
                </c:pt>
                <c:pt idx="29">
                  <c:v>-0.15425749520767457</c:v>
                </c:pt>
                <c:pt idx="30">
                  <c:v>-0.15040107577000497</c:v>
                </c:pt>
                <c:pt idx="31">
                  <c:v>-0.14673277308853147</c:v>
                </c:pt>
                <c:pt idx="32">
                  <c:v>-0.14323915036830656</c:v>
                </c:pt>
                <c:pt idx="33">
                  <c:v>-0.1399080207357534</c:v>
                </c:pt>
                <c:pt idx="34">
                  <c:v>-0.13672830520386456</c:v>
                </c:pt>
                <c:pt idx="35">
                  <c:v>-0.13368990957511584</c:v>
                </c:pt>
                <c:pt idx="36">
                  <c:v>-0.13078361740031261</c:v>
                </c:pt>
                <c:pt idx="37">
                  <c:v>-0.1280009966020936</c:v>
                </c:pt>
                <c:pt idx="38">
                  <c:v>-0.12533431777035803</c:v>
                </c:pt>
                <c:pt idx="39">
                  <c:v>-0.12277648246221907</c:v>
                </c:pt>
                <c:pt idx="40">
                  <c:v>-0.12032096010586954</c:v>
                </c:pt>
                <c:pt idx="41">
                  <c:v>-0.11796173232744311</c:v>
                </c:pt>
                <c:pt idx="42">
                  <c:v>-0.11569324370163506</c:v>
                </c:pt>
                <c:pt idx="43">
                  <c:v>-0.11351035807766958</c:v>
                </c:pt>
                <c:pt idx="44">
                  <c:v>-0.11140831975789246</c:v>
                </c:pt>
                <c:pt idx="45">
                  <c:v>-0.10938271891138814</c:v>
                </c:pt>
                <c:pt idx="46">
                  <c:v>-0.10742946069324814</c:v>
                </c:pt>
                <c:pt idx="47">
                  <c:v>-0.10554473761441613</c:v>
                </c:pt>
                <c:pt idx="48">
                  <c:v>-0.10372500476980141</c:v>
                </c:pt>
                <c:pt idx="49">
                  <c:v>-0.10196695758554794</c:v>
                </c:pt>
                <c:pt idx="50">
                  <c:v>-0.10026751179155938</c:v>
                </c:pt>
                <c:pt idx="51">
                  <c:v>-9.8623785363925673E-2</c:v>
                </c:pt>
                <c:pt idx="52">
                  <c:v>-9.7033082214844302E-2</c:v>
                </c:pt>
                <c:pt idx="53">
                  <c:v>-9.5492877435871745E-2</c:v>
                </c:pt>
                <c:pt idx="54">
                  <c:v>-9.4000803924611034E-2</c:v>
                </c:pt>
                <c:pt idx="55">
                  <c:v>-9.2554640245851055E-2</c:v>
                </c:pt>
                <c:pt idx="56">
                  <c:v>-9.1152299596231778E-2</c:v>
                </c:pt>
                <c:pt idx="57">
                  <c:v>-8.979181975714251E-2</c:v>
                </c:pt>
                <c:pt idx="58">
                  <c:v>-8.8471353934123878E-2</c:v>
                </c:pt>
                <c:pt idx="59">
                  <c:v>-8.7189162392839206E-2</c:v>
                </c:pt>
                <c:pt idx="60">
                  <c:v>-8.5943604811958549E-2</c:v>
                </c:pt>
                <c:pt idx="61">
                  <c:v>-8.473313328227447E-2</c:v>
                </c:pt>
                <c:pt idx="62">
                  <c:v>-8.3556285889221829E-2</c:v>
                </c:pt>
                <c:pt idx="63">
                  <c:v>-8.2411680822859101E-2</c:v>
                </c:pt>
                <c:pt idx="64">
                  <c:v>-8.129801096541632E-2</c:v>
                </c:pt>
                <c:pt idx="65">
                  <c:v>-8.0214038911837218E-2</c:v>
                </c:pt>
                <c:pt idx="66">
                  <c:v>-7.9158592383434576E-2</c:v>
                </c:pt>
                <c:pt idx="67">
                  <c:v>-7.8130559998921406E-2</c:v>
                </c:pt>
                <c:pt idx="68">
                  <c:v>-7.7128887370746246E-2</c:v>
                </c:pt>
                <c:pt idx="69">
                  <c:v>-7.615257349790773E-2</c:v>
                </c:pt>
                <c:pt idx="70">
                  <c:v>-7.5200667429307144E-2</c:v>
                </c:pt>
                <c:pt idx="71">
                  <c:v>-7.4272265174258958E-2</c:v>
                </c:pt>
                <c:pt idx="72">
                  <c:v>-7.336650683906068E-2</c:v>
                </c:pt>
                <c:pt idx="73">
                  <c:v>-7.2482573970556949E-2</c:v>
                </c:pt>
                <c:pt idx="74">
                  <c:v>-7.1619687089448089E-2</c:v>
                </c:pt>
                <c:pt idx="75">
                  <c:v>-7.0777103397717742E-2</c:v>
                </c:pt>
                <c:pt idx="76">
                  <c:v>-6.9954114646006524E-2</c:v>
                </c:pt>
                <c:pt idx="77">
                  <c:v>-6.9150045148063111E-2</c:v>
                </c:pt>
                <c:pt idx="78">
                  <c:v>-6.8364249930573037E-2</c:v>
                </c:pt>
                <c:pt idx="79">
                  <c:v>-6.7596113007717618E-2</c:v>
                </c:pt>
                <c:pt idx="80">
                  <c:v>-6.6845045770762224E-2</c:v>
                </c:pt>
                <c:pt idx="81">
                  <c:v>-6.611048548382488E-2</c:v>
                </c:pt>
                <c:pt idx="82">
                  <c:v>-6.5391893877746785E-2</c:v>
                </c:pt>
                <c:pt idx="83">
                  <c:v>-6.4688755834680534E-2</c:v>
                </c:pt>
                <c:pt idx="84">
                  <c:v>-6.4000578156640564E-2</c:v>
                </c:pt>
                <c:pt idx="85">
                  <c:v>-6.3326888411829041E-2</c:v>
                </c:pt>
                <c:pt idx="86">
                  <c:v>-6.2667233853066301E-2</c:v>
                </c:pt>
                <c:pt idx="87">
                  <c:v>-6.2021180403122197E-2</c:v>
                </c:pt>
                <c:pt idx="88">
                  <c:v>-6.1388311702169997E-2</c:v>
                </c:pt>
                <c:pt idx="89">
                  <c:v>-6.0768228212970017E-2</c:v>
                </c:pt>
                <c:pt idx="90">
                  <c:v>-6.0160546379742157E-2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3968"/>
        <c:axId val="246465264"/>
      </c:scatterChart>
      <c:valAx>
        <c:axId val="24646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463088"/>
        <c:crosses val="autoZero"/>
        <c:crossBetween val="midCat"/>
      </c:valAx>
      <c:valAx>
        <c:axId val="246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468528"/>
        <c:crosses val="autoZero"/>
        <c:crossBetween val="midCat"/>
      </c:valAx>
      <c:valAx>
        <c:axId val="24646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473968"/>
        <c:crosses val="max"/>
        <c:crossBetween val="midCat"/>
      </c:valAx>
      <c:valAx>
        <c:axId val="2464739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4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2" dropStyle="combo" dx="16" fmlaLink="$A$6" fmlaRange="Einstellungen!$D$3:$D$4" noThreeD="1" sel="2" val="0"/>
</file>

<file path=xl/ctrlProps/ctrlProp10.xml><?xml version="1.0" encoding="utf-8"?>
<formControlPr xmlns="http://schemas.microsoft.com/office/spreadsheetml/2009/9/main" objectType="Drop" dropStyle="combo" dx="16" fmlaLink="$A$16" fmlaRange="Einstellungen!$H$10:$H$12" noThreeD="1" sel="1" val="0"/>
</file>

<file path=xl/ctrlProps/ctrlProp11.xml><?xml version="1.0" encoding="utf-8"?>
<formControlPr xmlns="http://schemas.microsoft.com/office/spreadsheetml/2009/9/main" objectType="CheckBox" fmlaLink="$A$18" lockText="1" noThreeD="1"/>
</file>

<file path=xl/ctrlProps/ctrlProp12.xml><?xml version="1.0" encoding="utf-8"?>
<formControlPr xmlns="http://schemas.microsoft.com/office/spreadsheetml/2009/9/main" objectType="Drop" dropStyle="combo" dx="16" fmlaLink="$A$19" fmlaRange="Einstellungen!$D$41:$D$46" noThreeD="1" sel="2" val="0"/>
</file>

<file path=xl/ctrlProps/ctrlProp13.xml><?xml version="1.0" encoding="utf-8"?>
<formControlPr xmlns="http://schemas.microsoft.com/office/spreadsheetml/2009/9/main" objectType="CheckBox" checked="Checked" fmlaLink="$A$11" lockText="1" noThreeD="1"/>
</file>

<file path=xl/ctrlProps/ctrlProp14.xml><?xml version="1.0" encoding="utf-8"?>
<formControlPr xmlns="http://schemas.microsoft.com/office/spreadsheetml/2009/9/main" objectType="Drop" dropLines="3" dropStyle="combo" dx="16" fmlaLink="$A$12" fmlaRange="Einstellungen!$C$17:$C$19" noThreeD="1" sel="1" val="0"/>
</file>

<file path=xl/ctrlProps/ctrlProp15.xml><?xml version="1.0" encoding="utf-8"?>
<formControlPr xmlns="http://schemas.microsoft.com/office/spreadsheetml/2009/9/main" objectType="Spin" dx="22" fmlaLink="$I$6" max="999" min="1" page="10" val="105"/>
</file>

<file path=xl/ctrlProps/ctrlProp16.xml><?xml version="1.0" encoding="utf-8"?>
<formControlPr xmlns="http://schemas.microsoft.com/office/spreadsheetml/2009/9/main" objectType="Drop" dropLines="3" dropStyle="combo" dx="16" fmlaLink="$G$6" fmlaRange="Einstellungen!$I$12:$I$14" noThreeD="1" sel="2" val="0"/>
</file>

<file path=xl/ctrlProps/ctrlProp2.xml><?xml version="1.0" encoding="utf-8"?>
<formControlPr xmlns="http://schemas.microsoft.com/office/spreadsheetml/2009/9/main" objectType="Radio" checked="Checked" firstButton="1" fmlaLink="$A$8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Spin" dx="22" fmlaLink="$C$9" max="100" min="1" page="10" val="10"/>
</file>

<file path=xl/ctrlProps/ctrlProp5.xml><?xml version="1.0" encoding="utf-8"?>
<formControlPr xmlns="http://schemas.microsoft.com/office/spreadsheetml/2009/9/main" objectType="Scroll" dx="22" fmlaLink="Berechnung!$C$14" horiz="1" inc="10" max="999" page="10" val="60"/>
</file>

<file path=xl/ctrlProps/ctrlProp6.xml><?xml version="1.0" encoding="utf-8"?>
<formControlPr xmlns="http://schemas.microsoft.com/office/spreadsheetml/2009/9/main" objectType="Scroll" dx="22" fmlaLink="Berechnung!$C$15" horiz="1" inc="10" max="999" page="10" val="20"/>
</file>

<file path=xl/ctrlProps/ctrlProp7.xml><?xml version="1.0" encoding="utf-8"?>
<formControlPr xmlns="http://schemas.microsoft.com/office/spreadsheetml/2009/9/main" objectType="Scroll" dx="22" fmlaLink="Berechnung!$C$16" horiz="1" inc="10" max="999" page="10" val="40"/>
</file>

<file path=xl/ctrlProps/ctrlProp8.xml><?xml version="1.0" encoding="utf-8"?>
<formControlPr xmlns="http://schemas.microsoft.com/office/spreadsheetml/2009/9/main" objectType="Drop" dropStyle="combo" dx="16" fmlaLink="$A$14" fmlaRange="Einstellungen!$F$12:$F$14" noThreeD="1" sel="1" val="0"/>
</file>

<file path=xl/ctrlProps/ctrlProp9.xml><?xml version="1.0" encoding="utf-8"?>
<formControlPr xmlns="http://schemas.microsoft.com/office/spreadsheetml/2009/9/main" objectType="Drop" dropStyle="combo" dx="16" fmlaLink="$A$15" fmlaRange="Einstellungen!$G$9:$G$11" noThreeD="1" sel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0</xdr:colOff>
          <xdr:row>5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7</xdr:row>
          <xdr:rowOff>0</xdr:rowOff>
        </xdr:from>
        <xdr:to>
          <xdr:col>2</xdr:col>
          <xdr:colOff>762000</xdr:colOff>
          <xdr:row>8</xdr:row>
          <xdr:rowOff>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342900</xdr:colOff>
          <xdr:row>8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II²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447675</xdr:colOff>
          <xdr:row>14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447675</xdr:colOff>
          <xdr:row>15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447675</xdr:colOff>
          <xdr:row>16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0</xdr:colOff>
          <xdr:row>18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0</xdr:colOff>
          <xdr:row>19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0</xdr:colOff>
          <xdr:row>11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5</xdr:row>
          <xdr:rowOff>190500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313764</xdr:colOff>
      <xdr:row>14</xdr:row>
      <xdr:rowOff>0</xdr:rowOff>
    </xdr:from>
    <xdr:to>
      <xdr:col>18</xdr:col>
      <xdr:colOff>761999</xdr:colOff>
      <xdr:row>33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0</xdr:colOff>
      <xdr:row>54</xdr:row>
      <xdr:rowOff>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18</xdr:col>
      <xdr:colOff>717178</xdr:colOff>
      <xdr:row>33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0</xdr:colOff>
      <xdr:row>54</xdr:row>
      <xdr:rowOff>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2:T24"/>
  <sheetViews>
    <sheetView tabSelected="1" zoomScale="85" zoomScaleNormal="85" workbookViewId="0">
      <selection activeCell="J17" sqref="J17"/>
    </sheetView>
  </sheetViews>
  <sheetFormatPr baseColWidth="10" defaultRowHeight="15" x14ac:dyDescent="0.25"/>
  <cols>
    <col min="1" max="1" width="15.7109375" style="149" customWidth="1"/>
    <col min="2" max="2" width="21" style="63" customWidth="1"/>
    <col min="3" max="3" width="12" style="63" bestFit="1" customWidth="1"/>
    <col min="4" max="4" width="6.85546875" style="63" customWidth="1"/>
    <col min="5" max="7" width="11.42578125" style="63"/>
    <col min="8" max="8" width="16.7109375" style="63" customWidth="1"/>
    <col min="9" max="9" width="8.28515625" style="63" customWidth="1"/>
    <col min="10" max="10" width="11.42578125" style="63" customWidth="1"/>
    <col min="11" max="11" width="8.28515625" style="63" customWidth="1"/>
    <col min="12" max="14" width="11.42578125" style="63" customWidth="1"/>
    <col min="15" max="16384" width="11.42578125" style="63"/>
  </cols>
  <sheetData>
    <row r="2" spans="1:20" ht="15.75" thickBot="1" x14ac:dyDescent="0.3"/>
    <row r="3" spans="1:20" ht="15" customHeight="1" x14ac:dyDescent="0.25">
      <c r="B3" s="206" t="s">
        <v>0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42"/>
      <c r="P3" s="42"/>
      <c r="Q3" s="42"/>
      <c r="R3" s="42"/>
      <c r="S3" s="42"/>
      <c r="T3" s="42"/>
    </row>
    <row r="4" spans="1:20" ht="15.75" customHeight="1" thickBot="1" x14ac:dyDescent="0.3">
      <c r="B4" s="209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42"/>
      <c r="P4" s="42"/>
      <c r="Q4" s="42"/>
      <c r="R4" s="42"/>
      <c r="S4" s="42"/>
      <c r="T4" s="42"/>
    </row>
    <row r="5" spans="1:20" x14ac:dyDescent="0.25">
      <c r="H5" s="149"/>
      <c r="I5" s="149"/>
      <c r="J5" s="149"/>
      <c r="K5" s="149"/>
      <c r="L5" s="149"/>
      <c r="M5" s="149"/>
      <c r="N5" s="112"/>
    </row>
    <row r="6" spans="1:20" ht="18" x14ac:dyDescent="0.25">
      <c r="A6" s="149">
        <v>2</v>
      </c>
      <c r="B6" s="151" t="s">
        <v>1</v>
      </c>
      <c r="C6" s="88"/>
      <c r="G6" s="149">
        <v>2</v>
      </c>
      <c r="H6" s="151" t="s">
        <v>111</v>
      </c>
      <c r="I6" s="167">
        <v>105</v>
      </c>
      <c r="J6" s="154"/>
      <c r="L6" s="148"/>
      <c r="N6" s="91"/>
    </row>
    <row r="7" spans="1:20" x14ac:dyDescent="0.25">
      <c r="H7" s="151"/>
      <c r="I7" s="153"/>
      <c r="J7" s="154"/>
      <c r="N7" s="91"/>
    </row>
    <row r="8" spans="1:20" x14ac:dyDescent="0.25">
      <c r="A8" s="149">
        <v>1</v>
      </c>
      <c r="B8" s="65" t="s">
        <v>5</v>
      </c>
      <c r="C8" s="88"/>
      <c r="D8" s="88"/>
      <c r="G8" s="149"/>
      <c r="H8" s="151" t="str">
        <f>Einstellungen!C17</f>
        <v>Widerstand [R]</v>
      </c>
      <c r="I8" s="301">
        <f>Bauteile!G17</f>
        <v>60</v>
      </c>
      <c r="J8" s="303">
        <f>IF($A$18=TRUE, Bauteile!D17, Bauteile!H17)</f>
        <v>1</v>
      </c>
      <c r="K8" s="302" t="str">
        <f>IF($A$18=TRUE, Einstellungen!F$12, Bauteile!I17)</f>
        <v>Ω</v>
      </c>
    </row>
    <row r="9" spans="1:20" x14ac:dyDescent="0.25">
      <c r="A9" s="149" t="b">
        <f>IF(A8=1, TRUE, FALSE)</f>
        <v>1</v>
      </c>
      <c r="B9" s="65" t="s">
        <v>7</v>
      </c>
      <c r="C9" s="156">
        <v>10</v>
      </c>
      <c r="D9" s="88"/>
      <c r="E9" s="88"/>
      <c r="H9" s="151" t="str">
        <f>Einstellungen!C18</f>
        <v>Kapazität [C]</v>
      </c>
      <c r="I9" s="78">
        <f>Bauteile!G18</f>
        <v>25.262689379665922</v>
      </c>
      <c r="J9" s="303">
        <f>IF($A$18=TRUE, Bauteile!D18, Bauteile!H18)</f>
        <v>1</v>
      </c>
      <c r="K9" s="302" t="str">
        <f>IF($A$18=TRUE, Einstellungen!G$12, Bauteile!I18)</f>
        <v>nF</v>
      </c>
      <c r="M9" s="166"/>
      <c r="N9" s="166"/>
    </row>
    <row r="10" spans="1:20" x14ac:dyDescent="0.25">
      <c r="B10" s="65"/>
      <c r="C10" s="157"/>
      <c r="D10" s="88"/>
      <c r="E10" s="88"/>
      <c r="H10" s="151" t="str">
        <f>Einstellungen!C19</f>
        <v>Induktivität [L]</v>
      </c>
      <c r="I10" s="78">
        <f>Bauteile!G19</f>
        <v>90.945681766797335</v>
      </c>
      <c r="J10" s="303">
        <f>IF($A$18=TRUE, Bauteile!D19, Bauteile!H19)</f>
        <v>1</v>
      </c>
      <c r="K10" s="302" t="str">
        <f>IF($A$18=TRUE, Einstellungen!H$12, Bauteile!I19)</f>
        <v>μH</v>
      </c>
    </row>
    <row r="11" spans="1:20" x14ac:dyDescent="0.25">
      <c r="A11" s="149" t="b">
        <v>1</v>
      </c>
      <c r="B11" s="65" t="s">
        <v>112</v>
      </c>
      <c r="C11" s="157"/>
      <c r="D11" s="88"/>
      <c r="E11" s="88"/>
      <c r="H11" s="149"/>
    </row>
    <row r="12" spans="1:20" x14ac:dyDescent="0.25">
      <c r="A12" s="149">
        <v>1</v>
      </c>
      <c r="B12" s="65" t="s">
        <v>97</v>
      </c>
      <c r="C12" s="157"/>
      <c r="D12" s="88"/>
      <c r="E12" s="88"/>
      <c r="H12" s="149"/>
    </row>
    <row r="13" spans="1:20" x14ac:dyDescent="0.25">
      <c r="H13" s="149"/>
    </row>
    <row r="14" spans="1:20" x14ac:dyDescent="0.25">
      <c r="A14" s="149">
        <v>1</v>
      </c>
      <c r="B14" s="65" t="s">
        <v>6</v>
      </c>
      <c r="C14" s="62">
        <v>60</v>
      </c>
      <c r="D14" s="88"/>
      <c r="E14" s="88"/>
      <c r="F14" s="88"/>
    </row>
    <row r="15" spans="1:20" x14ac:dyDescent="0.25">
      <c r="A15" s="149">
        <v>1</v>
      </c>
      <c r="B15" s="65" t="s">
        <v>9</v>
      </c>
      <c r="C15" s="62">
        <v>20</v>
      </c>
      <c r="D15" s="88"/>
      <c r="E15" s="88"/>
      <c r="F15" s="88"/>
    </row>
    <row r="16" spans="1:20" x14ac:dyDescent="0.25">
      <c r="A16" s="149">
        <v>1</v>
      </c>
      <c r="B16" s="65" t="s">
        <v>8</v>
      </c>
      <c r="C16" s="62">
        <v>40</v>
      </c>
      <c r="D16" s="88"/>
      <c r="E16" s="88"/>
      <c r="F16" s="88"/>
    </row>
    <row r="17" spans="1:11" x14ac:dyDescent="0.25">
      <c r="K17" s="112"/>
    </row>
    <row r="18" spans="1:11" x14ac:dyDescent="0.25">
      <c r="A18" s="149" t="b">
        <v>0</v>
      </c>
      <c r="B18" s="65" t="s">
        <v>72</v>
      </c>
      <c r="K18" s="112"/>
    </row>
    <row r="19" spans="1:11" x14ac:dyDescent="0.25">
      <c r="A19" s="149">
        <v>2</v>
      </c>
      <c r="B19" s="65" t="s">
        <v>73</v>
      </c>
      <c r="K19" s="112"/>
    </row>
    <row r="20" spans="1:11" x14ac:dyDescent="0.25">
      <c r="K20" s="112"/>
    </row>
    <row r="21" spans="1:11" ht="20.100000000000001" customHeight="1" x14ac:dyDescent="0.25"/>
    <row r="23" spans="1:11" x14ac:dyDescent="0.25">
      <c r="B23" s="200" t="s">
        <v>71</v>
      </c>
      <c r="C23" s="201"/>
      <c r="D23" s="201"/>
      <c r="E23" s="201"/>
      <c r="F23" s="202"/>
    </row>
    <row r="24" spans="1:11" x14ac:dyDescent="0.25">
      <c r="B24" s="203"/>
      <c r="C24" s="204"/>
      <c r="D24" s="204"/>
      <c r="E24" s="204"/>
      <c r="F24" s="205"/>
    </row>
  </sheetData>
  <mergeCells count="2">
    <mergeCell ref="B23:F24"/>
    <mergeCell ref="B3:N4"/>
  </mergeCells>
  <conditionalFormatting sqref="C9">
    <cfRule type="expression" dxfId="24" priority="21">
      <formula>IF($A$9=TRUE, 1, 0)</formula>
    </cfRule>
  </conditionalFormatting>
  <conditionalFormatting sqref="C14">
    <cfRule type="expression" dxfId="23" priority="8">
      <formula>IF(AND($A$11=TRUE,OR($A$12=2, $A$12=3)), 1, 0)</formula>
    </cfRule>
    <cfRule type="expression" dxfId="22" priority="20">
      <formula>IF(AND($A$11=TRUE, $A$12=1), 1, 0)</formula>
    </cfRule>
  </conditionalFormatting>
  <conditionalFormatting sqref="C15">
    <cfRule type="expression" dxfId="21" priority="7">
      <formula>IF(AND($A$11=TRUE,OR($A$12=1, $A$12=3)), 1, 0)</formula>
    </cfRule>
    <cfRule type="expression" dxfId="20" priority="19">
      <formula>IF(AND($A$11=TRUE, $A$12=2), 1, 0)</formula>
    </cfRule>
  </conditionalFormatting>
  <conditionalFormatting sqref="C16">
    <cfRule type="expression" dxfId="19" priority="6">
      <formula>IF(AND($A$11=TRUE,OR($A$12=1, $A$12=2)), 1, 0)</formula>
    </cfRule>
    <cfRule type="expression" dxfId="18" priority="18">
      <formula>IF(AND($A$11=TRUE, $A$12=3), 1, 0)</formula>
    </cfRule>
  </conditionalFormatting>
  <conditionalFormatting sqref="B15">
    <cfRule type="expression" dxfId="15" priority="5">
      <formula>IF(AND($A$11=TRUE,OR($A$12=1, $A$12=3)), 1, 0)</formula>
    </cfRule>
  </conditionalFormatting>
  <conditionalFormatting sqref="B16">
    <cfRule type="expression" dxfId="14" priority="4">
      <formula>IF(AND($A$11=TRUE,OR($A$12=1, $A$12=2)), 1, 0)</formula>
    </cfRule>
  </conditionalFormatting>
  <conditionalFormatting sqref="B14">
    <cfRule type="expression" dxfId="13" priority="3">
      <formula>IF(AND($A$11=TRUE,OR($A$12=2, $A$12=3)), 1, 0)</formula>
    </cfRule>
  </conditionalFormatting>
  <conditionalFormatting sqref="H7:K10 I6">
    <cfRule type="expression" dxfId="12" priority="2">
      <formula>IF($A$11=FALSE, 1, 0)</formula>
    </cfRule>
  </conditionalFormatting>
  <conditionalFormatting sqref="H6">
    <cfRule type="expression" dxfId="11" priority="1">
      <formula>IF($A$11=FALSE, 1, 0)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4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2</xdr:col>
                    <xdr:colOff>419100</xdr:colOff>
                    <xdr:row>7</xdr:row>
                    <xdr:rowOff>0</xdr:rowOff>
                  </from>
                  <to>
                    <xdr:col>2</xdr:col>
                    <xdr:colOff>762000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pinner 7">
              <controlPr defaultSize="0" autoPict="0">
                <anchor moveWithCells="1" siz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croll Bar 9">
              <controlPr defaultSiz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croll Bar 10">
              <controlPr defaultSiz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croll Bar 11">
              <controlPr defaultSiz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Drop Down 12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3</xdr:col>
                    <xdr:colOff>447675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Drop Down 13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3</xdr:col>
                    <xdr:colOff>447675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Drop Down 14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3</xdr:col>
                    <xdr:colOff>447675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Drop Down 17">
              <controlPr defaultSize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Drop Down 26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8" name="Spinner 32">
              <controlPr defaultSize="0" autoPict="0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9" name="Drop Down 35">
              <controlPr defaultSize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1A22059E-3B09-49C9-9048-1359A9DC9B0E}">
            <xm:f>IF(Einstellungen!$B$3=0, TRUE, FALSE)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A1:A1048576 G6</xm:sqref>
        </x14:conditionalFormatting>
        <x14:conditionalFormatting xmlns:xm="http://schemas.microsoft.com/office/excel/2006/main">
          <x14:cfRule type="expression" priority="23" id="{5A997A22-1DDB-40F2-8EA5-8B657FAD29CC}">
            <xm:f>IF(Einstellungen!$B$3=0, TRUE, FALSE)</xm:f>
            <x14:dxf>
              <font>
                <color theme="0"/>
              </font>
            </x14:dxf>
          </x14:cfRule>
          <xm:sqref>G1:G2 G8 G5 G10:G1048576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B1:DF37"/>
  <sheetViews>
    <sheetView zoomScale="85" zoomScaleNormal="85" workbookViewId="0"/>
  </sheetViews>
  <sheetFormatPr baseColWidth="10" defaultRowHeight="20.100000000000001" customHeight="1" x14ac:dyDescent="0.25"/>
  <cols>
    <col min="1" max="1" width="2.7109375" style="63" customWidth="1"/>
    <col min="2" max="2" width="15.7109375" style="63" customWidth="1"/>
    <col min="3" max="6" width="14.7109375" style="63" customWidth="1"/>
    <col min="7" max="7" width="4.7109375" style="63" customWidth="1"/>
    <col min="8" max="8" width="3.7109375" style="63" customWidth="1"/>
    <col min="9" max="10" width="8.42578125" style="63" customWidth="1"/>
    <col min="11" max="11" width="3.7109375" style="63" customWidth="1"/>
    <col min="12" max="12" width="6.7109375" style="63" customWidth="1"/>
    <col min="13" max="16384" width="11.42578125" style="63"/>
  </cols>
  <sheetData>
    <row r="1" spans="2:110" ht="20.100000000000001" customHeight="1" thickBot="1" x14ac:dyDescent="0.3"/>
    <row r="2" spans="2:110" ht="20.100000000000001" customHeight="1" x14ac:dyDescent="0.25">
      <c r="C2" s="218" t="str">
        <f>IF(Berechnung!A8=1, Einstellungen!D3&amp;" "&amp;Berechnung!A8&amp;". Ordnung", "Tiefpass 2. Ordnung")</f>
        <v>Tiefpass 1. Ordnung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Y2" s="64"/>
    </row>
    <row r="3" spans="2:110" ht="20.100000000000001" customHeight="1" thickBot="1" x14ac:dyDescent="0.3"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Y3" s="64"/>
    </row>
    <row r="4" spans="2:110" ht="20.100000000000001" customHeight="1" thickBot="1" x14ac:dyDescent="0.3">
      <c r="Y4" s="64"/>
    </row>
    <row r="5" spans="2:110" ht="20.100000000000001" customHeight="1" thickBot="1" x14ac:dyDescent="0.3">
      <c r="C5" s="65" t="str">
        <f>Berechnung!B14</f>
        <v>Widerstand [R]</v>
      </c>
      <c r="D5" s="76">
        <f>Einstellungen!D17</f>
        <v>60</v>
      </c>
      <c r="E5" s="66">
        <f>IF(Berechnung!A$18=TRUE, Einstellungen!F17, 0)</f>
        <v>0</v>
      </c>
      <c r="F5" s="63" t="str">
        <f>IF(Berechnung!A$18=TRUE, Einstellungen!F12,INDEX(Einstellungen!F12:F14,Berechnung!A14))</f>
        <v>Ω</v>
      </c>
      <c r="G5" s="227" t="s">
        <v>10</v>
      </c>
      <c r="H5" s="224" t="s">
        <v>11</v>
      </c>
      <c r="I5" s="212">
        <f>Einstellungen!L4</f>
        <v>1</v>
      </c>
      <c r="J5" s="212"/>
      <c r="K5" s="224" t="s">
        <v>11</v>
      </c>
      <c r="L5" s="225" t="str">
        <f>E14&amp;" dB"</f>
        <v>-3,01029995663981 dB</v>
      </c>
      <c r="N5" s="213" t="s">
        <v>14</v>
      </c>
      <c r="O5" s="214"/>
      <c r="P5" s="215"/>
      <c r="Q5" s="214" t="s">
        <v>30</v>
      </c>
      <c r="R5" s="214"/>
      <c r="S5" s="215"/>
      <c r="Y5" s="64"/>
    </row>
    <row r="6" spans="2:110" ht="20.100000000000001" customHeight="1" thickBot="1" x14ac:dyDescent="0.3">
      <c r="C6" s="65" t="str">
        <f>Berechnung!B15</f>
        <v>Kapazität [C]</v>
      </c>
      <c r="D6" s="76">
        <f>Einstellungen!D18</f>
        <v>25.262689379665922</v>
      </c>
      <c r="E6" s="66">
        <f>IF(Berechnung!A$18=TRUE, Einstellungen!F18, 0)</f>
        <v>0</v>
      </c>
      <c r="F6" s="63" t="str">
        <f>IF(Berechnung!A$18=TRUE, Einstellungen!G12,INDEX(Einstellungen!G9:G11,Berechnung!A15))</f>
        <v>nF</v>
      </c>
      <c r="G6" s="227"/>
      <c r="H6" s="224"/>
      <c r="I6" s="224" t="str">
        <f>Einstellungen!L5</f>
        <v>1+jωRC</v>
      </c>
      <c r="J6" s="224"/>
      <c r="K6" s="224"/>
      <c r="L6" s="226"/>
      <c r="N6" s="67" t="s">
        <v>47</v>
      </c>
      <c r="O6" s="68" t="s">
        <v>48</v>
      </c>
      <c r="P6" s="69" t="s">
        <v>59</v>
      </c>
      <c r="Q6" s="67" t="s">
        <v>47</v>
      </c>
      <c r="R6" s="68" t="s">
        <v>48</v>
      </c>
      <c r="S6" s="69" t="s">
        <v>59</v>
      </c>
    </row>
    <row r="7" spans="2:110" ht="20.100000000000001" customHeight="1" x14ac:dyDescent="0.25">
      <c r="C7" s="65" t="str">
        <f>Berechnung!B16</f>
        <v>Induktivität [L]</v>
      </c>
      <c r="D7" s="76">
        <f>Einstellungen!D19</f>
        <v>90.945681766797335</v>
      </c>
      <c r="E7" s="66">
        <f>IF(Berechnung!A$18=TRUE, Einstellungen!F19, 0)</f>
        <v>0</v>
      </c>
      <c r="F7" s="63" t="str">
        <f>IF(Berechnung!A$18=TRUE, Einstellungen!H12,INDEX(Einstellungen!H10:H12,Berechnung!A16))</f>
        <v>μH</v>
      </c>
      <c r="N7" s="70">
        <f>E19</f>
        <v>10</v>
      </c>
      <c r="O7" s="71">
        <f>1/SQRT(1+(N7*2*PI()*Einstellungen!E$17*Einstellungen!E$18)^2)</f>
        <v>0.99999999546485263</v>
      </c>
      <c r="P7" s="72">
        <f>20*LOG(O7)</f>
        <v>-3.9391789626699814E-8</v>
      </c>
      <c r="Q7" s="70">
        <f>E21</f>
        <v>10</v>
      </c>
      <c r="R7" s="71">
        <f>1/(SQRT(1+((Q7*2*PI()*Einstellungen!$E$19)/Einstellungen!$E$17))^2)</f>
        <v>0.99990477097419284</v>
      </c>
      <c r="S7" s="72">
        <f>20*LOG(R7)</f>
        <v>-8.2718819528962114E-4</v>
      </c>
    </row>
    <row r="8" spans="2:110" ht="20.100000000000001" customHeight="1" x14ac:dyDescent="0.25">
      <c r="G8" s="227" t="s">
        <v>10</v>
      </c>
      <c r="H8" s="224" t="s">
        <v>11</v>
      </c>
      <c r="I8" s="212">
        <f>Einstellungen!N4</f>
        <v>1</v>
      </c>
      <c r="J8" s="212"/>
      <c r="K8" s="224" t="s">
        <v>11</v>
      </c>
      <c r="L8" s="225" t="str">
        <f>E15&amp;" dB"</f>
        <v>-3,01029995663981 dB</v>
      </c>
      <c r="N8" s="73">
        <f>10^(LOG(N7)+1)</f>
        <v>100</v>
      </c>
      <c r="O8" s="74">
        <f>1/SQRT(1+(N8*2*PI()*Einstellungen!E$17*Einstellungen!E$18)^2)</f>
        <v>0.99999954648556943</v>
      </c>
      <c r="P8" s="75">
        <f t="shared" ref="P8:P13" si="0">20*LOG(O8)</f>
        <v>-3.9391771863950396E-6</v>
      </c>
      <c r="Q8" s="73">
        <f t="shared" ref="Q8:Q9" si="1">10^(LOG(Q7)+1)</f>
        <v>100</v>
      </c>
      <c r="R8" s="74">
        <f>1/(SQRT(1+((Q8*2*PI()*Einstellungen!$E$19)/Einstellungen!$E$17))^2)</f>
        <v>0.99904852521408194</v>
      </c>
      <c r="S8" s="75">
        <f t="shared" ref="S8:S13" si="2">20*LOG(R8)</f>
        <v>-8.2683391660819672E-3</v>
      </c>
    </row>
    <row r="9" spans="2:110" ht="20.100000000000001" customHeight="1" x14ac:dyDescent="0.25">
      <c r="B9" s="76">
        <f>(1/(Einstellungen!$E$17*Einstellungen!E18))/(2*PI())</f>
        <v>105000</v>
      </c>
      <c r="C9" s="77" t="s">
        <v>65</v>
      </c>
      <c r="D9" s="78">
        <f>IF(Berechnung!$A$18=TRUE, B9,IF(B9&lt;1000, B9, IF(B9&lt;1000000, B9*(1/Einstellungen!$D$13), B9*(1/Einstellungen!$D$14))))</f>
        <v>105</v>
      </c>
      <c r="E9" s="63" t="str">
        <f>IF(Berechnung!$A$18=TRUE, Einstellungen!$I$12,IF(B9&lt;1000, Einstellungen!$I$12, IF(B9&lt;1000000, Einstellungen!$I$13, Einstellungen!$I$14)))</f>
        <v>kHz</v>
      </c>
      <c r="G9" s="227"/>
      <c r="H9" s="224"/>
      <c r="I9" s="227" t="str">
        <f>Einstellungen!N5</f>
        <v>1+j</v>
      </c>
      <c r="J9" s="79" t="str">
        <f>Einstellungen!O5</f>
        <v>ωL</v>
      </c>
      <c r="K9" s="224"/>
      <c r="L9" s="226"/>
      <c r="N9" s="73">
        <f>10^(LOG(N8)+1)</f>
        <v>1000</v>
      </c>
      <c r="O9" s="74">
        <f>1/SQRT(1+(N9*2*PI()*Einstellungen!E$17*Einstellungen!E$18)^2)</f>
        <v>0.99995465161097818</v>
      </c>
      <c r="P9" s="75">
        <f t="shared" si="0"/>
        <v>-3.9390003374101663E-4</v>
      </c>
      <c r="Q9" s="73">
        <f t="shared" si="1"/>
        <v>1000</v>
      </c>
      <c r="R9" s="74">
        <f>1/(SQRT(1+((Q9*2*PI()*Einstellungen!$E$19)/Einstellungen!$E$17))^2)</f>
        <v>0.99056603773584906</v>
      </c>
      <c r="S9" s="75">
        <f t="shared" si="2"/>
        <v>-8.2331323896643341E-2</v>
      </c>
    </row>
    <row r="10" spans="2:110" ht="20.100000000000001" customHeight="1" x14ac:dyDescent="0.25">
      <c r="B10" s="76">
        <f>(Einstellungen!$E$17/Einstellungen!E19)/(2*PI())</f>
        <v>105000</v>
      </c>
      <c r="C10" s="77" t="s">
        <v>66</v>
      </c>
      <c r="D10" s="78">
        <f>IF(Berechnung!$A$18=TRUE, B10,IF(B10&lt;1000, B10, IF(B10&lt;1000000, B10*(1/Einstellungen!$D$13), B10*(1/Einstellungen!$D$14))))</f>
        <v>105</v>
      </c>
      <c r="E10" s="63" t="str">
        <f>IF(Berechnung!$A$18=TRUE, Einstellungen!$I$12,IF(B10&lt;1000, Einstellungen!$I$12, IF(B10&lt;1000000, Einstellungen!$I$13, Einstellungen!$I$14)))</f>
        <v>kHz</v>
      </c>
      <c r="I10" s="227"/>
      <c r="J10" s="63" t="str">
        <f>Einstellungen!O6</f>
        <v>R</v>
      </c>
      <c r="N10" s="73">
        <f>B19</f>
        <v>10000</v>
      </c>
      <c r="O10" s="74">
        <f>1/SQRT(1+(N10*2*PI()*Einstellungen!E$17*Einstellungen!E$18)^2)</f>
        <v>0.99549547259395221</v>
      </c>
      <c r="P10" s="75">
        <f t="shared" si="0"/>
        <v>-3.9214215130930173E-2</v>
      </c>
      <c r="Q10" s="73">
        <f>B21</f>
        <v>10000</v>
      </c>
      <c r="R10" s="74">
        <f>1/(SQRT(1+((Q10*2*PI()*Einstellungen!$E$19)/Einstellungen!$E$17))^2)</f>
        <v>0.91304347826086951</v>
      </c>
      <c r="S10" s="75">
        <f t="shared" si="2"/>
        <v>-0.79017082567347274</v>
      </c>
    </row>
    <row r="11" spans="2:110" ht="20.100000000000001" customHeight="1" thickBot="1" x14ac:dyDescent="0.3">
      <c r="N11" s="73">
        <f>10^(LOG(N12)-1)</f>
        <v>100000</v>
      </c>
      <c r="O11" s="74">
        <f>1/SQRT(1+(N11*2*PI()*Einstellungen!E$17*Einstellungen!E$18)^2)</f>
        <v>0.72413793103448276</v>
      </c>
      <c r="P11" s="75">
        <f t="shared" si="0"/>
        <v>-2.803574063300736</v>
      </c>
      <c r="Q11" s="73">
        <f t="shared" ref="Q11:Q12" si="3">10^(LOG(Q12)-1)</f>
        <v>100000</v>
      </c>
      <c r="R11" s="74">
        <f>1/(SQRT(1+((Q11*2*PI()*Einstellungen!$E$19)/Einstellungen!$E$17))^2)</f>
        <v>0.51219512195121952</v>
      </c>
      <c r="S11" s="75">
        <f t="shared" si="2"/>
        <v>-5.8112912397163239</v>
      </c>
    </row>
    <row r="12" spans="2:110" ht="20.100000000000001" customHeight="1" thickBot="1" x14ac:dyDescent="0.3">
      <c r="C12" s="213" t="s">
        <v>64</v>
      </c>
      <c r="D12" s="214"/>
      <c r="E12" s="214"/>
      <c r="F12" s="215"/>
      <c r="N12" s="73">
        <f>10^(LOG(N13)-1)</f>
        <v>1000000</v>
      </c>
      <c r="O12" s="74">
        <f>1/SQRT(1+(N12*2*PI()*Einstellungen!E$17*Einstellungen!E$18)^2)</f>
        <v>0.10442593000399555</v>
      </c>
      <c r="P12" s="75">
        <f t="shared" si="0"/>
        <v>-19.623832965488592</v>
      </c>
      <c r="Q12" s="73">
        <f t="shared" si="3"/>
        <v>1000000</v>
      </c>
      <c r="R12" s="74">
        <f>1/(SQRT(1+((Q12*2*PI()*Einstellungen!$E$19)/Einstellungen!$E$17))^2)</f>
        <v>9.5022624434389164E-2</v>
      </c>
      <c r="S12" s="75">
        <f t="shared" si="2"/>
        <v>-20.443459579023827</v>
      </c>
    </row>
    <row r="13" spans="2:110" ht="20.100000000000001" customHeight="1" thickBot="1" x14ac:dyDescent="0.3">
      <c r="C13" s="80"/>
      <c r="D13" s="58" t="s">
        <v>44</v>
      </c>
      <c r="E13" s="58" t="s">
        <v>45</v>
      </c>
      <c r="N13" s="81">
        <f>E20</f>
        <v>10000000</v>
      </c>
      <c r="O13" s="82">
        <f>1/SQRT(1+(N13*2*PI()*Einstellungen!E$17*Einstellungen!E$18)^2)</f>
        <v>1.0499421235356162E-2</v>
      </c>
      <c r="P13" s="83">
        <f t="shared" si="0"/>
        <v>-39.57669280187509</v>
      </c>
      <c r="Q13" s="81">
        <f>E22</f>
        <v>10000000</v>
      </c>
      <c r="R13" s="82">
        <f>1/(SQRT(1+((Q13*2*PI()*Einstellungen!$E$19)/Einstellungen!$E$17))^2)</f>
        <v>1.0390895596239487E-2</v>
      </c>
      <c r="S13" s="83">
        <f t="shared" si="2"/>
        <v>-39.666940375627689</v>
      </c>
    </row>
    <row r="14" spans="2:110" ht="20.100000000000001" customHeight="1" x14ac:dyDescent="0.25">
      <c r="C14" s="90" t="s">
        <v>14</v>
      </c>
      <c r="D14" s="78">
        <f>1/SQRT((1+(B9*2*PI()*Einstellungen!E18*Einstellungen!E17)^2))</f>
        <v>0.70710678118654746</v>
      </c>
      <c r="E14" s="78">
        <f>20*LOG10(D14)</f>
        <v>-3.0102999566398125</v>
      </c>
      <c r="S14" s="84"/>
      <c r="T14" s="84"/>
      <c r="Y14" s="64"/>
    </row>
    <row r="15" spans="2:110" ht="20.100000000000001" customHeight="1" x14ac:dyDescent="0.25">
      <c r="C15" s="90" t="s">
        <v>30</v>
      </c>
      <c r="D15" s="78">
        <f>1/SQRT(1+((B10*2*PI()*Einstellungen!E19)/Einstellungen!E17)^2)</f>
        <v>0.70710678118654746</v>
      </c>
      <c r="E15" s="78">
        <f>20*LOG10(D15)</f>
        <v>-3.0102999566398125</v>
      </c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</row>
    <row r="16" spans="2:110" ht="20.100000000000001" customHeight="1" thickBot="1" x14ac:dyDescent="0.3"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</row>
    <row r="17" spans="2:110" ht="20.100000000000001" customHeight="1" thickBot="1" x14ac:dyDescent="0.3">
      <c r="C17" s="213" t="s">
        <v>54</v>
      </c>
      <c r="D17" s="214"/>
      <c r="E17" s="214"/>
      <c r="F17" s="215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</row>
    <row r="18" spans="2:110" ht="20.100000000000001" customHeight="1" x14ac:dyDescent="0.25">
      <c r="D18" s="87" t="s">
        <v>51</v>
      </c>
      <c r="E18" s="87" t="str">
        <f>"Auto ["&amp;Einstellungen!I12&amp;"]"</f>
        <v>Auto [Hz]</v>
      </c>
      <c r="F18" s="87" t="str">
        <f>"Manuell ["&amp;Einstellungen!I12&amp;"]"</f>
        <v>Manuell [Hz]</v>
      </c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</row>
    <row r="19" spans="2:110" ht="20.100000000000001" customHeight="1" x14ac:dyDescent="0.25">
      <c r="B19" s="63">
        <f>LOOKUP(B9,Einstellungen!D22:D36)</f>
        <v>10000</v>
      </c>
      <c r="C19" s="216" t="s">
        <v>14</v>
      </c>
      <c r="D19" s="58" t="s">
        <v>52</v>
      </c>
      <c r="E19" s="63">
        <f>IF(F19&gt;0, F19, 10^(LOG($B$19)-3))</f>
        <v>10</v>
      </c>
      <c r="F19" s="88">
        <v>0</v>
      </c>
      <c r="R19" s="84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</row>
    <row r="20" spans="2:110" ht="20.100000000000001" customHeight="1" x14ac:dyDescent="0.25">
      <c r="C20" s="216"/>
      <c r="D20" s="58" t="s">
        <v>53</v>
      </c>
      <c r="E20" s="63">
        <f>IF(F20&gt;0,F20,10^(LOG($B$19)+3))</f>
        <v>10000000</v>
      </c>
      <c r="F20" s="88">
        <v>0</v>
      </c>
      <c r="R20" s="86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</row>
    <row r="21" spans="2:110" ht="20.100000000000001" customHeight="1" x14ac:dyDescent="0.25">
      <c r="B21" s="63">
        <f>LOOKUP(B10,Einstellungen!D22:D36)</f>
        <v>10000</v>
      </c>
      <c r="C21" s="216" t="s">
        <v>30</v>
      </c>
      <c r="D21" s="58" t="s">
        <v>52</v>
      </c>
      <c r="E21" s="63">
        <f>IF(F21&gt;0, F21, 10^(LOG($B$21)-3))</f>
        <v>10</v>
      </c>
      <c r="F21" s="88">
        <v>0</v>
      </c>
      <c r="S21" s="84"/>
      <c r="T21" s="84"/>
      <c r="Y21" s="64"/>
    </row>
    <row r="22" spans="2:110" ht="20.100000000000001" customHeight="1" x14ac:dyDescent="0.25">
      <c r="C22" s="216"/>
      <c r="D22" s="58" t="s">
        <v>53</v>
      </c>
      <c r="E22" s="63">
        <f>IF(F22&gt;0, F22, 10^(LOG($B$21)+3))</f>
        <v>10000000</v>
      </c>
      <c r="F22" s="88">
        <v>0</v>
      </c>
      <c r="S22" s="84"/>
      <c r="T22" s="84"/>
      <c r="Y22" s="64"/>
    </row>
    <row r="23" spans="2:110" ht="20.100000000000001" customHeight="1" x14ac:dyDescent="0.25">
      <c r="S23" s="84"/>
      <c r="T23" s="84"/>
      <c r="Y23" s="64"/>
    </row>
    <row r="24" spans="2:110" ht="20.100000000000001" customHeight="1" x14ac:dyDescent="0.25">
      <c r="C24" s="217" t="s">
        <v>55</v>
      </c>
      <c r="D24" s="217"/>
      <c r="E24" s="217"/>
      <c r="F24" s="217"/>
      <c r="S24" s="84"/>
      <c r="T24" s="84"/>
      <c r="Y24" s="64"/>
    </row>
    <row r="25" spans="2:110" ht="20.100000000000001" customHeight="1" x14ac:dyDescent="0.25">
      <c r="C25" s="217"/>
      <c r="D25" s="217"/>
      <c r="E25" s="217"/>
      <c r="F25" s="217"/>
      <c r="S25" s="84"/>
      <c r="T25" s="84"/>
      <c r="Y25" s="64"/>
    </row>
    <row r="26" spans="2:110" ht="20.100000000000001" customHeight="1" thickBot="1" x14ac:dyDescent="0.3">
      <c r="C26" s="152"/>
      <c r="D26" s="152"/>
      <c r="E26" s="152"/>
      <c r="F26" s="152"/>
      <c r="S26" s="84"/>
      <c r="T26" s="84"/>
      <c r="Y26" s="64"/>
    </row>
    <row r="27" spans="2:110" ht="20.100000000000001" customHeight="1" thickBot="1" x14ac:dyDescent="0.3">
      <c r="C27" s="213" t="s">
        <v>77</v>
      </c>
      <c r="D27" s="214"/>
      <c r="E27" s="214"/>
      <c r="F27" s="215"/>
      <c r="S27" s="84"/>
      <c r="T27" s="84"/>
      <c r="Y27" s="64"/>
    </row>
    <row r="28" spans="2:110" ht="20.100000000000001" customHeight="1" x14ac:dyDescent="0.25">
      <c r="S28" s="84"/>
      <c r="T28" s="84"/>
      <c r="Y28" s="64"/>
    </row>
    <row r="29" spans="2:110" ht="20.100000000000001" customHeight="1" x14ac:dyDescent="0.25">
      <c r="C29" s="65"/>
      <c r="D29" s="316" t="str">
        <f>"Reihe E"&amp;INDEX(Einstellungen!D41:D46,Berechnung!A19)</f>
        <v>Reihe E6</v>
      </c>
      <c r="E29" s="316"/>
      <c r="F29" s="140"/>
      <c r="S29" s="84"/>
      <c r="T29" s="84"/>
      <c r="Y29" s="64"/>
    </row>
    <row r="30" spans="2:110" ht="20.100000000000001" customHeight="1" x14ac:dyDescent="0.25">
      <c r="C30" s="65" t="str">
        <f>Berechnung!B14</f>
        <v>Widerstand [R]</v>
      </c>
      <c r="D30" s="86">
        <f>'E-Reihe'!K19</f>
        <v>68.129376875826935</v>
      </c>
      <c r="E30" s="148">
        <f>IF(Berechnung!A$18=TRUE, Einstellungen!F17, 0)</f>
        <v>0</v>
      </c>
      <c r="F30" s="147" t="str">
        <f>IF(Berechnung!A$18=TRUE, Einstellungen!F12,INDEX(Einstellungen!F12:F14,Berechnung!A14))</f>
        <v>Ω</v>
      </c>
      <c r="S30" s="84"/>
      <c r="T30" s="84"/>
    </row>
    <row r="31" spans="2:110" ht="20.100000000000001" customHeight="1" x14ac:dyDescent="0.25">
      <c r="C31" s="65" t="str">
        <f>Berechnung!B15</f>
        <v>Kapazität [C]</v>
      </c>
      <c r="D31" s="86">
        <f>'E-Reihe'!L19</f>
        <v>21.544368399999996</v>
      </c>
      <c r="E31" s="148">
        <f>IF(Berechnung!A$18=TRUE, Einstellungen!F18, 0)</f>
        <v>0</v>
      </c>
      <c r="F31" s="147" t="str">
        <f>IF(Berechnung!A$18=TRUE, Einstellungen!G12,INDEX(Einstellungen!G9:G11,Berechnung!A15))</f>
        <v>nF</v>
      </c>
    </row>
    <row r="32" spans="2:110" ht="20.100000000000001" customHeight="1" x14ac:dyDescent="0.25">
      <c r="C32" s="65" t="str">
        <f>Berechnung!B16</f>
        <v>Induktivität [L]</v>
      </c>
      <c r="D32" s="86">
        <f>'E-Reihe'!M19</f>
        <v>100</v>
      </c>
      <c r="E32" s="148">
        <f>IF(Berechnung!A$18=TRUE, Einstellungen!F19, 0)</f>
        <v>0</v>
      </c>
      <c r="F32" s="147" t="str">
        <f>IF(Berechnung!A$18=TRUE, Einstellungen!H12,INDEX(Einstellungen!H10:H12,Berechnung!A16))</f>
        <v>μH</v>
      </c>
    </row>
    <row r="33" spans="2:20" ht="20.100000000000001" customHeight="1" thickBot="1" x14ac:dyDescent="0.3">
      <c r="S33" s="84"/>
      <c r="T33" s="84"/>
    </row>
    <row r="34" spans="2:20" ht="20.100000000000001" customHeight="1" thickBot="1" x14ac:dyDescent="0.3">
      <c r="C34" s="213" t="s">
        <v>118</v>
      </c>
      <c r="D34" s="214"/>
      <c r="E34" s="214"/>
      <c r="F34" s="215"/>
      <c r="S34" s="84"/>
      <c r="T34" s="84"/>
    </row>
    <row r="35" spans="2:20" ht="20.100000000000001" customHeight="1" x14ac:dyDescent="0.25">
      <c r="C35" s="315"/>
      <c r="D35" s="315"/>
      <c r="E35" s="315"/>
      <c r="F35" s="315"/>
      <c r="S35" s="84"/>
      <c r="T35" s="84"/>
    </row>
    <row r="36" spans="2:20" ht="20.100000000000001" customHeight="1" x14ac:dyDescent="0.25">
      <c r="B36" s="76">
        <f>(1/('E-Reihe'!K19*Einstellungen!F17*'E-Reihe'!L19*Einstellungen!F18))/(2*PI())</f>
        <v>108430.62175902513</v>
      </c>
      <c r="C36" s="77" t="s">
        <v>95</v>
      </c>
      <c r="D36" s="78">
        <f>IF(Berechnung!$A$18=TRUE, B36,IF(B36&lt;1000, B36, IF(B36&lt;1000000, B36*(1/Einstellungen!$D$13), B36*(1/Einstellungen!$D$14))))</f>
        <v>108.43062175902513</v>
      </c>
      <c r="E36" s="63" t="str">
        <f>IF(Berechnung!$A$18=TRUE, Einstellungen!$I$12,IF(B36&lt;1000, Einstellungen!$I$12, IF(B36&lt;1000000, Einstellungen!$I$13, Einstellungen!$I$14)))</f>
        <v>kHz</v>
      </c>
    </row>
    <row r="37" spans="2:20" ht="20.100000000000001" customHeight="1" x14ac:dyDescent="0.25">
      <c r="B37" s="76">
        <f>(('E-Reihe'!K19*Einstellungen!F17)/('E-Reihe'!M19*Einstellungen!F19))/(2*PI())</f>
        <v>108431.27099558526</v>
      </c>
      <c r="C37" s="77" t="s">
        <v>96</v>
      </c>
      <c r="D37" s="78">
        <f>IF(Berechnung!$A$18=TRUE, B37,IF(B37&lt;1000, B37, IF(B37&lt;1000000, B37*(1/Einstellungen!$D$13), B37*(1/Einstellungen!$D$14))))</f>
        <v>108.43127099558527</v>
      </c>
      <c r="E37" s="63" t="str">
        <f>IF(Berechnung!$A$18=TRUE, Einstellungen!$I$12,IF(B37&lt;1000, Einstellungen!$I$12, IF(B37&lt;1000000, Einstellungen!$I$13, Einstellungen!$I$14)))</f>
        <v>kHz</v>
      </c>
    </row>
  </sheetData>
  <sheetProtection selectLockedCells="1"/>
  <mergeCells count="23">
    <mergeCell ref="C34:F34"/>
    <mergeCell ref="C24:F25"/>
    <mergeCell ref="C2:S3"/>
    <mergeCell ref="N5:P5"/>
    <mergeCell ref="Q5:S5"/>
    <mergeCell ref="K5:K6"/>
    <mergeCell ref="K8:K9"/>
    <mergeCell ref="L5:L6"/>
    <mergeCell ref="L8:L9"/>
    <mergeCell ref="G5:G6"/>
    <mergeCell ref="H5:H6"/>
    <mergeCell ref="G8:G9"/>
    <mergeCell ref="H8:H9"/>
    <mergeCell ref="D29:E29"/>
    <mergeCell ref="I9:I10"/>
    <mergeCell ref="I6:J6"/>
    <mergeCell ref="I5:J5"/>
    <mergeCell ref="I8:J8"/>
    <mergeCell ref="C27:F27"/>
    <mergeCell ref="C12:F12"/>
    <mergeCell ref="C19:C20"/>
    <mergeCell ref="C21:C22"/>
    <mergeCell ref="C17:F17"/>
  </mergeCells>
  <pageMargins left="0.25" right="0.25" top="0.75" bottom="0.75" header="0.3" footer="0.3"/>
  <pageSetup paperSize="9" scale="5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ED0DEC6-9728-4741-B60E-80455EF7D432}">
            <xm:f>IF(Einstellungen!$B$3=0, TRUE, FALSE)</xm:f>
            <x14:dxf>
              <font>
                <color theme="0"/>
              </font>
            </x14:dxf>
          </x14:cfRule>
          <xm:sqref>B1:B33 B36:B1048576</xm:sqref>
        </x14:conditionalFormatting>
        <x14:conditionalFormatting xmlns:xm="http://schemas.microsoft.com/office/excel/2006/main">
          <x14:cfRule type="expression" priority="2" id="{5368F486-E9D2-4445-BA80-8C9DBA2939FB}">
            <xm:f>IF(Einstellungen!$B$3=0, TRUE, FALSE)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F30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B1:DF37"/>
  <sheetViews>
    <sheetView zoomScale="85" zoomScaleNormal="85" workbookViewId="0"/>
  </sheetViews>
  <sheetFormatPr baseColWidth="10" defaultRowHeight="20.100000000000001" customHeight="1" x14ac:dyDescent="0.25"/>
  <cols>
    <col min="1" max="1" width="2.7109375" style="63" customWidth="1"/>
    <col min="2" max="2" width="15.7109375" style="63" customWidth="1"/>
    <col min="3" max="6" width="14.7109375" style="63" customWidth="1"/>
    <col min="7" max="7" width="4.7109375" style="63" customWidth="1"/>
    <col min="8" max="8" width="3.7109375" style="63" customWidth="1"/>
    <col min="9" max="10" width="8.42578125" style="63" customWidth="1"/>
    <col min="11" max="11" width="3.7109375" style="63" customWidth="1"/>
    <col min="12" max="12" width="6.7109375" style="63" customWidth="1"/>
    <col min="13" max="16384" width="11.42578125" style="63"/>
  </cols>
  <sheetData>
    <row r="1" spans="2:110" ht="20.100000000000001" customHeight="1" thickBot="1" x14ac:dyDescent="0.3"/>
    <row r="2" spans="2:110" ht="20.100000000000001" customHeight="1" x14ac:dyDescent="0.25">
      <c r="C2" s="218" t="str">
        <f>IF(Berechnung!A8=1, Einstellungen!D4&amp;" "&amp;Berechnung!A8&amp;". Ordnung", "Tiefpass 2. Ordnung")</f>
        <v>Hochpass 1. Ordnung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Y2" s="64"/>
    </row>
    <row r="3" spans="2:110" ht="20.100000000000001" customHeight="1" thickBot="1" x14ac:dyDescent="0.3"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Y3" s="64"/>
    </row>
    <row r="4" spans="2:110" ht="20.100000000000001" customHeight="1" thickBot="1" x14ac:dyDescent="0.3">
      <c r="Y4" s="64"/>
    </row>
    <row r="5" spans="2:110" ht="20.100000000000001" customHeight="1" thickBot="1" x14ac:dyDescent="0.3">
      <c r="C5" s="65" t="str">
        <f>Berechnung!B14</f>
        <v>Widerstand [R]</v>
      </c>
      <c r="D5" s="76">
        <f>Einstellungen!D17</f>
        <v>60</v>
      </c>
      <c r="E5" s="66">
        <f>IF(Berechnung!A$18=TRUE, Einstellungen!F17,)</f>
        <v>0</v>
      </c>
      <c r="F5" s="63" t="str">
        <f>IF(Berechnung!A$18=TRUE, Einstellungen!F12, INDEX(Einstellungen!F12:F14,Berechnung!A14))</f>
        <v>Ω</v>
      </c>
      <c r="G5" s="227" t="s">
        <v>10</v>
      </c>
      <c r="H5" s="224" t="s">
        <v>11</v>
      </c>
      <c r="I5" s="212">
        <f>Einstellungen!L7</f>
        <v>1</v>
      </c>
      <c r="J5" s="212"/>
      <c r="K5" s="224" t="s">
        <v>11</v>
      </c>
      <c r="L5" s="225" t="str">
        <f>E14&amp;" dB"</f>
        <v>-3,01029995663981 dB</v>
      </c>
      <c r="N5" s="213" t="s">
        <v>14</v>
      </c>
      <c r="O5" s="214"/>
      <c r="P5" s="215"/>
      <c r="Q5" s="214" t="s">
        <v>30</v>
      </c>
      <c r="R5" s="214"/>
      <c r="S5" s="215"/>
      <c r="Y5" s="64"/>
    </row>
    <row r="6" spans="2:110" ht="20.100000000000001" customHeight="1" thickBot="1" x14ac:dyDescent="0.3">
      <c r="C6" s="65" t="str">
        <f>Berechnung!B15</f>
        <v>Kapazität [C]</v>
      </c>
      <c r="D6" s="76">
        <f>Einstellungen!D18</f>
        <v>25.262689379665922</v>
      </c>
      <c r="E6" s="66">
        <f>IF(Berechnung!A$18=TRUE, Einstellungen!F18,)</f>
        <v>0</v>
      </c>
      <c r="F6" s="63" t="str">
        <f>IF(Berechnung!A$18=TRUE, Einstellungen!G12,INDEX(Einstellungen!G9:G11,Berechnung!A15))</f>
        <v>nF</v>
      </c>
      <c r="G6" s="227"/>
      <c r="H6" s="224"/>
      <c r="I6" s="228" t="str">
        <f>Einstellungen!L8</f>
        <v>1-j</v>
      </c>
      <c r="J6" s="89">
        <f>Einstellungen!M8</f>
        <v>1</v>
      </c>
      <c r="K6" s="224"/>
      <c r="L6" s="226"/>
      <c r="N6" s="67" t="s">
        <v>47</v>
      </c>
      <c r="O6" s="68" t="s">
        <v>48</v>
      </c>
      <c r="P6" s="69" t="s">
        <v>59</v>
      </c>
      <c r="Q6" s="67" t="s">
        <v>47</v>
      </c>
      <c r="R6" s="68" t="s">
        <v>48</v>
      </c>
      <c r="S6" s="69" t="s">
        <v>59</v>
      </c>
    </row>
    <row r="7" spans="2:110" ht="20.100000000000001" customHeight="1" x14ac:dyDescent="0.25">
      <c r="C7" s="65" t="str">
        <f>Berechnung!B16</f>
        <v>Induktivität [L]</v>
      </c>
      <c r="D7" s="76">
        <f>Einstellungen!D19</f>
        <v>90.945681766797335</v>
      </c>
      <c r="E7" s="66">
        <f>IF(Berechnung!A$18=TRUE, Einstellungen!F19,)</f>
        <v>0</v>
      </c>
      <c r="F7" s="63" t="str">
        <f>IF(Berechnung!A$18=TRUE, Einstellungen!H12,INDEX(Einstellungen!H10:H12,Berechnung!A16))</f>
        <v>μH</v>
      </c>
      <c r="I7" s="227"/>
      <c r="J7" s="57" t="str">
        <f>Einstellungen!M9</f>
        <v>ωRC</v>
      </c>
      <c r="N7" s="70">
        <f>E19</f>
        <v>10</v>
      </c>
      <c r="O7" s="71">
        <f>1/SQRT(1+(1/(N7*2*PI()*Einstellungen!E$17*Einstellungen!E$18))^2)</f>
        <v>9.5238094806176431E-5</v>
      </c>
      <c r="P7" s="72">
        <f>20*LOG(O7)</f>
        <v>-80.423786020790544</v>
      </c>
      <c r="Q7" s="70">
        <f>E21</f>
        <v>10</v>
      </c>
      <c r="R7" s="71">
        <f>1/(SQRT(1+(Einstellungen!$E$17/(Q7*2*PI()*Einstellungen!$E$19)))^2)</f>
        <v>9.5229025807066003E-5</v>
      </c>
      <c r="S7" s="72">
        <f>20*LOG(R7)</f>
        <v>-80.424613169594053</v>
      </c>
    </row>
    <row r="8" spans="2:110" ht="20.100000000000001" customHeight="1" x14ac:dyDescent="0.25">
      <c r="G8" s="227" t="s">
        <v>10</v>
      </c>
      <c r="H8" s="224" t="s">
        <v>11</v>
      </c>
      <c r="I8" s="212">
        <f>Einstellungen!N7</f>
        <v>1</v>
      </c>
      <c r="J8" s="212"/>
      <c r="K8" s="224" t="s">
        <v>11</v>
      </c>
      <c r="L8" s="225" t="str">
        <f>E15&amp;" dB"</f>
        <v>-3,01029995663981 dB</v>
      </c>
      <c r="N8" s="73">
        <f>10^(LOG(N7)+1)</f>
        <v>100</v>
      </c>
      <c r="O8" s="74">
        <f>1/SQRT(1+(1/(N8*2*PI()*Einstellungen!E$17*Einstellungen!E$18))^2)</f>
        <v>9.5238052046244664E-4</v>
      </c>
      <c r="P8" s="75">
        <f t="shared" ref="P8:P13" si="0">20*LOG(O8)</f>
        <v>-60.423789920575956</v>
      </c>
      <c r="Q8" s="73">
        <f t="shared" ref="Q8:Q9" si="1">10^(LOG(Q7)+1)</f>
        <v>100</v>
      </c>
      <c r="R8" s="74">
        <f>1/(SQRT(1+(Einstellungen!$E$17/(Q8*2*PI()*Einstellungen!$E$19)))^2)</f>
        <v>9.5147478591817343E-4</v>
      </c>
      <c r="S8" s="75">
        <f t="shared" ref="S8:S13" si="2">20*LOG(R8)</f>
        <v>-60.432054320564845</v>
      </c>
    </row>
    <row r="9" spans="2:110" ht="20.100000000000001" customHeight="1" x14ac:dyDescent="0.25">
      <c r="B9" s="76">
        <f>(1/(Einstellungen!$E$17*Einstellungen!E18))/(2*PI())</f>
        <v>105000</v>
      </c>
      <c r="C9" s="77" t="s">
        <v>65</v>
      </c>
      <c r="D9" s="78">
        <f>IF(Berechnung!$A$18=TRUE, B9,IF(B9&lt;1000, B9, IF(B9&lt;1000000, B9*(1/Einstellungen!$D$13), B9*(1/Einstellungen!$D$14))))</f>
        <v>105</v>
      </c>
      <c r="E9" s="63" t="str">
        <f>IF(Berechnung!$A$18=TRUE, Einstellungen!$I$12,IF(B9&lt;1000, Einstellungen!$I$12, IF(B9&lt;1000000, Einstellungen!$I$13, Einstellungen!$I$14)))</f>
        <v>kHz</v>
      </c>
      <c r="G9" s="227"/>
      <c r="H9" s="224"/>
      <c r="I9" s="227" t="str">
        <f>Einstellungen!N8</f>
        <v>1-j</v>
      </c>
      <c r="J9" s="79" t="str">
        <f>Einstellungen!O8</f>
        <v>R</v>
      </c>
      <c r="K9" s="224"/>
      <c r="L9" s="226"/>
      <c r="N9" s="73">
        <f>10^(LOG(N8)+1)</f>
        <v>1000</v>
      </c>
      <c r="O9" s="74">
        <f>1/SQRT(1+(1/(N9*2*PI()*Einstellungen!E$17*Einstellungen!E$18))^2)</f>
        <v>9.5233776343902673E-3</v>
      </c>
      <c r="P9" s="75">
        <f t="shared" si="0"/>
        <v>-40.424179881432501</v>
      </c>
      <c r="Q9" s="73">
        <f t="shared" si="1"/>
        <v>1000</v>
      </c>
      <c r="R9" s="74">
        <f>1/(SQRT(1+(Einstellungen!$E$17/(Q9*2*PI()*Einstellungen!$E$19)))^2)</f>
        <v>9.4339622641509413E-3</v>
      </c>
      <c r="S9" s="75">
        <f t="shared" si="2"/>
        <v>-40.506117305295405</v>
      </c>
    </row>
    <row r="10" spans="2:110" ht="20.100000000000001" customHeight="1" x14ac:dyDescent="0.25">
      <c r="B10" s="76">
        <f>(Einstellungen!$E$17/Einstellungen!E19)/(2*PI())</f>
        <v>105000</v>
      </c>
      <c r="C10" s="77" t="s">
        <v>66</v>
      </c>
      <c r="D10" s="78">
        <f>IF(Berechnung!$A$18=TRUE, B10,IF(B10&lt;1000, B10, IF(B10&lt;1000000, B10*(1/Einstellungen!$D$13), B10*(1/Einstellungen!$D$14))))</f>
        <v>105</v>
      </c>
      <c r="E10" s="63" t="str">
        <f>IF(Berechnung!$A$18=TRUE, Einstellungen!$I$12,IF(B10&lt;1000, Einstellungen!$I$12, IF(B10&lt;1000000, Einstellungen!$I$13, Einstellungen!$I$14)))</f>
        <v>kHz</v>
      </c>
      <c r="I10" s="227"/>
      <c r="J10" s="63" t="str">
        <f>Einstellungen!O9</f>
        <v>ωL</v>
      </c>
      <c r="N10" s="73">
        <f>B19</f>
        <v>10000</v>
      </c>
      <c r="O10" s="74">
        <f>1/SQRT(1+(1/(N10*2*PI()*Einstellungen!E$17*Einstellungen!E$18))^2)</f>
        <v>9.4809092627995445E-2</v>
      </c>
      <c r="P10" s="75">
        <f t="shared" si="0"/>
        <v>-20.463000196529691</v>
      </c>
      <c r="Q10" s="73">
        <f>B21</f>
        <v>10000</v>
      </c>
      <c r="R10" s="74">
        <f>1/(SQRT(1+(Einstellungen!$E$17/(Q10*2*PI()*Einstellungen!$E$19)))^2)</f>
        <v>8.6956521739130432E-2</v>
      </c>
      <c r="S10" s="75">
        <f t="shared" si="2"/>
        <v>-21.213956807072233</v>
      </c>
    </row>
    <row r="11" spans="2:110" ht="20.100000000000001" customHeight="1" thickBot="1" x14ac:dyDescent="0.3">
      <c r="N11" s="73">
        <f>10^(LOG(N12)-1)</f>
        <v>100000</v>
      </c>
      <c r="O11" s="74">
        <f>1/SQRT(1+(1/(N11*2*PI()*Einstellungen!E$17*Einstellungen!E$18))^2)</f>
        <v>0.68965517241379315</v>
      </c>
      <c r="P11" s="75">
        <f t="shared" si="0"/>
        <v>-3.227360044699497</v>
      </c>
      <c r="Q11" s="73">
        <f t="shared" ref="Q11:Q12" si="3">10^(LOG(Q12)-1)</f>
        <v>100000</v>
      </c>
      <c r="R11" s="74">
        <f>1/(SQRT(1+(Einstellungen!$E$17/(Q11*2*PI()*Einstellungen!$E$19)))^2)</f>
        <v>0.48780487804878042</v>
      </c>
      <c r="S11" s="75">
        <f t="shared" si="2"/>
        <v>-6.2350772211150876</v>
      </c>
    </row>
    <row r="12" spans="2:110" ht="20.100000000000001" customHeight="1" thickBot="1" x14ac:dyDescent="0.3">
      <c r="C12" s="213" t="s">
        <v>64</v>
      </c>
      <c r="D12" s="214"/>
      <c r="E12" s="214"/>
      <c r="F12" s="215"/>
      <c r="N12" s="73">
        <f>10^(LOG(N13)-1)</f>
        <v>1000000</v>
      </c>
      <c r="O12" s="74">
        <f>1/SQRT(1+(1/(N12*2*PI()*Einstellungen!E$17*Einstellungen!E$18))^2)</f>
        <v>0.9945326667047194</v>
      </c>
      <c r="P12" s="75">
        <f t="shared" si="0"/>
        <v>-4.7618946887354567E-2</v>
      </c>
      <c r="Q12" s="73">
        <f t="shared" si="3"/>
        <v>1000000</v>
      </c>
      <c r="R12" s="74">
        <f>1/(SQRT(1+(Einstellungen!$E$17/(Q12*2*PI()*Einstellungen!$E$19)))^2)</f>
        <v>0.90497737556561086</v>
      </c>
      <c r="S12" s="75">
        <f t="shared" si="2"/>
        <v>-0.86724556042258993</v>
      </c>
    </row>
    <row r="13" spans="2:110" ht="20.100000000000001" customHeight="1" thickBot="1" x14ac:dyDescent="0.3">
      <c r="C13" s="80"/>
      <c r="D13" s="58" t="s">
        <v>44</v>
      </c>
      <c r="E13" s="58" t="s">
        <v>45</v>
      </c>
      <c r="N13" s="81">
        <f>E20</f>
        <v>10000000</v>
      </c>
      <c r="O13" s="82">
        <f>1/SQRT(1+(1/(N13*2*PI()*Einstellungen!E$17*Einstellungen!E$18))^2)</f>
        <v>0.9999448795577297</v>
      </c>
      <c r="P13" s="83">
        <f t="shared" si="0"/>
        <v>-4.7878327385525129E-4</v>
      </c>
      <c r="Q13" s="81">
        <f>E22</f>
        <v>10000000</v>
      </c>
      <c r="R13" s="82">
        <f>1/(SQRT(1+(Einstellungen!$E$17/(Q13*2*PI()*Einstellungen!$E$19)))^2)</f>
        <v>0.9896091044037606</v>
      </c>
      <c r="S13" s="83">
        <f t="shared" si="2"/>
        <v>-9.0726357026455193E-2</v>
      </c>
    </row>
    <row r="14" spans="2:110" ht="20.100000000000001" customHeight="1" x14ac:dyDescent="0.25">
      <c r="C14" s="90" t="s">
        <v>14</v>
      </c>
      <c r="D14" s="78">
        <f>1/SQRT((1+(B9*2*PI()*Einstellungen!E18*Einstellungen!E17)^2))</f>
        <v>0.70710678118654746</v>
      </c>
      <c r="E14" s="78">
        <f>20*LOG10(D14)</f>
        <v>-3.0102999566398125</v>
      </c>
      <c r="S14" s="84"/>
      <c r="T14" s="84"/>
      <c r="Y14" s="64"/>
    </row>
    <row r="15" spans="2:110" ht="20.100000000000001" customHeight="1" x14ac:dyDescent="0.25">
      <c r="C15" s="90" t="s">
        <v>30</v>
      </c>
      <c r="D15" s="78">
        <f>1/SQRT(1+((B10*2*PI()*Einstellungen!E19)/Einstellungen!E17)^2)</f>
        <v>0.70710678118654746</v>
      </c>
      <c r="E15" s="78">
        <f>20*LOG10(D15)</f>
        <v>-3.0102999566398125</v>
      </c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</row>
    <row r="16" spans="2:110" ht="20.100000000000001" customHeight="1" thickBot="1" x14ac:dyDescent="0.3"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</row>
    <row r="17" spans="2:110" ht="20.100000000000001" customHeight="1" thickBot="1" x14ac:dyDescent="0.3">
      <c r="C17" s="213" t="s">
        <v>54</v>
      </c>
      <c r="D17" s="214"/>
      <c r="E17" s="214"/>
      <c r="F17" s="215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</row>
    <row r="18" spans="2:110" ht="20.100000000000001" customHeight="1" x14ac:dyDescent="0.25">
      <c r="D18" s="87" t="s">
        <v>51</v>
      </c>
      <c r="E18" s="87" t="str">
        <f>"Auto ["&amp;Einstellungen!I12&amp;"]"</f>
        <v>Auto [Hz]</v>
      </c>
      <c r="F18" s="87" t="str">
        <f>"Manuell ["&amp;Einstellungen!I12&amp;"]"</f>
        <v>Manuell [Hz]</v>
      </c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</row>
    <row r="19" spans="2:110" ht="20.100000000000001" customHeight="1" x14ac:dyDescent="0.25">
      <c r="B19" s="63">
        <f>LOOKUP(B9,Einstellungen!D22:D36)</f>
        <v>10000</v>
      </c>
      <c r="C19" s="216" t="s">
        <v>14</v>
      </c>
      <c r="D19" s="58" t="s">
        <v>52</v>
      </c>
      <c r="E19" s="63">
        <f>IF(F19&gt;0, F19, 10^(LOG($B$19)-3))</f>
        <v>10</v>
      </c>
      <c r="F19" s="88">
        <v>0</v>
      </c>
      <c r="R19" s="84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</row>
    <row r="20" spans="2:110" ht="20.100000000000001" customHeight="1" x14ac:dyDescent="0.25">
      <c r="C20" s="216"/>
      <c r="D20" s="58" t="s">
        <v>53</v>
      </c>
      <c r="E20" s="63">
        <f>IF(F20&gt;0,F20,10^(LOG($B$19)+3))</f>
        <v>10000000</v>
      </c>
      <c r="F20" s="88">
        <v>0</v>
      </c>
      <c r="R20" s="86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</row>
    <row r="21" spans="2:110" ht="20.100000000000001" customHeight="1" x14ac:dyDescent="0.25">
      <c r="B21" s="63">
        <f>LOOKUP(B10,Einstellungen!D22:D36)</f>
        <v>10000</v>
      </c>
      <c r="C21" s="216" t="s">
        <v>30</v>
      </c>
      <c r="D21" s="58" t="s">
        <v>52</v>
      </c>
      <c r="E21" s="63">
        <f>IF(F21&gt;0, F21, 10^(LOG($B$21)-3))</f>
        <v>10</v>
      </c>
      <c r="F21" s="88">
        <v>0</v>
      </c>
      <c r="S21" s="84"/>
      <c r="T21" s="84"/>
      <c r="Y21" s="64"/>
    </row>
    <row r="22" spans="2:110" ht="20.100000000000001" customHeight="1" x14ac:dyDescent="0.25">
      <c r="C22" s="216"/>
      <c r="D22" s="58" t="s">
        <v>53</v>
      </c>
      <c r="E22" s="63">
        <f>IF(F22&gt;0, F22, 10^(LOG($B$21)+3))</f>
        <v>10000000</v>
      </c>
      <c r="F22" s="88">
        <v>0</v>
      </c>
      <c r="S22" s="84"/>
      <c r="T22" s="84"/>
      <c r="Y22" s="64"/>
    </row>
    <row r="23" spans="2:110" ht="20.100000000000001" customHeight="1" x14ac:dyDescent="0.25">
      <c r="S23" s="84"/>
      <c r="T23" s="84"/>
      <c r="Y23" s="64"/>
    </row>
    <row r="24" spans="2:110" ht="20.100000000000001" customHeight="1" x14ac:dyDescent="0.25">
      <c r="C24" s="217" t="s">
        <v>55</v>
      </c>
      <c r="D24" s="217"/>
      <c r="E24" s="217"/>
      <c r="F24" s="217"/>
      <c r="S24" s="84"/>
      <c r="T24" s="84"/>
      <c r="Y24" s="64"/>
    </row>
    <row r="25" spans="2:110" ht="20.100000000000001" customHeight="1" x14ac:dyDescent="0.25">
      <c r="C25" s="217"/>
      <c r="D25" s="217"/>
      <c r="E25" s="217"/>
      <c r="F25" s="217"/>
      <c r="S25" s="84"/>
      <c r="T25" s="84"/>
      <c r="Y25" s="64"/>
    </row>
    <row r="26" spans="2:110" ht="20.100000000000001" customHeight="1" thickBot="1" x14ac:dyDescent="0.3">
      <c r="C26" s="152"/>
      <c r="D26" s="152"/>
      <c r="E26" s="152"/>
      <c r="F26" s="152"/>
      <c r="S26" s="84"/>
      <c r="T26" s="84"/>
      <c r="Y26" s="64"/>
    </row>
    <row r="27" spans="2:110" ht="20.100000000000001" customHeight="1" thickBot="1" x14ac:dyDescent="0.3">
      <c r="C27" s="213" t="s">
        <v>77</v>
      </c>
      <c r="D27" s="214"/>
      <c r="E27" s="214"/>
      <c r="F27" s="215"/>
      <c r="S27" s="84"/>
      <c r="T27" s="84"/>
      <c r="Y27" s="64"/>
    </row>
    <row r="28" spans="2:110" ht="20.100000000000001" customHeight="1" x14ac:dyDescent="0.25">
      <c r="S28" s="84"/>
      <c r="T28" s="84"/>
      <c r="Y28" s="64"/>
    </row>
    <row r="29" spans="2:110" ht="20.100000000000001" customHeight="1" x14ac:dyDescent="0.25">
      <c r="C29" s="65"/>
      <c r="D29" s="316" t="str">
        <f>"Reihe E"&amp;INDEX(Einstellungen!D41:D46,Berechnung!A19)</f>
        <v>Reihe E6</v>
      </c>
      <c r="E29" s="316"/>
      <c r="F29" s="140"/>
      <c r="S29" s="84"/>
      <c r="T29" s="84"/>
      <c r="Y29" s="64"/>
    </row>
    <row r="30" spans="2:110" ht="20.100000000000001" customHeight="1" x14ac:dyDescent="0.25">
      <c r="C30" s="65" t="str">
        <f>Berechnung!B14</f>
        <v>Widerstand [R]</v>
      </c>
      <c r="D30" s="86">
        <f>'E-Reihe'!K19</f>
        <v>68.129376875826935</v>
      </c>
      <c r="E30" s="148">
        <f>IF(Berechnung!A$18=TRUE, Einstellungen!F17, 0)</f>
        <v>0</v>
      </c>
      <c r="F30" s="147" t="str">
        <f>IF(Berechnung!A$18=TRUE, Einstellungen!F12,INDEX(Einstellungen!F12:F14,Berechnung!A14))</f>
        <v>Ω</v>
      </c>
      <c r="S30" s="84"/>
      <c r="T30" s="84"/>
    </row>
    <row r="31" spans="2:110" ht="20.100000000000001" customHeight="1" x14ac:dyDescent="0.25">
      <c r="C31" s="65" t="str">
        <f>Berechnung!B15</f>
        <v>Kapazität [C]</v>
      </c>
      <c r="D31" s="86">
        <f>'E-Reihe'!L19</f>
        <v>21.544368399999996</v>
      </c>
      <c r="E31" s="148">
        <f>IF(Berechnung!A$18=TRUE, Einstellungen!F18, 0)</f>
        <v>0</v>
      </c>
      <c r="F31" s="147" t="str">
        <f>IF(Berechnung!A$18=TRUE, Einstellungen!G12,INDEX(Einstellungen!G9:G11,Berechnung!A15))</f>
        <v>nF</v>
      </c>
    </row>
    <row r="32" spans="2:110" ht="20.100000000000001" customHeight="1" x14ac:dyDescent="0.25">
      <c r="C32" s="65" t="str">
        <f>Berechnung!B16</f>
        <v>Induktivität [L]</v>
      </c>
      <c r="D32" s="86">
        <f>'E-Reihe'!M19</f>
        <v>100</v>
      </c>
      <c r="E32" s="148">
        <f>IF(Berechnung!A$18=TRUE, Einstellungen!F19, 0)</f>
        <v>0</v>
      </c>
      <c r="F32" s="147" t="str">
        <f>IF(Berechnung!A$18=TRUE, Einstellungen!H12,INDEX(Einstellungen!H10:H12,Berechnung!A16))</f>
        <v>μH</v>
      </c>
    </row>
    <row r="33" spans="2:20" ht="20.100000000000001" customHeight="1" thickBot="1" x14ac:dyDescent="0.3">
      <c r="S33" s="84"/>
      <c r="T33" s="84"/>
    </row>
    <row r="34" spans="2:20" ht="20.100000000000001" customHeight="1" thickBot="1" x14ac:dyDescent="0.3">
      <c r="C34" s="213" t="s">
        <v>118</v>
      </c>
      <c r="D34" s="214"/>
      <c r="E34" s="214"/>
      <c r="F34" s="215"/>
      <c r="S34" s="84"/>
      <c r="T34" s="84"/>
    </row>
    <row r="35" spans="2:20" ht="20.100000000000001" customHeight="1" x14ac:dyDescent="0.25">
      <c r="C35" s="178"/>
      <c r="D35" s="178"/>
      <c r="E35" s="178"/>
      <c r="F35" s="178"/>
      <c r="S35" s="84"/>
      <c r="T35" s="84"/>
    </row>
    <row r="36" spans="2:20" ht="20.100000000000001" customHeight="1" x14ac:dyDescent="0.25">
      <c r="B36" s="76">
        <f>(1/('E-Reihe'!K19*Einstellungen!F17*'E-Reihe'!L19*Einstellungen!F18))/(2*PI())</f>
        <v>108430.62175902513</v>
      </c>
      <c r="C36" s="77" t="s">
        <v>95</v>
      </c>
      <c r="D36" s="78">
        <f>IF(Berechnung!$A$18=TRUE, B36,IF(B36&lt;1000, B36, IF(B36&lt;1000000, B36*(1/Einstellungen!$D$13), B36*(1/Einstellungen!$D$14))))</f>
        <v>108.43062175902513</v>
      </c>
      <c r="E36" s="63" t="str">
        <f>IF(Berechnung!$A$18=TRUE, Einstellungen!$I$12,IF(B36&lt;1000, Einstellungen!$I$12, IF(B36&lt;1000000, Einstellungen!$I$13, Einstellungen!$I$14)))</f>
        <v>kHz</v>
      </c>
    </row>
    <row r="37" spans="2:20" ht="20.100000000000001" customHeight="1" x14ac:dyDescent="0.25">
      <c r="B37" s="76">
        <f>(('E-Reihe'!K19*Einstellungen!F17)/('E-Reihe'!M19*Einstellungen!F19))/(2*PI())</f>
        <v>108431.27099558526</v>
      </c>
      <c r="C37" s="77" t="s">
        <v>96</v>
      </c>
      <c r="D37" s="78">
        <f>IF(Berechnung!A18=TRUE, B37,IF(B37&gt;1000, B37*Einstellungen!D$11, IF(B37&gt;100000, B37*Einstellungen!D$10, B37*Einstellungen!D$12)))</f>
        <v>108.43127099558527</v>
      </c>
      <c r="E37" s="63" t="str">
        <f>IF(Berechnung!$A$18=TRUE, Einstellungen!$I$12,IF(B37&lt;1000, Einstellungen!$I$12, IF(B37&lt;1000000, Einstellungen!$I$13, Einstellungen!$I$14)))</f>
        <v>kHz</v>
      </c>
    </row>
  </sheetData>
  <sheetProtection selectLockedCells="1"/>
  <mergeCells count="23">
    <mergeCell ref="C34:F34"/>
    <mergeCell ref="C27:F27"/>
    <mergeCell ref="D29:E29"/>
    <mergeCell ref="L8:L9"/>
    <mergeCell ref="I9:I10"/>
    <mergeCell ref="G8:G9"/>
    <mergeCell ref="H8:H9"/>
    <mergeCell ref="I8:J8"/>
    <mergeCell ref="K8:K9"/>
    <mergeCell ref="C12:F12"/>
    <mergeCell ref="C17:F17"/>
    <mergeCell ref="C19:C20"/>
    <mergeCell ref="C21:C22"/>
    <mergeCell ref="C24:F25"/>
    <mergeCell ref="C2:S3"/>
    <mergeCell ref="G5:G6"/>
    <mergeCell ref="H5:H6"/>
    <mergeCell ref="I5:J5"/>
    <mergeCell ref="K5:K6"/>
    <mergeCell ref="L5:L6"/>
    <mergeCell ref="N5:P5"/>
    <mergeCell ref="Q5:S5"/>
    <mergeCell ref="I6:I7"/>
  </mergeCells>
  <pageMargins left="0.25" right="0.25" top="0.75" bottom="0.75" header="0.3" footer="0.3"/>
  <pageSetup paperSize="9" scale="58" orientation="portrait" r:id="rId1"/>
  <rowBreaks count="1" manualBreakCount="1">
    <brk id="5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6FDC74B-F3B2-453C-80BD-F2028E2CBE78}">
            <xm:f>IF(Einstellungen!$B$3=0, TRUE, FALSE)</xm:f>
            <x14:dxf>
              <font>
                <color theme="0"/>
              </font>
            </x14:dxf>
          </x14:cfRule>
          <x14:cfRule type="expression" priority="4" id="{B9D73F6B-2506-4626-9A50-7E67F8DA304F}">
            <xm:f>IF(Einstellungen!$B$3=0, TRUE, FALSE)</xm:f>
            <x14:dxf>
              <font>
                <color theme="0"/>
              </font>
            </x14:dxf>
          </x14:cfRule>
          <xm:sqref>B1:B26 B38:B1048576</xm:sqref>
        </x14:conditionalFormatting>
        <x14:conditionalFormatting xmlns:xm="http://schemas.microsoft.com/office/excel/2006/main">
          <x14:cfRule type="expression" priority="1" id="{80EB6091-5374-422F-94AF-2FAA966590B6}">
            <xm:f>IF(Einstellungen!$B$3=0, TRUE, FALSE)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expression" priority="2" id="{781D1435-DF82-483F-93DE-D6ABC1514573}">
            <xm:f>IF(Einstellungen!$B$3=0, TRUE, FALSE)</xm:f>
            <x14:dxf>
              <font>
                <color theme="0"/>
              </font>
            </x14:dxf>
          </x14:cfRule>
          <xm:sqref>B27:B33 B36:B37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CP135"/>
  <sheetViews>
    <sheetView workbookViewId="0">
      <selection activeCell="A9" sqref="A9"/>
    </sheetView>
  </sheetViews>
  <sheetFormatPr baseColWidth="10" defaultRowHeight="15" x14ac:dyDescent="0.25"/>
  <cols>
    <col min="3" max="4" width="12.7109375" bestFit="1" customWidth="1"/>
  </cols>
  <sheetData>
    <row r="1" spans="2:94" ht="15.75" thickBot="1" x14ac:dyDescent="0.3"/>
    <row r="2" spans="2:94" ht="15.75" thickBot="1" x14ac:dyDescent="0.3">
      <c r="B2" s="229" t="s">
        <v>57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1"/>
    </row>
    <row r="3" spans="2:94" ht="15.75" thickBot="1" x14ac:dyDescent="0.3">
      <c r="B3" s="61" t="s">
        <v>60</v>
      </c>
      <c r="C3" s="60" t="s">
        <v>56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6"/>
    </row>
    <row r="4" spans="2:94" ht="15" customHeight="1" x14ac:dyDescent="0.25">
      <c r="B4" s="241" t="s">
        <v>58</v>
      </c>
      <c r="C4" s="33">
        <f>IF(AND(Berechnung!$A$6=1,Berechnung!$A$8=1),Tiefpass!N7/Einstellungen!$D$38,1)</f>
        <v>1</v>
      </c>
      <c r="D4" s="46">
        <f>IF(AND(Berechnung!$A$6=1,Berechnung!$A$8=1),Tiefpass!N7,1)</f>
        <v>1</v>
      </c>
      <c r="E4" s="46">
        <f t="shared" ref="E4:AJ4" si="0">D4+$C4</f>
        <v>2</v>
      </c>
      <c r="F4" s="46">
        <f t="shared" si="0"/>
        <v>3</v>
      </c>
      <c r="G4" s="46">
        <f t="shared" si="0"/>
        <v>4</v>
      </c>
      <c r="H4" s="46">
        <f t="shared" si="0"/>
        <v>5</v>
      </c>
      <c r="I4" s="46">
        <f t="shared" si="0"/>
        <v>6</v>
      </c>
      <c r="J4" s="46">
        <f t="shared" si="0"/>
        <v>7</v>
      </c>
      <c r="K4" s="46">
        <f t="shared" si="0"/>
        <v>8</v>
      </c>
      <c r="L4" s="46">
        <f t="shared" si="0"/>
        <v>9</v>
      </c>
      <c r="M4" s="46">
        <f t="shared" si="0"/>
        <v>10</v>
      </c>
      <c r="N4" s="46">
        <f t="shared" si="0"/>
        <v>11</v>
      </c>
      <c r="O4" s="46">
        <f t="shared" si="0"/>
        <v>12</v>
      </c>
      <c r="P4" s="46">
        <f t="shared" si="0"/>
        <v>13</v>
      </c>
      <c r="Q4" s="46">
        <f t="shared" si="0"/>
        <v>14</v>
      </c>
      <c r="R4" s="46">
        <f t="shared" si="0"/>
        <v>15</v>
      </c>
      <c r="S4" s="46">
        <f t="shared" si="0"/>
        <v>16</v>
      </c>
      <c r="T4" s="46">
        <f t="shared" si="0"/>
        <v>17</v>
      </c>
      <c r="U4" s="46">
        <f t="shared" si="0"/>
        <v>18</v>
      </c>
      <c r="V4" s="46">
        <f t="shared" si="0"/>
        <v>19</v>
      </c>
      <c r="W4" s="46">
        <f t="shared" si="0"/>
        <v>20</v>
      </c>
      <c r="X4" s="46">
        <f t="shared" si="0"/>
        <v>21</v>
      </c>
      <c r="Y4" s="46">
        <f t="shared" si="0"/>
        <v>22</v>
      </c>
      <c r="Z4" s="46">
        <f t="shared" si="0"/>
        <v>23</v>
      </c>
      <c r="AA4" s="46">
        <f t="shared" si="0"/>
        <v>24</v>
      </c>
      <c r="AB4" s="46">
        <f t="shared" si="0"/>
        <v>25</v>
      </c>
      <c r="AC4" s="46">
        <f t="shared" si="0"/>
        <v>26</v>
      </c>
      <c r="AD4" s="46">
        <f t="shared" si="0"/>
        <v>27</v>
      </c>
      <c r="AE4" s="46">
        <f t="shared" si="0"/>
        <v>28</v>
      </c>
      <c r="AF4" s="46">
        <f t="shared" si="0"/>
        <v>29</v>
      </c>
      <c r="AG4" s="46">
        <f t="shared" si="0"/>
        <v>30</v>
      </c>
      <c r="AH4" s="46">
        <f t="shared" si="0"/>
        <v>31</v>
      </c>
      <c r="AI4" s="46">
        <f t="shared" si="0"/>
        <v>32</v>
      </c>
      <c r="AJ4" s="46">
        <f t="shared" si="0"/>
        <v>33</v>
      </c>
      <c r="AK4" s="46">
        <f t="shared" ref="AK4:BP4" si="1">AJ4+$C4</f>
        <v>34</v>
      </c>
      <c r="AL4" s="46">
        <f t="shared" si="1"/>
        <v>35</v>
      </c>
      <c r="AM4" s="46">
        <f t="shared" si="1"/>
        <v>36</v>
      </c>
      <c r="AN4" s="46">
        <f t="shared" si="1"/>
        <v>37</v>
      </c>
      <c r="AO4" s="46">
        <f t="shared" si="1"/>
        <v>38</v>
      </c>
      <c r="AP4" s="46">
        <f t="shared" si="1"/>
        <v>39</v>
      </c>
      <c r="AQ4" s="46">
        <f t="shared" si="1"/>
        <v>40</v>
      </c>
      <c r="AR4" s="46">
        <f t="shared" si="1"/>
        <v>41</v>
      </c>
      <c r="AS4" s="46">
        <f t="shared" si="1"/>
        <v>42</v>
      </c>
      <c r="AT4" s="46">
        <f t="shared" si="1"/>
        <v>43</v>
      </c>
      <c r="AU4" s="46">
        <f t="shared" si="1"/>
        <v>44</v>
      </c>
      <c r="AV4" s="46">
        <f t="shared" si="1"/>
        <v>45</v>
      </c>
      <c r="AW4" s="46">
        <f t="shared" si="1"/>
        <v>46</v>
      </c>
      <c r="AX4" s="46">
        <f t="shared" si="1"/>
        <v>47</v>
      </c>
      <c r="AY4" s="46">
        <f t="shared" si="1"/>
        <v>48</v>
      </c>
      <c r="AZ4" s="46">
        <f t="shared" si="1"/>
        <v>49</v>
      </c>
      <c r="BA4" s="46">
        <f t="shared" si="1"/>
        <v>50</v>
      </c>
      <c r="BB4" s="46">
        <f t="shared" si="1"/>
        <v>51</v>
      </c>
      <c r="BC4" s="46">
        <f t="shared" si="1"/>
        <v>52</v>
      </c>
      <c r="BD4" s="46">
        <f t="shared" si="1"/>
        <v>53</v>
      </c>
      <c r="BE4" s="46">
        <f t="shared" si="1"/>
        <v>54</v>
      </c>
      <c r="BF4" s="46">
        <f t="shared" si="1"/>
        <v>55</v>
      </c>
      <c r="BG4" s="46">
        <f t="shared" si="1"/>
        <v>56</v>
      </c>
      <c r="BH4" s="46">
        <f t="shared" si="1"/>
        <v>57</v>
      </c>
      <c r="BI4" s="46">
        <f t="shared" si="1"/>
        <v>58</v>
      </c>
      <c r="BJ4" s="46">
        <f t="shared" si="1"/>
        <v>59</v>
      </c>
      <c r="BK4" s="46">
        <f t="shared" si="1"/>
        <v>60</v>
      </c>
      <c r="BL4" s="46">
        <f t="shared" si="1"/>
        <v>61</v>
      </c>
      <c r="BM4" s="46">
        <f t="shared" si="1"/>
        <v>62</v>
      </c>
      <c r="BN4" s="46">
        <f t="shared" si="1"/>
        <v>63</v>
      </c>
      <c r="BO4" s="46">
        <f t="shared" si="1"/>
        <v>64</v>
      </c>
      <c r="BP4" s="46">
        <f t="shared" si="1"/>
        <v>65</v>
      </c>
      <c r="BQ4" s="46">
        <f t="shared" ref="BQ4:CP4" si="2">BP4+$C4</f>
        <v>66</v>
      </c>
      <c r="BR4" s="46">
        <f t="shared" si="2"/>
        <v>67</v>
      </c>
      <c r="BS4" s="46">
        <f t="shared" si="2"/>
        <v>68</v>
      </c>
      <c r="BT4" s="46">
        <f t="shared" si="2"/>
        <v>69</v>
      </c>
      <c r="BU4" s="46">
        <f t="shared" si="2"/>
        <v>70</v>
      </c>
      <c r="BV4" s="46">
        <f t="shared" si="2"/>
        <v>71</v>
      </c>
      <c r="BW4" s="46">
        <f t="shared" si="2"/>
        <v>72</v>
      </c>
      <c r="BX4" s="46">
        <f t="shared" si="2"/>
        <v>73</v>
      </c>
      <c r="BY4" s="46">
        <f t="shared" si="2"/>
        <v>74</v>
      </c>
      <c r="BZ4" s="46">
        <f t="shared" si="2"/>
        <v>75</v>
      </c>
      <c r="CA4" s="46">
        <f t="shared" si="2"/>
        <v>76</v>
      </c>
      <c r="CB4" s="46">
        <f t="shared" si="2"/>
        <v>77</v>
      </c>
      <c r="CC4" s="46">
        <f t="shared" si="2"/>
        <v>78</v>
      </c>
      <c r="CD4" s="46">
        <f t="shared" si="2"/>
        <v>79</v>
      </c>
      <c r="CE4" s="46">
        <f t="shared" si="2"/>
        <v>80</v>
      </c>
      <c r="CF4" s="46">
        <f t="shared" si="2"/>
        <v>81</v>
      </c>
      <c r="CG4" s="46">
        <f t="shared" si="2"/>
        <v>82</v>
      </c>
      <c r="CH4" s="46">
        <f t="shared" si="2"/>
        <v>83</v>
      </c>
      <c r="CI4" s="46">
        <f t="shared" si="2"/>
        <v>84</v>
      </c>
      <c r="CJ4" s="46">
        <f t="shared" si="2"/>
        <v>85</v>
      </c>
      <c r="CK4" s="46">
        <f t="shared" si="2"/>
        <v>86</v>
      </c>
      <c r="CL4" s="46">
        <f t="shared" si="2"/>
        <v>87</v>
      </c>
      <c r="CM4" s="46">
        <f t="shared" si="2"/>
        <v>88</v>
      </c>
      <c r="CN4" s="46">
        <f t="shared" si="2"/>
        <v>89</v>
      </c>
      <c r="CO4" s="46">
        <f t="shared" si="2"/>
        <v>90</v>
      </c>
      <c r="CP4" s="47">
        <f t="shared" si="2"/>
        <v>91</v>
      </c>
    </row>
    <row r="5" spans="2:94" x14ac:dyDescent="0.25">
      <c r="B5" s="242"/>
      <c r="C5" s="34">
        <f>IF(AND(Berechnung!$A$6=1,Berechnung!$A$8=1),Tiefpass!N8/Einstellungen!$D$38,1)</f>
        <v>1</v>
      </c>
      <c r="D5" s="48">
        <f>IF(AND(Berechnung!$A$6=1,Berechnung!$A$8=1),Tiefpass!N8,1)</f>
        <v>1</v>
      </c>
      <c r="E5" s="48">
        <f t="shared" ref="E5:AJ5" si="3">D5+$C5</f>
        <v>2</v>
      </c>
      <c r="F5" s="48">
        <f t="shared" si="3"/>
        <v>3</v>
      </c>
      <c r="G5" s="48">
        <f t="shared" si="3"/>
        <v>4</v>
      </c>
      <c r="H5" s="48">
        <f t="shared" si="3"/>
        <v>5</v>
      </c>
      <c r="I5" s="48">
        <f t="shared" si="3"/>
        <v>6</v>
      </c>
      <c r="J5" s="48">
        <f t="shared" si="3"/>
        <v>7</v>
      </c>
      <c r="K5" s="48">
        <f t="shared" si="3"/>
        <v>8</v>
      </c>
      <c r="L5" s="48">
        <f t="shared" si="3"/>
        <v>9</v>
      </c>
      <c r="M5" s="48">
        <f t="shared" si="3"/>
        <v>10</v>
      </c>
      <c r="N5" s="48">
        <f t="shared" si="3"/>
        <v>11</v>
      </c>
      <c r="O5" s="48">
        <f t="shared" si="3"/>
        <v>12</v>
      </c>
      <c r="P5" s="48">
        <f t="shared" si="3"/>
        <v>13</v>
      </c>
      <c r="Q5" s="48">
        <f t="shared" si="3"/>
        <v>14</v>
      </c>
      <c r="R5" s="48">
        <f t="shared" si="3"/>
        <v>15</v>
      </c>
      <c r="S5" s="48">
        <f t="shared" si="3"/>
        <v>16</v>
      </c>
      <c r="T5" s="48">
        <f t="shared" si="3"/>
        <v>17</v>
      </c>
      <c r="U5" s="48">
        <f t="shared" si="3"/>
        <v>18</v>
      </c>
      <c r="V5" s="48">
        <f t="shared" si="3"/>
        <v>19</v>
      </c>
      <c r="W5" s="48">
        <f t="shared" si="3"/>
        <v>20</v>
      </c>
      <c r="X5" s="48">
        <f t="shared" si="3"/>
        <v>21</v>
      </c>
      <c r="Y5" s="48">
        <f t="shared" si="3"/>
        <v>22</v>
      </c>
      <c r="Z5" s="48">
        <f t="shared" si="3"/>
        <v>23</v>
      </c>
      <c r="AA5" s="48">
        <f t="shared" si="3"/>
        <v>24</v>
      </c>
      <c r="AB5" s="48">
        <f t="shared" si="3"/>
        <v>25</v>
      </c>
      <c r="AC5" s="48">
        <f t="shared" si="3"/>
        <v>26</v>
      </c>
      <c r="AD5" s="48">
        <f t="shared" si="3"/>
        <v>27</v>
      </c>
      <c r="AE5" s="48">
        <f t="shared" si="3"/>
        <v>28</v>
      </c>
      <c r="AF5" s="48">
        <f t="shared" si="3"/>
        <v>29</v>
      </c>
      <c r="AG5" s="48">
        <f t="shared" si="3"/>
        <v>30</v>
      </c>
      <c r="AH5" s="48">
        <f t="shared" si="3"/>
        <v>31</v>
      </c>
      <c r="AI5" s="48">
        <f t="shared" si="3"/>
        <v>32</v>
      </c>
      <c r="AJ5" s="48">
        <f t="shared" si="3"/>
        <v>33</v>
      </c>
      <c r="AK5" s="48">
        <f t="shared" ref="AK5:BP5" si="4">AJ5+$C5</f>
        <v>34</v>
      </c>
      <c r="AL5" s="48">
        <f t="shared" si="4"/>
        <v>35</v>
      </c>
      <c r="AM5" s="48">
        <f t="shared" si="4"/>
        <v>36</v>
      </c>
      <c r="AN5" s="48">
        <f t="shared" si="4"/>
        <v>37</v>
      </c>
      <c r="AO5" s="48">
        <f t="shared" si="4"/>
        <v>38</v>
      </c>
      <c r="AP5" s="48">
        <f t="shared" si="4"/>
        <v>39</v>
      </c>
      <c r="AQ5" s="48">
        <f t="shared" si="4"/>
        <v>40</v>
      </c>
      <c r="AR5" s="48">
        <f t="shared" si="4"/>
        <v>41</v>
      </c>
      <c r="AS5" s="48">
        <f t="shared" si="4"/>
        <v>42</v>
      </c>
      <c r="AT5" s="48">
        <f t="shared" si="4"/>
        <v>43</v>
      </c>
      <c r="AU5" s="48">
        <f t="shared" si="4"/>
        <v>44</v>
      </c>
      <c r="AV5" s="48">
        <f t="shared" si="4"/>
        <v>45</v>
      </c>
      <c r="AW5" s="48">
        <f t="shared" si="4"/>
        <v>46</v>
      </c>
      <c r="AX5" s="48">
        <f t="shared" si="4"/>
        <v>47</v>
      </c>
      <c r="AY5" s="48">
        <f t="shared" si="4"/>
        <v>48</v>
      </c>
      <c r="AZ5" s="48">
        <f t="shared" si="4"/>
        <v>49</v>
      </c>
      <c r="BA5" s="48">
        <f t="shared" si="4"/>
        <v>50</v>
      </c>
      <c r="BB5" s="48">
        <f t="shared" si="4"/>
        <v>51</v>
      </c>
      <c r="BC5" s="48">
        <f t="shared" si="4"/>
        <v>52</v>
      </c>
      <c r="BD5" s="48">
        <f t="shared" si="4"/>
        <v>53</v>
      </c>
      <c r="BE5" s="48">
        <f t="shared" si="4"/>
        <v>54</v>
      </c>
      <c r="BF5" s="48">
        <f t="shared" si="4"/>
        <v>55</v>
      </c>
      <c r="BG5" s="48">
        <f t="shared" si="4"/>
        <v>56</v>
      </c>
      <c r="BH5" s="48">
        <f t="shared" si="4"/>
        <v>57</v>
      </c>
      <c r="BI5" s="48">
        <f t="shared" si="4"/>
        <v>58</v>
      </c>
      <c r="BJ5" s="48">
        <f t="shared" si="4"/>
        <v>59</v>
      </c>
      <c r="BK5" s="48">
        <f t="shared" si="4"/>
        <v>60</v>
      </c>
      <c r="BL5" s="48">
        <f t="shared" si="4"/>
        <v>61</v>
      </c>
      <c r="BM5" s="48">
        <f t="shared" si="4"/>
        <v>62</v>
      </c>
      <c r="BN5" s="48">
        <f t="shared" si="4"/>
        <v>63</v>
      </c>
      <c r="BO5" s="48">
        <f t="shared" si="4"/>
        <v>64</v>
      </c>
      <c r="BP5" s="48">
        <f t="shared" si="4"/>
        <v>65</v>
      </c>
      <c r="BQ5" s="48">
        <f t="shared" ref="BQ5:CP5" si="5">BP5+$C5</f>
        <v>66</v>
      </c>
      <c r="BR5" s="48">
        <f t="shared" si="5"/>
        <v>67</v>
      </c>
      <c r="BS5" s="48">
        <f t="shared" si="5"/>
        <v>68</v>
      </c>
      <c r="BT5" s="48">
        <f t="shared" si="5"/>
        <v>69</v>
      </c>
      <c r="BU5" s="48">
        <f t="shared" si="5"/>
        <v>70</v>
      </c>
      <c r="BV5" s="48">
        <f t="shared" si="5"/>
        <v>71</v>
      </c>
      <c r="BW5" s="48">
        <f t="shared" si="5"/>
        <v>72</v>
      </c>
      <c r="BX5" s="48">
        <f t="shared" si="5"/>
        <v>73</v>
      </c>
      <c r="BY5" s="48">
        <f t="shared" si="5"/>
        <v>74</v>
      </c>
      <c r="BZ5" s="48">
        <f t="shared" si="5"/>
        <v>75</v>
      </c>
      <c r="CA5" s="48">
        <f t="shared" si="5"/>
        <v>76</v>
      </c>
      <c r="CB5" s="48">
        <f t="shared" si="5"/>
        <v>77</v>
      </c>
      <c r="CC5" s="48">
        <f t="shared" si="5"/>
        <v>78</v>
      </c>
      <c r="CD5" s="48">
        <f t="shared" si="5"/>
        <v>79</v>
      </c>
      <c r="CE5" s="48">
        <f t="shared" si="5"/>
        <v>80</v>
      </c>
      <c r="CF5" s="48">
        <f t="shared" si="5"/>
        <v>81</v>
      </c>
      <c r="CG5" s="48">
        <f t="shared" si="5"/>
        <v>82</v>
      </c>
      <c r="CH5" s="48">
        <f t="shared" si="5"/>
        <v>83</v>
      </c>
      <c r="CI5" s="48">
        <f t="shared" si="5"/>
        <v>84</v>
      </c>
      <c r="CJ5" s="48">
        <f t="shared" si="5"/>
        <v>85</v>
      </c>
      <c r="CK5" s="48">
        <f t="shared" si="5"/>
        <v>86</v>
      </c>
      <c r="CL5" s="48">
        <f t="shared" si="5"/>
        <v>87</v>
      </c>
      <c r="CM5" s="48">
        <f t="shared" si="5"/>
        <v>88</v>
      </c>
      <c r="CN5" s="48">
        <f t="shared" si="5"/>
        <v>89</v>
      </c>
      <c r="CO5" s="48">
        <f t="shared" si="5"/>
        <v>90</v>
      </c>
      <c r="CP5" s="49">
        <f t="shared" si="5"/>
        <v>91</v>
      </c>
    </row>
    <row r="6" spans="2:94" x14ac:dyDescent="0.25">
      <c r="B6" s="242"/>
      <c r="C6" s="34">
        <f>IF(AND(Berechnung!$A$6=1,Berechnung!$A$8=1),Tiefpass!N9/Einstellungen!$D$38,1)</f>
        <v>1</v>
      </c>
      <c r="D6" s="48">
        <f>IF(AND(Berechnung!$A$6=1,Berechnung!$A$8=1),Tiefpass!N9,1)</f>
        <v>1</v>
      </c>
      <c r="E6" s="48">
        <f t="shared" ref="E6:AJ6" si="6">D6+$C6</f>
        <v>2</v>
      </c>
      <c r="F6" s="48">
        <f t="shared" si="6"/>
        <v>3</v>
      </c>
      <c r="G6" s="48">
        <f t="shared" si="6"/>
        <v>4</v>
      </c>
      <c r="H6" s="48">
        <f t="shared" si="6"/>
        <v>5</v>
      </c>
      <c r="I6" s="48">
        <f t="shared" si="6"/>
        <v>6</v>
      </c>
      <c r="J6" s="48">
        <f t="shared" si="6"/>
        <v>7</v>
      </c>
      <c r="K6" s="48">
        <f t="shared" si="6"/>
        <v>8</v>
      </c>
      <c r="L6" s="48">
        <f t="shared" si="6"/>
        <v>9</v>
      </c>
      <c r="M6" s="48">
        <f t="shared" si="6"/>
        <v>10</v>
      </c>
      <c r="N6" s="48">
        <f t="shared" si="6"/>
        <v>11</v>
      </c>
      <c r="O6" s="48">
        <f t="shared" si="6"/>
        <v>12</v>
      </c>
      <c r="P6" s="48">
        <f t="shared" si="6"/>
        <v>13</v>
      </c>
      <c r="Q6" s="48">
        <f t="shared" si="6"/>
        <v>14</v>
      </c>
      <c r="R6" s="48">
        <f t="shared" si="6"/>
        <v>15</v>
      </c>
      <c r="S6" s="48">
        <f t="shared" si="6"/>
        <v>16</v>
      </c>
      <c r="T6" s="48">
        <f t="shared" si="6"/>
        <v>17</v>
      </c>
      <c r="U6" s="48">
        <f t="shared" si="6"/>
        <v>18</v>
      </c>
      <c r="V6" s="48">
        <f t="shared" si="6"/>
        <v>19</v>
      </c>
      <c r="W6" s="48">
        <f t="shared" si="6"/>
        <v>20</v>
      </c>
      <c r="X6" s="48">
        <f t="shared" si="6"/>
        <v>21</v>
      </c>
      <c r="Y6" s="48">
        <f t="shared" si="6"/>
        <v>22</v>
      </c>
      <c r="Z6" s="48">
        <f t="shared" si="6"/>
        <v>23</v>
      </c>
      <c r="AA6" s="48">
        <f t="shared" si="6"/>
        <v>24</v>
      </c>
      <c r="AB6" s="48">
        <f t="shared" si="6"/>
        <v>25</v>
      </c>
      <c r="AC6" s="48">
        <f t="shared" si="6"/>
        <v>26</v>
      </c>
      <c r="AD6" s="48">
        <f t="shared" si="6"/>
        <v>27</v>
      </c>
      <c r="AE6" s="48">
        <f t="shared" si="6"/>
        <v>28</v>
      </c>
      <c r="AF6" s="48">
        <f t="shared" si="6"/>
        <v>29</v>
      </c>
      <c r="AG6" s="48">
        <f t="shared" si="6"/>
        <v>30</v>
      </c>
      <c r="AH6" s="48">
        <f t="shared" si="6"/>
        <v>31</v>
      </c>
      <c r="AI6" s="48">
        <f t="shared" si="6"/>
        <v>32</v>
      </c>
      <c r="AJ6" s="48">
        <f t="shared" si="6"/>
        <v>33</v>
      </c>
      <c r="AK6" s="48">
        <f t="shared" ref="AK6:BP6" si="7">AJ6+$C6</f>
        <v>34</v>
      </c>
      <c r="AL6" s="48">
        <f t="shared" si="7"/>
        <v>35</v>
      </c>
      <c r="AM6" s="48">
        <f t="shared" si="7"/>
        <v>36</v>
      </c>
      <c r="AN6" s="48">
        <f t="shared" si="7"/>
        <v>37</v>
      </c>
      <c r="AO6" s="48">
        <f t="shared" si="7"/>
        <v>38</v>
      </c>
      <c r="AP6" s="48">
        <f t="shared" si="7"/>
        <v>39</v>
      </c>
      <c r="AQ6" s="48">
        <f t="shared" si="7"/>
        <v>40</v>
      </c>
      <c r="AR6" s="48">
        <f t="shared" si="7"/>
        <v>41</v>
      </c>
      <c r="AS6" s="48">
        <f t="shared" si="7"/>
        <v>42</v>
      </c>
      <c r="AT6" s="48">
        <f t="shared" si="7"/>
        <v>43</v>
      </c>
      <c r="AU6" s="48">
        <f t="shared" si="7"/>
        <v>44</v>
      </c>
      <c r="AV6" s="48">
        <f t="shared" si="7"/>
        <v>45</v>
      </c>
      <c r="AW6" s="48">
        <f t="shared" si="7"/>
        <v>46</v>
      </c>
      <c r="AX6" s="48">
        <f t="shared" si="7"/>
        <v>47</v>
      </c>
      <c r="AY6" s="48">
        <f t="shared" si="7"/>
        <v>48</v>
      </c>
      <c r="AZ6" s="48">
        <f t="shared" si="7"/>
        <v>49</v>
      </c>
      <c r="BA6" s="48">
        <f t="shared" si="7"/>
        <v>50</v>
      </c>
      <c r="BB6" s="48">
        <f t="shared" si="7"/>
        <v>51</v>
      </c>
      <c r="BC6" s="48">
        <f t="shared" si="7"/>
        <v>52</v>
      </c>
      <c r="BD6" s="48">
        <f t="shared" si="7"/>
        <v>53</v>
      </c>
      <c r="BE6" s="48">
        <f t="shared" si="7"/>
        <v>54</v>
      </c>
      <c r="BF6" s="48">
        <f t="shared" si="7"/>
        <v>55</v>
      </c>
      <c r="BG6" s="48">
        <f t="shared" si="7"/>
        <v>56</v>
      </c>
      <c r="BH6" s="48">
        <f t="shared" si="7"/>
        <v>57</v>
      </c>
      <c r="BI6" s="48">
        <f t="shared" si="7"/>
        <v>58</v>
      </c>
      <c r="BJ6" s="48">
        <f t="shared" si="7"/>
        <v>59</v>
      </c>
      <c r="BK6" s="48">
        <f t="shared" si="7"/>
        <v>60</v>
      </c>
      <c r="BL6" s="48">
        <f t="shared" si="7"/>
        <v>61</v>
      </c>
      <c r="BM6" s="48">
        <f t="shared" si="7"/>
        <v>62</v>
      </c>
      <c r="BN6" s="48">
        <f t="shared" si="7"/>
        <v>63</v>
      </c>
      <c r="BO6" s="48">
        <f t="shared" si="7"/>
        <v>64</v>
      </c>
      <c r="BP6" s="48">
        <f t="shared" si="7"/>
        <v>65</v>
      </c>
      <c r="BQ6" s="48">
        <f t="shared" ref="BQ6:CP6" si="8">BP6+$C6</f>
        <v>66</v>
      </c>
      <c r="BR6" s="48">
        <f t="shared" si="8"/>
        <v>67</v>
      </c>
      <c r="BS6" s="48">
        <f t="shared" si="8"/>
        <v>68</v>
      </c>
      <c r="BT6" s="48">
        <f t="shared" si="8"/>
        <v>69</v>
      </c>
      <c r="BU6" s="48">
        <f t="shared" si="8"/>
        <v>70</v>
      </c>
      <c r="BV6" s="48">
        <f t="shared" si="8"/>
        <v>71</v>
      </c>
      <c r="BW6" s="48">
        <f t="shared" si="8"/>
        <v>72</v>
      </c>
      <c r="BX6" s="48">
        <f t="shared" si="8"/>
        <v>73</v>
      </c>
      <c r="BY6" s="48">
        <f t="shared" si="8"/>
        <v>74</v>
      </c>
      <c r="BZ6" s="48">
        <f t="shared" si="8"/>
        <v>75</v>
      </c>
      <c r="CA6" s="48">
        <f t="shared" si="8"/>
        <v>76</v>
      </c>
      <c r="CB6" s="48">
        <f t="shared" si="8"/>
        <v>77</v>
      </c>
      <c r="CC6" s="48">
        <f t="shared" si="8"/>
        <v>78</v>
      </c>
      <c r="CD6" s="48">
        <f t="shared" si="8"/>
        <v>79</v>
      </c>
      <c r="CE6" s="48">
        <f t="shared" si="8"/>
        <v>80</v>
      </c>
      <c r="CF6" s="48">
        <f t="shared" si="8"/>
        <v>81</v>
      </c>
      <c r="CG6" s="48">
        <f t="shared" si="8"/>
        <v>82</v>
      </c>
      <c r="CH6" s="48">
        <f t="shared" si="8"/>
        <v>83</v>
      </c>
      <c r="CI6" s="48">
        <f t="shared" si="8"/>
        <v>84</v>
      </c>
      <c r="CJ6" s="48">
        <f t="shared" si="8"/>
        <v>85</v>
      </c>
      <c r="CK6" s="48">
        <f t="shared" si="8"/>
        <v>86</v>
      </c>
      <c r="CL6" s="48">
        <f t="shared" si="8"/>
        <v>87</v>
      </c>
      <c r="CM6" s="48">
        <f t="shared" si="8"/>
        <v>88</v>
      </c>
      <c r="CN6" s="48">
        <f t="shared" si="8"/>
        <v>89</v>
      </c>
      <c r="CO6" s="48">
        <f t="shared" si="8"/>
        <v>90</v>
      </c>
      <c r="CP6" s="49">
        <f t="shared" si="8"/>
        <v>91</v>
      </c>
    </row>
    <row r="7" spans="2:94" ht="15" customHeight="1" x14ac:dyDescent="0.25">
      <c r="B7" s="242"/>
      <c r="C7" s="34">
        <f>IF(AND(Berechnung!$A$6=1,Berechnung!$A$8=1),Tiefpass!N10/Einstellungen!$D$38,1)</f>
        <v>1</v>
      </c>
      <c r="D7" s="48">
        <f>IF(AND(Berechnung!$A$6=1,Berechnung!$A$8=1),Tiefpass!N10,1)</f>
        <v>1</v>
      </c>
      <c r="E7" s="48">
        <f t="shared" ref="E7:AJ7" si="9">D7+$C7</f>
        <v>2</v>
      </c>
      <c r="F7" s="48">
        <f t="shared" si="9"/>
        <v>3</v>
      </c>
      <c r="G7" s="48">
        <f t="shared" si="9"/>
        <v>4</v>
      </c>
      <c r="H7" s="48">
        <f t="shared" si="9"/>
        <v>5</v>
      </c>
      <c r="I7" s="48">
        <f t="shared" si="9"/>
        <v>6</v>
      </c>
      <c r="J7" s="48">
        <f t="shared" si="9"/>
        <v>7</v>
      </c>
      <c r="K7" s="48">
        <f t="shared" si="9"/>
        <v>8</v>
      </c>
      <c r="L7" s="48">
        <f t="shared" si="9"/>
        <v>9</v>
      </c>
      <c r="M7" s="48">
        <f t="shared" si="9"/>
        <v>10</v>
      </c>
      <c r="N7" s="48">
        <f t="shared" si="9"/>
        <v>11</v>
      </c>
      <c r="O7" s="48">
        <f t="shared" si="9"/>
        <v>12</v>
      </c>
      <c r="P7" s="48">
        <f t="shared" si="9"/>
        <v>13</v>
      </c>
      <c r="Q7" s="48">
        <f t="shared" si="9"/>
        <v>14</v>
      </c>
      <c r="R7" s="48">
        <f t="shared" si="9"/>
        <v>15</v>
      </c>
      <c r="S7" s="48">
        <f t="shared" si="9"/>
        <v>16</v>
      </c>
      <c r="T7" s="48">
        <f t="shared" si="9"/>
        <v>17</v>
      </c>
      <c r="U7" s="48">
        <f t="shared" si="9"/>
        <v>18</v>
      </c>
      <c r="V7" s="48">
        <f t="shared" si="9"/>
        <v>19</v>
      </c>
      <c r="W7" s="48">
        <f t="shared" si="9"/>
        <v>20</v>
      </c>
      <c r="X7" s="48">
        <f t="shared" si="9"/>
        <v>21</v>
      </c>
      <c r="Y7" s="48">
        <f t="shared" si="9"/>
        <v>22</v>
      </c>
      <c r="Z7" s="48">
        <f t="shared" si="9"/>
        <v>23</v>
      </c>
      <c r="AA7" s="48">
        <f t="shared" si="9"/>
        <v>24</v>
      </c>
      <c r="AB7" s="48">
        <f t="shared" si="9"/>
        <v>25</v>
      </c>
      <c r="AC7" s="48">
        <f t="shared" si="9"/>
        <v>26</v>
      </c>
      <c r="AD7" s="48">
        <f t="shared" si="9"/>
        <v>27</v>
      </c>
      <c r="AE7" s="48">
        <f t="shared" si="9"/>
        <v>28</v>
      </c>
      <c r="AF7" s="48">
        <f t="shared" si="9"/>
        <v>29</v>
      </c>
      <c r="AG7" s="48">
        <f t="shared" si="9"/>
        <v>30</v>
      </c>
      <c r="AH7" s="48">
        <f t="shared" si="9"/>
        <v>31</v>
      </c>
      <c r="AI7" s="48">
        <f t="shared" si="9"/>
        <v>32</v>
      </c>
      <c r="AJ7" s="48">
        <f t="shared" si="9"/>
        <v>33</v>
      </c>
      <c r="AK7" s="48">
        <f t="shared" ref="AK7:BP7" si="10">AJ7+$C7</f>
        <v>34</v>
      </c>
      <c r="AL7" s="48">
        <f t="shared" si="10"/>
        <v>35</v>
      </c>
      <c r="AM7" s="48">
        <f t="shared" si="10"/>
        <v>36</v>
      </c>
      <c r="AN7" s="48">
        <f t="shared" si="10"/>
        <v>37</v>
      </c>
      <c r="AO7" s="48">
        <f t="shared" si="10"/>
        <v>38</v>
      </c>
      <c r="AP7" s="48">
        <f t="shared" si="10"/>
        <v>39</v>
      </c>
      <c r="AQ7" s="48">
        <f t="shared" si="10"/>
        <v>40</v>
      </c>
      <c r="AR7" s="48">
        <f t="shared" si="10"/>
        <v>41</v>
      </c>
      <c r="AS7" s="48">
        <f t="shared" si="10"/>
        <v>42</v>
      </c>
      <c r="AT7" s="48">
        <f t="shared" si="10"/>
        <v>43</v>
      </c>
      <c r="AU7" s="48">
        <f t="shared" si="10"/>
        <v>44</v>
      </c>
      <c r="AV7" s="48">
        <f t="shared" si="10"/>
        <v>45</v>
      </c>
      <c r="AW7" s="48">
        <f t="shared" si="10"/>
        <v>46</v>
      </c>
      <c r="AX7" s="48">
        <f t="shared" si="10"/>
        <v>47</v>
      </c>
      <c r="AY7" s="48">
        <f t="shared" si="10"/>
        <v>48</v>
      </c>
      <c r="AZ7" s="48">
        <f t="shared" si="10"/>
        <v>49</v>
      </c>
      <c r="BA7" s="48">
        <f t="shared" si="10"/>
        <v>50</v>
      </c>
      <c r="BB7" s="48">
        <f t="shared" si="10"/>
        <v>51</v>
      </c>
      <c r="BC7" s="48">
        <f t="shared" si="10"/>
        <v>52</v>
      </c>
      <c r="BD7" s="48">
        <f t="shared" si="10"/>
        <v>53</v>
      </c>
      <c r="BE7" s="48">
        <f t="shared" si="10"/>
        <v>54</v>
      </c>
      <c r="BF7" s="48">
        <f t="shared" si="10"/>
        <v>55</v>
      </c>
      <c r="BG7" s="48">
        <f t="shared" si="10"/>
        <v>56</v>
      </c>
      <c r="BH7" s="48">
        <f t="shared" si="10"/>
        <v>57</v>
      </c>
      <c r="BI7" s="48">
        <f t="shared" si="10"/>
        <v>58</v>
      </c>
      <c r="BJ7" s="48">
        <f t="shared" si="10"/>
        <v>59</v>
      </c>
      <c r="BK7" s="48">
        <f t="shared" si="10"/>
        <v>60</v>
      </c>
      <c r="BL7" s="48">
        <f t="shared" si="10"/>
        <v>61</v>
      </c>
      <c r="BM7" s="48">
        <f t="shared" si="10"/>
        <v>62</v>
      </c>
      <c r="BN7" s="48">
        <f t="shared" si="10"/>
        <v>63</v>
      </c>
      <c r="BO7" s="48">
        <f t="shared" si="10"/>
        <v>64</v>
      </c>
      <c r="BP7" s="48">
        <f t="shared" si="10"/>
        <v>65</v>
      </c>
      <c r="BQ7" s="48">
        <f t="shared" ref="BQ7:CP7" si="11">BP7+$C7</f>
        <v>66</v>
      </c>
      <c r="BR7" s="48">
        <f t="shared" si="11"/>
        <v>67</v>
      </c>
      <c r="BS7" s="48">
        <f t="shared" si="11"/>
        <v>68</v>
      </c>
      <c r="BT7" s="48">
        <f t="shared" si="11"/>
        <v>69</v>
      </c>
      <c r="BU7" s="48">
        <f t="shared" si="11"/>
        <v>70</v>
      </c>
      <c r="BV7" s="48">
        <f t="shared" si="11"/>
        <v>71</v>
      </c>
      <c r="BW7" s="48">
        <f t="shared" si="11"/>
        <v>72</v>
      </c>
      <c r="BX7" s="48">
        <f t="shared" si="11"/>
        <v>73</v>
      </c>
      <c r="BY7" s="48">
        <f t="shared" si="11"/>
        <v>74</v>
      </c>
      <c r="BZ7" s="48">
        <f t="shared" si="11"/>
        <v>75</v>
      </c>
      <c r="CA7" s="48">
        <f t="shared" si="11"/>
        <v>76</v>
      </c>
      <c r="CB7" s="48">
        <f t="shared" si="11"/>
        <v>77</v>
      </c>
      <c r="CC7" s="48">
        <f t="shared" si="11"/>
        <v>78</v>
      </c>
      <c r="CD7" s="48">
        <f t="shared" si="11"/>
        <v>79</v>
      </c>
      <c r="CE7" s="48">
        <f t="shared" si="11"/>
        <v>80</v>
      </c>
      <c r="CF7" s="48">
        <f t="shared" si="11"/>
        <v>81</v>
      </c>
      <c r="CG7" s="48">
        <f t="shared" si="11"/>
        <v>82</v>
      </c>
      <c r="CH7" s="48">
        <f t="shared" si="11"/>
        <v>83</v>
      </c>
      <c r="CI7" s="48">
        <f t="shared" si="11"/>
        <v>84</v>
      </c>
      <c r="CJ7" s="48">
        <f t="shared" si="11"/>
        <v>85</v>
      </c>
      <c r="CK7" s="48">
        <f t="shared" si="11"/>
        <v>86</v>
      </c>
      <c r="CL7" s="48">
        <f t="shared" si="11"/>
        <v>87</v>
      </c>
      <c r="CM7" s="48">
        <f t="shared" si="11"/>
        <v>88</v>
      </c>
      <c r="CN7" s="48">
        <f t="shared" si="11"/>
        <v>89</v>
      </c>
      <c r="CO7" s="48">
        <f t="shared" si="11"/>
        <v>90</v>
      </c>
      <c r="CP7" s="49">
        <f t="shared" si="11"/>
        <v>91</v>
      </c>
    </row>
    <row r="8" spans="2:94" x14ac:dyDescent="0.25">
      <c r="B8" s="242"/>
      <c r="C8" s="34">
        <f>IF(AND(Berechnung!$A$6=1,Berechnung!$A$8=1),Tiefpass!N11/Einstellungen!$D$38,1)</f>
        <v>1</v>
      </c>
      <c r="D8" s="48">
        <f>IF(AND(Berechnung!$A$6=1,Berechnung!$A$8=1),Tiefpass!N11,1)</f>
        <v>1</v>
      </c>
      <c r="E8" s="48">
        <f t="shared" ref="E8:AJ8" si="12">D8+$C8</f>
        <v>2</v>
      </c>
      <c r="F8" s="48">
        <f t="shared" si="12"/>
        <v>3</v>
      </c>
      <c r="G8" s="48">
        <f t="shared" si="12"/>
        <v>4</v>
      </c>
      <c r="H8" s="48">
        <f t="shared" si="12"/>
        <v>5</v>
      </c>
      <c r="I8" s="48">
        <f t="shared" si="12"/>
        <v>6</v>
      </c>
      <c r="J8" s="48">
        <f t="shared" si="12"/>
        <v>7</v>
      </c>
      <c r="K8" s="48">
        <f t="shared" si="12"/>
        <v>8</v>
      </c>
      <c r="L8" s="48">
        <f t="shared" si="12"/>
        <v>9</v>
      </c>
      <c r="M8" s="48">
        <f t="shared" si="12"/>
        <v>10</v>
      </c>
      <c r="N8" s="48">
        <f t="shared" si="12"/>
        <v>11</v>
      </c>
      <c r="O8" s="48">
        <f t="shared" si="12"/>
        <v>12</v>
      </c>
      <c r="P8" s="48">
        <f t="shared" si="12"/>
        <v>13</v>
      </c>
      <c r="Q8" s="48">
        <f t="shared" si="12"/>
        <v>14</v>
      </c>
      <c r="R8" s="48">
        <f t="shared" si="12"/>
        <v>15</v>
      </c>
      <c r="S8" s="48">
        <f t="shared" si="12"/>
        <v>16</v>
      </c>
      <c r="T8" s="48">
        <f t="shared" si="12"/>
        <v>17</v>
      </c>
      <c r="U8" s="48">
        <f t="shared" si="12"/>
        <v>18</v>
      </c>
      <c r="V8" s="48">
        <f t="shared" si="12"/>
        <v>19</v>
      </c>
      <c r="W8" s="48">
        <f t="shared" si="12"/>
        <v>20</v>
      </c>
      <c r="X8" s="48">
        <f t="shared" si="12"/>
        <v>21</v>
      </c>
      <c r="Y8" s="48">
        <f t="shared" si="12"/>
        <v>22</v>
      </c>
      <c r="Z8" s="48">
        <f t="shared" si="12"/>
        <v>23</v>
      </c>
      <c r="AA8" s="48">
        <f t="shared" si="12"/>
        <v>24</v>
      </c>
      <c r="AB8" s="48">
        <f t="shared" si="12"/>
        <v>25</v>
      </c>
      <c r="AC8" s="48">
        <f t="shared" si="12"/>
        <v>26</v>
      </c>
      <c r="AD8" s="48">
        <f t="shared" si="12"/>
        <v>27</v>
      </c>
      <c r="AE8" s="48">
        <f t="shared" si="12"/>
        <v>28</v>
      </c>
      <c r="AF8" s="48">
        <f t="shared" si="12"/>
        <v>29</v>
      </c>
      <c r="AG8" s="48">
        <f t="shared" si="12"/>
        <v>30</v>
      </c>
      <c r="AH8" s="48">
        <f t="shared" si="12"/>
        <v>31</v>
      </c>
      <c r="AI8" s="48">
        <f t="shared" si="12"/>
        <v>32</v>
      </c>
      <c r="AJ8" s="48">
        <f t="shared" si="12"/>
        <v>33</v>
      </c>
      <c r="AK8" s="48">
        <f t="shared" ref="AK8:BP8" si="13">AJ8+$C8</f>
        <v>34</v>
      </c>
      <c r="AL8" s="48">
        <f t="shared" si="13"/>
        <v>35</v>
      </c>
      <c r="AM8" s="48">
        <f t="shared" si="13"/>
        <v>36</v>
      </c>
      <c r="AN8" s="48">
        <f t="shared" si="13"/>
        <v>37</v>
      </c>
      <c r="AO8" s="48">
        <f t="shared" si="13"/>
        <v>38</v>
      </c>
      <c r="AP8" s="48">
        <f t="shared" si="13"/>
        <v>39</v>
      </c>
      <c r="AQ8" s="48">
        <f t="shared" si="13"/>
        <v>40</v>
      </c>
      <c r="AR8" s="48">
        <f t="shared" si="13"/>
        <v>41</v>
      </c>
      <c r="AS8" s="48">
        <f t="shared" si="13"/>
        <v>42</v>
      </c>
      <c r="AT8" s="48">
        <f t="shared" si="13"/>
        <v>43</v>
      </c>
      <c r="AU8" s="48">
        <f t="shared" si="13"/>
        <v>44</v>
      </c>
      <c r="AV8" s="48">
        <f t="shared" si="13"/>
        <v>45</v>
      </c>
      <c r="AW8" s="48">
        <f t="shared" si="13"/>
        <v>46</v>
      </c>
      <c r="AX8" s="48">
        <f t="shared" si="13"/>
        <v>47</v>
      </c>
      <c r="AY8" s="48">
        <f t="shared" si="13"/>
        <v>48</v>
      </c>
      <c r="AZ8" s="48">
        <f t="shared" si="13"/>
        <v>49</v>
      </c>
      <c r="BA8" s="48">
        <f t="shared" si="13"/>
        <v>50</v>
      </c>
      <c r="BB8" s="48">
        <f t="shared" si="13"/>
        <v>51</v>
      </c>
      <c r="BC8" s="48">
        <f t="shared" si="13"/>
        <v>52</v>
      </c>
      <c r="BD8" s="48">
        <f t="shared" si="13"/>
        <v>53</v>
      </c>
      <c r="BE8" s="48">
        <f t="shared" si="13"/>
        <v>54</v>
      </c>
      <c r="BF8" s="48">
        <f t="shared" si="13"/>
        <v>55</v>
      </c>
      <c r="BG8" s="48">
        <f t="shared" si="13"/>
        <v>56</v>
      </c>
      <c r="BH8" s="48">
        <f t="shared" si="13"/>
        <v>57</v>
      </c>
      <c r="BI8" s="48">
        <f t="shared" si="13"/>
        <v>58</v>
      </c>
      <c r="BJ8" s="48">
        <f t="shared" si="13"/>
        <v>59</v>
      </c>
      <c r="BK8" s="48">
        <f t="shared" si="13"/>
        <v>60</v>
      </c>
      <c r="BL8" s="48">
        <f t="shared" si="13"/>
        <v>61</v>
      </c>
      <c r="BM8" s="48">
        <f t="shared" si="13"/>
        <v>62</v>
      </c>
      <c r="BN8" s="48">
        <f t="shared" si="13"/>
        <v>63</v>
      </c>
      <c r="BO8" s="48">
        <f t="shared" si="13"/>
        <v>64</v>
      </c>
      <c r="BP8" s="48">
        <f t="shared" si="13"/>
        <v>65</v>
      </c>
      <c r="BQ8" s="48">
        <f t="shared" ref="BQ8:CP8" si="14">BP8+$C8</f>
        <v>66</v>
      </c>
      <c r="BR8" s="48">
        <f t="shared" si="14"/>
        <v>67</v>
      </c>
      <c r="BS8" s="48">
        <f t="shared" si="14"/>
        <v>68</v>
      </c>
      <c r="BT8" s="48">
        <f t="shared" si="14"/>
        <v>69</v>
      </c>
      <c r="BU8" s="48">
        <f t="shared" si="14"/>
        <v>70</v>
      </c>
      <c r="BV8" s="48">
        <f t="shared" si="14"/>
        <v>71</v>
      </c>
      <c r="BW8" s="48">
        <f t="shared" si="14"/>
        <v>72</v>
      </c>
      <c r="BX8" s="48">
        <f t="shared" si="14"/>
        <v>73</v>
      </c>
      <c r="BY8" s="48">
        <f t="shared" si="14"/>
        <v>74</v>
      </c>
      <c r="BZ8" s="48">
        <f t="shared" si="14"/>
        <v>75</v>
      </c>
      <c r="CA8" s="48">
        <f t="shared" si="14"/>
        <v>76</v>
      </c>
      <c r="CB8" s="48">
        <f t="shared" si="14"/>
        <v>77</v>
      </c>
      <c r="CC8" s="48">
        <f t="shared" si="14"/>
        <v>78</v>
      </c>
      <c r="CD8" s="48">
        <f t="shared" si="14"/>
        <v>79</v>
      </c>
      <c r="CE8" s="48">
        <f t="shared" si="14"/>
        <v>80</v>
      </c>
      <c r="CF8" s="48">
        <f t="shared" si="14"/>
        <v>81</v>
      </c>
      <c r="CG8" s="48">
        <f t="shared" si="14"/>
        <v>82</v>
      </c>
      <c r="CH8" s="48">
        <f t="shared" si="14"/>
        <v>83</v>
      </c>
      <c r="CI8" s="48">
        <f t="shared" si="14"/>
        <v>84</v>
      </c>
      <c r="CJ8" s="48">
        <f t="shared" si="14"/>
        <v>85</v>
      </c>
      <c r="CK8" s="48">
        <f t="shared" si="14"/>
        <v>86</v>
      </c>
      <c r="CL8" s="48">
        <f t="shared" si="14"/>
        <v>87</v>
      </c>
      <c r="CM8" s="48">
        <f t="shared" si="14"/>
        <v>88</v>
      </c>
      <c r="CN8" s="48">
        <f t="shared" si="14"/>
        <v>89</v>
      </c>
      <c r="CO8" s="48">
        <f t="shared" si="14"/>
        <v>90</v>
      </c>
      <c r="CP8" s="49">
        <f t="shared" si="14"/>
        <v>91</v>
      </c>
    </row>
    <row r="9" spans="2:94" x14ac:dyDescent="0.25">
      <c r="B9" s="242"/>
      <c r="C9" s="34">
        <f>IF(AND(Berechnung!$A$6=1,Berechnung!$A$8=1),Tiefpass!N12/Einstellungen!$D$38,1)</f>
        <v>1</v>
      </c>
      <c r="D9" s="48">
        <f>IF(AND(Berechnung!$A$6=1,Berechnung!$A$8=1),Tiefpass!N12,1)</f>
        <v>1</v>
      </c>
      <c r="E9" s="48">
        <f t="shared" ref="E9:AJ9" si="15">D9+$C9</f>
        <v>2</v>
      </c>
      <c r="F9" s="48">
        <f t="shared" si="15"/>
        <v>3</v>
      </c>
      <c r="G9" s="48">
        <f t="shared" si="15"/>
        <v>4</v>
      </c>
      <c r="H9" s="48">
        <f t="shared" si="15"/>
        <v>5</v>
      </c>
      <c r="I9" s="48">
        <f t="shared" si="15"/>
        <v>6</v>
      </c>
      <c r="J9" s="48">
        <f t="shared" si="15"/>
        <v>7</v>
      </c>
      <c r="K9" s="48">
        <f t="shared" si="15"/>
        <v>8</v>
      </c>
      <c r="L9" s="48">
        <f t="shared" si="15"/>
        <v>9</v>
      </c>
      <c r="M9" s="48">
        <f t="shared" si="15"/>
        <v>10</v>
      </c>
      <c r="N9" s="48">
        <f t="shared" si="15"/>
        <v>11</v>
      </c>
      <c r="O9" s="48">
        <f t="shared" si="15"/>
        <v>12</v>
      </c>
      <c r="P9" s="48">
        <f t="shared" si="15"/>
        <v>13</v>
      </c>
      <c r="Q9" s="48">
        <f t="shared" si="15"/>
        <v>14</v>
      </c>
      <c r="R9" s="48">
        <f t="shared" si="15"/>
        <v>15</v>
      </c>
      <c r="S9" s="48">
        <f t="shared" si="15"/>
        <v>16</v>
      </c>
      <c r="T9" s="48">
        <f t="shared" si="15"/>
        <v>17</v>
      </c>
      <c r="U9" s="48">
        <f t="shared" si="15"/>
        <v>18</v>
      </c>
      <c r="V9" s="48">
        <f t="shared" si="15"/>
        <v>19</v>
      </c>
      <c r="W9" s="48">
        <f t="shared" si="15"/>
        <v>20</v>
      </c>
      <c r="X9" s="48">
        <f t="shared" si="15"/>
        <v>21</v>
      </c>
      <c r="Y9" s="48">
        <f t="shared" si="15"/>
        <v>22</v>
      </c>
      <c r="Z9" s="48">
        <f t="shared" si="15"/>
        <v>23</v>
      </c>
      <c r="AA9" s="48">
        <f t="shared" si="15"/>
        <v>24</v>
      </c>
      <c r="AB9" s="48">
        <f t="shared" si="15"/>
        <v>25</v>
      </c>
      <c r="AC9" s="48">
        <f t="shared" si="15"/>
        <v>26</v>
      </c>
      <c r="AD9" s="48">
        <f t="shared" si="15"/>
        <v>27</v>
      </c>
      <c r="AE9" s="48">
        <f t="shared" si="15"/>
        <v>28</v>
      </c>
      <c r="AF9" s="48">
        <f t="shared" si="15"/>
        <v>29</v>
      </c>
      <c r="AG9" s="48">
        <f t="shared" si="15"/>
        <v>30</v>
      </c>
      <c r="AH9" s="48">
        <f t="shared" si="15"/>
        <v>31</v>
      </c>
      <c r="AI9" s="48">
        <f t="shared" si="15"/>
        <v>32</v>
      </c>
      <c r="AJ9" s="48">
        <f t="shared" si="15"/>
        <v>33</v>
      </c>
      <c r="AK9" s="48">
        <f t="shared" ref="AK9:BP9" si="16">AJ9+$C9</f>
        <v>34</v>
      </c>
      <c r="AL9" s="48">
        <f t="shared" si="16"/>
        <v>35</v>
      </c>
      <c r="AM9" s="48">
        <f t="shared" si="16"/>
        <v>36</v>
      </c>
      <c r="AN9" s="48">
        <f t="shared" si="16"/>
        <v>37</v>
      </c>
      <c r="AO9" s="48">
        <f t="shared" si="16"/>
        <v>38</v>
      </c>
      <c r="AP9" s="48">
        <f t="shared" si="16"/>
        <v>39</v>
      </c>
      <c r="AQ9" s="48">
        <f t="shared" si="16"/>
        <v>40</v>
      </c>
      <c r="AR9" s="48">
        <f t="shared" si="16"/>
        <v>41</v>
      </c>
      <c r="AS9" s="48">
        <f t="shared" si="16"/>
        <v>42</v>
      </c>
      <c r="AT9" s="48">
        <f t="shared" si="16"/>
        <v>43</v>
      </c>
      <c r="AU9" s="48">
        <f t="shared" si="16"/>
        <v>44</v>
      </c>
      <c r="AV9" s="48">
        <f t="shared" si="16"/>
        <v>45</v>
      </c>
      <c r="AW9" s="48">
        <f t="shared" si="16"/>
        <v>46</v>
      </c>
      <c r="AX9" s="48">
        <f t="shared" si="16"/>
        <v>47</v>
      </c>
      <c r="AY9" s="48">
        <f t="shared" si="16"/>
        <v>48</v>
      </c>
      <c r="AZ9" s="48">
        <f t="shared" si="16"/>
        <v>49</v>
      </c>
      <c r="BA9" s="48">
        <f t="shared" si="16"/>
        <v>50</v>
      </c>
      <c r="BB9" s="48">
        <f t="shared" si="16"/>
        <v>51</v>
      </c>
      <c r="BC9" s="48">
        <f t="shared" si="16"/>
        <v>52</v>
      </c>
      <c r="BD9" s="48">
        <f t="shared" si="16"/>
        <v>53</v>
      </c>
      <c r="BE9" s="48">
        <f t="shared" si="16"/>
        <v>54</v>
      </c>
      <c r="BF9" s="48">
        <f t="shared" si="16"/>
        <v>55</v>
      </c>
      <c r="BG9" s="48">
        <f t="shared" si="16"/>
        <v>56</v>
      </c>
      <c r="BH9" s="48">
        <f t="shared" si="16"/>
        <v>57</v>
      </c>
      <c r="BI9" s="48">
        <f t="shared" si="16"/>
        <v>58</v>
      </c>
      <c r="BJ9" s="48">
        <f t="shared" si="16"/>
        <v>59</v>
      </c>
      <c r="BK9" s="48">
        <f t="shared" si="16"/>
        <v>60</v>
      </c>
      <c r="BL9" s="48">
        <f t="shared" si="16"/>
        <v>61</v>
      </c>
      <c r="BM9" s="48">
        <f t="shared" si="16"/>
        <v>62</v>
      </c>
      <c r="BN9" s="48">
        <f t="shared" si="16"/>
        <v>63</v>
      </c>
      <c r="BO9" s="48">
        <f t="shared" si="16"/>
        <v>64</v>
      </c>
      <c r="BP9" s="48">
        <f t="shared" si="16"/>
        <v>65</v>
      </c>
      <c r="BQ9" s="48">
        <f t="shared" ref="BQ9:CP9" si="17">BP9+$C9</f>
        <v>66</v>
      </c>
      <c r="BR9" s="48">
        <f t="shared" si="17"/>
        <v>67</v>
      </c>
      <c r="BS9" s="48">
        <f t="shared" si="17"/>
        <v>68</v>
      </c>
      <c r="BT9" s="48">
        <f t="shared" si="17"/>
        <v>69</v>
      </c>
      <c r="BU9" s="48">
        <f t="shared" si="17"/>
        <v>70</v>
      </c>
      <c r="BV9" s="48">
        <f t="shared" si="17"/>
        <v>71</v>
      </c>
      <c r="BW9" s="48">
        <f t="shared" si="17"/>
        <v>72</v>
      </c>
      <c r="BX9" s="48">
        <f t="shared" si="17"/>
        <v>73</v>
      </c>
      <c r="BY9" s="48">
        <f t="shared" si="17"/>
        <v>74</v>
      </c>
      <c r="BZ9" s="48">
        <f t="shared" si="17"/>
        <v>75</v>
      </c>
      <c r="CA9" s="48">
        <f t="shared" si="17"/>
        <v>76</v>
      </c>
      <c r="CB9" s="48">
        <f t="shared" si="17"/>
        <v>77</v>
      </c>
      <c r="CC9" s="48">
        <f t="shared" si="17"/>
        <v>78</v>
      </c>
      <c r="CD9" s="48">
        <f t="shared" si="17"/>
        <v>79</v>
      </c>
      <c r="CE9" s="48">
        <f t="shared" si="17"/>
        <v>80</v>
      </c>
      <c r="CF9" s="48">
        <f t="shared" si="17"/>
        <v>81</v>
      </c>
      <c r="CG9" s="48">
        <f t="shared" si="17"/>
        <v>82</v>
      </c>
      <c r="CH9" s="48">
        <f t="shared" si="17"/>
        <v>83</v>
      </c>
      <c r="CI9" s="48">
        <f t="shared" si="17"/>
        <v>84</v>
      </c>
      <c r="CJ9" s="48">
        <f t="shared" si="17"/>
        <v>85</v>
      </c>
      <c r="CK9" s="48">
        <f t="shared" si="17"/>
        <v>86</v>
      </c>
      <c r="CL9" s="48">
        <f t="shared" si="17"/>
        <v>87</v>
      </c>
      <c r="CM9" s="48">
        <f t="shared" si="17"/>
        <v>88</v>
      </c>
      <c r="CN9" s="48">
        <f t="shared" si="17"/>
        <v>89</v>
      </c>
      <c r="CO9" s="48">
        <f t="shared" si="17"/>
        <v>90</v>
      </c>
      <c r="CP9" s="49">
        <f t="shared" si="17"/>
        <v>91</v>
      </c>
    </row>
    <row r="10" spans="2:94" ht="15.75" thickBot="1" x14ac:dyDescent="0.3">
      <c r="B10" s="243"/>
      <c r="C10" s="35">
        <f>IF(AND(Berechnung!$A$6=1,Berechnung!$A$8=1),Tiefpass!N13/Einstellungen!$D$38,1)</f>
        <v>1</v>
      </c>
      <c r="D10" s="48">
        <f>IF(AND(Berechnung!$A$6=1,Berechnung!$A$8=1),Tiefpass!N13,1)</f>
        <v>1</v>
      </c>
      <c r="E10" s="48">
        <f t="shared" ref="E10:AJ10" si="18">D10+$C10</f>
        <v>2</v>
      </c>
      <c r="F10" s="48">
        <f t="shared" si="18"/>
        <v>3</v>
      </c>
      <c r="G10" s="48">
        <f t="shared" si="18"/>
        <v>4</v>
      </c>
      <c r="H10" s="48">
        <f t="shared" si="18"/>
        <v>5</v>
      </c>
      <c r="I10" s="48">
        <f t="shared" si="18"/>
        <v>6</v>
      </c>
      <c r="J10" s="48">
        <f t="shared" si="18"/>
        <v>7</v>
      </c>
      <c r="K10" s="48">
        <f t="shared" si="18"/>
        <v>8</v>
      </c>
      <c r="L10" s="48">
        <f t="shared" si="18"/>
        <v>9</v>
      </c>
      <c r="M10" s="48">
        <f t="shared" si="18"/>
        <v>10</v>
      </c>
      <c r="N10" s="48">
        <f t="shared" si="18"/>
        <v>11</v>
      </c>
      <c r="O10" s="48">
        <f t="shared" si="18"/>
        <v>12</v>
      </c>
      <c r="P10" s="48">
        <f t="shared" si="18"/>
        <v>13</v>
      </c>
      <c r="Q10" s="48">
        <f t="shared" si="18"/>
        <v>14</v>
      </c>
      <c r="R10" s="48">
        <f t="shared" si="18"/>
        <v>15</v>
      </c>
      <c r="S10" s="48">
        <f t="shared" si="18"/>
        <v>16</v>
      </c>
      <c r="T10" s="48">
        <f t="shared" si="18"/>
        <v>17</v>
      </c>
      <c r="U10" s="48">
        <f t="shared" si="18"/>
        <v>18</v>
      </c>
      <c r="V10" s="48">
        <f t="shared" si="18"/>
        <v>19</v>
      </c>
      <c r="W10" s="48">
        <f t="shared" si="18"/>
        <v>20</v>
      </c>
      <c r="X10" s="48">
        <f t="shared" si="18"/>
        <v>21</v>
      </c>
      <c r="Y10" s="48">
        <f t="shared" si="18"/>
        <v>22</v>
      </c>
      <c r="Z10" s="48">
        <f t="shared" si="18"/>
        <v>23</v>
      </c>
      <c r="AA10" s="48">
        <f t="shared" si="18"/>
        <v>24</v>
      </c>
      <c r="AB10" s="48">
        <f t="shared" si="18"/>
        <v>25</v>
      </c>
      <c r="AC10" s="48">
        <f t="shared" si="18"/>
        <v>26</v>
      </c>
      <c r="AD10" s="48">
        <f t="shared" si="18"/>
        <v>27</v>
      </c>
      <c r="AE10" s="48">
        <f t="shared" si="18"/>
        <v>28</v>
      </c>
      <c r="AF10" s="48">
        <f t="shared" si="18"/>
        <v>29</v>
      </c>
      <c r="AG10" s="48">
        <f t="shared" si="18"/>
        <v>30</v>
      </c>
      <c r="AH10" s="48">
        <f t="shared" si="18"/>
        <v>31</v>
      </c>
      <c r="AI10" s="48">
        <f t="shared" si="18"/>
        <v>32</v>
      </c>
      <c r="AJ10" s="48">
        <f t="shared" si="18"/>
        <v>33</v>
      </c>
      <c r="AK10" s="48">
        <f t="shared" ref="AK10:BP10" si="19">AJ10+$C10</f>
        <v>34</v>
      </c>
      <c r="AL10" s="48">
        <f t="shared" si="19"/>
        <v>35</v>
      </c>
      <c r="AM10" s="48">
        <f t="shared" si="19"/>
        <v>36</v>
      </c>
      <c r="AN10" s="48">
        <f t="shared" si="19"/>
        <v>37</v>
      </c>
      <c r="AO10" s="48">
        <f t="shared" si="19"/>
        <v>38</v>
      </c>
      <c r="AP10" s="48">
        <f t="shared" si="19"/>
        <v>39</v>
      </c>
      <c r="AQ10" s="48">
        <f t="shared" si="19"/>
        <v>40</v>
      </c>
      <c r="AR10" s="48">
        <f t="shared" si="19"/>
        <v>41</v>
      </c>
      <c r="AS10" s="48">
        <f t="shared" si="19"/>
        <v>42</v>
      </c>
      <c r="AT10" s="48">
        <f t="shared" si="19"/>
        <v>43</v>
      </c>
      <c r="AU10" s="48">
        <f t="shared" si="19"/>
        <v>44</v>
      </c>
      <c r="AV10" s="48">
        <f t="shared" si="19"/>
        <v>45</v>
      </c>
      <c r="AW10" s="48">
        <f t="shared" si="19"/>
        <v>46</v>
      </c>
      <c r="AX10" s="48">
        <f t="shared" si="19"/>
        <v>47</v>
      </c>
      <c r="AY10" s="48">
        <f t="shared" si="19"/>
        <v>48</v>
      </c>
      <c r="AZ10" s="48">
        <f t="shared" si="19"/>
        <v>49</v>
      </c>
      <c r="BA10" s="48">
        <f t="shared" si="19"/>
        <v>50</v>
      </c>
      <c r="BB10" s="48">
        <f t="shared" si="19"/>
        <v>51</v>
      </c>
      <c r="BC10" s="48">
        <f t="shared" si="19"/>
        <v>52</v>
      </c>
      <c r="BD10" s="48">
        <f t="shared" si="19"/>
        <v>53</v>
      </c>
      <c r="BE10" s="48">
        <f t="shared" si="19"/>
        <v>54</v>
      </c>
      <c r="BF10" s="48">
        <f t="shared" si="19"/>
        <v>55</v>
      </c>
      <c r="BG10" s="48">
        <f t="shared" si="19"/>
        <v>56</v>
      </c>
      <c r="BH10" s="48">
        <f t="shared" si="19"/>
        <v>57</v>
      </c>
      <c r="BI10" s="48">
        <f t="shared" si="19"/>
        <v>58</v>
      </c>
      <c r="BJ10" s="48">
        <f t="shared" si="19"/>
        <v>59</v>
      </c>
      <c r="BK10" s="48">
        <f t="shared" si="19"/>
        <v>60</v>
      </c>
      <c r="BL10" s="48">
        <f t="shared" si="19"/>
        <v>61</v>
      </c>
      <c r="BM10" s="48">
        <f t="shared" si="19"/>
        <v>62</v>
      </c>
      <c r="BN10" s="48">
        <f t="shared" si="19"/>
        <v>63</v>
      </c>
      <c r="BO10" s="48">
        <f t="shared" si="19"/>
        <v>64</v>
      </c>
      <c r="BP10" s="48">
        <f t="shared" si="19"/>
        <v>65</v>
      </c>
      <c r="BQ10" s="48">
        <f t="shared" ref="BQ10:CP10" si="20">BP10+$C10</f>
        <v>66</v>
      </c>
      <c r="BR10" s="48">
        <f t="shared" si="20"/>
        <v>67</v>
      </c>
      <c r="BS10" s="48">
        <f t="shared" si="20"/>
        <v>68</v>
      </c>
      <c r="BT10" s="48">
        <f t="shared" si="20"/>
        <v>69</v>
      </c>
      <c r="BU10" s="48">
        <f t="shared" si="20"/>
        <v>70</v>
      </c>
      <c r="BV10" s="48">
        <f t="shared" si="20"/>
        <v>71</v>
      </c>
      <c r="BW10" s="48">
        <f t="shared" si="20"/>
        <v>72</v>
      </c>
      <c r="BX10" s="48">
        <f t="shared" si="20"/>
        <v>73</v>
      </c>
      <c r="BY10" s="48">
        <f t="shared" si="20"/>
        <v>74</v>
      </c>
      <c r="BZ10" s="48">
        <f t="shared" si="20"/>
        <v>75</v>
      </c>
      <c r="CA10" s="48">
        <f t="shared" si="20"/>
        <v>76</v>
      </c>
      <c r="CB10" s="48">
        <f t="shared" si="20"/>
        <v>77</v>
      </c>
      <c r="CC10" s="48">
        <f t="shared" si="20"/>
        <v>78</v>
      </c>
      <c r="CD10" s="48">
        <f t="shared" si="20"/>
        <v>79</v>
      </c>
      <c r="CE10" s="48">
        <f t="shared" si="20"/>
        <v>80</v>
      </c>
      <c r="CF10" s="48">
        <f t="shared" si="20"/>
        <v>81</v>
      </c>
      <c r="CG10" s="48">
        <f t="shared" si="20"/>
        <v>82</v>
      </c>
      <c r="CH10" s="48">
        <f t="shared" si="20"/>
        <v>83</v>
      </c>
      <c r="CI10" s="48">
        <f t="shared" si="20"/>
        <v>84</v>
      </c>
      <c r="CJ10" s="48">
        <f t="shared" si="20"/>
        <v>85</v>
      </c>
      <c r="CK10" s="48">
        <f t="shared" si="20"/>
        <v>86</v>
      </c>
      <c r="CL10" s="48">
        <f t="shared" si="20"/>
        <v>87</v>
      </c>
      <c r="CM10" s="48">
        <f t="shared" si="20"/>
        <v>88</v>
      </c>
      <c r="CN10" s="48">
        <f t="shared" si="20"/>
        <v>89</v>
      </c>
      <c r="CO10" s="48">
        <f t="shared" si="20"/>
        <v>90</v>
      </c>
      <c r="CP10" s="49">
        <f t="shared" si="20"/>
        <v>91</v>
      </c>
    </row>
    <row r="11" spans="2:94" ht="15.75" thickBot="1" x14ac:dyDescent="0.3">
      <c r="B11" s="34"/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4"/>
    </row>
    <row r="12" spans="2:94" x14ac:dyDescent="0.25">
      <c r="B12" s="235" t="s">
        <v>48</v>
      </c>
      <c r="C12" s="232"/>
      <c r="D12" s="48">
        <f>1/SQRT(1+(D4*2*PI()*Einstellungen!$E$17*Einstellungen!$E$18)^2)</f>
        <v>0.9999999999546485</v>
      </c>
      <c r="E12" s="48">
        <f>1/SQRT(1+(E4*2*PI()*Einstellungen!$E$17*Einstellungen!$E$18)^2)</f>
        <v>0.999999999818594</v>
      </c>
      <c r="F12" s="48">
        <f>1/SQRT(1+(F4*2*PI()*Einstellungen!$E$17*Einstellungen!$E$18)^2)</f>
        <v>0.99999999959183672</v>
      </c>
      <c r="G12" s="48">
        <f>1/SQRT(1+(G4*2*PI()*Einstellungen!$E$17*Einstellungen!$E$18)^2)</f>
        <v>0.99999999927437644</v>
      </c>
      <c r="H12" s="48">
        <f>1/SQRT(1+(H4*2*PI()*Einstellungen!$E$17*Einstellungen!$E$18)^2)</f>
        <v>0.99999999886621316</v>
      </c>
      <c r="I12" s="48">
        <f>1/SQRT(1+(I4*2*PI()*Einstellungen!$E$17*Einstellungen!$E$18)^2)</f>
        <v>0.9999999983673471</v>
      </c>
      <c r="J12" s="48">
        <f>1/SQRT(1+(J4*2*PI()*Einstellungen!$E$17*Einstellungen!$E$18)^2)</f>
        <v>0.99999999777777782</v>
      </c>
      <c r="K12" s="48">
        <f>1/SQRT(1+(K4*2*PI()*Einstellungen!$E$17*Einstellungen!$E$18)^2)</f>
        <v>0.99999999709750576</v>
      </c>
      <c r="L12" s="48">
        <f>1/SQRT(1+(L4*2*PI()*Einstellungen!$E$17*Einstellungen!$E$18)^2)</f>
        <v>0.99999999632653069</v>
      </c>
      <c r="M12" s="48">
        <f>1/SQRT(1+(M4*2*PI()*Einstellungen!$E$17*Einstellungen!$E$18)^2)</f>
        <v>0.99999999546485263</v>
      </c>
      <c r="N12" s="48">
        <f>1/SQRT(1+(N4*2*PI()*Einstellungen!$E$17*Einstellungen!$E$18)^2)</f>
        <v>0.99999999451247179</v>
      </c>
      <c r="O12" s="48">
        <f>1/SQRT(1+(O4*2*PI()*Einstellungen!$E$17*Einstellungen!$E$18)^2)</f>
        <v>0.99999999346938773</v>
      </c>
      <c r="P12" s="48">
        <f>1/SQRT(1+(P4*2*PI()*Einstellungen!$E$17*Einstellungen!$E$18)^2)</f>
        <v>0.999999992335601</v>
      </c>
      <c r="Q12" s="48">
        <f>1/SQRT(1+(Q4*2*PI()*Einstellungen!$E$17*Einstellungen!$E$18)^2)</f>
        <v>0.99999999111111137</v>
      </c>
      <c r="R12" s="48">
        <f>1/SQRT(1+(R4*2*PI()*Einstellungen!$E$17*Einstellungen!$E$18)^2)</f>
        <v>0.99999998979591853</v>
      </c>
      <c r="S12" s="48">
        <f>1/SQRT(1+(S4*2*PI()*Einstellungen!$E$17*Einstellungen!$E$18)^2)</f>
        <v>0.99999998839002291</v>
      </c>
      <c r="T12" s="48">
        <f>1/SQRT(1+(T4*2*PI()*Einstellungen!$E$17*Einstellungen!$E$18)^2)</f>
        <v>0.9999999868934244</v>
      </c>
      <c r="U12" s="48">
        <f>1/SQRT(1+(U4*2*PI()*Einstellungen!$E$17*Einstellungen!$E$18)^2)</f>
        <v>0.99999998530612277</v>
      </c>
      <c r="V12" s="48">
        <f>1/SQRT(1+(V4*2*PI()*Einstellungen!$E$17*Einstellungen!$E$18)^2)</f>
        <v>0.99999998362811837</v>
      </c>
      <c r="W12" s="48">
        <f>1/SQRT(1+(W4*2*PI()*Einstellungen!$E$17*Einstellungen!$E$18)^2)</f>
        <v>0.99999998185941086</v>
      </c>
      <c r="X12" s="48">
        <f>1/SQRT(1+(X4*2*PI()*Einstellungen!$E$17*Einstellungen!$E$18)^2)</f>
        <v>0.99999998000000057</v>
      </c>
      <c r="Y12" s="48">
        <f>1/SQRT(1+(Y4*2*PI()*Einstellungen!$E$17*Einstellungen!$E$18)^2)</f>
        <v>0.99999997804988738</v>
      </c>
      <c r="Z12" s="48">
        <f>1/SQRT(1+(Z4*2*PI()*Einstellungen!$E$17*Einstellungen!$E$18)^2)</f>
        <v>0.99999997600907109</v>
      </c>
      <c r="AA12" s="48">
        <f>1/SQRT(1+(AA4*2*PI()*Einstellungen!$E$17*Einstellungen!$E$18)^2)</f>
        <v>0.99999997387755202</v>
      </c>
      <c r="AB12" s="48">
        <f>1/SQRT(1+(AB4*2*PI()*Einstellungen!$E$17*Einstellungen!$E$18)^2)</f>
        <v>0.99999997165532994</v>
      </c>
      <c r="AC12" s="48">
        <f>1/SQRT(1+(AC4*2*PI()*Einstellungen!$E$17*Einstellungen!$E$18)^2)</f>
        <v>0.99999996934240509</v>
      </c>
      <c r="AD12" s="48">
        <f>1/SQRT(1+(AD4*2*PI()*Einstellungen!$E$17*Einstellungen!$E$18)^2)</f>
        <v>0.99999996693877713</v>
      </c>
      <c r="AE12" s="48">
        <f>1/SQRT(1+(AE4*2*PI()*Einstellungen!$E$17*Einstellungen!$E$18)^2)</f>
        <v>0.99999996444444628</v>
      </c>
      <c r="AF12" s="48">
        <f>1/SQRT(1+(AF4*2*PI()*Einstellungen!$E$17*Einstellungen!$E$18)^2)</f>
        <v>0.99999996185941253</v>
      </c>
      <c r="AG12" s="48">
        <f>1/SQRT(1+(AG4*2*PI()*Einstellungen!$E$17*Einstellungen!$E$18)^2)</f>
        <v>0.99999995918367601</v>
      </c>
      <c r="AH12" s="48">
        <f>1/SQRT(1+(AH4*2*PI()*Einstellungen!$E$17*Einstellungen!$E$18)^2)</f>
        <v>0.99999995641723649</v>
      </c>
      <c r="AI12" s="48">
        <f>1/SQRT(1+(AI4*2*PI()*Einstellungen!$E$17*Einstellungen!$E$18)^2)</f>
        <v>0.99999995356009397</v>
      </c>
      <c r="AJ12" s="48">
        <f>1/SQRT(1+(AJ4*2*PI()*Einstellungen!$E$17*Einstellungen!$E$18)^2)</f>
        <v>0.99999995061224856</v>
      </c>
      <c r="AK12" s="48">
        <f>1/SQRT(1+(AK4*2*PI()*Einstellungen!$E$17*Einstellungen!$E$18)^2)</f>
        <v>0.99999994757370037</v>
      </c>
      <c r="AL12" s="48">
        <f>1/SQRT(1+(AL4*2*PI()*Einstellungen!$E$17*Einstellungen!$E$18)^2)</f>
        <v>0.99999994444444895</v>
      </c>
      <c r="AM12" s="48">
        <f>1/SQRT(1+(AM4*2*PI()*Einstellungen!$E$17*Einstellungen!$E$18)^2)</f>
        <v>0.99999994122449498</v>
      </c>
      <c r="AN12" s="48">
        <f>1/SQRT(1+(AN4*2*PI()*Einstellungen!$E$17*Einstellungen!$E$18)^2)</f>
        <v>0.99999993791383812</v>
      </c>
      <c r="AO12" s="48">
        <f>1/SQRT(1+(AO4*2*PI()*Einstellungen!$E$17*Einstellungen!$E$18)^2)</f>
        <v>0.99999993451247804</v>
      </c>
      <c r="AP12" s="48">
        <f>1/SQRT(1+(AP4*2*PI()*Einstellungen!$E$17*Einstellungen!$E$18)^2)</f>
        <v>0.9999999310204154</v>
      </c>
      <c r="AQ12" s="48">
        <f>1/SQRT(1+(AQ4*2*PI()*Einstellungen!$E$17*Einstellungen!$E$18)^2)</f>
        <v>0.99999992743764954</v>
      </c>
      <c r="AR12" s="48">
        <f>1/SQRT(1+(AR4*2*PI()*Einstellungen!$E$17*Einstellungen!$E$18)^2)</f>
        <v>0.99999992376418101</v>
      </c>
      <c r="AS12" s="48">
        <f>1/SQRT(1+(AS4*2*PI()*Einstellungen!$E$17*Einstellungen!$E$18)^2)</f>
        <v>0.99999992000000959</v>
      </c>
      <c r="AT12" s="48">
        <f>1/SQRT(1+(AT4*2*PI()*Einstellungen!$E$17*Einstellungen!$E$18)^2)</f>
        <v>0.99999991614513528</v>
      </c>
      <c r="AU12" s="48">
        <f>1/SQRT(1+(AU4*2*PI()*Einstellungen!$E$17*Einstellungen!$E$18)^2)</f>
        <v>0.99999991219955808</v>
      </c>
      <c r="AV12" s="48">
        <f>1/SQRT(1+(AV4*2*PI()*Einstellungen!$E$17*Einstellungen!$E$18)^2)</f>
        <v>0.999999908163278</v>
      </c>
      <c r="AW12" s="48">
        <f>1/SQRT(1+(AW4*2*PI()*Einstellungen!$E$17*Einstellungen!$E$18)^2)</f>
        <v>0.99999990403629491</v>
      </c>
      <c r="AX12" s="48">
        <f>1/SQRT(1+(AX4*2*PI()*Einstellungen!$E$17*Einstellungen!$E$18)^2)</f>
        <v>0.99999989981860904</v>
      </c>
      <c r="AY12" s="48">
        <f>1/SQRT(1+(AY4*2*PI()*Einstellungen!$E$17*Einstellungen!$E$18)^2)</f>
        <v>0.9999998955102205</v>
      </c>
      <c r="AZ12" s="48">
        <f>1/SQRT(1+(AZ4*2*PI()*Einstellungen!$E$17*Einstellungen!$E$18)^2)</f>
        <v>0.99999989111112886</v>
      </c>
      <c r="BA12" s="48">
        <f>1/SQRT(1+(BA4*2*PI()*Einstellungen!$E$17*Einstellungen!$E$18)^2)</f>
        <v>0.99999988662133443</v>
      </c>
      <c r="BB12" s="48">
        <f>1/SQRT(1+(BB4*2*PI()*Einstellungen!$E$17*Einstellungen!$E$18)^2)</f>
        <v>0.99999988204083723</v>
      </c>
      <c r="BC12" s="48">
        <f>1/SQRT(1+(BC4*2*PI()*Einstellungen!$E$17*Einstellungen!$E$18)^2)</f>
        <v>0.99999987736963691</v>
      </c>
      <c r="BD12" s="48">
        <f>1/SQRT(1+(BD4*2*PI()*Einstellungen!$E$17*Einstellungen!$E$18)^2)</f>
        <v>0.99999987260773415</v>
      </c>
      <c r="BE12" s="48">
        <f>1/SQRT(1+(BE4*2*PI()*Einstellungen!$E$17*Einstellungen!$E$18)^2)</f>
        <v>0.99999986775512828</v>
      </c>
      <c r="BF12" s="48">
        <f>1/SQRT(1+(BF4*2*PI()*Einstellungen!$E$17*Einstellungen!$E$18)^2)</f>
        <v>0.99999986281181963</v>
      </c>
      <c r="BG12" s="48">
        <f>1/SQRT(1+(BG4*2*PI()*Einstellungen!$E$17*Einstellungen!$E$18)^2)</f>
        <v>0.9999998577778082</v>
      </c>
      <c r="BH12" s="48">
        <f>1/SQRT(1+(BH4*2*PI()*Einstellungen!$E$17*Einstellungen!$E$18)^2)</f>
        <v>0.99999985265309377</v>
      </c>
      <c r="BI12" s="48">
        <f>1/SQRT(1+(BI4*2*PI()*Einstellungen!$E$17*Einstellungen!$E$18)^2)</f>
        <v>0.99999984743767656</v>
      </c>
      <c r="BJ12" s="48">
        <f>1/SQRT(1+(BJ4*2*PI()*Einstellungen!$E$17*Einstellungen!$E$18)^2)</f>
        <v>0.99999984213155657</v>
      </c>
      <c r="BK12" s="48">
        <f>1/SQRT(1+(BK4*2*PI()*Einstellungen!$E$17*Einstellungen!$E$18)^2)</f>
        <v>0.9999998367347338</v>
      </c>
      <c r="BL12" s="48">
        <f>1/SQRT(1+(BL4*2*PI()*Einstellungen!$E$17*Einstellungen!$E$18)^2)</f>
        <v>0.99999983124720837</v>
      </c>
      <c r="BM12" s="48">
        <f>1/SQRT(1+(BM4*2*PI()*Einstellungen!$E$17*Einstellungen!$E$18)^2)</f>
        <v>0.99999982566897971</v>
      </c>
      <c r="BN12" s="48">
        <f>1/SQRT(1+(BN4*2*PI()*Einstellungen!$E$17*Einstellungen!$E$18)^2)</f>
        <v>0.99999982000004861</v>
      </c>
      <c r="BO12" s="48">
        <f>1/SQRT(1+(BO4*2*PI()*Einstellungen!$E$17*Einstellungen!$E$18)^2)</f>
        <v>0.99999981424041462</v>
      </c>
      <c r="BP12" s="48">
        <f>1/SQRT(1+(BP4*2*PI()*Einstellungen!$E$17*Einstellungen!$E$18)^2)</f>
        <v>0.99999980839007774</v>
      </c>
      <c r="BQ12" s="48">
        <f>1/SQRT(1+(BQ4*2*PI()*Einstellungen!$E$17*Einstellungen!$E$18)^2)</f>
        <v>0.99999980244903819</v>
      </c>
      <c r="BR12" s="48">
        <f>1/SQRT(1+(BR4*2*PI()*Einstellungen!$E$17*Einstellungen!$E$18)^2)</f>
        <v>0.99999979641729564</v>
      </c>
      <c r="BS12" s="48">
        <f>1/SQRT(1+(BS4*2*PI()*Einstellungen!$E$17*Einstellungen!$E$18)^2)</f>
        <v>0.99999979029485053</v>
      </c>
      <c r="BT12" s="48">
        <f>1/SQRT(1+(BT4*2*PI()*Einstellungen!$E$17*Einstellungen!$E$18)^2)</f>
        <v>0.99999978408170254</v>
      </c>
      <c r="BU12" s="48">
        <f>1/SQRT(1+(BU4*2*PI()*Einstellungen!$E$17*Einstellungen!$E$18)^2)</f>
        <v>0.99999977777785187</v>
      </c>
      <c r="BV12" s="48">
        <f>1/SQRT(1+(BV4*2*PI()*Einstellungen!$E$17*Einstellungen!$E$18)^2)</f>
        <v>0.99999977138329832</v>
      </c>
      <c r="BW12" s="48">
        <f>1/SQRT(1+(BW4*2*PI()*Einstellungen!$E$17*Einstellungen!$E$18)^2)</f>
        <v>0.9999997648980421</v>
      </c>
      <c r="BX12" s="48">
        <f>1/SQRT(1+(BX4*2*PI()*Einstellungen!$E$17*Einstellungen!$E$18)^2)</f>
        <v>0.99999975832208321</v>
      </c>
      <c r="BY12" s="48">
        <f>1/SQRT(1+(BY4*2*PI()*Einstellungen!$E$17*Einstellungen!$E$18)^2)</f>
        <v>0.99999975165542132</v>
      </c>
      <c r="BZ12" s="48">
        <f>1/SQRT(1+(BZ4*2*PI()*Einstellungen!$E$17*Einstellungen!$E$18)^2)</f>
        <v>0.99999974489805687</v>
      </c>
      <c r="CA12" s="48">
        <f>1/SQRT(1+(CA4*2*PI()*Einstellungen!$E$17*Einstellungen!$E$18)^2)</f>
        <v>0.99999973804998965</v>
      </c>
      <c r="CB12" s="48">
        <f>1/SQRT(1+(CB4*2*PI()*Einstellungen!$E$17*Einstellungen!$E$18)^2)</f>
        <v>0.99999973111121954</v>
      </c>
      <c r="CC12" s="48">
        <f>1/SQRT(1+(CC4*2*PI()*Einstellungen!$E$17*Einstellungen!$E$18)^2)</f>
        <v>0.99999972408174687</v>
      </c>
      <c r="CD12" s="48">
        <f>1/SQRT(1+(CD4*2*PI()*Einstellungen!$E$17*Einstellungen!$E$18)^2)</f>
        <v>0.99999971696157153</v>
      </c>
      <c r="CE12" s="48">
        <f>1/SQRT(1+(CE4*2*PI()*Einstellungen!$E$17*Einstellungen!$E$18)^2)</f>
        <v>0.9999997097506933</v>
      </c>
      <c r="CF12" s="48">
        <f>1/SQRT(1+(CF4*2*PI()*Einstellungen!$E$17*Einstellungen!$E$18)^2)</f>
        <v>0.9999997024491124</v>
      </c>
      <c r="CG12" s="48">
        <f>1/SQRT(1+(CG4*2*PI()*Einstellungen!$E$17*Einstellungen!$E$18)^2)</f>
        <v>0.99999969505682884</v>
      </c>
      <c r="CH12" s="48">
        <f>1/SQRT(1+(CH4*2*PI()*Einstellungen!$E$17*Einstellungen!$E$18)^2)</f>
        <v>0.9999996875738425</v>
      </c>
      <c r="CI12" s="48">
        <f>1/SQRT(1+(CI4*2*PI()*Einstellungen!$E$17*Einstellungen!$E$18)^2)</f>
        <v>0.9999996800001536</v>
      </c>
      <c r="CJ12" s="48">
        <f>1/SQRT(1+(CJ4*2*PI()*Einstellungen!$E$17*Einstellungen!$E$18)^2)</f>
        <v>0.99999967233576192</v>
      </c>
      <c r="CK12" s="48">
        <f>1/SQRT(1+(CK4*2*PI()*Einstellungen!$E$17*Einstellungen!$E$18)^2)</f>
        <v>0.99999966458066758</v>
      </c>
      <c r="CL12" s="48">
        <f>1/SQRT(1+(CL4*2*PI()*Einstellungen!$E$17*Einstellungen!$E$18)^2)</f>
        <v>0.99999965673487068</v>
      </c>
      <c r="CM12" s="48">
        <f>1/SQRT(1+(CM4*2*PI()*Einstellungen!$E$17*Einstellungen!$E$18)^2)</f>
        <v>0.999999648798371</v>
      </c>
      <c r="CN12" s="48">
        <f>1/SQRT(1+(CN4*2*PI()*Einstellungen!$E$17*Einstellungen!$E$18)^2)</f>
        <v>0.99999964077116865</v>
      </c>
      <c r="CO12" s="48">
        <f>1/SQRT(1+(CO4*2*PI()*Einstellungen!$E$17*Einstellungen!$E$18)^2)</f>
        <v>0.99999963265326353</v>
      </c>
      <c r="CP12" s="49">
        <f>1/SQRT(1+(CP4*2*PI()*Einstellungen!$E$17*Einstellungen!$E$18)^2)</f>
        <v>0.99999962444465607</v>
      </c>
    </row>
    <row r="13" spans="2:94" x14ac:dyDescent="0.25">
      <c r="B13" s="236"/>
      <c r="C13" s="233"/>
      <c r="D13" s="48">
        <f>1/SQRT(1+(D5*2*PI()*Einstellungen!$E$17*Einstellungen!$E$18)^2)</f>
        <v>0.9999999999546485</v>
      </c>
      <c r="E13" s="48">
        <f>1/SQRT(1+(E5*2*PI()*Einstellungen!$E$17*Einstellungen!$E$18)^2)</f>
        <v>0.999999999818594</v>
      </c>
      <c r="F13" s="48">
        <f>1/SQRT(1+(F5*2*PI()*Einstellungen!$E$17*Einstellungen!$E$18)^2)</f>
        <v>0.99999999959183672</v>
      </c>
      <c r="G13" s="48">
        <f>1/SQRT(1+(G5*2*PI()*Einstellungen!$E$17*Einstellungen!$E$18)^2)</f>
        <v>0.99999999927437644</v>
      </c>
      <c r="H13" s="48">
        <f>1/SQRT(1+(H5*2*PI()*Einstellungen!$E$17*Einstellungen!$E$18)^2)</f>
        <v>0.99999999886621316</v>
      </c>
      <c r="I13" s="48">
        <f>1/SQRT(1+(I5*2*PI()*Einstellungen!$E$17*Einstellungen!$E$18)^2)</f>
        <v>0.9999999983673471</v>
      </c>
      <c r="J13" s="48">
        <f>1/SQRT(1+(J5*2*PI()*Einstellungen!$E$17*Einstellungen!$E$18)^2)</f>
        <v>0.99999999777777782</v>
      </c>
      <c r="K13" s="48">
        <f>1/SQRT(1+(K5*2*PI()*Einstellungen!$E$17*Einstellungen!$E$18)^2)</f>
        <v>0.99999999709750576</v>
      </c>
      <c r="L13" s="48">
        <f>1/SQRT(1+(L5*2*PI()*Einstellungen!$E$17*Einstellungen!$E$18)^2)</f>
        <v>0.99999999632653069</v>
      </c>
      <c r="M13" s="48">
        <f>1/SQRT(1+(M5*2*PI()*Einstellungen!$E$17*Einstellungen!$E$18)^2)</f>
        <v>0.99999999546485263</v>
      </c>
      <c r="N13" s="48">
        <f>1/SQRT(1+(N5*2*PI()*Einstellungen!$E$17*Einstellungen!$E$18)^2)</f>
        <v>0.99999999451247179</v>
      </c>
      <c r="O13" s="48">
        <f>1/SQRT(1+(O5*2*PI()*Einstellungen!$E$17*Einstellungen!$E$18)^2)</f>
        <v>0.99999999346938773</v>
      </c>
      <c r="P13" s="48">
        <f>1/SQRT(1+(P5*2*PI()*Einstellungen!$E$17*Einstellungen!$E$18)^2)</f>
        <v>0.999999992335601</v>
      </c>
      <c r="Q13" s="48">
        <f>1/SQRT(1+(Q5*2*PI()*Einstellungen!$E$17*Einstellungen!$E$18)^2)</f>
        <v>0.99999999111111137</v>
      </c>
      <c r="R13" s="48">
        <f>1/SQRT(1+(R5*2*PI()*Einstellungen!$E$17*Einstellungen!$E$18)^2)</f>
        <v>0.99999998979591853</v>
      </c>
      <c r="S13" s="48">
        <f>1/SQRT(1+(S5*2*PI()*Einstellungen!$E$17*Einstellungen!$E$18)^2)</f>
        <v>0.99999998839002291</v>
      </c>
      <c r="T13" s="48">
        <f>1/SQRT(1+(T5*2*PI()*Einstellungen!$E$17*Einstellungen!$E$18)^2)</f>
        <v>0.9999999868934244</v>
      </c>
      <c r="U13" s="48">
        <f>1/SQRT(1+(U5*2*PI()*Einstellungen!$E$17*Einstellungen!$E$18)^2)</f>
        <v>0.99999998530612277</v>
      </c>
      <c r="V13" s="48">
        <f>1/SQRT(1+(V5*2*PI()*Einstellungen!$E$17*Einstellungen!$E$18)^2)</f>
        <v>0.99999998362811837</v>
      </c>
      <c r="W13" s="48">
        <f>1/SQRT(1+(W5*2*PI()*Einstellungen!$E$17*Einstellungen!$E$18)^2)</f>
        <v>0.99999998185941086</v>
      </c>
      <c r="X13" s="48">
        <f>1/SQRT(1+(X5*2*PI()*Einstellungen!$E$17*Einstellungen!$E$18)^2)</f>
        <v>0.99999998000000057</v>
      </c>
      <c r="Y13" s="48">
        <f>1/SQRT(1+(Y5*2*PI()*Einstellungen!$E$17*Einstellungen!$E$18)^2)</f>
        <v>0.99999997804988738</v>
      </c>
      <c r="Z13" s="48">
        <f>1/SQRT(1+(Z5*2*PI()*Einstellungen!$E$17*Einstellungen!$E$18)^2)</f>
        <v>0.99999997600907109</v>
      </c>
      <c r="AA13" s="48">
        <f>1/SQRT(1+(AA5*2*PI()*Einstellungen!$E$17*Einstellungen!$E$18)^2)</f>
        <v>0.99999997387755202</v>
      </c>
      <c r="AB13" s="48">
        <f>1/SQRT(1+(AB5*2*PI()*Einstellungen!$E$17*Einstellungen!$E$18)^2)</f>
        <v>0.99999997165532994</v>
      </c>
      <c r="AC13" s="48">
        <f>1/SQRT(1+(AC5*2*PI()*Einstellungen!$E$17*Einstellungen!$E$18)^2)</f>
        <v>0.99999996934240509</v>
      </c>
      <c r="AD13" s="48">
        <f>1/SQRT(1+(AD5*2*PI()*Einstellungen!$E$17*Einstellungen!$E$18)^2)</f>
        <v>0.99999996693877713</v>
      </c>
      <c r="AE13" s="48">
        <f>1/SQRT(1+(AE5*2*PI()*Einstellungen!$E$17*Einstellungen!$E$18)^2)</f>
        <v>0.99999996444444628</v>
      </c>
      <c r="AF13" s="48">
        <f>1/SQRT(1+(AF5*2*PI()*Einstellungen!$E$17*Einstellungen!$E$18)^2)</f>
        <v>0.99999996185941253</v>
      </c>
      <c r="AG13" s="48">
        <f>1/SQRT(1+(AG5*2*PI()*Einstellungen!$E$17*Einstellungen!$E$18)^2)</f>
        <v>0.99999995918367601</v>
      </c>
      <c r="AH13" s="48">
        <f>1/SQRT(1+(AH5*2*PI()*Einstellungen!$E$17*Einstellungen!$E$18)^2)</f>
        <v>0.99999995641723649</v>
      </c>
      <c r="AI13" s="48">
        <f>1/SQRT(1+(AI5*2*PI()*Einstellungen!$E$17*Einstellungen!$E$18)^2)</f>
        <v>0.99999995356009397</v>
      </c>
      <c r="AJ13" s="48">
        <f>1/SQRT(1+(AJ5*2*PI()*Einstellungen!$E$17*Einstellungen!$E$18)^2)</f>
        <v>0.99999995061224856</v>
      </c>
      <c r="AK13" s="48">
        <f>1/SQRT(1+(AK5*2*PI()*Einstellungen!$E$17*Einstellungen!$E$18)^2)</f>
        <v>0.99999994757370037</v>
      </c>
      <c r="AL13" s="48">
        <f>1/SQRT(1+(AL5*2*PI()*Einstellungen!$E$17*Einstellungen!$E$18)^2)</f>
        <v>0.99999994444444895</v>
      </c>
      <c r="AM13" s="48">
        <f>1/SQRT(1+(AM5*2*PI()*Einstellungen!$E$17*Einstellungen!$E$18)^2)</f>
        <v>0.99999994122449498</v>
      </c>
      <c r="AN13" s="48">
        <f>1/SQRT(1+(AN5*2*PI()*Einstellungen!$E$17*Einstellungen!$E$18)^2)</f>
        <v>0.99999993791383812</v>
      </c>
      <c r="AO13" s="48">
        <f>1/SQRT(1+(AO5*2*PI()*Einstellungen!$E$17*Einstellungen!$E$18)^2)</f>
        <v>0.99999993451247804</v>
      </c>
      <c r="AP13" s="48">
        <f>1/SQRT(1+(AP5*2*PI()*Einstellungen!$E$17*Einstellungen!$E$18)^2)</f>
        <v>0.9999999310204154</v>
      </c>
      <c r="AQ13" s="48">
        <f>1/SQRT(1+(AQ5*2*PI()*Einstellungen!$E$17*Einstellungen!$E$18)^2)</f>
        <v>0.99999992743764954</v>
      </c>
      <c r="AR13" s="48">
        <f>1/SQRT(1+(AR5*2*PI()*Einstellungen!$E$17*Einstellungen!$E$18)^2)</f>
        <v>0.99999992376418101</v>
      </c>
      <c r="AS13" s="48">
        <f>1/SQRT(1+(AS5*2*PI()*Einstellungen!$E$17*Einstellungen!$E$18)^2)</f>
        <v>0.99999992000000959</v>
      </c>
      <c r="AT13" s="48">
        <f>1/SQRT(1+(AT5*2*PI()*Einstellungen!$E$17*Einstellungen!$E$18)^2)</f>
        <v>0.99999991614513528</v>
      </c>
      <c r="AU13" s="48">
        <f>1/SQRT(1+(AU5*2*PI()*Einstellungen!$E$17*Einstellungen!$E$18)^2)</f>
        <v>0.99999991219955808</v>
      </c>
      <c r="AV13" s="48">
        <f>1/SQRT(1+(AV5*2*PI()*Einstellungen!$E$17*Einstellungen!$E$18)^2)</f>
        <v>0.999999908163278</v>
      </c>
      <c r="AW13" s="48">
        <f>1/SQRT(1+(AW5*2*PI()*Einstellungen!$E$17*Einstellungen!$E$18)^2)</f>
        <v>0.99999990403629491</v>
      </c>
      <c r="AX13" s="48">
        <f>1/SQRT(1+(AX5*2*PI()*Einstellungen!$E$17*Einstellungen!$E$18)^2)</f>
        <v>0.99999989981860904</v>
      </c>
      <c r="AY13" s="48">
        <f>1/SQRT(1+(AY5*2*PI()*Einstellungen!$E$17*Einstellungen!$E$18)^2)</f>
        <v>0.9999998955102205</v>
      </c>
      <c r="AZ13" s="48">
        <f>1/SQRT(1+(AZ5*2*PI()*Einstellungen!$E$17*Einstellungen!$E$18)^2)</f>
        <v>0.99999989111112886</v>
      </c>
      <c r="BA13" s="48">
        <f>1/SQRT(1+(BA5*2*PI()*Einstellungen!$E$17*Einstellungen!$E$18)^2)</f>
        <v>0.99999988662133443</v>
      </c>
      <c r="BB13" s="48">
        <f>1/SQRT(1+(BB5*2*PI()*Einstellungen!$E$17*Einstellungen!$E$18)^2)</f>
        <v>0.99999988204083723</v>
      </c>
      <c r="BC13" s="48">
        <f>1/SQRT(1+(BC5*2*PI()*Einstellungen!$E$17*Einstellungen!$E$18)^2)</f>
        <v>0.99999987736963691</v>
      </c>
      <c r="BD13" s="48">
        <f>1/SQRT(1+(BD5*2*PI()*Einstellungen!$E$17*Einstellungen!$E$18)^2)</f>
        <v>0.99999987260773415</v>
      </c>
      <c r="BE13" s="48">
        <f>1/SQRT(1+(BE5*2*PI()*Einstellungen!$E$17*Einstellungen!$E$18)^2)</f>
        <v>0.99999986775512828</v>
      </c>
      <c r="BF13" s="48">
        <f>1/SQRT(1+(BF5*2*PI()*Einstellungen!$E$17*Einstellungen!$E$18)^2)</f>
        <v>0.99999986281181963</v>
      </c>
      <c r="BG13" s="48">
        <f>1/SQRT(1+(BG5*2*PI()*Einstellungen!$E$17*Einstellungen!$E$18)^2)</f>
        <v>0.9999998577778082</v>
      </c>
      <c r="BH13" s="48">
        <f>1/SQRT(1+(BH5*2*PI()*Einstellungen!$E$17*Einstellungen!$E$18)^2)</f>
        <v>0.99999985265309377</v>
      </c>
      <c r="BI13" s="48">
        <f>1/SQRT(1+(BI5*2*PI()*Einstellungen!$E$17*Einstellungen!$E$18)^2)</f>
        <v>0.99999984743767656</v>
      </c>
      <c r="BJ13" s="48">
        <f>1/SQRT(1+(BJ5*2*PI()*Einstellungen!$E$17*Einstellungen!$E$18)^2)</f>
        <v>0.99999984213155657</v>
      </c>
      <c r="BK13" s="48">
        <f>1/SQRT(1+(BK5*2*PI()*Einstellungen!$E$17*Einstellungen!$E$18)^2)</f>
        <v>0.9999998367347338</v>
      </c>
      <c r="BL13" s="48">
        <f>1/SQRT(1+(BL5*2*PI()*Einstellungen!$E$17*Einstellungen!$E$18)^2)</f>
        <v>0.99999983124720837</v>
      </c>
      <c r="BM13" s="48">
        <f>1/SQRT(1+(BM5*2*PI()*Einstellungen!$E$17*Einstellungen!$E$18)^2)</f>
        <v>0.99999982566897971</v>
      </c>
      <c r="BN13" s="48">
        <f>1/SQRT(1+(BN5*2*PI()*Einstellungen!$E$17*Einstellungen!$E$18)^2)</f>
        <v>0.99999982000004861</v>
      </c>
      <c r="BO13" s="48">
        <f>1/SQRT(1+(BO5*2*PI()*Einstellungen!$E$17*Einstellungen!$E$18)^2)</f>
        <v>0.99999981424041462</v>
      </c>
      <c r="BP13" s="48">
        <f>1/SQRT(1+(BP5*2*PI()*Einstellungen!$E$17*Einstellungen!$E$18)^2)</f>
        <v>0.99999980839007774</v>
      </c>
      <c r="BQ13" s="48">
        <f>1/SQRT(1+(BQ5*2*PI()*Einstellungen!$E$17*Einstellungen!$E$18)^2)</f>
        <v>0.99999980244903819</v>
      </c>
      <c r="BR13" s="48">
        <f>1/SQRT(1+(BR5*2*PI()*Einstellungen!$E$17*Einstellungen!$E$18)^2)</f>
        <v>0.99999979641729564</v>
      </c>
      <c r="BS13" s="48">
        <f>1/SQRT(1+(BS5*2*PI()*Einstellungen!$E$17*Einstellungen!$E$18)^2)</f>
        <v>0.99999979029485053</v>
      </c>
      <c r="BT13" s="48">
        <f>1/SQRT(1+(BT5*2*PI()*Einstellungen!$E$17*Einstellungen!$E$18)^2)</f>
        <v>0.99999978408170254</v>
      </c>
      <c r="BU13" s="48">
        <f>1/SQRT(1+(BU5*2*PI()*Einstellungen!$E$17*Einstellungen!$E$18)^2)</f>
        <v>0.99999977777785187</v>
      </c>
      <c r="BV13" s="48">
        <f>1/SQRT(1+(BV5*2*PI()*Einstellungen!$E$17*Einstellungen!$E$18)^2)</f>
        <v>0.99999977138329832</v>
      </c>
      <c r="BW13" s="48">
        <f>1/SQRT(1+(BW5*2*PI()*Einstellungen!$E$17*Einstellungen!$E$18)^2)</f>
        <v>0.9999997648980421</v>
      </c>
      <c r="BX13" s="48">
        <f>1/SQRT(1+(BX5*2*PI()*Einstellungen!$E$17*Einstellungen!$E$18)^2)</f>
        <v>0.99999975832208321</v>
      </c>
      <c r="BY13" s="48">
        <f>1/SQRT(1+(BY5*2*PI()*Einstellungen!$E$17*Einstellungen!$E$18)^2)</f>
        <v>0.99999975165542132</v>
      </c>
      <c r="BZ13" s="48">
        <f>1/SQRT(1+(BZ5*2*PI()*Einstellungen!$E$17*Einstellungen!$E$18)^2)</f>
        <v>0.99999974489805687</v>
      </c>
      <c r="CA13" s="48">
        <f>1/SQRT(1+(CA5*2*PI()*Einstellungen!$E$17*Einstellungen!$E$18)^2)</f>
        <v>0.99999973804998965</v>
      </c>
      <c r="CB13" s="48">
        <f>1/SQRT(1+(CB5*2*PI()*Einstellungen!$E$17*Einstellungen!$E$18)^2)</f>
        <v>0.99999973111121954</v>
      </c>
      <c r="CC13" s="48">
        <f>1/SQRT(1+(CC5*2*PI()*Einstellungen!$E$17*Einstellungen!$E$18)^2)</f>
        <v>0.99999972408174687</v>
      </c>
      <c r="CD13" s="48">
        <f>1/SQRT(1+(CD5*2*PI()*Einstellungen!$E$17*Einstellungen!$E$18)^2)</f>
        <v>0.99999971696157153</v>
      </c>
      <c r="CE13" s="48">
        <f>1/SQRT(1+(CE5*2*PI()*Einstellungen!$E$17*Einstellungen!$E$18)^2)</f>
        <v>0.9999997097506933</v>
      </c>
      <c r="CF13" s="48">
        <f>1/SQRT(1+(CF5*2*PI()*Einstellungen!$E$17*Einstellungen!$E$18)^2)</f>
        <v>0.9999997024491124</v>
      </c>
      <c r="CG13" s="48">
        <f>1/SQRT(1+(CG5*2*PI()*Einstellungen!$E$17*Einstellungen!$E$18)^2)</f>
        <v>0.99999969505682884</v>
      </c>
      <c r="CH13" s="48">
        <f>1/SQRT(1+(CH5*2*PI()*Einstellungen!$E$17*Einstellungen!$E$18)^2)</f>
        <v>0.9999996875738425</v>
      </c>
      <c r="CI13" s="48">
        <f>1/SQRT(1+(CI5*2*PI()*Einstellungen!$E$17*Einstellungen!$E$18)^2)</f>
        <v>0.9999996800001536</v>
      </c>
      <c r="CJ13" s="48">
        <f>1/SQRT(1+(CJ5*2*PI()*Einstellungen!$E$17*Einstellungen!$E$18)^2)</f>
        <v>0.99999967233576192</v>
      </c>
      <c r="CK13" s="48">
        <f>1/SQRT(1+(CK5*2*PI()*Einstellungen!$E$17*Einstellungen!$E$18)^2)</f>
        <v>0.99999966458066758</v>
      </c>
      <c r="CL13" s="48">
        <f>1/SQRT(1+(CL5*2*PI()*Einstellungen!$E$17*Einstellungen!$E$18)^2)</f>
        <v>0.99999965673487068</v>
      </c>
      <c r="CM13" s="48">
        <f>1/SQRT(1+(CM5*2*PI()*Einstellungen!$E$17*Einstellungen!$E$18)^2)</f>
        <v>0.999999648798371</v>
      </c>
      <c r="CN13" s="48">
        <f>1/SQRT(1+(CN5*2*PI()*Einstellungen!$E$17*Einstellungen!$E$18)^2)</f>
        <v>0.99999964077116865</v>
      </c>
      <c r="CO13" s="48">
        <f>1/SQRT(1+(CO5*2*PI()*Einstellungen!$E$17*Einstellungen!$E$18)^2)</f>
        <v>0.99999963265326353</v>
      </c>
      <c r="CP13" s="49">
        <f>1/SQRT(1+(CP5*2*PI()*Einstellungen!$E$17*Einstellungen!$E$18)^2)</f>
        <v>0.99999962444465607</v>
      </c>
    </row>
    <row r="14" spans="2:94" x14ac:dyDescent="0.25">
      <c r="B14" s="236"/>
      <c r="C14" s="233"/>
      <c r="D14" s="48">
        <f>1/SQRT(1+(D6*2*PI()*Einstellungen!$E$17*Einstellungen!$E$18)^2)</f>
        <v>0.9999999999546485</v>
      </c>
      <c r="E14" s="48">
        <f>1/SQRT(1+(E6*2*PI()*Einstellungen!$E$17*Einstellungen!$E$18)^2)</f>
        <v>0.999999999818594</v>
      </c>
      <c r="F14" s="48">
        <f>1/SQRT(1+(F6*2*PI()*Einstellungen!$E$17*Einstellungen!$E$18)^2)</f>
        <v>0.99999999959183672</v>
      </c>
      <c r="G14" s="48">
        <f>1/SQRT(1+(G6*2*PI()*Einstellungen!$E$17*Einstellungen!$E$18)^2)</f>
        <v>0.99999999927437644</v>
      </c>
      <c r="H14" s="48">
        <f>1/SQRT(1+(H6*2*PI()*Einstellungen!$E$17*Einstellungen!$E$18)^2)</f>
        <v>0.99999999886621316</v>
      </c>
      <c r="I14" s="48">
        <f>1/SQRT(1+(I6*2*PI()*Einstellungen!$E$17*Einstellungen!$E$18)^2)</f>
        <v>0.9999999983673471</v>
      </c>
      <c r="J14" s="48">
        <f>1/SQRT(1+(J6*2*PI()*Einstellungen!$E$17*Einstellungen!$E$18)^2)</f>
        <v>0.99999999777777782</v>
      </c>
      <c r="K14" s="48">
        <f>1/SQRT(1+(K6*2*PI()*Einstellungen!$E$17*Einstellungen!$E$18)^2)</f>
        <v>0.99999999709750576</v>
      </c>
      <c r="L14" s="48">
        <f>1/SQRT(1+(L6*2*PI()*Einstellungen!$E$17*Einstellungen!$E$18)^2)</f>
        <v>0.99999999632653069</v>
      </c>
      <c r="M14" s="48">
        <f>1/SQRT(1+(M6*2*PI()*Einstellungen!$E$17*Einstellungen!$E$18)^2)</f>
        <v>0.99999999546485263</v>
      </c>
      <c r="N14" s="48">
        <f>1/SQRT(1+(N6*2*PI()*Einstellungen!$E$17*Einstellungen!$E$18)^2)</f>
        <v>0.99999999451247179</v>
      </c>
      <c r="O14" s="48">
        <f>1/SQRT(1+(O6*2*PI()*Einstellungen!$E$17*Einstellungen!$E$18)^2)</f>
        <v>0.99999999346938773</v>
      </c>
      <c r="P14" s="48">
        <f>1/SQRT(1+(P6*2*PI()*Einstellungen!$E$17*Einstellungen!$E$18)^2)</f>
        <v>0.999999992335601</v>
      </c>
      <c r="Q14" s="48">
        <f>1/SQRT(1+(Q6*2*PI()*Einstellungen!$E$17*Einstellungen!$E$18)^2)</f>
        <v>0.99999999111111137</v>
      </c>
      <c r="R14" s="48">
        <f>1/SQRT(1+(R6*2*PI()*Einstellungen!$E$17*Einstellungen!$E$18)^2)</f>
        <v>0.99999998979591853</v>
      </c>
      <c r="S14" s="48">
        <f>1/SQRT(1+(S6*2*PI()*Einstellungen!$E$17*Einstellungen!$E$18)^2)</f>
        <v>0.99999998839002291</v>
      </c>
      <c r="T14" s="48">
        <f>1/SQRT(1+(T6*2*PI()*Einstellungen!$E$17*Einstellungen!$E$18)^2)</f>
        <v>0.9999999868934244</v>
      </c>
      <c r="U14" s="48">
        <f>1/SQRT(1+(U6*2*PI()*Einstellungen!$E$17*Einstellungen!$E$18)^2)</f>
        <v>0.99999998530612277</v>
      </c>
      <c r="V14" s="48">
        <f>1/SQRT(1+(V6*2*PI()*Einstellungen!$E$17*Einstellungen!$E$18)^2)</f>
        <v>0.99999998362811837</v>
      </c>
      <c r="W14" s="48">
        <f>1/SQRT(1+(W6*2*PI()*Einstellungen!$E$17*Einstellungen!$E$18)^2)</f>
        <v>0.99999998185941086</v>
      </c>
      <c r="X14" s="48">
        <f>1/SQRT(1+(X6*2*PI()*Einstellungen!$E$17*Einstellungen!$E$18)^2)</f>
        <v>0.99999998000000057</v>
      </c>
      <c r="Y14" s="48">
        <f>1/SQRT(1+(Y6*2*PI()*Einstellungen!$E$17*Einstellungen!$E$18)^2)</f>
        <v>0.99999997804988738</v>
      </c>
      <c r="Z14" s="48">
        <f>1/SQRT(1+(Z6*2*PI()*Einstellungen!$E$17*Einstellungen!$E$18)^2)</f>
        <v>0.99999997600907109</v>
      </c>
      <c r="AA14" s="48">
        <f>1/SQRT(1+(AA6*2*PI()*Einstellungen!$E$17*Einstellungen!$E$18)^2)</f>
        <v>0.99999997387755202</v>
      </c>
      <c r="AB14" s="48">
        <f>1/SQRT(1+(AB6*2*PI()*Einstellungen!$E$17*Einstellungen!$E$18)^2)</f>
        <v>0.99999997165532994</v>
      </c>
      <c r="AC14" s="48">
        <f>1/SQRT(1+(AC6*2*PI()*Einstellungen!$E$17*Einstellungen!$E$18)^2)</f>
        <v>0.99999996934240509</v>
      </c>
      <c r="AD14" s="48">
        <f>1/SQRT(1+(AD6*2*PI()*Einstellungen!$E$17*Einstellungen!$E$18)^2)</f>
        <v>0.99999996693877713</v>
      </c>
      <c r="AE14" s="48">
        <f>1/SQRT(1+(AE6*2*PI()*Einstellungen!$E$17*Einstellungen!$E$18)^2)</f>
        <v>0.99999996444444628</v>
      </c>
      <c r="AF14" s="48">
        <f>1/SQRT(1+(AF6*2*PI()*Einstellungen!$E$17*Einstellungen!$E$18)^2)</f>
        <v>0.99999996185941253</v>
      </c>
      <c r="AG14" s="48">
        <f>1/SQRT(1+(AG6*2*PI()*Einstellungen!$E$17*Einstellungen!$E$18)^2)</f>
        <v>0.99999995918367601</v>
      </c>
      <c r="AH14" s="48">
        <f>1/SQRT(1+(AH6*2*PI()*Einstellungen!$E$17*Einstellungen!$E$18)^2)</f>
        <v>0.99999995641723649</v>
      </c>
      <c r="AI14" s="48">
        <f>1/SQRT(1+(AI6*2*PI()*Einstellungen!$E$17*Einstellungen!$E$18)^2)</f>
        <v>0.99999995356009397</v>
      </c>
      <c r="AJ14" s="48">
        <f>1/SQRT(1+(AJ6*2*PI()*Einstellungen!$E$17*Einstellungen!$E$18)^2)</f>
        <v>0.99999995061224856</v>
      </c>
      <c r="AK14" s="48">
        <f>1/SQRT(1+(AK6*2*PI()*Einstellungen!$E$17*Einstellungen!$E$18)^2)</f>
        <v>0.99999994757370037</v>
      </c>
      <c r="AL14" s="48">
        <f>1/SQRT(1+(AL6*2*PI()*Einstellungen!$E$17*Einstellungen!$E$18)^2)</f>
        <v>0.99999994444444895</v>
      </c>
      <c r="AM14" s="48">
        <f>1/SQRT(1+(AM6*2*PI()*Einstellungen!$E$17*Einstellungen!$E$18)^2)</f>
        <v>0.99999994122449498</v>
      </c>
      <c r="AN14" s="48">
        <f>1/SQRT(1+(AN6*2*PI()*Einstellungen!$E$17*Einstellungen!$E$18)^2)</f>
        <v>0.99999993791383812</v>
      </c>
      <c r="AO14" s="48">
        <f>1/SQRT(1+(AO6*2*PI()*Einstellungen!$E$17*Einstellungen!$E$18)^2)</f>
        <v>0.99999993451247804</v>
      </c>
      <c r="AP14" s="48">
        <f>1/SQRT(1+(AP6*2*PI()*Einstellungen!$E$17*Einstellungen!$E$18)^2)</f>
        <v>0.9999999310204154</v>
      </c>
      <c r="AQ14" s="48">
        <f>1/SQRT(1+(AQ6*2*PI()*Einstellungen!$E$17*Einstellungen!$E$18)^2)</f>
        <v>0.99999992743764954</v>
      </c>
      <c r="AR14" s="48">
        <f>1/SQRT(1+(AR6*2*PI()*Einstellungen!$E$17*Einstellungen!$E$18)^2)</f>
        <v>0.99999992376418101</v>
      </c>
      <c r="AS14" s="48">
        <f>1/SQRT(1+(AS6*2*PI()*Einstellungen!$E$17*Einstellungen!$E$18)^2)</f>
        <v>0.99999992000000959</v>
      </c>
      <c r="AT14" s="48">
        <f>1/SQRT(1+(AT6*2*PI()*Einstellungen!$E$17*Einstellungen!$E$18)^2)</f>
        <v>0.99999991614513528</v>
      </c>
      <c r="AU14" s="48">
        <f>1/SQRT(1+(AU6*2*PI()*Einstellungen!$E$17*Einstellungen!$E$18)^2)</f>
        <v>0.99999991219955808</v>
      </c>
      <c r="AV14" s="48">
        <f>1/SQRT(1+(AV6*2*PI()*Einstellungen!$E$17*Einstellungen!$E$18)^2)</f>
        <v>0.999999908163278</v>
      </c>
      <c r="AW14" s="48">
        <f>1/SQRT(1+(AW6*2*PI()*Einstellungen!$E$17*Einstellungen!$E$18)^2)</f>
        <v>0.99999990403629491</v>
      </c>
      <c r="AX14" s="48">
        <f>1/SQRT(1+(AX6*2*PI()*Einstellungen!$E$17*Einstellungen!$E$18)^2)</f>
        <v>0.99999989981860904</v>
      </c>
      <c r="AY14" s="48">
        <f>1/SQRT(1+(AY6*2*PI()*Einstellungen!$E$17*Einstellungen!$E$18)^2)</f>
        <v>0.9999998955102205</v>
      </c>
      <c r="AZ14" s="48">
        <f>1/SQRT(1+(AZ6*2*PI()*Einstellungen!$E$17*Einstellungen!$E$18)^2)</f>
        <v>0.99999989111112886</v>
      </c>
      <c r="BA14" s="48">
        <f>1/SQRT(1+(BA6*2*PI()*Einstellungen!$E$17*Einstellungen!$E$18)^2)</f>
        <v>0.99999988662133443</v>
      </c>
      <c r="BB14" s="48">
        <f>1/SQRT(1+(BB6*2*PI()*Einstellungen!$E$17*Einstellungen!$E$18)^2)</f>
        <v>0.99999988204083723</v>
      </c>
      <c r="BC14" s="48">
        <f>1/SQRT(1+(BC6*2*PI()*Einstellungen!$E$17*Einstellungen!$E$18)^2)</f>
        <v>0.99999987736963691</v>
      </c>
      <c r="BD14" s="48">
        <f>1/SQRT(1+(BD6*2*PI()*Einstellungen!$E$17*Einstellungen!$E$18)^2)</f>
        <v>0.99999987260773415</v>
      </c>
      <c r="BE14" s="48">
        <f>1/SQRT(1+(BE6*2*PI()*Einstellungen!$E$17*Einstellungen!$E$18)^2)</f>
        <v>0.99999986775512828</v>
      </c>
      <c r="BF14" s="48">
        <f>1/SQRT(1+(BF6*2*PI()*Einstellungen!$E$17*Einstellungen!$E$18)^2)</f>
        <v>0.99999986281181963</v>
      </c>
      <c r="BG14" s="48">
        <f>1/SQRT(1+(BG6*2*PI()*Einstellungen!$E$17*Einstellungen!$E$18)^2)</f>
        <v>0.9999998577778082</v>
      </c>
      <c r="BH14" s="48">
        <f>1/SQRT(1+(BH6*2*PI()*Einstellungen!$E$17*Einstellungen!$E$18)^2)</f>
        <v>0.99999985265309377</v>
      </c>
      <c r="BI14" s="48">
        <f>1/SQRT(1+(BI6*2*PI()*Einstellungen!$E$17*Einstellungen!$E$18)^2)</f>
        <v>0.99999984743767656</v>
      </c>
      <c r="BJ14" s="48">
        <f>1/SQRT(1+(BJ6*2*PI()*Einstellungen!$E$17*Einstellungen!$E$18)^2)</f>
        <v>0.99999984213155657</v>
      </c>
      <c r="BK14" s="48">
        <f>1/SQRT(1+(BK6*2*PI()*Einstellungen!$E$17*Einstellungen!$E$18)^2)</f>
        <v>0.9999998367347338</v>
      </c>
      <c r="BL14" s="48">
        <f>1/SQRT(1+(BL6*2*PI()*Einstellungen!$E$17*Einstellungen!$E$18)^2)</f>
        <v>0.99999983124720837</v>
      </c>
      <c r="BM14" s="48">
        <f>1/SQRT(1+(BM6*2*PI()*Einstellungen!$E$17*Einstellungen!$E$18)^2)</f>
        <v>0.99999982566897971</v>
      </c>
      <c r="BN14" s="48">
        <f>1/SQRT(1+(BN6*2*PI()*Einstellungen!$E$17*Einstellungen!$E$18)^2)</f>
        <v>0.99999982000004861</v>
      </c>
      <c r="BO14" s="48">
        <f>1/SQRT(1+(BO6*2*PI()*Einstellungen!$E$17*Einstellungen!$E$18)^2)</f>
        <v>0.99999981424041462</v>
      </c>
      <c r="BP14" s="48">
        <f>1/SQRT(1+(BP6*2*PI()*Einstellungen!$E$17*Einstellungen!$E$18)^2)</f>
        <v>0.99999980839007774</v>
      </c>
      <c r="BQ14" s="48">
        <f>1/SQRT(1+(BQ6*2*PI()*Einstellungen!$E$17*Einstellungen!$E$18)^2)</f>
        <v>0.99999980244903819</v>
      </c>
      <c r="BR14" s="48">
        <f>1/SQRT(1+(BR6*2*PI()*Einstellungen!$E$17*Einstellungen!$E$18)^2)</f>
        <v>0.99999979641729564</v>
      </c>
      <c r="BS14" s="48">
        <f>1/SQRT(1+(BS6*2*PI()*Einstellungen!$E$17*Einstellungen!$E$18)^2)</f>
        <v>0.99999979029485053</v>
      </c>
      <c r="BT14" s="48">
        <f>1/SQRT(1+(BT6*2*PI()*Einstellungen!$E$17*Einstellungen!$E$18)^2)</f>
        <v>0.99999978408170254</v>
      </c>
      <c r="BU14" s="48">
        <f>1/SQRT(1+(BU6*2*PI()*Einstellungen!$E$17*Einstellungen!$E$18)^2)</f>
        <v>0.99999977777785187</v>
      </c>
      <c r="BV14" s="48">
        <f>1/SQRT(1+(BV6*2*PI()*Einstellungen!$E$17*Einstellungen!$E$18)^2)</f>
        <v>0.99999977138329832</v>
      </c>
      <c r="BW14" s="48">
        <f>1/SQRT(1+(BW6*2*PI()*Einstellungen!$E$17*Einstellungen!$E$18)^2)</f>
        <v>0.9999997648980421</v>
      </c>
      <c r="BX14" s="48">
        <f>1/SQRT(1+(BX6*2*PI()*Einstellungen!$E$17*Einstellungen!$E$18)^2)</f>
        <v>0.99999975832208321</v>
      </c>
      <c r="BY14" s="48">
        <f>1/SQRT(1+(BY6*2*PI()*Einstellungen!$E$17*Einstellungen!$E$18)^2)</f>
        <v>0.99999975165542132</v>
      </c>
      <c r="BZ14" s="48">
        <f>1/SQRT(1+(BZ6*2*PI()*Einstellungen!$E$17*Einstellungen!$E$18)^2)</f>
        <v>0.99999974489805687</v>
      </c>
      <c r="CA14" s="48">
        <f>1/SQRT(1+(CA6*2*PI()*Einstellungen!$E$17*Einstellungen!$E$18)^2)</f>
        <v>0.99999973804998965</v>
      </c>
      <c r="CB14" s="48">
        <f>1/SQRT(1+(CB6*2*PI()*Einstellungen!$E$17*Einstellungen!$E$18)^2)</f>
        <v>0.99999973111121954</v>
      </c>
      <c r="CC14" s="48">
        <f>1/SQRT(1+(CC6*2*PI()*Einstellungen!$E$17*Einstellungen!$E$18)^2)</f>
        <v>0.99999972408174687</v>
      </c>
      <c r="CD14" s="48">
        <f>1/SQRT(1+(CD6*2*PI()*Einstellungen!$E$17*Einstellungen!$E$18)^2)</f>
        <v>0.99999971696157153</v>
      </c>
      <c r="CE14" s="48">
        <f>1/SQRT(1+(CE6*2*PI()*Einstellungen!$E$17*Einstellungen!$E$18)^2)</f>
        <v>0.9999997097506933</v>
      </c>
      <c r="CF14" s="48">
        <f>1/SQRT(1+(CF6*2*PI()*Einstellungen!$E$17*Einstellungen!$E$18)^2)</f>
        <v>0.9999997024491124</v>
      </c>
      <c r="CG14" s="48">
        <f>1/SQRT(1+(CG6*2*PI()*Einstellungen!$E$17*Einstellungen!$E$18)^2)</f>
        <v>0.99999969505682884</v>
      </c>
      <c r="CH14" s="48">
        <f>1/SQRT(1+(CH6*2*PI()*Einstellungen!$E$17*Einstellungen!$E$18)^2)</f>
        <v>0.9999996875738425</v>
      </c>
      <c r="CI14" s="48">
        <f>1/SQRT(1+(CI6*2*PI()*Einstellungen!$E$17*Einstellungen!$E$18)^2)</f>
        <v>0.9999996800001536</v>
      </c>
      <c r="CJ14" s="48">
        <f>1/SQRT(1+(CJ6*2*PI()*Einstellungen!$E$17*Einstellungen!$E$18)^2)</f>
        <v>0.99999967233576192</v>
      </c>
      <c r="CK14" s="48">
        <f>1/SQRT(1+(CK6*2*PI()*Einstellungen!$E$17*Einstellungen!$E$18)^2)</f>
        <v>0.99999966458066758</v>
      </c>
      <c r="CL14" s="48">
        <f>1/SQRT(1+(CL6*2*PI()*Einstellungen!$E$17*Einstellungen!$E$18)^2)</f>
        <v>0.99999965673487068</v>
      </c>
      <c r="CM14" s="48">
        <f>1/SQRT(1+(CM6*2*PI()*Einstellungen!$E$17*Einstellungen!$E$18)^2)</f>
        <v>0.999999648798371</v>
      </c>
      <c r="CN14" s="48">
        <f>1/SQRT(1+(CN6*2*PI()*Einstellungen!$E$17*Einstellungen!$E$18)^2)</f>
        <v>0.99999964077116865</v>
      </c>
      <c r="CO14" s="48">
        <f>1/SQRT(1+(CO6*2*PI()*Einstellungen!$E$17*Einstellungen!$E$18)^2)</f>
        <v>0.99999963265326353</v>
      </c>
      <c r="CP14" s="49">
        <f>1/SQRT(1+(CP6*2*PI()*Einstellungen!$E$17*Einstellungen!$E$18)^2)</f>
        <v>0.99999962444465607</v>
      </c>
    </row>
    <row r="15" spans="2:94" x14ac:dyDescent="0.25">
      <c r="B15" s="236"/>
      <c r="C15" s="233"/>
      <c r="D15" s="48">
        <f>1/SQRT(1+(D7*2*PI()*Einstellungen!$E$17*Einstellungen!$E$18)^2)</f>
        <v>0.9999999999546485</v>
      </c>
      <c r="E15" s="48">
        <f>1/SQRT(1+(E7*2*PI()*Einstellungen!$E$17*Einstellungen!$E$18)^2)</f>
        <v>0.999999999818594</v>
      </c>
      <c r="F15" s="48">
        <f>1/SQRT(1+(F7*2*PI()*Einstellungen!$E$17*Einstellungen!$E$18)^2)</f>
        <v>0.99999999959183672</v>
      </c>
      <c r="G15" s="48">
        <f>1/SQRT(1+(G7*2*PI()*Einstellungen!$E$17*Einstellungen!$E$18)^2)</f>
        <v>0.99999999927437644</v>
      </c>
      <c r="H15" s="48">
        <f>1/SQRT(1+(H7*2*PI()*Einstellungen!$E$17*Einstellungen!$E$18)^2)</f>
        <v>0.99999999886621316</v>
      </c>
      <c r="I15" s="48">
        <f>1/SQRT(1+(I7*2*PI()*Einstellungen!$E$17*Einstellungen!$E$18)^2)</f>
        <v>0.9999999983673471</v>
      </c>
      <c r="J15" s="48">
        <f>1/SQRT(1+(J7*2*PI()*Einstellungen!$E$17*Einstellungen!$E$18)^2)</f>
        <v>0.99999999777777782</v>
      </c>
      <c r="K15" s="48">
        <f>1/SQRT(1+(K7*2*PI()*Einstellungen!$E$17*Einstellungen!$E$18)^2)</f>
        <v>0.99999999709750576</v>
      </c>
      <c r="L15" s="48">
        <f>1/SQRT(1+(L7*2*PI()*Einstellungen!$E$17*Einstellungen!$E$18)^2)</f>
        <v>0.99999999632653069</v>
      </c>
      <c r="M15" s="48">
        <f>1/SQRT(1+(M7*2*PI()*Einstellungen!$E$17*Einstellungen!$E$18)^2)</f>
        <v>0.99999999546485263</v>
      </c>
      <c r="N15" s="48">
        <f>1/SQRT(1+(N7*2*PI()*Einstellungen!$E$17*Einstellungen!$E$18)^2)</f>
        <v>0.99999999451247179</v>
      </c>
      <c r="O15" s="48">
        <f>1/SQRT(1+(O7*2*PI()*Einstellungen!$E$17*Einstellungen!$E$18)^2)</f>
        <v>0.99999999346938773</v>
      </c>
      <c r="P15" s="48">
        <f>1/SQRT(1+(P7*2*PI()*Einstellungen!$E$17*Einstellungen!$E$18)^2)</f>
        <v>0.999999992335601</v>
      </c>
      <c r="Q15" s="48">
        <f>1/SQRT(1+(Q7*2*PI()*Einstellungen!$E$17*Einstellungen!$E$18)^2)</f>
        <v>0.99999999111111137</v>
      </c>
      <c r="R15" s="48">
        <f>1/SQRT(1+(R7*2*PI()*Einstellungen!$E$17*Einstellungen!$E$18)^2)</f>
        <v>0.99999998979591853</v>
      </c>
      <c r="S15" s="48">
        <f>1/SQRT(1+(S7*2*PI()*Einstellungen!$E$17*Einstellungen!$E$18)^2)</f>
        <v>0.99999998839002291</v>
      </c>
      <c r="T15" s="48">
        <f>1/SQRT(1+(T7*2*PI()*Einstellungen!$E$17*Einstellungen!$E$18)^2)</f>
        <v>0.9999999868934244</v>
      </c>
      <c r="U15" s="48">
        <f>1/SQRT(1+(U7*2*PI()*Einstellungen!$E$17*Einstellungen!$E$18)^2)</f>
        <v>0.99999998530612277</v>
      </c>
      <c r="V15" s="48">
        <f>1/SQRT(1+(V7*2*PI()*Einstellungen!$E$17*Einstellungen!$E$18)^2)</f>
        <v>0.99999998362811837</v>
      </c>
      <c r="W15" s="48">
        <f>1/SQRT(1+(W7*2*PI()*Einstellungen!$E$17*Einstellungen!$E$18)^2)</f>
        <v>0.99999998185941086</v>
      </c>
      <c r="X15" s="48">
        <f>1/SQRT(1+(X7*2*PI()*Einstellungen!$E$17*Einstellungen!$E$18)^2)</f>
        <v>0.99999998000000057</v>
      </c>
      <c r="Y15" s="48">
        <f>1/SQRT(1+(Y7*2*PI()*Einstellungen!$E$17*Einstellungen!$E$18)^2)</f>
        <v>0.99999997804988738</v>
      </c>
      <c r="Z15" s="48">
        <f>1/SQRT(1+(Z7*2*PI()*Einstellungen!$E$17*Einstellungen!$E$18)^2)</f>
        <v>0.99999997600907109</v>
      </c>
      <c r="AA15" s="48">
        <f>1/SQRT(1+(AA7*2*PI()*Einstellungen!$E$17*Einstellungen!$E$18)^2)</f>
        <v>0.99999997387755202</v>
      </c>
      <c r="AB15" s="48">
        <f>1/SQRT(1+(AB7*2*PI()*Einstellungen!$E$17*Einstellungen!$E$18)^2)</f>
        <v>0.99999997165532994</v>
      </c>
      <c r="AC15" s="48">
        <f>1/SQRT(1+(AC7*2*PI()*Einstellungen!$E$17*Einstellungen!$E$18)^2)</f>
        <v>0.99999996934240509</v>
      </c>
      <c r="AD15" s="48">
        <f>1/SQRT(1+(AD7*2*PI()*Einstellungen!$E$17*Einstellungen!$E$18)^2)</f>
        <v>0.99999996693877713</v>
      </c>
      <c r="AE15" s="48">
        <f>1/SQRT(1+(AE7*2*PI()*Einstellungen!$E$17*Einstellungen!$E$18)^2)</f>
        <v>0.99999996444444628</v>
      </c>
      <c r="AF15" s="48">
        <f>1/SQRT(1+(AF7*2*PI()*Einstellungen!$E$17*Einstellungen!$E$18)^2)</f>
        <v>0.99999996185941253</v>
      </c>
      <c r="AG15" s="48">
        <f>1/SQRT(1+(AG7*2*PI()*Einstellungen!$E$17*Einstellungen!$E$18)^2)</f>
        <v>0.99999995918367601</v>
      </c>
      <c r="AH15" s="48">
        <f>1/SQRT(1+(AH7*2*PI()*Einstellungen!$E$17*Einstellungen!$E$18)^2)</f>
        <v>0.99999995641723649</v>
      </c>
      <c r="AI15" s="48">
        <f>1/SQRT(1+(AI7*2*PI()*Einstellungen!$E$17*Einstellungen!$E$18)^2)</f>
        <v>0.99999995356009397</v>
      </c>
      <c r="AJ15" s="48">
        <f>1/SQRT(1+(AJ7*2*PI()*Einstellungen!$E$17*Einstellungen!$E$18)^2)</f>
        <v>0.99999995061224856</v>
      </c>
      <c r="AK15" s="48">
        <f>1/SQRT(1+(AK7*2*PI()*Einstellungen!$E$17*Einstellungen!$E$18)^2)</f>
        <v>0.99999994757370037</v>
      </c>
      <c r="AL15" s="48">
        <f>1/SQRT(1+(AL7*2*PI()*Einstellungen!$E$17*Einstellungen!$E$18)^2)</f>
        <v>0.99999994444444895</v>
      </c>
      <c r="AM15" s="48">
        <f>1/SQRT(1+(AM7*2*PI()*Einstellungen!$E$17*Einstellungen!$E$18)^2)</f>
        <v>0.99999994122449498</v>
      </c>
      <c r="AN15" s="48">
        <f>1/SQRT(1+(AN7*2*PI()*Einstellungen!$E$17*Einstellungen!$E$18)^2)</f>
        <v>0.99999993791383812</v>
      </c>
      <c r="AO15" s="48">
        <f>1/SQRT(1+(AO7*2*PI()*Einstellungen!$E$17*Einstellungen!$E$18)^2)</f>
        <v>0.99999993451247804</v>
      </c>
      <c r="AP15" s="48">
        <f>1/SQRT(1+(AP7*2*PI()*Einstellungen!$E$17*Einstellungen!$E$18)^2)</f>
        <v>0.9999999310204154</v>
      </c>
      <c r="AQ15" s="48">
        <f>1/SQRT(1+(AQ7*2*PI()*Einstellungen!$E$17*Einstellungen!$E$18)^2)</f>
        <v>0.99999992743764954</v>
      </c>
      <c r="AR15" s="48">
        <f>1/SQRT(1+(AR7*2*PI()*Einstellungen!$E$17*Einstellungen!$E$18)^2)</f>
        <v>0.99999992376418101</v>
      </c>
      <c r="AS15" s="48">
        <f>1/SQRT(1+(AS7*2*PI()*Einstellungen!$E$17*Einstellungen!$E$18)^2)</f>
        <v>0.99999992000000959</v>
      </c>
      <c r="AT15" s="48">
        <f>1/SQRT(1+(AT7*2*PI()*Einstellungen!$E$17*Einstellungen!$E$18)^2)</f>
        <v>0.99999991614513528</v>
      </c>
      <c r="AU15" s="48">
        <f>1/SQRT(1+(AU7*2*PI()*Einstellungen!$E$17*Einstellungen!$E$18)^2)</f>
        <v>0.99999991219955808</v>
      </c>
      <c r="AV15" s="48">
        <f>1/SQRT(1+(AV7*2*PI()*Einstellungen!$E$17*Einstellungen!$E$18)^2)</f>
        <v>0.999999908163278</v>
      </c>
      <c r="AW15" s="48">
        <f>1/SQRT(1+(AW7*2*PI()*Einstellungen!$E$17*Einstellungen!$E$18)^2)</f>
        <v>0.99999990403629491</v>
      </c>
      <c r="AX15" s="48">
        <f>1/SQRT(1+(AX7*2*PI()*Einstellungen!$E$17*Einstellungen!$E$18)^2)</f>
        <v>0.99999989981860904</v>
      </c>
      <c r="AY15" s="48">
        <f>1/SQRT(1+(AY7*2*PI()*Einstellungen!$E$17*Einstellungen!$E$18)^2)</f>
        <v>0.9999998955102205</v>
      </c>
      <c r="AZ15" s="48">
        <f>1/SQRT(1+(AZ7*2*PI()*Einstellungen!$E$17*Einstellungen!$E$18)^2)</f>
        <v>0.99999989111112886</v>
      </c>
      <c r="BA15" s="48">
        <f>1/SQRT(1+(BA7*2*PI()*Einstellungen!$E$17*Einstellungen!$E$18)^2)</f>
        <v>0.99999988662133443</v>
      </c>
      <c r="BB15" s="48">
        <f>1/SQRT(1+(BB7*2*PI()*Einstellungen!$E$17*Einstellungen!$E$18)^2)</f>
        <v>0.99999988204083723</v>
      </c>
      <c r="BC15" s="48">
        <f>1/SQRT(1+(BC7*2*PI()*Einstellungen!$E$17*Einstellungen!$E$18)^2)</f>
        <v>0.99999987736963691</v>
      </c>
      <c r="BD15" s="48">
        <f>1/SQRT(1+(BD7*2*PI()*Einstellungen!$E$17*Einstellungen!$E$18)^2)</f>
        <v>0.99999987260773415</v>
      </c>
      <c r="BE15" s="48">
        <f>1/SQRT(1+(BE7*2*PI()*Einstellungen!$E$17*Einstellungen!$E$18)^2)</f>
        <v>0.99999986775512828</v>
      </c>
      <c r="BF15" s="48">
        <f>1/SQRT(1+(BF7*2*PI()*Einstellungen!$E$17*Einstellungen!$E$18)^2)</f>
        <v>0.99999986281181963</v>
      </c>
      <c r="BG15" s="48">
        <f>1/SQRT(1+(BG7*2*PI()*Einstellungen!$E$17*Einstellungen!$E$18)^2)</f>
        <v>0.9999998577778082</v>
      </c>
      <c r="BH15" s="48">
        <f>1/SQRT(1+(BH7*2*PI()*Einstellungen!$E$17*Einstellungen!$E$18)^2)</f>
        <v>0.99999985265309377</v>
      </c>
      <c r="BI15" s="48">
        <f>1/SQRT(1+(BI7*2*PI()*Einstellungen!$E$17*Einstellungen!$E$18)^2)</f>
        <v>0.99999984743767656</v>
      </c>
      <c r="BJ15" s="48">
        <f>1/SQRT(1+(BJ7*2*PI()*Einstellungen!$E$17*Einstellungen!$E$18)^2)</f>
        <v>0.99999984213155657</v>
      </c>
      <c r="BK15" s="48">
        <f>1/SQRT(1+(BK7*2*PI()*Einstellungen!$E$17*Einstellungen!$E$18)^2)</f>
        <v>0.9999998367347338</v>
      </c>
      <c r="BL15" s="48">
        <f>1/SQRT(1+(BL7*2*PI()*Einstellungen!$E$17*Einstellungen!$E$18)^2)</f>
        <v>0.99999983124720837</v>
      </c>
      <c r="BM15" s="48">
        <f>1/SQRT(1+(BM7*2*PI()*Einstellungen!$E$17*Einstellungen!$E$18)^2)</f>
        <v>0.99999982566897971</v>
      </c>
      <c r="BN15" s="48">
        <f>1/SQRT(1+(BN7*2*PI()*Einstellungen!$E$17*Einstellungen!$E$18)^2)</f>
        <v>0.99999982000004861</v>
      </c>
      <c r="BO15" s="48">
        <f>1/SQRT(1+(BO7*2*PI()*Einstellungen!$E$17*Einstellungen!$E$18)^2)</f>
        <v>0.99999981424041462</v>
      </c>
      <c r="BP15" s="48">
        <f>1/SQRT(1+(BP7*2*PI()*Einstellungen!$E$17*Einstellungen!$E$18)^2)</f>
        <v>0.99999980839007774</v>
      </c>
      <c r="BQ15" s="48">
        <f>1/SQRT(1+(BQ7*2*PI()*Einstellungen!$E$17*Einstellungen!$E$18)^2)</f>
        <v>0.99999980244903819</v>
      </c>
      <c r="BR15" s="48">
        <f>1/SQRT(1+(BR7*2*PI()*Einstellungen!$E$17*Einstellungen!$E$18)^2)</f>
        <v>0.99999979641729564</v>
      </c>
      <c r="BS15" s="48">
        <f>1/SQRT(1+(BS7*2*PI()*Einstellungen!$E$17*Einstellungen!$E$18)^2)</f>
        <v>0.99999979029485053</v>
      </c>
      <c r="BT15" s="48">
        <f>1/SQRT(1+(BT7*2*PI()*Einstellungen!$E$17*Einstellungen!$E$18)^2)</f>
        <v>0.99999978408170254</v>
      </c>
      <c r="BU15" s="48">
        <f>1/SQRT(1+(BU7*2*PI()*Einstellungen!$E$17*Einstellungen!$E$18)^2)</f>
        <v>0.99999977777785187</v>
      </c>
      <c r="BV15" s="48">
        <f>1/SQRT(1+(BV7*2*PI()*Einstellungen!$E$17*Einstellungen!$E$18)^2)</f>
        <v>0.99999977138329832</v>
      </c>
      <c r="BW15" s="48">
        <f>1/SQRT(1+(BW7*2*PI()*Einstellungen!$E$17*Einstellungen!$E$18)^2)</f>
        <v>0.9999997648980421</v>
      </c>
      <c r="BX15" s="48">
        <f>1/SQRT(1+(BX7*2*PI()*Einstellungen!$E$17*Einstellungen!$E$18)^2)</f>
        <v>0.99999975832208321</v>
      </c>
      <c r="BY15" s="48">
        <f>1/SQRT(1+(BY7*2*PI()*Einstellungen!$E$17*Einstellungen!$E$18)^2)</f>
        <v>0.99999975165542132</v>
      </c>
      <c r="BZ15" s="48">
        <f>1/SQRT(1+(BZ7*2*PI()*Einstellungen!$E$17*Einstellungen!$E$18)^2)</f>
        <v>0.99999974489805687</v>
      </c>
      <c r="CA15" s="48">
        <f>1/SQRT(1+(CA7*2*PI()*Einstellungen!$E$17*Einstellungen!$E$18)^2)</f>
        <v>0.99999973804998965</v>
      </c>
      <c r="CB15" s="48">
        <f>1/SQRT(1+(CB7*2*PI()*Einstellungen!$E$17*Einstellungen!$E$18)^2)</f>
        <v>0.99999973111121954</v>
      </c>
      <c r="CC15" s="48">
        <f>1/SQRT(1+(CC7*2*PI()*Einstellungen!$E$17*Einstellungen!$E$18)^2)</f>
        <v>0.99999972408174687</v>
      </c>
      <c r="CD15" s="48">
        <f>1/SQRT(1+(CD7*2*PI()*Einstellungen!$E$17*Einstellungen!$E$18)^2)</f>
        <v>0.99999971696157153</v>
      </c>
      <c r="CE15" s="48">
        <f>1/SQRT(1+(CE7*2*PI()*Einstellungen!$E$17*Einstellungen!$E$18)^2)</f>
        <v>0.9999997097506933</v>
      </c>
      <c r="CF15" s="48">
        <f>1/SQRT(1+(CF7*2*PI()*Einstellungen!$E$17*Einstellungen!$E$18)^2)</f>
        <v>0.9999997024491124</v>
      </c>
      <c r="CG15" s="48">
        <f>1/SQRT(1+(CG7*2*PI()*Einstellungen!$E$17*Einstellungen!$E$18)^2)</f>
        <v>0.99999969505682884</v>
      </c>
      <c r="CH15" s="48">
        <f>1/SQRT(1+(CH7*2*PI()*Einstellungen!$E$17*Einstellungen!$E$18)^2)</f>
        <v>0.9999996875738425</v>
      </c>
      <c r="CI15" s="48">
        <f>1/SQRT(1+(CI7*2*PI()*Einstellungen!$E$17*Einstellungen!$E$18)^2)</f>
        <v>0.9999996800001536</v>
      </c>
      <c r="CJ15" s="48">
        <f>1/SQRT(1+(CJ7*2*PI()*Einstellungen!$E$17*Einstellungen!$E$18)^2)</f>
        <v>0.99999967233576192</v>
      </c>
      <c r="CK15" s="48">
        <f>1/SQRT(1+(CK7*2*PI()*Einstellungen!$E$17*Einstellungen!$E$18)^2)</f>
        <v>0.99999966458066758</v>
      </c>
      <c r="CL15" s="48">
        <f>1/SQRT(1+(CL7*2*PI()*Einstellungen!$E$17*Einstellungen!$E$18)^2)</f>
        <v>0.99999965673487068</v>
      </c>
      <c r="CM15" s="48">
        <f>1/SQRT(1+(CM7*2*PI()*Einstellungen!$E$17*Einstellungen!$E$18)^2)</f>
        <v>0.999999648798371</v>
      </c>
      <c r="CN15" s="48">
        <f>1/SQRT(1+(CN7*2*PI()*Einstellungen!$E$17*Einstellungen!$E$18)^2)</f>
        <v>0.99999964077116865</v>
      </c>
      <c r="CO15" s="48">
        <f>1/SQRT(1+(CO7*2*PI()*Einstellungen!$E$17*Einstellungen!$E$18)^2)</f>
        <v>0.99999963265326353</v>
      </c>
      <c r="CP15" s="49">
        <f>1/SQRT(1+(CP7*2*PI()*Einstellungen!$E$17*Einstellungen!$E$18)^2)</f>
        <v>0.99999962444465607</v>
      </c>
    </row>
    <row r="16" spans="2:94" x14ac:dyDescent="0.25">
      <c r="B16" s="236"/>
      <c r="C16" s="233"/>
      <c r="D16" s="48">
        <f>1/SQRT(1+(D8*2*PI()*Einstellungen!$E$17*Einstellungen!$E$18)^2)</f>
        <v>0.9999999999546485</v>
      </c>
      <c r="E16" s="48">
        <f>1/SQRT(1+(E8*2*PI()*Einstellungen!$E$17*Einstellungen!$E$18)^2)</f>
        <v>0.999999999818594</v>
      </c>
      <c r="F16" s="48">
        <f>1/SQRT(1+(F8*2*PI()*Einstellungen!$E$17*Einstellungen!$E$18)^2)</f>
        <v>0.99999999959183672</v>
      </c>
      <c r="G16" s="48">
        <f>1/SQRT(1+(G8*2*PI()*Einstellungen!$E$17*Einstellungen!$E$18)^2)</f>
        <v>0.99999999927437644</v>
      </c>
      <c r="H16" s="48">
        <f>1/SQRT(1+(H8*2*PI()*Einstellungen!$E$17*Einstellungen!$E$18)^2)</f>
        <v>0.99999999886621316</v>
      </c>
      <c r="I16" s="48">
        <f>1/SQRT(1+(I8*2*PI()*Einstellungen!$E$17*Einstellungen!$E$18)^2)</f>
        <v>0.9999999983673471</v>
      </c>
      <c r="J16" s="48">
        <f>1/SQRT(1+(J8*2*PI()*Einstellungen!$E$17*Einstellungen!$E$18)^2)</f>
        <v>0.99999999777777782</v>
      </c>
      <c r="K16" s="48">
        <f>1/SQRT(1+(K8*2*PI()*Einstellungen!$E$17*Einstellungen!$E$18)^2)</f>
        <v>0.99999999709750576</v>
      </c>
      <c r="L16" s="48">
        <f>1/SQRT(1+(L8*2*PI()*Einstellungen!$E$17*Einstellungen!$E$18)^2)</f>
        <v>0.99999999632653069</v>
      </c>
      <c r="M16" s="48">
        <f>1/SQRT(1+(M8*2*PI()*Einstellungen!$E$17*Einstellungen!$E$18)^2)</f>
        <v>0.99999999546485263</v>
      </c>
      <c r="N16" s="48">
        <f>1/SQRT(1+(N8*2*PI()*Einstellungen!$E$17*Einstellungen!$E$18)^2)</f>
        <v>0.99999999451247179</v>
      </c>
      <c r="O16" s="48">
        <f>1/SQRT(1+(O8*2*PI()*Einstellungen!$E$17*Einstellungen!$E$18)^2)</f>
        <v>0.99999999346938773</v>
      </c>
      <c r="P16" s="48">
        <f>1/SQRT(1+(P8*2*PI()*Einstellungen!$E$17*Einstellungen!$E$18)^2)</f>
        <v>0.999999992335601</v>
      </c>
      <c r="Q16" s="48">
        <f>1/SQRT(1+(Q8*2*PI()*Einstellungen!$E$17*Einstellungen!$E$18)^2)</f>
        <v>0.99999999111111137</v>
      </c>
      <c r="R16" s="48">
        <f>1/SQRT(1+(R8*2*PI()*Einstellungen!$E$17*Einstellungen!$E$18)^2)</f>
        <v>0.99999998979591853</v>
      </c>
      <c r="S16" s="48">
        <f>1/SQRT(1+(S8*2*PI()*Einstellungen!$E$17*Einstellungen!$E$18)^2)</f>
        <v>0.99999998839002291</v>
      </c>
      <c r="T16" s="48">
        <f>1/SQRT(1+(T8*2*PI()*Einstellungen!$E$17*Einstellungen!$E$18)^2)</f>
        <v>0.9999999868934244</v>
      </c>
      <c r="U16" s="48">
        <f>1/SQRT(1+(U8*2*PI()*Einstellungen!$E$17*Einstellungen!$E$18)^2)</f>
        <v>0.99999998530612277</v>
      </c>
      <c r="V16" s="48">
        <f>1/SQRT(1+(V8*2*PI()*Einstellungen!$E$17*Einstellungen!$E$18)^2)</f>
        <v>0.99999998362811837</v>
      </c>
      <c r="W16" s="48">
        <f>1/SQRT(1+(W8*2*PI()*Einstellungen!$E$17*Einstellungen!$E$18)^2)</f>
        <v>0.99999998185941086</v>
      </c>
      <c r="X16" s="48">
        <f>1/SQRT(1+(X8*2*PI()*Einstellungen!$E$17*Einstellungen!$E$18)^2)</f>
        <v>0.99999998000000057</v>
      </c>
      <c r="Y16" s="48">
        <f>1/SQRT(1+(Y8*2*PI()*Einstellungen!$E$17*Einstellungen!$E$18)^2)</f>
        <v>0.99999997804988738</v>
      </c>
      <c r="Z16" s="48">
        <f>1/SQRT(1+(Z8*2*PI()*Einstellungen!$E$17*Einstellungen!$E$18)^2)</f>
        <v>0.99999997600907109</v>
      </c>
      <c r="AA16" s="48">
        <f>1/SQRT(1+(AA8*2*PI()*Einstellungen!$E$17*Einstellungen!$E$18)^2)</f>
        <v>0.99999997387755202</v>
      </c>
      <c r="AB16" s="48">
        <f>1/SQRT(1+(AB8*2*PI()*Einstellungen!$E$17*Einstellungen!$E$18)^2)</f>
        <v>0.99999997165532994</v>
      </c>
      <c r="AC16" s="48">
        <f>1/SQRT(1+(AC8*2*PI()*Einstellungen!$E$17*Einstellungen!$E$18)^2)</f>
        <v>0.99999996934240509</v>
      </c>
      <c r="AD16" s="48">
        <f>1/SQRT(1+(AD8*2*PI()*Einstellungen!$E$17*Einstellungen!$E$18)^2)</f>
        <v>0.99999996693877713</v>
      </c>
      <c r="AE16" s="48">
        <f>1/SQRT(1+(AE8*2*PI()*Einstellungen!$E$17*Einstellungen!$E$18)^2)</f>
        <v>0.99999996444444628</v>
      </c>
      <c r="AF16" s="48">
        <f>1/SQRT(1+(AF8*2*PI()*Einstellungen!$E$17*Einstellungen!$E$18)^2)</f>
        <v>0.99999996185941253</v>
      </c>
      <c r="AG16" s="48">
        <f>1/SQRT(1+(AG8*2*PI()*Einstellungen!$E$17*Einstellungen!$E$18)^2)</f>
        <v>0.99999995918367601</v>
      </c>
      <c r="AH16" s="48">
        <f>1/SQRT(1+(AH8*2*PI()*Einstellungen!$E$17*Einstellungen!$E$18)^2)</f>
        <v>0.99999995641723649</v>
      </c>
      <c r="AI16" s="48">
        <f>1/SQRT(1+(AI8*2*PI()*Einstellungen!$E$17*Einstellungen!$E$18)^2)</f>
        <v>0.99999995356009397</v>
      </c>
      <c r="AJ16" s="48">
        <f>1/SQRT(1+(AJ8*2*PI()*Einstellungen!$E$17*Einstellungen!$E$18)^2)</f>
        <v>0.99999995061224856</v>
      </c>
      <c r="AK16" s="48">
        <f>1/SQRT(1+(AK8*2*PI()*Einstellungen!$E$17*Einstellungen!$E$18)^2)</f>
        <v>0.99999994757370037</v>
      </c>
      <c r="AL16" s="48">
        <f>1/SQRT(1+(AL8*2*PI()*Einstellungen!$E$17*Einstellungen!$E$18)^2)</f>
        <v>0.99999994444444895</v>
      </c>
      <c r="AM16" s="48">
        <f>1/SQRT(1+(AM8*2*PI()*Einstellungen!$E$17*Einstellungen!$E$18)^2)</f>
        <v>0.99999994122449498</v>
      </c>
      <c r="AN16" s="48">
        <f>1/SQRT(1+(AN8*2*PI()*Einstellungen!$E$17*Einstellungen!$E$18)^2)</f>
        <v>0.99999993791383812</v>
      </c>
      <c r="AO16" s="48">
        <f>1/SQRT(1+(AO8*2*PI()*Einstellungen!$E$17*Einstellungen!$E$18)^2)</f>
        <v>0.99999993451247804</v>
      </c>
      <c r="AP16" s="48">
        <f>1/SQRT(1+(AP8*2*PI()*Einstellungen!$E$17*Einstellungen!$E$18)^2)</f>
        <v>0.9999999310204154</v>
      </c>
      <c r="AQ16" s="48">
        <f>1/SQRT(1+(AQ8*2*PI()*Einstellungen!$E$17*Einstellungen!$E$18)^2)</f>
        <v>0.99999992743764954</v>
      </c>
      <c r="AR16" s="48">
        <f>1/SQRT(1+(AR8*2*PI()*Einstellungen!$E$17*Einstellungen!$E$18)^2)</f>
        <v>0.99999992376418101</v>
      </c>
      <c r="AS16" s="48">
        <f>1/SQRT(1+(AS8*2*PI()*Einstellungen!$E$17*Einstellungen!$E$18)^2)</f>
        <v>0.99999992000000959</v>
      </c>
      <c r="AT16" s="48">
        <f>1/SQRT(1+(AT8*2*PI()*Einstellungen!$E$17*Einstellungen!$E$18)^2)</f>
        <v>0.99999991614513528</v>
      </c>
      <c r="AU16" s="48">
        <f>1/SQRT(1+(AU8*2*PI()*Einstellungen!$E$17*Einstellungen!$E$18)^2)</f>
        <v>0.99999991219955808</v>
      </c>
      <c r="AV16" s="48">
        <f>1/SQRT(1+(AV8*2*PI()*Einstellungen!$E$17*Einstellungen!$E$18)^2)</f>
        <v>0.999999908163278</v>
      </c>
      <c r="AW16" s="48">
        <f>1/SQRT(1+(AW8*2*PI()*Einstellungen!$E$17*Einstellungen!$E$18)^2)</f>
        <v>0.99999990403629491</v>
      </c>
      <c r="AX16" s="48">
        <f>1/SQRT(1+(AX8*2*PI()*Einstellungen!$E$17*Einstellungen!$E$18)^2)</f>
        <v>0.99999989981860904</v>
      </c>
      <c r="AY16" s="48">
        <f>1/SQRT(1+(AY8*2*PI()*Einstellungen!$E$17*Einstellungen!$E$18)^2)</f>
        <v>0.9999998955102205</v>
      </c>
      <c r="AZ16" s="48">
        <f>1/SQRT(1+(AZ8*2*PI()*Einstellungen!$E$17*Einstellungen!$E$18)^2)</f>
        <v>0.99999989111112886</v>
      </c>
      <c r="BA16" s="48">
        <f>1/SQRT(1+(BA8*2*PI()*Einstellungen!$E$17*Einstellungen!$E$18)^2)</f>
        <v>0.99999988662133443</v>
      </c>
      <c r="BB16" s="48">
        <f>1/SQRT(1+(BB8*2*PI()*Einstellungen!$E$17*Einstellungen!$E$18)^2)</f>
        <v>0.99999988204083723</v>
      </c>
      <c r="BC16" s="48">
        <f>1/SQRT(1+(BC8*2*PI()*Einstellungen!$E$17*Einstellungen!$E$18)^2)</f>
        <v>0.99999987736963691</v>
      </c>
      <c r="BD16" s="48">
        <f>1/SQRT(1+(BD8*2*PI()*Einstellungen!$E$17*Einstellungen!$E$18)^2)</f>
        <v>0.99999987260773415</v>
      </c>
      <c r="BE16" s="48">
        <f>1/SQRT(1+(BE8*2*PI()*Einstellungen!$E$17*Einstellungen!$E$18)^2)</f>
        <v>0.99999986775512828</v>
      </c>
      <c r="BF16" s="48">
        <f>1/SQRT(1+(BF8*2*PI()*Einstellungen!$E$17*Einstellungen!$E$18)^2)</f>
        <v>0.99999986281181963</v>
      </c>
      <c r="BG16" s="48">
        <f>1/SQRT(1+(BG8*2*PI()*Einstellungen!$E$17*Einstellungen!$E$18)^2)</f>
        <v>0.9999998577778082</v>
      </c>
      <c r="BH16" s="48">
        <f>1/SQRT(1+(BH8*2*PI()*Einstellungen!$E$17*Einstellungen!$E$18)^2)</f>
        <v>0.99999985265309377</v>
      </c>
      <c r="BI16" s="48">
        <f>1/SQRT(1+(BI8*2*PI()*Einstellungen!$E$17*Einstellungen!$E$18)^2)</f>
        <v>0.99999984743767656</v>
      </c>
      <c r="BJ16" s="48">
        <f>1/SQRT(1+(BJ8*2*PI()*Einstellungen!$E$17*Einstellungen!$E$18)^2)</f>
        <v>0.99999984213155657</v>
      </c>
      <c r="BK16" s="48">
        <f>1/SQRT(1+(BK8*2*PI()*Einstellungen!$E$17*Einstellungen!$E$18)^2)</f>
        <v>0.9999998367347338</v>
      </c>
      <c r="BL16" s="48">
        <f>1/SQRT(1+(BL8*2*PI()*Einstellungen!$E$17*Einstellungen!$E$18)^2)</f>
        <v>0.99999983124720837</v>
      </c>
      <c r="BM16" s="48">
        <f>1/SQRT(1+(BM8*2*PI()*Einstellungen!$E$17*Einstellungen!$E$18)^2)</f>
        <v>0.99999982566897971</v>
      </c>
      <c r="BN16" s="48">
        <f>1/SQRT(1+(BN8*2*PI()*Einstellungen!$E$17*Einstellungen!$E$18)^2)</f>
        <v>0.99999982000004861</v>
      </c>
      <c r="BO16" s="48">
        <f>1/SQRT(1+(BO8*2*PI()*Einstellungen!$E$17*Einstellungen!$E$18)^2)</f>
        <v>0.99999981424041462</v>
      </c>
      <c r="BP16" s="48">
        <f>1/SQRT(1+(BP8*2*PI()*Einstellungen!$E$17*Einstellungen!$E$18)^2)</f>
        <v>0.99999980839007774</v>
      </c>
      <c r="BQ16" s="48">
        <f>1/SQRT(1+(BQ8*2*PI()*Einstellungen!$E$17*Einstellungen!$E$18)^2)</f>
        <v>0.99999980244903819</v>
      </c>
      <c r="BR16" s="48">
        <f>1/SQRT(1+(BR8*2*PI()*Einstellungen!$E$17*Einstellungen!$E$18)^2)</f>
        <v>0.99999979641729564</v>
      </c>
      <c r="BS16" s="48">
        <f>1/SQRT(1+(BS8*2*PI()*Einstellungen!$E$17*Einstellungen!$E$18)^2)</f>
        <v>0.99999979029485053</v>
      </c>
      <c r="BT16" s="48">
        <f>1/SQRT(1+(BT8*2*PI()*Einstellungen!$E$17*Einstellungen!$E$18)^2)</f>
        <v>0.99999978408170254</v>
      </c>
      <c r="BU16" s="48">
        <f>1/SQRT(1+(BU8*2*PI()*Einstellungen!$E$17*Einstellungen!$E$18)^2)</f>
        <v>0.99999977777785187</v>
      </c>
      <c r="BV16" s="48">
        <f>1/SQRT(1+(BV8*2*PI()*Einstellungen!$E$17*Einstellungen!$E$18)^2)</f>
        <v>0.99999977138329832</v>
      </c>
      <c r="BW16" s="48">
        <f>1/SQRT(1+(BW8*2*PI()*Einstellungen!$E$17*Einstellungen!$E$18)^2)</f>
        <v>0.9999997648980421</v>
      </c>
      <c r="BX16" s="48">
        <f>1/SQRT(1+(BX8*2*PI()*Einstellungen!$E$17*Einstellungen!$E$18)^2)</f>
        <v>0.99999975832208321</v>
      </c>
      <c r="BY16" s="48">
        <f>1/SQRT(1+(BY8*2*PI()*Einstellungen!$E$17*Einstellungen!$E$18)^2)</f>
        <v>0.99999975165542132</v>
      </c>
      <c r="BZ16" s="48">
        <f>1/SQRT(1+(BZ8*2*PI()*Einstellungen!$E$17*Einstellungen!$E$18)^2)</f>
        <v>0.99999974489805687</v>
      </c>
      <c r="CA16" s="48">
        <f>1/SQRT(1+(CA8*2*PI()*Einstellungen!$E$17*Einstellungen!$E$18)^2)</f>
        <v>0.99999973804998965</v>
      </c>
      <c r="CB16" s="48">
        <f>1/SQRT(1+(CB8*2*PI()*Einstellungen!$E$17*Einstellungen!$E$18)^2)</f>
        <v>0.99999973111121954</v>
      </c>
      <c r="CC16" s="48">
        <f>1/SQRT(1+(CC8*2*PI()*Einstellungen!$E$17*Einstellungen!$E$18)^2)</f>
        <v>0.99999972408174687</v>
      </c>
      <c r="CD16" s="48">
        <f>1/SQRT(1+(CD8*2*PI()*Einstellungen!$E$17*Einstellungen!$E$18)^2)</f>
        <v>0.99999971696157153</v>
      </c>
      <c r="CE16" s="48">
        <f>1/SQRT(1+(CE8*2*PI()*Einstellungen!$E$17*Einstellungen!$E$18)^2)</f>
        <v>0.9999997097506933</v>
      </c>
      <c r="CF16" s="48">
        <f>1/SQRT(1+(CF8*2*PI()*Einstellungen!$E$17*Einstellungen!$E$18)^2)</f>
        <v>0.9999997024491124</v>
      </c>
      <c r="CG16" s="48">
        <f>1/SQRT(1+(CG8*2*PI()*Einstellungen!$E$17*Einstellungen!$E$18)^2)</f>
        <v>0.99999969505682884</v>
      </c>
      <c r="CH16" s="48">
        <f>1/SQRT(1+(CH8*2*PI()*Einstellungen!$E$17*Einstellungen!$E$18)^2)</f>
        <v>0.9999996875738425</v>
      </c>
      <c r="CI16" s="48">
        <f>1/SQRT(1+(CI8*2*PI()*Einstellungen!$E$17*Einstellungen!$E$18)^2)</f>
        <v>0.9999996800001536</v>
      </c>
      <c r="CJ16" s="48">
        <f>1/SQRT(1+(CJ8*2*PI()*Einstellungen!$E$17*Einstellungen!$E$18)^2)</f>
        <v>0.99999967233576192</v>
      </c>
      <c r="CK16" s="48">
        <f>1/SQRT(1+(CK8*2*PI()*Einstellungen!$E$17*Einstellungen!$E$18)^2)</f>
        <v>0.99999966458066758</v>
      </c>
      <c r="CL16" s="48">
        <f>1/SQRT(1+(CL8*2*PI()*Einstellungen!$E$17*Einstellungen!$E$18)^2)</f>
        <v>0.99999965673487068</v>
      </c>
      <c r="CM16" s="48">
        <f>1/SQRT(1+(CM8*2*PI()*Einstellungen!$E$17*Einstellungen!$E$18)^2)</f>
        <v>0.999999648798371</v>
      </c>
      <c r="CN16" s="48">
        <f>1/SQRT(1+(CN8*2*PI()*Einstellungen!$E$17*Einstellungen!$E$18)^2)</f>
        <v>0.99999964077116865</v>
      </c>
      <c r="CO16" s="48">
        <f>1/SQRT(1+(CO8*2*PI()*Einstellungen!$E$17*Einstellungen!$E$18)^2)</f>
        <v>0.99999963265326353</v>
      </c>
      <c r="CP16" s="49">
        <f>1/SQRT(1+(CP8*2*PI()*Einstellungen!$E$17*Einstellungen!$E$18)^2)</f>
        <v>0.99999962444465607</v>
      </c>
    </row>
    <row r="17" spans="2:94" x14ac:dyDescent="0.25">
      <c r="B17" s="236"/>
      <c r="C17" s="233"/>
      <c r="D17" s="48">
        <f>1/SQRT(1+(D9*2*PI()*Einstellungen!$E$17*Einstellungen!$E$18)^2)</f>
        <v>0.9999999999546485</v>
      </c>
      <c r="E17" s="48">
        <f>1/SQRT(1+(E9*2*PI()*Einstellungen!$E$17*Einstellungen!$E$18)^2)</f>
        <v>0.999999999818594</v>
      </c>
      <c r="F17" s="48">
        <f>1/SQRT(1+(F9*2*PI()*Einstellungen!$E$17*Einstellungen!$E$18)^2)</f>
        <v>0.99999999959183672</v>
      </c>
      <c r="G17" s="48">
        <f>1/SQRT(1+(G9*2*PI()*Einstellungen!$E$17*Einstellungen!$E$18)^2)</f>
        <v>0.99999999927437644</v>
      </c>
      <c r="H17" s="48">
        <f>1/SQRT(1+(H9*2*PI()*Einstellungen!$E$17*Einstellungen!$E$18)^2)</f>
        <v>0.99999999886621316</v>
      </c>
      <c r="I17" s="48">
        <f>1/SQRT(1+(I9*2*PI()*Einstellungen!$E$17*Einstellungen!$E$18)^2)</f>
        <v>0.9999999983673471</v>
      </c>
      <c r="J17" s="48">
        <f>1/SQRT(1+(J9*2*PI()*Einstellungen!$E$17*Einstellungen!$E$18)^2)</f>
        <v>0.99999999777777782</v>
      </c>
      <c r="K17" s="48">
        <f>1/SQRT(1+(K9*2*PI()*Einstellungen!$E$17*Einstellungen!$E$18)^2)</f>
        <v>0.99999999709750576</v>
      </c>
      <c r="L17" s="48">
        <f>1/SQRT(1+(L9*2*PI()*Einstellungen!$E$17*Einstellungen!$E$18)^2)</f>
        <v>0.99999999632653069</v>
      </c>
      <c r="M17" s="48">
        <f>1/SQRT(1+(M9*2*PI()*Einstellungen!$E$17*Einstellungen!$E$18)^2)</f>
        <v>0.99999999546485263</v>
      </c>
      <c r="N17" s="48">
        <f>1/SQRT(1+(N9*2*PI()*Einstellungen!$E$17*Einstellungen!$E$18)^2)</f>
        <v>0.99999999451247179</v>
      </c>
      <c r="O17" s="48">
        <f>1/SQRT(1+(O9*2*PI()*Einstellungen!$E$17*Einstellungen!$E$18)^2)</f>
        <v>0.99999999346938773</v>
      </c>
      <c r="P17" s="48">
        <f>1/SQRT(1+(P9*2*PI()*Einstellungen!$E$17*Einstellungen!$E$18)^2)</f>
        <v>0.999999992335601</v>
      </c>
      <c r="Q17" s="48">
        <f>1/SQRT(1+(Q9*2*PI()*Einstellungen!$E$17*Einstellungen!$E$18)^2)</f>
        <v>0.99999999111111137</v>
      </c>
      <c r="R17" s="48">
        <f>1/SQRT(1+(R9*2*PI()*Einstellungen!$E$17*Einstellungen!$E$18)^2)</f>
        <v>0.99999998979591853</v>
      </c>
      <c r="S17" s="48">
        <f>1/SQRT(1+(S9*2*PI()*Einstellungen!$E$17*Einstellungen!$E$18)^2)</f>
        <v>0.99999998839002291</v>
      </c>
      <c r="T17" s="48">
        <f>1/SQRT(1+(T9*2*PI()*Einstellungen!$E$17*Einstellungen!$E$18)^2)</f>
        <v>0.9999999868934244</v>
      </c>
      <c r="U17" s="48">
        <f>1/SQRT(1+(U9*2*PI()*Einstellungen!$E$17*Einstellungen!$E$18)^2)</f>
        <v>0.99999998530612277</v>
      </c>
      <c r="V17" s="48">
        <f>1/SQRT(1+(V9*2*PI()*Einstellungen!$E$17*Einstellungen!$E$18)^2)</f>
        <v>0.99999998362811837</v>
      </c>
      <c r="W17" s="48">
        <f>1/SQRT(1+(W9*2*PI()*Einstellungen!$E$17*Einstellungen!$E$18)^2)</f>
        <v>0.99999998185941086</v>
      </c>
      <c r="X17" s="48">
        <f>1/SQRT(1+(X9*2*PI()*Einstellungen!$E$17*Einstellungen!$E$18)^2)</f>
        <v>0.99999998000000057</v>
      </c>
      <c r="Y17" s="48">
        <f>1/SQRT(1+(Y9*2*PI()*Einstellungen!$E$17*Einstellungen!$E$18)^2)</f>
        <v>0.99999997804988738</v>
      </c>
      <c r="Z17" s="48">
        <f>1/SQRT(1+(Z9*2*PI()*Einstellungen!$E$17*Einstellungen!$E$18)^2)</f>
        <v>0.99999997600907109</v>
      </c>
      <c r="AA17" s="48">
        <f>1/SQRT(1+(AA9*2*PI()*Einstellungen!$E$17*Einstellungen!$E$18)^2)</f>
        <v>0.99999997387755202</v>
      </c>
      <c r="AB17" s="48">
        <f>1/SQRT(1+(AB9*2*PI()*Einstellungen!$E$17*Einstellungen!$E$18)^2)</f>
        <v>0.99999997165532994</v>
      </c>
      <c r="AC17" s="48">
        <f>1/SQRT(1+(AC9*2*PI()*Einstellungen!$E$17*Einstellungen!$E$18)^2)</f>
        <v>0.99999996934240509</v>
      </c>
      <c r="AD17" s="48">
        <f>1/SQRT(1+(AD9*2*PI()*Einstellungen!$E$17*Einstellungen!$E$18)^2)</f>
        <v>0.99999996693877713</v>
      </c>
      <c r="AE17" s="48">
        <f>1/SQRT(1+(AE9*2*PI()*Einstellungen!$E$17*Einstellungen!$E$18)^2)</f>
        <v>0.99999996444444628</v>
      </c>
      <c r="AF17" s="48">
        <f>1/SQRT(1+(AF9*2*PI()*Einstellungen!$E$17*Einstellungen!$E$18)^2)</f>
        <v>0.99999996185941253</v>
      </c>
      <c r="AG17" s="48">
        <f>1/SQRT(1+(AG9*2*PI()*Einstellungen!$E$17*Einstellungen!$E$18)^2)</f>
        <v>0.99999995918367601</v>
      </c>
      <c r="AH17" s="48">
        <f>1/SQRT(1+(AH9*2*PI()*Einstellungen!$E$17*Einstellungen!$E$18)^2)</f>
        <v>0.99999995641723649</v>
      </c>
      <c r="AI17" s="48">
        <f>1/SQRT(1+(AI9*2*PI()*Einstellungen!$E$17*Einstellungen!$E$18)^2)</f>
        <v>0.99999995356009397</v>
      </c>
      <c r="AJ17" s="48">
        <f>1/SQRT(1+(AJ9*2*PI()*Einstellungen!$E$17*Einstellungen!$E$18)^2)</f>
        <v>0.99999995061224856</v>
      </c>
      <c r="AK17" s="48">
        <f>1/SQRT(1+(AK9*2*PI()*Einstellungen!$E$17*Einstellungen!$E$18)^2)</f>
        <v>0.99999994757370037</v>
      </c>
      <c r="AL17" s="48">
        <f>1/SQRT(1+(AL9*2*PI()*Einstellungen!$E$17*Einstellungen!$E$18)^2)</f>
        <v>0.99999994444444895</v>
      </c>
      <c r="AM17" s="48">
        <f>1/SQRT(1+(AM9*2*PI()*Einstellungen!$E$17*Einstellungen!$E$18)^2)</f>
        <v>0.99999994122449498</v>
      </c>
      <c r="AN17" s="48">
        <f>1/SQRT(1+(AN9*2*PI()*Einstellungen!$E$17*Einstellungen!$E$18)^2)</f>
        <v>0.99999993791383812</v>
      </c>
      <c r="AO17" s="48">
        <f>1/SQRT(1+(AO9*2*PI()*Einstellungen!$E$17*Einstellungen!$E$18)^2)</f>
        <v>0.99999993451247804</v>
      </c>
      <c r="AP17" s="48">
        <f>1/SQRT(1+(AP9*2*PI()*Einstellungen!$E$17*Einstellungen!$E$18)^2)</f>
        <v>0.9999999310204154</v>
      </c>
      <c r="AQ17" s="48">
        <f>1/SQRT(1+(AQ9*2*PI()*Einstellungen!$E$17*Einstellungen!$E$18)^2)</f>
        <v>0.99999992743764954</v>
      </c>
      <c r="AR17" s="48">
        <f>1/SQRT(1+(AR9*2*PI()*Einstellungen!$E$17*Einstellungen!$E$18)^2)</f>
        <v>0.99999992376418101</v>
      </c>
      <c r="AS17" s="48">
        <f>1/SQRT(1+(AS9*2*PI()*Einstellungen!$E$17*Einstellungen!$E$18)^2)</f>
        <v>0.99999992000000959</v>
      </c>
      <c r="AT17" s="48">
        <f>1/SQRT(1+(AT9*2*PI()*Einstellungen!$E$17*Einstellungen!$E$18)^2)</f>
        <v>0.99999991614513528</v>
      </c>
      <c r="AU17" s="48">
        <f>1/SQRT(1+(AU9*2*PI()*Einstellungen!$E$17*Einstellungen!$E$18)^2)</f>
        <v>0.99999991219955808</v>
      </c>
      <c r="AV17" s="48">
        <f>1/SQRT(1+(AV9*2*PI()*Einstellungen!$E$17*Einstellungen!$E$18)^2)</f>
        <v>0.999999908163278</v>
      </c>
      <c r="AW17" s="48">
        <f>1/SQRT(1+(AW9*2*PI()*Einstellungen!$E$17*Einstellungen!$E$18)^2)</f>
        <v>0.99999990403629491</v>
      </c>
      <c r="AX17" s="48">
        <f>1/SQRT(1+(AX9*2*PI()*Einstellungen!$E$17*Einstellungen!$E$18)^2)</f>
        <v>0.99999989981860904</v>
      </c>
      <c r="AY17" s="48">
        <f>1/SQRT(1+(AY9*2*PI()*Einstellungen!$E$17*Einstellungen!$E$18)^2)</f>
        <v>0.9999998955102205</v>
      </c>
      <c r="AZ17" s="48">
        <f>1/SQRT(1+(AZ9*2*PI()*Einstellungen!$E$17*Einstellungen!$E$18)^2)</f>
        <v>0.99999989111112886</v>
      </c>
      <c r="BA17" s="48">
        <f>1/SQRT(1+(BA9*2*PI()*Einstellungen!$E$17*Einstellungen!$E$18)^2)</f>
        <v>0.99999988662133443</v>
      </c>
      <c r="BB17" s="48">
        <f>1/SQRT(1+(BB9*2*PI()*Einstellungen!$E$17*Einstellungen!$E$18)^2)</f>
        <v>0.99999988204083723</v>
      </c>
      <c r="BC17" s="48">
        <f>1/SQRT(1+(BC9*2*PI()*Einstellungen!$E$17*Einstellungen!$E$18)^2)</f>
        <v>0.99999987736963691</v>
      </c>
      <c r="BD17" s="48">
        <f>1/SQRT(1+(BD9*2*PI()*Einstellungen!$E$17*Einstellungen!$E$18)^2)</f>
        <v>0.99999987260773415</v>
      </c>
      <c r="BE17" s="48">
        <f>1/SQRT(1+(BE9*2*PI()*Einstellungen!$E$17*Einstellungen!$E$18)^2)</f>
        <v>0.99999986775512828</v>
      </c>
      <c r="BF17" s="48">
        <f>1/SQRT(1+(BF9*2*PI()*Einstellungen!$E$17*Einstellungen!$E$18)^2)</f>
        <v>0.99999986281181963</v>
      </c>
      <c r="BG17" s="48">
        <f>1/SQRT(1+(BG9*2*PI()*Einstellungen!$E$17*Einstellungen!$E$18)^2)</f>
        <v>0.9999998577778082</v>
      </c>
      <c r="BH17" s="48">
        <f>1/SQRT(1+(BH9*2*PI()*Einstellungen!$E$17*Einstellungen!$E$18)^2)</f>
        <v>0.99999985265309377</v>
      </c>
      <c r="BI17" s="48">
        <f>1/SQRT(1+(BI9*2*PI()*Einstellungen!$E$17*Einstellungen!$E$18)^2)</f>
        <v>0.99999984743767656</v>
      </c>
      <c r="BJ17" s="48">
        <f>1/SQRT(1+(BJ9*2*PI()*Einstellungen!$E$17*Einstellungen!$E$18)^2)</f>
        <v>0.99999984213155657</v>
      </c>
      <c r="BK17" s="48">
        <f>1/SQRT(1+(BK9*2*PI()*Einstellungen!$E$17*Einstellungen!$E$18)^2)</f>
        <v>0.9999998367347338</v>
      </c>
      <c r="BL17" s="48">
        <f>1/SQRT(1+(BL9*2*PI()*Einstellungen!$E$17*Einstellungen!$E$18)^2)</f>
        <v>0.99999983124720837</v>
      </c>
      <c r="BM17" s="48">
        <f>1/SQRT(1+(BM9*2*PI()*Einstellungen!$E$17*Einstellungen!$E$18)^2)</f>
        <v>0.99999982566897971</v>
      </c>
      <c r="BN17" s="48">
        <f>1/SQRT(1+(BN9*2*PI()*Einstellungen!$E$17*Einstellungen!$E$18)^2)</f>
        <v>0.99999982000004861</v>
      </c>
      <c r="BO17" s="48">
        <f>1/SQRT(1+(BO9*2*PI()*Einstellungen!$E$17*Einstellungen!$E$18)^2)</f>
        <v>0.99999981424041462</v>
      </c>
      <c r="BP17" s="48">
        <f>1/SQRT(1+(BP9*2*PI()*Einstellungen!$E$17*Einstellungen!$E$18)^2)</f>
        <v>0.99999980839007774</v>
      </c>
      <c r="BQ17" s="48">
        <f>1/SQRT(1+(BQ9*2*PI()*Einstellungen!$E$17*Einstellungen!$E$18)^2)</f>
        <v>0.99999980244903819</v>
      </c>
      <c r="BR17" s="48">
        <f>1/SQRT(1+(BR9*2*PI()*Einstellungen!$E$17*Einstellungen!$E$18)^2)</f>
        <v>0.99999979641729564</v>
      </c>
      <c r="BS17" s="48">
        <f>1/SQRT(1+(BS9*2*PI()*Einstellungen!$E$17*Einstellungen!$E$18)^2)</f>
        <v>0.99999979029485053</v>
      </c>
      <c r="BT17" s="48">
        <f>1/SQRT(1+(BT9*2*PI()*Einstellungen!$E$17*Einstellungen!$E$18)^2)</f>
        <v>0.99999978408170254</v>
      </c>
      <c r="BU17" s="48">
        <f>1/SQRT(1+(BU9*2*PI()*Einstellungen!$E$17*Einstellungen!$E$18)^2)</f>
        <v>0.99999977777785187</v>
      </c>
      <c r="BV17" s="48">
        <f>1/SQRT(1+(BV9*2*PI()*Einstellungen!$E$17*Einstellungen!$E$18)^2)</f>
        <v>0.99999977138329832</v>
      </c>
      <c r="BW17" s="48">
        <f>1/SQRT(1+(BW9*2*PI()*Einstellungen!$E$17*Einstellungen!$E$18)^2)</f>
        <v>0.9999997648980421</v>
      </c>
      <c r="BX17" s="48">
        <f>1/SQRT(1+(BX9*2*PI()*Einstellungen!$E$17*Einstellungen!$E$18)^2)</f>
        <v>0.99999975832208321</v>
      </c>
      <c r="BY17" s="48">
        <f>1/SQRT(1+(BY9*2*PI()*Einstellungen!$E$17*Einstellungen!$E$18)^2)</f>
        <v>0.99999975165542132</v>
      </c>
      <c r="BZ17" s="48">
        <f>1/SQRT(1+(BZ9*2*PI()*Einstellungen!$E$17*Einstellungen!$E$18)^2)</f>
        <v>0.99999974489805687</v>
      </c>
      <c r="CA17" s="48">
        <f>1/SQRT(1+(CA9*2*PI()*Einstellungen!$E$17*Einstellungen!$E$18)^2)</f>
        <v>0.99999973804998965</v>
      </c>
      <c r="CB17" s="48">
        <f>1/SQRT(1+(CB9*2*PI()*Einstellungen!$E$17*Einstellungen!$E$18)^2)</f>
        <v>0.99999973111121954</v>
      </c>
      <c r="CC17" s="48">
        <f>1/SQRT(1+(CC9*2*PI()*Einstellungen!$E$17*Einstellungen!$E$18)^2)</f>
        <v>0.99999972408174687</v>
      </c>
      <c r="CD17" s="48">
        <f>1/SQRT(1+(CD9*2*PI()*Einstellungen!$E$17*Einstellungen!$E$18)^2)</f>
        <v>0.99999971696157153</v>
      </c>
      <c r="CE17" s="48">
        <f>1/SQRT(1+(CE9*2*PI()*Einstellungen!$E$17*Einstellungen!$E$18)^2)</f>
        <v>0.9999997097506933</v>
      </c>
      <c r="CF17" s="48">
        <f>1/SQRT(1+(CF9*2*PI()*Einstellungen!$E$17*Einstellungen!$E$18)^2)</f>
        <v>0.9999997024491124</v>
      </c>
      <c r="CG17" s="48">
        <f>1/SQRT(1+(CG9*2*PI()*Einstellungen!$E$17*Einstellungen!$E$18)^2)</f>
        <v>0.99999969505682884</v>
      </c>
      <c r="CH17" s="48">
        <f>1/SQRT(1+(CH9*2*PI()*Einstellungen!$E$17*Einstellungen!$E$18)^2)</f>
        <v>0.9999996875738425</v>
      </c>
      <c r="CI17" s="48">
        <f>1/SQRT(1+(CI9*2*PI()*Einstellungen!$E$17*Einstellungen!$E$18)^2)</f>
        <v>0.9999996800001536</v>
      </c>
      <c r="CJ17" s="48">
        <f>1/SQRT(1+(CJ9*2*PI()*Einstellungen!$E$17*Einstellungen!$E$18)^2)</f>
        <v>0.99999967233576192</v>
      </c>
      <c r="CK17" s="48">
        <f>1/SQRT(1+(CK9*2*PI()*Einstellungen!$E$17*Einstellungen!$E$18)^2)</f>
        <v>0.99999966458066758</v>
      </c>
      <c r="CL17" s="48">
        <f>1/SQRT(1+(CL9*2*PI()*Einstellungen!$E$17*Einstellungen!$E$18)^2)</f>
        <v>0.99999965673487068</v>
      </c>
      <c r="CM17" s="48">
        <f>1/SQRT(1+(CM9*2*PI()*Einstellungen!$E$17*Einstellungen!$E$18)^2)</f>
        <v>0.999999648798371</v>
      </c>
      <c r="CN17" s="48">
        <f>1/SQRT(1+(CN9*2*PI()*Einstellungen!$E$17*Einstellungen!$E$18)^2)</f>
        <v>0.99999964077116865</v>
      </c>
      <c r="CO17" s="48">
        <f>1/SQRT(1+(CO9*2*PI()*Einstellungen!$E$17*Einstellungen!$E$18)^2)</f>
        <v>0.99999963265326353</v>
      </c>
      <c r="CP17" s="49">
        <f>1/SQRT(1+(CP9*2*PI()*Einstellungen!$E$17*Einstellungen!$E$18)^2)</f>
        <v>0.99999962444465607</v>
      </c>
    </row>
    <row r="18" spans="2:94" ht="15.75" thickBot="1" x14ac:dyDescent="0.3">
      <c r="B18" s="237"/>
      <c r="C18" s="234"/>
      <c r="D18" s="48">
        <f>1/SQRT(1+(D10*2*PI()*Einstellungen!$E$17*Einstellungen!$E$18)^2)</f>
        <v>0.9999999999546485</v>
      </c>
      <c r="E18" s="48">
        <f>1/SQRT(1+(E10*2*PI()*Einstellungen!$E$17*Einstellungen!$E$18)^2)</f>
        <v>0.999999999818594</v>
      </c>
      <c r="F18" s="48">
        <f>1/SQRT(1+(F10*2*PI()*Einstellungen!$E$17*Einstellungen!$E$18)^2)</f>
        <v>0.99999999959183672</v>
      </c>
      <c r="G18" s="48">
        <f>1/SQRT(1+(G10*2*PI()*Einstellungen!$E$17*Einstellungen!$E$18)^2)</f>
        <v>0.99999999927437644</v>
      </c>
      <c r="H18" s="48">
        <f>1/SQRT(1+(H10*2*PI()*Einstellungen!$E$17*Einstellungen!$E$18)^2)</f>
        <v>0.99999999886621316</v>
      </c>
      <c r="I18" s="48">
        <f>1/SQRT(1+(I10*2*PI()*Einstellungen!$E$17*Einstellungen!$E$18)^2)</f>
        <v>0.9999999983673471</v>
      </c>
      <c r="J18" s="48">
        <f>1/SQRT(1+(J10*2*PI()*Einstellungen!$E$17*Einstellungen!$E$18)^2)</f>
        <v>0.99999999777777782</v>
      </c>
      <c r="K18" s="48">
        <f>1/SQRT(1+(K10*2*PI()*Einstellungen!$E$17*Einstellungen!$E$18)^2)</f>
        <v>0.99999999709750576</v>
      </c>
      <c r="L18" s="48">
        <f>1/SQRT(1+(L10*2*PI()*Einstellungen!$E$17*Einstellungen!$E$18)^2)</f>
        <v>0.99999999632653069</v>
      </c>
      <c r="M18" s="48">
        <f>1/SQRT(1+(M10*2*PI()*Einstellungen!$E$17*Einstellungen!$E$18)^2)</f>
        <v>0.99999999546485263</v>
      </c>
      <c r="N18" s="48">
        <f>1/SQRT(1+(N10*2*PI()*Einstellungen!$E$17*Einstellungen!$E$18)^2)</f>
        <v>0.99999999451247179</v>
      </c>
      <c r="O18" s="48">
        <f>1/SQRT(1+(O10*2*PI()*Einstellungen!$E$17*Einstellungen!$E$18)^2)</f>
        <v>0.99999999346938773</v>
      </c>
      <c r="P18" s="48">
        <f>1/SQRT(1+(P10*2*PI()*Einstellungen!$E$17*Einstellungen!$E$18)^2)</f>
        <v>0.999999992335601</v>
      </c>
      <c r="Q18" s="48">
        <f>1/SQRT(1+(Q10*2*PI()*Einstellungen!$E$17*Einstellungen!$E$18)^2)</f>
        <v>0.99999999111111137</v>
      </c>
      <c r="R18" s="48">
        <f>1/SQRT(1+(R10*2*PI()*Einstellungen!$E$17*Einstellungen!$E$18)^2)</f>
        <v>0.99999998979591853</v>
      </c>
      <c r="S18" s="48">
        <f>1/SQRT(1+(S10*2*PI()*Einstellungen!$E$17*Einstellungen!$E$18)^2)</f>
        <v>0.99999998839002291</v>
      </c>
      <c r="T18" s="48">
        <f>1/SQRT(1+(T10*2*PI()*Einstellungen!$E$17*Einstellungen!$E$18)^2)</f>
        <v>0.9999999868934244</v>
      </c>
      <c r="U18" s="48">
        <f>1/SQRT(1+(U10*2*PI()*Einstellungen!$E$17*Einstellungen!$E$18)^2)</f>
        <v>0.99999998530612277</v>
      </c>
      <c r="V18" s="48">
        <f>1/SQRT(1+(V10*2*PI()*Einstellungen!$E$17*Einstellungen!$E$18)^2)</f>
        <v>0.99999998362811837</v>
      </c>
      <c r="W18" s="48">
        <f>1/SQRT(1+(W10*2*PI()*Einstellungen!$E$17*Einstellungen!$E$18)^2)</f>
        <v>0.99999998185941086</v>
      </c>
      <c r="X18" s="48">
        <f>1/SQRT(1+(X10*2*PI()*Einstellungen!$E$17*Einstellungen!$E$18)^2)</f>
        <v>0.99999998000000057</v>
      </c>
      <c r="Y18" s="48">
        <f>1/SQRT(1+(Y10*2*PI()*Einstellungen!$E$17*Einstellungen!$E$18)^2)</f>
        <v>0.99999997804988738</v>
      </c>
      <c r="Z18" s="48">
        <f>1/SQRT(1+(Z10*2*PI()*Einstellungen!$E$17*Einstellungen!$E$18)^2)</f>
        <v>0.99999997600907109</v>
      </c>
      <c r="AA18" s="48">
        <f>1/SQRT(1+(AA10*2*PI()*Einstellungen!$E$17*Einstellungen!$E$18)^2)</f>
        <v>0.99999997387755202</v>
      </c>
      <c r="AB18" s="48">
        <f>1/SQRT(1+(AB10*2*PI()*Einstellungen!$E$17*Einstellungen!$E$18)^2)</f>
        <v>0.99999997165532994</v>
      </c>
      <c r="AC18" s="48">
        <f>1/SQRT(1+(AC10*2*PI()*Einstellungen!$E$17*Einstellungen!$E$18)^2)</f>
        <v>0.99999996934240509</v>
      </c>
      <c r="AD18" s="48">
        <f>1/SQRT(1+(AD10*2*PI()*Einstellungen!$E$17*Einstellungen!$E$18)^2)</f>
        <v>0.99999996693877713</v>
      </c>
      <c r="AE18" s="48">
        <f>1/SQRT(1+(AE10*2*PI()*Einstellungen!$E$17*Einstellungen!$E$18)^2)</f>
        <v>0.99999996444444628</v>
      </c>
      <c r="AF18" s="48">
        <f>1/SQRT(1+(AF10*2*PI()*Einstellungen!$E$17*Einstellungen!$E$18)^2)</f>
        <v>0.99999996185941253</v>
      </c>
      <c r="AG18" s="48">
        <f>1/SQRT(1+(AG10*2*PI()*Einstellungen!$E$17*Einstellungen!$E$18)^2)</f>
        <v>0.99999995918367601</v>
      </c>
      <c r="AH18" s="48">
        <f>1/SQRT(1+(AH10*2*PI()*Einstellungen!$E$17*Einstellungen!$E$18)^2)</f>
        <v>0.99999995641723649</v>
      </c>
      <c r="AI18" s="48">
        <f>1/SQRT(1+(AI10*2*PI()*Einstellungen!$E$17*Einstellungen!$E$18)^2)</f>
        <v>0.99999995356009397</v>
      </c>
      <c r="AJ18" s="48">
        <f>1/SQRT(1+(AJ10*2*PI()*Einstellungen!$E$17*Einstellungen!$E$18)^2)</f>
        <v>0.99999995061224856</v>
      </c>
      <c r="AK18" s="48">
        <f>1/SQRT(1+(AK10*2*PI()*Einstellungen!$E$17*Einstellungen!$E$18)^2)</f>
        <v>0.99999994757370037</v>
      </c>
      <c r="AL18" s="48">
        <f>1/SQRT(1+(AL10*2*PI()*Einstellungen!$E$17*Einstellungen!$E$18)^2)</f>
        <v>0.99999994444444895</v>
      </c>
      <c r="AM18" s="48">
        <f>1/SQRT(1+(AM10*2*PI()*Einstellungen!$E$17*Einstellungen!$E$18)^2)</f>
        <v>0.99999994122449498</v>
      </c>
      <c r="AN18" s="48">
        <f>1/SQRT(1+(AN10*2*PI()*Einstellungen!$E$17*Einstellungen!$E$18)^2)</f>
        <v>0.99999993791383812</v>
      </c>
      <c r="AO18" s="48">
        <f>1/SQRT(1+(AO10*2*PI()*Einstellungen!$E$17*Einstellungen!$E$18)^2)</f>
        <v>0.99999993451247804</v>
      </c>
      <c r="AP18" s="48">
        <f>1/SQRT(1+(AP10*2*PI()*Einstellungen!$E$17*Einstellungen!$E$18)^2)</f>
        <v>0.9999999310204154</v>
      </c>
      <c r="AQ18" s="48">
        <f>1/SQRT(1+(AQ10*2*PI()*Einstellungen!$E$17*Einstellungen!$E$18)^2)</f>
        <v>0.99999992743764954</v>
      </c>
      <c r="AR18" s="48">
        <f>1/SQRT(1+(AR10*2*PI()*Einstellungen!$E$17*Einstellungen!$E$18)^2)</f>
        <v>0.99999992376418101</v>
      </c>
      <c r="AS18" s="48">
        <f>1/SQRT(1+(AS10*2*PI()*Einstellungen!$E$17*Einstellungen!$E$18)^2)</f>
        <v>0.99999992000000959</v>
      </c>
      <c r="AT18" s="48">
        <f>1/SQRT(1+(AT10*2*PI()*Einstellungen!$E$17*Einstellungen!$E$18)^2)</f>
        <v>0.99999991614513528</v>
      </c>
      <c r="AU18" s="48">
        <f>1/SQRT(1+(AU10*2*PI()*Einstellungen!$E$17*Einstellungen!$E$18)^2)</f>
        <v>0.99999991219955808</v>
      </c>
      <c r="AV18" s="48">
        <f>1/SQRT(1+(AV10*2*PI()*Einstellungen!$E$17*Einstellungen!$E$18)^2)</f>
        <v>0.999999908163278</v>
      </c>
      <c r="AW18" s="48">
        <f>1/SQRT(1+(AW10*2*PI()*Einstellungen!$E$17*Einstellungen!$E$18)^2)</f>
        <v>0.99999990403629491</v>
      </c>
      <c r="AX18" s="48">
        <f>1/SQRT(1+(AX10*2*PI()*Einstellungen!$E$17*Einstellungen!$E$18)^2)</f>
        <v>0.99999989981860904</v>
      </c>
      <c r="AY18" s="48">
        <f>1/SQRT(1+(AY10*2*PI()*Einstellungen!$E$17*Einstellungen!$E$18)^2)</f>
        <v>0.9999998955102205</v>
      </c>
      <c r="AZ18" s="48">
        <f>1/SQRT(1+(AZ10*2*PI()*Einstellungen!$E$17*Einstellungen!$E$18)^2)</f>
        <v>0.99999989111112886</v>
      </c>
      <c r="BA18" s="48">
        <f>1/SQRT(1+(BA10*2*PI()*Einstellungen!$E$17*Einstellungen!$E$18)^2)</f>
        <v>0.99999988662133443</v>
      </c>
      <c r="BB18" s="48">
        <f>1/SQRT(1+(BB10*2*PI()*Einstellungen!$E$17*Einstellungen!$E$18)^2)</f>
        <v>0.99999988204083723</v>
      </c>
      <c r="BC18" s="48">
        <f>1/SQRT(1+(BC10*2*PI()*Einstellungen!$E$17*Einstellungen!$E$18)^2)</f>
        <v>0.99999987736963691</v>
      </c>
      <c r="BD18" s="48">
        <f>1/SQRT(1+(BD10*2*PI()*Einstellungen!$E$17*Einstellungen!$E$18)^2)</f>
        <v>0.99999987260773415</v>
      </c>
      <c r="BE18" s="48">
        <f>1/SQRT(1+(BE10*2*PI()*Einstellungen!$E$17*Einstellungen!$E$18)^2)</f>
        <v>0.99999986775512828</v>
      </c>
      <c r="BF18" s="48">
        <f>1/SQRT(1+(BF10*2*PI()*Einstellungen!$E$17*Einstellungen!$E$18)^2)</f>
        <v>0.99999986281181963</v>
      </c>
      <c r="BG18" s="48">
        <f>1/SQRT(1+(BG10*2*PI()*Einstellungen!$E$17*Einstellungen!$E$18)^2)</f>
        <v>0.9999998577778082</v>
      </c>
      <c r="BH18" s="48">
        <f>1/SQRT(1+(BH10*2*PI()*Einstellungen!$E$17*Einstellungen!$E$18)^2)</f>
        <v>0.99999985265309377</v>
      </c>
      <c r="BI18" s="48">
        <f>1/SQRT(1+(BI10*2*PI()*Einstellungen!$E$17*Einstellungen!$E$18)^2)</f>
        <v>0.99999984743767656</v>
      </c>
      <c r="BJ18" s="48">
        <f>1/SQRT(1+(BJ10*2*PI()*Einstellungen!$E$17*Einstellungen!$E$18)^2)</f>
        <v>0.99999984213155657</v>
      </c>
      <c r="BK18" s="48">
        <f>1/SQRT(1+(BK10*2*PI()*Einstellungen!$E$17*Einstellungen!$E$18)^2)</f>
        <v>0.9999998367347338</v>
      </c>
      <c r="BL18" s="48">
        <f>1/SQRT(1+(BL10*2*PI()*Einstellungen!$E$17*Einstellungen!$E$18)^2)</f>
        <v>0.99999983124720837</v>
      </c>
      <c r="BM18" s="48">
        <f>1/SQRT(1+(BM10*2*PI()*Einstellungen!$E$17*Einstellungen!$E$18)^2)</f>
        <v>0.99999982566897971</v>
      </c>
      <c r="BN18" s="48">
        <f>1/SQRT(1+(BN10*2*PI()*Einstellungen!$E$17*Einstellungen!$E$18)^2)</f>
        <v>0.99999982000004861</v>
      </c>
      <c r="BO18" s="48">
        <f>1/SQRT(1+(BO10*2*PI()*Einstellungen!$E$17*Einstellungen!$E$18)^2)</f>
        <v>0.99999981424041462</v>
      </c>
      <c r="BP18" s="48">
        <f>1/SQRT(1+(BP10*2*PI()*Einstellungen!$E$17*Einstellungen!$E$18)^2)</f>
        <v>0.99999980839007774</v>
      </c>
      <c r="BQ18" s="48">
        <f>1/SQRT(1+(BQ10*2*PI()*Einstellungen!$E$17*Einstellungen!$E$18)^2)</f>
        <v>0.99999980244903819</v>
      </c>
      <c r="BR18" s="48">
        <f>1/SQRT(1+(BR10*2*PI()*Einstellungen!$E$17*Einstellungen!$E$18)^2)</f>
        <v>0.99999979641729564</v>
      </c>
      <c r="BS18" s="48">
        <f>1/SQRT(1+(BS10*2*PI()*Einstellungen!$E$17*Einstellungen!$E$18)^2)</f>
        <v>0.99999979029485053</v>
      </c>
      <c r="BT18" s="48">
        <f>1/SQRT(1+(BT10*2*PI()*Einstellungen!$E$17*Einstellungen!$E$18)^2)</f>
        <v>0.99999978408170254</v>
      </c>
      <c r="BU18" s="48">
        <f>1/SQRT(1+(BU10*2*PI()*Einstellungen!$E$17*Einstellungen!$E$18)^2)</f>
        <v>0.99999977777785187</v>
      </c>
      <c r="BV18" s="48">
        <f>1/SQRT(1+(BV10*2*PI()*Einstellungen!$E$17*Einstellungen!$E$18)^2)</f>
        <v>0.99999977138329832</v>
      </c>
      <c r="BW18" s="48">
        <f>1/SQRT(1+(BW10*2*PI()*Einstellungen!$E$17*Einstellungen!$E$18)^2)</f>
        <v>0.9999997648980421</v>
      </c>
      <c r="BX18" s="48">
        <f>1/SQRT(1+(BX10*2*PI()*Einstellungen!$E$17*Einstellungen!$E$18)^2)</f>
        <v>0.99999975832208321</v>
      </c>
      <c r="BY18" s="48">
        <f>1/SQRT(1+(BY10*2*PI()*Einstellungen!$E$17*Einstellungen!$E$18)^2)</f>
        <v>0.99999975165542132</v>
      </c>
      <c r="BZ18" s="48">
        <f>1/SQRT(1+(BZ10*2*PI()*Einstellungen!$E$17*Einstellungen!$E$18)^2)</f>
        <v>0.99999974489805687</v>
      </c>
      <c r="CA18" s="48">
        <f>1/SQRT(1+(CA10*2*PI()*Einstellungen!$E$17*Einstellungen!$E$18)^2)</f>
        <v>0.99999973804998965</v>
      </c>
      <c r="CB18" s="48">
        <f>1/SQRT(1+(CB10*2*PI()*Einstellungen!$E$17*Einstellungen!$E$18)^2)</f>
        <v>0.99999973111121954</v>
      </c>
      <c r="CC18" s="48">
        <f>1/SQRT(1+(CC10*2*PI()*Einstellungen!$E$17*Einstellungen!$E$18)^2)</f>
        <v>0.99999972408174687</v>
      </c>
      <c r="CD18" s="48">
        <f>1/SQRT(1+(CD10*2*PI()*Einstellungen!$E$17*Einstellungen!$E$18)^2)</f>
        <v>0.99999971696157153</v>
      </c>
      <c r="CE18" s="48">
        <f>1/SQRT(1+(CE10*2*PI()*Einstellungen!$E$17*Einstellungen!$E$18)^2)</f>
        <v>0.9999997097506933</v>
      </c>
      <c r="CF18" s="48">
        <f>1/SQRT(1+(CF10*2*PI()*Einstellungen!$E$17*Einstellungen!$E$18)^2)</f>
        <v>0.9999997024491124</v>
      </c>
      <c r="CG18" s="48">
        <f>1/SQRT(1+(CG10*2*PI()*Einstellungen!$E$17*Einstellungen!$E$18)^2)</f>
        <v>0.99999969505682884</v>
      </c>
      <c r="CH18" s="48">
        <f>1/SQRT(1+(CH10*2*PI()*Einstellungen!$E$17*Einstellungen!$E$18)^2)</f>
        <v>0.9999996875738425</v>
      </c>
      <c r="CI18" s="48">
        <f>1/SQRT(1+(CI10*2*PI()*Einstellungen!$E$17*Einstellungen!$E$18)^2)</f>
        <v>0.9999996800001536</v>
      </c>
      <c r="CJ18" s="48">
        <f>1/SQRT(1+(CJ10*2*PI()*Einstellungen!$E$17*Einstellungen!$E$18)^2)</f>
        <v>0.99999967233576192</v>
      </c>
      <c r="CK18" s="48">
        <f>1/SQRT(1+(CK10*2*PI()*Einstellungen!$E$17*Einstellungen!$E$18)^2)</f>
        <v>0.99999966458066758</v>
      </c>
      <c r="CL18" s="48">
        <f>1/SQRT(1+(CL10*2*PI()*Einstellungen!$E$17*Einstellungen!$E$18)^2)</f>
        <v>0.99999965673487068</v>
      </c>
      <c r="CM18" s="48">
        <f>1/SQRT(1+(CM10*2*PI()*Einstellungen!$E$17*Einstellungen!$E$18)^2)</f>
        <v>0.999999648798371</v>
      </c>
      <c r="CN18" s="48">
        <f>1/SQRT(1+(CN10*2*PI()*Einstellungen!$E$17*Einstellungen!$E$18)^2)</f>
        <v>0.99999964077116865</v>
      </c>
      <c r="CO18" s="48">
        <f>1/SQRT(1+(CO10*2*PI()*Einstellungen!$E$17*Einstellungen!$E$18)^2)</f>
        <v>0.99999963265326353</v>
      </c>
      <c r="CP18" s="49">
        <f>1/SQRT(1+(CP10*2*PI()*Einstellungen!$E$17*Einstellungen!$E$18)^2)</f>
        <v>0.99999962444465607</v>
      </c>
    </row>
    <row r="19" spans="2:94" ht="15.75" thickBot="1" x14ac:dyDescent="0.3">
      <c r="B19" s="34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4"/>
    </row>
    <row r="20" spans="2:94" x14ac:dyDescent="0.25">
      <c r="B20" s="235" t="s">
        <v>59</v>
      </c>
      <c r="C20" s="232"/>
      <c r="D20" s="48">
        <f t="shared" ref="D20:BO20" si="21">20*LOG(D12)</f>
        <v>-3.9391812682128461E-10</v>
      </c>
      <c r="E20" s="48">
        <f t="shared" si="21"/>
        <v>-1.5756725073923274E-9</v>
      </c>
      <c r="F20" s="48">
        <f t="shared" si="21"/>
        <v>-3.5452612133797599E-9</v>
      </c>
      <c r="G20" s="48">
        <f t="shared" si="21"/>
        <v>-6.3026861739744589E-9</v>
      </c>
      <c r="H20" s="48">
        <f t="shared" si="21"/>
        <v>-9.8479473899267447E-9</v>
      </c>
      <c r="I20" s="48">
        <f t="shared" si="21"/>
        <v>-1.4181042933546376E-8</v>
      </c>
      <c r="J20" s="48">
        <f t="shared" si="21"/>
        <v>-1.9301976663322303E-8</v>
      </c>
      <c r="K20" s="48">
        <f t="shared" si="21"/>
        <v>-2.52107447233381E-8</v>
      </c>
      <c r="L20" s="48">
        <f t="shared" si="21"/>
        <v>-3.1907349043856532E-8</v>
      </c>
      <c r="M20" s="48">
        <f t="shared" si="21"/>
        <v>-3.9391789626699814E-8</v>
      </c>
      <c r="N20" s="48">
        <f t="shared" si="21"/>
        <v>-4.7664064545249577E-8</v>
      </c>
      <c r="O20" s="48">
        <f t="shared" si="21"/>
        <v>-5.6724177659066667E-8</v>
      </c>
      <c r="P20" s="48">
        <f t="shared" si="21"/>
        <v>-6.6572124148979062E-8</v>
      </c>
      <c r="Q20" s="48">
        <f t="shared" si="21"/>
        <v>-7.720790594632142E-8</v>
      </c>
      <c r="R20" s="48">
        <f t="shared" si="21"/>
        <v>-8.8631525946970255E-8</v>
      </c>
      <c r="S20" s="48">
        <f t="shared" si="21"/>
        <v>-1.0084298029672413E-7</v>
      </c>
      <c r="T20" s="48">
        <f t="shared" si="21"/>
        <v>-1.1384226996323336E-7</v>
      </c>
      <c r="U20" s="48">
        <f t="shared" si="21"/>
        <v>-1.2762939687869013E-7</v>
      </c>
      <c r="V20" s="48">
        <f t="shared" si="21"/>
        <v>-1.4220435815386364E-7</v>
      </c>
      <c r="W20" s="48">
        <f t="shared" si="21"/>
        <v>-1.5756715668570224E-7</v>
      </c>
      <c r="X20" s="48">
        <f t="shared" si="21"/>
        <v>-1.7371778958540387E-7</v>
      </c>
      <c r="Y20" s="48">
        <f t="shared" si="21"/>
        <v>-1.9065625782169074E-7</v>
      </c>
      <c r="Z20" s="48">
        <f t="shared" si="21"/>
        <v>-2.0838256332782695E-7</v>
      </c>
      <c r="AA20" s="48">
        <f t="shared" si="21"/>
        <v>-2.2689670321565345E-7</v>
      </c>
      <c r="AB20" s="48">
        <f t="shared" si="21"/>
        <v>-2.4619867941886313E-7</v>
      </c>
      <c r="AC20" s="48">
        <f t="shared" si="21"/>
        <v>-2.6628849001405329E-7</v>
      </c>
      <c r="AD20" s="48">
        <f t="shared" si="21"/>
        <v>-2.8716613789967293E-7</v>
      </c>
      <c r="AE20" s="48">
        <f t="shared" si="21"/>
        <v>-3.0883162115274815E-7</v>
      </c>
      <c r="AF20" s="48">
        <f t="shared" si="21"/>
        <v>-3.3128493977917423E-7</v>
      </c>
      <c r="AG20" s="48">
        <f t="shared" si="21"/>
        <v>-3.5452609282073347E-7</v>
      </c>
      <c r="AH20" s="48">
        <f t="shared" si="21"/>
        <v>-3.7855508221240492E-7</v>
      </c>
      <c r="AI20" s="48">
        <f t="shared" si="21"/>
        <v>-4.0337190796072719E-7</v>
      </c>
      <c r="AJ20" s="48">
        <f t="shared" si="21"/>
        <v>-4.2897656910812557E-7</v>
      </c>
      <c r="AK20" s="48">
        <f t="shared" si="21"/>
        <v>-4.5536906469723975E-7</v>
      </c>
      <c r="AL20" s="48">
        <f t="shared" si="21"/>
        <v>-4.8254939859256167E-7</v>
      </c>
      <c r="AM20" s="48">
        <f t="shared" si="21"/>
        <v>-5.1051756501552188E-7</v>
      </c>
      <c r="AN20" s="48">
        <f t="shared" si="21"/>
        <v>-5.3927356686671355E-7</v>
      </c>
      <c r="AO20" s="48">
        <f t="shared" si="21"/>
        <v>-5.6881740704694394E-7</v>
      </c>
      <c r="AP20" s="48">
        <f t="shared" si="21"/>
        <v>-5.9914907977828718E-7</v>
      </c>
      <c r="AQ20" s="48">
        <f t="shared" si="21"/>
        <v>-6.3026859085496161E-7</v>
      </c>
      <c r="AR20" s="48">
        <f t="shared" si="21"/>
        <v>-6.621759354637978E-7</v>
      </c>
      <c r="AS20" s="48">
        <f t="shared" si="21"/>
        <v>-6.94871115542133E-7</v>
      </c>
      <c r="AT20" s="48">
        <f t="shared" si="21"/>
        <v>-7.2835413109886371E-7</v>
      </c>
      <c r="AU20" s="48">
        <f t="shared" si="21"/>
        <v>-7.6262498214310114E-7</v>
      </c>
      <c r="AV20" s="48">
        <f t="shared" si="21"/>
        <v>-7.9768366868417037E-7</v>
      </c>
      <c r="AW20" s="48">
        <f t="shared" si="21"/>
        <v>-8.3353019169593929E-7</v>
      </c>
      <c r="AX20" s="48">
        <f t="shared" si="21"/>
        <v>-8.7016454925950632E-7</v>
      </c>
      <c r="AY20" s="48">
        <f t="shared" si="21"/>
        <v>-9.0758674042051286E-7</v>
      </c>
      <c r="AZ20" s="48">
        <f t="shared" si="21"/>
        <v>-9.4579676904645186E-7</v>
      </c>
      <c r="BA20" s="48">
        <f t="shared" si="21"/>
        <v>-9.8479463225473784E-7</v>
      </c>
      <c r="BB20" s="48">
        <f t="shared" si="21"/>
        <v>-1.0245803300559829E-6</v>
      </c>
      <c r="BC20" s="48">
        <f t="shared" si="21"/>
        <v>-1.0651538653539952E-6</v>
      </c>
      <c r="BD20" s="48">
        <f t="shared" si="21"/>
        <v>-1.10651523237385E-6</v>
      </c>
      <c r="BE20" s="48">
        <f t="shared" si="21"/>
        <v>-1.1486644369127676E-6</v>
      </c>
      <c r="BF20" s="48">
        <f t="shared" si="21"/>
        <v>-1.1916014760892341E-6</v>
      </c>
      <c r="BG20" s="48">
        <f t="shared" si="21"/>
        <v>-1.2353263499149335E-6</v>
      </c>
      <c r="BH20" s="48">
        <f t="shared" si="21"/>
        <v>-1.2798390603304185E-6</v>
      </c>
      <c r="BI20" s="48">
        <f t="shared" si="21"/>
        <v>-1.3251396054191464E-6</v>
      </c>
      <c r="BJ20" s="48">
        <f t="shared" si="21"/>
        <v>-1.3712279851934436E-6</v>
      </c>
      <c r="BK20" s="48">
        <f t="shared" si="21"/>
        <v>-1.4181041996658517E-6</v>
      </c>
      <c r="BL20" s="48">
        <f t="shared" si="21"/>
        <v>-1.465768247884798E-6</v>
      </c>
      <c r="BM20" s="48">
        <f t="shared" si="21"/>
        <v>-1.5142201346848907E-6</v>
      </c>
      <c r="BN20" s="48">
        <f t="shared" si="21"/>
        <v>-1.5634598533290205E-6</v>
      </c>
      <c r="BO20" s="48">
        <f t="shared" si="21"/>
        <v>-1.613487407687896E-6</v>
      </c>
      <c r="BP20" s="48">
        <f t="shared" ref="BP20:CP20" si="22">20*LOG(BP12)</f>
        <v>-1.6643027977751308E-6</v>
      </c>
      <c r="BQ20" s="48">
        <f t="shared" si="22"/>
        <v>-1.7159060216758968E-6</v>
      </c>
      <c r="BR20" s="48">
        <f t="shared" si="22"/>
        <v>-1.7682970822972182E-6</v>
      </c>
      <c r="BS20" s="48">
        <f t="shared" si="22"/>
        <v>-1.821475975796041E-6</v>
      </c>
      <c r="BT20" s="48">
        <f t="shared" si="22"/>
        <v>-1.8754427050798183E-6</v>
      </c>
      <c r="BU20" s="48">
        <f t="shared" si="22"/>
        <v>-1.9301972682345794E-6</v>
      </c>
      <c r="BV20" s="48">
        <f t="shared" si="22"/>
        <v>-1.985739667203879E-6</v>
      </c>
      <c r="BW20" s="48">
        <f t="shared" si="22"/>
        <v>-2.0420699000741755E-6</v>
      </c>
      <c r="BX20" s="48">
        <f t="shared" si="22"/>
        <v>-2.0991879668607967E-6</v>
      </c>
      <c r="BY20" s="48">
        <f t="shared" si="22"/>
        <v>-2.1570938704722675E-6</v>
      </c>
      <c r="BZ20" s="48">
        <f t="shared" si="22"/>
        <v>-2.2157876070670347E-6</v>
      </c>
      <c r="CA20" s="48">
        <f t="shared" si="22"/>
        <v>-2.2752691785897241E-6</v>
      </c>
      <c r="CB20" s="48">
        <f t="shared" si="22"/>
        <v>-2.3355385860208492E-6</v>
      </c>
      <c r="CC20" s="48">
        <f t="shared" si="22"/>
        <v>-2.3965958264838264E-6</v>
      </c>
      <c r="CD20" s="48">
        <f t="shared" si="22"/>
        <v>-2.4584409009595975E-6</v>
      </c>
      <c r="CE20" s="48">
        <f t="shared" si="22"/>
        <v>-2.5210738113936461E-6</v>
      </c>
      <c r="CF20" s="48">
        <f t="shared" si="22"/>
        <v>-2.5844945558743619E-6</v>
      </c>
      <c r="CG20" s="48">
        <f t="shared" si="22"/>
        <v>-2.6487031344189995E-6</v>
      </c>
      <c r="CH20" s="48">
        <f t="shared" si="22"/>
        <v>-2.7136995480093593E-6</v>
      </c>
      <c r="CI20" s="48">
        <f t="shared" si="22"/>
        <v>-2.7794837947344721E-6</v>
      </c>
      <c r="CJ20" s="48">
        <f t="shared" si="22"/>
        <v>-2.8460558765408943E-6</v>
      </c>
      <c r="CK20" s="48">
        <f t="shared" si="22"/>
        <v>-2.913415792482412E-6</v>
      </c>
      <c r="CL20" s="48">
        <f t="shared" si="22"/>
        <v>-2.9815635416130267E-6</v>
      </c>
      <c r="CM20" s="48">
        <f t="shared" si="22"/>
        <v>-3.050499125879938E-6</v>
      </c>
      <c r="CN20" s="48">
        <f t="shared" si="22"/>
        <v>-3.1202225443375763E-6</v>
      </c>
      <c r="CO20" s="48">
        <f t="shared" si="22"/>
        <v>-3.1907337979692411E-6</v>
      </c>
      <c r="CP20" s="49">
        <f t="shared" si="22"/>
        <v>-3.2620328829368078E-6</v>
      </c>
    </row>
    <row r="21" spans="2:94" x14ac:dyDescent="0.25">
      <c r="B21" s="236"/>
      <c r="C21" s="233"/>
      <c r="D21" s="48">
        <f t="shared" ref="D21:BO22" si="23">20*LOG(D13)</f>
        <v>-3.9391812682128461E-10</v>
      </c>
      <c r="E21" s="48">
        <f t="shared" si="23"/>
        <v>-1.5756725073923274E-9</v>
      </c>
      <c r="F21" s="48">
        <f t="shared" si="23"/>
        <v>-3.5452612133797599E-9</v>
      </c>
      <c r="G21" s="48">
        <f t="shared" si="23"/>
        <v>-6.3026861739744589E-9</v>
      </c>
      <c r="H21" s="48">
        <f t="shared" si="23"/>
        <v>-9.8479473899267447E-9</v>
      </c>
      <c r="I21" s="48">
        <f t="shared" si="23"/>
        <v>-1.4181042933546376E-8</v>
      </c>
      <c r="J21" s="48">
        <f t="shared" si="23"/>
        <v>-1.9301976663322303E-8</v>
      </c>
      <c r="K21" s="48">
        <f t="shared" si="23"/>
        <v>-2.52107447233381E-8</v>
      </c>
      <c r="L21" s="48">
        <f t="shared" si="23"/>
        <v>-3.1907349043856532E-8</v>
      </c>
      <c r="M21" s="48">
        <f t="shared" si="23"/>
        <v>-3.9391789626699814E-8</v>
      </c>
      <c r="N21" s="48">
        <f t="shared" si="23"/>
        <v>-4.7664064545249577E-8</v>
      </c>
      <c r="O21" s="48">
        <f t="shared" si="23"/>
        <v>-5.6724177659066667E-8</v>
      </c>
      <c r="P21" s="48">
        <f t="shared" si="23"/>
        <v>-6.6572124148979062E-8</v>
      </c>
      <c r="Q21" s="48">
        <f t="shared" si="23"/>
        <v>-7.720790594632142E-8</v>
      </c>
      <c r="R21" s="48">
        <f t="shared" si="23"/>
        <v>-8.8631525946970255E-8</v>
      </c>
      <c r="S21" s="48">
        <f t="shared" si="23"/>
        <v>-1.0084298029672413E-7</v>
      </c>
      <c r="T21" s="48">
        <f t="shared" si="23"/>
        <v>-1.1384226996323336E-7</v>
      </c>
      <c r="U21" s="48">
        <f t="shared" si="23"/>
        <v>-1.2762939687869013E-7</v>
      </c>
      <c r="V21" s="48">
        <f t="shared" si="23"/>
        <v>-1.4220435815386364E-7</v>
      </c>
      <c r="W21" s="48">
        <f t="shared" si="23"/>
        <v>-1.5756715668570224E-7</v>
      </c>
      <c r="X21" s="48">
        <f t="shared" si="23"/>
        <v>-1.7371778958540387E-7</v>
      </c>
      <c r="Y21" s="48">
        <f t="shared" si="23"/>
        <v>-1.9065625782169074E-7</v>
      </c>
      <c r="Z21" s="48">
        <f t="shared" si="23"/>
        <v>-2.0838256332782695E-7</v>
      </c>
      <c r="AA21" s="48">
        <f t="shared" si="23"/>
        <v>-2.2689670321565345E-7</v>
      </c>
      <c r="AB21" s="48">
        <f t="shared" si="23"/>
        <v>-2.4619867941886313E-7</v>
      </c>
      <c r="AC21" s="48">
        <f t="shared" si="23"/>
        <v>-2.6628849001405329E-7</v>
      </c>
      <c r="AD21" s="48">
        <f t="shared" si="23"/>
        <v>-2.8716613789967293E-7</v>
      </c>
      <c r="AE21" s="48">
        <f t="shared" si="23"/>
        <v>-3.0883162115274815E-7</v>
      </c>
      <c r="AF21" s="48">
        <f t="shared" si="23"/>
        <v>-3.3128493977917423E-7</v>
      </c>
      <c r="AG21" s="48">
        <f t="shared" si="23"/>
        <v>-3.5452609282073347E-7</v>
      </c>
      <c r="AH21" s="48">
        <f t="shared" si="23"/>
        <v>-3.7855508221240492E-7</v>
      </c>
      <c r="AI21" s="48">
        <f t="shared" si="23"/>
        <v>-4.0337190796072719E-7</v>
      </c>
      <c r="AJ21" s="48">
        <f t="shared" si="23"/>
        <v>-4.2897656910812557E-7</v>
      </c>
      <c r="AK21" s="48">
        <f t="shared" si="23"/>
        <v>-4.5536906469723975E-7</v>
      </c>
      <c r="AL21" s="48">
        <f t="shared" si="23"/>
        <v>-4.8254939859256167E-7</v>
      </c>
      <c r="AM21" s="48">
        <f t="shared" si="23"/>
        <v>-5.1051756501552188E-7</v>
      </c>
      <c r="AN21" s="48">
        <f t="shared" si="23"/>
        <v>-5.3927356686671355E-7</v>
      </c>
      <c r="AO21" s="48">
        <f t="shared" si="23"/>
        <v>-5.6881740704694394E-7</v>
      </c>
      <c r="AP21" s="48">
        <f t="shared" si="23"/>
        <v>-5.9914907977828718E-7</v>
      </c>
      <c r="AQ21" s="48">
        <f t="shared" si="23"/>
        <v>-6.3026859085496161E-7</v>
      </c>
      <c r="AR21" s="48">
        <f t="shared" si="23"/>
        <v>-6.621759354637978E-7</v>
      </c>
      <c r="AS21" s="48">
        <f t="shared" si="23"/>
        <v>-6.94871115542133E-7</v>
      </c>
      <c r="AT21" s="48">
        <f t="shared" si="23"/>
        <v>-7.2835413109886371E-7</v>
      </c>
      <c r="AU21" s="48">
        <f t="shared" si="23"/>
        <v>-7.6262498214310114E-7</v>
      </c>
      <c r="AV21" s="48">
        <f t="shared" si="23"/>
        <v>-7.9768366868417037E-7</v>
      </c>
      <c r="AW21" s="48">
        <f t="shared" si="23"/>
        <v>-8.3353019169593929E-7</v>
      </c>
      <c r="AX21" s="48">
        <f t="shared" si="23"/>
        <v>-8.7016454925950632E-7</v>
      </c>
      <c r="AY21" s="48">
        <f t="shared" si="23"/>
        <v>-9.0758674042051286E-7</v>
      </c>
      <c r="AZ21" s="48">
        <f t="shared" si="23"/>
        <v>-9.4579676904645186E-7</v>
      </c>
      <c r="BA21" s="48">
        <f t="shared" si="23"/>
        <v>-9.8479463225473784E-7</v>
      </c>
      <c r="BB21" s="48">
        <f t="shared" si="23"/>
        <v>-1.0245803300559829E-6</v>
      </c>
      <c r="BC21" s="48">
        <f t="shared" si="23"/>
        <v>-1.0651538653539952E-6</v>
      </c>
      <c r="BD21" s="48">
        <f t="shared" si="23"/>
        <v>-1.10651523237385E-6</v>
      </c>
      <c r="BE21" s="48">
        <f t="shared" si="23"/>
        <v>-1.1486644369127676E-6</v>
      </c>
      <c r="BF21" s="48">
        <f t="shared" si="23"/>
        <v>-1.1916014760892341E-6</v>
      </c>
      <c r="BG21" s="48">
        <f t="shared" si="23"/>
        <v>-1.2353263499149335E-6</v>
      </c>
      <c r="BH21" s="48">
        <f t="shared" si="23"/>
        <v>-1.2798390603304185E-6</v>
      </c>
      <c r="BI21" s="48">
        <f t="shared" si="23"/>
        <v>-1.3251396054191464E-6</v>
      </c>
      <c r="BJ21" s="48">
        <f t="shared" si="23"/>
        <v>-1.3712279851934436E-6</v>
      </c>
      <c r="BK21" s="48">
        <f t="shared" si="23"/>
        <v>-1.4181041996658517E-6</v>
      </c>
      <c r="BL21" s="48">
        <f t="shared" si="23"/>
        <v>-1.465768247884798E-6</v>
      </c>
      <c r="BM21" s="48">
        <f t="shared" si="23"/>
        <v>-1.5142201346848907E-6</v>
      </c>
      <c r="BN21" s="48">
        <f t="shared" si="23"/>
        <v>-1.5634598533290205E-6</v>
      </c>
      <c r="BO21" s="48">
        <f t="shared" si="23"/>
        <v>-1.613487407687896E-6</v>
      </c>
      <c r="BP21" s="48">
        <f t="shared" ref="BP21:CP25" si="24">20*LOG(BP13)</f>
        <v>-1.6643027977751308E-6</v>
      </c>
      <c r="BQ21" s="48">
        <f t="shared" si="24"/>
        <v>-1.7159060216758968E-6</v>
      </c>
      <c r="BR21" s="48">
        <f t="shared" si="24"/>
        <v>-1.7682970822972182E-6</v>
      </c>
      <c r="BS21" s="48">
        <f t="shared" si="24"/>
        <v>-1.821475975796041E-6</v>
      </c>
      <c r="BT21" s="48">
        <f t="shared" si="24"/>
        <v>-1.8754427050798183E-6</v>
      </c>
      <c r="BU21" s="48">
        <f t="shared" si="24"/>
        <v>-1.9301972682345794E-6</v>
      </c>
      <c r="BV21" s="48">
        <f t="shared" si="24"/>
        <v>-1.985739667203879E-6</v>
      </c>
      <c r="BW21" s="48">
        <f t="shared" si="24"/>
        <v>-2.0420699000741755E-6</v>
      </c>
      <c r="BX21" s="48">
        <f t="shared" si="24"/>
        <v>-2.0991879668607967E-6</v>
      </c>
      <c r="BY21" s="48">
        <f t="shared" si="24"/>
        <v>-2.1570938704722675E-6</v>
      </c>
      <c r="BZ21" s="48">
        <f t="shared" si="24"/>
        <v>-2.2157876070670347E-6</v>
      </c>
      <c r="CA21" s="48">
        <f t="shared" si="24"/>
        <v>-2.2752691785897241E-6</v>
      </c>
      <c r="CB21" s="48">
        <f t="shared" si="24"/>
        <v>-2.3355385860208492E-6</v>
      </c>
      <c r="CC21" s="48">
        <f t="shared" si="24"/>
        <v>-2.3965958264838264E-6</v>
      </c>
      <c r="CD21" s="48">
        <f t="shared" si="24"/>
        <v>-2.4584409009595975E-6</v>
      </c>
      <c r="CE21" s="48">
        <f t="shared" si="24"/>
        <v>-2.5210738113936461E-6</v>
      </c>
      <c r="CF21" s="48">
        <f t="shared" si="24"/>
        <v>-2.5844945558743619E-6</v>
      </c>
      <c r="CG21" s="48">
        <f t="shared" si="24"/>
        <v>-2.6487031344189995E-6</v>
      </c>
      <c r="CH21" s="48">
        <f t="shared" si="24"/>
        <v>-2.7136995480093593E-6</v>
      </c>
      <c r="CI21" s="48">
        <f t="shared" si="24"/>
        <v>-2.7794837947344721E-6</v>
      </c>
      <c r="CJ21" s="48">
        <f t="shared" si="24"/>
        <v>-2.8460558765408943E-6</v>
      </c>
      <c r="CK21" s="48">
        <f t="shared" si="24"/>
        <v>-2.913415792482412E-6</v>
      </c>
      <c r="CL21" s="48">
        <f t="shared" si="24"/>
        <v>-2.9815635416130267E-6</v>
      </c>
      <c r="CM21" s="48">
        <f t="shared" si="24"/>
        <v>-3.050499125879938E-6</v>
      </c>
      <c r="CN21" s="48">
        <f t="shared" si="24"/>
        <v>-3.1202225443375763E-6</v>
      </c>
      <c r="CO21" s="48">
        <f t="shared" si="24"/>
        <v>-3.1907337979692411E-6</v>
      </c>
      <c r="CP21" s="49">
        <f t="shared" si="24"/>
        <v>-3.2620328829368078E-6</v>
      </c>
    </row>
    <row r="22" spans="2:94" x14ac:dyDescent="0.25">
      <c r="B22" s="236"/>
      <c r="C22" s="233"/>
      <c r="D22" s="48">
        <f t="shared" ref="D22:R22" si="25">20*LOG(D14)</f>
        <v>-3.9391812682128461E-10</v>
      </c>
      <c r="E22" s="48">
        <f t="shared" si="25"/>
        <v>-1.5756725073923274E-9</v>
      </c>
      <c r="F22" s="48">
        <f t="shared" si="25"/>
        <v>-3.5452612133797599E-9</v>
      </c>
      <c r="G22" s="48">
        <f t="shared" si="25"/>
        <v>-6.3026861739744589E-9</v>
      </c>
      <c r="H22" s="48">
        <f t="shared" si="25"/>
        <v>-9.8479473899267447E-9</v>
      </c>
      <c r="I22" s="48">
        <f t="shared" si="25"/>
        <v>-1.4181042933546376E-8</v>
      </c>
      <c r="J22" s="48">
        <f t="shared" si="25"/>
        <v>-1.9301976663322303E-8</v>
      </c>
      <c r="K22" s="48">
        <f t="shared" si="25"/>
        <v>-2.52107447233381E-8</v>
      </c>
      <c r="L22" s="48">
        <f t="shared" si="25"/>
        <v>-3.1907349043856532E-8</v>
      </c>
      <c r="M22" s="48">
        <f t="shared" si="25"/>
        <v>-3.9391789626699814E-8</v>
      </c>
      <c r="N22" s="48">
        <f t="shared" si="25"/>
        <v>-4.7664064545249577E-8</v>
      </c>
      <c r="O22" s="48">
        <f t="shared" si="25"/>
        <v>-5.6724177659066667E-8</v>
      </c>
      <c r="P22" s="48">
        <f t="shared" si="25"/>
        <v>-6.6572124148979062E-8</v>
      </c>
      <c r="Q22" s="48">
        <f t="shared" si="25"/>
        <v>-7.720790594632142E-8</v>
      </c>
      <c r="R22" s="48">
        <f t="shared" si="25"/>
        <v>-8.8631525946970255E-8</v>
      </c>
      <c r="S22" s="48">
        <f t="shared" si="23"/>
        <v>-1.0084298029672413E-7</v>
      </c>
      <c r="T22" s="48">
        <f t="shared" si="23"/>
        <v>-1.1384226996323336E-7</v>
      </c>
      <c r="U22" s="48">
        <f t="shared" si="23"/>
        <v>-1.2762939687869013E-7</v>
      </c>
      <c r="V22" s="48">
        <f t="shared" si="23"/>
        <v>-1.4220435815386364E-7</v>
      </c>
      <c r="W22" s="48">
        <f t="shared" si="23"/>
        <v>-1.5756715668570224E-7</v>
      </c>
      <c r="X22" s="48">
        <f t="shared" si="23"/>
        <v>-1.7371778958540387E-7</v>
      </c>
      <c r="Y22" s="48">
        <f t="shared" si="23"/>
        <v>-1.9065625782169074E-7</v>
      </c>
      <c r="Z22" s="48">
        <f t="shared" si="23"/>
        <v>-2.0838256332782695E-7</v>
      </c>
      <c r="AA22" s="48">
        <f t="shared" si="23"/>
        <v>-2.2689670321565345E-7</v>
      </c>
      <c r="AB22" s="48">
        <f t="shared" si="23"/>
        <v>-2.4619867941886313E-7</v>
      </c>
      <c r="AC22" s="48">
        <f t="shared" si="23"/>
        <v>-2.6628849001405329E-7</v>
      </c>
      <c r="AD22" s="48">
        <f t="shared" si="23"/>
        <v>-2.8716613789967293E-7</v>
      </c>
      <c r="AE22" s="48">
        <f t="shared" si="23"/>
        <v>-3.0883162115274815E-7</v>
      </c>
      <c r="AF22" s="48">
        <f t="shared" si="23"/>
        <v>-3.3128493977917423E-7</v>
      </c>
      <c r="AG22" s="48">
        <f t="shared" si="23"/>
        <v>-3.5452609282073347E-7</v>
      </c>
      <c r="AH22" s="48">
        <f t="shared" si="23"/>
        <v>-3.7855508221240492E-7</v>
      </c>
      <c r="AI22" s="48">
        <f t="shared" si="23"/>
        <v>-4.0337190796072719E-7</v>
      </c>
      <c r="AJ22" s="48">
        <f t="shared" si="23"/>
        <v>-4.2897656910812557E-7</v>
      </c>
      <c r="AK22" s="48">
        <f t="shared" si="23"/>
        <v>-4.5536906469723975E-7</v>
      </c>
      <c r="AL22" s="48">
        <f t="shared" si="23"/>
        <v>-4.8254939859256167E-7</v>
      </c>
      <c r="AM22" s="48">
        <f t="shared" si="23"/>
        <v>-5.1051756501552188E-7</v>
      </c>
      <c r="AN22" s="48">
        <f t="shared" si="23"/>
        <v>-5.3927356686671355E-7</v>
      </c>
      <c r="AO22" s="48">
        <f t="shared" si="23"/>
        <v>-5.6881740704694394E-7</v>
      </c>
      <c r="AP22" s="48">
        <f t="shared" si="23"/>
        <v>-5.9914907977828718E-7</v>
      </c>
      <c r="AQ22" s="48">
        <f t="shared" si="23"/>
        <v>-6.3026859085496161E-7</v>
      </c>
      <c r="AR22" s="48">
        <f t="shared" si="23"/>
        <v>-6.621759354637978E-7</v>
      </c>
      <c r="AS22" s="48">
        <f t="shared" si="23"/>
        <v>-6.94871115542133E-7</v>
      </c>
      <c r="AT22" s="48">
        <f t="shared" si="23"/>
        <v>-7.2835413109886371E-7</v>
      </c>
      <c r="AU22" s="48">
        <f t="shared" si="23"/>
        <v>-7.6262498214310114E-7</v>
      </c>
      <c r="AV22" s="48">
        <f t="shared" si="23"/>
        <v>-7.9768366868417037E-7</v>
      </c>
      <c r="AW22" s="48">
        <f t="shared" si="23"/>
        <v>-8.3353019169593929E-7</v>
      </c>
      <c r="AX22" s="48">
        <f t="shared" si="23"/>
        <v>-8.7016454925950632E-7</v>
      </c>
      <c r="AY22" s="48">
        <f t="shared" si="23"/>
        <v>-9.0758674042051286E-7</v>
      </c>
      <c r="AZ22" s="48">
        <f t="shared" si="23"/>
        <v>-9.4579676904645186E-7</v>
      </c>
      <c r="BA22" s="48">
        <f t="shared" si="23"/>
        <v>-9.8479463225473784E-7</v>
      </c>
      <c r="BB22" s="48">
        <f t="shared" si="23"/>
        <v>-1.0245803300559829E-6</v>
      </c>
      <c r="BC22" s="48">
        <f t="shared" si="23"/>
        <v>-1.0651538653539952E-6</v>
      </c>
      <c r="BD22" s="48">
        <f t="shared" si="23"/>
        <v>-1.10651523237385E-6</v>
      </c>
      <c r="BE22" s="48">
        <f t="shared" si="23"/>
        <v>-1.1486644369127676E-6</v>
      </c>
      <c r="BF22" s="48">
        <f t="shared" si="23"/>
        <v>-1.1916014760892341E-6</v>
      </c>
      <c r="BG22" s="48">
        <f t="shared" si="23"/>
        <v>-1.2353263499149335E-6</v>
      </c>
      <c r="BH22" s="48">
        <f t="shared" si="23"/>
        <v>-1.2798390603304185E-6</v>
      </c>
      <c r="BI22" s="48">
        <f t="shared" si="23"/>
        <v>-1.3251396054191464E-6</v>
      </c>
      <c r="BJ22" s="48">
        <f t="shared" si="23"/>
        <v>-1.3712279851934436E-6</v>
      </c>
      <c r="BK22" s="48">
        <f t="shared" si="23"/>
        <v>-1.4181041996658517E-6</v>
      </c>
      <c r="BL22" s="48">
        <f t="shared" si="23"/>
        <v>-1.465768247884798E-6</v>
      </c>
      <c r="BM22" s="48">
        <f t="shared" si="23"/>
        <v>-1.5142201346848907E-6</v>
      </c>
      <c r="BN22" s="48">
        <f t="shared" si="23"/>
        <v>-1.5634598533290205E-6</v>
      </c>
      <c r="BO22" s="48">
        <f t="shared" si="23"/>
        <v>-1.613487407687896E-6</v>
      </c>
      <c r="BP22" s="48">
        <f t="shared" si="24"/>
        <v>-1.6643027977751308E-6</v>
      </c>
      <c r="BQ22" s="48">
        <f t="shared" si="24"/>
        <v>-1.7159060216758968E-6</v>
      </c>
      <c r="BR22" s="48">
        <f t="shared" si="24"/>
        <v>-1.7682970822972182E-6</v>
      </c>
      <c r="BS22" s="48">
        <f t="shared" si="24"/>
        <v>-1.821475975796041E-6</v>
      </c>
      <c r="BT22" s="48">
        <f t="shared" si="24"/>
        <v>-1.8754427050798183E-6</v>
      </c>
      <c r="BU22" s="48">
        <f t="shared" si="24"/>
        <v>-1.9301972682345794E-6</v>
      </c>
      <c r="BV22" s="48">
        <f t="shared" si="24"/>
        <v>-1.985739667203879E-6</v>
      </c>
      <c r="BW22" s="48">
        <f t="shared" si="24"/>
        <v>-2.0420699000741755E-6</v>
      </c>
      <c r="BX22" s="48">
        <f t="shared" si="24"/>
        <v>-2.0991879668607967E-6</v>
      </c>
      <c r="BY22" s="48">
        <f t="shared" si="24"/>
        <v>-2.1570938704722675E-6</v>
      </c>
      <c r="BZ22" s="48">
        <f t="shared" si="24"/>
        <v>-2.2157876070670347E-6</v>
      </c>
      <c r="CA22" s="48">
        <f t="shared" si="24"/>
        <v>-2.2752691785897241E-6</v>
      </c>
      <c r="CB22" s="48">
        <f t="shared" si="24"/>
        <v>-2.3355385860208492E-6</v>
      </c>
      <c r="CC22" s="48">
        <f t="shared" si="24"/>
        <v>-2.3965958264838264E-6</v>
      </c>
      <c r="CD22" s="48">
        <f t="shared" si="24"/>
        <v>-2.4584409009595975E-6</v>
      </c>
      <c r="CE22" s="48">
        <f t="shared" si="24"/>
        <v>-2.5210738113936461E-6</v>
      </c>
      <c r="CF22" s="48">
        <f t="shared" si="24"/>
        <v>-2.5844945558743619E-6</v>
      </c>
      <c r="CG22" s="48">
        <f t="shared" si="24"/>
        <v>-2.6487031344189995E-6</v>
      </c>
      <c r="CH22" s="48">
        <f t="shared" si="24"/>
        <v>-2.7136995480093593E-6</v>
      </c>
      <c r="CI22" s="48">
        <f t="shared" si="24"/>
        <v>-2.7794837947344721E-6</v>
      </c>
      <c r="CJ22" s="48">
        <f t="shared" si="24"/>
        <v>-2.8460558765408943E-6</v>
      </c>
      <c r="CK22" s="48">
        <f t="shared" si="24"/>
        <v>-2.913415792482412E-6</v>
      </c>
      <c r="CL22" s="48">
        <f t="shared" si="24"/>
        <v>-2.9815635416130267E-6</v>
      </c>
      <c r="CM22" s="48">
        <f t="shared" si="24"/>
        <v>-3.050499125879938E-6</v>
      </c>
      <c r="CN22" s="48">
        <f t="shared" si="24"/>
        <v>-3.1202225443375763E-6</v>
      </c>
      <c r="CO22" s="48">
        <f t="shared" si="24"/>
        <v>-3.1907337979692411E-6</v>
      </c>
      <c r="CP22" s="49">
        <f t="shared" si="24"/>
        <v>-3.2620328829368078E-6</v>
      </c>
    </row>
    <row r="23" spans="2:94" x14ac:dyDescent="0.25">
      <c r="B23" s="236"/>
      <c r="C23" s="233"/>
      <c r="D23" s="48">
        <f t="shared" ref="D23:BO26" si="26">20*LOG(D15)</f>
        <v>-3.9391812682128461E-10</v>
      </c>
      <c r="E23" s="48">
        <f t="shared" si="26"/>
        <v>-1.5756725073923274E-9</v>
      </c>
      <c r="F23" s="48">
        <f t="shared" si="26"/>
        <v>-3.5452612133797599E-9</v>
      </c>
      <c r="G23" s="48">
        <f t="shared" si="26"/>
        <v>-6.3026861739744589E-9</v>
      </c>
      <c r="H23" s="48">
        <f t="shared" si="26"/>
        <v>-9.8479473899267447E-9</v>
      </c>
      <c r="I23" s="48">
        <f t="shared" si="26"/>
        <v>-1.4181042933546376E-8</v>
      </c>
      <c r="J23" s="48">
        <f t="shared" si="26"/>
        <v>-1.9301976663322303E-8</v>
      </c>
      <c r="K23" s="48">
        <f t="shared" si="26"/>
        <v>-2.52107447233381E-8</v>
      </c>
      <c r="L23" s="48">
        <f t="shared" si="26"/>
        <v>-3.1907349043856532E-8</v>
      </c>
      <c r="M23" s="48">
        <f t="shared" si="26"/>
        <v>-3.9391789626699814E-8</v>
      </c>
      <c r="N23" s="48">
        <f t="shared" si="26"/>
        <v>-4.7664064545249577E-8</v>
      </c>
      <c r="O23" s="48">
        <f t="shared" si="26"/>
        <v>-5.6724177659066667E-8</v>
      </c>
      <c r="P23" s="48">
        <f t="shared" si="26"/>
        <v>-6.6572124148979062E-8</v>
      </c>
      <c r="Q23" s="48">
        <f t="shared" si="26"/>
        <v>-7.720790594632142E-8</v>
      </c>
      <c r="R23" s="48">
        <f t="shared" si="26"/>
        <v>-8.8631525946970255E-8</v>
      </c>
      <c r="S23" s="48">
        <f t="shared" si="26"/>
        <v>-1.0084298029672413E-7</v>
      </c>
      <c r="T23" s="48">
        <f t="shared" si="26"/>
        <v>-1.1384226996323336E-7</v>
      </c>
      <c r="U23" s="48">
        <f t="shared" si="26"/>
        <v>-1.2762939687869013E-7</v>
      </c>
      <c r="V23" s="48">
        <f t="shared" si="26"/>
        <v>-1.4220435815386364E-7</v>
      </c>
      <c r="W23" s="48">
        <f t="shared" si="26"/>
        <v>-1.5756715668570224E-7</v>
      </c>
      <c r="X23" s="48">
        <f t="shared" si="26"/>
        <v>-1.7371778958540387E-7</v>
      </c>
      <c r="Y23" s="48">
        <f t="shared" si="26"/>
        <v>-1.9065625782169074E-7</v>
      </c>
      <c r="Z23" s="48">
        <f t="shared" si="26"/>
        <v>-2.0838256332782695E-7</v>
      </c>
      <c r="AA23" s="48">
        <f t="shared" si="26"/>
        <v>-2.2689670321565345E-7</v>
      </c>
      <c r="AB23" s="48">
        <f t="shared" si="26"/>
        <v>-2.4619867941886313E-7</v>
      </c>
      <c r="AC23" s="48">
        <f t="shared" si="26"/>
        <v>-2.6628849001405329E-7</v>
      </c>
      <c r="AD23" s="48">
        <f t="shared" si="26"/>
        <v>-2.8716613789967293E-7</v>
      </c>
      <c r="AE23" s="48">
        <f t="shared" si="26"/>
        <v>-3.0883162115274815E-7</v>
      </c>
      <c r="AF23" s="48">
        <f t="shared" si="26"/>
        <v>-3.3128493977917423E-7</v>
      </c>
      <c r="AG23" s="48">
        <f t="shared" si="26"/>
        <v>-3.5452609282073347E-7</v>
      </c>
      <c r="AH23" s="48">
        <f t="shared" si="26"/>
        <v>-3.7855508221240492E-7</v>
      </c>
      <c r="AI23" s="48">
        <f t="shared" si="26"/>
        <v>-4.0337190796072719E-7</v>
      </c>
      <c r="AJ23" s="48">
        <f t="shared" si="26"/>
        <v>-4.2897656910812557E-7</v>
      </c>
      <c r="AK23" s="48">
        <f t="shared" si="26"/>
        <v>-4.5536906469723975E-7</v>
      </c>
      <c r="AL23" s="48">
        <f t="shared" si="26"/>
        <v>-4.8254939859256167E-7</v>
      </c>
      <c r="AM23" s="48">
        <f t="shared" si="26"/>
        <v>-5.1051756501552188E-7</v>
      </c>
      <c r="AN23" s="48">
        <f t="shared" si="26"/>
        <v>-5.3927356686671355E-7</v>
      </c>
      <c r="AO23" s="48">
        <f t="shared" si="26"/>
        <v>-5.6881740704694394E-7</v>
      </c>
      <c r="AP23" s="48">
        <f t="shared" si="26"/>
        <v>-5.9914907977828718E-7</v>
      </c>
      <c r="AQ23" s="48">
        <f t="shared" si="26"/>
        <v>-6.3026859085496161E-7</v>
      </c>
      <c r="AR23" s="48">
        <f t="shared" si="26"/>
        <v>-6.621759354637978E-7</v>
      </c>
      <c r="AS23" s="48">
        <f t="shared" si="26"/>
        <v>-6.94871115542133E-7</v>
      </c>
      <c r="AT23" s="48">
        <f t="shared" si="26"/>
        <v>-7.2835413109886371E-7</v>
      </c>
      <c r="AU23" s="48">
        <f t="shared" si="26"/>
        <v>-7.6262498214310114E-7</v>
      </c>
      <c r="AV23" s="48">
        <f t="shared" si="26"/>
        <v>-7.9768366868417037E-7</v>
      </c>
      <c r="AW23" s="48">
        <f t="shared" si="26"/>
        <v>-8.3353019169593929E-7</v>
      </c>
      <c r="AX23" s="48">
        <f t="shared" si="26"/>
        <v>-8.7016454925950632E-7</v>
      </c>
      <c r="AY23" s="48">
        <f t="shared" si="26"/>
        <v>-9.0758674042051286E-7</v>
      </c>
      <c r="AZ23" s="48">
        <f t="shared" si="26"/>
        <v>-9.4579676904645186E-7</v>
      </c>
      <c r="BA23" s="48">
        <f t="shared" si="26"/>
        <v>-9.8479463225473784E-7</v>
      </c>
      <c r="BB23" s="48">
        <f t="shared" si="26"/>
        <v>-1.0245803300559829E-6</v>
      </c>
      <c r="BC23" s="48">
        <f t="shared" si="26"/>
        <v>-1.0651538653539952E-6</v>
      </c>
      <c r="BD23" s="48">
        <f t="shared" si="26"/>
        <v>-1.10651523237385E-6</v>
      </c>
      <c r="BE23" s="48">
        <f t="shared" si="26"/>
        <v>-1.1486644369127676E-6</v>
      </c>
      <c r="BF23" s="48">
        <f t="shared" si="26"/>
        <v>-1.1916014760892341E-6</v>
      </c>
      <c r="BG23" s="48">
        <f t="shared" si="26"/>
        <v>-1.2353263499149335E-6</v>
      </c>
      <c r="BH23" s="48">
        <f t="shared" si="26"/>
        <v>-1.2798390603304185E-6</v>
      </c>
      <c r="BI23" s="48">
        <f t="shared" si="26"/>
        <v>-1.3251396054191464E-6</v>
      </c>
      <c r="BJ23" s="48">
        <f t="shared" si="26"/>
        <v>-1.3712279851934436E-6</v>
      </c>
      <c r="BK23" s="48">
        <f t="shared" si="26"/>
        <v>-1.4181041996658517E-6</v>
      </c>
      <c r="BL23" s="48">
        <f t="shared" si="26"/>
        <v>-1.465768247884798E-6</v>
      </c>
      <c r="BM23" s="48">
        <f t="shared" si="26"/>
        <v>-1.5142201346848907E-6</v>
      </c>
      <c r="BN23" s="48">
        <f t="shared" si="26"/>
        <v>-1.5634598533290205E-6</v>
      </c>
      <c r="BO23" s="48">
        <f t="shared" si="26"/>
        <v>-1.613487407687896E-6</v>
      </c>
      <c r="BP23" s="48">
        <f t="shared" si="24"/>
        <v>-1.6643027977751308E-6</v>
      </c>
      <c r="BQ23" s="48">
        <f t="shared" si="24"/>
        <v>-1.7159060216758968E-6</v>
      </c>
      <c r="BR23" s="48">
        <f t="shared" si="24"/>
        <v>-1.7682970822972182E-6</v>
      </c>
      <c r="BS23" s="48">
        <f t="shared" si="24"/>
        <v>-1.821475975796041E-6</v>
      </c>
      <c r="BT23" s="48">
        <f t="shared" si="24"/>
        <v>-1.8754427050798183E-6</v>
      </c>
      <c r="BU23" s="48">
        <f t="shared" si="24"/>
        <v>-1.9301972682345794E-6</v>
      </c>
      <c r="BV23" s="48">
        <f t="shared" si="24"/>
        <v>-1.985739667203879E-6</v>
      </c>
      <c r="BW23" s="48">
        <f t="shared" si="24"/>
        <v>-2.0420699000741755E-6</v>
      </c>
      <c r="BX23" s="48">
        <f t="shared" si="24"/>
        <v>-2.0991879668607967E-6</v>
      </c>
      <c r="BY23" s="48">
        <f t="shared" si="24"/>
        <v>-2.1570938704722675E-6</v>
      </c>
      <c r="BZ23" s="48">
        <f t="shared" si="24"/>
        <v>-2.2157876070670347E-6</v>
      </c>
      <c r="CA23" s="48">
        <f t="shared" si="24"/>
        <v>-2.2752691785897241E-6</v>
      </c>
      <c r="CB23" s="48">
        <f t="shared" si="24"/>
        <v>-2.3355385860208492E-6</v>
      </c>
      <c r="CC23" s="48">
        <f t="shared" si="24"/>
        <v>-2.3965958264838264E-6</v>
      </c>
      <c r="CD23" s="48">
        <f t="shared" si="24"/>
        <v>-2.4584409009595975E-6</v>
      </c>
      <c r="CE23" s="48">
        <f t="shared" si="24"/>
        <v>-2.5210738113936461E-6</v>
      </c>
      <c r="CF23" s="48">
        <f t="shared" si="24"/>
        <v>-2.5844945558743619E-6</v>
      </c>
      <c r="CG23" s="48">
        <f t="shared" si="24"/>
        <v>-2.6487031344189995E-6</v>
      </c>
      <c r="CH23" s="48">
        <f t="shared" si="24"/>
        <v>-2.7136995480093593E-6</v>
      </c>
      <c r="CI23" s="48">
        <f t="shared" si="24"/>
        <v>-2.7794837947344721E-6</v>
      </c>
      <c r="CJ23" s="48">
        <f t="shared" si="24"/>
        <v>-2.8460558765408943E-6</v>
      </c>
      <c r="CK23" s="48">
        <f t="shared" si="24"/>
        <v>-2.913415792482412E-6</v>
      </c>
      <c r="CL23" s="48">
        <f t="shared" si="24"/>
        <v>-2.9815635416130267E-6</v>
      </c>
      <c r="CM23" s="48">
        <f t="shared" si="24"/>
        <v>-3.050499125879938E-6</v>
      </c>
      <c r="CN23" s="48">
        <f t="shared" si="24"/>
        <v>-3.1202225443375763E-6</v>
      </c>
      <c r="CO23" s="48">
        <f t="shared" si="24"/>
        <v>-3.1907337979692411E-6</v>
      </c>
      <c r="CP23" s="49">
        <f t="shared" si="24"/>
        <v>-3.2620328829368078E-6</v>
      </c>
    </row>
    <row r="24" spans="2:94" x14ac:dyDescent="0.25">
      <c r="B24" s="236"/>
      <c r="C24" s="233"/>
      <c r="D24" s="48">
        <f t="shared" si="26"/>
        <v>-3.9391812682128461E-10</v>
      </c>
      <c r="E24" s="48">
        <f t="shared" si="26"/>
        <v>-1.5756725073923274E-9</v>
      </c>
      <c r="F24" s="48">
        <f t="shared" si="26"/>
        <v>-3.5452612133797599E-9</v>
      </c>
      <c r="G24" s="48">
        <f t="shared" si="26"/>
        <v>-6.3026861739744589E-9</v>
      </c>
      <c r="H24" s="48">
        <f t="shared" si="26"/>
        <v>-9.8479473899267447E-9</v>
      </c>
      <c r="I24" s="48">
        <f t="shared" si="26"/>
        <v>-1.4181042933546376E-8</v>
      </c>
      <c r="J24" s="48">
        <f t="shared" si="26"/>
        <v>-1.9301976663322303E-8</v>
      </c>
      <c r="K24" s="48">
        <f t="shared" si="26"/>
        <v>-2.52107447233381E-8</v>
      </c>
      <c r="L24" s="48">
        <f t="shared" si="26"/>
        <v>-3.1907349043856532E-8</v>
      </c>
      <c r="M24" s="48">
        <f t="shared" si="26"/>
        <v>-3.9391789626699814E-8</v>
      </c>
      <c r="N24" s="48">
        <f t="shared" si="26"/>
        <v>-4.7664064545249577E-8</v>
      </c>
      <c r="O24" s="48">
        <f t="shared" si="26"/>
        <v>-5.6724177659066667E-8</v>
      </c>
      <c r="P24" s="48">
        <f t="shared" si="26"/>
        <v>-6.6572124148979062E-8</v>
      </c>
      <c r="Q24" s="48">
        <f t="shared" si="26"/>
        <v>-7.720790594632142E-8</v>
      </c>
      <c r="R24" s="48">
        <f t="shared" si="26"/>
        <v>-8.8631525946970255E-8</v>
      </c>
      <c r="S24" s="48">
        <f t="shared" si="26"/>
        <v>-1.0084298029672413E-7</v>
      </c>
      <c r="T24" s="48">
        <f t="shared" si="26"/>
        <v>-1.1384226996323336E-7</v>
      </c>
      <c r="U24" s="48">
        <f t="shared" si="26"/>
        <v>-1.2762939687869013E-7</v>
      </c>
      <c r="V24" s="48">
        <f t="shared" si="26"/>
        <v>-1.4220435815386364E-7</v>
      </c>
      <c r="W24" s="48">
        <f t="shared" si="26"/>
        <v>-1.5756715668570224E-7</v>
      </c>
      <c r="X24" s="48">
        <f t="shared" si="26"/>
        <v>-1.7371778958540387E-7</v>
      </c>
      <c r="Y24" s="48">
        <f t="shared" si="26"/>
        <v>-1.9065625782169074E-7</v>
      </c>
      <c r="Z24" s="48">
        <f t="shared" si="26"/>
        <v>-2.0838256332782695E-7</v>
      </c>
      <c r="AA24" s="48">
        <f t="shared" si="26"/>
        <v>-2.2689670321565345E-7</v>
      </c>
      <c r="AB24" s="48">
        <f t="shared" si="26"/>
        <v>-2.4619867941886313E-7</v>
      </c>
      <c r="AC24" s="48">
        <f t="shared" si="26"/>
        <v>-2.6628849001405329E-7</v>
      </c>
      <c r="AD24" s="48">
        <f t="shared" si="26"/>
        <v>-2.8716613789967293E-7</v>
      </c>
      <c r="AE24" s="48">
        <f t="shared" si="26"/>
        <v>-3.0883162115274815E-7</v>
      </c>
      <c r="AF24" s="48">
        <f t="shared" si="26"/>
        <v>-3.3128493977917423E-7</v>
      </c>
      <c r="AG24" s="48">
        <f t="shared" si="26"/>
        <v>-3.5452609282073347E-7</v>
      </c>
      <c r="AH24" s="48">
        <f t="shared" si="26"/>
        <v>-3.7855508221240492E-7</v>
      </c>
      <c r="AI24" s="48">
        <f t="shared" si="26"/>
        <v>-4.0337190796072719E-7</v>
      </c>
      <c r="AJ24" s="48">
        <f t="shared" si="26"/>
        <v>-4.2897656910812557E-7</v>
      </c>
      <c r="AK24" s="48">
        <f t="shared" si="26"/>
        <v>-4.5536906469723975E-7</v>
      </c>
      <c r="AL24" s="48">
        <f t="shared" si="26"/>
        <v>-4.8254939859256167E-7</v>
      </c>
      <c r="AM24" s="48">
        <f t="shared" si="26"/>
        <v>-5.1051756501552188E-7</v>
      </c>
      <c r="AN24" s="48">
        <f t="shared" si="26"/>
        <v>-5.3927356686671355E-7</v>
      </c>
      <c r="AO24" s="48">
        <f t="shared" si="26"/>
        <v>-5.6881740704694394E-7</v>
      </c>
      <c r="AP24" s="48">
        <f t="shared" si="26"/>
        <v>-5.9914907977828718E-7</v>
      </c>
      <c r="AQ24" s="48">
        <f t="shared" si="26"/>
        <v>-6.3026859085496161E-7</v>
      </c>
      <c r="AR24" s="48">
        <f t="shared" si="26"/>
        <v>-6.621759354637978E-7</v>
      </c>
      <c r="AS24" s="48">
        <f t="shared" si="26"/>
        <v>-6.94871115542133E-7</v>
      </c>
      <c r="AT24" s="48">
        <f t="shared" si="26"/>
        <v>-7.2835413109886371E-7</v>
      </c>
      <c r="AU24" s="48">
        <f t="shared" si="26"/>
        <v>-7.6262498214310114E-7</v>
      </c>
      <c r="AV24" s="48">
        <f t="shared" si="26"/>
        <v>-7.9768366868417037E-7</v>
      </c>
      <c r="AW24" s="48">
        <f t="shared" si="26"/>
        <v>-8.3353019169593929E-7</v>
      </c>
      <c r="AX24" s="48">
        <f t="shared" si="26"/>
        <v>-8.7016454925950632E-7</v>
      </c>
      <c r="AY24" s="48">
        <f t="shared" si="26"/>
        <v>-9.0758674042051286E-7</v>
      </c>
      <c r="AZ24" s="48">
        <f t="shared" si="26"/>
        <v>-9.4579676904645186E-7</v>
      </c>
      <c r="BA24" s="48">
        <f t="shared" si="26"/>
        <v>-9.8479463225473784E-7</v>
      </c>
      <c r="BB24" s="48">
        <f t="shared" si="26"/>
        <v>-1.0245803300559829E-6</v>
      </c>
      <c r="BC24" s="48">
        <f t="shared" si="26"/>
        <v>-1.0651538653539952E-6</v>
      </c>
      <c r="BD24" s="48">
        <f t="shared" si="26"/>
        <v>-1.10651523237385E-6</v>
      </c>
      <c r="BE24" s="48">
        <f t="shared" si="26"/>
        <v>-1.1486644369127676E-6</v>
      </c>
      <c r="BF24" s="48">
        <f t="shared" si="26"/>
        <v>-1.1916014760892341E-6</v>
      </c>
      <c r="BG24" s="48">
        <f t="shared" si="26"/>
        <v>-1.2353263499149335E-6</v>
      </c>
      <c r="BH24" s="48">
        <f t="shared" si="26"/>
        <v>-1.2798390603304185E-6</v>
      </c>
      <c r="BI24" s="48">
        <f t="shared" si="26"/>
        <v>-1.3251396054191464E-6</v>
      </c>
      <c r="BJ24" s="48">
        <f t="shared" si="26"/>
        <v>-1.3712279851934436E-6</v>
      </c>
      <c r="BK24" s="48">
        <f t="shared" si="26"/>
        <v>-1.4181041996658517E-6</v>
      </c>
      <c r="BL24" s="48">
        <f t="shared" si="26"/>
        <v>-1.465768247884798E-6</v>
      </c>
      <c r="BM24" s="48">
        <f t="shared" si="26"/>
        <v>-1.5142201346848907E-6</v>
      </c>
      <c r="BN24" s="48">
        <f t="shared" si="26"/>
        <v>-1.5634598533290205E-6</v>
      </c>
      <c r="BO24" s="48">
        <f t="shared" si="26"/>
        <v>-1.613487407687896E-6</v>
      </c>
      <c r="BP24" s="48">
        <f t="shared" si="24"/>
        <v>-1.6643027977751308E-6</v>
      </c>
      <c r="BQ24" s="48">
        <f t="shared" si="24"/>
        <v>-1.7159060216758968E-6</v>
      </c>
      <c r="BR24" s="48">
        <f t="shared" si="24"/>
        <v>-1.7682970822972182E-6</v>
      </c>
      <c r="BS24" s="48">
        <f t="shared" si="24"/>
        <v>-1.821475975796041E-6</v>
      </c>
      <c r="BT24" s="48">
        <f t="shared" si="24"/>
        <v>-1.8754427050798183E-6</v>
      </c>
      <c r="BU24" s="48">
        <f t="shared" si="24"/>
        <v>-1.9301972682345794E-6</v>
      </c>
      <c r="BV24" s="48">
        <f t="shared" si="24"/>
        <v>-1.985739667203879E-6</v>
      </c>
      <c r="BW24" s="48">
        <f t="shared" si="24"/>
        <v>-2.0420699000741755E-6</v>
      </c>
      <c r="BX24" s="48">
        <f t="shared" si="24"/>
        <v>-2.0991879668607967E-6</v>
      </c>
      <c r="BY24" s="48">
        <f t="shared" si="24"/>
        <v>-2.1570938704722675E-6</v>
      </c>
      <c r="BZ24" s="48">
        <f t="shared" si="24"/>
        <v>-2.2157876070670347E-6</v>
      </c>
      <c r="CA24" s="48">
        <f t="shared" si="24"/>
        <v>-2.2752691785897241E-6</v>
      </c>
      <c r="CB24" s="48">
        <f t="shared" si="24"/>
        <v>-2.3355385860208492E-6</v>
      </c>
      <c r="CC24" s="48">
        <f t="shared" si="24"/>
        <v>-2.3965958264838264E-6</v>
      </c>
      <c r="CD24" s="48">
        <f t="shared" si="24"/>
        <v>-2.4584409009595975E-6</v>
      </c>
      <c r="CE24" s="48">
        <f t="shared" si="24"/>
        <v>-2.5210738113936461E-6</v>
      </c>
      <c r="CF24" s="48">
        <f t="shared" si="24"/>
        <v>-2.5844945558743619E-6</v>
      </c>
      <c r="CG24" s="48">
        <f t="shared" si="24"/>
        <v>-2.6487031344189995E-6</v>
      </c>
      <c r="CH24" s="48">
        <f t="shared" si="24"/>
        <v>-2.7136995480093593E-6</v>
      </c>
      <c r="CI24" s="48">
        <f t="shared" si="24"/>
        <v>-2.7794837947344721E-6</v>
      </c>
      <c r="CJ24" s="48">
        <f t="shared" si="24"/>
        <v>-2.8460558765408943E-6</v>
      </c>
      <c r="CK24" s="48">
        <f t="shared" si="24"/>
        <v>-2.913415792482412E-6</v>
      </c>
      <c r="CL24" s="48">
        <f t="shared" si="24"/>
        <v>-2.9815635416130267E-6</v>
      </c>
      <c r="CM24" s="48">
        <f t="shared" si="24"/>
        <v>-3.050499125879938E-6</v>
      </c>
      <c r="CN24" s="48">
        <f t="shared" si="24"/>
        <v>-3.1202225443375763E-6</v>
      </c>
      <c r="CO24" s="48">
        <f t="shared" si="24"/>
        <v>-3.1907337979692411E-6</v>
      </c>
      <c r="CP24" s="49">
        <f t="shared" si="24"/>
        <v>-3.2620328829368078E-6</v>
      </c>
    </row>
    <row r="25" spans="2:94" x14ac:dyDescent="0.25">
      <c r="B25" s="236"/>
      <c r="C25" s="233"/>
      <c r="D25" s="48">
        <f t="shared" si="26"/>
        <v>-3.9391812682128461E-10</v>
      </c>
      <c r="E25" s="48">
        <f t="shared" si="26"/>
        <v>-1.5756725073923274E-9</v>
      </c>
      <c r="F25" s="48">
        <f t="shared" si="26"/>
        <v>-3.5452612133797599E-9</v>
      </c>
      <c r="G25" s="48">
        <f t="shared" si="26"/>
        <v>-6.3026861739744589E-9</v>
      </c>
      <c r="H25" s="48">
        <f t="shared" si="26"/>
        <v>-9.8479473899267447E-9</v>
      </c>
      <c r="I25" s="48">
        <f t="shared" si="26"/>
        <v>-1.4181042933546376E-8</v>
      </c>
      <c r="J25" s="48">
        <f t="shared" si="26"/>
        <v>-1.9301976663322303E-8</v>
      </c>
      <c r="K25" s="48">
        <f t="shared" si="26"/>
        <v>-2.52107447233381E-8</v>
      </c>
      <c r="L25" s="48">
        <f t="shared" si="26"/>
        <v>-3.1907349043856532E-8</v>
      </c>
      <c r="M25" s="48">
        <f t="shared" si="26"/>
        <v>-3.9391789626699814E-8</v>
      </c>
      <c r="N25" s="48">
        <f t="shared" si="26"/>
        <v>-4.7664064545249577E-8</v>
      </c>
      <c r="O25" s="48">
        <f t="shared" si="26"/>
        <v>-5.6724177659066667E-8</v>
      </c>
      <c r="P25" s="48">
        <f t="shared" si="26"/>
        <v>-6.6572124148979062E-8</v>
      </c>
      <c r="Q25" s="48">
        <f t="shared" si="26"/>
        <v>-7.720790594632142E-8</v>
      </c>
      <c r="R25" s="48">
        <f t="shared" si="26"/>
        <v>-8.8631525946970255E-8</v>
      </c>
      <c r="S25" s="48">
        <f t="shared" si="26"/>
        <v>-1.0084298029672413E-7</v>
      </c>
      <c r="T25" s="48">
        <f t="shared" si="26"/>
        <v>-1.1384226996323336E-7</v>
      </c>
      <c r="U25" s="48">
        <f t="shared" si="26"/>
        <v>-1.2762939687869013E-7</v>
      </c>
      <c r="V25" s="48">
        <f t="shared" si="26"/>
        <v>-1.4220435815386364E-7</v>
      </c>
      <c r="W25" s="48">
        <f t="shared" si="26"/>
        <v>-1.5756715668570224E-7</v>
      </c>
      <c r="X25" s="48">
        <f t="shared" si="26"/>
        <v>-1.7371778958540387E-7</v>
      </c>
      <c r="Y25" s="48">
        <f t="shared" si="26"/>
        <v>-1.9065625782169074E-7</v>
      </c>
      <c r="Z25" s="48">
        <f t="shared" si="26"/>
        <v>-2.0838256332782695E-7</v>
      </c>
      <c r="AA25" s="48">
        <f t="shared" si="26"/>
        <v>-2.2689670321565345E-7</v>
      </c>
      <c r="AB25" s="48">
        <f t="shared" si="26"/>
        <v>-2.4619867941886313E-7</v>
      </c>
      <c r="AC25" s="48">
        <f t="shared" si="26"/>
        <v>-2.6628849001405329E-7</v>
      </c>
      <c r="AD25" s="48">
        <f t="shared" si="26"/>
        <v>-2.8716613789967293E-7</v>
      </c>
      <c r="AE25" s="48">
        <f t="shared" si="26"/>
        <v>-3.0883162115274815E-7</v>
      </c>
      <c r="AF25" s="48">
        <f t="shared" si="26"/>
        <v>-3.3128493977917423E-7</v>
      </c>
      <c r="AG25" s="48">
        <f t="shared" si="26"/>
        <v>-3.5452609282073347E-7</v>
      </c>
      <c r="AH25" s="48">
        <f t="shared" si="26"/>
        <v>-3.7855508221240492E-7</v>
      </c>
      <c r="AI25" s="48">
        <f t="shared" si="26"/>
        <v>-4.0337190796072719E-7</v>
      </c>
      <c r="AJ25" s="48">
        <f t="shared" si="26"/>
        <v>-4.2897656910812557E-7</v>
      </c>
      <c r="AK25" s="48">
        <f t="shared" si="26"/>
        <v>-4.5536906469723975E-7</v>
      </c>
      <c r="AL25" s="48">
        <f t="shared" si="26"/>
        <v>-4.8254939859256167E-7</v>
      </c>
      <c r="AM25" s="48">
        <f t="shared" si="26"/>
        <v>-5.1051756501552188E-7</v>
      </c>
      <c r="AN25" s="48">
        <f t="shared" si="26"/>
        <v>-5.3927356686671355E-7</v>
      </c>
      <c r="AO25" s="48">
        <f t="shared" si="26"/>
        <v>-5.6881740704694394E-7</v>
      </c>
      <c r="AP25" s="48">
        <f t="shared" si="26"/>
        <v>-5.9914907977828718E-7</v>
      </c>
      <c r="AQ25" s="48">
        <f t="shared" si="26"/>
        <v>-6.3026859085496161E-7</v>
      </c>
      <c r="AR25" s="48">
        <f t="shared" si="26"/>
        <v>-6.621759354637978E-7</v>
      </c>
      <c r="AS25" s="48">
        <f t="shared" si="26"/>
        <v>-6.94871115542133E-7</v>
      </c>
      <c r="AT25" s="48">
        <f t="shared" si="26"/>
        <v>-7.2835413109886371E-7</v>
      </c>
      <c r="AU25" s="48">
        <f t="shared" si="26"/>
        <v>-7.6262498214310114E-7</v>
      </c>
      <c r="AV25" s="48">
        <f t="shared" si="26"/>
        <v>-7.9768366868417037E-7</v>
      </c>
      <c r="AW25" s="48">
        <f t="shared" si="26"/>
        <v>-8.3353019169593929E-7</v>
      </c>
      <c r="AX25" s="48">
        <f t="shared" si="26"/>
        <v>-8.7016454925950632E-7</v>
      </c>
      <c r="AY25" s="48">
        <f t="shared" si="26"/>
        <v>-9.0758674042051286E-7</v>
      </c>
      <c r="AZ25" s="48">
        <f t="shared" si="26"/>
        <v>-9.4579676904645186E-7</v>
      </c>
      <c r="BA25" s="48">
        <f t="shared" si="26"/>
        <v>-9.8479463225473784E-7</v>
      </c>
      <c r="BB25" s="48">
        <f t="shared" si="26"/>
        <v>-1.0245803300559829E-6</v>
      </c>
      <c r="BC25" s="48">
        <f t="shared" si="26"/>
        <v>-1.0651538653539952E-6</v>
      </c>
      <c r="BD25" s="48">
        <f t="shared" si="26"/>
        <v>-1.10651523237385E-6</v>
      </c>
      <c r="BE25" s="48">
        <f t="shared" si="26"/>
        <v>-1.1486644369127676E-6</v>
      </c>
      <c r="BF25" s="48">
        <f t="shared" si="26"/>
        <v>-1.1916014760892341E-6</v>
      </c>
      <c r="BG25" s="48">
        <f t="shared" si="26"/>
        <v>-1.2353263499149335E-6</v>
      </c>
      <c r="BH25" s="48">
        <f t="shared" si="26"/>
        <v>-1.2798390603304185E-6</v>
      </c>
      <c r="BI25" s="48">
        <f t="shared" si="26"/>
        <v>-1.3251396054191464E-6</v>
      </c>
      <c r="BJ25" s="48">
        <f t="shared" si="26"/>
        <v>-1.3712279851934436E-6</v>
      </c>
      <c r="BK25" s="48">
        <f t="shared" si="26"/>
        <v>-1.4181041996658517E-6</v>
      </c>
      <c r="BL25" s="48">
        <f t="shared" si="26"/>
        <v>-1.465768247884798E-6</v>
      </c>
      <c r="BM25" s="48">
        <f t="shared" si="26"/>
        <v>-1.5142201346848907E-6</v>
      </c>
      <c r="BN25" s="48">
        <f t="shared" si="26"/>
        <v>-1.5634598533290205E-6</v>
      </c>
      <c r="BO25" s="48">
        <f t="shared" si="26"/>
        <v>-1.613487407687896E-6</v>
      </c>
      <c r="BP25" s="48">
        <f t="shared" si="24"/>
        <v>-1.6643027977751308E-6</v>
      </c>
      <c r="BQ25" s="48">
        <f t="shared" si="24"/>
        <v>-1.7159060216758968E-6</v>
      </c>
      <c r="BR25" s="48">
        <f t="shared" si="24"/>
        <v>-1.7682970822972182E-6</v>
      </c>
      <c r="BS25" s="48">
        <f t="shared" si="24"/>
        <v>-1.821475975796041E-6</v>
      </c>
      <c r="BT25" s="48">
        <f t="shared" si="24"/>
        <v>-1.8754427050798183E-6</v>
      </c>
      <c r="BU25" s="48">
        <f t="shared" si="24"/>
        <v>-1.9301972682345794E-6</v>
      </c>
      <c r="BV25" s="48">
        <f t="shared" si="24"/>
        <v>-1.985739667203879E-6</v>
      </c>
      <c r="BW25" s="48">
        <f t="shared" si="24"/>
        <v>-2.0420699000741755E-6</v>
      </c>
      <c r="BX25" s="48">
        <f t="shared" si="24"/>
        <v>-2.0991879668607967E-6</v>
      </c>
      <c r="BY25" s="48">
        <f t="shared" si="24"/>
        <v>-2.1570938704722675E-6</v>
      </c>
      <c r="BZ25" s="48">
        <f t="shared" si="24"/>
        <v>-2.2157876070670347E-6</v>
      </c>
      <c r="CA25" s="48">
        <f t="shared" si="24"/>
        <v>-2.2752691785897241E-6</v>
      </c>
      <c r="CB25" s="48">
        <f t="shared" si="24"/>
        <v>-2.3355385860208492E-6</v>
      </c>
      <c r="CC25" s="48">
        <f t="shared" si="24"/>
        <v>-2.3965958264838264E-6</v>
      </c>
      <c r="CD25" s="48">
        <f t="shared" si="24"/>
        <v>-2.4584409009595975E-6</v>
      </c>
      <c r="CE25" s="48">
        <f t="shared" si="24"/>
        <v>-2.5210738113936461E-6</v>
      </c>
      <c r="CF25" s="48">
        <f t="shared" si="24"/>
        <v>-2.5844945558743619E-6</v>
      </c>
      <c r="CG25" s="48">
        <f t="shared" si="24"/>
        <v>-2.6487031344189995E-6</v>
      </c>
      <c r="CH25" s="48">
        <f t="shared" si="24"/>
        <v>-2.7136995480093593E-6</v>
      </c>
      <c r="CI25" s="48">
        <f t="shared" si="24"/>
        <v>-2.7794837947344721E-6</v>
      </c>
      <c r="CJ25" s="48">
        <f t="shared" si="24"/>
        <v>-2.8460558765408943E-6</v>
      </c>
      <c r="CK25" s="48">
        <f t="shared" si="24"/>
        <v>-2.913415792482412E-6</v>
      </c>
      <c r="CL25" s="48">
        <f t="shared" si="24"/>
        <v>-2.9815635416130267E-6</v>
      </c>
      <c r="CM25" s="48">
        <f t="shared" si="24"/>
        <v>-3.050499125879938E-6</v>
      </c>
      <c r="CN25" s="48">
        <f t="shared" si="24"/>
        <v>-3.1202225443375763E-6</v>
      </c>
      <c r="CO25" s="48">
        <f t="shared" si="24"/>
        <v>-3.1907337979692411E-6</v>
      </c>
      <c r="CP25" s="49">
        <f t="shared" si="24"/>
        <v>-3.2620328829368078E-6</v>
      </c>
    </row>
    <row r="26" spans="2:94" ht="15.75" thickBot="1" x14ac:dyDescent="0.3">
      <c r="B26" s="237"/>
      <c r="C26" s="234"/>
      <c r="D26" s="50">
        <f t="shared" si="26"/>
        <v>-3.9391812682128461E-10</v>
      </c>
      <c r="E26" s="50">
        <f t="shared" si="26"/>
        <v>-1.5756725073923274E-9</v>
      </c>
      <c r="F26" s="50">
        <f t="shared" si="26"/>
        <v>-3.5452612133797599E-9</v>
      </c>
      <c r="G26" s="50">
        <f t="shared" si="26"/>
        <v>-6.3026861739744589E-9</v>
      </c>
      <c r="H26" s="50">
        <f t="shared" si="26"/>
        <v>-9.8479473899267447E-9</v>
      </c>
      <c r="I26" s="50">
        <f t="shared" si="26"/>
        <v>-1.4181042933546376E-8</v>
      </c>
      <c r="J26" s="50">
        <f t="shared" si="26"/>
        <v>-1.9301976663322303E-8</v>
      </c>
      <c r="K26" s="50">
        <f t="shared" si="26"/>
        <v>-2.52107447233381E-8</v>
      </c>
      <c r="L26" s="50">
        <f t="shared" si="26"/>
        <v>-3.1907349043856532E-8</v>
      </c>
      <c r="M26" s="50">
        <f t="shared" si="26"/>
        <v>-3.9391789626699814E-8</v>
      </c>
      <c r="N26" s="50">
        <f t="shared" si="26"/>
        <v>-4.7664064545249577E-8</v>
      </c>
      <c r="O26" s="50">
        <f t="shared" si="26"/>
        <v>-5.6724177659066667E-8</v>
      </c>
      <c r="P26" s="50">
        <f t="shared" si="26"/>
        <v>-6.6572124148979062E-8</v>
      </c>
      <c r="Q26" s="50">
        <f t="shared" si="26"/>
        <v>-7.720790594632142E-8</v>
      </c>
      <c r="R26" s="50">
        <f t="shared" si="26"/>
        <v>-8.8631525946970255E-8</v>
      </c>
      <c r="S26" s="50">
        <f t="shared" si="26"/>
        <v>-1.0084298029672413E-7</v>
      </c>
      <c r="T26" s="50">
        <f t="shared" si="26"/>
        <v>-1.1384226996323336E-7</v>
      </c>
      <c r="U26" s="50">
        <f t="shared" si="26"/>
        <v>-1.2762939687869013E-7</v>
      </c>
      <c r="V26" s="50">
        <f t="shared" si="26"/>
        <v>-1.4220435815386364E-7</v>
      </c>
      <c r="W26" s="50">
        <f t="shared" si="26"/>
        <v>-1.5756715668570224E-7</v>
      </c>
      <c r="X26" s="50">
        <f t="shared" si="26"/>
        <v>-1.7371778958540387E-7</v>
      </c>
      <c r="Y26" s="50">
        <f t="shared" si="26"/>
        <v>-1.9065625782169074E-7</v>
      </c>
      <c r="Z26" s="50">
        <f t="shared" si="26"/>
        <v>-2.0838256332782695E-7</v>
      </c>
      <c r="AA26" s="50">
        <f t="shared" si="26"/>
        <v>-2.2689670321565345E-7</v>
      </c>
      <c r="AB26" s="50">
        <f t="shared" si="26"/>
        <v>-2.4619867941886313E-7</v>
      </c>
      <c r="AC26" s="50">
        <f t="shared" si="26"/>
        <v>-2.6628849001405329E-7</v>
      </c>
      <c r="AD26" s="50">
        <f t="shared" si="26"/>
        <v>-2.8716613789967293E-7</v>
      </c>
      <c r="AE26" s="50">
        <f t="shared" si="26"/>
        <v>-3.0883162115274815E-7</v>
      </c>
      <c r="AF26" s="50">
        <f t="shared" si="26"/>
        <v>-3.3128493977917423E-7</v>
      </c>
      <c r="AG26" s="50">
        <f t="shared" si="26"/>
        <v>-3.5452609282073347E-7</v>
      </c>
      <c r="AH26" s="50">
        <f t="shared" si="26"/>
        <v>-3.7855508221240492E-7</v>
      </c>
      <c r="AI26" s="50">
        <f t="shared" si="26"/>
        <v>-4.0337190796072719E-7</v>
      </c>
      <c r="AJ26" s="50">
        <f t="shared" si="26"/>
        <v>-4.2897656910812557E-7</v>
      </c>
      <c r="AK26" s="50">
        <f t="shared" si="26"/>
        <v>-4.5536906469723975E-7</v>
      </c>
      <c r="AL26" s="50">
        <f t="shared" si="26"/>
        <v>-4.8254939859256167E-7</v>
      </c>
      <c r="AM26" s="50">
        <f t="shared" si="26"/>
        <v>-5.1051756501552188E-7</v>
      </c>
      <c r="AN26" s="50">
        <f t="shared" si="26"/>
        <v>-5.3927356686671355E-7</v>
      </c>
      <c r="AO26" s="50">
        <f t="shared" si="26"/>
        <v>-5.6881740704694394E-7</v>
      </c>
      <c r="AP26" s="50">
        <f t="shared" si="26"/>
        <v>-5.9914907977828718E-7</v>
      </c>
      <c r="AQ26" s="50">
        <f t="shared" si="26"/>
        <v>-6.3026859085496161E-7</v>
      </c>
      <c r="AR26" s="50">
        <f t="shared" si="26"/>
        <v>-6.621759354637978E-7</v>
      </c>
      <c r="AS26" s="50">
        <f t="shared" si="26"/>
        <v>-6.94871115542133E-7</v>
      </c>
      <c r="AT26" s="50">
        <f t="shared" si="26"/>
        <v>-7.2835413109886371E-7</v>
      </c>
      <c r="AU26" s="50">
        <f t="shared" si="26"/>
        <v>-7.6262498214310114E-7</v>
      </c>
      <c r="AV26" s="50">
        <f t="shared" si="26"/>
        <v>-7.9768366868417037E-7</v>
      </c>
      <c r="AW26" s="50">
        <f t="shared" si="26"/>
        <v>-8.3353019169593929E-7</v>
      </c>
      <c r="AX26" s="50">
        <f t="shared" si="26"/>
        <v>-8.7016454925950632E-7</v>
      </c>
      <c r="AY26" s="50">
        <f t="shared" si="26"/>
        <v>-9.0758674042051286E-7</v>
      </c>
      <c r="AZ26" s="50">
        <f t="shared" si="26"/>
        <v>-9.4579676904645186E-7</v>
      </c>
      <c r="BA26" s="50">
        <f t="shared" si="26"/>
        <v>-9.8479463225473784E-7</v>
      </c>
      <c r="BB26" s="50">
        <f t="shared" si="26"/>
        <v>-1.0245803300559829E-6</v>
      </c>
      <c r="BC26" s="50">
        <f t="shared" si="26"/>
        <v>-1.0651538653539952E-6</v>
      </c>
      <c r="BD26" s="50">
        <f t="shared" si="26"/>
        <v>-1.10651523237385E-6</v>
      </c>
      <c r="BE26" s="50">
        <f t="shared" si="26"/>
        <v>-1.1486644369127676E-6</v>
      </c>
      <c r="BF26" s="50">
        <f t="shared" si="26"/>
        <v>-1.1916014760892341E-6</v>
      </c>
      <c r="BG26" s="50">
        <f t="shared" si="26"/>
        <v>-1.2353263499149335E-6</v>
      </c>
      <c r="BH26" s="50">
        <f t="shared" si="26"/>
        <v>-1.2798390603304185E-6</v>
      </c>
      <c r="BI26" s="50">
        <f t="shared" si="26"/>
        <v>-1.3251396054191464E-6</v>
      </c>
      <c r="BJ26" s="50">
        <f t="shared" si="26"/>
        <v>-1.3712279851934436E-6</v>
      </c>
      <c r="BK26" s="50">
        <f t="shared" si="26"/>
        <v>-1.4181041996658517E-6</v>
      </c>
      <c r="BL26" s="50">
        <f t="shared" si="26"/>
        <v>-1.465768247884798E-6</v>
      </c>
      <c r="BM26" s="50">
        <f t="shared" si="26"/>
        <v>-1.5142201346848907E-6</v>
      </c>
      <c r="BN26" s="50">
        <f t="shared" si="26"/>
        <v>-1.5634598533290205E-6</v>
      </c>
      <c r="BO26" s="50">
        <f t="shared" ref="BO26:CP26" si="27">20*LOG(BO18)</f>
        <v>-1.613487407687896E-6</v>
      </c>
      <c r="BP26" s="50">
        <f t="shared" si="27"/>
        <v>-1.6643027977751308E-6</v>
      </c>
      <c r="BQ26" s="50">
        <f t="shared" si="27"/>
        <v>-1.7159060216758968E-6</v>
      </c>
      <c r="BR26" s="50">
        <f t="shared" si="27"/>
        <v>-1.7682970822972182E-6</v>
      </c>
      <c r="BS26" s="50">
        <f t="shared" si="27"/>
        <v>-1.821475975796041E-6</v>
      </c>
      <c r="BT26" s="50">
        <f t="shared" si="27"/>
        <v>-1.8754427050798183E-6</v>
      </c>
      <c r="BU26" s="50">
        <f t="shared" si="27"/>
        <v>-1.9301972682345794E-6</v>
      </c>
      <c r="BV26" s="50">
        <f t="shared" si="27"/>
        <v>-1.985739667203879E-6</v>
      </c>
      <c r="BW26" s="50">
        <f t="shared" si="27"/>
        <v>-2.0420699000741755E-6</v>
      </c>
      <c r="BX26" s="50">
        <f t="shared" si="27"/>
        <v>-2.0991879668607967E-6</v>
      </c>
      <c r="BY26" s="50">
        <f t="shared" si="27"/>
        <v>-2.1570938704722675E-6</v>
      </c>
      <c r="BZ26" s="50">
        <f t="shared" si="27"/>
        <v>-2.2157876070670347E-6</v>
      </c>
      <c r="CA26" s="50">
        <f t="shared" si="27"/>
        <v>-2.2752691785897241E-6</v>
      </c>
      <c r="CB26" s="50">
        <f t="shared" si="27"/>
        <v>-2.3355385860208492E-6</v>
      </c>
      <c r="CC26" s="50">
        <f t="shared" si="27"/>
        <v>-2.3965958264838264E-6</v>
      </c>
      <c r="CD26" s="50">
        <f t="shared" si="27"/>
        <v>-2.4584409009595975E-6</v>
      </c>
      <c r="CE26" s="50">
        <f t="shared" si="27"/>
        <v>-2.5210738113936461E-6</v>
      </c>
      <c r="CF26" s="50">
        <f t="shared" si="27"/>
        <v>-2.5844945558743619E-6</v>
      </c>
      <c r="CG26" s="50">
        <f t="shared" si="27"/>
        <v>-2.6487031344189995E-6</v>
      </c>
      <c r="CH26" s="50">
        <f t="shared" si="27"/>
        <v>-2.7136995480093593E-6</v>
      </c>
      <c r="CI26" s="50">
        <f t="shared" si="27"/>
        <v>-2.7794837947344721E-6</v>
      </c>
      <c r="CJ26" s="50">
        <f t="shared" si="27"/>
        <v>-2.8460558765408943E-6</v>
      </c>
      <c r="CK26" s="50">
        <f t="shared" si="27"/>
        <v>-2.913415792482412E-6</v>
      </c>
      <c r="CL26" s="50">
        <f t="shared" si="27"/>
        <v>-2.9815635416130267E-6</v>
      </c>
      <c r="CM26" s="50">
        <f t="shared" si="27"/>
        <v>-3.050499125879938E-6</v>
      </c>
      <c r="CN26" s="50">
        <f t="shared" si="27"/>
        <v>-3.1202225443375763E-6</v>
      </c>
      <c r="CO26" s="50">
        <f t="shared" si="27"/>
        <v>-3.1907337979692411E-6</v>
      </c>
      <c r="CP26" s="51">
        <f t="shared" si="27"/>
        <v>-3.2620328829368078E-6</v>
      </c>
    </row>
    <row r="27" spans="2:94" ht="15.75" thickBot="1" x14ac:dyDescent="0.3">
      <c r="B27" s="34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4"/>
    </row>
    <row r="28" spans="2:94" x14ac:dyDescent="0.25">
      <c r="B28" s="235" t="s">
        <v>70</v>
      </c>
      <c r="C28" s="100"/>
      <c r="D28" s="102">
        <f>-ATAN(SQRT((D4*2*PI()*Einstellungen!$E$17*Einstellungen!$E$18)^2)/1)*(180/PI())</f>
        <v>-5.4567409058428585E-4</v>
      </c>
      <c r="E28" s="46">
        <f>-ATAN(SQRT((E4*2*PI()*Einstellungen!$E$17*Einstellungen!$E$18)^2)/1)*(180/PI())</f>
        <v>-1.0913481810695832E-3</v>
      </c>
      <c r="F28" s="46">
        <f>-ATAN(SQRT((F4*2*PI()*Einstellungen!$E$17*Einstellungen!$E$18)^2)/1)*(180/PI())</f>
        <v>-1.6370222713569037E-3</v>
      </c>
      <c r="G28" s="46">
        <f>-ATAN(SQRT((G4*2*PI()*Einstellungen!$E$17*Einstellungen!$E$18)^2)/1)*(180/PI())</f>
        <v>-2.1826963613472581E-3</v>
      </c>
      <c r="H28" s="46">
        <f>-ATAN(SQRT((H4*2*PI()*Einstellungen!$E$17*Einstellungen!$E$18)^2)/1)*(180/PI())</f>
        <v>-2.7283704509416594E-3</v>
      </c>
      <c r="I28" s="46">
        <f>-ATAN(SQRT((I4*2*PI()*Einstellungen!$E$17*Einstellungen!$E$18)^2)/1)*(180/PI())</f>
        <v>-3.274044540041118E-3</v>
      </c>
      <c r="J28" s="46">
        <f>-ATAN(SQRT((J4*2*PI()*Einstellungen!$E$17*Einstellungen!$E$18)^2)/1)*(180/PI())</f>
        <v>-3.8197186285466454E-3</v>
      </c>
      <c r="K28" s="46">
        <f>-ATAN(SQRT((K4*2*PI()*Einstellungen!$E$17*Einstellungen!$E$18)^2)/1)*(180/PI())</f>
        <v>-4.3653927163592532E-3</v>
      </c>
      <c r="L28" s="46">
        <f>-ATAN(SQRT((L4*2*PI()*Einstellungen!$E$17*Einstellungen!$E$18)^2)/1)*(180/PI())</f>
        <v>-4.9110668033799532E-3</v>
      </c>
      <c r="M28" s="46">
        <f>-ATAN(SQRT((M4*2*PI()*Einstellungen!$E$17*Einstellungen!$E$18)^2)/1)*(180/PI())</f>
        <v>-5.4567408895097565E-3</v>
      </c>
      <c r="N28" s="46">
        <f>-ATAN(SQRT((N4*2*PI()*Einstellungen!$E$17*Einstellungen!$E$18)^2)/1)*(180/PI())</f>
        <v>-6.0024149746496754E-3</v>
      </c>
      <c r="O28" s="46">
        <f>-ATAN(SQRT((O4*2*PI()*Einstellungen!$E$17*Einstellungen!$E$18)^2)/1)*(180/PI())</f>
        <v>-6.5480890587007214E-3</v>
      </c>
      <c r="P28" s="46">
        <f>-ATAN(SQRT((P4*2*PI()*Einstellungen!$E$17*Einstellungen!$E$18)^2)/1)*(180/PI())</f>
        <v>-7.093763141563905E-3</v>
      </c>
      <c r="Q28" s="46">
        <f>-ATAN(SQRT((Q4*2*PI()*Einstellungen!$E$17*Einstellungen!$E$18)^2)/1)*(180/PI())</f>
        <v>-7.6394372231402378E-3</v>
      </c>
      <c r="R28" s="46">
        <f>-ATAN(SQRT((R4*2*PI()*Einstellungen!$E$17*Einstellungen!$E$18)^2)/1)*(180/PI())</f>
        <v>-8.1851113033307304E-3</v>
      </c>
      <c r="S28" s="46">
        <f>-ATAN(SQRT((S4*2*PI()*Einstellungen!$E$17*Einstellungen!$E$18)^2)/1)*(180/PI())</f>
        <v>-8.7307853820363969E-3</v>
      </c>
      <c r="T28" s="46">
        <f>-ATAN(SQRT((T4*2*PI()*Einstellungen!$E$17*Einstellungen!$E$18)^2)/1)*(180/PI())</f>
        <v>-9.2764594591582469E-3</v>
      </c>
      <c r="U28" s="46">
        <f>-ATAN(SQRT((U4*2*PI()*Einstellungen!$E$17*Einstellungen!$E$18)^2)/1)*(180/PI())</f>
        <v>-9.8221335345972938E-3</v>
      </c>
      <c r="V28" s="46">
        <f>-ATAN(SQRT((V4*2*PI()*Einstellungen!$E$17*Einstellungen!$E$18)^2)/1)*(180/PI())</f>
        <v>-1.0367807608254547E-2</v>
      </c>
      <c r="W28" s="46">
        <f>-ATAN(SQRT((W4*2*PI()*Einstellungen!$E$17*Einstellungen!$E$18)^2)/1)*(180/PI())</f>
        <v>-1.091348168003102E-2</v>
      </c>
      <c r="X28" s="46">
        <f>-ATAN(SQRT((X4*2*PI()*Einstellungen!$E$17*Einstellungen!$E$18)^2)/1)*(180/PI())</f>
        <v>-1.1459155749827721E-2</v>
      </c>
      <c r="Y28" s="46">
        <f>-ATAN(SQRT((Y4*2*PI()*Einstellungen!$E$17*Einstellungen!$E$18)^2)/1)*(180/PI())</f>
        <v>-1.2004829817545665E-2</v>
      </c>
      <c r="Z28" s="46">
        <f>-ATAN(SQRT((Z4*2*PI()*Einstellungen!$E$17*Einstellungen!$E$18)^2)/1)*(180/PI())</f>
        <v>-1.2550503883085861E-2</v>
      </c>
      <c r="AA28" s="46">
        <f>-ATAN(SQRT((AA4*2*PI()*Einstellungen!$E$17*Einstellungen!$E$18)^2)/1)*(180/PI())</f>
        <v>-1.3096177946349328E-2</v>
      </c>
      <c r="AB28" s="46">
        <f>-ATAN(SQRT((AB4*2*PI()*Einstellungen!$E$17*Einstellungen!$E$18)^2)/1)*(180/PI())</f>
        <v>-1.3641852007237063E-2</v>
      </c>
      <c r="AC28" s="46">
        <f>-ATAN(SQRT((AC4*2*PI()*Einstellungen!$E$17*Einstellungen!$E$18)^2)/1)*(180/PI())</f>
        <v>-1.418752606565009E-2</v>
      </c>
      <c r="AD28" s="46">
        <f>-ATAN(SQRT((AD4*2*PI()*Einstellungen!$E$17*Einstellungen!$E$18)^2)/1)*(180/PI())</f>
        <v>-1.4733200121489416E-2</v>
      </c>
      <c r="AE28" s="46">
        <f>-ATAN(SQRT((AE4*2*PI()*Einstellungen!$E$17*Einstellungen!$E$18)^2)/1)*(180/PI())</f>
        <v>-1.5278874174656053E-2</v>
      </c>
      <c r="AF28" s="46">
        <f>-ATAN(SQRT((AF4*2*PI()*Einstellungen!$E$17*Einstellungen!$E$18)^2)/1)*(180/PI())</f>
        <v>-1.582454822505101E-2</v>
      </c>
      <c r="AG28" s="46">
        <f>-ATAN(SQRT((AG4*2*PI()*Einstellungen!$E$17*Einstellungen!$E$18)^2)/1)*(180/PI())</f>
        <v>-1.6370222272575303E-2</v>
      </c>
      <c r="AH28" s="46">
        <f>-ATAN(SQRT((AH4*2*PI()*Einstellungen!$E$17*Einstellungen!$E$18)^2)/1)*(180/PI())</f>
        <v>-1.6915896317129944E-2</v>
      </c>
      <c r="AI28" s="46">
        <f>-ATAN(SQRT((AI4*2*PI()*Einstellungen!$E$17*Einstellungen!$E$18)^2)/1)*(180/PI())</f>
        <v>-1.7461570358615938E-2</v>
      </c>
      <c r="AJ28" s="46">
        <f>-ATAN(SQRT((AJ4*2*PI()*Einstellungen!$E$17*Einstellungen!$E$18)^2)/1)*(180/PI())</f>
        <v>-1.8007244396934304E-2</v>
      </c>
      <c r="AK28" s="46">
        <f>-ATAN(SQRT((AK4*2*PI()*Einstellungen!$E$17*Einstellungen!$E$18)^2)/1)*(180/PI())</f>
        <v>-1.8552918431986049E-2</v>
      </c>
      <c r="AL28" s="46">
        <f>-ATAN(SQRT((AL4*2*PI()*Einstellungen!$E$17*Einstellungen!$E$18)^2)/1)*(180/PI())</f>
        <v>-1.9098592463672185E-2</v>
      </c>
      <c r="AM28" s="46">
        <f>-ATAN(SQRT((AM4*2*PI()*Einstellungen!$E$17*Einstellungen!$E$18)^2)/1)*(180/PI())</f>
        <v>-1.9644266491893721E-2</v>
      </c>
      <c r="AN28" s="46">
        <f>-ATAN(SQRT((AN4*2*PI()*Einstellungen!$E$17*Einstellungen!$E$18)^2)/1)*(180/PI())</f>
        <v>-2.018994051655168E-2</v>
      </c>
      <c r="AO28" s="46">
        <f>-ATAN(SQRT((AO4*2*PI()*Einstellungen!$E$17*Einstellungen!$E$18)^2)/1)*(180/PI())</f>
        <v>-2.0735614537547058E-2</v>
      </c>
      <c r="AP28" s="46">
        <f>-ATAN(SQRT((AP4*2*PI()*Einstellungen!$E$17*Einstellungen!$E$18)^2)/1)*(180/PI())</f>
        <v>-2.1281288554780876E-2</v>
      </c>
      <c r="AQ28" s="46">
        <f>-ATAN(SQRT((AQ4*2*PI()*Einstellungen!$E$17*Einstellungen!$E$18)^2)/1)*(180/PI())</f>
        <v>-2.1826962568154147E-2</v>
      </c>
      <c r="AR28" s="46">
        <f>-ATAN(SQRT((AR4*2*PI()*Einstellungen!$E$17*Einstellungen!$E$18)^2)/1)*(180/PI())</f>
        <v>-2.237263657756788E-2</v>
      </c>
      <c r="AS28" s="46">
        <f>-ATAN(SQRT((AS4*2*PI()*Einstellungen!$E$17*Einstellungen!$E$18)^2)/1)*(180/PI())</f>
        <v>-2.2918310582923082E-2</v>
      </c>
      <c r="AT28" s="46">
        <f>-ATAN(SQRT((AT4*2*PI()*Einstellungen!$E$17*Einstellungen!$E$18)^2)/1)*(180/PI())</f>
        <v>-2.3463984584120766E-2</v>
      </c>
      <c r="AU28" s="46">
        <f>-ATAN(SQRT((AU4*2*PI()*Einstellungen!$E$17*Einstellungen!$E$18)^2)/1)*(180/PI())</f>
        <v>-2.4009658581061952E-2</v>
      </c>
      <c r="AV28" s="46">
        <f>-ATAN(SQRT((AV4*2*PI()*Einstellungen!$E$17*Einstellungen!$E$18)^2)/1)*(180/PI())</f>
        <v>-2.4555332573647646E-2</v>
      </c>
      <c r="AW28" s="46">
        <f>-ATAN(SQRT((AW4*2*PI()*Einstellungen!$E$17*Einstellungen!$E$18)^2)/1)*(180/PI())</f>
        <v>-2.5101006561778851E-2</v>
      </c>
      <c r="AX28" s="46">
        <f>-ATAN(SQRT((AX4*2*PI()*Einstellungen!$E$17*Einstellungen!$E$18)^2)/1)*(180/PI())</f>
        <v>-2.5646680545356598E-2</v>
      </c>
      <c r="AY28" s="46">
        <f>-ATAN(SQRT((AY4*2*PI()*Einstellungen!$E$17*Einstellungen!$E$18)^2)/1)*(180/PI())</f>
        <v>-2.6192354524281883E-2</v>
      </c>
      <c r="AZ28" s="46">
        <f>-ATAN(SQRT((AZ4*2*PI()*Einstellungen!$E$17*Einstellungen!$E$18)^2)/1)*(180/PI())</f>
        <v>-2.6738028498455718E-2</v>
      </c>
      <c r="BA28" s="46">
        <f>-ATAN(SQRT((BA4*2*PI()*Einstellungen!$E$17*Einstellungen!$E$18)^2)/1)*(180/PI())</f>
        <v>-2.7283702467779121E-2</v>
      </c>
      <c r="BB28" s="46">
        <f>-ATAN(SQRT((BB4*2*PI()*Einstellungen!$E$17*Einstellungen!$E$18)^2)/1)*(180/PI())</f>
        <v>-2.7829376432153101E-2</v>
      </c>
      <c r="BC28" s="46">
        <f>-ATAN(SQRT((BC4*2*PI()*Einstellungen!$E$17*Einstellungen!$E$18)^2)/1)*(180/PI())</f>
        <v>-2.8375050391478675E-2</v>
      </c>
      <c r="BD28" s="46">
        <f>-ATAN(SQRT((BD4*2*PI()*Einstellungen!$E$17*Einstellungen!$E$18)^2)/1)*(180/PI())</f>
        <v>-2.8920724345656842E-2</v>
      </c>
      <c r="BE28" s="46">
        <f>-ATAN(SQRT((BE4*2*PI()*Einstellungen!$E$17*Einstellungen!$E$18)^2)/1)*(180/PI())</f>
        <v>-2.9466398294588626E-2</v>
      </c>
      <c r="BF28" s="46">
        <f>-ATAN(SQRT((BF4*2*PI()*Einstellungen!$E$17*Einstellungen!$E$18)^2)/1)*(180/PI())</f>
        <v>-3.0012072238175039E-2</v>
      </c>
      <c r="BG28" s="46">
        <f>-ATAN(SQRT((BG4*2*PI()*Einstellungen!$E$17*Einstellungen!$E$18)^2)/1)*(180/PI())</f>
        <v>-3.0557746176317079E-2</v>
      </c>
      <c r="BH28" s="46">
        <f>-ATAN(SQRT((BH4*2*PI()*Einstellungen!$E$17*Einstellungen!$E$18)^2)/1)*(180/PI())</f>
        <v>-3.1103420108915765E-2</v>
      </c>
      <c r="BI28" s="46">
        <f>-ATAN(SQRT((BI4*2*PI()*Einstellungen!$E$17*Einstellungen!$E$18)^2)/1)*(180/PI())</f>
        <v>-3.1649094035872113E-2</v>
      </c>
      <c r="BJ28" s="46">
        <f>-ATAN(SQRT((BJ4*2*PI()*Einstellungen!$E$17*Einstellungen!$E$18)^2)/1)*(180/PI())</f>
        <v>-3.2194767957087138E-2</v>
      </c>
      <c r="BK28" s="46">
        <f>-ATAN(SQRT((BK4*2*PI()*Einstellungen!$E$17*Einstellungen!$E$18)^2)/1)*(180/PI())</f>
        <v>-3.2740441872461841E-2</v>
      </c>
      <c r="BL28" s="46">
        <f>-ATAN(SQRT((BL4*2*PI()*Einstellungen!$E$17*Einstellungen!$E$18)^2)/1)*(180/PI())</f>
        <v>-3.3286115781897233E-2</v>
      </c>
      <c r="BM28" s="46">
        <f>-ATAN(SQRT((BM4*2*PI()*Einstellungen!$E$17*Einstellungen!$E$18)^2)/1)*(180/PI())</f>
        <v>-3.3831789685294336E-2</v>
      </c>
      <c r="BN28" s="46">
        <f>-ATAN(SQRT((BN4*2*PI()*Einstellungen!$E$17*Einstellungen!$E$18)^2)/1)*(180/PI())</f>
        <v>-3.4377463582554155E-2</v>
      </c>
      <c r="BO28" s="46">
        <f>-ATAN(SQRT((BO4*2*PI()*Einstellungen!$E$17*Einstellungen!$E$18)^2)/1)*(180/PI())</f>
        <v>-3.4923137473577705E-2</v>
      </c>
      <c r="BP28" s="46">
        <f>-ATAN(SQRT((BP4*2*PI()*Einstellungen!$E$17*Einstellungen!$E$18)^2)/1)*(180/PI())</f>
        <v>-3.5468811358265989E-2</v>
      </c>
      <c r="BQ28" s="46">
        <f>-ATAN(SQRT((BQ4*2*PI()*Einstellungen!$E$17*Einstellungen!$E$18)^2)/1)*(180/PI())</f>
        <v>-3.6014485236520039E-2</v>
      </c>
      <c r="BR28" s="46">
        <f>-ATAN(SQRT((BR4*2*PI()*Einstellungen!$E$17*Einstellungen!$E$18)^2)/1)*(180/PI())</f>
        <v>-3.6560159108240842E-2</v>
      </c>
      <c r="BS28" s="46">
        <f>-ATAN(SQRT((BS4*2*PI()*Einstellungen!$E$17*Einstellungen!$E$18)^2)/1)*(180/PI())</f>
        <v>-3.7105832973329429E-2</v>
      </c>
      <c r="BT28" s="46">
        <f>-ATAN(SQRT((BT4*2*PI()*Einstellungen!$E$17*Einstellungen!$E$18)^2)/1)*(180/PI())</f>
        <v>-3.7651506831686797E-2</v>
      </c>
      <c r="BU28" s="46">
        <f>-ATAN(SQRT((BU4*2*PI()*Einstellungen!$E$17*Einstellungen!$E$18)^2)/1)*(180/PI())</f>
        <v>-3.8197180683213969E-2</v>
      </c>
      <c r="BV28" s="46">
        <f>-ATAN(SQRT((BV4*2*PI()*Einstellungen!$E$17*Einstellungen!$E$18)^2)/1)*(180/PI())</f>
        <v>-3.8742854527811947E-2</v>
      </c>
      <c r="BW28" s="46">
        <f>-ATAN(SQRT((BW4*2*PI()*Einstellungen!$E$17*Einstellungen!$E$18)^2)/1)*(180/PI())</f>
        <v>-3.9288528365381749E-2</v>
      </c>
      <c r="BX28" s="46">
        <f>-ATAN(SQRT((BX4*2*PI()*Einstellungen!$E$17*Einstellungen!$E$18)^2)/1)*(180/PI())</f>
        <v>-3.9834202195824391E-2</v>
      </c>
      <c r="BY28" s="46">
        <f>-ATAN(SQRT((BY4*2*PI()*Einstellungen!$E$17*Einstellungen!$E$18)^2)/1)*(180/PI())</f>
        <v>-4.0379876019040882E-2</v>
      </c>
      <c r="BZ28" s="46">
        <f>-ATAN(SQRT((BZ4*2*PI()*Einstellungen!$E$17*Einstellungen!$E$18)^2)/1)*(180/PI())</f>
        <v>-4.0925549834932219E-2</v>
      </c>
      <c r="CA28" s="46">
        <f>-ATAN(SQRT((CA4*2*PI()*Einstellungen!$E$17*Einstellungen!$E$18)^2)/1)*(180/PI())</f>
        <v>-4.1471223643399432E-2</v>
      </c>
      <c r="CB28" s="46">
        <f>-ATAN(SQRT((CB4*2*PI()*Einstellungen!$E$17*Einstellungen!$E$18)^2)/1)*(180/PI())</f>
        <v>-4.2016897444343532E-2</v>
      </c>
      <c r="CC28" s="46">
        <f>-ATAN(SQRT((CC4*2*PI()*Einstellungen!$E$17*Einstellungen!$E$18)^2)/1)*(180/PI())</f>
        <v>-4.256257123766552E-2</v>
      </c>
      <c r="CD28" s="46">
        <f>-ATAN(SQRT((CD4*2*PI()*Einstellungen!$E$17*Einstellungen!$E$18)^2)/1)*(180/PI())</f>
        <v>-4.310824502326642E-2</v>
      </c>
      <c r="CE28" s="46">
        <f>-ATAN(SQRT((CE4*2*PI()*Einstellungen!$E$17*Einstellungen!$E$18)^2)/1)*(180/PI())</f>
        <v>-4.3653918801047235E-2</v>
      </c>
      <c r="CF28" s="46">
        <f>-ATAN(SQRT((CF4*2*PI()*Einstellungen!$E$17*Einstellungen!$E$18)^2)/1)*(180/PI())</f>
        <v>-4.4199592570908983E-2</v>
      </c>
      <c r="CG28" s="46">
        <f>-ATAN(SQRT((CG4*2*PI()*Einstellungen!$E$17*Einstellungen!$E$18)^2)/1)*(180/PI())</f>
        <v>-4.4745266332752665E-2</v>
      </c>
      <c r="CH28" s="46">
        <f>-ATAN(SQRT((CH4*2*PI()*Einstellungen!$E$17*Einstellungen!$E$18)^2)/1)*(180/PI())</f>
        <v>-4.5290940086479298E-2</v>
      </c>
      <c r="CI28" s="46">
        <f>-ATAN(SQRT((CI4*2*PI()*Einstellungen!$E$17*Einstellungen!$E$18)^2)/1)*(180/PI())</f>
        <v>-4.5836613831989906E-2</v>
      </c>
      <c r="CJ28" s="46">
        <f>-ATAN(SQRT((CJ4*2*PI()*Einstellungen!$E$17*Einstellungen!$E$18)^2)/1)*(180/PI())</f>
        <v>-4.6382287569185485E-2</v>
      </c>
      <c r="CK28" s="46">
        <f>-ATAN(SQRT((CK4*2*PI()*Einstellungen!$E$17*Einstellungen!$E$18)^2)/1)*(180/PI())</f>
        <v>-4.6927961297967051E-2</v>
      </c>
      <c r="CL28" s="46">
        <f>-ATAN(SQRT((CL4*2*PI()*Einstellungen!$E$17*Einstellungen!$E$18)^2)/1)*(180/PI())</f>
        <v>-4.7473635018235628E-2</v>
      </c>
      <c r="CM28" s="46">
        <f>-ATAN(SQRT((CM4*2*PI()*Einstellungen!$E$17*Einstellungen!$E$18)^2)/1)*(180/PI())</f>
        <v>-4.8019308729892199E-2</v>
      </c>
      <c r="CN28" s="46">
        <f>-ATAN(SQRT((CN4*2*PI()*Einstellungen!$E$17*Einstellungen!$E$18)^2)/1)*(180/PI())</f>
        <v>-4.8564982432837814E-2</v>
      </c>
      <c r="CO28" s="46">
        <f>-ATAN(SQRT((CO4*2*PI()*Einstellungen!$E$17*Einstellungen!$E$18)^2)/1)*(180/PI())</f>
        <v>-4.9110656126973462E-2</v>
      </c>
      <c r="CP28" s="47">
        <f>-ATAN(SQRT((CP4*2*PI()*Einstellungen!$E$17*Einstellungen!$E$18)^2)/1)*(180/PI())</f>
        <v>-4.9656329812200146E-2</v>
      </c>
    </row>
    <row r="29" spans="2:94" x14ac:dyDescent="0.25">
      <c r="B29" s="236"/>
      <c r="C29" s="99"/>
      <c r="D29" s="30">
        <f>-ATAN(SQRT((D5*2*PI()*Einstellungen!$E$17*Einstellungen!$E$18)^2)/1)*(180/PI())</f>
        <v>-5.4567409058428585E-4</v>
      </c>
      <c r="E29" s="48">
        <f>-ATAN(SQRT((E5*2*PI()*Einstellungen!$E$17*Einstellungen!$E$18)^2)/1)*(180/PI())</f>
        <v>-1.0913481810695832E-3</v>
      </c>
      <c r="F29" s="48">
        <f>-ATAN(SQRT((F5*2*PI()*Einstellungen!$E$17*Einstellungen!$E$18)^2)/1)*(180/PI())</f>
        <v>-1.6370222713569037E-3</v>
      </c>
      <c r="G29" s="48">
        <f>-ATAN(SQRT((G5*2*PI()*Einstellungen!$E$17*Einstellungen!$E$18)^2)/1)*(180/PI())</f>
        <v>-2.1826963613472581E-3</v>
      </c>
      <c r="H29" s="48">
        <f>-ATAN(SQRT((H5*2*PI()*Einstellungen!$E$17*Einstellungen!$E$18)^2)/1)*(180/PI())</f>
        <v>-2.7283704509416594E-3</v>
      </c>
      <c r="I29" s="48">
        <f>-ATAN(SQRT((I5*2*PI()*Einstellungen!$E$17*Einstellungen!$E$18)^2)/1)*(180/PI())</f>
        <v>-3.274044540041118E-3</v>
      </c>
      <c r="J29" s="48">
        <f>-ATAN(SQRT((J5*2*PI()*Einstellungen!$E$17*Einstellungen!$E$18)^2)/1)*(180/PI())</f>
        <v>-3.8197186285466454E-3</v>
      </c>
      <c r="K29" s="48">
        <f>-ATAN(SQRT((K5*2*PI()*Einstellungen!$E$17*Einstellungen!$E$18)^2)/1)*(180/PI())</f>
        <v>-4.3653927163592532E-3</v>
      </c>
      <c r="L29" s="48">
        <f>-ATAN(SQRT((L5*2*PI()*Einstellungen!$E$17*Einstellungen!$E$18)^2)/1)*(180/PI())</f>
        <v>-4.9110668033799532E-3</v>
      </c>
      <c r="M29" s="48">
        <f>-ATAN(SQRT((M5*2*PI()*Einstellungen!$E$17*Einstellungen!$E$18)^2)/1)*(180/PI())</f>
        <v>-5.4567408895097565E-3</v>
      </c>
      <c r="N29" s="48">
        <f>-ATAN(SQRT((N5*2*PI()*Einstellungen!$E$17*Einstellungen!$E$18)^2)/1)*(180/PI())</f>
        <v>-6.0024149746496754E-3</v>
      </c>
      <c r="O29" s="48">
        <f>-ATAN(SQRT((O5*2*PI()*Einstellungen!$E$17*Einstellungen!$E$18)^2)/1)*(180/PI())</f>
        <v>-6.5480890587007214E-3</v>
      </c>
      <c r="P29" s="48">
        <f>-ATAN(SQRT((P5*2*PI()*Einstellungen!$E$17*Einstellungen!$E$18)^2)/1)*(180/PI())</f>
        <v>-7.093763141563905E-3</v>
      </c>
      <c r="Q29" s="48">
        <f>-ATAN(SQRT((Q5*2*PI()*Einstellungen!$E$17*Einstellungen!$E$18)^2)/1)*(180/PI())</f>
        <v>-7.6394372231402378E-3</v>
      </c>
      <c r="R29" s="48">
        <f>-ATAN(SQRT((R5*2*PI()*Einstellungen!$E$17*Einstellungen!$E$18)^2)/1)*(180/PI())</f>
        <v>-8.1851113033307304E-3</v>
      </c>
      <c r="S29" s="48">
        <f>-ATAN(SQRT((S5*2*PI()*Einstellungen!$E$17*Einstellungen!$E$18)^2)/1)*(180/PI())</f>
        <v>-8.7307853820363969E-3</v>
      </c>
      <c r="T29" s="48">
        <f>-ATAN(SQRT((T5*2*PI()*Einstellungen!$E$17*Einstellungen!$E$18)^2)/1)*(180/PI())</f>
        <v>-9.2764594591582469E-3</v>
      </c>
      <c r="U29" s="48">
        <f>-ATAN(SQRT((U5*2*PI()*Einstellungen!$E$17*Einstellungen!$E$18)^2)/1)*(180/PI())</f>
        <v>-9.8221335345972938E-3</v>
      </c>
      <c r="V29" s="48">
        <f>-ATAN(SQRT((V5*2*PI()*Einstellungen!$E$17*Einstellungen!$E$18)^2)/1)*(180/PI())</f>
        <v>-1.0367807608254547E-2</v>
      </c>
      <c r="W29" s="48">
        <f>-ATAN(SQRT((W5*2*PI()*Einstellungen!$E$17*Einstellungen!$E$18)^2)/1)*(180/PI())</f>
        <v>-1.091348168003102E-2</v>
      </c>
      <c r="X29" s="48">
        <f>-ATAN(SQRT((X5*2*PI()*Einstellungen!$E$17*Einstellungen!$E$18)^2)/1)*(180/PI())</f>
        <v>-1.1459155749827721E-2</v>
      </c>
      <c r="Y29" s="48">
        <f>-ATAN(SQRT((Y5*2*PI()*Einstellungen!$E$17*Einstellungen!$E$18)^2)/1)*(180/PI())</f>
        <v>-1.2004829817545665E-2</v>
      </c>
      <c r="Z29" s="48">
        <f>-ATAN(SQRT((Z5*2*PI()*Einstellungen!$E$17*Einstellungen!$E$18)^2)/1)*(180/PI())</f>
        <v>-1.2550503883085861E-2</v>
      </c>
      <c r="AA29" s="48">
        <f>-ATAN(SQRT((AA5*2*PI()*Einstellungen!$E$17*Einstellungen!$E$18)^2)/1)*(180/PI())</f>
        <v>-1.3096177946349328E-2</v>
      </c>
      <c r="AB29" s="48">
        <f>-ATAN(SQRT((AB5*2*PI()*Einstellungen!$E$17*Einstellungen!$E$18)^2)/1)*(180/PI())</f>
        <v>-1.3641852007237063E-2</v>
      </c>
      <c r="AC29" s="48">
        <f>-ATAN(SQRT((AC5*2*PI()*Einstellungen!$E$17*Einstellungen!$E$18)^2)/1)*(180/PI())</f>
        <v>-1.418752606565009E-2</v>
      </c>
      <c r="AD29" s="48">
        <f>-ATAN(SQRT((AD5*2*PI()*Einstellungen!$E$17*Einstellungen!$E$18)^2)/1)*(180/PI())</f>
        <v>-1.4733200121489416E-2</v>
      </c>
      <c r="AE29" s="48">
        <f>-ATAN(SQRT((AE5*2*PI()*Einstellungen!$E$17*Einstellungen!$E$18)^2)/1)*(180/PI())</f>
        <v>-1.5278874174656053E-2</v>
      </c>
      <c r="AF29" s="48">
        <f>-ATAN(SQRT((AF5*2*PI()*Einstellungen!$E$17*Einstellungen!$E$18)^2)/1)*(180/PI())</f>
        <v>-1.582454822505101E-2</v>
      </c>
      <c r="AG29" s="48">
        <f>-ATAN(SQRT((AG5*2*PI()*Einstellungen!$E$17*Einstellungen!$E$18)^2)/1)*(180/PI())</f>
        <v>-1.6370222272575303E-2</v>
      </c>
      <c r="AH29" s="48">
        <f>-ATAN(SQRT((AH5*2*PI()*Einstellungen!$E$17*Einstellungen!$E$18)^2)/1)*(180/PI())</f>
        <v>-1.6915896317129944E-2</v>
      </c>
      <c r="AI29" s="48">
        <f>-ATAN(SQRT((AI5*2*PI()*Einstellungen!$E$17*Einstellungen!$E$18)^2)/1)*(180/PI())</f>
        <v>-1.7461570358615938E-2</v>
      </c>
      <c r="AJ29" s="48">
        <f>-ATAN(SQRT((AJ5*2*PI()*Einstellungen!$E$17*Einstellungen!$E$18)^2)/1)*(180/PI())</f>
        <v>-1.8007244396934304E-2</v>
      </c>
      <c r="AK29" s="48">
        <f>-ATAN(SQRT((AK5*2*PI()*Einstellungen!$E$17*Einstellungen!$E$18)^2)/1)*(180/PI())</f>
        <v>-1.8552918431986049E-2</v>
      </c>
      <c r="AL29" s="48">
        <f>-ATAN(SQRT((AL5*2*PI()*Einstellungen!$E$17*Einstellungen!$E$18)^2)/1)*(180/PI())</f>
        <v>-1.9098592463672185E-2</v>
      </c>
      <c r="AM29" s="48">
        <f>-ATAN(SQRT((AM5*2*PI()*Einstellungen!$E$17*Einstellungen!$E$18)^2)/1)*(180/PI())</f>
        <v>-1.9644266491893721E-2</v>
      </c>
      <c r="AN29" s="48">
        <f>-ATAN(SQRT((AN5*2*PI()*Einstellungen!$E$17*Einstellungen!$E$18)^2)/1)*(180/PI())</f>
        <v>-2.018994051655168E-2</v>
      </c>
      <c r="AO29" s="48">
        <f>-ATAN(SQRT((AO5*2*PI()*Einstellungen!$E$17*Einstellungen!$E$18)^2)/1)*(180/PI())</f>
        <v>-2.0735614537547058E-2</v>
      </c>
      <c r="AP29" s="48">
        <f>-ATAN(SQRT((AP5*2*PI()*Einstellungen!$E$17*Einstellungen!$E$18)^2)/1)*(180/PI())</f>
        <v>-2.1281288554780876E-2</v>
      </c>
      <c r="AQ29" s="48">
        <f>-ATAN(SQRT((AQ5*2*PI()*Einstellungen!$E$17*Einstellungen!$E$18)^2)/1)*(180/PI())</f>
        <v>-2.1826962568154147E-2</v>
      </c>
      <c r="AR29" s="48">
        <f>-ATAN(SQRT((AR5*2*PI()*Einstellungen!$E$17*Einstellungen!$E$18)^2)/1)*(180/PI())</f>
        <v>-2.237263657756788E-2</v>
      </c>
      <c r="AS29" s="48">
        <f>-ATAN(SQRT((AS5*2*PI()*Einstellungen!$E$17*Einstellungen!$E$18)^2)/1)*(180/PI())</f>
        <v>-2.2918310582923082E-2</v>
      </c>
      <c r="AT29" s="48">
        <f>-ATAN(SQRT((AT5*2*PI()*Einstellungen!$E$17*Einstellungen!$E$18)^2)/1)*(180/PI())</f>
        <v>-2.3463984584120766E-2</v>
      </c>
      <c r="AU29" s="48">
        <f>-ATAN(SQRT((AU5*2*PI()*Einstellungen!$E$17*Einstellungen!$E$18)^2)/1)*(180/PI())</f>
        <v>-2.4009658581061952E-2</v>
      </c>
      <c r="AV29" s="48">
        <f>-ATAN(SQRT((AV5*2*PI()*Einstellungen!$E$17*Einstellungen!$E$18)^2)/1)*(180/PI())</f>
        <v>-2.4555332573647646E-2</v>
      </c>
      <c r="AW29" s="48">
        <f>-ATAN(SQRT((AW5*2*PI()*Einstellungen!$E$17*Einstellungen!$E$18)^2)/1)*(180/PI())</f>
        <v>-2.5101006561778851E-2</v>
      </c>
      <c r="AX29" s="48">
        <f>-ATAN(SQRT((AX5*2*PI()*Einstellungen!$E$17*Einstellungen!$E$18)^2)/1)*(180/PI())</f>
        <v>-2.5646680545356598E-2</v>
      </c>
      <c r="AY29" s="48">
        <f>-ATAN(SQRT((AY5*2*PI()*Einstellungen!$E$17*Einstellungen!$E$18)^2)/1)*(180/PI())</f>
        <v>-2.6192354524281883E-2</v>
      </c>
      <c r="AZ29" s="48">
        <f>-ATAN(SQRT((AZ5*2*PI()*Einstellungen!$E$17*Einstellungen!$E$18)^2)/1)*(180/PI())</f>
        <v>-2.6738028498455718E-2</v>
      </c>
      <c r="BA29" s="48">
        <f>-ATAN(SQRT((BA5*2*PI()*Einstellungen!$E$17*Einstellungen!$E$18)^2)/1)*(180/PI())</f>
        <v>-2.7283702467779121E-2</v>
      </c>
      <c r="BB29" s="48">
        <f>-ATAN(SQRT((BB5*2*PI()*Einstellungen!$E$17*Einstellungen!$E$18)^2)/1)*(180/PI())</f>
        <v>-2.7829376432153101E-2</v>
      </c>
      <c r="BC29" s="48">
        <f>-ATAN(SQRT((BC5*2*PI()*Einstellungen!$E$17*Einstellungen!$E$18)^2)/1)*(180/PI())</f>
        <v>-2.8375050391478675E-2</v>
      </c>
      <c r="BD29" s="48">
        <f>-ATAN(SQRT((BD5*2*PI()*Einstellungen!$E$17*Einstellungen!$E$18)^2)/1)*(180/PI())</f>
        <v>-2.8920724345656842E-2</v>
      </c>
      <c r="BE29" s="48">
        <f>-ATAN(SQRT((BE5*2*PI()*Einstellungen!$E$17*Einstellungen!$E$18)^2)/1)*(180/PI())</f>
        <v>-2.9466398294588626E-2</v>
      </c>
      <c r="BF29" s="48">
        <f>-ATAN(SQRT((BF5*2*PI()*Einstellungen!$E$17*Einstellungen!$E$18)^2)/1)*(180/PI())</f>
        <v>-3.0012072238175039E-2</v>
      </c>
      <c r="BG29" s="48">
        <f>-ATAN(SQRT((BG5*2*PI()*Einstellungen!$E$17*Einstellungen!$E$18)^2)/1)*(180/PI())</f>
        <v>-3.0557746176317079E-2</v>
      </c>
      <c r="BH29" s="48">
        <f>-ATAN(SQRT((BH5*2*PI()*Einstellungen!$E$17*Einstellungen!$E$18)^2)/1)*(180/PI())</f>
        <v>-3.1103420108915765E-2</v>
      </c>
      <c r="BI29" s="48">
        <f>-ATAN(SQRT((BI5*2*PI()*Einstellungen!$E$17*Einstellungen!$E$18)^2)/1)*(180/PI())</f>
        <v>-3.1649094035872113E-2</v>
      </c>
      <c r="BJ29" s="48">
        <f>-ATAN(SQRT((BJ5*2*PI()*Einstellungen!$E$17*Einstellungen!$E$18)^2)/1)*(180/PI())</f>
        <v>-3.2194767957087138E-2</v>
      </c>
      <c r="BK29" s="48">
        <f>-ATAN(SQRT((BK5*2*PI()*Einstellungen!$E$17*Einstellungen!$E$18)^2)/1)*(180/PI())</f>
        <v>-3.2740441872461841E-2</v>
      </c>
      <c r="BL29" s="48">
        <f>-ATAN(SQRT((BL5*2*PI()*Einstellungen!$E$17*Einstellungen!$E$18)^2)/1)*(180/PI())</f>
        <v>-3.3286115781897233E-2</v>
      </c>
      <c r="BM29" s="48">
        <f>-ATAN(SQRT((BM5*2*PI()*Einstellungen!$E$17*Einstellungen!$E$18)^2)/1)*(180/PI())</f>
        <v>-3.3831789685294336E-2</v>
      </c>
      <c r="BN29" s="48">
        <f>-ATAN(SQRT((BN5*2*PI()*Einstellungen!$E$17*Einstellungen!$E$18)^2)/1)*(180/PI())</f>
        <v>-3.4377463582554155E-2</v>
      </c>
      <c r="BO29" s="48">
        <f>-ATAN(SQRT((BO5*2*PI()*Einstellungen!$E$17*Einstellungen!$E$18)^2)/1)*(180/PI())</f>
        <v>-3.4923137473577705E-2</v>
      </c>
      <c r="BP29" s="48">
        <f>-ATAN(SQRT((BP5*2*PI()*Einstellungen!$E$17*Einstellungen!$E$18)^2)/1)*(180/PI())</f>
        <v>-3.5468811358265989E-2</v>
      </c>
      <c r="BQ29" s="48">
        <f>-ATAN(SQRT((BQ5*2*PI()*Einstellungen!$E$17*Einstellungen!$E$18)^2)/1)*(180/PI())</f>
        <v>-3.6014485236520039E-2</v>
      </c>
      <c r="BR29" s="48">
        <f>-ATAN(SQRT((BR5*2*PI()*Einstellungen!$E$17*Einstellungen!$E$18)^2)/1)*(180/PI())</f>
        <v>-3.6560159108240842E-2</v>
      </c>
      <c r="BS29" s="48">
        <f>-ATAN(SQRT((BS5*2*PI()*Einstellungen!$E$17*Einstellungen!$E$18)^2)/1)*(180/PI())</f>
        <v>-3.7105832973329429E-2</v>
      </c>
      <c r="BT29" s="48">
        <f>-ATAN(SQRT((BT5*2*PI()*Einstellungen!$E$17*Einstellungen!$E$18)^2)/1)*(180/PI())</f>
        <v>-3.7651506831686797E-2</v>
      </c>
      <c r="BU29" s="48">
        <f>-ATAN(SQRT((BU5*2*PI()*Einstellungen!$E$17*Einstellungen!$E$18)^2)/1)*(180/PI())</f>
        <v>-3.8197180683213969E-2</v>
      </c>
      <c r="BV29" s="48">
        <f>-ATAN(SQRT((BV5*2*PI()*Einstellungen!$E$17*Einstellungen!$E$18)^2)/1)*(180/PI())</f>
        <v>-3.8742854527811947E-2</v>
      </c>
      <c r="BW29" s="48">
        <f>-ATAN(SQRT((BW5*2*PI()*Einstellungen!$E$17*Einstellungen!$E$18)^2)/1)*(180/PI())</f>
        <v>-3.9288528365381749E-2</v>
      </c>
      <c r="BX29" s="48">
        <f>-ATAN(SQRT((BX5*2*PI()*Einstellungen!$E$17*Einstellungen!$E$18)^2)/1)*(180/PI())</f>
        <v>-3.9834202195824391E-2</v>
      </c>
      <c r="BY29" s="48">
        <f>-ATAN(SQRT((BY5*2*PI()*Einstellungen!$E$17*Einstellungen!$E$18)^2)/1)*(180/PI())</f>
        <v>-4.0379876019040882E-2</v>
      </c>
      <c r="BZ29" s="48">
        <f>-ATAN(SQRT((BZ5*2*PI()*Einstellungen!$E$17*Einstellungen!$E$18)^2)/1)*(180/PI())</f>
        <v>-4.0925549834932219E-2</v>
      </c>
      <c r="CA29" s="48">
        <f>-ATAN(SQRT((CA5*2*PI()*Einstellungen!$E$17*Einstellungen!$E$18)^2)/1)*(180/PI())</f>
        <v>-4.1471223643399432E-2</v>
      </c>
      <c r="CB29" s="48">
        <f>-ATAN(SQRT((CB5*2*PI()*Einstellungen!$E$17*Einstellungen!$E$18)^2)/1)*(180/PI())</f>
        <v>-4.2016897444343532E-2</v>
      </c>
      <c r="CC29" s="48">
        <f>-ATAN(SQRT((CC5*2*PI()*Einstellungen!$E$17*Einstellungen!$E$18)^2)/1)*(180/PI())</f>
        <v>-4.256257123766552E-2</v>
      </c>
      <c r="CD29" s="48">
        <f>-ATAN(SQRT((CD5*2*PI()*Einstellungen!$E$17*Einstellungen!$E$18)^2)/1)*(180/PI())</f>
        <v>-4.310824502326642E-2</v>
      </c>
      <c r="CE29" s="48">
        <f>-ATAN(SQRT((CE5*2*PI()*Einstellungen!$E$17*Einstellungen!$E$18)^2)/1)*(180/PI())</f>
        <v>-4.3653918801047235E-2</v>
      </c>
      <c r="CF29" s="48">
        <f>-ATAN(SQRT((CF5*2*PI()*Einstellungen!$E$17*Einstellungen!$E$18)^2)/1)*(180/PI())</f>
        <v>-4.4199592570908983E-2</v>
      </c>
      <c r="CG29" s="48">
        <f>-ATAN(SQRT((CG5*2*PI()*Einstellungen!$E$17*Einstellungen!$E$18)^2)/1)*(180/PI())</f>
        <v>-4.4745266332752665E-2</v>
      </c>
      <c r="CH29" s="48">
        <f>-ATAN(SQRT((CH5*2*PI()*Einstellungen!$E$17*Einstellungen!$E$18)^2)/1)*(180/PI())</f>
        <v>-4.5290940086479298E-2</v>
      </c>
      <c r="CI29" s="48">
        <f>-ATAN(SQRT((CI5*2*PI()*Einstellungen!$E$17*Einstellungen!$E$18)^2)/1)*(180/PI())</f>
        <v>-4.5836613831989906E-2</v>
      </c>
      <c r="CJ29" s="48">
        <f>-ATAN(SQRT((CJ5*2*PI()*Einstellungen!$E$17*Einstellungen!$E$18)^2)/1)*(180/PI())</f>
        <v>-4.6382287569185485E-2</v>
      </c>
      <c r="CK29" s="48">
        <f>-ATAN(SQRT((CK5*2*PI()*Einstellungen!$E$17*Einstellungen!$E$18)^2)/1)*(180/PI())</f>
        <v>-4.6927961297967051E-2</v>
      </c>
      <c r="CL29" s="48">
        <f>-ATAN(SQRT((CL5*2*PI()*Einstellungen!$E$17*Einstellungen!$E$18)^2)/1)*(180/PI())</f>
        <v>-4.7473635018235628E-2</v>
      </c>
      <c r="CM29" s="48">
        <f>-ATAN(SQRT((CM5*2*PI()*Einstellungen!$E$17*Einstellungen!$E$18)^2)/1)*(180/PI())</f>
        <v>-4.8019308729892199E-2</v>
      </c>
      <c r="CN29" s="48">
        <f>-ATAN(SQRT((CN5*2*PI()*Einstellungen!$E$17*Einstellungen!$E$18)^2)/1)*(180/PI())</f>
        <v>-4.8564982432837814E-2</v>
      </c>
      <c r="CO29" s="48">
        <f>-ATAN(SQRT((CO5*2*PI()*Einstellungen!$E$17*Einstellungen!$E$18)^2)/1)*(180/PI())</f>
        <v>-4.9110656126973462E-2</v>
      </c>
      <c r="CP29" s="49">
        <f>-ATAN(SQRT((CP5*2*PI()*Einstellungen!$E$17*Einstellungen!$E$18)^2)/1)*(180/PI())</f>
        <v>-4.9656329812200146E-2</v>
      </c>
    </row>
    <row r="30" spans="2:94" x14ac:dyDescent="0.25">
      <c r="B30" s="236"/>
      <c r="C30" s="99"/>
      <c r="D30" s="30">
        <f>-ATAN(SQRT((D6*2*PI()*Einstellungen!$E$17*Einstellungen!$E$18)^2)/1)*(180/PI())</f>
        <v>-5.4567409058428585E-4</v>
      </c>
      <c r="E30" s="48">
        <f>-ATAN(SQRT((E6*2*PI()*Einstellungen!$E$17*Einstellungen!$E$18)^2)/1)*(180/PI())</f>
        <v>-1.0913481810695832E-3</v>
      </c>
      <c r="F30" s="48">
        <f>-ATAN(SQRT((F6*2*PI()*Einstellungen!$E$17*Einstellungen!$E$18)^2)/1)*(180/PI())</f>
        <v>-1.6370222713569037E-3</v>
      </c>
      <c r="G30" s="48">
        <f>-ATAN(SQRT((G6*2*PI()*Einstellungen!$E$17*Einstellungen!$E$18)^2)/1)*(180/PI())</f>
        <v>-2.1826963613472581E-3</v>
      </c>
      <c r="H30" s="48">
        <f>-ATAN(SQRT((H6*2*PI()*Einstellungen!$E$17*Einstellungen!$E$18)^2)/1)*(180/PI())</f>
        <v>-2.7283704509416594E-3</v>
      </c>
      <c r="I30" s="48">
        <f>-ATAN(SQRT((I6*2*PI()*Einstellungen!$E$17*Einstellungen!$E$18)^2)/1)*(180/PI())</f>
        <v>-3.274044540041118E-3</v>
      </c>
      <c r="J30" s="48">
        <f>-ATAN(SQRT((J6*2*PI()*Einstellungen!$E$17*Einstellungen!$E$18)^2)/1)*(180/PI())</f>
        <v>-3.8197186285466454E-3</v>
      </c>
      <c r="K30" s="48">
        <f>-ATAN(SQRT((K6*2*PI()*Einstellungen!$E$17*Einstellungen!$E$18)^2)/1)*(180/PI())</f>
        <v>-4.3653927163592532E-3</v>
      </c>
      <c r="L30" s="48">
        <f>-ATAN(SQRT((L6*2*PI()*Einstellungen!$E$17*Einstellungen!$E$18)^2)/1)*(180/PI())</f>
        <v>-4.9110668033799532E-3</v>
      </c>
      <c r="M30" s="48">
        <f>-ATAN(SQRT((M6*2*PI()*Einstellungen!$E$17*Einstellungen!$E$18)^2)/1)*(180/PI())</f>
        <v>-5.4567408895097565E-3</v>
      </c>
      <c r="N30" s="48">
        <f>-ATAN(SQRT((N6*2*PI()*Einstellungen!$E$17*Einstellungen!$E$18)^2)/1)*(180/PI())</f>
        <v>-6.0024149746496754E-3</v>
      </c>
      <c r="O30" s="48">
        <f>-ATAN(SQRT((O6*2*PI()*Einstellungen!$E$17*Einstellungen!$E$18)^2)/1)*(180/PI())</f>
        <v>-6.5480890587007214E-3</v>
      </c>
      <c r="P30" s="48">
        <f>-ATAN(SQRT((P6*2*PI()*Einstellungen!$E$17*Einstellungen!$E$18)^2)/1)*(180/PI())</f>
        <v>-7.093763141563905E-3</v>
      </c>
      <c r="Q30" s="48">
        <f>-ATAN(SQRT((Q6*2*PI()*Einstellungen!$E$17*Einstellungen!$E$18)^2)/1)*(180/PI())</f>
        <v>-7.6394372231402378E-3</v>
      </c>
      <c r="R30" s="48">
        <f>-ATAN(SQRT((R6*2*PI()*Einstellungen!$E$17*Einstellungen!$E$18)^2)/1)*(180/PI())</f>
        <v>-8.1851113033307304E-3</v>
      </c>
      <c r="S30" s="48">
        <f>-ATAN(SQRT((S6*2*PI()*Einstellungen!$E$17*Einstellungen!$E$18)^2)/1)*(180/PI())</f>
        <v>-8.7307853820363969E-3</v>
      </c>
      <c r="T30" s="48">
        <f>-ATAN(SQRT((T6*2*PI()*Einstellungen!$E$17*Einstellungen!$E$18)^2)/1)*(180/PI())</f>
        <v>-9.2764594591582469E-3</v>
      </c>
      <c r="U30" s="48">
        <f>-ATAN(SQRT((U6*2*PI()*Einstellungen!$E$17*Einstellungen!$E$18)^2)/1)*(180/PI())</f>
        <v>-9.8221335345972938E-3</v>
      </c>
      <c r="V30" s="48">
        <f>-ATAN(SQRT((V6*2*PI()*Einstellungen!$E$17*Einstellungen!$E$18)^2)/1)*(180/PI())</f>
        <v>-1.0367807608254547E-2</v>
      </c>
      <c r="W30" s="48">
        <f>-ATAN(SQRT((W6*2*PI()*Einstellungen!$E$17*Einstellungen!$E$18)^2)/1)*(180/PI())</f>
        <v>-1.091348168003102E-2</v>
      </c>
      <c r="X30" s="48">
        <f>-ATAN(SQRT((X6*2*PI()*Einstellungen!$E$17*Einstellungen!$E$18)^2)/1)*(180/PI())</f>
        <v>-1.1459155749827721E-2</v>
      </c>
      <c r="Y30" s="48">
        <f>-ATAN(SQRT((Y6*2*PI()*Einstellungen!$E$17*Einstellungen!$E$18)^2)/1)*(180/PI())</f>
        <v>-1.2004829817545665E-2</v>
      </c>
      <c r="Z30" s="48">
        <f>-ATAN(SQRT((Z6*2*PI()*Einstellungen!$E$17*Einstellungen!$E$18)^2)/1)*(180/PI())</f>
        <v>-1.2550503883085861E-2</v>
      </c>
      <c r="AA30" s="48">
        <f>-ATAN(SQRT((AA6*2*PI()*Einstellungen!$E$17*Einstellungen!$E$18)^2)/1)*(180/PI())</f>
        <v>-1.3096177946349328E-2</v>
      </c>
      <c r="AB30" s="48">
        <f>-ATAN(SQRT((AB6*2*PI()*Einstellungen!$E$17*Einstellungen!$E$18)^2)/1)*(180/PI())</f>
        <v>-1.3641852007237063E-2</v>
      </c>
      <c r="AC30" s="48">
        <f>-ATAN(SQRT((AC6*2*PI()*Einstellungen!$E$17*Einstellungen!$E$18)^2)/1)*(180/PI())</f>
        <v>-1.418752606565009E-2</v>
      </c>
      <c r="AD30" s="48">
        <f>-ATAN(SQRT((AD6*2*PI()*Einstellungen!$E$17*Einstellungen!$E$18)^2)/1)*(180/PI())</f>
        <v>-1.4733200121489416E-2</v>
      </c>
      <c r="AE30" s="48">
        <f>-ATAN(SQRT((AE6*2*PI()*Einstellungen!$E$17*Einstellungen!$E$18)^2)/1)*(180/PI())</f>
        <v>-1.5278874174656053E-2</v>
      </c>
      <c r="AF30" s="48">
        <f>-ATAN(SQRT((AF6*2*PI()*Einstellungen!$E$17*Einstellungen!$E$18)^2)/1)*(180/PI())</f>
        <v>-1.582454822505101E-2</v>
      </c>
      <c r="AG30" s="48">
        <f>-ATAN(SQRT((AG6*2*PI()*Einstellungen!$E$17*Einstellungen!$E$18)^2)/1)*(180/PI())</f>
        <v>-1.6370222272575303E-2</v>
      </c>
      <c r="AH30" s="48">
        <f>-ATAN(SQRT((AH6*2*PI()*Einstellungen!$E$17*Einstellungen!$E$18)^2)/1)*(180/PI())</f>
        <v>-1.6915896317129944E-2</v>
      </c>
      <c r="AI30" s="48">
        <f>-ATAN(SQRT((AI6*2*PI()*Einstellungen!$E$17*Einstellungen!$E$18)^2)/1)*(180/PI())</f>
        <v>-1.7461570358615938E-2</v>
      </c>
      <c r="AJ30" s="48">
        <f>-ATAN(SQRT((AJ6*2*PI()*Einstellungen!$E$17*Einstellungen!$E$18)^2)/1)*(180/PI())</f>
        <v>-1.8007244396934304E-2</v>
      </c>
      <c r="AK30" s="48">
        <f>-ATAN(SQRT((AK6*2*PI()*Einstellungen!$E$17*Einstellungen!$E$18)^2)/1)*(180/PI())</f>
        <v>-1.8552918431986049E-2</v>
      </c>
      <c r="AL30" s="48">
        <f>-ATAN(SQRT((AL6*2*PI()*Einstellungen!$E$17*Einstellungen!$E$18)^2)/1)*(180/PI())</f>
        <v>-1.9098592463672185E-2</v>
      </c>
      <c r="AM30" s="48">
        <f>-ATAN(SQRT((AM6*2*PI()*Einstellungen!$E$17*Einstellungen!$E$18)^2)/1)*(180/PI())</f>
        <v>-1.9644266491893721E-2</v>
      </c>
      <c r="AN30" s="48">
        <f>-ATAN(SQRT((AN6*2*PI()*Einstellungen!$E$17*Einstellungen!$E$18)^2)/1)*(180/PI())</f>
        <v>-2.018994051655168E-2</v>
      </c>
      <c r="AO30" s="48">
        <f>-ATAN(SQRT((AO6*2*PI()*Einstellungen!$E$17*Einstellungen!$E$18)^2)/1)*(180/PI())</f>
        <v>-2.0735614537547058E-2</v>
      </c>
      <c r="AP30" s="48">
        <f>-ATAN(SQRT((AP6*2*PI()*Einstellungen!$E$17*Einstellungen!$E$18)^2)/1)*(180/PI())</f>
        <v>-2.1281288554780876E-2</v>
      </c>
      <c r="AQ30" s="48">
        <f>-ATAN(SQRT((AQ6*2*PI()*Einstellungen!$E$17*Einstellungen!$E$18)^2)/1)*(180/PI())</f>
        <v>-2.1826962568154147E-2</v>
      </c>
      <c r="AR30" s="48">
        <f>-ATAN(SQRT((AR6*2*PI()*Einstellungen!$E$17*Einstellungen!$E$18)^2)/1)*(180/PI())</f>
        <v>-2.237263657756788E-2</v>
      </c>
      <c r="AS30" s="48">
        <f>-ATAN(SQRT((AS6*2*PI()*Einstellungen!$E$17*Einstellungen!$E$18)^2)/1)*(180/PI())</f>
        <v>-2.2918310582923082E-2</v>
      </c>
      <c r="AT30" s="48">
        <f>-ATAN(SQRT((AT6*2*PI()*Einstellungen!$E$17*Einstellungen!$E$18)^2)/1)*(180/PI())</f>
        <v>-2.3463984584120766E-2</v>
      </c>
      <c r="AU30" s="48">
        <f>-ATAN(SQRT((AU6*2*PI()*Einstellungen!$E$17*Einstellungen!$E$18)^2)/1)*(180/PI())</f>
        <v>-2.4009658581061952E-2</v>
      </c>
      <c r="AV30" s="48">
        <f>-ATAN(SQRT((AV6*2*PI()*Einstellungen!$E$17*Einstellungen!$E$18)^2)/1)*(180/PI())</f>
        <v>-2.4555332573647646E-2</v>
      </c>
      <c r="AW30" s="48">
        <f>-ATAN(SQRT((AW6*2*PI()*Einstellungen!$E$17*Einstellungen!$E$18)^2)/1)*(180/PI())</f>
        <v>-2.5101006561778851E-2</v>
      </c>
      <c r="AX30" s="48">
        <f>-ATAN(SQRT((AX6*2*PI()*Einstellungen!$E$17*Einstellungen!$E$18)^2)/1)*(180/PI())</f>
        <v>-2.5646680545356598E-2</v>
      </c>
      <c r="AY30" s="48">
        <f>-ATAN(SQRT((AY6*2*PI()*Einstellungen!$E$17*Einstellungen!$E$18)^2)/1)*(180/PI())</f>
        <v>-2.6192354524281883E-2</v>
      </c>
      <c r="AZ30" s="48">
        <f>-ATAN(SQRT((AZ6*2*PI()*Einstellungen!$E$17*Einstellungen!$E$18)^2)/1)*(180/PI())</f>
        <v>-2.6738028498455718E-2</v>
      </c>
      <c r="BA30" s="48">
        <f>-ATAN(SQRT((BA6*2*PI()*Einstellungen!$E$17*Einstellungen!$E$18)^2)/1)*(180/PI())</f>
        <v>-2.7283702467779121E-2</v>
      </c>
      <c r="BB30" s="48">
        <f>-ATAN(SQRT((BB6*2*PI()*Einstellungen!$E$17*Einstellungen!$E$18)^2)/1)*(180/PI())</f>
        <v>-2.7829376432153101E-2</v>
      </c>
      <c r="BC30" s="48">
        <f>-ATAN(SQRT((BC6*2*PI()*Einstellungen!$E$17*Einstellungen!$E$18)^2)/1)*(180/PI())</f>
        <v>-2.8375050391478675E-2</v>
      </c>
      <c r="BD30" s="48">
        <f>-ATAN(SQRT((BD6*2*PI()*Einstellungen!$E$17*Einstellungen!$E$18)^2)/1)*(180/PI())</f>
        <v>-2.8920724345656842E-2</v>
      </c>
      <c r="BE30" s="48">
        <f>-ATAN(SQRT((BE6*2*PI()*Einstellungen!$E$17*Einstellungen!$E$18)^2)/1)*(180/PI())</f>
        <v>-2.9466398294588626E-2</v>
      </c>
      <c r="BF30" s="48">
        <f>-ATAN(SQRT((BF6*2*PI()*Einstellungen!$E$17*Einstellungen!$E$18)^2)/1)*(180/PI())</f>
        <v>-3.0012072238175039E-2</v>
      </c>
      <c r="BG30" s="48">
        <f>-ATAN(SQRT((BG6*2*PI()*Einstellungen!$E$17*Einstellungen!$E$18)^2)/1)*(180/PI())</f>
        <v>-3.0557746176317079E-2</v>
      </c>
      <c r="BH30" s="48">
        <f>-ATAN(SQRT((BH6*2*PI()*Einstellungen!$E$17*Einstellungen!$E$18)^2)/1)*(180/PI())</f>
        <v>-3.1103420108915765E-2</v>
      </c>
      <c r="BI30" s="48">
        <f>-ATAN(SQRT((BI6*2*PI()*Einstellungen!$E$17*Einstellungen!$E$18)^2)/1)*(180/PI())</f>
        <v>-3.1649094035872113E-2</v>
      </c>
      <c r="BJ30" s="48">
        <f>-ATAN(SQRT((BJ6*2*PI()*Einstellungen!$E$17*Einstellungen!$E$18)^2)/1)*(180/PI())</f>
        <v>-3.2194767957087138E-2</v>
      </c>
      <c r="BK30" s="48">
        <f>-ATAN(SQRT((BK6*2*PI()*Einstellungen!$E$17*Einstellungen!$E$18)^2)/1)*(180/PI())</f>
        <v>-3.2740441872461841E-2</v>
      </c>
      <c r="BL30" s="48">
        <f>-ATAN(SQRT((BL6*2*PI()*Einstellungen!$E$17*Einstellungen!$E$18)^2)/1)*(180/PI())</f>
        <v>-3.3286115781897233E-2</v>
      </c>
      <c r="BM30" s="48">
        <f>-ATAN(SQRT((BM6*2*PI()*Einstellungen!$E$17*Einstellungen!$E$18)^2)/1)*(180/PI())</f>
        <v>-3.3831789685294336E-2</v>
      </c>
      <c r="BN30" s="48">
        <f>-ATAN(SQRT((BN6*2*PI()*Einstellungen!$E$17*Einstellungen!$E$18)^2)/1)*(180/PI())</f>
        <v>-3.4377463582554155E-2</v>
      </c>
      <c r="BO30" s="48">
        <f>-ATAN(SQRT((BO6*2*PI()*Einstellungen!$E$17*Einstellungen!$E$18)^2)/1)*(180/PI())</f>
        <v>-3.4923137473577705E-2</v>
      </c>
      <c r="BP30" s="48">
        <f>-ATAN(SQRT((BP6*2*PI()*Einstellungen!$E$17*Einstellungen!$E$18)^2)/1)*(180/PI())</f>
        <v>-3.5468811358265989E-2</v>
      </c>
      <c r="BQ30" s="48">
        <f>-ATAN(SQRT((BQ6*2*PI()*Einstellungen!$E$17*Einstellungen!$E$18)^2)/1)*(180/PI())</f>
        <v>-3.6014485236520039E-2</v>
      </c>
      <c r="BR30" s="48">
        <f>-ATAN(SQRT((BR6*2*PI()*Einstellungen!$E$17*Einstellungen!$E$18)^2)/1)*(180/PI())</f>
        <v>-3.6560159108240842E-2</v>
      </c>
      <c r="BS30" s="48">
        <f>-ATAN(SQRT((BS6*2*PI()*Einstellungen!$E$17*Einstellungen!$E$18)^2)/1)*(180/PI())</f>
        <v>-3.7105832973329429E-2</v>
      </c>
      <c r="BT30" s="48">
        <f>-ATAN(SQRT((BT6*2*PI()*Einstellungen!$E$17*Einstellungen!$E$18)^2)/1)*(180/PI())</f>
        <v>-3.7651506831686797E-2</v>
      </c>
      <c r="BU30" s="48">
        <f>-ATAN(SQRT((BU6*2*PI()*Einstellungen!$E$17*Einstellungen!$E$18)^2)/1)*(180/PI())</f>
        <v>-3.8197180683213969E-2</v>
      </c>
      <c r="BV30" s="48">
        <f>-ATAN(SQRT((BV6*2*PI()*Einstellungen!$E$17*Einstellungen!$E$18)^2)/1)*(180/PI())</f>
        <v>-3.8742854527811947E-2</v>
      </c>
      <c r="BW30" s="48">
        <f>-ATAN(SQRT((BW6*2*PI()*Einstellungen!$E$17*Einstellungen!$E$18)^2)/1)*(180/PI())</f>
        <v>-3.9288528365381749E-2</v>
      </c>
      <c r="BX30" s="48">
        <f>-ATAN(SQRT((BX6*2*PI()*Einstellungen!$E$17*Einstellungen!$E$18)^2)/1)*(180/PI())</f>
        <v>-3.9834202195824391E-2</v>
      </c>
      <c r="BY30" s="48">
        <f>-ATAN(SQRT((BY6*2*PI()*Einstellungen!$E$17*Einstellungen!$E$18)^2)/1)*(180/PI())</f>
        <v>-4.0379876019040882E-2</v>
      </c>
      <c r="BZ30" s="48">
        <f>-ATAN(SQRT((BZ6*2*PI()*Einstellungen!$E$17*Einstellungen!$E$18)^2)/1)*(180/PI())</f>
        <v>-4.0925549834932219E-2</v>
      </c>
      <c r="CA30" s="48">
        <f>-ATAN(SQRT((CA6*2*PI()*Einstellungen!$E$17*Einstellungen!$E$18)^2)/1)*(180/PI())</f>
        <v>-4.1471223643399432E-2</v>
      </c>
      <c r="CB30" s="48">
        <f>-ATAN(SQRT((CB6*2*PI()*Einstellungen!$E$17*Einstellungen!$E$18)^2)/1)*(180/PI())</f>
        <v>-4.2016897444343532E-2</v>
      </c>
      <c r="CC30" s="48">
        <f>-ATAN(SQRT((CC6*2*PI()*Einstellungen!$E$17*Einstellungen!$E$18)^2)/1)*(180/PI())</f>
        <v>-4.256257123766552E-2</v>
      </c>
      <c r="CD30" s="48">
        <f>-ATAN(SQRT((CD6*2*PI()*Einstellungen!$E$17*Einstellungen!$E$18)^2)/1)*(180/PI())</f>
        <v>-4.310824502326642E-2</v>
      </c>
      <c r="CE30" s="48">
        <f>-ATAN(SQRT((CE6*2*PI()*Einstellungen!$E$17*Einstellungen!$E$18)^2)/1)*(180/PI())</f>
        <v>-4.3653918801047235E-2</v>
      </c>
      <c r="CF30" s="48">
        <f>-ATAN(SQRT((CF6*2*PI()*Einstellungen!$E$17*Einstellungen!$E$18)^2)/1)*(180/PI())</f>
        <v>-4.4199592570908983E-2</v>
      </c>
      <c r="CG30" s="48">
        <f>-ATAN(SQRT((CG6*2*PI()*Einstellungen!$E$17*Einstellungen!$E$18)^2)/1)*(180/PI())</f>
        <v>-4.4745266332752665E-2</v>
      </c>
      <c r="CH30" s="48">
        <f>-ATAN(SQRT((CH6*2*PI()*Einstellungen!$E$17*Einstellungen!$E$18)^2)/1)*(180/PI())</f>
        <v>-4.5290940086479298E-2</v>
      </c>
      <c r="CI30" s="48">
        <f>-ATAN(SQRT((CI6*2*PI()*Einstellungen!$E$17*Einstellungen!$E$18)^2)/1)*(180/PI())</f>
        <v>-4.5836613831989906E-2</v>
      </c>
      <c r="CJ30" s="48">
        <f>-ATAN(SQRT((CJ6*2*PI()*Einstellungen!$E$17*Einstellungen!$E$18)^2)/1)*(180/PI())</f>
        <v>-4.6382287569185485E-2</v>
      </c>
      <c r="CK30" s="48">
        <f>-ATAN(SQRT((CK6*2*PI()*Einstellungen!$E$17*Einstellungen!$E$18)^2)/1)*(180/PI())</f>
        <v>-4.6927961297967051E-2</v>
      </c>
      <c r="CL30" s="48">
        <f>-ATAN(SQRT((CL6*2*PI()*Einstellungen!$E$17*Einstellungen!$E$18)^2)/1)*(180/PI())</f>
        <v>-4.7473635018235628E-2</v>
      </c>
      <c r="CM30" s="48">
        <f>-ATAN(SQRT((CM6*2*PI()*Einstellungen!$E$17*Einstellungen!$E$18)^2)/1)*(180/PI())</f>
        <v>-4.8019308729892199E-2</v>
      </c>
      <c r="CN30" s="48">
        <f>-ATAN(SQRT((CN6*2*PI()*Einstellungen!$E$17*Einstellungen!$E$18)^2)/1)*(180/PI())</f>
        <v>-4.8564982432837814E-2</v>
      </c>
      <c r="CO30" s="48">
        <f>-ATAN(SQRT((CO6*2*PI()*Einstellungen!$E$17*Einstellungen!$E$18)^2)/1)*(180/PI())</f>
        <v>-4.9110656126973462E-2</v>
      </c>
      <c r="CP30" s="49">
        <f>-ATAN(SQRT((CP6*2*PI()*Einstellungen!$E$17*Einstellungen!$E$18)^2)/1)*(180/PI())</f>
        <v>-4.9656329812200146E-2</v>
      </c>
    </row>
    <row r="31" spans="2:94" x14ac:dyDescent="0.25">
      <c r="B31" s="236"/>
      <c r="C31" s="99"/>
      <c r="D31" s="30">
        <f>-ATAN(SQRT((D7*2*PI()*Einstellungen!$E$17*Einstellungen!$E$18)^2)/1)*(180/PI())</f>
        <v>-5.4567409058428585E-4</v>
      </c>
      <c r="E31" s="48">
        <f>-ATAN(SQRT((E7*2*PI()*Einstellungen!$E$17*Einstellungen!$E$18)^2)/1)*(180/PI())</f>
        <v>-1.0913481810695832E-3</v>
      </c>
      <c r="F31" s="48">
        <f>-ATAN(SQRT((F7*2*PI()*Einstellungen!$E$17*Einstellungen!$E$18)^2)/1)*(180/PI())</f>
        <v>-1.6370222713569037E-3</v>
      </c>
      <c r="G31" s="48">
        <f>-ATAN(SQRT((G7*2*PI()*Einstellungen!$E$17*Einstellungen!$E$18)^2)/1)*(180/PI())</f>
        <v>-2.1826963613472581E-3</v>
      </c>
      <c r="H31" s="48">
        <f>-ATAN(SQRT((H7*2*PI()*Einstellungen!$E$17*Einstellungen!$E$18)^2)/1)*(180/PI())</f>
        <v>-2.7283704509416594E-3</v>
      </c>
      <c r="I31" s="48">
        <f>-ATAN(SQRT((I7*2*PI()*Einstellungen!$E$17*Einstellungen!$E$18)^2)/1)*(180/PI())</f>
        <v>-3.274044540041118E-3</v>
      </c>
      <c r="J31" s="48">
        <f>-ATAN(SQRT((J7*2*PI()*Einstellungen!$E$17*Einstellungen!$E$18)^2)/1)*(180/PI())</f>
        <v>-3.8197186285466454E-3</v>
      </c>
      <c r="K31" s="48">
        <f>-ATAN(SQRT((K7*2*PI()*Einstellungen!$E$17*Einstellungen!$E$18)^2)/1)*(180/PI())</f>
        <v>-4.3653927163592532E-3</v>
      </c>
      <c r="L31" s="48">
        <f>-ATAN(SQRT((L7*2*PI()*Einstellungen!$E$17*Einstellungen!$E$18)^2)/1)*(180/PI())</f>
        <v>-4.9110668033799532E-3</v>
      </c>
      <c r="M31" s="48">
        <f>-ATAN(SQRT((M7*2*PI()*Einstellungen!$E$17*Einstellungen!$E$18)^2)/1)*(180/PI())</f>
        <v>-5.4567408895097565E-3</v>
      </c>
      <c r="N31" s="48">
        <f>-ATAN(SQRT((N7*2*PI()*Einstellungen!$E$17*Einstellungen!$E$18)^2)/1)*(180/PI())</f>
        <v>-6.0024149746496754E-3</v>
      </c>
      <c r="O31" s="48">
        <f>-ATAN(SQRT((O7*2*PI()*Einstellungen!$E$17*Einstellungen!$E$18)^2)/1)*(180/PI())</f>
        <v>-6.5480890587007214E-3</v>
      </c>
      <c r="P31" s="48">
        <f>-ATAN(SQRT((P7*2*PI()*Einstellungen!$E$17*Einstellungen!$E$18)^2)/1)*(180/PI())</f>
        <v>-7.093763141563905E-3</v>
      </c>
      <c r="Q31" s="48">
        <f>-ATAN(SQRT((Q7*2*PI()*Einstellungen!$E$17*Einstellungen!$E$18)^2)/1)*(180/PI())</f>
        <v>-7.6394372231402378E-3</v>
      </c>
      <c r="R31" s="48">
        <f>-ATAN(SQRT((R7*2*PI()*Einstellungen!$E$17*Einstellungen!$E$18)^2)/1)*(180/PI())</f>
        <v>-8.1851113033307304E-3</v>
      </c>
      <c r="S31" s="48">
        <f>-ATAN(SQRT((S7*2*PI()*Einstellungen!$E$17*Einstellungen!$E$18)^2)/1)*(180/PI())</f>
        <v>-8.7307853820363969E-3</v>
      </c>
      <c r="T31" s="48">
        <f>-ATAN(SQRT((T7*2*PI()*Einstellungen!$E$17*Einstellungen!$E$18)^2)/1)*(180/PI())</f>
        <v>-9.2764594591582469E-3</v>
      </c>
      <c r="U31" s="48">
        <f>-ATAN(SQRT((U7*2*PI()*Einstellungen!$E$17*Einstellungen!$E$18)^2)/1)*(180/PI())</f>
        <v>-9.8221335345972938E-3</v>
      </c>
      <c r="V31" s="48">
        <f>-ATAN(SQRT((V7*2*PI()*Einstellungen!$E$17*Einstellungen!$E$18)^2)/1)*(180/PI())</f>
        <v>-1.0367807608254547E-2</v>
      </c>
      <c r="W31" s="48">
        <f>-ATAN(SQRT((W7*2*PI()*Einstellungen!$E$17*Einstellungen!$E$18)^2)/1)*(180/PI())</f>
        <v>-1.091348168003102E-2</v>
      </c>
      <c r="X31" s="48">
        <f>-ATAN(SQRT((X7*2*PI()*Einstellungen!$E$17*Einstellungen!$E$18)^2)/1)*(180/PI())</f>
        <v>-1.1459155749827721E-2</v>
      </c>
      <c r="Y31" s="48">
        <f>-ATAN(SQRT((Y7*2*PI()*Einstellungen!$E$17*Einstellungen!$E$18)^2)/1)*(180/PI())</f>
        <v>-1.2004829817545665E-2</v>
      </c>
      <c r="Z31" s="48">
        <f>-ATAN(SQRT((Z7*2*PI()*Einstellungen!$E$17*Einstellungen!$E$18)^2)/1)*(180/PI())</f>
        <v>-1.2550503883085861E-2</v>
      </c>
      <c r="AA31" s="48">
        <f>-ATAN(SQRT((AA7*2*PI()*Einstellungen!$E$17*Einstellungen!$E$18)^2)/1)*(180/PI())</f>
        <v>-1.3096177946349328E-2</v>
      </c>
      <c r="AB31" s="48">
        <f>-ATAN(SQRT((AB7*2*PI()*Einstellungen!$E$17*Einstellungen!$E$18)^2)/1)*(180/PI())</f>
        <v>-1.3641852007237063E-2</v>
      </c>
      <c r="AC31" s="48">
        <f>-ATAN(SQRT((AC7*2*PI()*Einstellungen!$E$17*Einstellungen!$E$18)^2)/1)*(180/PI())</f>
        <v>-1.418752606565009E-2</v>
      </c>
      <c r="AD31" s="48">
        <f>-ATAN(SQRT((AD7*2*PI()*Einstellungen!$E$17*Einstellungen!$E$18)^2)/1)*(180/PI())</f>
        <v>-1.4733200121489416E-2</v>
      </c>
      <c r="AE31" s="48">
        <f>-ATAN(SQRT((AE7*2*PI()*Einstellungen!$E$17*Einstellungen!$E$18)^2)/1)*(180/PI())</f>
        <v>-1.5278874174656053E-2</v>
      </c>
      <c r="AF31" s="48">
        <f>-ATAN(SQRT((AF7*2*PI()*Einstellungen!$E$17*Einstellungen!$E$18)^2)/1)*(180/PI())</f>
        <v>-1.582454822505101E-2</v>
      </c>
      <c r="AG31" s="48">
        <f>-ATAN(SQRT((AG7*2*PI()*Einstellungen!$E$17*Einstellungen!$E$18)^2)/1)*(180/PI())</f>
        <v>-1.6370222272575303E-2</v>
      </c>
      <c r="AH31" s="48">
        <f>-ATAN(SQRT((AH7*2*PI()*Einstellungen!$E$17*Einstellungen!$E$18)^2)/1)*(180/PI())</f>
        <v>-1.6915896317129944E-2</v>
      </c>
      <c r="AI31" s="48">
        <f>-ATAN(SQRT((AI7*2*PI()*Einstellungen!$E$17*Einstellungen!$E$18)^2)/1)*(180/PI())</f>
        <v>-1.7461570358615938E-2</v>
      </c>
      <c r="AJ31" s="48">
        <f>-ATAN(SQRT((AJ7*2*PI()*Einstellungen!$E$17*Einstellungen!$E$18)^2)/1)*(180/PI())</f>
        <v>-1.8007244396934304E-2</v>
      </c>
      <c r="AK31" s="48">
        <f>-ATAN(SQRT((AK7*2*PI()*Einstellungen!$E$17*Einstellungen!$E$18)^2)/1)*(180/PI())</f>
        <v>-1.8552918431986049E-2</v>
      </c>
      <c r="AL31" s="48">
        <f>-ATAN(SQRT((AL7*2*PI()*Einstellungen!$E$17*Einstellungen!$E$18)^2)/1)*(180/PI())</f>
        <v>-1.9098592463672185E-2</v>
      </c>
      <c r="AM31" s="48">
        <f>-ATAN(SQRT((AM7*2*PI()*Einstellungen!$E$17*Einstellungen!$E$18)^2)/1)*(180/PI())</f>
        <v>-1.9644266491893721E-2</v>
      </c>
      <c r="AN31" s="48">
        <f>-ATAN(SQRT((AN7*2*PI()*Einstellungen!$E$17*Einstellungen!$E$18)^2)/1)*(180/PI())</f>
        <v>-2.018994051655168E-2</v>
      </c>
      <c r="AO31" s="48">
        <f>-ATAN(SQRT((AO7*2*PI()*Einstellungen!$E$17*Einstellungen!$E$18)^2)/1)*(180/PI())</f>
        <v>-2.0735614537547058E-2</v>
      </c>
      <c r="AP31" s="48">
        <f>-ATAN(SQRT((AP7*2*PI()*Einstellungen!$E$17*Einstellungen!$E$18)^2)/1)*(180/PI())</f>
        <v>-2.1281288554780876E-2</v>
      </c>
      <c r="AQ31" s="48">
        <f>-ATAN(SQRT((AQ7*2*PI()*Einstellungen!$E$17*Einstellungen!$E$18)^2)/1)*(180/PI())</f>
        <v>-2.1826962568154147E-2</v>
      </c>
      <c r="AR31" s="48">
        <f>-ATAN(SQRT((AR7*2*PI()*Einstellungen!$E$17*Einstellungen!$E$18)^2)/1)*(180/PI())</f>
        <v>-2.237263657756788E-2</v>
      </c>
      <c r="AS31" s="48">
        <f>-ATAN(SQRT((AS7*2*PI()*Einstellungen!$E$17*Einstellungen!$E$18)^2)/1)*(180/PI())</f>
        <v>-2.2918310582923082E-2</v>
      </c>
      <c r="AT31" s="48">
        <f>-ATAN(SQRT((AT7*2*PI()*Einstellungen!$E$17*Einstellungen!$E$18)^2)/1)*(180/PI())</f>
        <v>-2.3463984584120766E-2</v>
      </c>
      <c r="AU31" s="48">
        <f>-ATAN(SQRT((AU7*2*PI()*Einstellungen!$E$17*Einstellungen!$E$18)^2)/1)*(180/PI())</f>
        <v>-2.4009658581061952E-2</v>
      </c>
      <c r="AV31" s="48">
        <f>-ATAN(SQRT((AV7*2*PI()*Einstellungen!$E$17*Einstellungen!$E$18)^2)/1)*(180/PI())</f>
        <v>-2.4555332573647646E-2</v>
      </c>
      <c r="AW31" s="48">
        <f>-ATAN(SQRT((AW7*2*PI()*Einstellungen!$E$17*Einstellungen!$E$18)^2)/1)*(180/PI())</f>
        <v>-2.5101006561778851E-2</v>
      </c>
      <c r="AX31" s="48">
        <f>-ATAN(SQRT((AX7*2*PI()*Einstellungen!$E$17*Einstellungen!$E$18)^2)/1)*(180/PI())</f>
        <v>-2.5646680545356598E-2</v>
      </c>
      <c r="AY31" s="48">
        <f>-ATAN(SQRT((AY7*2*PI()*Einstellungen!$E$17*Einstellungen!$E$18)^2)/1)*(180/PI())</f>
        <v>-2.6192354524281883E-2</v>
      </c>
      <c r="AZ31" s="48">
        <f>-ATAN(SQRT((AZ7*2*PI()*Einstellungen!$E$17*Einstellungen!$E$18)^2)/1)*(180/PI())</f>
        <v>-2.6738028498455718E-2</v>
      </c>
      <c r="BA31" s="48">
        <f>-ATAN(SQRT((BA7*2*PI()*Einstellungen!$E$17*Einstellungen!$E$18)^2)/1)*(180/PI())</f>
        <v>-2.7283702467779121E-2</v>
      </c>
      <c r="BB31" s="48">
        <f>-ATAN(SQRT((BB7*2*PI()*Einstellungen!$E$17*Einstellungen!$E$18)^2)/1)*(180/PI())</f>
        <v>-2.7829376432153101E-2</v>
      </c>
      <c r="BC31" s="48">
        <f>-ATAN(SQRT((BC7*2*PI()*Einstellungen!$E$17*Einstellungen!$E$18)^2)/1)*(180/PI())</f>
        <v>-2.8375050391478675E-2</v>
      </c>
      <c r="BD31" s="48">
        <f>-ATAN(SQRT((BD7*2*PI()*Einstellungen!$E$17*Einstellungen!$E$18)^2)/1)*(180/PI())</f>
        <v>-2.8920724345656842E-2</v>
      </c>
      <c r="BE31" s="48">
        <f>-ATAN(SQRT((BE7*2*PI()*Einstellungen!$E$17*Einstellungen!$E$18)^2)/1)*(180/PI())</f>
        <v>-2.9466398294588626E-2</v>
      </c>
      <c r="BF31" s="48">
        <f>-ATAN(SQRT((BF7*2*PI()*Einstellungen!$E$17*Einstellungen!$E$18)^2)/1)*(180/PI())</f>
        <v>-3.0012072238175039E-2</v>
      </c>
      <c r="BG31" s="48">
        <f>-ATAN(SQRT((BG7*2*PI()*Einstellungen!$E$17*Einstellungen!$E$18)^2)/1)*(180/PI())</f>
        <v>-3.0557746176317079E-2</v>
      </c>
      <c r="BH31" s="48">
        <f>-ATAN(SQRT((BH7*2*PI()*Einstellungen!$E$17*Einstellungen!$E$18)^2)/1)*(180/PI())</f>
        <v>-3.1103420108915765E-2</v>
      </c>
      <c r="BI31" s="48">
        <f>-ATAN(SQRT((BI7*2*PI()*Einstellungen!$E$17*Einstellungen!$E$18)^2)/1)*(180/PI())</f>
        <v>-3.1649094035872113E-2</v>
      </c>
      <c r="BJ31" s="48">
        <f>-ATAN(SQRT((BJ7*2*PI()*Einstellungen!$E$17*Einstellungen!$E$18)^2)/1)*(180/PI())</f>
        <v>-3.2194767957087138E-2</v>
      </c>
      <c r="BK31" s="48">
        <f>-ATAN(SQRT((BK7*2*PI()*Einstellungen!$E$17*Einstellungen!$E$18)^2)/1)*(180/PI())</f>
        <v>-3.2740441872461841E-2</v>
      </c>
      <c r="BL31" s="48">
        <f>-ATAN(SQRT((BL7*2*PI()*Einstellungen!$E$17*Einstellungen!$E$18)^2)/1)*(180/PI())</f>
        <v>-3.3286115781897233E-2</v>
      </c>
      <c r="BM31" s="48">
        <f>-ATAN(SQRT((BM7*2*PI()*Einstellungen!$E$17*Einstellungen!$E$18)^2)/1)*(180/PI())</f>
        <v>-3.3831789685294336E-2</v>
      </c>
      <c r="BN31" s="48">
        <f>-ATAN(SQRT((BN7*2*PI()*Einstellungen!$E$17*Einstellungen!$E$18)^2)/1)*(180/PI())</f>
        <v>-3.4377463582554155E-2</v>
      </c>
      <c r="BO31" s="48">
        <f>-ATAN(SQRT((BO7*2*PI()*Einstellungen!$E$17*Einstellungen!$E$18)^2)/1)*(180/PI())</f>
        <v>-3.4923137473577705E-2</v>
      </c>
      <c r="BP31" s="48">
        <f>-ATAN(SQRT((BP7*2*PI()*Einstellungen!$E$17*Einstellungen!$E$18)^2)/1)*(180/PI())</f>
        <v>-3.5468811358265989E-2</v>
      </c>
      <c r="BQ31" s="48">
        <f>-ATAN(SQRT((BQ7*2*PI()*Einstellungen!$E$17*Einstellungen!$E$18)^2)/1)*(180/PI())</f>
        <v>-3.6014485236520039E-2</v>
      </c>
      <c r="BR31" s="48">
        <f>-ATAN(SQRT((BR7*2*PI()*Einstellungen!$E$17*Einstellungen!$E$18)^2)/1)*(180/PI())</f>
        <v>-3.6560159108240842E-2</v>
      </c>
      <c r="BS31" s="48">
        <f>-ATAN(SQRT((BS7*2*PI()*Einstellungen!$E$17*Einstellungen!$E$18)^2)/1)*(180/PI())</f>
        <v>-3.7105832973329429E-2</v>
      </c>
      <c r="BT31" s="48">
        <f>-ATAN(SQRT((BT7*2*PI()*Einstellungen!$E$17*Einstellungen!$E$18)^2)/1)*(180/PI())</f>
        <v>-3.7651506831686797E-2</v>
      </c>
      <c r="BU31" s="48">
        <f>-ATAN(SQRT((BU7*2*PI()*Einstellungen!$E$17*Einstellungen!$E$18)^2)/1)*(180/PI())</f>
        <v>-3.8197180683213969E-2</v>
      </c>
      <c r="BV31" s="48">
        <f>-ATAN(SQRT((BV7*2*PI()*Einstellungen!$E$17*Einstellungen!$E$18)^2)/1)*(180/PI())</f>
        <v>-3.8742854527811947E-2</v>
      </c>
      <c r="BW31" s="48">
        <f>-ATAN(SQRT((BW7*2*PI()*Einstellungen!$E$17*Einstellungen!$E$18)^2)/1)*(180/PI())</f>
        <v>-3.9288528365381749E-2</v>
      </c>
      <c r="BX31" s="48">
        <f>-ATAN(SQRT((BX7*2*PI()*Einstellungen!$E$17*Einstellungen!$E$18)^2)/1)*(180/PI())</f>
        <v>-3.9834202195824391E-2</v>
      </c>
      <c r="BY31" s="48">
        <f>-ATAN(SQRT((BY7*2*PI()*Einstellungen!$E$17*Einstellungen!$E$18)^2)/1)*(180/PI())</f>
        <v>-4.0379876019040882E-2</v>
      </c>
      <c r="BZ31" s="48">
        <f>-ATAN(SQRT((BZ7*2*PI()*Einstellungen!$E$17*Einstellungen!$E$18)^2)/1)*(180/PI())</f>
        <v>-4.0925549834932219E-2</v>
      </c>
      <c r="CA31" s="48">
        <f>-ATAN(SQRT((CA7*2*PI()*Einstellungen!$E$17*Einstellungen!$E$18)^2)/1)*(180/PI())</f>
        <v>-4.1471223643399432E-2</v>
      </c>
      <c r="CB31" s="48">
        <f>-ATAN(SQRT((CB7*2*PI()*Einstellungen!$E$17*Einstellungen!$E$18)^2)/1)*(180/PI())</f>
        <v>-4.2016897444343532E-2</v>
      </c>
      <c r="CC31" s="48">
        <f>-ATAN(SQRT((CC7*2*PI()*Einstellungen!$E$17*Einstellungen!$E$18)^2)/1)*(180/PI())</f>
        <v>-4.256257123766552E-2</v>
      </c>
      <c r="CD31" s="48">
        <f>-ATAN(SQRT((CD7*2*PI()*Einstellungen!$E$17*Einstellungen!$E$18)^2)/1)*(180/PI())</f>
        <v>-4.310824502326642E-2</v>
      </c>
      <c r="CE31" s="48">
        <f>-ATAN(SQRT((CE7*2*PI()*Einstellungen!$E$17*Einstellungen!$E$18)^2)/1)*(180/PI())</f>
        <v>-4.3653918801047235E-2</v>
      </c>
      <c r="CF31" s="48">
        <f>-ATAN(SQRT((CF7*2*PI()*Einstellungen!$E$17*Einstellungen!$E$18)^2)/1)*(180/PI())</f>
        <v>-4.4199592570908983E-2</v>
      </c>
      <c r="CG31" s="48">
        <f>-ATAN(SQRT((CG7*2*PI()*Einstellungen!$E$17*Einstellungen!$E$18)^2)/1)*(180/PI())</f>
        <v>-4.4745266332752665E-2</v>
      </c>
      <c r="CH31" s="48">
        <f>-ATAN(SQRT((CH7*2*PI()*Einstellungen!$E$17*Einstellungen!$E$18)^2)/1)*(180/PI())</f>
        <v>-4.5290940086479298E-2</v>
      </c>
      <c r="CI31" s="48">
        <f>-ATAN(SQRT((CI7*2*PI()*Einstellungen!$E$17*Einstellungen!$E$18)^2)/1)*(180/PI())</f>
        <v>-4.5836613831989906E-2</v>
      </c>
      <c r="CJ31" s="48">
        <f>-ATAN(SQRT((CJ7*2*PI()*Einstellungen!$E$17*Einstellungen!$E$18)^2)/1)*(180/PI())</f>
        <v>-4.6382287569185485E-2</v>
      </c>
      <c r="CK31" s="48">
        <f>-ATAN(SQRT((CK7*2*PI()*Einstellungen!$E$17*Einstellungen!$E$18)^2)/1)*(180/PI())</f>
        <v>-4.6927961297967051E-2</v>
      </c>
      <c r="CL31" s="48">
        <f>-ATAN(SQRT((CL7*2*PI()*Einstellungen!$E$17*Einstellungen!$E$18)^2)/1)*(180/PI())</f>
        <v>-4.7473635018235628E-2</v>
      </c>
      <c r="CM31" s="48">
        <f>-ATAN(SQRT((CM7*2*PI()*Einstellungen!$E$17*Einstellungen!$E$18)^2)/1)*(180/PI())</f>
        <v>-4.8019308729892199E-2</v>
      </c>
      <c r="CN31" s="48">
        <f>-ATAN(SQRT((CN7*2*PI()*Einstellungen!$E$17*Einstellungen!$E$18)^2)/1)*(180/PI())</f>
        <v>-4.8564982432837814E-2</v>
      </c>
      <c r="CO31" s="48">
        <f>-ATAN(SQRT((CO7*2*PI()*Einstellungen!$E$17*Einstellungen!$E$18)^2)/1)*(180/PI())</f>
        <v>-4.9110656126973462E-2</v>
      </c>
      <c r="CP31" s="49">
        <f>-ATAN(SQRT((CP7*2*PI()*Einstellungen!$E$17*Einstellungen!$E$18)^2)/1)*(180/PI())</f>
        <v>-4.9656329812200146E-2</v>
      </c>
    </row>
    <row r="32" spans="2:94" x14ac:dyDescent="0.25">
      <c r="B32" s="236"/>
      <c r="C32" s="99"/>
      <c r="D32" s="30">
        <f>-ATAN(SQRT((D8*2*PI()*Einstellungen!$E$17*Einstellungen!$E$18)^2)/1)*(180/PI())</f>
        <v>-5.4567409058428585E-4</v>
      </c>
      <c r="E32" s="48">
        <f>-ATAN(SQRT((E8*2*PI()*Einstellungen!$E$17*Einstellungen!$E$18)^2)/1)*(180/PI())</f>
        <v>-1.0913481810695832E-3</v>
      </c>
      <c r="F32" s="48">
        <f>-ATAN(SQRT((F8*2*PI()*Einstellungen!$E$17*Einstellungen!$E$18)^2)/1)*(180/PI())</f>
        <v>-1.6370222713569037E-3</v>
      </c>
      <c r="G32" s="48">
        <f>-ATAN(SQRT((G8*2*PI()*Einstellungen!$E$17*Einstellungen!$E$18)^2)/1)*(180/PI())</f>
        <v>-2.1826963613472581E-3</v>
      </c>
      <c r="H32" s="48">
        <f>-ATAN(SQRT((H8*2*PI()*Einstellungen!$E$17*Einstellungen!$E$18)^2)/1)*(180/PI())</f>
        <v>-2.7283704509416594E-3</v>
      </c>
      <c r="I32" s="48">
        <f>-ATAN(SQRT((I8*2*PI()*Einstellungen!$E$17*Einstellungen!$E$18)^2)/1)*(180/PI())</f>
        <v>-3.274044540041118E-3</v>
      </c>
      <c r="J32" s="48">
        <f>-ATAN(SQRT((J8*2*PI()*Einstellungen!$E$17*Einstellungen!$E$18)^2)/1)*(180/PI())</f>
        <v>-3.8197186285466454E-3</v>
      </c>
      <c r="K32" s="48">
        <f>-ATAN(SQRT((K8*2*PI()*Einstellungen!$E$17*Einstellungen!$E$18)^2)/1)*(180/PI())</f>
        <v>-4.3653927163592532E-3</v>
      </c>
      <c r="L32" s="48">
        <f>-ATAN(SQRT((L8*2*PI()*Einstellungen!$E$17*Einstellungen!$E$18)^2)/1)*(180/PI())</f>
        <v>-4.9110668033799532E-3</v>
      </c>
      <c r="M32" s="48">
        <f>-ATAN(SQRT((M8*2*PI()*Einstellungen!$E$17*Einstellungen!$E$18)^2)/1)*(180/PI())</f>
        <v>-5.4567408895097565E-3</v>
      </c>
      <c r="N32" s="48">
        <f>-ATAN(SQRT((N8*2*PI()*Einstellungen!$E$17*Einstellungen!$E$18)^2)/1)*(180/PI())</f>
        <v>-6.0024149746496754E-3</v>
      </c>
      <c r="O32" s="48">
        <f>-ATAN(SQRT((O8*2*PI()*Einstellungen!$E$17*Einstellungen!$E$18)^2)/1)*(180/PI())</f>
        <v>-6.5480890587007214E-3</v>
      </c>
      <c r="P32" s="48">
        <f>-ATAN(SQRT((P8*2*PI()*Einstellungen!$E$17*Einstellungen!$E$18)^2)/1)*(180/PI())</f>
        <v>-7.093763141563905E-3</v>
      </c>
      <c r="Q32" s="48">
        <f>-ATAN(SQRT((Q8*2*PI()*Einstellungen!$E$17*Einstellungen!$E$18)^2)/1)*(180/PI())</f>
        <v>-7.6394372231402378E-3</v>
      </c>
      <c r="R32" s="48">
        <f>-ATAN(SQRT((R8*2*PI()*Einstellungen!$E$17*Einstellungen!$E$18)^2)/1)*(180/PI())</f>
        <v>-8.1851113033307304E-3</v>
      </c>
      <c r="S32" s="48">
        <f>-ATAN(SQRT((S8*2*PI()*Einstellungen!$E$17*Einstellungen!$E$18)^2)/1)*(180/PI())</f>
        <v>-8.7307853820363969E-3</v>
      </c>
      <c r="T32" s="48">
        <f>-ATAN(SQRT((T8*2*PI()*Einstellungen!$E$17*Einstellungen!$E$18)^2)/1)*(180/PI())</f>
        <v>-9.2764594591582469E-3</v>
      </c>
      <c r="U32" s="48">
        <f>-ATAN(SQRT((U8*2*PI()*Einstellungen!$E$17*Einstellungen!$E$18)^2)/1)*(180/PI())</f>
        <v>-9.8221335345972938E-3</v>
      </c>
      <c r="V32" s="48">
        <f>-ATAN(SQRT((V8*2*PI()*Einstellungen!$E$17*Einstellungen!$E$18)^2)/1)*(180/PI())</f>
        <v>-1.0367807608254547E-2</v>
      </c>
      <c r="W32" s="48">
        <f>-ATAN(SQRT((W8*2*PI()*Einstellungen!$E$17*Einstellungen!$E$18)^2)/1)*(180/PI())</f>
        <v>-1.091348168003102E-2</v>
      </c>
      <c r="X32" s="48">
        <f>-ATAN(SQRT((X8*2*PI()*Einstellungen!$E$17*Einstellungen!$E$18)^2)/1)*(180/PI())</f>
        <v>-1.1459155749827721E-2</v>
      </c>
      <c r="Y32" s="48">
        <f>-ATAN(SQRT((Y8*2*PI()*Einstellungen!$E$17*Einstellungen!$E$18)^2)/1)*(180/PI())</f>
        <v>-1.2004829817545665E-2</v>
      </c>
      <c r="Z32" s="48">
        <f>-ATAN(SQRT((Z8*2*PI()*Einstellungen!$E$17*Einstellungen!$E$18)^2)/1)*(180/PI())</f>
        <v>-1.2550503883085861E-2</v>
      </c>
      <c r="AA32" s="48">
        <f>-ATAN(SQRT((AA8*2*PI()*Einstellungen!$E$17*Einstellungen!$E$18)^2)/1)*(180/PI())</f>
        <v>-1.3096177946349328E-2</v>
      </c>
      <c r="AB32" s="48">
        <f>-ATAN(SQRT((AB8*2*PI()*Einstellungen!$E$17*Einstellungen!$E$18)^2)/1)*(180/PI())</f>
        <v>-1.3641852007237063E-2</v>
      </c>
      <c r="AC32" s="48">
        <f>-ATAN(SQRT((AC8*2*PI()*Einstellungen!$E$17*Einstellungen!$E$18)^2)/1)*(180/PI())</f>
        <v>-1.418752606565009E-2</v>
      </c>
      <c r="AD32" s="48">
        <f>-ATAN(SQRT((AD8*2*PI()*Einstellungen!$E$17*Einstellungen!$E$18)^2)/1)*(180/PI())</f>
        <v>-1.4733200121489416E-2</v>
      </c>
      <c r="AE32" s="48">
        <f>-ATAN(SQRT((AE8*2*PI()*Einstellungen!$E$17*Einstellungen!$E$18)^2)/1)*(180/PI())</f>
        <v>-1.5278874174656053E-2</v>
      </c>
      <c r="AF32" s="48">
        <f>-ATAN(SQRT((AF8*2*PI()*Einstellungen!$E$17*Einstellungen!$E$18)^2)/1)*(180/PI())</f>
        <v>-1.582454822505101E-2</v>
      </c>
      <c r="AG32" s="48">
        <f>-ATAN(SQRT((AG8*2*PI()*Einstellungen!$E$17*Einstellungen!$E$18)^2)/1)*(180/PI())</f>
        <v>-1.6370222272575303E-2</v>
      </c>
      <c r="AH32" s="48">
        <f>-ATAN(SQRT((AH8*2*PI()*Einstellungen!$E$17*Einstellungen!$E$18)^2)/1)*(180/PI())</f>
        <v>-1.6915896317129944E-2</v>
      </c>
      <c r="AI32" s="48">
        <f>-ATAN(SQRT((AI8*2*PI()*Einstellungen!$E$17*Einstellungen!$E$18)^2)/1)*(180/PI())</f>
        <v>-1.7461570358615938E-2</v>
      </c>
      <c r="AJ32" s="48">
        <f>-ATAN(SQRT((AJ8*2*PI()*Einstellungen!$E$17*Einstellungen!$E$18)^2)/1)*(180/PI())</f>
        <v>-1.8007244396934304E-2</v>
      </c>
      <c r="AK32" s="48">
        <f>-ATAN(SQRT((AK8*2*PI()*Einstellungen!$E$17*Einstellungen!$E$18)^2)/1)*(180/PI())</f>
        <v>-1.8552918431986049E-2</v>
      </c>
      <c r="AL32" s="48">
        <f>-ATAN(SQRT((AL8*2*PI()*Einstellungen!$E$17*Einstellungen!$E$18)^2)/1)*(180/PI())</f>
        <v>-1.9098592463672185E-2</v>
      </c>
      <c r="AM32" s="48">
        <f>-ATAN(SQRT((AM8*2*PI()*Einstellungen!$E$17*Einstellungen!$E$18)^2)/1)*(180/PI())</f>
        <v>-1.9644266491893721E-2</v>
      </c>
      <c r="AN32" s="48">
        <f>-ATAN(SQRT((AN8*2*PI()*Einstellungen!$E$17*Einstellungen!$E$18)^2)/1)*(180/PI())</f>
        <v>-2.018994051655168E-2</v>
      </c>
      <c r="AO32" s="48">
        <f>-ATAN(SQRT((AO8*2*PI()*Einstellungen!$E$17*Einstellungen!$E$18)^2)/1)*(180/PI())</f>
        <v>-2.0735614537547058E-2</v>
      </c>
      <c r="AP32" s="48">
        <f>-ATAN(SQRT((AP8*2*PI()*Einstellungen!$E$17*Einstellungen!$E$18)^2)/1)*(180/PI())</f>
        <v>-2.1281288554780876E-2</v>
      </c>
      <c r="AQ32" s="48">
        <f>-ATAN(SQRT((AQ8*2*PI()*Einstellungen!$E$17*Einstellungen!$E$18)^2)/1)*(180/PI())</f>
        <v>-2.1826962568154147E-2</v>
      </c>
      <c r="AR32" s="48">
        <f>-ATAN(SQRT((AR8*2*PI()*Einstellungen!$E$17*Einstellungen!$E$18)^2)/1)*(180/PI())</f>
        <v>-2.237263657756788E-2</v>
      </c>
      <c r="AS32" s="48">
        <f>-ATAN(SQRT((AS8*2*PI()*Einstellungen!$E$17*Einstellungen!$E$18)^2)/1)*(180/PI())</f>
        <v>-2.2918310582923082E-2</v>
      </c>
      <c r="AT32" s="48">
        <f>-ATAN(SQRT((AT8*2*PI()*Einstellungen!$E$17*Einstellungen!$E$18)^2)/1)*(180/PI())</f>
        <v>-2.3463984584120766E-2</v>
      </c>
      <c r="AU32" s="48">
        <f>-ATAN(SQRT((AU8*2*PI()*Einstellungen!$E$17*Einstellungen!$E$18)^2)/1)*(180/PI())</f>
        <v>-2.4009658581061952E-2</v>
      </c>
      <c r="AV32" s="48">
        <f>-ATAN(SQRT((AV8*2*PI()*Einstellungen!$E$17*Einstellungen!$E$18)^2)/1)*(180/PI())</f>
        <v>-2.4555332573647646E-2</v>
      </c>
      <c r="AW32" s="48">
        <f>-ATAN(SQRT((AW8*2*PI()*Einstellungen!$E$17*Einstellungen!$E$18)^2)/1)*(180/PI())</f>
        <v>-2.5101006561778851E-2</v>
      </c>
      <c r="AX32" s="48">
        <f>-ATAN(SQRT((AX8*2*PI()*Einstellungen!$E$17*Einstellungen!$E$18)^2)/1)*(180/PI())</f>
        <v>-2.5646680545356598E-2</v>
      </c>
      <c r="AY32" s="48">
        <f>-ATAN(SQRT((AY8*2*PI()*Einstellungen!$E$17*Einstellungen!$E$18)^2)/1)*(180/PI())</f>
        <v>-2.6192354524281883E-2</v>
      </c>
      <c r="AZ32" s="48">
        <f>-ATAN(SQRT((AZ8*2*PI()*Einstellungen!$E$17*Einstellungen!$E$18)^2)/1)*(180/PI())</f>
        <v>-2.6738028498455718E-2</v>
      </c>
      <c r="BA32" s="48">
        <f>-ATAN(SQRT((BA8*2*PI()*Einstellungen!$E$17*Einstellungen!$E$18)^2)/1)*(180/PI())</f>
        <v>-2.7283702467779121E-2</v>
      </c>
      <c r="BB32" s="48">
        <f>-ATAN(SQRT((BB8*2*PI()*Einstellungen!$E$17*Einstellungen!$E$18)^2)/1)*(180/PI())</f>
        <v>-2.7829376432153101E-2</v>
      </c>
      <c r="BC32" s="48">
        <f>-ATAN(SQRT((BC8*2*PI()*Einstellungen!$E$17*Einstellungen!$E$18)^2)/1)*(180/PI())</f>
        <v>-2.8375050391478675E-2</v>
      </c>
      <c r="BD32" s="48">
        <f>-ATAN(SQRT((BD8*2*PI()*Einstellungen!$E$17*Einstellungen!$E$18)^2)/1)*(180/PI())</f>
        <v>-2.8920724345656842E-2</v>
      </c>
      <c r="BE32" s="48">
        <f>-ATAN(SQRT((BE8*2*PI()*Einstellungen!$E$17*Einstellungen!$E$18)^2)/1)*(180/PI())</f>
        <v>-2.9466398294588626E-2</v>
      </c>
      <c r="BF32" s="48">
        <f>-ATAN(SQRT((BF8*2*PI()*Einstellungen!$E$17*Einstellungen!$E$18)^2)/1)*(180/PI())</f>
        <v>-3.0012072238175039E-2</v>
      </c>
      <c r="BG32" s="48">
        <f>-ATAN(SQRT((BG8*2*PI()*Einstellungen!$E$17*Einstellungen!$E$18)^2)/1)*(180/PI())</f>
        <v>-3.0557746176317079E-2</v>
      </c>
      <c r="BH32" s="48">
        <f>-ATAN(SQRT((BH8*2*PI()*Einstellungen!$E$17*Einstellungen!$E$18)^2)/1)*(180/PI())</f>
        <v>-3.1103420108915765E-2</v>
      </c>
      <c r="BI32" s="48">
        <f>-ATAN(SQRT((BI8*2*PI()*Einstellungen!$E$17*Einstellungen!$E$18)^2)/1)*(180/PI())</f>
        <v>-3.1649094035872113E-2</v>
      </c>
      <c r="BJ32" s="48">
        <f>-ATAN(SQRT((BJ8*2*PI()*Einstellungen!$E$17*Einstellungen!$E$18)^2)/1)*(180/PI())</f>
        <v>-3.2194767957087138E-2</v>
      </c>
      <c r="BK32" s="48">
        <f>-ATAN(SQRT((BK8*2*PI()*Einstellungen!$E$17*Einstellungen!$E$18)^2)/1)*(180/PI())</f>
        <v>-3.2740441872461841E-2</v>
      </c>
      <c r="BL32" s="48">
        <f>-ATAN(SQRT((BL8*2*PI()*Einstellungen!$E$17*Einstellungen!$E$18)^2)/1)*(180/PI())</f>
        <v>-3.3286115781897233E-2</v>
      </c>
      <c r="BM32" s="48">
        <f>-ATAN(SQRT((BM8*2*PI()*Einstellungen!$E$17*Einstellungen!$E$18)^2)/1)*(180/PI())</f>
        <v>-3.3831789685294336E-2</v>
      </c>
      <c r="BN32" s="48">
        <f>-ATAN(SQRT((BN8*2*PI()*Einstellungen!$E$17*Einstellungen!$E$18)^2)/1)*(180/PI())</f>
        <v>-3.4377463582554155E-2</v>
      </c>
      <c r="BO32" s="48">
        <f>-ATAN(SQRT((BO8*2*PI()*Einstellungen!$E$17*Einstellungen!$E$18)^2)/1)*(180/PI())</f>
        <v>-3.4923137473577705E-2</v>
      </c>
      <c r="BP32" s="48">
        <f>-ATAN(SQRT((BP8*2*PI()*Einstellungen!$E$17*Einstellungen!$E$18)^2)/1)*(180/PI())</f>
        <v>-3.5468811358265989E-2</v>
      </c>
      <c r="BQ32" s="48">
        <f>-ATAN(SQRT((BQ8*2*PI()*Einstellungen!$E$17*Einstellungen!$E$18)^2)/1)*(180/PI())</f>
        <v>-3.6014485236520039E-2</v>
      </c>
      <c r="BR32" s="48">
        <f>-ATAN(SQRT((BR8*2*PI()*Einstellungen!$E$17*Einstellungen!$E$18)^2)/1)*(180/PI())</f>
        <v>-3.6560159108240842E-2</v>
      </c>
      <c r="BS32" s="48">
        <f>-ATAN(SQRT((BS8*2*PI()*Einstellungen!$E$17*Einstellungen!$E$18)^2)/1)*(180/PI())</f>
        <v>-3.7105832973329429E-2</v>
      </c>
      <c r="BT32" s="48">
        <f>-ATAN(SQRT((BT8*2*PI()*Einstellungen!$E$17*Einstellungen!$E$18)^2)/1)*(180/PI())</f>
        <v>-3.7651506831686797E-2</v>
      </c>
      <c r="BU32" s="48">
        <f>-ATAN(SQRT((BU8*2*PI()*Einstellungen!$E$17*Einstellungen!$E$18)^2)/1)*(180/PI())</f>
        <v>-3.8197180683213969E-2</v>
      </c>
      <c r="BV32" s="48">
        <f>-ATAN(SQRT((BV8*2*PI()*Einstellungen!$E$17*Einstellungen!$E$18)^2)/1)*(180/PI())</f>
        <v>-3.8742854527811947E-2</v>
      </c>
      <c r="BW32" s="48">
        <f>-ATAN(SQRT((BW8*2*PI()*Einstellungen!$E$17*Einstellungen!$E$18)^2)/1)*(180/PI())</f>
        <v>-3.9288528365381749E-2</v>
      </c>
      <c r="BX32" s="48">
        <f>-ATAN(SQRT((BX8*2*PI()*Einstellungen!$E$17*Einstellungen!$E$18)^2)/1)*(180/PI())</f>
        <v>-3.9834202195824391E-2</v>
      </c>
      <c r="BY32" s="48">
        <f>-ATAN(SQRT((BY8*2*PI()*Einstellungen!$E$17*Einstellungen!$E$18)^2)/1)*(180/PI())</f>
        <v>-4.0379876019040882E-2</v>
      </c>
      <c r="BZ32" s="48">
        <f>-ATAN(SQRT((BZ8*2*PI()*Einstellungen!$E$17*Einstellungen!$E$18)^2)/1)*(180/PI())</f>
        <v>-4.0925549834932219E-2</v>
      </c>
      <c r="CA32" s="48">
        <f>-ATAN(SQRT((CA8*2*PI()*Einstellungen!$E$17*Einstellungen!$E$18)^2)/1)*(180/PI())</f>
        <v>-4.1471223643399432E-2</v>
      </c>
      <c r="CB32" s="48">
        <f>-ATAN(SQRT((CB8*2*PI()*Einstellungen!$E$17*Einstellungen!$E$18)^2)/1)*(180/PI())</f>
        <v>-4.2016897444343532E-2</v>
      </c>
      <c r="CC32" s="48">
        <f>-ATAN(SQRT((CC8*2*PI()*Einstellungen!$E$17*Einstellungen!$E$18)^2)/1)*(180/PI())</f>
        <v>-4.256257123766552E-2</v>
      </c>
      <c r="CD32" s="48">
        <f>-ATAN(SQRT((CD8*2*PI()*Einstellungen!$E$17*Einstellungen!$E$18)^2)/1)*(180/PI())</f>
        <v>-4.310824502326642E-2</v>
      </c>
      <c r="CE32" s="48">
        <f>-ATAN(SQRT((CE8*2*PI()*Einstellungen!$E$17*Einstellungen!$E$18)^2)/1)*(180/PI())</f>
        <v>-4.3653918801047235E-2</v>
      </c>
      <c r="CF32" s="48">
        <f>-ATAN(SQRT((CF8*2*PI()*Einstellungen!$E$17*Einstellungen!$E$18)^2)/1)*(180/PI())</f>
        <v>-4.4199592570908983E-2</v>
      </c>
      <c r="CG32" s="48">
        <f>-ATAN(SQRT((CG8*2*PI()*Einstellungen!$E$17*Einstellungen!$E$18)^2)/1)*(180/PI())</f>
        <v>-4.4745266332752665E-2</v>
      </c>
      <c r="CH32" s="48">
        <f>-ATAN(SQRT((CH8*2*PI()*Einstellungen!$E$17*Einstellungen!$E$18)^2)/1)*(180/PI())</f>
        <v>-4.5290940086479298E-2</v>
      </c>
      <c r="CI32" s="48">
        <f>-ATAN(SQRT((CI8*2*PI()*Einstellungen!$E$17*Einstellungen!$E$18)^2)/1)*(180/PI())</f>
        <v>-4.5836613831989906E-2</v>
      </c>
      <c r="CJ32" s="48">
        <f>-ATAN(SQRT((CJ8*2*PI()*Einstellungen!$E$17*Einstellungen!$E$18)^2)/1)*(180/PI())</f>
        <v>-4.6382287569185485E-2</v>
      </c>
      <c r="CK32" s="48">
        <f>-ATAN(SQRT((CK8*2*PI()*Einstellungen!$E$17*Einstellungen!$E$18)^2)/1)*(180/PI())</f>
        <v>-4.6927961297967051E-2</v>
      </c>
      <c r="CL32" s="48">
        <f>-ATAN(SQRT((CL8*2*PI()*Einstellungen!$E$17*Einstellungen!$E$18)^2)/1)*(180/PI())</f>
        <v>-4.7473635018235628E-2</v>
      </c>
      <c r="CM32" s="48">
        <f>-ATAN(SQRT((CM8*2*PI()*Einstellungen!$E$17*Einstellungen!$E$18)^2)/1)*(180/PI())</f>
        <v>-4.8019308729892199E-2</v>
      </c>
      <c r="CN32" s="48">
        <f>-ATAN(SQRT((CN8*2*PI()*Einstellungen!$E$17*Einstellungen!$E$18)^2)/1)*(180/PI())</f>
        <v>-4.8564982432837814E-2</v>
      </c>
      <c r="CO32" s="48">
        <f>-ATAN(SQRT((CO8*2*PI()*Einstellungen!$E$17*Einstellungen!$E$18)^2)/1)*(180/PI())</f>
        <v>-4.9110656126973462E-2</v>
      </c>
      <c r="CP32" s="49">
        <f>-ATAN(SQRT((CP8*2*PI()*Einstellungen!$E$17*Einstellungen!$E$18)^2)/1)*(180/PI())</f>
        <v>-4.9656329812200146E-2</v>
      </c>
    </row>
    <row r="33" spans="2:94" x14ac:dyDescent="0.25">
      <c r="B33" s="236"/>
      <c r="C33" s="99"/>
      <c r="D33" s="30">
        <f>-ATAN(SQRT((D9*2*PI()*Einstellungen!$E$17*Einstellungen!$E$18)^2)/1)*(180/PI())</f>
        <v>-5.4567409058428585E-4</v>
      </c>
      <c r="E33" s="48">
        <f>-ATAN(SQRT((E9*2*PI()*Einstellungen!$E$17*Einstellungen!$E$18)^2)/1)*(180/PI())</f>
        <v>-1.0913481810695832E-3</v>
      </c>
      <c r="F33" s="48">
        <f>-ATAN(SQRT((F9*2*PI()*Einstellungen!$E$17*Einstellungen!$E$18)^2)/1)*(180/PI())</f>
        <v>-1.6370222713569037E-3</v>
      </c>
      <c r="G33" s="48">
        <f>-ATAN(SQRT((G9*2*PI()*Einstellungen!$E$17*Einstellungen!$E$18)^2)/1)*(180/PI())</f>
        <v>-2.1826963613472581E-3</v>
      </c>
      <c r="H33" s="48">
        <f>-ATAN(SQRT((H9*2*PI()*Einstellungen!$E$17*Einstellungen!$E$18)^2)/1)*(180/PI())</f>
        <v>-2.7283704509416594E-3</v>
      </c>
      <c r="I33" s="48">
        <f>-ATAN(SQRT((I9*2*PI()*Einstellungen!$E$17*Einstellungen!$E$18)^2)/1)*(180/PI())</f>
        <v>-3.274044540041118E-3</v>
      </c>
      <c r="J33" s="48">
        <f>-ATAN(SQRT((J9*2*PI()*Einstellungen!$E$17*Einstellungen!$E$18)^2)/1)*(180/PI())</f>
        <v>-3.8197186285466454E-3</v>
      </c>
      <c r="K33" s="48">
        <f>-ATAN(SQRT((K9*2*PI()*Einstellungen!$E$17*Einstellungen!$E$18)^2)/1)*(180/PI())</f>
        <v>-4.3653927163592532E-3</v>
      </c>
      <c r="L33" s="48">
        <f>-ATAN(SQRT((L9*2*PI()*Einstellungen!$E$17*Einstellungen!$E$18)^2)/1)*(180/PI())</f>
        <v>-4.9110668033799532E-3</v>
      </c>
      <c r="M33" s="48">
        <f>-ATAN(SQRT((M9*2*PI()*Einstellungen!$E$17*Einstellungen!$E$18)^2)/1)*(180/PI())</f>
        <v>-5.4567408895097565E-3</v>
      </c>
      <c r="N33" s="48">
        <f>-ATAN(SQRT((N9*2*PI()*Einstellungen!$E$17*Einstellungen!$E$18)^2)/1)*(180/PI())</f>
        <v>-6.0024149746496754E-3</v>
      </c>
      <c r="O33" s="48">
        <f>-ATAN(SQRT((O9*2*PI()*Einstellungen!$E$17*Einstellungen!$E$18)^2)/1)*(180/PI())</f>
        <v>-6.5480890587007214E-3</v>
      </c>
      <c r="P33" s="48">
        <f>-ATAN(SQRT((P9*2*PI()*Einstellungen!$E$17*Einstellungen!$E$18)^2)/1)*(180/PI())</f>
        <v>-7.093763141563905E-3</v>
      </c>
      <c r="Q33" s="48">
        <f>-ATAN(SQRT((Q9*2*PI()*Einstellungen!$E$17*Einstellungen!$E$18)^2)/1)*(180/PI())</f>
        <v>-7.6394372231402378E-3</v>
      </c>
      <c r="R33" s="48">
        <f>-ATAN(SQRT((R9*2*PI()*Einstellungen!$E$17*Einstellungen!$E$18)^2)/1)*(180/PI())</f>
        <v>-8.1851113033307304E-3</v>
      </c>
      <c r="S33" s="48">
        <f>-ATAN(SQRT((S9*2*PI()*Einstellungen!$E$17*Einstellungen!$E$18)^2)/1)*(180/PI())</f>
        <v>-8.7307853820363969E-3</v>
      </c>
      <c r="T33" s="48">
        <f>-ATAN(SQRT((T9*2*PI()*Einstellungen!$E$17*Einstellungen!$E$18)^2)/1)*(180/PI())</f>
        <v>-9.2764594591582469E-3</v>
      </c>
      <c r="U33" s="48">
        <f>-ATAN(SQRT((U9*2*PI()*Einstellungen!$E$17*Einstellungen!$E$18)^2)/1)*(180/PI())</f>
        <v>-9.8221335345972938E-3</v>
      </c>
      <c r="V33" s="48">
        <f>-ATAN(SQRT((V9*2*PI()*Einstellungen!$E$17*Einstellungen!$E$18)^2)/1)*(180/PI())</f>
        <v>-1.0367807608254547E-2</v>
      </c>
      <c r="W33" s="48">
        <f>-ATAN(SQRT((W9*2*PI()*Einstellungen!$E$17*Einstellungen!$E$18)^2)/1)*(180/PI())</f>
        <v>-1.091348168003102E-2</v>
      </c>
      <c r="X33" s="48">
        <f>-ATAN(SQRT((X9*2*PI()*Einstellungen!$E$17*Einstellungen!$E$18)^2)/1)*(180/PI())</f>
        <v>-1.1459155749827721E-2</v>
      </c>
      <c r="Y33" s="48">
        <f>-ATAN(SQRT((Y9*2*PI()*Einstellungen!$E$17*Einstellungen!$E$18)^2)/1)*(180/PI())</f>
        <v>-1.2004829817545665E-2</v>
      </c>
      <c r="Z33" s="48">
        <f>-ATAN(SQRT((Z9*2*PI()*Einstellungen!$E$17*Einstellungen!$E$18)^2)/1)*(180/PI())</f>
        <v>-1.2550503883085861E-2</v>
      </c>
      <c r="AA33" s="48">
        <f>-ATAN(SQRT((AA9*2*PI()*Einstellungen!$E$17*Einstellungen!$E$18)^2)/1)*(180/PI())</f>
        <v>-1.3096177946349328E-2</v>
      </c>
      <c r="AB33" s="48">
        <f>-ATAN(SQRT((AB9*2*PI()*Einstellungen!$E$17*Einstellungen!$E$18)^2)/1)*(180/PI())</f>
        <v>-1.3641852007237063E-2</v>
      </c>
      <c r="AC33" s="48">
        <f>-ATAN(SQRT((AC9*2*PI()*Einstellungen!$E$17*Einstellungen!$E$18)^2)/1)*(180/PI())</f>
        <v>-1.418752606565009E-2</v>
      </c>
      <c r="AD33" s="48">
        <f>-ATAN(SQRT((AD9*2*PI()*Einstellungen!$E$17*Einstellungen!$E$18)^2)/1)*(180/PI())</f>
        <v>-1.4733200121489416E-2</v>
      </c>
      <c r="AE33" s="48">
        <f>-ATAN(SQRT((AE9*2*PI()*Einstellungen!$E$17*Einstellungen!$E$18)^2)/1)*(180/PI())</f>
        <v>-1.5278874174656053E-2</v>
      </c>
      <c r="AF33" s="48">
        <f>-ATAN(SQRT((AF9*2*PI()*Einstellungen!$E$17*Einstellungen!$E$18)^2)/1)*(180/PI())</f>
        <v>-1.582454822505101E-2</v>
      </c>
      <c r="AG33" s="48">
        <f>-ATAN(SQRT((AG9*2*PI()*Einstellungen!$E$17*Einstellungen!$E$18)^2)/1)*(180/PI())</f>
        <v>-1.6370222272575303E-2</v>
      </c>
      <c r="AH33" s="48">
        <f>-ATAN(SQRT((AH9*2*PI()*Einstellungen!$E$17*Einstellungen!$E$18)^2)/1)*(180/PI())</f>
        <v>-1.6915896317129944E-2</v>
      </c>
      <c r="AI33" s="48">
        <f>-ATAN(SQRT((AI9*2*PI()*Einstellungen!$E$17*Einstellungen!$E$18)^2)/1)*(180/PI())</f>
        <v>-1.7461570358615938E-2</v>
      </c>
      <c r="AJ33" s="48">
        <f>-ATAN(SQRT((AJ9*2*PI()*Einstellungen!$E$17*Einstellungen!$E$18)^2)/1)*(180/PI())</f>
        <v>-1.8007244396934304E-2</v>
      </c>
      <c r="AK33" s="48">
        <f>-ATAN(SQRT((AK9*2*PI()*Einstellungen!$E$17*Einstellungen!$E$18)^2)/1)*(180/PI())</f>
        <v>-1.8552918431986049E-2</v>
      </c>
      <c r="AL33" s="48">
        <f>-ATAN(SQRT((AL9*2*PI()*Einstellungen!$E$17*Einstellungen!$E$18)^2)/1)*(180/PI())</f>
        <v>-1.9098592463672185E-2</v>
      </c>
      <c r="AM33" s="48">
        <f>-ATAN(SQRT((AM9*2*PI()*Einstellungen!$E$17*Einstellungen!$E$18)^2)/1)*(180/PI())</f>
        <v>-1.9644266491893721E-2</v>
      </c>
      <c r="AN33" s="48">
        <f>-ATAN(SQRT((AN9*2*PI()*Einstellungen!$E$17*Einstellungen!$E$18)^2)/1)*(180/PI())</f>
        <v>-2.018994051655168E-2</v>
      </c>
      <c r="AO33" s="48">
        <f>-ATAN(SQRT((AO9*2*PI()*Einstellungen!$E$17*Einstellungen!$E$18)^2)/1)*(180/PI())</f>
        <v>-2.0735614537547058E-2</v>
      </c>
      <c r="AP33" s="48">
        <f>-ATAN(SQRT((AP9*2*PI()*Einstellungen!$E$17*Einstellungen!$E$18)^2)/1)*(180/PI())</f>
        <v>-2.1281288554780876E-2</v>
      </c>
      <c r="AQ33" s="48">
        <f>-ATAN(SQRT((AQ9*2*PI()*Einstellungen!$E$17*Einstellungen!$E$18)^2)/1)*(180/PI())</f>
        <v>-2.1826962568154147E-2</v>
      </c>
      <c r="AR33" s="48">
        <f>-ATAN(SQRT((AR9*2*PI()*Einstellungen!$E$17*Einstellungen!$E$18)^2)/1)*(180/PI())</f>
        <v>-2.237263657756788E-2</v>
      </c>
      <c r="AS33" s="48">
        <f>-ATAN(SQRT((AS9*2*PI()*Einstellungen!$E$17*Einstellungen!$E$18)^2)/1)*(180/PI())</f>
        <v>-2.2918310582923082E-2</v>
      </c>
      <c r="AT33" s="48">
        <f>-ATAN(SQRT((AT9*2*PI()*Einstellungen!$E$17*Einstellungen!$E$18)^2)/1)*(180/PI())</f>
        <v>-2.3463984584120766E-2</v>
      </c>
      <c r="AU33" s="48">
        <f>-ATAN(SQRT((AU9*2*PI()*Einstellungen!$E$17*Einstellungen!$E$18)^2)/1)*(180/PI())</f>
        <v>-2.4009658581061952E-2</v>
      </c>
      <c r="AV33" s="48">
        <f>-ATAN(SQRT((AV9*2*PI()*Einstellungen!$E$17*Einstellungen!$E$18)^2)/1)*(180/PI())</f>
        <v>-2.4555332573647646E-2</v>
      </c>
      <c r="AW33" s="48">
        <f>-ATAN(SQRT((AW9*2*PI()*Einstellungen!$E$17*Einstellungen!$E$18)^2)/1)*(180/PI())</f>
        <v>-2.5101006561778851E-2</v>
      </c>
      <c r="AX33" s="48">
        <f>-ATAN(SQRT((AX9*2*PI()*Einstellungen!$E$17*Einstellungen!$E$18)^2)/1)*(180/PI())</f>
        <v>-2.5646680545356598E-2</v>
      </c>
      <c r="AY33" s="48">
        <f>-ATAN(SQRT((AY9*2*PI()*Einstellungen!$E$17*Einstellungen!$E$18)^2)/1)*(180/PI())</f>
        <v>-2.6192354524281883E-2</v>
      </c>
      <c r="AZ33" s="48">
        <f>-ATAN(SQRT((AZ9*2*PI()*Einstellungen!$E$17*Einstellungen!$E$18)^2)/1)*(180/PI())</f>
        <v>-2.6738028498455718E-2</v>
      </c>
      <c r="BA33" s="48">
        <f>-ATAN(SQRT((BA9*2*PI()*Einstellungen!$E$17*Einstellungen!$E$18)^2)/1)*(180/PI())</f>
        <v>-2.7283702467779121E-2</v>
      </c>
      <c r="BB33" s="48">
        <f>-ATAN(SQRT((BB9*2*PI()*Einstellungen!$E$17*Einstellungen!$E$18)^2)/1)*(180/PI())</f>
        <v>-2.7829376432153101E-2</v>
      </c>
      <c r="BC33" s="48">
        <f>-ATAN(SQRT((BC9*2*PI()*Einstellungen!$E$17*Einstellungen!$E$18)^2)/1)*(180/PI())</f>
        <v>-2.8375050391478675E-2</v>
      </c>
      <c r="BD33" s="48">
        <f>-ATAN(SQRT((BD9*2*PI()*Einstellungen!$E$17*Einstellungen!$E$18)^2)/1)*(180/PI())</f>
        <v>-2.8920724345656842E-2</v>
      </c>
      <c r="BE33" s="48">
        <f>-ATAN(SQRT((BE9*2*PI()*Einstellungen!$E$17*Einstellungen!$E$18)^2)/1)*(180/PI())</f>
        <v>-2.9466398294588626E-2</v>
      </c>
      <c r="BF33" s="48">
        <f>-ATAN(SQRT((BF9*2*PI()*Einstellungen!$E$17*Einstellungen!$E$18)^2)/1)*(180/PI())</f>
        <v>-3.0012072238175039E-2</v>
      </c>
      <c r="BG33" s="48">
        <f>-ATAN(SQRT((BG9*2*PI()*Einstellungen!$E$17*Einstellungen!$E$18)^2)/1)*(180/PI())</f>
        <v>-3.0557746176317079E-2</v>
      </c>
      <c r="BH33" s="48">
        <f>-ATAN(SQRT((BH9*2*PI()*Einstellungen!$E$17*Einstellungen!$E$18)^2)/1)*(180/PI())</f>
        <v>-3.1103420108915765E-2</v>
      </c>
      <c r="BI33" s="48">
        <f>-ATAN(SQRT((BI9*2*PI()*Einstellungen!$E$17*Einstellungen!$E$18)^2)/1)*(180/PI())</f>
        <v>-3.1649094035872113E-2</v>
      </c>
      <c r="BJ33" s="48">
        <f>-ATAN(SQRT((BJ9*2*PI()*Einstellungen!$E$17*Einstellungen!$E$18)^2)/1)*(180/PI())</f>
        <v>-3.2194767957087138E-2</v>
      </c>
      <c r="BK33" s="48">
        <f>-ATAN(SQRT((BK9*2*PI()*Einstellungen!$E$17*Einstellungen!$E$18)^2)/1)*(180/PI())</f>
        <v>-3.2740441872461841E-2</v>
      </c>
      <c r="BL33" s="48">
        <f>-ATAN(SQRT((BL9*2*PI()*Einstellungen!$E$17*Einstellungen!$E$18)^2)/1)*(180/PI())</f>
        <v>-3.3286115781897233E-2</v>
      </c>
      <c r="BM33" s="48">
        <f>-ATAN(SQRT((BM9*2*PI()*Einstellungen!$E$17*Einstellungen!$E$18)^2)/1)*(180/PI())</f>
        <v>-3.3831789685294336E-2</v>
      </c>
      <c r="BN33" s="48">
        <f>-ATAN(SQRT((BN9*2*PI()*Einstellungen!$E$17*Einstellungen!$E$18)^2)/1)*(180/PI())</f>
        <v>-3.4377463582554155E-2</v>
      </c>
      <c r="BO33" s="48">
        <f>-ATAN(SQRT((BO9*2*PI()*Einstellungen!$E$17*Einstellungen!$E$18)^2)/1)*(180/PI())</f>
        <v>-3.4923137473577705E-2</v>
      </c>
      <c r="BP33" s="48">
        <f>-ATAN(SQRT((BP9*2*PI()*Einstellungen!$E$17*Einstellungen!$E$18)^2)/1)*(180/PI())</f>
        <v>-3.5468811358265989E-2</v>
      </c>
      <c r="BQ33" s="48">
        <f>-ATAN(SQRT((BQ9*2*PI()*Einstellungen!$E$17*Einstellungen!$E$18)^2)/1)*(180/PI())</f>
        <v>-3.6014485236520039E-2</v>
      </c>
      <c r="BR33" s="48">
        <f>-ATAN(SQRT((BR9*2*PI()*Einstellungen!$E$17*Einstellungen!$E$18)^2)/1)*(180/PI())</f>
        <v>-3.6560159108240842E-2</v>
      </c>
      <c r="BS33" s="48">
        <f>-ATAN(SQRT((BS9*2*PI()*Einstellungen!$E$17*Einstellungen!$E$18)^2)/1)*(180/PI())</f>
        <v>-3.7105832973329429E-2</v>
      </c>
      <c r="BT33" s="48">
        <f>-ATAN(SQRT((BT9*2*PI()*Einstellungen!$E$17*Einstellungen!$E$18)^2)/1)*(180/PI())</f>
        <v>-3.7651506831686797E-2</v>
      </c>
      <c r="BU33" s="48">
        <f>-ATAN(SQRT((BU9*2*PI()*Einstellungen!$E$17*Einstellungen!$E$18)^2)/1)*(180/PI())</f>
        <v>-3.8197180683213969E-2</v>
      </c>
      <c r="BV33" s="48">
        <f>-ATAN(SQRT((BV9*2*PI()*Einstellungen!$E$17*Einstellungen!$E$18)^2)/1)*(180/PI())</f>
        <v>-3.8742854527811947E-2</v>
      </c>
      <c r="BW33" s="48">
        <f>-ATAN(SQRT((BW9*2*PI()*Einstellungen!$E$17*Einstellungen!$E$18)^2)/1)*(180/PI())</f>
        <v>-3.9288528365381749E-2</v>
      </c>
      <c r="BX33" s="48">
        <f>-ATAN(SQRT((BX9*2*PI()*Einstellungen!$E$17*Einstellungen!$E$18)^2)/1)*(180/PI())</f>
        <v>-3.9834202195824391E-2</v>
      </c>
      <c r="BY33" s="48">
        <f>-ATAN(SQRT((BY9*2*PI()*Einstellungen!$E$17*Einstellungen!$E$18)^2)/1)*(180/PI())</f>
        <v>-4.0379876019040882E-2</v>
      </c>
      <c r="BZ33" s="48">
        <f>-ATAN(SQRT((BZ9*2*PI()*Einstellungen!$E$17*Einstellungen!$E$18)^2)/1)*(180/PI())</f>
        <v>-4.0925549834932219E-2</v>
      </c>
      <c r="CA33" s="48">
        <f>-ATAN(SQRT((CA9*2*PI()*Einstellungen!$E$17*Einstellungen!$E$18)^2)/1)*(180/PI())</f>
        <v>-4.1471223643399432E-2</v>
      </c>
      <c r="CB33" s="48">
        <f>-ATAN(SQRT((CB9*2*PI()*Einstellungen!$E$17*Einstellungen!$E$18)^2)/1)*(180/PI())</f>
        <v>-4.2016897444343532E-2</v>
      </c>
      <c r="CC33" s="48">
        <f>-ATAN(SQRT((CC9*2*PI()*Einstellungen!$E$17*Einstellungen!$E$18)^2)/1)*(180/PI())</f>
        <v>-4.256257123766552E-2</v>
      </c>
      <c r="CD33" s="48">
        <f>-ATAN(SQRT((CD9*2*PI()*Einstellungen!$E$17*Einstellungen!$E$18)^2)/1)*(180/PI())</f>
        <v>-4.310824502326642E-2</v>
      </c>
      <c r="CE33" s="48">
        <f>-ATAN(SQRT((CE9*2*PI()*Einstellungen!$E$17*Einstellungen!$E$18)^2)/1)*(180/PI())</f>
        <v>-4.3653918801047235E-2</v>
      </c>
      <c r="CF33" s="48">
        <f>-ATAN(SQRT((CF9*2*PI()*Einstellungen!$E$17*Einstellungen!$E$18)^2)/1)*(180/PI())</f>
        <v>-4.4199592570908983E-2</v>
      </c>
      <c r="CG33" s="48">
        <f>-ATAN(SQRT((CG9*2*PI()*Einstellungen!$E$17*Einstellungen!$E$18)^2)/1)*(180/PI())</f>
        <v>-4.4745266332752665E-2</v>
      </c>
      <c r="CH33" s="48">
        <f>-ATAN(SQRT((CH9*2*PI()*Einstellungen!$E$17*Einstellungen!$E$18)^2)/1)*(180/PI())</f>
        <v>-4.5290940086479298E-2</v>
      </c>
      <c r="CI33" s="48">
        <f>-ATAN(SQRT((CI9*2*PI()*Einstellungen!$E$17*Einstellungen!$E$18)^2)/1)*(180/PI())</f>
        <v>-4.5836613831989906E-2</v>
      </c>
      <c r="CJ33" s="48">
        <f>-ATAN(SQRT((CJ9*2*PI()*Einstellungen!$E$17*Einstellungen!$E$18)^2)/1)*(180/PI())</f>
        <v>-4.6382287569185485E-2</v>
      </c>
      <c r="CK33" s="48">
        <f>-ATAN(SQRT((CK9*2*PI()*Einstellungen!$E$17*Einstellungen!$E$18)^2)/1)*(180/PI())</f>
        <v>-4.6927961297967051E-2</v>
      </c>
      <c r="CL33" s="48">
        <f>-ATAN(SQRT((CL9*2*PI()*Einstellungen!$E$17*Einstellungen!$E$18)^2)/1)*(180/PI())</f>
        <v>-4.7473635018235628E-2</v>
      </c>
      <c r="CM33" s="48">
        <f>-ATAN(SQRT((CM9*2*PI()*Einstellungen!$E$17*Einstellungen!$E$18)^2)/1)*(180/PI())</f>
        <v>-4.8019308729892199E-2</v>
      </c>
      <c r="CN33" s="48">
        <f>-ATAN(SQRT((CN9*2*PI()*Einstellungen!$E$17*Einstellungen!$E$18)^2)/1)*(180/PI())</f>
        <v>-4.8564982432837814E-2</v>
      </c>
      <c r="CO33" s="48">
        <f>-ATAN(SQRT((CO9*2*PI()*Einstellungen!$E$17*Einstellungen!$E$18)^2)/1)*(180/PI())</f>
        <v>-4.9110656126973462E-2</v>
      </c>
      <c r="CP33" s="49">
        <f>-ATAN(SQRT((CP9*2*PI()*Einstellungen!$E$17*Einstellungen!$E$18)^2)/1)*(180/PI())</f>
        <v>-4.9656329812200146E-2</v>
      </c>
    </row>
    <row r="34" spans="2:94" ht="15.75" thickBot="1" x14ac:dyDescent="0.3">
      <c r="B34" s="237"/>
      <c r="C34" s="101"/>
      <c r="D34" s="31">
        <f>-ATAN(SQRT((D10*2*PI()*Einstellungen!$E$17*Einstellungen!$E$18)^2)/1)*(180/PI())</f>
        <v>-5.4567409058428585E-4</v>
      </c>
      <c r="E34" s="50">
        <f>-ATAN(SQRT((E10*2*PI()*Einstellungen!$E$17*Einstellungen!$E$18)^2)/1)*(180/PI())</f>
        <v>-1.0913481810695832E-3</v>
      </c>
      <c r="F34" s="50">
        <f>-ATAN(SQRT((F10*2*PI()*Einstellungen!$E$17*Einstellungen!$E$18)^2)/1)*(180/PI())</f>
        <v>-1.6370222713569037E-3</v>
      </c>
      <c r="G34" s="50">
        <f>-ATAN(SQRT((G10*2*PI()*Einstellungen!$E$17*Einstellungen!$E$18)^2)/1)*(180/PI())</f>
        <v>-2.1826963613472581E-3</v>
      </c>
      <c r="H34" s="50">
        <f>-ATAN(SQRT((H10*2*PI()*Einstellungen!$E$17*Einstellungen!$E$18)^2)/1)*(180/PI())</f>
        <v>-2.7283704509416594E-3</v>
      </c>
      <c r="I34" s="50">
        <f>-ATAN(SQRT((I10*2*PI()*Einstellungen!$E$17*Einstellungen!$E$18)^2)/1)*(180/PI())</f>
        <v>-3.274044540041118E-3</v>
      </c>
      <c r="J34" s="50">
        <f>-ATAN(SQRT((J10*2*PI()*Einstellungen!$E$17*Einstellungen!$E$18)^2)/1)*(180/PI())</f>
        <v>-3.8197186285466454E-3</v>
      </c>
      <c r="K34" s="50">
        <f>-ATAN(SQRT((K10*2*PI()*Einstellungen!$E$17*Einstellungen!$E$18)^2)/1)*(180/PI())</f>
        <v>-4.3653927163592532E-3</v>
      </c>
      <c r="L34" s="50">
        <f>-ATAN(SQRT((L10*2*PI()*Einstellungen!$E$17*Einstellungen!$E$18)^2)/1)*(180/PI())</f>
        <v>-4.9110668033799532E-3</v>
      </c>
      <c r="M34" s="50">
        <f>-ATAN(SQRT((M10*2*PI()*Einstellungen!$E$17*Einstellungen!$E$18)^2)/1)*(180/PI())</f>
        <v>-5.4567408895097565E-3</v>
      </c>
      <c r="N34" s="50">
        <f>-ATAN(SQRT((N10*2*PI()*Einstellungen!$E$17*Einstellungen!$E$18)^2)/1)*(180/PI())</f>
        <v>-6.0024149746496754E-3</v>
      </c>
      <c r="O34" s="50">
        <f>-ATAN(SQRT((O10*2*PI()*Einstellungen!$E$17*Einstellungen!$E$18)^2)/1)*(180/PI())</f>
        <v>-6.5480890587007214E-3</v>
      </c>
      <c r="P34" s="50">
        <f>-ATAN(SQRT((P10*2*PI()*Einstellungen!$E$17*Einstellungen!$E$18)^2)/1)*(180/PI())</f>
        <v>-7.093763141563905E-3</v>
      </c>
      <c r="Q34" s="50">
        <f>-ATAN(SQRT((Q10*2*PI()*Einstellungen!$E$17*Einstellungen!$E$18)^2)/1)*(180/PI())</f>
        <v>-7.6394372231402378E-3</v>
      </c>
      <c r="R34" s="50">
        <f>-ATAN(SQRT((R10*2*PI()*Einstellungen!$E$17*Einstellungen!$E$18)^2)/1)*(180/PI())</f>
        <v>-8.1851113033307304E-3</v>
      </c>
      <c r="S34" s="50">
        <f>-ATAN(SQRT((S10*2*PI()*Einstellungen!$E$17*Einstellungen!$E$18)^2)/1)*(180/PI())</f>
        <v>-8.7307853820363969E-3</v>
      </c>
      <c r="T34" s="50">
        <f>-ATAN(SQRT((T10*2*PI()*Einstellungen!$E$17*Einstellungen!$E$18)^2)/1)*(180/PI())</f>
        <v>-9.2764594591582469E-3</v>
      </c>
      <c r="U34" s="50">
        <f>-ATAN(SQRT((U10*2*PI()*Einstellungen!$E$17*Einstellungen!$E$18)^2)/1)*(180/PI())</f>
        <v>-9.8221335345972938E-3</v>
      </c>
      <c r="V34" s="50">
        <f>-ATAN(SQRT((V10*2*PI()*Einstellungen!$E$17*Einstellungen!$E$18)^2)/1)*(180/PI())</f>
        <v>-1.0367807608254547E-2</v>
      </c>
      <c r="W34" s="50">
        <f>-ATAN(SQRT((W10*2*PI()*Einstellungen!$E$17*Einstellungen!$E$18)^2)/1)*(180/PI())</f>
        <v>-1.091348168003102E-2</v>
      </c>
      <c r="X34" s="50">
        <f>-ATAN(SQRT((X10*2*PI()*Einstellungen!$E$17*Einstellungen!$E$18)^2)/1)*(180/PI())</f>
        <v>-1.1459155749827721E-2</v>
      </c>
      <c r="Y34" s="50">
        <f>-ATAN(SQRT((Y10*2*PI()*Einstellungen!$E$17*Einstellungen!$E$18)^2)/1)*(180/PI())</f>
        <v>-1.2004829817545665E-2</v>
      </c>
      <c r="Z34" s="50">
        <f>-ATAN(SQRT((Z10*2*PI()*Einstellungen!$E$17*Einstellungen!$E$18)^2)/1)*(180/PI())</f>
        <v>-1.2550503883085861E-2</v>
      </c>
      <c r="AA34" s="50">
        <f>-ATAN(SQRT((AA10*2*PI()*Einstellungen!$E$17*Einstellungen!$E$18)^2)/1)*(180/PI())</f>
        <v>-1.3096177946349328E-2</v>
      </c>
      <c r="AB34" s="50">
        <f>-ATAN(SQRT((AB10*2*PI()*Einstellungen!$E$17*Einstellungen!$E$18)^2)/1)*(180/PI())</f>
        <v>-1.3641852007237063E-2</v>
      </c>
      <c r="AC34" s="50">
        <f>-ATAN(SQRT((AC10*2*PI()*Einstellungen!$E$17*Einstellungen!$E$18)^2)/1)*(180/PI())</f>
        <v>-1.418752606565009E-2</v>
      </c>
      <c r="AD34" s="50">
        <f>-ATAN(SQRT((AD10*2*PI()*Einstellungen!$E$17*Einstellungen!$E$18)^2)/1)*(180/PI())</f>
        <v>-1.4733200121489416E-2</v>
      </c>
      <c r="AE34" s="50">
        <f>-ATAN(SQRT((AE10*2*PI()*Einstellungen!$E$17*Einstellungen!$E$18)^2)/1)*(180/PI())</f>
        <v>-1.5278874174656053E-2</v>
      </c>
      <c r="AF34" s="50">
        <f>-ATAN(SQRT((AF10*2*PI()*Einstellungen!$E$17*Einstellungen!$E$18)^2)/1)*(180/PI())</f>
        <v>-1.582454822505101E-2</v>
      </c>
      <c r="AG34" s="50">
        <f>-ATAN(SQRT((AG10*2*PI()*Einstellungen!$E$17*Einstellungen!$E$18)^2)/1)*(180/PI())</f>
        <v>-1.6370222272575303E-2</v>
      </c>
      <c r="AH34" s="50">
        <f>-ATAN(SQRT((AH10*2*PI()*Einstellungen!$E$17*Einstellungen!$E$18)^2)/1)*(180/PI())</f>
        <v>-1.6915896317129944E-2</v>
      </c>
      <c r="AI34" s="50">
        <f>-ATAN(SQRT((AI10*2*PI()*Einstellungen!$E$17*Einstellungen!$E$18)^2)/1)*(180/PI())</f>
        <v>-1.7461570358615938E-2</v>
      </c>
      <c r="AJ34" s="50">
        <f>-ATAN(SQRT((AJ10*2*PI()*Einstellungen!$E$17*Einstellungen!$E$18)^2)/1)*(180/PI())</f>
        <v>-1.8007244396934304E-2</v>
      </c>
      <c r="AK34" s="50">
        <f>-ATAN(SQRT((AK10*2*PI()*Einstellungen!$E$17*Einstellungen!$E$18)^2)/1)*(180/PI())</f>
        <v>-1.8552918431986049E-2</v>
      </c>
      <c r="AL34" s="50">
        <f>-ATAN(SQRT((AL10*2*PI()*Einstellungen!$E$17*Einstellungen!$E$18)^2)/1)*(180/PI())</f>
        <v>-1.9098592463672185E-2</v>
      </c>
      <c r="AM34" s="50">
        <f>-ATAN(SQRT((AM10*2*PI()*Einstellungen!$E$17*Einstellungen!$E$18)^2)/1)*(180/PI())</f>
        <v>-1.9644266491893721E-2</v>
      </c>
      <c r="AN34" s="50">
        <f>-ATAN(SQRT((AN10*2*PI()*Einstellungen!$E$17*Einstellungen!$E$18)^2)/1)*(180/PI())</f>
        <v>-2.018994051655168E-2</v>
      </c>
      <c r="AO34" s="50">
        <f>-ATAN(SQRT((AO10*2*PI()*Einstellungen!$E$17*Einstellungen!$E$18)^2)/1)*(180/PI())</f>
        <v>-2.0735614537547058E-2</v>
      </c>
      <c r="AP34" s="50">
        <f>-ATAN(SQRT((AP10*2*PI()*Einstellungen!$E$17*Einstellungen!$E$18)^2)/1)*(180/PI())</f>
        <v>-2.1281288554780876E-2</v>
      </c>
      <c r="AQ34" s="50">
        <f>-ATAN(SQRT((AQ10*2*PI()*Einstellungen!$E$17*Einstellungen!$E$18)^2)/1)*(180/PI())</f>
        <v>-2.1826962568154147E-2</v>
      </c>
      <c r="AR34" s="50">
        <f>-ATAN(SQRT((AR10*2*PI()*Einstellungen!$E$17*Einstellungen!$E$18)^2)/1)*(180/PI())</f>
        <v>-2.237263657756788E-2</v>
      </c>
      <c r="AS34" s="50">
        <f>-ATAN(SQRT((AS10*2*PI()*Einstellungen!$E$17*Einstellungen!$E$18)^2)/1)*(180/PI())</f>
        <v>-2.2918310582923082E-2</v>
      </c>
      <c r="AT34" s="50">
        <f>-ATAN(SQRT((AT10*2*PI()*Einstellungen!$E$17*Einstellungen!$E$18)^2)/1)*(180/PI())</f>
        <v>-2.3463984584120766E-2</v>
      </c>
      <c r="AU34" s="50">
        <f>-ATAN(SQRT((AU10*2*PI()*Einstellungen!$E$17*Einstellungen!$E$18)^2)/1)*(180/PI())</f>
        <v>-2.4009658581061952E-2</v>
      </c>
      <c r="AV34" s="50">
        <f>-ATAN(SQRT((AV10*2*PI()*Einstellungen!$E$17*Einstellungen!$E$18)^2)/1)*(180/PI())</f>
        <v>-2.4555332573647646E-2</v>
      </c>
      <c r="AW34" s="50">
        <f>-ATAN(SQRT((AW10*2*PI()*Einstellungen!$E$17*Einstellungen!$E$18)^2)/1)*(180/PI())</f>
        <v>-2.5101006561778851E-2</v>
      </c>
      <c r="AX34" s="50">
        <f>-ATAN(SQRT((AX10*2*PI()*Einstellungen!$E$17*Einstellungen!$E$18)^2)/1)*(180/PI())</f>
        <v>-2.5646680545356598E-2</v>
      </c>
      <c r="AY34" s="50">
        <f>-ATAN(SQRT((AY10*2*PI()*Einstellungen!$E$17*Einstellungen!$E$18)^2)/1)*(180/PI())</f>
        <v>-2.6192354524281883E-2</v>
      </c>
      <c r="AZ34" s="50">
        <f>-ATAN(SQRT((AZ10*2*PI()*Einstellungen!$E$17*Einstellungen!$E$18)^2)/1)*(180/PI())</f>
        <v>-2.6738028498455718E-2</v>
      </c>
      <c r="BA34" s="50">
        <f>-ATAN(SQRT((BA10*2*PI()*Einstellungen!$E$17*Einstellungen!$E$18)^2)/1)*(180/PI())</f>
        <v>-2.7283702467779121E-2</v>
      </c>
      <c r="BB34" s="50">
        <f>-ATAN(SQRT((BB10*2*PI()*Einstellungen!$E$17*Einstellungen!$E$18)^2)/1)*(180/PI())</f>
        <v>-2.7829376432153101E-2</v>
      </c>
      <c r="BC34" s="50">
        <f>-ATAN(SQRT((BC10*2*PI()*Einstellungen!$E$17*Einstellungen!$E$18)^2)/1)*(180/PI())</f>
        <v>-2.8375050391478675E-2</v>
      </c>
      <c r="BD34" s="50">
        <f>-ATAN(SQRT((BD10*2*PI()*Einstellungen!$E$17*Einstellungen!$E$18)^2)/1)*(180/PI())</f>
        <v>-2.8920724345656842E-2</v>
      </c>
      <c r="BE34" s="50">
        <f>-ATAN(SQRT((BE10*2*PI()*Einstellungen!$E$17*Einstellungen!$E$18)^2)/1)*(180/PI())</f>
        <v>-2.9466398294588626E-2</v>
      </c>
      <c r="BF34" s="50">
        <f>-ATAN(SQRT((BF10*2*PI()*Einstellungen!$E$17*Einstellungen!$E$18)^2)/1)*(180/PI())</f>
        <v>-3.0012072238175039E-2</v>
      </c>
      <c r="BG34" s="50">
        <f>-ATAN(SQRT((BG10*2*PI()*Einstellungen!$E$17*Einstellungen!$E$18)^2)/1)*(180/PI())</f>
        <v>-3.0557746176317079E-2</v>
      </c>
      <c r="BH34" s="50">
        <f>-ATAN(SQRT((BH10*2*PI()*Einstellungen!$E$17*Einstellungen!$E$18)^2)/1)*(180/PI())</f>
        <v>-3.1103420108915765E-2</v>
      </c>
      <c r="BI34" s="50">
        <f>-ATAN(SQRT((BI10*2*PI()*Einstellungen!$E$17*Einstellungen!$E$18)^2)/1)*(180/PI())</f>
        <v>-3.1649094035872113E-2</v>
      </c>
      <c r="BJ34" s="50">
        <f>-ATAN(SQRT((BJ10*2*PI()*Einstellungen!$E$17*Einstellungen!$E$18)^2)/1)*(180/PI())</f>
        <v>-3.2194767957087138E-2</v>
      </c>
      <c r="BK34" s="50">
        <f>-ATAN(SQRT((BK10*2*PI()*Einstellungen!$E$17*Einstellungen!$E$18)^2)/1)*(180/PI())</f>
        <v>-3.2740441872461841E-2</v>
      </c>
      <c r="BL34" s="50">
        <f>-ATAN(SQRT((BL10*2*PI()*Einstellungen!$E$17*Einstellungen!$E$18)^2)/1)*(180/PI())</f>
        <v>-3.3286115781897233E-2</v>
      </c>
      <c r="BM34" s="50">
        <f>-ATAN(SQRT((BM10*2*PI()*Einstellungen!$E$17*Einstellungen!$E$18)^2)/1)*(180/PI())</f>
        <v>-3.3831789685294336E-2</v>
      </c>
      <c r="BN34" s="50">
        <f>-ATAN(SQRT((BN10*2*PI()*Einstellungen!$E$17*Einstellungen!$E$18)^2)/1)*(180/PI())</f>
        <v>-3.4377463582554155E-2</v>
      </c>
      <c r="BO34" s="50">
        <f>-ATAN(SQRT((BO10*2*PI()*Einstellungen!$E$17*Einstellungen!$E$18)^2)/1)*(180/PI())</f>
        <v>-3.4923137473577705E-2</v>
      </c>
      <c r="BP34" s="50">
        <f>-ATAN(SQRT((BP10*2*PI()*Einstellungen!$E$17*Einstellungen!$E$18)^2)/1)*(180/PI())</f>
        <v>-3.5468811358265989E-2</v>
      </c>
      <c r="BQ34" s="50">
        <f>-ATAN(SQRT((BQ10*2*PI()*Einstellungen!$E$17*Einstellungen!$E$18)^2)/1)*(180/PI())</f>
        <v>-3.6014485236520039E-2</v>
      </c>
      <c r="BR34" s="50">
        <f>-ATAN(SQRT((BR10*2*PI()*Einstellungen!$E$17*Einstellungen!$E$18)^2)/1)*(180/PI())</f>
        <v>-3.6560159108240842E-2</v>
      </c>
      <c r="BS34" s="50">
        <f>-ATAN(SQRT((BS10*2*PI()*Einstellungen!$E$17*Einstellungen!$E$18)^2)/1)*(180/PI())</f>
        <v>-3.7105832973329429E-2</v>
      </c>
      <c r="BT34" s="50">
        <f>-ATAN(SQRT((BT10*2*PI()*Einstellungen!$E$17*Einstellungen!$E$18)^2)/1)*(180/PI())</f>
        <v>-3.7651506831686797E-2</v>
      </c>
      <c r="BU34" s="50">
        <f>-ATAN(SQRT((BU10*2*PI()*Einstellungen!$E$17*Einstellungen!$E$18)^2)/1)*(180/PI())</f>
        <v>-3.8197180683213969E-2</v>
      </c>
      <c r="BV34" s="50">
        <f>-ATAN(SQRT((BV10*2*PI()*Einstellungen!$E$17*Einstellungen!$E$18)^2)/1)*(180/PI())</f>
        <v>-3.8742854527811947E-2</v>
      </c>
      <c r="BW34" s="50">
        <f>-ATAN(SQRT((BW10*2*PI()*Einstellungen!$E$17*Einstellungen!$E$18)^2)/1)*(180/PI())</f>
        <v>-3.9288528365381749E-2</v>
      </c>
      <c r="BX34" s="50">
        <f>-ATAN(SQRT((BX10*2*PI()*Einstellungen!$E$17*Einstellungen!$E$18)^2)/1)*(180/PI())</f>
        <v>-3.9834202195824391E-2</v>
      </c>
      <c r="BY34" s="50">
        <f>-ATAN(SQRT((BY10*2*PI()*Einstellungen!$E$17*Einstellungen!$E$18)^2)/1)*(180/PI())</f>
        <v>-4.0379876019040882E-2</v>
      </c>
      <c r="BZ34" s="50">
        <f>-ATAN(SQRT((BZ10*2*PI()*Einstellungen!$E$17*Einstellungen!$E$18)^2)/1)*(180/PI())</f>
        <v>-4.0925549834932219E-2</v>
      </c>
      <c r="CA34" s="50">
        <f>-ATAN(SQRT((CA10*2*PI()*Einstellungen!$E$17*Einstellungen!$E$18)^2)/1)*(180/PI())</f>
        <v>-4.1471223643399432E-2</v>
      </c>
      <c r="CB34" s="50">
        <f>-ATAN(SQRT((CB10*2*PI()*Einstellungen!$E$17*Einstellungen!$E$18)^2)/1)*(180/PI())</f>
        <v>-4.2016897444343532E-2</v>
      </c>
      <c r="CC34" s="50">
        <f>-ATAN(SQRT((CC10*2*PI()*Einstellungen!$E$17*Einstellungen!$E$18)^2)/1)*(180/PI())</f>
        <v>-4.256257123766552E-2</v>
      </c>
      <c r="CD34" s="50">
        <f>-ATAN(SQRT((CD10*2*PI()*Einstellungen!$E$17*Einstellungen!$E$18)^2)/1)*(180/PI())</f>
        <v>-4.310824502326642E-2</v>
      </c>
      <c r="CE34" s="50">
        <f>-ATAN(SQRT((CE10*2*PI()*Einstellungen!$E$17*Einstellungen!$E$18)^2)/1)*(180/PI())</f>
        <v>-4.3653918801047235E-2</v>
      </c>
      <c r="CF34" s="50">
        <f>-ATAN(SQRT((CF10*2*PI()*Einstellungen!$E$17*Einstellungen!$E$18)^2)/1)*(180/PI())</f>
        <v>-4.4199592570908983E-2</v>
      </c>
      <c r="CG34" s="50">
        <f>-ATAN(SQRT((CG10*2*PI()*Einstellungen!$E$17*Einstellungen!$E$18)^2)/1)*(180/PI())</f>
        <v>-4.4745266332752665E-2</v>
      </c>
      <c r="CH34" s="50">
        <f>-ATAN(SQRT((CH10*2*PI()*Einstellungen!$E$17*Einstellungen!$E$18)^2)/1)*(180/PI())</f>
        <v>-4.5290940086479298E-2</v>
      </c>
      <c r="CI34" s="50">
        <f>-ATAN(SQRT((CI10*2*PI()*Einstellungen!$E$17*Einstellungen!$E$18)^2)/1)*(180/PI())</f>
        <v>-4.5836613831989906E-2</v>
      </c>
      <c r="CJ34" s="50">
        <f>-ATAN(SQRT((CJ10*2*PI()*Einstellungen!$E$17*Einstellungen!$E$18)^2)/1)*(180/PI())</f>
        <v>-4.6382287569185485E-2</v>
      </c>
      <c r="CK34" s="50">
        <f>-ATAN(SQRT((CK10*2*PI()*Einstellungen!$E$17*Einstellungen!$E$18)^2)/1)*(180/PI())</f>
        <v>-4.6927961297967051E-2</v>
      </c>
      <c r="CL34" s="50">
        <f>-ATAN(SQRT((CL10*2*PI()*Einstellungen!$E$17*Einstellungen!$E$18)^2)/1)*(180/PI())</f>
        <v>-4.7473635018235628E-2</v>
      </c>
      <c r="CM34" s="50">
        <f>-ATAN(SQRT((CM10*2*PI()*Einstellungen!$E$17*Einstellungen!$E$18)^2)/1)*(180/PI())</f>
        <v>-4.8019308729892199E-2</v>
      </c>
      <c r="CN34" s="50">
        <f>-ATAN(SQRT((CN10*2*PI()*Einstellungen!$E$17*Einstellungen!$E$18)^2)/1)*(180/PI())</f>
        <v>-4.8564982432837814E-2</v>
      </c>
      <c r="CO34" s="50">
        <f>-ATAN(SQRT((CO10*2*PI()*Einstellungen!$E$17*Einstellungen!$E$18)^2)/1)*(180/PI())</f>
        <v>-4.9110656126973462E-2</v>
      </c>
      <c r="CP34" s="51">
        <f>-ATAN(SQRT((CP10*2*PI()*Einstellungen!$E$17*Einstellungen!$E$18)^2)/1)*(180/PI())</f>
        <v>-4.9656329812200146E-2</v>
      </c>
    </row>
    <row r="35" spans="2:94" ht="15.75" thickBot="1" x14ac:dyDescent="0.3"/>
    <row r="36" spans="2:94" ht="15.75" thickBot="1" x14ac:dyDescent="0.3">
      <c r="B36" s="61" t="s">
        <v>63</v>
      </c>
      <c r="C36" s="60" t="s">
        <v>56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6"/>
    </row>
    <row r="37" spans="2:94" x14ac:dyDescent="0.25">
      <c r="B37" s="241" t="s">
        <v>58</v>
      </c>
      <c r="C37" s="33">
        <f>IF(AND(Berechnung!$A$6=1,Berechnung!$A$8=1),Tiefpass!Q7/Einstellungen!$D$38,1)</f>
        <v>1</v>
      </c>
      <c r="D37" s="46">
        <f>IF(AND(Berechnung!$A$6=1,Berechnung!$A$8=1),Tiefpass!Q7,1)</f>
        <v>1</v>
      </c>
      <c r="E37" s="46">
        <f t="shared" ref="E37:E43" si="28">D37+$C37</f>
        <v>2</v>
      </c>
      <c r="F37" s="46">
        <f t="shared" ref="F37:F43" si="29">E37+$C37</f>
        <v>3</v>
      </c>
      <c r="G37" s="46">
        <f t="shared" ref="G37:G43" si="30">F37+$C37</f>
        <v>4</v>
      </c>
      <c r="H37" s="46">
        <f t="shared" ref="H37:H43" si="31">G37+$C37</f>
        <v>5</v>
      </c>
      <c r="I37" s="46">
        <f t="shared" ref="I37:I43" si="32">H37+$C37</f>
        <v>6</v>
      </c>
      <c r="J37" s="46">
        <f t="shared" ref="J37:J43" si="33">I37+$C37</f>
        <v>7</v>
      </c>
      <c r="K37" s="46">
        <f t="shared" ref="K37:K43" si="34">J37+$C37</f>
        <v>8</v>
      </c>
      <c r="L37" s="46">
        <f t="shared" ref="L37:L43" si="35">K37+$C37</f>
        <v>9</v>
      </c>
      <c r="M37" s="46">
        <f t="shared" ref="M37:M43" si="36">L37+$C37</f>
        <v>10</v>
      </c>
      <c r="N37" s="46">
        <f t="shared" ref="N37:N43" si="37">M37+$C37</f>
        <v>11</v>
      </c>
      <c r="O37" s="46">
        <f t="shared" ref="O37:O43" si="38">N37+$C37</f>
        <v>12</v>
      </c>
      <c r="P37" s="46">
        <f t="shared" ref="P37:P43" si="39">O37+$C37</f>
        <v>13</v>
      </c>
      <c r="Q37" s="46">
        <f t="shared" ref="Q37:Q43" si="40">P37+$C37</f>
        <v>14</v>
      </c>
      <c r="R37" s="46">
        <f t="shared" ref="R37:R43" si="41">Q37+$C37</f>
        <v>15</v>
      </c>
      <c r="S37" s="46">
        <f t="shared" ref="S37:S43" si="42">R37+$C37</f>
        <v>16</v>
      </c>
      <c r="T37" s="46">
        <f t="shared" ref="T37:T43" si="43">S37+$C37</f>
        <v>17</v>
      </c>
      <c r="U37" s="46">
        <f t="shared" ref="U37:U43" si="44">T37+$C37</f>
        <v>18</v>
      </c>
      <c r="V37" s="46">
        <f t="shared" ref="V37:V43" si="45">U37+$C37</f>
        <v>19</v>
      </c>
      <c r="W37" s="46">
        <f t="shared" ref="W37:W43" si="46">V37+$C37</f>
        <v>20</v>
      </c>
      <c r="X37" s="46">
        <f t="shared" ref="X37:X43" si="47">W37+$C37</f>
        <v>21</v>
      </c>
      <c r="Y37" s="46">
        <f t="shared" ref="Y37:Y43" si="48">X37+$C37</f>
        <v>22</v>
      </c>
      <c r="Z37" s="46">
        <f t="shared" ref="Z37:Z43" si="49">Y37+$C37</f>
        <v>23</v>
      </c>
      <c r="AA37" s="46">
        <f t="shared" ref="AA37:AA43" si="50">Z37+$C37</f>
        <v>24</v>
      </c>
      <c r="AB37" s="46">
        <f t="shared" ref="AB37:AB43" si="51">AA37+$C37</f>
        <v>25</v>
      </c>
      <c r="AC37" s="46">
        <f t="shared" ref="AC37:AC43" si="52">AB37+$C37</f>
        <v>26</v>
      </c>
      <c r="AD37" s="46">
        <f t="shared" ref="AD37:AD43" si="53">AC37+$C37</f>
        <v>27</v>
      </c>
      <c r="AE37" s="46">
        <f t="shared" ref="AE37:AE43" si="54">AD37+$C37</f>
        <v>28</v>
      </c>
      <c r="AF37" s="46">
        <f t="shared" ref="AF37:AF43" si="55">AE37+$C37</f>
        <v>29</v>
      </c>
      <c r="AG37" s="46">
        <f t="shared" ref="AG37:AG43" si="56">AF37+$C37</f>
        <v>30</v>
      </c>
      <c r="AH37" s="46">
        <f t="shared" ref="AH37:AH43" si="57">AG37+$C37</f>
        <v>31</v>
      </c>
      <c r="AI37" s="46">
        <f t="shared" ref="AI37:AI43" si="58">AH37+$C37</f>
        <v>32</v>
      </c>
      <c r="AJ37" s="46">
        <f t="shared" ref="AJ37:AJ43" si="59">AI37+$C37</f>
        <v>33</v>
      </c>
      <c r="AK37" s="46">
        <f t="shared" ref="AK37:AK43" si="60">AJ37+$C37</f>
        <v>34</v>
      </c>
      <c r="AL37" s="46">
        <f t="shared" ref="AL37:AL43" si="61">AK37+$C37</f>
        <v>35</v>
      </c>
      <c r="AM37" s="46">
        <f t="shared" ref="AM37:AM43" si="62">AL37+$C37</f>
        <v>36</v>
      </c>
      <c r="AN37" s="46">
        <f t="shared" ref="AN37:AN43" si="63">AM37+$C37</f>
        <v>37</v>
      </c>
      <c r="AO37" s="46">
        <f t="shared" ref="AO37:AO43" si="64">AN37+$C37</f>
        <v>38</v>
      </c>
      <c r="AP37" s="46">
        <f t="shared" ref="AP37:AP43" si="65">AO37+$C37</f>
        <v>39</v>
      </c>
      <c r="AQ37" s="46">
        <f t="shared" ref="AQ37:AQ43" si="66">AP37+$C37</f>
        <v>40</v>
      </c>
      <c r="AR37" s="46">
        <f t="shared" ref="AR37:AR43" si="67">AQ37+$C37</f>
        <v>41</v>
      </c>
      <c r="AS37" s="46">
        <f t="shared" ref="AS37:AS43" si="68">AR37+$C37</f>
        <v>42</v>
      </c>
      <c r="AT37" s="46">
        <f t="shared" ref="AT37:AT43" si="69">AS37+$C37</f>
        <v>43</v>
      </c>
      <c r="AU37" s="46">
        <f t="shared" ref="AU37:AU43" si="70">AT37+$C37</f>
        <v>44</v>
      </c>
      <c r="AV37" s="46">
        <f t="shared" ref="AV37:AV43" si="71">AU37+$C37</f>
        <v>45</v>
      </c>
      <c r="AW37" s="46">
        <f t="shared" ref="AW37:AW43" si="72">AV37+$C37</f>
        <v>46</v>
      </c>
      <c r="AX37" s="46">
        <f t="shared" ref="AX37:AX43" si="73">AW37+$C37</f>
        <v>47</v>
      </c>
      <c r="AY37" s="46">
        <f t="shared" ref="AY37:AY43" si="74">AX37+$C37</f>
        <v>48</v>
      </c>
      <c r="AZ37" s="46">
        <f t="shared" ref="AZ37:AZ43" si="75">AY37+$C37</f>
        <v>49</v>
      </c>
      <c r="BA37" s="46">
        <f t="shared" ref="BA37:BA43" si="76">AZ37+$C37</f>
        <v>50</v>
      </c>
      <c r="BB37" s="46">
        <f t="shared" ref="BB37:BB43" si="77">BA37+$C37</f>
        <v>51</v>
      </c>
      <c r="BC37" s="46">
        <f t="shared" ref="BC37:BC43" si="78">BB37+$C37</f>
        <v>52</v>
      </c>
      <c r="BD37" s="46">
        <f t="shared" ref="BD37:BD43" si="79">BC37+$C37</f>
        <v>53</v>
      </c>
      <c r="BE37" s="46">
        <f t="shared" ref="BE37:BE43" si="80">BD37+$C37</f>
        <v>54</v>
      </c>
      <c r="BF37" s="46">
        <f t="shared" ref="BF37:BF43" si="81">BE37+$C37</f>
        <v>55</v>
      </c>
      <c r="BG37" s="46">
        <f t="shared" ref="BG37:BG43" si="82">BF37+$C37</f>
        <v>56</v>
      </c>
      <c r="BH37" s="46">
        <f t="shared" ref="BH37:BH43" si="83">BG37+$C37</f>
        <v>57</v>
      </c>
      <c r="BI37" s="46">
        <f t="shared" ref="BI37:BI43" si="84">BH37+$C37</f>
        <v>58</v>
      </c>
      <c r="BJ37" s="46">
        <f t="shared" ref="BJ37:BJ43" si="85">BI37+$C37</f>
        <v>59</v>
      </c>
      <c r="BK37" s="46">
        <f t="shared" ref="BK37:BK43" si="86">BJ37+$C37</f>
        <v>60</v>
      </c>
      <c r="BL37" s="46">
        <f t="shared" ref="BL37:BL43" si="87">BK37+$C37</f>
        <v>61</v>
      </c>
      <c r="BM37" s="46">
        <f t="shared" ref="BM37:BM43" si="88">BL37+$C37</f>
        <v>62</v>
      </c>
      <c r="BN37" s="46">
        <f t="shared" ref="BN37:BN43" si="89">BM37+$C37</f>
        <v>63</v>
      </c>
      <c r="BO37" s="46">
        <f t="shared" ref="BO37:BO43" si="90">BN37+$C37</f>
        <v>64</v>
      </c>
      <c r="BP37" s="46">
        <f t="shared" ref="BP37:BP43" si="91">BO37+$C37</f>
        <v>65</v>
      </c>
      <c r="BQ37" s="46">
        <f t="shared" ref="BQ37:BQ43" si="92">BP37+$C37</f>
        <v>66</v>
      </c>
      <c r="BR37" s="46">
        <f t="shared" ref="BR37:BR43" si="93">BQ37+$C37</f>
        <v>67</v>
      </c>
      <c r="BS37" s="46">
        <f t="shared" ref="BS37:BS43" si="94">BR37+$C37</f>
        <v>68</v>
      </c>
      <c r="BT37" s="46">
        <f t="shared" ref="BT37:BT43" si="95">BS37+$C37</f>
        <v>69</v>
      </c>
      <c r="BU37" s="46">
        <f t="shared" ref="BU37:BU43" si="96">BT37+$C37</f>
        <v>70</v>
      </c>
      <c r="BV37" s="46">
        <f t="shared" ref="BV37:BV43" si="97">BU37+$C37</f>
        <v>71</v>
      </c>
      <c r="BW37" s="46">
        <f t="shared" ref="BW37:BW43" si="98">BV37+$C37</f>
        <v>72</v>
      </c>
      <c r="BX37" s="46">
        <f t="shared" ref="BX37:BX43" si="99">BW37+$C37</f>
        <v>73</v>
      </c>
      <c r="BY37" s="46">
        <f t="shared" ref="BY37:BY43" si="100">BX37+$C37</f>
        <v>74</v>
      </c>
      <c r="BZ37" s="46">
        <f t="shared" ref="BZ37:BZ43" si="101">BY37+$C37</f>
        <v>75</v>
      </c>
      <c r="CA37" s="46">
        <f t="shared" ref="CA37:CA43" si="102">BZ37+$C37</f>
        <v>76</v>
      </c>
      <c r="CB37" s="46">
        <f t="shared" ref="CB37:CB43" si="103">CA37+$C37</f>
        <v>77</v>
      </c>
      <c r="CC37" s="46">
        <f t="shared" ref="CC37:CC43" si="104">CB37+$C37</f>
        <v>78</v>
      </c>
      <c r="CD37" s="46">
        <f t="shared" ref="CD37:CD43" si="105">CC37+$C37</f>
        <v>79</v>
      </c>
      <c r="CE37" s="46">
        <f t="shared" ref="CE37:CE43" si="106">CD37+$C37</f>
        <v>80</v>
      </c>
      <c r="CF37" s="46">
        <f t="shared" ref="CF37:CF43" si="107">CE37+$C37</f>
        <v>81</v>
      </c>
      <c r="CG37" s="46">
        <f t="shared" ref="CG37:CG43" si="108">CF37+$C37</f>
        <v>82</v>
      </c>
      <c r="CH37" s="46">
        <f t="shared" ref="CH37:CH43" si="109">CG37+$C37</f>
        <v>83</v>
      </c>
      <c r="CI37" s="46">
        <f t="shared" ref="CI37:CI43" si="110">CH37+$C37</f>
        <v>84</v>
      </c>
      <c r="CJ37" s="46">
        <f t="shared" ref="CJ37:CJ43" si="111">CI37+$C37</f>
        <v>85</v>
      </c>
      <c r="CK37" s="46">
        <f t="shared" ref="CK37:CK43" si="112">CJ37+$C37</f>
        <v>86</v>
      </c>
      <c r="CL37" s="46">
        <f t="shared" ref="CL37:CL43" si="113">CK37+$C37</f>
        <v>87</v>
      </c>
      <c r="CM37" s="46">
        <f t="shared" ref="CM37:CM43" si="114">CL37+$C37</f>
        <v>88</v>
      </c>
      <c r="CN37" s="46">
        <f t="shared" ref="CN37:CN43" si="115">CM37+$C37</f>
        <v>89</v>
      </c>
      <c r="CO37" s="46">
        <f t="shared" ref="CO37:CO43" si="116">CN37+$C37</f>
        <v>90</v>
      </c>
      <c r="CP37" s="47">
        <f t="shared" ref="CP37:CP43" si="117">CO37+$C37</f>
        <v>91</v>
      </c>
    </row>
    <row r="38" spans="2:94" x14ac:dyDescent="0.25">
      <c r="B38" s="242"/>
      <c r="C38" s="34">
        <f>IF(AND(Berechnung!$A$6=1,Berechnung!$A$8=1),Tiefpass!Q8/Einstellungen!$D$38,1)</f>
        <v>1</v>
      </c>
      <c r="D38" s="30">
        <f>IF(AND(Berechnung!$A$6=1,Berechnung!$A$8=1),Tiefpass!Q8,1)</f>
        <v>1</v>
      </c>
      <c r="E38" s="48">
        <f t="shared" si="28"/>
        <v>2</v>
      </c>
      <c r="F38" s="48">
        <f t="shared" si="29"/>
        <v>3</v>
      </c>
      <c r="G38" s="48">
        <f t="shared" si="30"/>
        <v>4</v>
      </c>
      <c r="H38" s="48">
        <f t="shared" si="31"/>
        <v>5</v>
      </c>
      <c r="I38" s="48">
        <f t="shared" si="32"/>
        <v>6</v>
      </c>
      <c r="J38" s="48">
        <f t="shared" si="33"/>
        <v>7</v>
      </c>
      <c r="K38" s="48">
        <f t="shared" si="34"/>
        <v>8</v>
      </c>
      <c r="L38" s="48">
        <f t="shared" si="35"/>
        <v>9</v>
      </c>
      <c r="M38" s="48">
        <f t="shared" si="36"/>
        <v>10</v>
      </c>
      <c r="N38" s="48">
        <f t="shared" si="37"/>
        <v>11</v>
      </c>
      <c r="O38" s="48">
        <f t="shared" si="38"/>
        <v>12</v>
      </c>
      <c r="P38" s="48">
        <f t="shared" si="39"/>
        <v>13</v>
      </c>
      <c r="Q38" s="48">
        <f t="shared" si="40"/>
        <v>14</v>
      </c>
      <c r="R38" s="48">
        <f t="shared" si="41"/>
        <v>15</v>
      </c>
      <c r="S38" s="48">
        <f t="shared" si="42"/>
        <v>16</v>
      </c>
      <c r="T38" s="48">
        <f t="shared" si="43"/>
        <v>17</v>
      </c>
      <c r="U38" s="48">
        <f t="shared" si="44"/>
        <v>18</v>
      </c>
      <c r="V38" s="48">
        <f t="shared" si="45"/>
        <v>19</v>
      </c>
      <c r="W38" s="48">
        <f t="shared" si="46"/>
        <v>20</v>
      </c>
      <c r="X38" s="48">
        <f t="shared" si="47"/>
        <v>21</v>
      </c>
      <c r="Y38" s="48">
        <f t="shared" si="48"/>
        <v>22</v>
      </c>
      <c r="Z38" s="48">
        <f t="shared" si="49"/>
        <v>23</v>
      </c>
      <c r="AA38" s="48">
        <f t="shared" si="50"/>
        <v>24</v>
      </c>
      <c r="AB38" s="48">
        <f t="shared" si="51"/>
        <v>25</v>
      </c>
      <c r="AC38" s="48">
        <f t="shared" si="52"/>
        <v>26</v>
      </c>
      <c r="AD38" s="48">
        <f t="shared" si="53"/>
        <v>27</v>
      </c>
      <c r="AE38" s="48">
        <f t="shared" si="54"/>
        <v>28</v>
      </c>
      <c r="AF38" s="48">
        <f t="shared" si="55"/>
        <v>29</v>
      </c>
      <c r="AG38" s="48">
        <f t="shared" si="56"/>
        <v>30</v>
      </c>
      <c r="AH38" s="48">
        <f t="shared" si="57"/>
        <v>31</v>
      </c>
      <c r="AI38" s="48">
        <f t="shared" si="58"/>
        <v>32</v>
      </c>
      <c r="AJ38" s="48">
        <f t="shared" si="59"/>
        <v>33</v>
      </c>
      <c r="AK38" s="48">
        <f t="shared" si="60"/>
        <v>34</v>
      </c>
      <c r="AL38" s="48">
        <f t="shared" si="61"/>
        <v>35</v>
      </c>
      <c r="AM38" s="48">
        <f t="shared" si="62"/>
        <v>36</v>
      </c>
      <c r="AN38" s="48">
        <f t="shared" si="63"/>
        <v>37</v>
      </c>
      <c r="AO38" s="48">
        <f t="shared" si="64"/>
        <v>38</v>
      </c>
      <c r="AP38" s="48">
        <f t="shared" si="65"/>
        <v>39</v>
      </c>
      <c r="AQ38" s="48">
        <f t="shared" si="66"/>
        <v>40</v>
      </c>
      <c r="AR38" s="48">
        <f t="shared" si="67"/>
        <v>41</v>
      </c>
      <c r="AS38" s="48">
        <f t="shared" si="68"/>
        <v>42</v>
      </c>
      <c r="AT38" s="48">
        <f t="shared" si="69"/>
        <v>43</v>
      </c>
      <c r="AU38" s="48">
        <f t="shared" si="70"/>
        <v>44</v>
      </c>
      <c r="AV38" s="48">
        <f t="shared" si="71"/>
        <v>45</v>
      </c>
      <c r="AW38" s="48">
        <f t="shared" si="72"/>
        <v>46</v>
      </c>
      <c r="AX38" s="48">
        <f t="shared" si="73"/>
        <v>47</v>
      </c>
      <c r="AY38" s="48">
        <f t="shared" si="74"/>
        <v>48</v>
      </c>
      <c r="AZ38" s="48">
        <f t="shared" si="75"/>
        <v>49</v>
      </c>
      <c r="BA38" s="48">
        <f t="shared" si="76"/>
        <v>50</v>
      </c>
      <c r="BB38" s="48">
        <f t="shared" si="77"/>
        <v>51</v>
      </c>
      <c r="BC38" s="48">
        <f t="shared" si="78"/>
        <v>52</v>
      </c>
      <c r="BD38" s="48">
        <f t="shared" si="79"/>
        <v>53</v>
      </c>
      <c r="BE38" s="48">
        <f t="shared" si="80"/>
        <v>54</v>
      </c>
      <c r="BF38" s="48">
        <f t="shared" si="81"/>
        <v>55</v>
      </c>
      <c r="BG38" s="48">
        <f t="shared" si="82"/>
        <v>56</v>
      </c>
      <c r="BH38" s="48">
        <f t="shared" si="83"/>
        <v>57</v>
      </c>
      <c r="BI38" s="48">
        <f t="shared" si="84"/>
        <v>58</v>
      </c>
      <c r="BJ38" s="48">
        <f t="shared" si="85"/>
        <v>59</v>
      </c>
      <c r="BK38" s="48">
        <f t="shared" si="86"/>
        <v>60</v>
      </c>
      <c r="BL38" s="48">
        <f t="shared" si="87"/>
        <v>61</v>
      </c>
      <c r="BM38" s="48">
        <f t="shared" si="88"/>
        <v>62</v>
      </c>
      <c r="BN38" s="48">
        <f t="shared" si="89"/>
        <v>63</v>
      </c>
      <c r="BO38" s="48">
        <f t="shared" si="90"/>
        <v>64</v>
      </c>
      <c r="BP38" s="48">
        <f t="shared" si="91"/>
        <v>65</v>
      </c>
      <c r="BQ38" s="48">
        <f t="shared" si="92"/>
        <v>66</v>
      </c>
      <c r="BR38" s="48">
        <f t="shared" si="93"/>
        <v>67</v>
      </c>
      <c r="BS38" s="48">
        <f t="shared" si="94"/>
        <v>68</v>
      </c>
      <c r="BT38" s="48">
        <f t="shared" si="95"/>
        <v>69</v>
      </c>
      <c r="BU38" s="48">
        <f t="shared" si="96"/>
        <v>70</v>
      </c>
      <c r="BV38" s="48">
        <f t="shared" si="97"/>
        <v>71</v>
      </c>
      <c r="BW38" s="48">
        <f t="shared" si="98"/>
        <v>72</v>
      </c>
      <c r="BX38" s="48">
        <f t="shared" si="99"/>
        <v>73</v>
      </c>
      <c r="BY38" s="48">
        <f t="shared" si="100"/>
        <v>74</v>
      </c>
      <c r="BZ38" s="48">
        <f t="shared" si="101"/>
        <v>75</v>
      </c>
      <c r="CA38" s="48">
        <f t="shared" si="102"/>
        <v>76</v>
      </c>
      <c r="CB38" s="48">
        <f t="shared" si="103"/>
        <v>77</v>
      </c>
      <c r="CC38" s="48">
        <f t="shared" si="104"/>
        <v>78</v>
      </c>
      <c r="CD38" s="48">
        <f t="shared" si="105"/>
        <v>79</v>
      </c>
      <c r="CE38" s="48">
        <f t="shared" si="106"/>
        <v>80</v>
      </c>
      <c r="CF38" s="48">
        <f t="shared" si="107"/>
        <v>81</v>
      </c>
      <c r="CG38" s="48">
        <f t="shared" si="108"/>
        <v>82</v>
      </c>
      <c r="CH38" s="48">
        <f t="shared" si="109"/>
        <v>83</v>
      </c>
      <c r="CI38" s="48">
        <f t="shared" si="110"/>
        <v>84</v>
      </c>
      <c r="CJ38" s="48">
        <f t="shared" si="111"/>
        <v>85</v>
      </c>
      <c r="CK38" s="48">
        <f t="shared" si="112"/>
        <v>86</v>
      </c>
      <c r="CL38" s="48">
        <f t="shared" si="113"/>
        <v>87</v>
      </c>
      <c r="CM38" s="48">
        <f t="shared" si="114"/>
        <v>88</v>
      </c>
      <c r="CN38" s="48">
        <f t="shared" si="115"/>
        <v>89</v>
      </c>
      <c r="CO38" s="48">
        <f t="shared" si="116"/>
        <v>90</v>
      </c>
      <c r="CP38" s="49">
        <f t="shared" si="117"/>
        <v>91</v>
      </c>
    </row>
    <row r="39" spans="2:94" x14ac:dyDescent="0.25">
      <c r="B39" s="242"/>
      <c r="C39" s="34">
        <f>IF(AND(Berechnung!$A$6=1,Berechnung!$A$8=1),Tiefpass!Q9/Einstellungen!$D$38,1)</f>
        <v>1</v>
      </c>
      <c r="D39" s="30">
        <f>IF(AND(Berechnung!$A$6=1,Berechnung!$A$8=1),Tiefpass!Q9,1)</f>
        <v>1</v>
      </c>
      <c r="E39" s="48">
        <f t="shared" si="28"/>
        <v>2</v>
      </c>
      <c r="F39" s="48">
        <f t="shared" si="29"/>
        <v>3</v>
      </c>
      <c r="G39" s="48">
        <f t="shared" si="30"/>
        <v>4</v>
      </c>
      <c r="H39" s="48">
        <f t="shared" si="31"/>
        <v>5</v>
      </c>
      <c r="I39" s="48">
        <f t="shared" si="32"/>
        <v>6</v>
      </c>
      <c r="J39" s="48">
        <f t="shared" si="33"/>
        <v>7</v>
      </c>
      <c r="K39" s="48">
        <f t="shared" si="34"/>
        <v>8</v>
      </c>
      <c r="L39" s="48">
        <f t="shared" si="35"/>
        <v>9</v>
      </c>
      <c r="M39" s="48">
        <f t="shared" si="36"/>
        <v>10</v>
      </c>
      <c r="N39" s="48">
        <f t="shared" si="37"/>
        <v>11</v>
      </c>
      <c r="O39" s="48">
        <f t="shared" si="38"/>
        <v>12</v>
      </c>
      <c r="P39" s="48">
        <f t="shared" si="39"/>
        <v>13</v>
      </c>
      <c r="Q39" s="48">
        <f t="shared" si="40"/>
        <v>14</v>
      </c>
      <c r="R39" s="48">
        <f t="shared" si="41"/>
        <v>15</v>
      </c>
      <c r="S39" s="48">
        <f t="shared" si="42"/>
        <v>16</v>
      </c>
      <c r="T39" s="48">
        <f t="shared" si="43"/>
        <v>17</v>
      </c>
      <c r="U39" s="48">
        <f t="shared" si="44"/>
        <v>18</v>
      </c>
      <c r="V39" s="48">
        <f t="shared" si="45"/>
        <v>19</v>
      </c>
      <c r="W39" s="48">
        <f t="shared" si="46"/>
        <v>20</v>
      </c>
      <c r="X39" s="48">
        <f t="shared" si="47"/>
        <v>21</v>
      </c>
      <c r="Y39" s="48">
        <f t="shared" si="48"/>
        <v>22</v>
      </c>
      <c r="Z39" s="48">
        <f t="shared" si="49"/>
        <v>23</v>
      </c>
      <c r="AA39" s="48">
        <f t="shared" si="50"/>
        <v>24</v>
      </c>
      <c r="AB39" s="48">
        <f t="shared" si="51"/>
        <v>25</v>
      </c>
      <c r="AC39" s="48">
        <f t="shared" si="52"/>
        <v>26</v>
      </c>
      <c r="AD39" s="48">
        <f t="shared" si="53"/>
        <v>27</v>
      </c>
      <c r="AE39" s="48">
        <f t="shared" si="54"/>
        <v>28</v>
      </c>
      <c r="AF39" s="48">
        <f t="shared" si="55"/>
        <v>29</v>
      </c>
      <c r="AG39" s="48">
        <f t="shared" si="56"/>
        <v>30</v>
      </c>
      <c r="AH39" s="48">
        <f t="shared" si="57"/>
        <v>31</v>
      </c>
      <c r="AI39" s="48">
        <f t="shared" si="58"/>
        <v>32</v>
      </c>
      <c r="AJ39" s="48">
        <f t="shared" si="59"/>
        <v>33</v>
      </c>
      <c r="AK39" s="48">
        <f t="shared" si="60"/>
        <v>34</v>
      </c>
      <c r="AL39" s="48">
        <f t="shared" si="61"/>
        <v>35</v>
      </c>
      <c r="AM39" s="48">
        <f t="shared" si="62"/>
        <v>36</v>
      </c>
      <c r="AN39" s="48">
        <f t="shared" si="63"/>
        <v>37</v>
      </c>
      <c r="AO39" s="48">
        <f t="shared" si="64"/>
        <v>38</v>
      </c>
      <c r="AP39" s="48">
        <f t="shared" si="65"/>
        <v>39</v>
      </c>
      <c r="AQ39" s="48">
        <f t="shared" si="66"/>
        <v>40</v>
      </c>
      <c r="AR39" s="48">
        <f t="shared" si="67"/>
        <v>41</v>
      </c>
      <c r="AS39" s="48">
        <f t="shared" si="68"/>
        <v>42</v>
      </c>
      <c r="AT39" s="48">
        <f t="shared" si="69"/>
        <v>43</v>
      </c>
      <c r="AU39" s="48">
        <f t="shared" si="70"/>
        <v>44</v>
      </c>
      <c r="AV39" s="48">
        <f t="shared" si="71"/>
        <v>45</v>
      </c>
      <c r="AW39" s="48">
        <f t="shared" si="72"/>
        <v>46</v>
      </c>
      <c r="AX39" s="48">
        <f t="shared" si="73"/>
        <v>47</v>
      </c>
      <c r="AY39" s="48">
        <f t="shared" si="74"/>
        <v>48</v>
      </c>
      <c r="AZ39" s="48">
        <f t="shared" si="75"/>
        <v>49</v>
      </c>
      <c r="BA39" s="48">
        <f t="shared" si="76"/>
        <v>50</v>
      </c>
      <c r="BB39" s="48">
        <f t="shared" si="77"/>
        <v>51</v>
      </c>
      <c r="BC39" s="48">
        <f t="shared" si="78"/>
        <v>52</v>
      </c>
      <c r="BD39" s="48">
        <f t="shared" si="79"/>
        <v>53</v>
      </c>
      <c r="BE39" s="48">
        <f t="shared" si="80"/>
        <v>54</v>
      </c>
      <c r="BF39" s="48">
        <f t="shared" si="81"/>
        <v>55</v>
      </c>
      <c r="BG39" s="48">
        <f t="shared" si="82"/>
        <v>56</v>
      </c>
      <c r="BH39" s="48">
        <f t="shared" si="83"/>
        <v>57</v>
      </c>
      <c r="BI39" s="48">
        <f t="shared" si="84"/>
        <v>58</v>
      </c>
      <c r="BJ39" s="48">
        <f t="shared" si="85"/>
        <v>59</v>
      </c>
      <c r="BK39" s="48">
        <f t="shared" si="86"/>
        <v>60</v>
      </c>
      <c r="BL39" s="48">
        <f t="shared" si="87"/>
        <v>61</v>
      </c>
      <c r="BM39" s="48">
        <f t="shared" si="88"/>
        <v>62</v>
      </c>
      <c r="BN39" s="48">
        <f t="shared" si="89"/>
        <v>63</v>
      </c>
      <c r="BO39" s="48">
        <f t="shared" si="90"/>
        <v>64</v>
      </c>
      <c r="BP39" s="48">
        <f t="shared" si="91"/>
        <v>65</v>
      </c>
      <c r="BQ39" s="48">
        <f t="shared" si="92"/>
        <v>66</v>
      </c>
      <c r="BR39" s="48">
        <f t="shared" si="93"/>
        <v>67</v>
      </c>
      <c r="BS39" s="48">
        <f t="shared" si="94"/>
        <v>68</v>
      </c>
      <c r="BT39" s="48">
        <f t="shared" si="95"/>
        <v>69</v>
      </c>
      <c r="BU39" s="48">
        <f t="shared" si="96"/>
        <v>70</v>
      </c>
      <c r="BV39" s="48">
        <f t="shared" si="97"/>
        <v>71</v>
      </c>
      <c r="BW39" s="48">
        <f t="shared" si="98"/>
        <v>72</v>
      </c>
      <c r="BX39" s="48">
        <f t="shared" si="99"/>
        <v>73</v>
      </c>
      <c r="BY39" s="48">
        <f t="shared" si="100"/>
        <v>74</v>
      </c>
      <c r="BZ39" s="48">
        <f t="shared" si="101"/>
        <v>75</v>
      </c>
      <c r="CA39" s="48">
        <f t="shared" si="102"/>
        <v>76</v>
      </c>
      <c r="CB39" s="48">
        <f t="shared" si="103"/>
        <v>77</v>
      </c>
      <c r="CC39" s="48">
        <f t="shared" si="104"/>
        <v>78</v>
      </c>
      <c r="CD39" s="48">
        <f t="shared" si="105"/>
        <v>79</v>
      </c>
      <c r="CE39" s="48">
        <f t="shared" si="106"/>
        <v>80</v>
      </c>
      <c r="CF39" s="48">
        <f t="shared" si="107"/>
        <v>81</v>
      </c>
      <c r="CG39" s="48">
        <f t="shared" si="108"/>
        <v>82</v>
      </c>
      <c r="CH39" s="48">
        <f t="shared" si="109"/>
        <v>83</v>
      </c>
      <c r="CI39" s="48">
        <f t="shared" si="110"/>
        <v>84</v>
      </c>
      <c r="CJ39" s="48">
        <f t="shared" si="111"/>
        <v>85</v>
      </c>
      <c r="CK39" s="48">
        <f t="shared" si="112"/>
        <v>86</v>
      </c>
      <c r="CL39" s="48">
        <f t="shared" si="113"/>
        <v>87</v>
      </c>
      <c r="CM39" s="48">
        <f t="shared" si="114"/>
        <v>88</v>
      </c>
      <c r="CN39" s="48">
        <f t="shared" si="115"/>
        <v>89</v>
      </c>
      <c r="CO39" s="48">
        <f t="shared" si="116"/>
        <v>90</v>
      </c>
      <c r="CP39" s="49">
        <f t="shared" si="117"/>
        <v>91</v>
      </c>
    </row>
    <row r="40" spans="2:94" x14ac:dyDescent="0.25">
      <c r="B40" s="242"/>
      <c r="C40" s="34">
        <f>IF(AND(Berechnung!$A$6=1,Berechnung!$A$8=1),Tiefpass!Q10/Einstellungen!$D$38,1)</f>
        <v>1</v>
      </c>
      <c r="D40" s="30">
        <f>IF(AND(Berechnung!$A$6=1,Berechnung!$A$8=1),Tiefpass!Q10,1)</f>
        <v>1</v>
      </c>
      <c r="E40" s="48">
        <f t="shared" si="28"/>
        <v>2</v>
      </c>
      <c r="F40" s="48">
        <f t="shared" si="29"/>
        <v>3</v>
      </c>
      <c r="G40" s="48">
        <f t="shared" si="30"/>
        <v>4</v>
      </c>
      <c r="H40" s="48">
        <f t="shared" si="31"/>
        <v>5</v>
      </c>
      <c r="I40" s="48">
        <f t="shared" si="32"/>
        <v>6</v>
      </c>
      <c r="J40" s="48">
        <f t="shared" si="33"/>
        <v>7</v>
      </c>
      <c r="K40" s="48">
        <f t="shared" si="34"/>
        <v>8</v>
      </c>
      <c r="L40" s="48">
        <f t="shared" si="35"/>
        <v>9</v>
      </c>
      <c r="M40" s="48">
        <f t="shared" si="36"/>
        <v>10</v>
      </c>
      <c r="N40" s="48">
        <f t="shared" si="37"/>
        <v>11</v>
      </c>
      <c r="O40" s="48">
        <f t="shared" si="38"/>
        <v>12</v>
      </c>
      <c r="P40" s="48">
        <f t="shared" si="39"/>
        <v>13</v>
      </c>
      <c r="Q40" s="48">
        <f t="shared" si="40"/>
        <v>14</v>
      </c>
      <c r="R40" s="48">
        <f t="shared" si="41"/>
        <v>15</v>
      </c>
      <c r="S40" s="48">
        <f t="shared" si="42"/>
        <v>16</v>
      </c>
      <c r="T40" s="48">
        <f t="shared" si="43"/>
        <v>17</v>
      </c>
      <c r="U40" s="48">
        <f t="shared" si="44"/>
        <v>18</v>
      </c>
      <c r="V40" s="48">
        <f t="shared" si="45"/>
        <v>19</v>
      </c>
      <c r="W40" s="48">
        <f t="shared" si="46"/>
        <v>20</v>
      </c>
      <c r="X40" s="48">
        <f t="shared" si="47"/>
        <v>21</v>
      </c>
      <c r="Y40" s="48">
        <f t="shared" si="48"/>
        <v>22</v>
      </c>
      <c r="Z40" s="48">
        <f t="shared" si="49"/>
        <v>23</v>
      </c>
      <c r="AA40" s="48">
        <f t="shared" si="50"/>
        <v>24</v>
      </c>
      <c r="AB40" s="48">
        <f t="shared" si="51"/>
        <v>25</v>
      </c>
      <c r="AC40" s="48">
        <f t="shared" si="52"/>
        <v>26</v>
      </c>
      <c r="AD40" s="48">
        <f t="shared" si="53"/>
        <v>27</v>
      </c>
      <c r="AE40" s="48">
        <f t="shared" si="54"/>
        <v>28</v>
      </c>
      <c r="AF40" s="48">
        <f t="shared" si="55"/>
        <v>29</v>
      </c>
      <c r="AG40" s="48">
        <f t="shared" si="56"/>
        <v>30</v>
      </c>
      <c r="AH40" s="48">
        <f t="shared" si="57"/>
        <v>31</v>
      </c>
      <c r="AI40" s="48">
        <f t="shared" si="58"/>
        <v>32</v>
      </c>
      <c r="AJ40" s="48">
        <f t="shared" si="59"/>
        <v>33</v>
      </c>
      <c r="AK40" s="48">
        <f t="shared" si="60"/>
        <v>34</v>
      </c>
      <c r="AL40" s="48">
        <f t="shared" si="61"/>
        <v>35</v>
      </c>
      <c r="AM40" s="48">
        <f t="shared" si="62"/>
        <v>36</v>
      </c>
      <c r="AN40" s="48">
        <f t="shared" si="63"/>
        <v>37</v>
      </c>
      <c r="AO40" s="48">
        <f t="shared" si="64"/>
        <v>38</v>
      </c>
      <c r="AP40" s="48">
        <f t="shared" si="65"/>
        <v>39</v>
      </c>
      <c r="AQ40" s="48">
        <f t="shared" si="66"/>
        <v>40</v>
      </c>
      <c r="AR40" s="48">
        <f t="shared" si="67"/>
        <v>41</v>
      </c>
      <c r="AS40" s="48">
        <f t="shared" si="68"/>
        <v>42</v>
      </c>
      <c r="AT40" s="48">
        <f t="shared" si="69"/>
        <v>43</v>
      </c>
      <c r="AU40" s="48">
        <f t="shared" si="70"/>
        <v>44</v>
      </c>
      <c r="AV40" s="48">
        <f t="shared" si="71"/>
        <v>45</v>
      </c>
      <c r="AW40" s="48">
        <f t="shared" si="72"/>
        <v>46</v>
      </c>
      <c r="AX40" s="48">
        <f t="shared" si="73"/>
        <v>47</v>
      </c>
      <c r="AY40" s="48">
        <f t="shared" si="74"/>
        <v>48</v>
      </c>
      <c r="AZ40" s="48">
        <f t="shared" si="75"/>
        <v>49</v>
      </c>
      <c r="BA40" s="48">
        <f t="shared" si="76"/>
        <v>50</v>
      </c>
      <c r="BB40" s="48">
        <f t="shared" si="77"/>
        <v>51</v>
      </c>
      <c r="BC40" s="48">
        <f t="shared" si="78"/>
        <v>52</v>
      </c>
      <c r="BD40" s="48">
        <f t="shared" si="79"/>
        <v>53</v>
      </c>
      <c r="BE40" s="48">
        <f t="shared" si="80"/>
        <v>54</v>
      </c>
      <c r="BF40" s="48">
        <f t="shared" si="81"/>
        <v>55</v>
      </c>
      <c r="BG40" s="48">
        <f t="shared" si="82"/>
        <v>56</v>
      </c>
      <c r="BH40" s="48">
        <f t="shared" si="83"/>
        <v>57</v>
      </c>
      <c r="BI40" s="48">
        <f t="shared" si="84"/>
        <v>58</v>
      </c>
      <c r="BJ40" s="48">
        <f t="shared" si="85"/>
        <v>59</v>
      </c>
      <c r="BK40" s="48">
        <f t="shared" si="86"/>
        <v>60</v>
      </c>
      <c r="BL40" s="48">
        <f t="shared" si="87"/>
        <v>61</v>
      </c>
      <c r="BM40" s="48">
        <f t="shared" si="88"/>
        <v>62</v>
      </c>
      <c r="BN40" s="48">
        <f t="shared" si="89"/>
        <v>63</v>
      </c>
      <c r="BO40" s="48">
        <f t="shared" si="90"/>
        <v>64</v>
      </c>
      <c r="BP40" s="48">
        <f t="shared" si="91"/>
        <v>65</v>
      </c>
      <c r="BQ40" s="48">
        <f t="shared" si="92"/>
        <v>66</v>
      </c>
      <c r="BR40" s="48">
        <f t="shared" si="93"/>
        <v>67</v>
      </c>
      <c r="BS40" s="48">
        <f t="shared" si="94"/>
        <v>68</v>
      </c>
      <c r="BT40" s="48">
        <f t="shared" si="95"/>
        <v>69</v>
      </c>
      <c r="BU40" s="48">
        <f t="shared" si="96"/>
        <v>70</v>
      </c>
      <c r="BV40" s="48">
        <f t="shared" si="97"/>
        <v>71</v>
      </c>
      <c r="BW40" s="48">
        <f t="shared" si="98"/>
        <v>72</v>
      </c>
      <c r="BX40" s="48">
        <f t="shared" si="99"/>
        <v>73</v>
      </c>
      <c r="BY40" s="48">
        <f t="shared" si="100"/>
        <v>74</v>
      </c>
      <c r="BZ40" s="48">
        <f t="shared" si="101"/>
        <v>75</v>
      </c>
      <c r="CA40" s="48">
        <f t="shared" si="102"/>
        <v>76</v>
      </c>
      <c r="CB40" s="48">
        <f t="shared" si="103"/>
        <v>77</v>
      </c>
      <c r="CC40" s="48">
        <f t="shared" si="104"/>
        <v>78</v>
      </c>
      <c r="CD40" s="48">
        <f t="shared" si="105"/>
        <v>79</v>
      </c>
      <c r="CE40" s="48">
        <f t="shared" si="106"/>
        <v>80</v>
      </c>
      <c r="CF40" s="48">
        <f t="shared" si="107"/>
        <v>81</v>
      </c>
      <c r="CG40" s="48">
        <f t="shared" si="108"/>
        <v>82</v>
      </c>
      <c r="CH40" s="48">
        <f t="shared" si="109"/>
        <v>83</v>
      </c>
      <c r="CI40" s="48">
        <f t="shared" si="110"/>
        <v>84</v>
      </c>
      <c r="CJ40" s="48">
        <f t="shared" si="111"/>
        <v>85</v>
      </c>
      <c r="CK40" s="48">
        <f t="shared" si="112"/>
        <v>86</v>
      </c>
      <c r="CL40" s="48">
        <f t="shared" si="113"/>
        <v>87</v>
      </c>
      <c r="CM40" s="48">
        <f t="shared" si="114"/>
        <v>88</v>
      </c>
      <c r="CN40" s="48">
        <f t="shared" si="115"/>
        <v>89</v>
      </c>
      <c r="CO40" s="48">
        <f t="shared" si="116"/>
        <v>90</v>
      </c>
      <c r="CP40" s="49">
        <f t="shared" si="117"/>
        <v>91</v>
      </c>
    </row>
    <row r="41" spans="2:94" x14ac:dyDescent="0.25">
      <c r="B41" s="242"/>
      <c r="C41" s="34">
        <f>IF(AND(Berechnung!$A$6=1,Berechnung!$A$8=1),Tiefpass!Q11/Einstellungen!$D$38,1)</f>
        <v>1</v>
      </c>
      <c r="D41" s="30">
        <f>IF(AND(Berechnung!$A$6=1,Berechnung!$A$8=1),Tiefpass!Q11,1)</f>
        <v>1</v>
      </c>
      <c r="E41" s="48">
        <f t="shared" si="28"/>
        <v>2</v>
      </c>
      <c r="F41" s="48">
        <f t="shared" si="29"/>
        <v>3</v>
      </c>
      <c r="G41" s="48">
        <f t="shared" si="30"/>
        <v>4</v>
      </c>
      <c r="H41" s="48">
        <f t="shared" si="31"/>
        <v>5</v>
      </c>
      <c r="I41" s="48">
        <f t="shared" si="32"/>
        <v>6</v>
      </c>
      <c r="J41" s="48">
        <f t="shared" si="33"/>
        <v>7</v>
      </c>
      <c r="K41" s="48">
        <f t="shared" si="34"/>
        <v>8</v>
      </c>
      <c r="L41" s="48">
        <f t="shared" si="35"/>
        <v>9</v>
      </c>
      <c r="M41" s="48">
        <f t="shared" si="36"/>
        <v>10</v>
      </c>
      <c r="N41" s="48">
        <f t="shared" si="37"/>
        <v>11</v>
      </c>
      <c r="O41" s="48">
        <f t="shared" si="38"/>
        <v>12</v>
      </c>
      <c r="P41" s="48">
        <f t="shared" si="39"/>
        <v>13</v>
      </c>
      <c r="Q41" s="48">
        <f t="shared" si="40"/>
        <v>14</v>
      </c>
      <c r="R41" s="48">
        <f t="shared" si="41"/>
        <v>15</v>
      </c>
      <c r="S41" s="48">
        <f t="shared" si="42"/>
        <v>16</v>
      </c>
      <c r="T41" s="48">
        <f t="shared" si="43"/>
        <v>17</v>
      </c>
      <c r="U41" s="48">
        <f t="shared" si="44"/>
        <v>18</v>
      </c>
      <c r="V41" s="48">
        <f t="shared" si="45"/>
        <v>19</v>
      </c>
      <c r="W41" s="48">
        <f t="shared" si="46"/>
        <v>20</v>
      </c>
      <c r="X41" s="48">
        <f t="shared" si="47"/>
        <v>21</v>
      </c>
      <c r="Y41" s="48">
        <f t="shared" si="48"/>
        <v>22</v>
      </c>
      <c r="Z41" s="48">
        <f t="shared" si="49"/>
        <v>23</v>
      </c>
      <c r="AA41" s="48">
        <f t="shared" si="50"/>
        <v>24</v>
      </c>
      <c r="AB41" s="48">
        <f t="shared" si="51"/>
        <v>25</v>
      </c>
      <c r="AC41" s="48">
        <f t="shared" si="52"/>
        <v>26</v>
      </c>
      <c r="AD41" s="48">
        <f t="shared" si="53"/>
        <v>27</v>
      </c>
      <c r="AE41" s="48">
        <f t="shared" si="54"/>
        <v>28</v>
      </c>
      <c r="AF41" s="48">
        <f t="shared" si="55"/>
        <v>29</v>
      </c>
      <c r="AG41" s="48">
        <f t="shared" si="56"/>
        <v>30</v>
      </c>
      <c r="AH41" s="48">
        <f t="shared" si="57"/>
        <v>31</v>
      </c>
      <c r="AI41" s="48">
        <f t="shared" si="58"/>
        <v>32</v>
      </c>
      <c r="AJ41" s="48">
        <f t="shared" si="59"/>
        <v>33</v>
      </c>
      <c r="AK41" s="48">
        <f t="shared" si="60"/>
        <v>34</v>
      </c>
      <c r="AL41" s="48">
        <f t="shared" si="61"/>
        <v>35</v>
      </c>
      <c r="AM41" s="48">
        <f t="shared" si="62"/>
        <v>36</v>
      </c>
      <c r="AN41" s="48">
        <f t="shared" si="63"/>
        <v>37</v>
      </c>
      <c r="AO41" s="48">
        <f t="shared" si="64"/>
        <v>38</v>
      </c>
      <c r="AP41" s="48">
        <f t="shared" si="65"/>
        <v>39</v>
      </c>
      <c r="AQ41" s="48">
        <f t="shared" si="66"/>
        <v>40</v>
      </c>
      <c r="AR41" s="48">
        <f t="shared" si="67"/>
        <v>41</v>
      </c>
      <c r="AS41" s="48">
        <f t="shared" si="68"/>
        <v>42</v>
      </c>
      <c r="AT41" s="48">
        <f t="shared" si="69"/>
        <v>43</v>
      </c>
      <c r="AU41" s="48">
        <f t="shared" si="70"/>
        <v>44</v>
      </c>
      <c r="AV41" s="48">
        <f t="shared" si="71"/>
        <v>45</v>
      </c>
      <c r="AW41" s="48">
        <f t="shared" si="72"/>
        <v>46</v>
      </c>
      <c r="AX41" s="48">
        <f t="shared" si="73"/>
        <v>47</v>
      </c>
      <c r="AY41" s="48">
        <f t="shared" si="74"/>
        <v>48</v>
      </c>
      <c r="AZ41" s="48">
        <f t="shared" si="75"/>
        <v>49</v>
      </c>
      <c r="BA41" s="48">
        <f t="shared" si="76"/>
        <v>50</v>
      </c>
      <c r="BB41" s="48">
        <f t="shared" si="77"/>
        <v>51</v>
      </c>
      <c r="BC41" s="48">
        <f t="shared" si="78"/>
        <v>52</v>
      </c>
      <c r="BD41" s="48">
        <f t="shared" si="79"/>
        <v>53</v>
      </c>
      <c r="BE41" s="48">
        <f t="shared" si="80"/>
        <v>54</v>
      </c>
      <c r="BF41" s="48">
        <f t="shared" si="81"/>
        <v>55</v>
      </c>
      <c r="BG41" s="48">
        <f t="shared" si="82"/>
        <v>56</v>
      </c>
      <c r="BH41" s="48">
        <f t="shared" si="83"/>
        <v>57</v>
      </c>
      <c r="BI41" s="48">
        <f t="shared" si="84"/>
        <v>58</v>
      </c>
      <c r="BJ41" s="48">
        <f t="shared" si="85"/>
        <v>59</v>
      </c>
      <c r="BK41" s="48">
        <f t="shared" si="86"/>
        <v>60</v>
      </c>
      <c r="BL41" s="48">
        <f t="shared" si="87"/>
        <v>61</v>
      </c>
      <c r="BM41" s="48">
        <f t="shared" si="88"/>
        <v>62</v>
      </c>
      <c r="BN41" s="48">
        <f t="shared" si="89"/>
        <v>63</v>
      </c>
      <c r="BO41" s="48">
        <f t="shared" si="90"/>
        <v>64</v>
      </c>
      <c r="BP41" s="48">
        <f t="shared" si="91"/>
        <v>65</v>
      </c>
      <c r="BQ41" s="48">
        <f t="shared" si="92"/>
        <v>66</v>
      </c>
      <c r="BR41" s="48">
        <f t="shared" si="93"/>
        <v>67</v>
      </c>
      <c r="BS41" s="48">
        <f t="shared" si="94"/>
        <v>68</v>
      </c>
      <c r="BT41" s="48">
        <f t="shared" si="95"/>
        <v>69</v>
      </c>
      <c r="BU41" s="48">
        <f t="shared" si="96"/>
        <v>70</v>
      </c>
      <c r="BV41" s="48">
        <f t="shared" si="97"/>
        <v>71</v>
      </c>
      <c r="BW41" s="48">
        <f t="shared" si="98"/>
        <v>72</v>
      </c>
      <c r="BX41" s="48">
        <f t="shared" si="99"/>
        <v>73</v>
      </c>
      <c r="BY41" s="48">
        <f t="shared" si="100"/>
        <v>74</v>
      </c>
      <c r="BZ41" s="48">
        <f t="shared" si="101"/>
        <v>75</v>
      </c>
      <c r="CA41" s="48">
        <f t="shared" si="102"/>
        <v>76</v>
      </c>
      <c r="CB41" s="48">
        <f t="shared" si="103"/>
        <v>77</v>
      </c>
      <c r="CC41" s="48">
        <f t="shared" si="104"/>
        <v>78</v>
      </c>
      <c r="CD41" s="48">
        <f t="shared" si="105"/>
        <v>79</v>
      </c>
      <c r="CE41" s="48">
        <f t="shared" si="106"/>
        <v>80</v>
      </c>
      <c r="CF41" s="48">
        <f t="shared" si="107"/>
        <v>81</v>
      </c>
      <c r="CG41" s="48">
        <f t="shared" si="108"/>
        <v>82</v>
      </c>
      <c r="CH41" s="48">
        <f t="shared" si="109"/>
        <v>83</v>
      </c>
      <c r="CI41" s="48">
        <f t="shared" si="110"/>
        <v>84</v>
      </c>
      <c r="CJ41" s="48">
        <f t="shared" si="111"/>
        <v>85</v>
      </c>
      <c r="CK41" s="48">
        <f t="shared" si="112"/>
        <v>86</v>
      </c>
      <c r="CL41" s="48">
        <f t="shared" si="113"/>
        <v>87</v>
      </c>
      <c r="CM41" s="48">
        <f t="shared" si="114"/>
        <v>88</v>
      </c>
      <c r="CN41" s="48">
        <f t="shared" si="115"/>
        <v>89</v>
      </c>
      <c r="CO41" s="48">
        <f t="shared" si="116"/>
        <v>90</v>
      </c>
      <c r="CP41" s="49">
        <f t="shared" si="117"/>
        <v>91</v>
      </c>
    </row>
    <row r="42" spans="2:94" x14ac:dyDescent="0.25">
      <c r="B42" s="242"/>
      <c r="C42" s="34">
        <f>IF(AND(Berechnung!$A$6=1,Berechnung!$A$8=1),Tiefpass!Q12/Einstellungen!$D$38,1)</f>
        <v>1</v>
      </c>
      <c r="D42" s="30">
        <f>IF(AND(Berechnung!$A$6=1,Berechnung!$A$8=1),Tiefpass!Q12,1)</f>
        <v>1</v>
      </c>
      <c r="E42" s="48">
        <f t="shared" si="28"/>
        <v>2</v>
      </c>
      <c r="F42" s="48">
        <f t="shared" si="29"/>
        <v>3</v>
      </c>
      <c r="G42" s="48">
        <f t="shared" si="30"/>
        <v>4</v>
      </c>
      <c r="H42" s="48">
        <f t="shared" si="31"/>
        <v>5</v>
      </c>
      <c r="I42" s="48">
        <f t="shared" si="32"/>
        <v>6</v>
      </c>
      <c r="J42" s="48">
        <f t="shared" si="33"/>
        <v>7</v>
      </c>
      <c r="K42" s="48">
        <f t="shared" si="34"/>
        <v>8</v>
      </c>
      <c r="L42" s="48">
        <f t="shared" si="35"/>
        <v>9</v>
      </c>
      <c r="M42" s="48">
        <f t="shared" si="36"/>
        <v>10</v>
      </c>
      <c r="N42" s="48">
        <f t="shared" si="37"/>
        <v>11</v>
      </c>
      <c r="O42" s="48">
        <f t="shared" si="38"/>
        <v>12</v>
      </c>
      <c r="P42" s="48">
        <f t="shared" si="39"/>
        <v>13</v>
      </c>
      <c r="Q42" s="48">
        <f t="shared" si="40"/>
        <v>14</v>
      </c>
      <c r="R42" s="48">
        <f t="shared" si="41"/>
        <v>15</v>
      </c>
      <c r="S42" s="48">
        <f t="shared" si="42"/>
        <v>16</v>
      </c>
      <c r="T42" s="48">
        <f t="shared" si="43"/>
        <v>17</v>
      </c>
      <c r="U42" s="48">
        <f t="shared" si="44"/>
        <v>18</v>
      </c>
      <c r="V42" s="48">
        <f t="shared" si="45"/>
        <v>19</v>
      </c>
      <c r="W42" s="48">
        <f t="shared" si="46"/>
        <v>20</v>
      </c>
      <c r="X42" s="48">
        <f t="shared" si="47"/>
        <v>21</v>
      </c>
      <c r="Y42" s="48">
        <f t="shared" si="48"/>
        <v>22</v>
      </c>
      <c r="Z42" s="48">
        <f t="shared" si="49"/>
        <v>23</v>
      </c>
      <c r="AA42" s="48">
        <f t="shared" si="50"/>
        <v>24</v>
      </c>
      <c r="AB42" s="48">
        <f t="shared" si="51"/>
        <v>25</v>
      </c>
      <c r="AC42" s="48">
        <f t="shared" si="52"/>
        <v>26</v>
      </c>
      <c r="AD42" s="48">
        <f t="shared" si="53"/>
        <v>27</v>
      </c>
      <c r="AE42" s="48">
        <f t="shared" si="54"/>
        <v>28</v>
      </c>
      <c r="AF42" s="48">
        <f t="shared" si="55"/>
        <v>29</v>
      </c>
      <c r="AG42" s="48">
        <f t="shared" si="56"/>
        <v>30</v>
      </c>
      <c r="AH42" s="48">
        <f t="shared" si="57"/>
        <v>31</v>
      </c>
      <c r="AI42" s="48">
        <f t="shared" si="58"/>
        <v>32</v>
      </c>
      <c r="AJ42" s="48">
        <f t="shared" si="59"/>
        <v>33</v>
      </c>
      <c r="AK42" s="48">
        <f t="shared" si="60"/>
        <v>34</v>
      </c>
      <c r="AL42" s="48">
        <f t="shared" si="61"/>
        <v>35</v>
      </c>
      <c r="AM42" s="48">
        <f t="shared" si="62"/>
        <v>36</v>
      </c>
      <c r="AN42" s="48">
        <f t="shared" si="63"/>
        <v>37</v>
      </c>
      <c r="AO42" s="48">
        <f t="shared" si="64"/>
        <v>38</v>
      </c>
      <c r="AP42" s="48">
        <f t="shared" si="65"/>
        <v>39</v>
      </c>
      <c r="AQ42" s="48">
        <f t="shared" si="66"/>
        <v>40</v>
      </c>
      <c r="AR42" s="48">
        <f t="shared" si="67"/>
        <v>41</v>
      </c>
      <c r="AS42" s="48">
        <f t="shared" si="68"/>
        <v>42</v>
      </c>
      <c r="AT42" s="48">
        <f t="shared" si="69"/>
        <v>43</v>
      </c>
      <c r="AU42" s="48">
        <f t="shared" si="70"/>
        <v>44</v>
      </c>
      <c r="AV42" s="48">
        <f t="shared" si="71"/>
        <v>45</v>
      </c>
      <c r="AW42" s="48">
        <f t="shared" si="72"/>
        <v>46</v>
      </c>
      <c r="AX42" s="48">
        <f t="shared" si="73"/>
        <v>47</v>
      </c>
      <c r="AY42" s="48">
        <f t="shared" si="74"/>
        <v>48</v>
      </c>
      <c r="AZ42" s="48">
        <f t="shared" si="75"/>
        <v>49</v>
      </c>
      <c r="BA42" s="48">
        <f t="shared" si="76"/>
        <v>50</v>
      </c>
      <c r="BB42" s="48">
        <f t="shared" si="77"/>
        <v>51</v>
      </c>
      <c r="BC42" s="48">
        <f t="shared" si="78"/>
        <v>52</v>
      </c>
      <c r="BD42" s="48">
        <f t="shared" si="79"/>
        <v>53</v>
      </c>
      <c r="BE42" s="48">
        <f t="shared" si="80"/>
        <v>54</v>
      </c>
      <c r="BF42" s="48">
        <f t="shared" si="81"/>
        <v>55</v>
      </c>
      <c r="BG42" s="48">
        <f t="shared" si="82"/>
        <v>56</v>
      </c>
      <c r="BH42" s="48">
        <f t="shared" si="83"/>
        <v>57</v>
      </c>
      <c r="BI42" s="48">
        <f t="shared" si="84"/>
        <v>58</v>
      </c>
      <c r="BJ42" s="48">
        <f t="shared" si="85"/>
        <v>59</v>
      </c>
      <c r="BK42" s="48">
        <f t="shared" si="86"/>
        <v>60</v>
      </c>
      <c r="BL42" s="48">
        <f t="shared" si="87"/>
        <v>61</v>
      </c>
      <c r="BM42" s="48">
        <f t="shared" si="88"/>
        <v>62</v>
      </c>
      <c r="BN42" s="48">
        <f t="shared" si="89"/>
        <v>63</v>
      </c>
      <c r="BO42" s="48">
        <f t="shared" si="90"/>
        <v>64</v>
      </c>
      <c r="BP42" s="48">
        <f t="shared" si="91"/>
        <v>65</v>
      </c>
      <c r="BQ42" s="48">
        <f t="shared" si="92"/>
        <v>66</v>
      </c>
      <c r="BR42" s="48">
        <f t="shared" si="93"/>
        <v>67</v>
      </c>
      <c r="BS42" s="48">
        <f t="shared" si="94"/>
        <v>68</v>
      </c>
      <c r="BT42" s="48">
        <f t="shared" si="95"/>
        <v>69</v>
      </c>
      <c r="BU42" s="48">
        <f t="shared" si="96"/>
        <v>70</v>
      </c>
      <c r="BV42" s="48">
        <f t="shared" si="97"/>
        <v>71</v>
      </c>
      <c r="BW42" s="48">
        <f t="shared" si="98"/>
        <v>72</v>
      </c>
      <c r="BX42" s="48">
        <f t="shared" si="99"/>
        <v>73</v>
      </c>
      <c r="BY42" s="48">
        <f t="shared" si="100"/>
        <v>74</v>
      </c>
      <c r="BZ42" s="48">
        <f t="shared" si="101"/>
        <v>75</v>
      </c>
      <c r="CA42" s="48">
        <f t="shared" si="102"/>
        <v>76</v>
      </c>
      <c r="CB42" s="48">
        <f t="shared" si="103"/>
        <v>77</v>
      </c>
      <c r="CC42" s="48">
        <f t="shared" si="104"/>
        <v>78</v>
      </c>
      <c r="CD42" s="48">
        <f t="shared" si="105"/>
        <v>79</v>
      </c>
      <c r="CE42" s="48">
        <f t="shared" si="106"/>
        <v>80</v>
      </c>
      <c r="CF42" s="48">
        <f t="shared" si="107"/>
        <v>81</v>
      </c>
      <c r="CG42" s="48">
        <f t="shared" si="108"/>
        <v>82</v>
      </c>
      <c r="CH42" s="48">
        <f t="shared" si="109"/>
        <v>83</v>
      </c>
      <c r="CI42" s="48">
        <f t="shared" si="110"/>
        <v>84</v>
      </c>
      <c r="CJ42" s="48">
        <f t="shared" si="111"/>
        <v>85</v>
      </c>
      <c r="CK42" s="48">
        <f t="shared" si="112"/>
        <v>86</v>
      </c>
      <c r="CL42" s="48">
        <f t="shared" si="113"/>
        <v>87</v>
      </c>
      <c r="CM42" s="48">
        <f t="shared" si="114"/>
        <v>88</v>
      </c>
      <c r="CN42" s="48">
        <f t="shared" si="115"/>
        <v>89</v>
      </c>
      <c r="CO42" s="48">
        <f t="shared" si="116"/>
        <v>90</v>
      </c>
      <c r="CP42" s="49">
        <f t="shared" si="117"/>
        <v>91</v>
      </c>
    </row>
    <row r="43" spans="2:94" ht="15.75" thickBot="1" x14ac:dyDescent="0.3">
      <c r="B43" s="243"/>
      <c r="C43" s="35">
        <f>IF(AND(Berechnung!$A$6=1,Berechnung!$A$8=1),Tiefpass!Q13/Einstellungen!$D$38,1)</f>
        <v>1</v>
      </c>
      <c r="D43" s="30">
        <f>IF(AND(Berechnung!$A$6=1,Berechnung!$A$8=1),Tiefpass!Q13,1)</f>
        <v>1</v>
      </c>
      <c r="E43" s="48">
        <f t="shared" si="28"/>
        <v>2</v>
      </c>
      <c r="F43" s="48">
        <f t="shared" si="29"/>
        <v>3</v>
      </c>
      <c r="G43" s="48">
        <f t="shared" si="30"/>
        <v>4</v>
      </c>
      <c r="H43" s="48">
        <f t="shared" si="31"/>
        <v>5</v>
      </c>
      <c r="I43" s="48">
        <f t="shared" si="32"/>
        <v>6</v>
      </c>
      <c r="J43" s="48">
        <f t="shared" si="33"/>
        <v>7</v>
      </c>
      <c r="K43" s="48">
        <f t="shared" si="34"/>
        <v>8</v>
      </c>
      <c r="L43" s="48">
        <f t="shared" si="35"/>
        <v>9</v>
      </c>
      <c r="M43" s="48">
        <f t="shared" si="36"/>
        <v>10</v>
      </c>
      <c r="N43" s="48">
        <f t="shared" si="37"/>
        <v>11</v>
      </c>
      <c r="O43" s="48">
        <f t="shared" si="38"/>
        <v>12</v>
      </c>
      <c r="P43" s="48">
        <f t="shared" si="39"/>
        <v>13</v>
      </c>
      <c r="Q43" s="48">
        <f t="shared" si="40"/>
        <v>14</v>
      </c>
      <c r="R43" s="48">
        <f t="shared" si="41"/>
        <v>15</v>
      </c>
      <c r="S43" s="48">
        <f t="shared" si="42"/>
        <v>16</v>
      </c>
      <c r="T43" s="48">
        <f t="shared" si="43"/>
        <v>17</v>
      </c>
      <c r="U43" s="48">
        <f t="shared" si="44"/>
        <v>18</v>
      </c>
      <c r="V43" s="48">
        <f t="shared" si="45"/>
        <v>19</v>
      </c>
      <c r="W43" s="48">
        <f t="shared" si="46"/>
        <v>20</v>
      </c>
      <c r="X43" s="48">
        <f t="shared" si="47"/>
        <v>21</v>
      </c>
      <c r="Y43" s="48">
        <f t="shared" si="48"/>
        <v>22</v>
      </c>
      <c r="Z43" s="48">
        <f t="shared" si="49"/>
        <v>23</v>
      </c>
      <c r="AA43" s="48">
        <f t="shared" si="50"/>
        <v>24</v>
      </c>
      <c r="AB43" s="48">
        <f t="shared" si="51"/>
        <v>25</v>
      </c>
      <c r="AC43" s="48">
        <f t="shared" si="52"/>
        <v>26</v>
      </c>
      <c r="AD43" s="48">
        <f t="shared" si="53"/>
        <v>27</v>
      </c>
      <c r="AE43" s="48">
        <f t="shared" si="54"/>
        <v>28</v>
      </c>
      <c r="AF43" s="48">
        <f t="shared" si="55"/>
        <v>29</v>
      </c>
      <c r="AG43" s="48">
        <f t="shared" si="56"/>
        <v>30</v>
      </c>
      <c r="AH43" s="48">
        <f t="shared" si="57"/>
        <v>31</v>
      </c>
      <c r="AI43" s="48">
        <f t="shared" si="58"/>
        <v>32</v>
      </c>
      <c r="AJ43" s="48">
        <f t="shared" si="59"/>
        <v>33</v>
      </c>
      <c r="AK43" s="48">
        <f t="shared" si="60"/>
        <v>34</v>
      </c>
      <c r="AL43" s="48">
        <f t="shared" si="61"/>
        <v>35</v>
      </c>
      <c r="AM43" s="48">
        <f t="shared" si="62"/>
        <v>36</v>
      </c>
      <c r="AN43" s="48">
        <f t="shared" si="63"/>
        <v>37</v>
      </c>
      <c r="AO43" s="48">
        <f t="shared" si="64"/>
        <v>38</v>
      </c>
      <c r="AP43" s="48">
        <f t="shared" si="65"/>
        <v>39</v>
      </c>
      <c r="AQ43" s="48">
        <f t="shared" si="66"/>
        <v>40</v>
      </c>
      <c r="AR43" s="48">
        <f t="shared" si="67"/>
        <v>41</v>
      </c>
      <c r="AS43" s="48">
        <f t="shared" si="68"/>
        <v>42</v>
      </c>
      <c r="AT43" s="48">
        <f t="shared" si="69"/>
        <v>43</v>
      </c>
      <c r="AU43" s="48">
        <f t="shared" si="70"/>
        <v>44</v>
      </c>
      <c r="AV43" s="48">
        <f t="shared" si="71"/>
        <v>45</v>
      </c>
      <c r="AW43" s="48">
        <f t="shared" si="72"/>
        <v>46</v>
      </c>
      <c r="AX43" s="48">
        <f t="shared" si="73"/>
        <v>47</v>
      </c>
      <c r="AY43" s="48">
        <f t="shared" si="74"/>
        <v>48</v>
      </c>
      <c r="AZ43" s="48">
        <f t="shared" si="75"/>
        <v>49</v>
      </c>
      <c r="BA43" s="48">
        <f t="shared" si="76"/>
        <v>50</v>
      </c>
      <c r="BB43" s="48">
        <f t="shared" si="77"/>
        <v>51</v>
      </c>
      <c r="BC43" s="48">
        <f t="shared" si="78"/>
        <v>52</v>
      </c>
      <c r="BD43" s="48">
        <f t="shared" si="79"/>
        <v>53</v>
      </c>
      <c r="BE43" s="48">
        <f t="shared" si="80"/>
        <v>54</v>
      </c>
      <c r="BF43" s="48">
        <f t="shared" si="81"/>
        <v>55</v>
      </c>
      <c r="BG43" s="48">
        <f t="shared" si="82"/>
        <v>56</v>
      </c>
      <c r="BH43" s="48">
        <f t="shared" si="83"/>
        <v>57</v>
      </c>
      <c r="BI43" s="48">
        <f t="shared" si="84"/>
        <v>58</v>
      </c>
      <c r="BJ43" s="48">
        <f t="shared" si="85"/>
        <v>59</v>
      </c>
      <c r="BK43" s="48">
        <f t="shared" si="86"/>
        <v>60</v>
      </c>
      <c r="BL43" s="48">
        <f t="shared" si="87"/>
        <v>61</v>
      </c>
      <c r="BM43" s="48">
        <f t="shared" si="88"/>
        <v>62</v>
      </c>
      <c r="BN43" s="48">
        <f t="shared" si="89"/>
        <v>63</v>
      </c>
      <c r="BO43" s="48">
        <f t="shared" si="90"/>
        <v>64</v>
      </c>
      <c r="BP43" s="48">
        <f t="shared" si="91"/>
        <v>65</v>
      </c>
      <c r="BQ43" s="48">
        <f t="shared" si="92"/>
        <v>66</v>
      </c>
      <c r="BR43" s="48">
        <f t="shared" si="93"/>
        <v>67</v>
      </c>
      <c r="BS43" s="48">
        <f t="shared" si="94"/>
        <v>68</v>
      </c>
      <c r="BT43" s="48">
        <f t="shared" si="95"/>
        <v>69</v>
      </c>
      <c r="BU43" s="48">
        <f t="shared" si="96"/>
        <v>70</v>
      </c>
      <c r="BV43" s="48">
        <f t="shared" si="97"/>
        <v>71</v>
      </c>
      <c r="BW43" s="48">
        <f t="shared" si="98"/>
        <v>72</v>
      </c>
      <c r="BX43" s="48">
        <f t="shared" si="99"/>
        <v>73</v>
      </c>
      <c r="BY43" s="48">
        <f t="shared" si="100"/>
        <v>74</v>
      </c>
      <c r="BZ43" s="48">
        <f t="shared" si="101"/>
        <v>75</v>
      </c>
      <c r="CA43" s="48">
        <f t="shared" si="102"/>
        <v>76</v>
      </c>
      <c r="CB43" s="48">
        <f t="shared" si="103"/>
        <v>77</v>
      </c>
      <c r="CC43" s="48">
        <f t="shared" si="104"/>
        <v>78</v>
      </c>
      <c r="CD43" s="48">
        <f t="shared" si="105"/>
        <v>79</v>
      </c>
      <c r="CE43" s="48">
        <f t="shared" si="106"/>
        <v>80</v>
      </c>
      <c r="CF43" s="48">
        <f t="shared" si="107"/>
        <v>81</v>
      </c>
      <c r="CG43" s="48">
        <f t="shared" si="108"/>
        <v>82</v>
      </c>
      <c r="CH43" s="48">
        <f t="shared" si="109"/>
        <v>83</v>
      </c>
      <c r="CI43" s="48">
        <f t="shared" si="110"/>
        <v>84</v>
      </c>
      <c r="CJ43" s="48">
        <f t="shared" si="111"/>
        <v>85</v>
      </c>
      <c r="CK43" s="48">
        <f t="shared" si="112"/>
        <v>86</v>
      </c>
      <c r="CL43" s="48">
        <f t="shared" si="113"/>
        <v>87</v>
      </c>
      <c r="CM43" s="48">
        <f t="shared" si="114"/>
        <v>88</v>
      </c>
      <c r="CN43" s="48">
        <f t="shared" si="115"/>
        <v>89</v>
      </c>
      <c r="CO43" s="48">
        <f t="shared" si="116"/>
        <v>90</v>
      </c>
      <c r="CP43" s="49">
        <f t="shared" si="117"/>
        <v>91</v>
      </c>
    </row>
    <row r="44" spans="2:94" ht="15.75" thickBot="1" x14ac:dyDescent="0.3">
      <c r="B44" s="34"/>
      <c r="C44" s="5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4"/>
    </row>
    <row r="45" spans="2:94" x14ac:dyDescent="0.25">
      <c r="B45" s="235" t="s">
        <v>48</v>
      </c>
      <c r="C45" s="238"/>
      <c r="D45" s="48">
        <f>1/SQRT(1+(D37*2*PI()*Einstellungen!$E$17*Einstellungen!$E$18)^2)</f>
        <v>0.9999999999546485</v>
      </c>
      <c r="E45" s="48">
        <f>1/SQRT(1+(E37*2*PI()*Einstellungen!$E$17*Einstellungen!$E$18)^2)</f>
        <v>0.999999999818594</v>
      </c>
      <c r="F45" s="48">
        <f>1/SQRT(1+(F37*2*PI()*Einstellungen!$E$17*Einstellungen!$E$18)^2)</f>
        <v>0.99999999959183672</v>
      </c>
      <c r="G45" s="48">
        <f>1/SQRT(1+(G37*2*PI()*Einstellungen!$E$17*Einstellungen!$E$18)^2)</f>
        <v>0.99999999927437644</v>
      </c>
      <c r="H45" s="48">
        <f>1/SQRT(1+(H37*2*PI()*Einstellungen!$E$17*Einstellungen!$E$18)^2)</f>
        <v>0.99999999886621316</v>
      </c>
      <c r="I45" s="48">
        <f>1/SQRT(1+(I37*2*PI()*Einstellungen!$E$17*Einstellungen!$E$18)^2)</f>
        <v>0.9999999983673471</v>
      </c>
      <c r="J45" s="48">
        <f>1/SQRT(1+(J37*2*PI()*Einstellungen!$E$17*Einstellungen!$E$18)^2)</f>
        <v>0.99999999777777782</v>
      </c>
      <c r="K45" s="48">
        <f>1/SQRT(1+(K37*2*PI()*Einstellungen!$E$17*Einstellungen!$E$18)^2)</f>
        <v>0.99999999709750576</v>
      </c>
      <c r="L45" s="48">
        <f>1/SQRT(1+(L37*2*PI()*Einstellungen!$E$17*Einstellungen!$E$18)^2)</f>
        <v>0.99999999632653069</v>
      </c>
      <c r="M45" s="48">
        <f>1/SQRT(1+(M37*2*PI()*Einstellungen!$E$17*Einstellungen!$E$18)^2)</f>
        <v>0.99999999546485263</v>
      </c>
      <c r="N45" s="48">
        <f>1/SQRT(1+(N37*2*PI()*Einstellungen!$E$17*Einstellungen!$E$18)^2)</f>
        <v>0.99999999451247179</v>
      </c>
      <c r="O45" s="48">
        <f>1/SQRT(1+(O37*2*PI()*Einstellungen!$E$17*Einstellungen!$E$18)^2)</f>
        <v>0.99999999346938773</v>
      </c>
      <c r="P45" s="48">
        <f>1/SQRT(1+(P37*2*PI()*Einstellungen!$E$17*Einstellungen!$E$18)^2)</f>
        <v>0.999999992335601</v>
      </c>
      <c r="Q45" s="48">
        <f>1/SQRT(1+(Q37*2*PI()*Einstellungen!$E$17*Einstellungen!$E$18)^2)</f>
        <v>0.99999999111111137</v>
      </c>
      <c r="R45" s="48">
        <f>1/SQRT(1+(R37*2*PI()*Einstellungen!$E$17*Einstellungen!$E$18)^2)</f>
        <v>0.99999998979591853</v>
      </c>
      <c r="S45" s="48">
        <f>1/SQRT(1+(S37*2*PI()*Einstellungen!$E$17*Einstellungen!$E$18)^2)</f>
        <v>0.99999998839002291</v>
      </c>
      <c r="T45" s="48">
        <f>1/SQRT(1+(T37*2*PI()*Einstellungen!$E$17*Einstellungen!$E$18)^2)</f>
        <v>0.9999999868934244</v>
      </c>
      <c r="U45" s="48">
        <f>1/SQRT(1+(U37*2*PI()*Einstellungen!$E$17*Einstellungen!$E$18)^2)</f>
        <v>0.99999998530612277</v>
      </c>
      <c r="V45" s="48">
        <f>1/SQRT(1+(V37*2*PI()*Einstellungen!$E$17*Einstellungen!$E$18)^2)</f>
        <v>0.99999998362811837</v>
      </c>
      <c r="W45" s="48">
        <f>1/SQRT(1+(W37*2*PI()*Einstellungen!$E$17*Einstellungen!$E$18)^2)</f>
        <v>0.99999998185941086</v>
      </c>
      <c r="X45" s="48">
        <f>1/SQRT(1+(X37*2*PI()*Einstellungen!$E$17*Einstellungen!$E$18)^2)</f>
        <v>0.99999998000000057</v>
      </c>
      <c r="Y45" s="48">
        <f>1/SQRT(1+(Y37*2*PI()*Einstellungen!$E$17*Einstellungen!$E$18)^2)</f>
        <v>0.99999997804988738</v>
      </c>
      <c r="Z45" s="48">
        <f>1/SQRT(1+(Z37*2*PI()*Einstellungen!$E$17*Einstellungen!$E$18)^2)</f>
        <v>0.99999997600907109</v>
      </c>
      <c r="AA45" s="48">
        <f>1/SQRT(1+(AA37*2*PI()*Einstellungen!$E$17*Einstellungen!$E$18)^2)</f>
        <v>0.99999997387755202</v>
      </c>
      <c r="AB45" s="48">
        <f>1/SQRT(1+(AB37*2*PI()*Einstellungen!$E$17*Einstellungen!$E$18)^2)</f>
        <v>0.99999997165532994</v>
      </c>
      <c r="AC45" s="48">
        <f>1/SQRT(1+(AC37*2*PI()*Einstellungen!$E$17*Einstellungen!$E$18)^2)</f>
        <v>0.99999996934240509</v>
      </c>
      <c r="AD45" s="48">
        <f>1/SQRT(1+(AD37*2*PI()*Einstellungen!$E$17*Einstellungen!$E$18)^2)</f>
        <v>0.99999996693877713</v>
      </c>
      <c r="AE45" s="48">
        <f>1/SQRT(1+(AE37*2*PI()*Einstellungen!$E$17*Einstellungen!$E$18)^2)</f>
        <v>0.99999996444444628</v>
      </c>
      <c r="AF45" s="48">
        <f>1/SQRT(1+(AF37*2*PI()*Einstellungen!$E$17*Einstellungen!$E$18)^2)</f>
        <v>0.99999996185941253</v>
      </c>
      <c r="AG45" s="48">
        <f>1/SQRT(1+(AG37*2*PI()*Einstellungen!$E$17*Einstellungen!$E$18)^2)</f>
        <v>0.99999995918367601</v>
      </c>
      <c r="AH45" s="48">
        <f>1/SQRT(1+(AH37*2*PI()*Einstellungen!$E$17*Einstellungen!$E$18)^2)</f>
        <v>0.99999995641723649</v>
      </c>
      <c r="AI45" s="48">
        <f>1/SQRT(1+(AI37*2*PI()*Einstellungen!$E$17*Einstellungen!$E$18)^2)</f>
        <v>0.99999995356009397</v>
      </c>
      <c r="AJ45" s="48">
        <f>1/SQRT(1+(AJ37*2*PI()*Einstellungen!$E$17*Einstellungen!$E$18)^2)</f>
        <v>0.99999995061224856</v>
      </c>
      <c r="AK45" s="48">
        <f>1/SQRT(1+(AK37*2*PI()*Einstellungen!$E$17*Einstellungen!$E$18)^2)</f>
        <v>0.99999994757370037</v>
      </c>
      <c r="AL45" s="48">
        <f>1/SQRT(1+(AL37*2*PI()*Einstellungen!$E$17*Einstellungen!$E$18)^2)</f>
        <v>0.99999994444444895</v>
      </c>
      <c r="AM45" s="48">
        <f>1/SQRT(1+(AM37*2*PI()*Einstellungen!$E$17*Einstellungen!$E$18)^2)</f>
        <v>0.99999994122449498</v>
      </c>
      <c r="AN45" s="48">
        <f>1/SQRT(1+(AN37*2*PI()*Einstellungen!$E$17*Einstellungen!$E$18)^2)</f>
        <v>0.99999993791383812</v>
      </c>
      <c r="AO45" s="48">
        <f>1/SQRT(1+(AO37*2*PI()*Einstellungen!$E$17*Einstellungen!$E$18)^2)</f>
        <v>0.99999993451247804</v>
      </c>
      <c r="AP45" s="48">
        <f>1/SQRT(1+(AP37*2*PI()*Einstellungen!$E$17*Einstellungen!$E$18)^2)</f>
        <v>0.9999999310204154</v>
      </c>
      <c r="AQ45" s="48">
        <f>1/SQRT(1+(AQ37*2*PI()*Einstellungen!$E$17*Einstellungen!$E$18)^2)</f>
        <v>0.99999992743764954</v>
      </c>
      <c r="AR45" s="48">
        <f>1/SQRT(1+(AR37*2*PI()*Einstellungen!$E$17*Einstellungen!$E$18)^2)</f>
        <v>0.99999992376418101</v>
      </c>
      <c r="AS45" s="48">
        <f>1/SQRT(1+(AS37*2*PI()*Einstellungen!$E$17*Einstellungen!$E$18)^2)</f>
        <v>0.99999992000000959</v>
      </c>
      <c r="AT45" s="48">
        <f>1/SQRT(1+(AT37*2*PI()*Einstellungen!$E$17*Einstellungen!$E$18)^2)</f>
        <v>0.99999991614513528</v>
      </c>
      <c r="AU45" s="48">
        <f>1/SQRT(1+(AU37*2*PI()*Einstellungen!$E$17*Einstellungen!$E$18)^2)</f>
        <v>0.99999991219955808</v>
      </c>
      <c r="AV45" s="48">
        <f>1/SQRT(1+(AV37*2*PI()*Einstellungen!$E$17*Einstellungen!$E$18)^2)</f>
        <v>0.999999908163278</v>
      </c>
      <c r="AW45" s="48">
        <f>1/SQRT(1+(AW37*2*PI()*Einstellungen!$E$17*Einstellungen!$E$18)^2)</f>
        <v>0.99999990403629491</v>
      </c>
      <c r="AX45" s="48">
        <f>1/SQRT(1+(AX37*2*PI()*Einstellungen!$E$17*Einstellungen!$E$18)^2)</f>
        <v>0.99999989981860904</v>
      </c>
      <c r="AY45" s="48">
        <f>1/SQRT(1+(AY37*2*PI()*Einstellungen!$E$17*Einstellungen!$E$18)^2)</f>
        <v>0.9999998955102205</v>
      </c>
      <c r="AZ45" s="48">
        <f>1/SQRT(1+(AZ37*2*PI()*Einstellungen!$E$17*Einstellungen!$E$18)^2)</f>
        <v>0.99999989111112886</v>
      </c>
      <c r="BA45" s="48">
        <f>1/SQRT(1+(BA37*2*PI()*Einstellungen!$E$17*Einstellungen!$E$18)^2)</f>
        <v>0.99999988662133443</v>
      </c>
      <c r="BB45" s="48">
        <f>1/SQRT(1+(BB37*2*PI()*Einstellungen!$E$17*Einstellungen!$E$18)^2)</f>
        <v>0.99999988204083723</v>
      </c>
      <c r="BC45" s="48">
        <f>1/SQRT(1+(BC37*2*PI()*Einstellungen!$E$17*Einstellungen!$E$18)^2)</f>
        <v>0.99999987736963691</v>
      </c>
      <c r="BD45" s="48">
        <f>1/SQRT(1+(BD37*2*PI()*Einstellungen!$E$17*Einstellungen!$E$18)^2)</f>
        <v>0.99999987260773415</v>
      </c>
      <c r="BE45" s="48">
        <f>1/SQRT(1+(BE37*2*PI()*Einstellungen!$E$17*Einstellungen!$E$18)^2)</f>
        <v>0.99999986775512828</v>
      </c>
      <c r="BF45" s="48">
        <f>1/SQRT(1+(BF37*2*PI()*Einstellungen!$E$17*Einstellungen!$E$18)^2)</f>
        <v>0.99999986281181963</v>
      </c>
      <c r="BG45" s="48">
        <f>1/SQRT(1+(BG37*2*PI()*Einstellungen!$E$17*Einstellungen!$E$18)^2)</f>
        <v>0.9999998577778082</v>
      </c>
      <c r="BH45" s="48">
        <f>1/SQRT(1+(BH37*2*PI()*Einstellungen!$E$17*Einstellungen!$E$18)^2)</f>
        <v>0.99999985265309377</v>
      </c>
      <c r="BI45" s="48">
        <f>1/SQRT(1+(BI37*2*PI()*Einstellungen!$E$17*Einstellungen!$E$18)^2)</f>
        <v>0.99999984743767656</v>
      </c>
      <c r="BJ45" s="48">
        <f>1/SQRT(1+(BJ37*2*PI()*Einstellungen!$E$17*Einstellungen!$E$18)^2)</f>
        <v>0.99999984213155657</v>
      </c>
      <c r="BK45" s="48">
        <f>1/SQRT(1+(BK37*2*PI()*Einstellungen!$E$17*Einstellungen!$E$18)^2)</f>
        <v>0.9999998367347338</v>
      </c>
      <c r="BL45" s="48">
        <f>1/SQRT(1+(BL37*2*PI()*Einstellungen!$E$17*Einstellungen!$E$18)^2)</f>
        <v>0.99999983124720837</v>
      </c>
      <c r="BM45" s="48">
        <f>1/SQRT(1+(BM37*2*PI()*Einstellungen!$E$17*Einstellungen!$E$18)^2)</f>
        <v>0.99999982566897971</v>
      </c>
      <c r="BN45" s="48">
        <f>1/SQRT(1+(BN37*2*PI()*Einstellungen!$E$17*Einstellungen!$E$18)^2)</f>
        <v>0.99999982000004861</v>
      </c>
      <c r="BO45" s="48">
        <f>1/SQRT(1+(BO37*2*PI()*Einstellungen!$E$17*Einstellungen!$E$18)^2)</f>
        <v>0.99999981424041462</v>
      </c>
      <c r="BP45" s="48">
        <f>1/SQRT(1+(BP37*2*PI()*Einstellungen!$E$17*Einstellungen!$E$18)^2)</f>
        <v>0.99999980839007774</v>
      </c>
      <c r="BQ45" s="48">
        <f>1/SQRT(1+(BQ37*2*PI()*Einstellungen!$E$17*Einstellungen!$E$18)^2)</f>
        <v>0.99999980244903819</v>
      </c>
      <c r="BR45" s="48">
        <f>1/SQRT(1+(BR37*2*PI()*Einstellungen!$E$17*Einstellungen!$E$18)^2)</f>
        <v>0.99999979641729564</v>
      </c>
      <c r="BS45" s="48">
        <f>1/SQRT(1+(BS37*2*PI()*Einstellungen!$E$17*Einstellungen!$E$18)^2)</f>
        <v>0.99999979029485053</v>
      </c>
      <c r="BT45" s="48">
        <f>1/SQRT(1+(BT37*2*PI()*Einstellungen!$E$17*Einstellungen!$E$18)^2)</f>
        <v>0.99999978408170254</v>
      </c>
      <c r="BU45" s="48">
        <f>1/SQRT(1+(BU37*2*PI()*Einstellungen!$E$17*Einstellungen!$E$18)^2)</f>
        <v>0.99999977777785187</v>
      </c>
      <c r="BV45" s="48">
        <f>1/SQRT(1+(BV37*2*PI()*Einstellungen!$E$17*Einstellungen!$E$18)^2)</f>
        <v>0.99999977138329832</v>
      </c>
      <c r="BW45" s="48">
        <f>1/SQRT(1+(BW37*2*PI()*Einstellungen!$E$17*Einstellungen!$E$18)^2)</f>
        <v>0.9999997648980421</v>
      </c>
      <c r="BX45" s="48">
        <f>1/SQRT(1+(BX37*2*PI()*Einstellungen!$E$17*Einstellungen!$E$18)^2)</f>
        <v>0.99999975832208321</v>
      </c>
      <c r="BY45" s="48">
        <f>1/SQRT(1+(BY37*2*PI()*Einstellungen!$E$17*Einstellungen!$E$18)^2)</f>
        <v>0.99999975165542132</v>
      </c>
      <c r="BZ45" s="48">
        <f>1/SQRT(1+(BZ37*2*PI()*Einstellungen!$E$17*Einstellungen!$E$18)^2)</f>
        <v>0.99999974489805687</v>
      </c>
      <c r="CA45" s="48">
        <f>1/SQRT(1+(CA37*2*PI()*Einstellungen!$E$17*Einstellungen!$E$18)^2)</f>
        <v>0.99999973804998965</v>
      </c>
      <c r="CB45" s="48">
        <f>1/SQRT(1+(CB37*2*PI()*Einstellungen!$E$17*Einstellungen!$E$18)^2)</f>
        <v>0.99999973111121954</v>
      </c>
      <c r="CC45" s="48">
        <f>1/SQRT(1+(CC37*2*PI()*Einstellungen!$E$17*Einstellungen!$E$18)^2)</f>
        <v>0.99999972408174687</v>
      </c>
      <c r="CD45" s="48">
        <f>1/SQRT(1+(CD37*2*PI()*Einstellungen!$E$17*Einstellungen!$E$18)^2)</f>
        <v>0.99999971696157153</v>
      </c>
      <c r="CE45" s="48">
        <f>1/SQRT(1+(CE37*2*PI()*Einstellungen!$E$17*Einstellungen!$E$18)^2)</f>
        <v>0.9999997097506933</v>
      </c>
      <c r="CF45" s="48">
        <f>1/SQRT(1+(CF37*2*PI()*Einstellungen!$E$17*Einstellungen!$E$18)^2)</f>
        <v>0.9999997024491124</v>
      </c>
      <c r="CG45" s="48">
        <f>1/SQRT(1+(CG37*2*PI()*Einstellungen!$E$17*Einstellungen!$E$18)^2)</f>
        <v>0.99999969505682884</v>
      </c>
      <c r="CH45" s="48">
        <f>1/SQRT(1+(CH37*2*PI()*Einstellungen!$E$17*Einstellungen!$E$18)^2)</f>
        <v>0.9999996875738425</v>
      </c>
      <c r="CI45" s="48">
        <f>1/SQRT(1+(CI37*2*PI()*Einstellungen!$E$17*Einstellungen!$E$18)^2)</f>
        <v>0.9999996800001536</v>
      </c>
      <c r="CJ45" s="48">
        <f>1/SQRT(1+(CJ37*2*PI()*Einstellungen!$E$17*Einstellungen!$E$18)^2)</f>
        <v>0.99999967233576192</v>
      </c>
      <c r="CK45" s="48">
        <f>1/SQRT(1+(CK37*2*PI()*Einstellungen!$E$17*Einstellungen!$E$18)^2)</f>
        <v>0.99999966458066758</v>
      </c>
      <c r="CL45" s="48">
        <f>1/SQRT(1+(CL37*2*PI()*Einstellungen!$E$17*Einstellungen!$E$18)^2)</f>
        <v>0.99999965673487068</v>
      </c>
      <c r="CM45" s="48">
        <f>1/SQRT(1+(CM37*2*PI()*Einstellungen!$E$17*Einstellungen!$E$18)^2)</f>
        <v>0.999999648798371</v>
      </c>
      <c r="CN45" s="48">
        <f>1/SQRT(1+(CN37*2*PI()*Einstellungen!$E$17*Einstellungen!$E$18)^2)</f>
        <v>0.99999964077116865</v>
      </c>
      <c r="CO45" s="48">
        <f>1/SQRT(1+(CO37*2*PI()*Einstellungen!$E$17*Einstellungen!$E$18)^2)</f>
        <v>0.99999963265326353</v>
      </c>
      <c r="CP45" s="49">
        <f>1/SQRT(1+(CP37*2*PI()*Einstellungen!$E$17*Einstellungen!$E$18)^2)</f>
        <v>0.99999962444465607</v>
      </c>
    </row>
    <row r="46" spans="2:94" x14ac:dyDescent="0.25">
      <c r="B46" s="236"/>
      <c r="C46" s="239"/>
      <c r="D46" s="48">
        <f>1/SQRT(1+(D38*2*PI()*Einstellungen!$E$17*Einstellungen!$E$18)^2)</f>
        <v>0.9999999999546485</v>
      </c>
      <c r="E46" s="48">
        <f>1/SQRT(1+(E38*2*PI()*Einstellungen!$E$17*Einstellungen!$E$18)^2)</f>
        <v>0.999999999818594</v>
      </c>
      <c r="F46" s="48">
        <f>1/SQRT(1+(F38*2*PI()*Einstellungen!$E$17*Einstellungen!$E$18)^2)</f>
        <v>0.99999999959183672</v>
      </c>
      <c r="G46" s="48">
        <f>1/SQRT(1+(G38*2*PI()*Einstellungen!$E$17*Einstellungen!$E$18)^2)</f>
        <v>0.99999999927437644</v>
      </c>
      <c r="H46" s="48">
        <f>1/SQRT(1+(H38*2*PI()*Einstellungen!$E$17*Einstellungen!$E$18)^2)</f>
        <v>0.99999999886621316</v>
      </c>
      <c r="I46" s="48">
        <f>1/SQRT(1+(I38*2*PI()*Einstellungen!$E$17*Einstellungen!$E$18)^2)</f>
        <v>0.9999999983673471</v>
      </c>
      <c r="J46" s="48">
        <f>1/SQRT(1+(J38*2*PI()*Einstellungen!$E$17*Einstellungen!$E$18)^2)</f>
        <v>0.99999999777777782</v>
      </c>
      <c r="K46" s="48">
        <f>1/SQRT(1+(K38*2*PI()*Einstellungen!$E$17*Einstellungen!$E$18)^2)</f>
        <v>0.99999999709750576</v>
      </c>
      <c r="L46" s="48">
        <f>1/SQRT(1+(L38*2*PI()*Einstellungen!$E$17*Einstellungen!$E$18)^2)</f>
        <v>0.99999999632653069</v>
      </c>
      <c r="M46" s="48">
        <f>1/SQRT(1+(M38*2*PI()*Einstellungen!$E$17*Einstellungen!$E$18)^2)</f>
        <v>0.99999999546485263</v>
      </c>
      <c r="N46" s="48">
        <f>1/SQRT(1+(N38*2*PI()*Einstellungen!$E$17*Einstellungen!$E$18)^2)</f>
        <v>0.99999999451247179</v>
      </c>
      <c r="O46" s="48">
        <f>1/SQRT(1+(O38*2*PI()*Einstellungen!$E$17*Einstellungen!$E$18)^2)</f>
        <v>0.99999999346938773</v>
      </c>
      <c r="P46" s="48">
        <f>1/SQRT(1+(P38*2*PI()*Einstellungen!$E$17*Einstellungen!$E$18)^2)</f>
        <v>0.999999992335601</v>
      </c>
      <c r="Q46" s="48">
        <f>1/SQRT(1+(Q38*2*PI()*Einstellungen!$E$17*Einstellungen!$E$18)^2)</f>
        <v>0.99999999111111137</v>
      </c>
      <c r="R46" s="48">
        <f>1/SQRT(1+(R38*2*PI()*Einstellungen!$E$17*Einstellungen!$E$18)^2)</f>
        <v>0.99999998979591853</v>
      </c>
      <c r="S46" s="48">
        <f>1/SQRT(1+(S38*2*PI()*Einstellungen!$E$17*Einstellungen!$E$18)^2)</f>
        <v>0.99999998839002291</v>
      </c>
      <c r="T46" s="48">
        <f>1/SQRT(1+(T38*2*PI()*Einstellungen!$E$17*Einstellungen!$E$18)^2)</f>
        <v>0.9999999868934244</v>
      </c>
      <c r="U46" s="48">
        <f>1/SQRT(1+(U38*2*PI()*Einstellungen!$E$17*Einstellungen!$E$18)^2)</f>
        <v>0.99999998530612277</v>
      </c>
      <c r="V46" s="48">
        <f>1/SQRT(1+(V38*2*PI()*Einstellungen!$E$17*Einstellungen!$E$18)^2)</f>
        <v>0.99999998362811837</v>
      </c>
      <c r="W46" s="48">
        <f>1/SQRT(1+(W38*2*PI()*Einstellungen!$E$17*Einstellungen!$E$18)^2)</f>
        <v>0.99999998185941086</v>
      </c>
      <c r="X46" s="48">
        <f>1/SQRT(1+(X38*2*PI()*Einstellungen!$E$17*Einstellungen!$E$18)^2)</f>
        <v>0.99999998000000057</v>
      </c>
      <c r="Y46" s="48">
        <f>1/SQRT(1+(Y38*2*PI()*Einstellungen!$E$17*Einstellungen!$E$18)^2)</f>
        <v>0.99999997804988738</v>
      </c>
      <c r="Z46" s="48">
        <f>1/SQRT(1+(Z38*2*PI()*Einstellungen!$E$17*Einstellungen!$E$18)^2)</f>
        <v>0.99999997600907109</v>
      </c>
      <c r="AA46" s="48">
        <f>1/SQRT(1+(AA38*2*PI()*Einstellungen!$E$17*Einstellungen!$E$18)^2)</f>
        <v>0.99999997387755202</v>
      </c>
      <c r="AB46" s="48">
        <f>1/SQRT(1+(AB38*2*PI()*Einstellungen!$E$17*Einstellungen!$E$18)^2)</f>
        <v>0.99999997165532994</v>
      </c>
      <c r="AC46" s="48">
        <f>1/SQRT(1+(AC38*2*PI()*Einstellungen!$E$17*Einstellungen!$E$18)^2)</f>
        <v>0.99999996934240509</v>
      </c>
      <c r="AD46" s="48">
        <f>1/SQRT(1+(AD38*2*PI()*Einstellungen!$E$17*Einstellungen!$E$18)^2)</f>
        <v>0.99999996693877713</v>
      </c>
      <c r="AE46" s="48">
        <f>1/SQRT(1+(AE38*2*PI()*Einstellungen!$E$17*Einstellungen!$E$18)^2)</f>
        <v>0.99999996444444628</v>
      </c>
      <c r="AF46" s="48">
        <f>1/SQRT(1+(AF38*2*PI()*Einstellungen!$E$17*Einstellungen!$E$18)^2)</f>
        <v>0.99999996185941253</v>
      </c>
      <c r="AG46" s="48">
        <f>1/SQRT(1+(AG38*2*PI()*Einstellungen!$E$17*Einstellungen!$E$18)^2)</f>
        <v>0.99999995918367601</v>
      </c>
      <c r="AH46" s="48">
        <f>1/SQRT(1+(AH38*2*PI()*Einstellungen!$E$17*Einstellungen!$E$18)^2)</f>
        <v>0.99999995641723649</v>
      </c>
      <c r="AI46" s="48">
        <f>1/SQRT(1+(AI38*2*PI()*Einstellungen!$E$17*Einstellungen!$E$18)^2)</f>
        <v>0.99999995356009397</v>
      </c>
      <c r="AJ46" s="48">
        <f>1/SQRT(1+(AJ38*2*PI()*Einstellungen!$E$17*Einstellungen!$E$18)^2)</f>
        <v>0.99999995061224856</v>
      </c>
      <c r="AK46" s="48">
        <f>1/SQRT(1+(AK38*2*PI()*Einstellungen!$E$17*Einstellungen!$E$18)^2)</f>
        <v>0.99999994757370037</v>
      </c>
      <c r="AL46" s="48">
        <f>1/SQRT(1+(AL38*2*PI()*Einstellungen!$E$17*Einstellungen!$E$18)^2)</f>
        <v>0.99999994444444895</v>
      </c>
      <c r="AM46" s="48">
        <f>1/SQRT(1+(AM38*2*PI()*Einstellungen!$E$17*Einstellungen!$E$18)^2)</f>
        <v>0.99999994122449498</v>
      </c>
      <c r="AN46" s="48">
        <f>1/SQRT(1+(AN38*2*PI()*Einstellungen!$E$17*Einstellungen!$E$18)^2)</f>
        <v>0.99999993791383812</v>
      </c>
      <c r="AO46" s="48">
        <f>1/SQRT(1+(AO38*2*PI()*Einstellungen!$E$17*Einstellungen!$E$18)^2)</f>
        <v>0.99999993451247804</v>
      </c>
      <c r="AP46" s="48">
        <f>1/SQRT(1+(AP38*2*PI()*Einstellungen!$E$17*Einstellungen!$E$18)^2)</f>
        <v>0.9999999310204154</v>
      </c>
      <c r="AQ46" s="48">
        <f>1/SQRT(1+(AQ38*2*PI()*Einstellungen!$E$17*Einstellungen!$E$18)^2)</f>
        <v>0.99999992743764954</v>
      </c>
      <c r="AR46" s="48">
        <f>1/SQRT(1+(AR38*2*PI()*Einstellungen!$E$17*Einstellungen!$E$18)^2)</f>
        <v>0.99999992376418101</v>
      </c>
      <c r="AS46" s="48">
        <f>1/SQRT(1+(AS38*2*PI()*Einstellungen!$E$17*Einstellungen!$E$18)^2)</f>
        <v>0.99999992000000959</v>
      </c>
      <c r="AT46" s="48">
        <f>1/SQRT(1+(AT38*2*PI()*Einstellungen!$E$17*Einstellungen!$E$18)^2)</f>
        <v>0.99999991614513528</v>
      </c>
      <c r="AU46" s="48">
        <f>1/SQRT(1+(AU38*2*PI()*Einstellungen!$E$17*Einstellungen!$E$18)^2)</f>
        <v>0.99999991219955808</v>
      </c>
      <c r="AV46" s="48">
        <f>1/SQRT(1+(AV38*2*PI()*Einstellungen!$E$17*Einstellungen!$E$18)^2)</f>
        <v>0.999999908163278</v>
      </c>
      <c r="AW46" s="48">
        <f>1/SQRT(1+(AW38*2*PI()*Einstellungen!$E$17*Einstellungen!$E$18)^2)</f>
        <v>0.99999990403629491</v>
      </c>
      <c r="AX46" s="48">
        <f>1/SQRT(1+(AX38*2*PI()*Einstellungen!$E$17*Einstellungen!$E$18)^2)</f>
        <v>0.99999989981860904</v>
      </c>
      <c r="AY46" s="48">
        <f>1/SQRT(1+(AY38*2*PI()*Einstellungen!$E$17*Einstellungen!$E$18)^2)</f>
        <v>0.9999998955102205</v>
      </c>
      <c r="AZ46" s="48">
        <f>1/SQRT(1+(AZ38*2*PI()*Einstellungen!$E$17*Einstellungen!$E$18)^2)</f>
        <v>0.99999989111112886</v>
      </c>
      <c r="BA46" s="48">
        <f>1/SQRT(1+(BA38*2*PI()*Einstellungen!$E$17*Einstellungen!$E$18)^2)</f>
        <v>0.99999988662133443</v>
      </c>
      <c r="BB46" s="48">
        <f>1/SQRT(1+(BB38*2*PI()*Einstellungen!$E$17*Einstellungen!$E$18)^2)</f>
        <v>0.99999988204083723</v>
      </c>
      <c r="BC46" s="48">
        <f>1/SQRT(1+(BC38*2*PI()*Einstellungen!$E$17*Einstellungen!$E$18)^2)</f>
        <v>0.99999987736963691</v>
      </c>
      <c r="BD46" s="48">
        <f>1/SQRT(1+(BD38*2*PI()*Einstellungen!$E$17*Einstellungen!$E$18)^2)</f>
        <v>0.99999987260773415</v>
      </c>
      <c r="BE46" s="48">
        <f>1/SQRT(1+(BE38*2*PI()*Einstellungen!$E$17*Einstellungen!$E$18)^2)</f>
        <v>0.99999986775512828</v>
      </c>
      <c r="BF46" s="48">
        <f>1/SQRT(1+(BF38*2*PI()*Einstellungen!$E$17*Einstellungen!$E$18)^2)</f>
        <v>0.99999986281181963</v>
      </c>
      <c r="BG46" s="48">
        <f>1/SQRT(1+(BG38*2*PI()*Einstellungen!$E$17*Einstellungen!$E$18)^2)</f>
        <v>0.9999998577778082</v>
      </c>
      <c r="BH46" s="48">
        <f>1/SQRT(1+(BH38*2*PI()*Einstellungen!$E$17*Einstellungen!$E$18)^2)</f>
        <v>0.99999985265309377</v>
      </c>
      <c r="BI46" s="48">
        <f>1/SQRT(1+(BI38*2*PI()*Einstellungen!$E$17*Einstellungen!$E$18)^2)</f>
        <v>0.99999984743767656</v>
      </c>
      <c r="BJ46" s="48">
        <f>1/SQRT(1+(BJ38*2*PI()*Einstellungen!$E$17*Einstellungen!$E$18)^2)</f>
        <v>0.99999984213155657</v>
      </c>
      <c r="BK46" s="48">
        <f>1/SQRT(1+(BK38*2*PI()*Einstellungen!$E$17*Einstellungen!$E$18)^2)</f>
        <v>0.9999998367347338</v>
      </c>
      <c r="BL46" s="48">
        <f>1/SQRT(1+(BL38*2*PI()*Einstellungen!$E$17*Einstellungen!$E$18)^2)</f>
        <v>0.99999983124720837</v>
      </c>
      <c r="BM46" s="48">
        <f>1/SQRT(1+(BM38*2*PI()*Einstellungen!$E$17*Einstellungen!$E$18)^2)</f>
        <v>0.99999982566897971</v>
      </c>
      <c r="BN46" s="48">
        <f>1/SQRT(1+(BN38*2*PI()*Einstellungen!$E$17*Einstellungen!$E$18)^2)</f>
        <v>0.99999982000004861</v>
      </c>
      <c r="BO46" s="48">
        <f>1/SQRT(1+(BO38*2*PI()*Einstellungen!$E$17*Einstellungen!$E$18)^2)</f>
        <v>0.99999981424041462</v>
      </c>
      <c r="BP46" s="48">
        <f>1/SQRT(1+(BP38*2*PI()*Einstellungen!$E$17*Einstellungen!$E$18)^2)</f>
        <v>0.99999980839007774</v>
      </c>
      <c r="BQ46" s="48">
        <f>1/SQRT(1+(BQ38*2*PI()*Einstellungen!$E$17*Einstellungen!$E$18)^2)</f>
        <v>0.99999980244903819</v>
      </c>
      <c r="BR46" s="48">
        <f>1/SQRT(1+(BR38*2*PI()*Einstellungen!$E$17*Einstellungen!$E$18)^2)</f>
        <v>0.99999979641729564</v>
      </c>
      <c r="BS46" s="48">
        <f>1/SQRT(1+(BS38*2*PI()*Einstellungen!$E$17*Einstellungen!$E$18)^2)</f>
        <v>0.99999979029485053</v>
      </c>
      <c r="BT46" s="48">
        <f>1/SQRT(1+(BT38*2*PI()*Einstellungen!$E$17*Einstellungen!$E$18)^2)</f>
        <v>0.99999978408170254</v>
      </c>
      <c r="BU46" s="48">
        <f>1/SQRT(1+(BU38*2*PI()*Einstellungen!$E$17*Einstellungen!$E$18)^2)</f>
        <v>0.99999977777785187</v>
      </c>
      <c r="BV46" s="48">
        <f>1/SQRT(1+(BV38*2*PI()*Einstellungen!$E$17*Einstellungen!$E$18)^2)</f>
        <v>0.99999977138329832</v>
      </c>
      <c r="BW46" s="48">
        <f>1/SQRT(1+(BW38*2*PI()*Einstellungen!$E$17*Einstellungen!$E$18)^2)</f>
        <v>0.9999997648980421</v>
      </c>
      <c r="BX46" s="48">
        <f>1/SQRT(1+(BX38*2*PI()*Einstellungen!$E$17*Einstellungen!$E$18)^2)</f>
        <v>0.99999975832208321</v>
      </c>
      <c r="BY46" s="48">
        <f>1/SQRT(1+(BY38*2*PI()*Einstellungen!$E$17*Einstellungen!$E$18)^2)</f>
        <v>0.99999975165542132</v>
      </c>
      <c r="BZ46" s="48">
        <f>1/SQRT(1+(BZ38*2*PI()*Einstellungen!$E$17*Einstellungen!$E$18)^2)</f>
        <v>0.99999974489805687</v>
      </c>
      <c r="CA46" s="48">
        <f>1/SQRT(1+(CA38*2*PI()*Einstellungen!$E$17*Einstellungen!$E$18)^2)</f>
        <v>0.99999973804998965</v>
      </c>
      <c r="CB46" s="48">
        <f>1/SQRT(1+(CB38*2*PI()*Einstellungen!$E$17*Einstellungen!$E$18)^2)</f>
        <v>0.99999973111121954</v>
      </c>
      <c r="CC46" s="48">
        <f>1/SQRT(1+(CC38*2*PI()*Einstellungen!$E$17*Einstellungen!$E$18)^2)</f>
        <v>0.99999972408174687</v>
      </c>
      <c r="CD46" s="48">
        <f>1/SQRT(1+(CD38*2*PI()*Einstellungen!$E$17*Einstellungen!$E$18)^2)</f>
        <v>0.99999971696157153</v>
      </c>
      <c r="CE46" s="48">
        <f>1/SQRT(1+(CE38*2*PI()*Einstellungen!$E$17*Einstellungen!$E$18)^2)</f>
        <v>0.9999997097506933</v>
      </c>
      <c r="CF46" s="48">
        <f>1/SQRT(1+(CF38*2*PI()*Einstellungen!$E$17*Einstellungen!$E$18)^2)</f>
        <v>0.9999997024491124</v>
      </c>
      <c r="CG46" s="48">
        <f>1/SQRT(1+(CG38*2*PI()*Einstellungen!$E$17*Einstellungen!$E$18)^2)</f>
        <v>0.99999969505682884</v>
      </c>
      <c r="CH46" s="48">
        <f>1/SQRT(1+(CH38*2*PI()*Einstellungen!$E$17*Einstellungen!$E$18)^2)</f>
        <v>0.9999996875738425</v>
      </c>
      <c r="CI46" s="48">
        <f>1/SQRT(1+(CI38*2*PI()*Einstellungen!$E$17*Einstellungen!$E$18)^2)</f>
        <v>0.9999996800001536</v>
      </c>
      <c r="CJ46" s="48">
        <f>1/SQRT(1+(CJ38*2*PI()*Einstellungen!$E$17*Einstellungen!$E$18)^2)</f>
        <v>0.99999967233576192</v>
      </c>
      <c r="CK46" s="48">
        <f>1/SQRT(1+(CK38*2*PI()*Einstellungen!$E$17*Einstellungen!$E$18)^2)</f>
        <v>0.99999966458066758</v>
      </c>
      <c r="CL46" s="48">
        <f>1/SQRT(1+(CL38*2*PI()*Einstellungen!$E$17*Einstellungen!$E$18)^2)</f>
        <v>0.99999965673487068</v>
      </c>
      <c r="CM46" s="48">
        <f>1/SQRT(1+(CM38*2*PI()*Einstellungen!$E$17*Einstellungen!$E$18)^2)</f>
        <v>0.999999648798371</v>
      </c>
      <c r="CN46" s="48">
        <f>1/SQRT(1+(CN38*2*PI()*Einstellungen!$E$17*Einstellungen!$E$18)^2)</f>
        <v>0.99999964077116865</v>
      </c>
      <c r="CO46" s="48">
        <f>1/SQRT(1+(CO38*2*PI()*Einstellungen!$E$17*Einstellungen!$E$18)^2)</f>
        <v>0.99999963265326353</v>
      </c>
      <c r="CP46" s="49">
        <f>1/SQRT(1+(CP38*2*PI()*Einstellungen!$E$17*Einstellungen!$E$18)^2)</f>
        <v>0.99999962444465607</v>
      </c>
    </row>
    <row r="47" spans="2:94" x14ac:dyDescent="0.25">
      <c r="B47" s="236"/>
      <c r="C47" s="239"/>
      <c r="D47" s="48">
        <f>1/SQRT(1+(D39*2*PI()*Einstellungen!$E$17*Einstellungen!$E$18)^2)</f>
        <v>0.9999999999546485</v>
      </c>
      <c r="E47" s="48">
        <f>1/SQRT(1+(E39*2*PI()*Einstellungen!$E$17*Einstellungen!$E$18)^2)</f>
        <v>0.999999999818594</v>
      </c>
      <c r="F47" s="48">
        <f>1/SQRT(1+(F39*2*PI()*Einstellungen!$E$17*Einstellungen!$E$18)^2)</f>
        <v>0.99999999959183672</v>
      </c>
      <c r="G47" s="48">
        <f>1/SQRT(1+(G39*2*PI()*Einstellungen!$E$17*Einstellungen!$E$18)^2)</f>
        <v>0.99999999927437644</v>
      </c>
      <c r="H47" s="48">
        <f>1/SQRT(1+(H39*2*PI()*Einstellungen!$E$17*Einstellungen!$E$18)^2)</f>
        <v>0.99999999886621316</v>
      </c>
      <c r="I47" s="48">
        <f>1/SQRT(1+(I39*2*PI()*Einstellungen!$E$17*Einstellungen!$E$18)^2)</f>
        <v>0.9999999983673471</v>
      </c>
      <c r="J47" s="48">
        <f>1/SQRT(1+(J39*2*PI()*Einstellungen!$E$17*Einstellungen!$E$18)^2)</f>
        <v>0.99999999777777782</v>
      </c>
      <c r="K47" s="48">
        <f>1/SQRT(1+(K39*2*PI()*Einstellungen!$E$17*Einstellungen!$E$18)^2)</f>
        <v>0.99999999709750576</v>
      </c>
      <c r="L47" s="48">
        <f>1/SQRT(1+(L39*2*PI()*Einstellungen!$E$17*Einstellungen!$E$18)^2)</f>
        <v>0.99999999632653069</v>
      </c>
      <c r="M47" s="48">
        <f>1/SQRT(1+(M39*2*PI()*Einstellungen!$E$17*Einstellungen!$E$18)^2)</f>
        <v>0.99999999546485263</v>
      </c>
      <c r="N47" s="48">
        <f>1/SQRT(1+(N39*2*PI()*Einstellungen!$E$17*Einstellungen!$E$18)^2)</f>
        <v>0.99999999451247179</v>
      </c>
      <c r="O47" s="48">
        <f>1/SQRT(1+(O39*2*PI()*Einstellungen!$E$17*Einstellungen!$E$18)^2)</f>
        <v>0.99999999346938773</v>
      </c>
      <c r="P47" s="48">
        <f>1/SQRT(1+(P39*2*PI()*Einstellungen!$E$17*Einstellungen!$E$18)^2)</f>
        <v>0.999999992335601</v>
      </c>
      <c r="Q47" s="48">
        <f>1/SQRT(1+(Q39*2*PI()*Einstellungen!$E$17*Einstellungen!$E$18)^2)</f>
        <v>0.99999999111111137</v>
      </c>
      <c r="R47" s="48">
        <f>1/SQRT(1+(R39*2*PI()*Einstellungen!$E$17*Einstellungen!$E$18)^2)</f>
        <v>0.99999998979591853</v>
      </c>
      <c r="S47" s="48">
        <f>1/SQRT(1+(S39*2*PI()*Einstellungen!$E$17*Einstellungen!$E$18)^2)</f>
        <v>0.99999998839002291</v>
      </c>
      <c r="T47" s="48">
        <f>1/SQRT(1+(T39*2*PI()*Einstellungen!$E$17*Einstellungen!$E$18)^2)</f>
        <v>0.9999999868934244</v>
      </c>
      <c r="U47" s="48">
        <f>1/SQRT(1+(U39*2*PI()*Einstellungen!$E$17*Einstellungen!$E$18)^2)</f>
        <v>0.99999998530612277</v>
      </c>
      <c r="V47" s="48">
        <f>1/SQRT(1+(V39*2*PI()*Einstellungen!$E$17*Einstellungen!$E$18)^2)</f>
        <v>0.99999998362811837</v>
      </c>
      <c r="W47" s="48">
        <f>1/SQRT(1+(W39*2*PI()*Einstellungen!$E$17*Einstellungen!$E$18)^2)</f>
        <v>0.99999998185941086</v>
      </c>
      <c r="X47" s="48">
        <f>1/SQRT(1+(X39*2*PI()*Einstellungen!$E$17*Einstellungen!$E$18)^2)</f>
        <v>0.99999998000000057</v>
      </c>
      <c r="Y47" s="48">
        <f>1/SQRT(1+(Y39*2*PI()*Einstellungen!$E$17*Einstellungen!$E$18)^2)</f>
        <v>0.99999997804988738</v>
      </c>
      <c r="Z47" s="48">
        <f>1/SQRT(1+(Z39*2*PI()*Einstellungen!$E$17*Einstellungen!$E$18)^2)</f>
        <v>0.99999997600907109</v>
      </c>
      <c r="AA47" s="48">
        <f>1/SQRT(1+(AA39*2*PI()*Einstellungen!$E$17*Einstellungen!$E$18)^2)</f>
        <v>0.99999997387755202</v>
      </c>
      <c r="AB47" s="48">
        <f>1/SQRT(1+(AB39*2*PI()*Einstellungen!$E$17*Einstellungen!$E$18)^2)</f>
        <v>0.99999997165532994</v>
      </c>
      <c r="AC47" s="48">
        <f>1/SQRT(1+(AC39*2*PI()*Einstellungen!$E$17*Einstellungen!$E$18)^2)</f>
        <v>0.99999996934240509</v>
      </c>
      <c r="AD47" s="48">
        <f>1/SQRT(1+(AD39*2*PI()*Einstellungen!$E$17*Einstellungen!$E$18)^2)</f>
        <v>0.99999996693877713</v>
      </c>
      <c r="AE47" s="48">
        <f>1/SQRT(1+(AE39*2*PI()*Einstellungen!$E$17*Einstellungen!$E$18)^2)</f>
        <v>0.99999996444444628</v>
      </c>
      <c r="AF47" s="48">
        <f>1/SQRT(1+(AF39*2*PI()*Einstellungen!$E$17*Einstellungen!$E$18)^2)</f>
        <v>0.99999996185941253</v>
      </c>
      <c r="AG47" s="48">
        <f>1/SQRT(1+(AG39*2*PI()*Einstellungen!$E$17*Einstellungen!$E$18)^2)</f>
        <v>0.99999995918367601</v>
      </c>
      <c r="AH47" s="48">
        <f>1/SQRT(1+(AH39*2*PI()*Einstellungen!$E$17*Einstellungen!$E$18)^2)</f>
        <v>0.99999995641723649</v>
      </c>
      <c r="AI47" s="48">
        <f>1/SQRT(1+(AI39*2*PI()*Einstellungen!$E$17*Einstellungen!$E$18)^2)</f>
        <v>0.99999995356009397</v>
      </c>
      <c r="AJ47" s="48">
        <f>1/SQRT(1+(AJ39*2*PI()*Einstellungen!$E$17*Einstellungen!$E$18)^2)</f>
        <v>0.99999995061224856</v>
      </c>
      <c r="AK47" s="48">
        <f>1/SQRT(1+(AK39*2*PI()*Einstellungen!$E$17*Einstellungen!$E$18)^2)</f>
        <v>0.99999994757370037</v>
      </c>
      <c r="AL47" s="48">
        <f>1/SQRT(1+(AL39*2*PI()*Einstellungen!$E$17*Einstellungen!$E$18)^2)</f>
        <v>0.99999994444444895</v>
      </c>
      <c r="AM47" s="48">
        <f>1/SQRT(1+(AM39*2*PI()*Einstellungen!$E$17*Einstellungen!$E$18)^2)</f>
        <v>0.99999994122449498</v>
      </c>
      <c r="AN47" s="48">
        <f>1/SQRT(1+(AN39*2*PI()*Einstellungen!$E$17*Einstellungen!$E$18)^2)</f>
        <v>0.99999993791383812</v>
      </c>
      <c r="AO47" s="48">
        <f>1/SQRT(1+(AO39*2*PI()*Einstellungen!$E$17*Einstellungen!$E$18)^2)</f>
        <v>0.99999993451247804</v>
      </c>
      <c r="AP47" s="48">
        <f>1/SQRT(1+(AP39*2*PI()*Einstellungen!$E$17*Einstellungen!$E$18)^2)</f>
        <v>0.9999999310204154</v>
      </c>
      <c r="AQ47" s="48">
        <f>1/SQRT(1+(AQ39*2*PI()*Einstellungen!$E$17*Einstellungen!$E$18)^2)</f>
        <v>0.99999992743764954</v>
      </c>
      <c r="AR47" s="48">
        <f>1/SQRT(1+(AR39*2*PI()*Einstellungen!$E$17*Einstellungen!$E$18)^2)</f>
        <v>0.99999992376418101</v>
      </c>
      <c r="AS47" s="48">
        <f>1/SQRT(1+(AS39*2*PI()*Einstellungen!$E$17*Einstellungen!$E$18)^2)</f>
        <v>0.99999992000000959</v>
      </c>
      <c r="AT47" s="48">
        <f>1/SQRT(1+(AT39*2*PI()*Einstellungen!$E$17*Einstellungen!$E$18)^2)</f>
        <v>0.99999991614513528</v>
      </c>
      <c r="AU47" s="48">
        <f>1/SQRT(1+(AU39*2*PI()*Einstellungen!$E$17*Einstellungen!$E$18)^2)</f>
        <v>0.99999991219955808</v>
      </c>
      <c r="AV47" s="48">
        <f>1/SQRT(1+(AV39*2*PI()*Einstellungen!$E$17*Einstellungen!$E$18)^2)</f>
        <v>0.999999908163278</v>
      </c>
      <c r="AW47" s="48">
        <f>1/SQRT(1+(AW39*2*PI()*Einstellungen!$E$17*Einstellungen!$E$18)^2)</f>
        <v>0.99999990403629491</v>
      </c>
      <c r="AX47" s="48">
        <f>1/SQRT(1+(AX39*2*PI()*Einstellungen!$E$17*Einstellungen!$E$18)^2)</f>
        <v>0.99999989981860904</v>
      </c>
      <c r="AY47" s="48">
        <f>1/SQRT(1+(AY39*2*PI()*Einstellungen!$E$17*Einstellungen!$E$18)^2)</f>
        <v>0.9999998955102205</v>
      </c>
      <c r="AZ47" s="48">
        <f>1/SQRT(1+(AZ39*2*PI()*Einstellungen!$E$17*Einstellungen!$E$18)^2)</f>
        <v>0.99999989111112886</v>
      </c>
      <c r="BA47" s="48">
        <f>1/SQRT(1+(BA39*2*PI()*Einstellungen!$E$17*Einstellungen!$E$18)^2)</f>
        <v>0.99999988662133443</v>
      </c>
      <c r="BB47" s="48">
        <f>1/SQRT(1+(BB39*2*PI()*Einstellungen!$E$17*Einstellungen!$E$18)^2)</f>
        <v>0.99999988204083723</v>
      </c>
      <c r="BC47" s="48">
        <f>1/SQRT(1+(BC39*2*PI()*Einstellungen!$E$17*Einstellungen!$E$18)^2)</f>
        <v>0.99999987736963691</v>
      </c>
      <c r="BD47" s="48">
        <f>1/SQRT(1+(BD39*2*PI()*Einstellungen!$E$17*Einstellungen!$E$18)^2)</f>
        <v>0.99999987260773415</v>
      </c>
      <c r="BE47" s="48">
        <f>1/SQRT(1+(BE39*2*PI()*Einstellungen!$E$17*Einstellungen!$E$18)^2)</f>
        <v>0.99999986775512828</v>
      </c>
      <c r="BF47" s="48">
        <f>1/SQRT(1+(BF39*2*PI()*Einstellungen!$E$17*Einstellungen!$E$18)^2)</f>
        <v>0.99999986281181963</v>
      </c>
      <c r="BG47" s="48">
        <f>1/SQRT(1+(BG39*2*PI()*Einstellungen!$E$17*Einstellungen!$E$18)^2)</f>
        <v>0.9999998577778082</v>
      </c>
      <c r="BH47" s="48">
        <f>1/SQRT(1+(BH39*2*PI()*Einstellungen!$E$17*Einstellungen!$E$18)^2)</f>
        <v>0.99999985265309377</v>
      </c>
      <c r="BI47" s="48">
        <f>1/SQRT(1+(BI39*2*PI()*Einstellungen!$E$17*Einstellungen!$E$18)^2)</f>
        <v>0.99999984743767656</v>
      </c>
      <c r="BJ47" s="48">
        <f>1/SQRT(1+(BJ39*2*PI()*Einstellungen!$E$17*Einstellungen!$E$18)^2)</f>
        <v>0.99999984213155657</v>
      </c>
      <c r="BK47" s="48">
        <f>1/SQRT(1+(BK39*2*PI()*Einstellungen!$E$17*Einstellungen!$E$18)^2)</f>
        <v>0.9999998367347338</v>
      </c>
      <c r="BL47" s="48">
        <f>1/SQRT(1+(BL39*2*PI()*Einstellungen!$E$17*Einstellungen!$E$18)^2)</f>
        <v>0.99999983124720837</v>
      </c>
      <c r="BM47" s="48">
        <f>1/SQRT(1+(BM39*2*PI()*Einstellungen!$E$17*Einstellungen!$E$18)^2)</f>
        <v>0.99999982566897971</v>
      </c>
      <c r="BN47" s="48">
        <f>1/SQRT(1+(BN39*2*PI()*Einstellungen!$E$17*Einstellungen!$E$18)^2)</f>
        <v>0.99999982000004861</v>
      </c>
      <c r="BO47" s="48">
        <f>1/SQRT(1+(BO39*2*PI()*Einstellungen!$E$17*Einstellungen!$E$18)^2)</f>
        <v>0.99999981424041462</v>
      </c>
      <c r="BP47" s="48">
        <f>1/SQRT(1+(BP39*2*PI()*Einstellungen!$E$17*Einstellungen!$E$18)^2)</f>
        <v>0.99999980839007774</v>
      </c>
      <c r="BQ47" s="48">
        <f>1/SQRT(1+(BQ39*2*PI()*Einstellungen!$E$17*Einstellungen!$E$18)^2)</f>
        <v>0.99999980244903819</v>
      </c>
      <c r="BR47" s="48">
        <f>1/SQRT(1+(BR39*2*PI()*Einstellungen!$E$17*Einstellungen!$E$18)^2)</f>
        <v>0.99999979641729564</v>
      </c>
      <c r="BS47" s="48">
        <f>1/SQRT(1+(BS39*2*PI()*Einstellungen!$E$17*Einstellungen!$E$18)^2)</f>
        <v>0.99999979029485053</v>
      </c>
      <c r="BT47" s="48">
        <f>1/SQRT(1+(BT39*2*PI()*Einstellungen!$E$17*Einstellungen!$E$18)^2)</f>
        <v>0.99999978408170254</v>
      </c>
      <c r="BU47" s="48">
        <f>1/SQRT(1+(BU39*2*PI()*Einstellungen!$E$17*Einstellungen!$E$18)^2)</f>
        <v>0.99999977777785187</v>
      </c>
      <c r="BV47" s="48">
        <f>1/SQRT(1+(BV39*2*PI()*Einstellungen!$E$17*Einstellungen!$E$18)^2)</f>
        <v>0.99999977138329832</v>
      </c>
      <c r="BW47" s="48">
        <f>1/SQRT(1+(BW39*2*PI()*Einstellungen!$E$17*Einstellungen!$E$18)^2)</f>
        <v>0.9999997648980421</v>
      </c>
      <c r="BX47" s="48">
        <f>1/SQRT(1+(BX39*2*PI()*Einstellungen!$E$17*Einstellungen!$E$18)^2)</f>
        <v>0.99999975832208321</v>
      </c>
      <c r="BY47" s="48">
        <f>1/SQRT(1+(BY39*2*PI()*Einstellungen!$E$17*Einstellungen!$E$18)^2)</f>
        <v>0.99999975165542132</v>
      </c>
      <c r="BZ47" s="48">
        <f>1/SQRT(1+(BZ39*2*PI()*Einstellungen!$E$17*Einstellungen!$E$18)^2)</f>
        <v>0.99999974489805687</v>
      </c>
      <c r="CA47" s="48">
        <f>1/SQRT(1+(CA39*2*PI()*Einstellungen!$E$17*Einstellungen!$E$18)^2)</f>
        <v>0.99999973804998965</v>
      </c>
      <c r="CB47" s="48">
        <f>1/SQRT(1+(CB39*2*PI()*Einstellungen!$E$17*Einstellungen!$E$18)^2)</f>
        <v>0.99999973111121954</v>
      </c>
      <c r="CC47" s="48">
        <f>1/SQRT(1+(CC39*2*PI()*Einstellungen!$E$17*Einstellungen!$E$18)^2)</f>
        <v>0.99999972408174687</v>
      </c>
      <c r="CD47" s="48">
        <f>1/SQRT(1+(CD39*2*PI()*Einstellungen!$E$17*Einstellungen!$E$18)^2)</f>
        <v>0.99999971696157153</v>
      </c>
      <c r="CE47" s="48">
        <f>1/SQRT(1+(CE39*2*PI()*Einstellungen!$E$17*Einstellungen!$E$18)^2)</f>
        <v>0.9999997097506933</v>
      </c>
      <c r="CF47" s="48">
        <f>1/SQRT(1+(CF39*2*PI()*Einstellungen!$E$17*Einstellungen!$E$18)^2)</f>
        <v>0.9999997024491124</v>
      </c>
      <c r="CG47" s="48">
        <f>1/SQRT(1+(CG39*2*PI()*Einstellungen!$E$17*Einstellungen!$E$18)^2)</f>
        <v>0.99999969505682884</v>
      </c>
      <c r="CH47" s="48">
        <f>1/SQRT(1+(CH39*2*PI()*Einstellungen!$E$17*Einstellungen!$E$18)^2)</f>
        <v>0.9999996875738425</v>
      </c>
      <c r="CI47" s="48">
        <f>1/SQRT(1+(CI39*2*PI()*Einstellungen!$E$17*Einstellungen!$E$18)^2)</f>
        <v>0.9999996800001536</v>
      </c>
      <c r="CJ47" s="48">
        <f>1/SQRT(1+(CJ39*2*PI()*Einstellungen!$E$17*Einstellungen!$E$18)^2)</f>
        <v>0.99999967233576192</v>
      </c>
      <c r="CK47" s="48">
        <f>1/SQRT(1+(CK39*2*PI()*Einstellungen!$E$17*Einstellungen!$E$18)^2)</f>
        <v>0.99999966458066758</v>
      </c>
      <c r="CL47" s="48">
        <f>1/SQRT(1+(CL39*2*PI()*Einstellungen!$E$17*Einstellungen!$E$18)^2)</f>
        <v>0.99999965673487068</v>
      </c>
      <c r="CM47" s="48">
        <f>1/SQRT(1+(CM39*2*PI()*Einstellungen!$E$17*Einstellungen!$E$18)^2)</f>
        <v>0.999999648798371</v>
      </c>
      <c r="CN47" s="48">
        <f>1/SQRT(1+(CN39*2*PI()*Einstellungen!$E$17*Einstellungen!$E$18)^2)</f>
        <v>0.99999964077116865</v>
      </c>
      <c r="CO47" s="48">
        <f>1/SQRT(1+(CO39*2*PI()*Einstellungen!$E$17*Einstellungen!$E$18)^2)</f>
        <v>0.99999963265326353</v>
      </c>
      <c r="CP47" s="49">
        <f>1/SQRT(1+(CP39*2*PI()*Einstellungen!$E$17*Einstellungen!$E$18)^2)</f>
        <v>0.99999962444465607</v>
      </c>
    </row>
    <row r="48" spans="2:94" x14ac:dyDescent="0.25">
      <c r="B48" s="236"/>
      <c r="C48" s="239"/>
      <c r="D48" s="48">
        <f>1/SQRT(1+(D40*2*PI()*Einstellungen!$E$17*Einstellungen!$E$18)^2)</f>
        <v>0.9999999999546485</v>
      </c>
      <c r="E48" s="48">
        <f>1/SQRT(1+(E40*2*PI()*Einstellungen!$E$17*Einstellungen!$E$18)^2)</f>
        <v>0.999999999818594</v>
      </c>
      <c r="F48" s="48">
        <f>1/SQRT(1+(F40*2*PI()*Einstellungen!$E$17*Einstellungen!$E$18)^2)</f>
        <v>0.99999999959183672</v>
      </c>
      <c r="G48" s="48">
        <f>1/SQRT(1+(G40*2*PI()*Einstellungen!$E$17*Einstellungen!$E$18)^2)</f>
        <v>0.99999999927437644</v>
      </c>
      <c r="H48" s="48">
        <f>1/SQRT(1+(H40*2*PI()*Einstellungen!$E$17*Einstellungen!$E$18)^2)</f>
        <v>0.99999999886621316</v>
      </c>
      <c r="I48" s="48">
        <f>1/SQRT(1+(I40*2*PI()*Einstellungen!$E$17*Einstellungen!$E$18)^2)</f>
        <v>0.9999999983673471</v>
      </c>
      <c r="J48" s="48">
        <f>1/SQRT(1+(J40*2*PI()*Einstellungen!$E$17*Einstellungen!$E$18)^2)</f>
        <v>0.99999999777777782</v>
      </c>
      <c r="K48" s="48">
        <f>1/SQRT(1+(K40*2*PI()*Einstellungen!$E$17*Einstellungen!$E$18)^2)</f>
        <v>0.99999999709750576</v>
      </c>
      <c r="L48" s="48">
        <f>1/SQRT(1+(L40*2*PI()*Einstellungen!$E$17*Einstellungen!$E$18)^2)</f>
        <v>0.99999999632653069</v>
      </c>
      <c r="M48" s="48">
        <f>1/SQRT(1+(M40*2*PI()*Einstellungen!$E$17*Einstellungen!$E$18)^2)</f>
        <v>0.99999999546485263</v>
      </c>
      <c r="N48" s="48">
        <f>1/SQRT(1+(N40*2*PI()*Einstellungen!$E$17*Einstellungen!$E$18)^2)</f>
        <v>0.99999999451247179</v>
      </c>
      <c r="O48" s="48">
        <f>1/SQRT(1+(O40*2*PI()*Einstellungen!$E$17*Einstellungen!$E$18)^2)</f>
        <v>0.99999999346938773</v>
      </c>
      <c r="P48" s="48">
        <f>1/SQRT(1+(P40*2*PI()*Einstellungen!$E$17*Einstellungen!$E$18)^2)</f>
        <v>0.999999992335601</v>
      </c>
      <c r="Q48" s="48">
        <f>1/SQRT(1+(Q40*2*PI()*Einstellungen!$E$17*Einstellungen!$E$18)^2)</f>
        <v>0.99999999111111137</v>
      </c>
      <c r="R48" s="48">
        <f>1/SQRT(1+(R40*2*PI()*Einstellungen!$E$17*Einstellungen!$E$18)^2)</f>
        <v>0.99999998979591853</v>
      </c>
      <c r="S48" s="48">
        <f>1/SQRT(1+(S40*2*PI()*Einstellungen!$E$17*Einstellungen!$E$18)^2)</f>
        <v>0.99999998839002291</v>
      </c>
      <c r="T48" s="48">
        <f>1/SQRT(1+(T40*2*PI()*Einstellungen!$E$17*Einstellungen!$E$18)^2)</f>
        <v>0.9999999868934244</v>
      </c>
      <c r="U48" s="48">
        <f>1/SQRT(1+(U40*2*PI()*Einstellungen!$E$17*Einstellungen!$E$18)^2)</f>
        <v>0.99999998530612277</v>
      </c>
      <c r="V48" s="48">
        <f>1/SQRT(1+(V40*2*PI()*Einstellungen!$E$17*Einstellungen!$E$18)^2)</f>
        <v>0.99999998362811837</v>
      </c>
      <c r="W48" s="48">
        <f>1/SQRT(1+(W40*2*PI()*Einstellungen!$E$17*Einstellungen!$E$18)^2)</f>
        <v>0.99999998185941086</v>
      </c>
      <c r="X48" s="48">
        <f>1/SQRT(1+(X40*2*PI()*Einstellungen!$E$17*Einstellungen!$E$18)^2)</f>
        <v>0.99999998000000057</v>
      </c>
      <c r="Y48" s="48">
        <f>1/SQRT(1+(Y40*2*PI()*Einstellungen!$E$17*Einstellungen!$E$18)^2)</f>
        <v>0.99999997804988738</v>
      </c>
      <c r="Z48" s="48">
        <f>1/SQRT(1+(Z40*2*PI()*Einstellungen!$E$17*Einstellungen!$E$18)^2)</f>
        <v>0.99999997600907109</v>
      </c>
      <c r="AA48" s="48">
        <f>1/SQRT(1+(AA40*2*PI()*Einstellungen!$E$17*Einstellungen!$E$18)^2)</f>
        <v>0.99999997387755202</v>
      </c>
      <c r="AB48" s="48">
        <f>1/SQRT(1+(AB40*2*PI()*Einstellungen!$E$17*Einstellungen!$E$18)^2)</f>
        <v>0.99999997165532994</v>
      </c>
      <c r="AC48" s="48">
        <f>1/SQRT(1+(AC40*2*PI()*Einstellungen!$E$17*Einstellungen!$E$18)^2)</f>
        <v>0.99999996934240509</v>
      </c>
      <c r="AD48" s="48">
        <f>1/SQRT(1+(AD40*2*PI()*Einstellungen!$E$17*Einstellungen!$E$18)^2)</f>
        <v>0.99999996693877713</v>
      </c>
      <c r="AE48" s="48">
        <f>1/SQRT(1+(AE40*2*PI()*Einstellungen!$E$17*Einstellungen!$E$18)^2)</f>
        <v>0.99999996444444628</v>
      </c>
      <c r="AF48" s="48">
        <f>1/SQRT(1+(AF40*2*PI()*Einstellungen!$E$17*Einstellungen!$E$18)^2)</f>
        <v>0.99999996185941253</v>
      </c>
      <c r="AG48" s="48">
        <f>1/SQRT(1+(AG40*2*PI()*Einstellungen!$E$17*Einstellungen!$E$18)^2)</f>
        <v>0.99999995918367601</v>
      </c>
      <c r="AH48" s="48">
        <f>1/SQRT(1+(AH40*2*PI()*Einstellungen!$E$17*Einstellungen!$E$18)^2)</f>
        <v>0.99999995641723649</v>
      </c>
      <c r="AI48" s="48">
        <f>1/SQRT(1+(AI40*2*PI()*Einstellungen!$E$17*Einstellungen!$E$18)^2)</f>
        <v>0.99999995356009397</v>
      </c>
      <c r="AJ48" s="48">
        <f>1/SQRT(1+(AJ40*2*PI()*Einstellungen!$E$17*Einstellungen!$E$18)^2)</f>
        <v>0.99999995061224856</v>
      </c>
      <c r="AK48" s="48">
        <f>1/SQRT(1+(AK40*2*PI()*Einstellungen!$E$17*Einstellungen!$E$18)^2)</f>
        <v>0.99999994757370037</v>
      </c>
      <c r="AL48" s="48">
        <f>1/SQRT(1+(AL40*2*PI()*Einstellungen!$E$17*Einstellungen!$E$18)^2)</f>
        <v>0.99999994444444895</v>
      </c>
      <c r="AM48" s="48">
        <f>1/SQRT(1+(AM40*2*PI()*Einstellungen!$E$17*Einstellungen!$E$18)^2)</f>
        <v>0.99999994122449498</v>
      </c>
      <c r="AN48" s="48">
        <f>1/SQRT(1+(AN40*2*PI()*Einstellungen!$E$17*Einstellungen!$E$18)^2)</f>
        <v>0.99999993791383812</v>
      </c>
      <c r="AO48" s="48">
        <f>1/SQRT(1+(AO40*2*PI()*Einstellungen!$E$17*Einstellungen!$E$18)^2)</f>
        <v>0.99999993451247804</v>
      </c>
      <c r="AP48" s="48">
        <f>1/SQRT(1+(AP40*2*PI()*Einstellungen!$E$17*Einstellungen!$E$18)^2)</f>
        <v>0.9999999310204154</v>
      </c>
      <c r="AQ48" s="48">
        <f>1/SQRT(1+(AQ40*2*PI()*Einstellungen!$E$17*Einstellungen!$E$18)^2)</f>
        <v>0.99999992743764954</v>
      </c>
      <c r="AR48" s="48">
        <f>1/SQRT(1+(AR40*2*PI()*Einstellungen!$E$17*Einstellungen!$E$18)^2)</f>
        <v>0.99999992376418101</v>
      </c>
      <c r="AS48" s="48">
        <f>1/SQRT(1+(AS40*2*PI()*Einstellungen!$E$17*Einstellungen!$E$18)^2)</f>
        <v>0.99999992000000959</v>
      </c>
      <c r="AT48" s="48">
        <f>1/SQRT(1+(AT40*2*PI()*Einstellungen!$E$17*Einstellungen!$E$18)^2)</f>
        <v>0.99999991614513528</v>
      </c>
      <c r="AU48" s="48">
        <f>1/SQRT(1+(AU40*2*PI()*Einstellungen!$E$17*Einstellungen!$E$18)^2)</f>
        <v>0.99999991219955808</v>
      </c>
      <c r="AV48" s="48">
        <f>1/SQRT(1+(AV40*2*PI()*Einstellungen!$E$17*Einstellungen!$E$18)^2)</f>
        <v>0.999999908163278</v>
      </c>
      <c r="AW48" s="48">
        <f>1/SQRT(1+(AW40*2*PI()*Einstellungen!$E$17*Einstellungen!$E$18)^2)</f>
        <v>0.99999990403629491</v>
      </c>
      <c r="AX48" s="48">
        <f>1/SQRT(1+(AX40*2*PI()*Einstellungen!$E$17*Einstellungen!$E$18)^2)</f>
        <v>0.99999989981860904</v>
      </c>
      <c r="AY48" s="48">
        <f>1/SQRT(1+(AY40*2*PI()*Einstellungen!$E$17*Einstellungen!$E$18)^2)</f>
        <v>0.9999998955102205</v>
      </c>
      <c r="AZ48" s="48">
        <f>1/SQRT(1+(AZ40*2*PI()*Einstellungen!$E$17*Einstellungen!$E$18)^2)</f>
        <v>0.99999989111112886</v>
      </c>
      <c r="BA48" s="48">
        <f>1/SQRT(1+(BA40*2*PI()*Einstellungen!$E$17*Einstellungen!$E$18)^2)</f>
        <v>0.99999988662133443</v>
      </c>
      <c r="BB48" s="48">
        <f>1/SQRT(1+(BB40*2*PI()*Einstellungen!$E$17*Einstellungen!$E$18)^2)</f>
        <v>0.99999988204083723</v>
      </c>
      <c r="BC48" s="48">
        <f>1/SQRT(1+(BC40*2*PI()*Einstellungen!$E$17*Einstellungen!$E$18)^2)</f>
        <v>0.99999987736963691</v>
      </c>
      <c r="BD48" s="48">
        <f>1/SQRT(1+(BD40*2*PI()*Einstellungen!$E$17*Einstellungen!$E$18)^2)</f>
        <v>0.99999987260773415</v>
      </c>
      <c r="BE48" s="48">
        <f>1/SQRT(1+(BE40*2*PI()*Einstellungen!$E$17*Einstellungen!$E$18)^2)</f>
        <v>0.99999986775512828</v>
      </c>
      <c r="BF48" s="48">
        <f>1/SQRT(1+(BF40*2*PI()*Einstellungen!$E$17*Einstellungen!$E$18)^2)</f>
        <v>0.99999986281181963</v>
      </c>
      <c r="BG48" s="48">
        <f>1/SQRT(1+(BG40*2*PI()*Einstellungen!$E$17*Einstellungen!$E$18)^2)</f>
        <v>0.9999998577778082</v>
      </c>
      <c r="BH48" s="48">
        <f>1/SQRT(1+(BH40*2*PI()*Einstellungen!$E$17*Einstellungen!$E$18)^2)</f>
        <v>0.99999985265309377</v>
      </c>
      <c r="BI48" s="48">
        <f>1/SQRT(1+(BI40*2*PI()*Einstellungen!$E$17*Einstellungen!$E$18)^2)</f>
        <v>0.99999984743767656</v>
      </c>
      <c r="BJ48" s="48">
        <f>1/SQRT(1+(BJ40*2*PI()*Einstellungen!$E$17*Einstellungen!$E$18)^2)</f>
        <v>0.99999984213155657</v>
      </c>
      <c r="BK48" s="48">
        <f>1/SQRT(1+(BK40*2*PI()*Einstellungen!$E$17*Einstellungen!$E$18)^2)</f>
        <v>0.9999998367347338</v>
      </c>
      <c r="BL48" s="48">
        <f>1/SQRT(1+(BL40*2*PI()*Einstellungen!$E$17*Einstellungen!$E$18)^2)</f>
        <v>0.99999983124720837</v>
      </c>
      <c r="BM48" s="48">
        <f>1/SQRT(1+(BM40*2*PI()*Einstellungen!$E$17*Einstellungen!$E$18)^2)</f>
        <v>0.99999982566897971</v>
      </c>
      <c r="BN48" s="48">
        <f>1/SQRT(1+(BN40*2*PI()*Einstellungen!$E$17*Einstellungen!$E$18)^2)</f>
        <v>0.99999982000004861</v>
      </c>
      <c r="BO48" s="48">
        <f>1/SQRT(1+(BO40*2*PI()*Einstellungen!$E$17*Einstellungen!$E$18)^2)</f>
        <v>0.99999981424041462</v>
      </c>
      <c r="BP48" s="48">
        <f>1/SQRT(1+(BP40*2*PI()*Einstellungen!$E$17*Einstellungen!$E$18)^2)</f>
        <v>0.99999980839007774</v>
      </c>
      <c r="BQ48" s="48">
        <f>1/SQRT(1+(BQ40*2*PI()*Einstellungen!$E$17*Einstellungen!$E$18)^2)</f>
        <v>0.99999980244903819</v>
      </c>
      <c r="BR48" s="48">
        <f>1/SQRT(1+(BR40*2*PI()*Einstellungen!$E$17*Einstellungen!$E$18)^2)</f>
        <v>0.99999979641729564</v>
      </c>
      <c r="BS48" s="48">
        <f>1/SQRT(1+(BS40*2*PI()*Einstellungen!$E$17*Einstellungen!$E$18)^2)</f>
        <v>0.99999979029485053</v>
      </c>
      <c r="BT48" s="48">
        <f>1/SQRT(1+(BT40*2*PI()*Einstellungen!$E$17*Einstellungen!$E$18)^2)</f>
        <v>0.99999978408170254</v>
      </c>
      <c r="BU48" s="48">
        <f>1/SQRT(1+(BU40*2*PI()*Einstellungen!$E$17*Einstellungen!$E$18)^2)</f>
        <v>0.99999977777785187</v>
      </c>
      <c r="BV48" s="48">
        <f>1/SQRT(1+(BV40*2*PI()*Einstellungen!$E$17*Einstellungen!$E$18)^2)</f>
        <v>0.99999977138329832</v>
      </c>
      <c r="BW48" s="48">
        <f>1/SQRT(1+(BW40*2*PI()*Einstellungen!$E$17*Einstellungen!$E$18)^2)</f>
        <v>0.9999997648980421</v>
      </c>
      <c r="BX48" s="48">
        <f>1/SQRT(1+(BX40*2*PI()*Einstellungen!$E$17*Einstellungen!$E$18)^2)</f>
        <v>0.99999975832208321</v>
      </c>
      <c r="BY48" s="48">
        <f>1/SQRT(1+(BY40*2*PI()*Einstellungen!$E$17*Einstellungen!$E$18)^2)</f>
        <v>0.99999975165542132</v>
      </c>
      <c r="BZ48" s="48">
        <f>1/SQRT(1+(BZ40*2*PI()*Einstellungen!$E$17*Einstellungen!$E$18)^2)</f>
        <v>0.99999974489805687</v>
      </c>
      <c r="CA48" s="48">
        <f>1/SQRT(1+(CA40*2*PI()*Einstellungen!$E$17*Einstellungen!$E$18)^2)</f>
        <v>0.99999973804998965</v>
      </c>
      <c r="CB48" s="48">
        <f>1/SQRT(1+(CB40*2*PI()*Einstellungen!$E$17*Einstellungen!$E$18)^2)</f>
        <v>0.99999973111121954</v>
      </c>
      <c r="CC48" s="48">
        <f>1/SQRT(1+(CC40*2*PI()*Einstellungen!$E$17*Einstellungen!$E$18)^2)</f>
        <v>0.99999972408174687</v>
      </c>
      <c r="CD48" s="48">
        <f>1/SQRT(1+(CD40*2*PI()*Einstellungen!$E$17*Einstellungen!$E$18)^2)</f>
        <v>0.99999971696157153</v>
      </c>
      <c r="CE48" s="48">
        <f>1/SQRT(1+(CE40*2*PI()*Einstellungen!$E$17*Einstellungen!$E$18)^2)</f>
        <v>0.9999997097506933</v>
      </c>
      <c r="CF48" s="48">
        <f>1/SQRT(1+(CF40*2*PI()*Einstellungen!$E$17*Einstellungen!$E$18)^2)</f>
        <v>0.9999997024491124</v>
      </c>
      <c r="CG48" s="48">
        <f>1/SQRT(1+(CG40*2*PI()*Einstellungen!$E$17*Einstellungen!$E$18)^2)</f>
        <v>0.99999969505682884</v>
      </c>
      <c r="CH48" s="48">
        <f>1/SQRT(1+(CH40*2*PI()*Einstellungen!$E$17*Einstellungen!$E$18)^2)</f>
        <v>0.9999996875738425</v>
      </c>
      <c r="CI48" s="48">
        <f>1/SQRT(1+(CI40*2*PI()*Einstellungen!$E$17*Einstellungen!$E$18)^2)</f>
        <v>0.9999996800001536</v>
      </c>
      <c r="CJ48" s="48">
        <f>1/SQRT(1+(CJ40*2*PI()*Einstellungen!$E$17*Einstellungen!$E$18)^2)</f>
        <v>0.99999967233576192</v>
      </c>
      <c r="CK48" s="48">
        <f>1/SQRT(1+(CK40*2*PI()*Einstellungen!$E$17*Einstellungen!$E$18)^2)</f>
        <v>0.99999966458066758</v>
      </c>
      <c r="CL48" s="48">
        <f>1/SQRT(1+(CL40*2*PI()*Einstellungen!$E$17*Einstellungen!$E$18)^2)</f>
        <v>0.99999965673487068</v>
      </c>
      <c r="CM48" s="48">
        <f>1/SQRT(1+(CM40*2*PI()*Einstellungen!$E$17*Einstellungen!$E$18)^2)</f>
        <v>0.999999648798371</v>
      </c>
      <c r="CN48" s="48">
        <f>1/SQRT(1+(CN40*2*PI()*Einstellungen!$E$17*Einstellungen!$E$18)^2)</f>
        <v>0.99999964077116865</v>
      </c>
      <c r="CO48" s="48">
        <f>1/SQRT(1+(CO40*2*PI()*Einstellungen!$E$17*Einstellungen!$E$18)^2)</f>
        <v>0.99999963265326353</v>
      </c>
      <c r="CP48" s="49">
        <f>1/SQRT(1+(CP40*2*PI()*Einstellungen!$E$17*Einstellungen!$E$18)^2)</f>
        <v>0.99999962444465607</v>
      </c>
    </row>
    <row r="49" spans="2:94" x14ac:dyDescent="0.25">
      <c r="B49" s="236"/>
      <c r="C49" s="239"/>
      <c r="D49" s="48">
        <f>1/SQRT(1+(D41*2*PI()*Einstellungen!$E$17*Einstellungen!$E$18)^2)</f>
        <v>0.9999999999546485</v>
      </c>
      <c r="E49" s="48">
        <f>1/SQRT(1+(E41*2*PI()*Einstellungen!$E$17*Einstellungen!$E$18)^2)</f>
        <v>0.999999999818594</v>
      </c>
      <c r="F49" s="48">
        <f>1/SQRT(1+(F41*2*PI()*Einstellungen!$E$17*Einstellungen!$E$18)^2)</f>
        <v>0.99999999959183672</v>
      </c>
      <c r="G49" s="48">
        <f>1/SQRT(1+(G41*2*PI()*Einstellungen!$E$17*Einstellungen!$E$18)^2)</f>
        <v>0.99999999927437644</v>
      </c>
      <c r="H49" s="48">
        <f>1/SQRT(1+(H41*2*PI()*Einstellungen!$E$17*Einstellungen!$E$18)^2)</f>
        <v>0.99999999886621316</v>
      </c>
      <c r="I49" s="48">
        <f>1/SQRT(1+(I41*2*PI()*Einstellungen!$E$17*Einstellungen!$E$18)^2)</f>
        <v>0.9999999983673471</v>
      </c>
      <c r="J49" s="48">
        <f>1/SQRT(1+(J41*2*PI()*Einstellungen!$E$17*Einstellungen!$E$18)^2)</f>
        <v>0.99999999777777782</v>
      </c>
      <c r="K49" s="48">
        <f>1/SQRT(1+(K41*2*PI()*Einstellungen!$E$17*Einstellungen!$E$18)^2)</f>
        <v>0.99999999709750576</v>
      </c>
      <c r="L49" s="48">
        <f>1/SQRT(1+(L41*2*PI()*Einstellungen!$E$17*Einstellungen!$E$18)^2)</f>
        <v>0.99999999632653069</v>
      </c>
      <c r="M49" s="48">
        <f>1/SQRT(1+(M41*2*PI()*Einstellungen!$E$17*Einstellungen!$E$18)^2)</f>
        <v>0.99999999546485263</v>
      </c>
      <c r="N49" s="48">
        <f>1/SQRT(1+(N41*2*PI()*Einstellungen!$E$17*Einstellungen!$E$18)^2)</f>
        <v>0.99999999451247179</v>
      </c>
      <c r="O49" s="48">
        <f>1/SQRT(1+(O41*2*PI()*Einstellungen!$E$17*Einstellungen!$E$18)^2)</f>
        <v>0.99999999346938773</v>
      </c>
      <c r="P49" s="48">
        <f>1/SQRT(1+(P41*2*PI()*Einstellungen!$E$17*Einstellungen!$E$18)^2)</f>
        <v>0.999999992335601</v>
      </c>
      <c r="Q49" s="48">
        <f>1/SQRT(1+(Q41*2*PI()*Einstellungen!$E$17*Einstellungen!$E$18)^2)</f>
        <v>0.99999999111111137</v>
      </c>
      <c r="R49" s="48">
        <f>1/SQRT(1+(R41*2*PI()*Einstellungen!$E$17*Einstellungen!$E$18)^2)</f>
        <v>0.99999998979591853</v>
      </c>
      <c r="S49" s="48">
        <f>1/SQRT(1+(S41*2*PI()*Einstellungen!$E$17*Einstellungen!$E$18)^2)</f>
        <v>0.99999998839002291</v>
      </c>
      <c r="T49" s="48">
        <f>1/SQRT(1+(T41*2*PI()*Einstellungen!$E$17*Einstellungen!$E$18)^2)</f>
        <v>0.9999999868934244</v>
      </c>
      <c r="U49" s="48">
        <f>1/SQRT(1+(U41*2*PI()*Einstellungen!$E$17*Einstellungen!$E$18)^2)</f>
        <v>0.99999998530612277</v>
      </c>
      <c r="V49" s="48">
        <f>1/SQRT(1+(V41*2*PI()*Einstellungen!$E$17*Einstellungen!$E$18)^2)</f>
        <v>0.99999998362811837</v>
      </c>
      <c r="W49" s="48">
        <f>1/SQRT(1+(W41*2*PI()*Einstellungen!$E$17*Einstellungen!$E$18)^2)</f>
        <v>0.99999998185941086</v>
      </c>
      <c r="X49" s="48">
        <f>1/SQRT(1+(X41*2*PI()*Einstellungen!$E$17*Einstellungen!$E$18)^2)</f>
        <v>0.99999998000000057</v>
      </c>
      <c r="Y49" s="48">
        <f>1/SQRT(1+(Y41*2*PI()*Einstellungen!$E$17*Einstellungen!$E$18)^2)</f>
        <v>0.99999997804988738</v>
      </c>
      <c r="Z49" s="48">
        <f>1/SQRT(1+(Z41*2*PI()*Einstellungen!$E$17*Einstellungen!$E$18)^2)</f>
        <v>0.99999997600907109</v>
      </c>
      <c r="AA49" s="48">
        <f>1/SQRT(1+(AA41*2*PI()*Einstellungen!$E$17*Einstellungen!$E$18)^2)</f>
        <v>0.99999997387755202</v>
      </c>
      <c r="AB49" s="48">
        <f>1/SQRT(1+(AB41*2*PI()*Einstellungen!$E$17*Einstellungen!$E$18)^2)</f>
        <v>0.99999997165532994</v>
      </c>
      <c r="AC49" s="48">
        <f>1/SQRT(1+(AC41*2*PI()*Einstellungen!$E$17*Einstellungen!$E$18)^2)</f>
        <v>0.99999996934240509</v>
      </c>
      <c r="AD49" s="48">
        <f>1/SQRT(1+(AD41*2*PI()*Einstellungen!$E$17*Einstellungen!$E$18)^2)</f>
        <v>0.99999996693877713</v>
      </c>
      <c r="AE49" s="48">
        <f>1/SQRT(1+(AE41*2*PI()*Einstellungen!$E$17*Einstellungen!$E$18)^2)</f>
        <v>0.99999996444444628</v>
      </c>
      <c r="AF49" s="48">
        <f>1/SQRT(1+(AF41*2*PI()*Einstellungen!$E$17*Einstellungen!$E$18)^2)</f>
        <v>0.99999996185941253</v>
      </c>
      <c r="AG49" s="48">
        <f>1/SQRT(1+(AG41*2*PI()*Einstellungen!$E$17*Einstellungen!$E$18)^2)</f>
        <v>0.99999995918367601</v>
      </c>
      <c r="AH49" s="48">
        <f>1/SQRT(1+(AH41*2*PI()*Einstellungen!$E$17*Einstellungen!$E$18)^2)</f>
        <v>0.99999995641723649</v>
      </c>
      <c r="AI49" s="48">
        <f>1/SQRT(1+(AI41*2*PI()*Einstellungen!$E$17*Einstellungen!$E$18)^2)</f>
        <v>0.99999995356009397</v>
      </c>
      <c r="AJ49" s="48">
        <f>1/SQRT(1+(AJ41*2*PI()*Einstellungen!$E$17*Einstellungen!$E$18)^2)</f>
        <v>0.99999995061224856</v>
      </c>
      <c r="AK49" s="48">
        <f>1/SQRT(1+(AK41*2*PI()*Einstellungen!$E$17*Einstellungen!$E$18)^2)</f>
        <v>0.99999994757370037</v>
      </c>
      <c r="AL49" s="48">
        <f>1/SQRT(1+(AL41*2*PI()*Einstellungen!$E$17*Einstellungen!$E$18)^2)</f>
        <v>0.99999994444444895</v>
      </c>
      <c r="AM49" s="48">
        <f>1/SQRT(1+(AM41*2*PI()*Einstellungen!$E$17*Einstellungen!$E$18)^2)</f>
        <v>0.99999994122449498</v>
      </c>
      <c r="AN49" s="48">
        <f>1/SQRT(1+(AN41*2*PI()*Einstellungen!$E$17*Einstellungen!$E$18)^2)</f>
        <v>0.99999993791383812</v>
      </c>
      <c r="AO49" s="48">
        <f>1/SQRT(1+(AO41*2*PI()*Einstellungen!$E$17*Einstellungen!$E$18)^2)</f>
        <v>0.99999993451247804</v>
      </c>
      <c r="AP49" s="48">
        <f>1/SQRT(1+(AP41*2*PI()*Einstellungen!$E$17*Einstellungen!$E$18)^2)</f>
        <v>0.9999999310204154</v>
      </c>
      <c r="AQ49" s="48">
        <f>1/SQRT(1+(AQ41*2*PI()*Einstellungen!$E$17*Einstellungen!$E$18)^2)</f>
        <v>0.99999992743764954</v>
      </c>
      <c r="AR49" s="48">
        <f>1/SQRT(1+(AR41*2*PI()*Einstellungen!$E$17*Einstellungen!$E$18)^2)</f>
        <v>0.99999992376418101</v>
      </c>
      <c r="AS49" s="48">
        <f>1/SQRT(1+(AS41*2*PI()*Einstellungen!$E$17*Einstellungen!$E$18)^2)</f>
        <v>0.99999992000000959</v>
      </c>
      <c r="AT49" s="48">
        <f>1/SQRT(1+(AT41*2*PI()*Einstellungen!$E$17*Einstellungen!$E$18)^2)</f>
        <v>0.99999991614513528</v>
      </c>
      <c r="AU49" s="48">
        <f>1/SQRT(1+(AU41*2*PI()*Einstellungen!$E$17*Einstellungen!$E$18)^2)</f>
        <v>0.99999991219955808</v>
      </c>
      <c r="AV49" s="48">
        <f>1/SQRT(1+(AV41*2*PI()*Einstellungen!$E$17*Einstellungen!$E$18)^2)</f>
        <v>0.999999908163278</v>
      </c>
      <c r="AW49" s="48">
        <f>1/SQRT(1+(AW41*2*PI()*Einstellungen!$E$17*Einstellungen!$E$18)^2)</f>
        <v>0.99999990403629491</v>
      </c>
      <c r="AX49" s="48">
        <f>1/SQRT(1+(AX41*2*PI()*Einstellungen!$E$17*Einstellungen!$E$18)^2)</f>
        <v>0.99999989981860904</v>
      </c>
      <c r="AY49" s="48">
        <f>1/SQRT(1+(AY41*2*PI()*Einstellungen!$E$17*Einstellungen!$E$18)^2)</f>
        <v>0.9999998955102205</v>
      </c>
      <c r="AZ49" s="48">
        <f>1/SQRT(1+(AZ41*2*PI()*Einstellungen!$E$17*Einstellungen!$E$18)^2)</f>
        <v>0.99999989111112886</v>
      </c>
      <c r="BA49" s="48">
        <f>1/SQRT(1+(BA41*2*PI()*Einstellungen!$E$17*Einstellungen!$E$18)^2)</f>
        <v>0.99999988662133443</v>
      </c>
      <c r="BB49" s="48">
        <f>1/SQRT(1+(BB41*2*PI()*Einstellungen!$E$17*Einstellungen!$E$18)^2)</f>
        <v>0.99999988204083723</v>
      </c>
      <c r="BC49" s="48">
        <f>1/SQRT(1+(BC41*2*PI()*Einstellungen!$E$17*Einstellungen!$E$18)^2)</f>
        <v>0.99999987736963691</v>
      </c>
      <c r="BD49" s="48">
        <f>1/SQRT(1+(BD41*2*PI()*Einstellungen!$E$17*Einstellungen!$E$18)^2)</f>
        <v>0.99999987260773415</v>
      </c>
      <c r="BE49" s="48">
        <f>1/SQRT(1+(BE41*2*PI()*Einstellungen!$E$17*Einstellungen!$E$18)^2)</f>
        <v>0.99999986775512828</v>
      </c>
      <c r="BF49" s="48">
        <f>1/SQRT(1+(BF41*2*PI()*Einstellungen!$E$17*Einstellungen!$E$18)^2)</f>
        <v>0.99999986281181963</v>
      </c>
      <c r="BG49" s="48">
        <f>1/SQRT(1+(BG41*2*PI()*Einstellungen!$E$17*Einstellungen!$E$18)^2)</f>
        <v>0.9999998577778082</v>
      </c>
      <c r="BH49" s="48">
        <f>1/SQRT(1+(BH41*2*PI()*Einstellungen!$E$17*Einstellungen!$E$18)^2)</f>
        <v>0.99999985265309377</v>
      </c>
      <c r="BI49" s="48">
        <f>1/SQRT(1+(BI41*2*PI()*Einstellungen!$E$17*Einstellungen!$E$18)^2)</f>
        <v>0.99999984743767656</v>
      </c>
      <c r="BJ49" s="48">
        <f>1/SQRT(1+(BJ41*2*PI()*Einstellungen!$E$17*Einstellungen!$E$18)^2)</f>
        <v>0.99999984213155657</v>
      </c>
      <c r="BK49" s="48">
        <f>1/SQRT(1+(BK41*2*PI()*Einstellungen!$E$17*Einstellungen!$E$18)^2)</f>
        <v>0.9999998367347338</v>
      </c>
      <c r="BL49" s="48">
        <f>1/SQRT(1+(BL41*2*PI()*Einstellungen!$E$17*Einstellungen!$E$18)^2)</f>
        <v>0.99999983124720837</v>
      </c>
      <c r="BM49" s="48">
        <f>1/SQRT(1+(BM41*2*PI()*Einstellungen!$E$17*Einstellungen!$E$18)^2)</f>
        <v>0.99999982566897971</v>
      </c>
      <c r="BN49" s="48">
        <f>1/SQRT(1+(BN41*2*PI()*Einstellungen!$E$17*Einstellungen!$E$18)^2)</f>
        <v>0.99999982000004861</v>
      </c>
      <c r="BO49" s="48">
        <f>1/SQRT(1+(BO41*2*PI()*Einstellungen!$E$17*Einstellungen!$E$18)^2)</f>
        <v>0.99999981424041462</v>
      </c>
      <c r="BP49" s="48">
        <f>1/SQRT(1+(BP41*2*PI()*Einstellungen!$E$17*Einstellungen!$E$18)^2)</f>
        <v>0.99999980839007774</v>
      </c>
      <c r="BQ49" s="48">
        <f>1/SQRT(1+(BQ41*2*PI()*Einstellungen!$E$17*Einstellungen!$E$18)^2)</f>
        <v>0.99999980244903819</v>
      </c>
      <c r="BR49" s="48">
        <f>1/SQRT(1+(BR41*2*PI()*Einstellungen!$E$17*Einstellungen!$E$18)^2)</f>
        <v>0.99999979641729564</v>
      </c>
      <c r="BS49" s="48">
        <f>1/SQRT(1+(BS41*2*PI()*Einstellungen!$E$17*Einstellungen!$E$18)^2)</f>
        <v>0.99999979029485053</v>
      </c>
      <c r="BT49" s="48">
        <f>1/SQRT(1+(BT41*2*PI()*Einstellungen!$E$17*Einstellungen!$E$18)^2)</f>
        <v>0.99999978408170254</v>
      </c>
      <c r="BU49" s="48">
        <f>1/SQRT(1+(BU41*2*PI()*Einstellungen!$E$17*Einstellungen!$E$18)^2)</f>
        <v>0.99999977777785187</v>
      </c>
      <c r="BV49" s="48">
        <f>1/SQRT(1+(BV41*2*PI()*Einstellungen!$E$17*Einstellungen!$E$18)^2)</f>
        <v>0.99999977138329832</v>
      </c>
      <c r="BW49" s="48">
        <f>1/SQRT(1+(BW41*2*PI()*Einstellungen!$E$17*Einstellungen!$E$18)^2)</f>
        <v>0.9999997648980421</v>
      </c>
      <c r="BX49" s="48">
        <f>1/SQRT(1+(BX41*2*PI()*Einstellungen!$E$17*Einstellungen!$E$18)^2)</f>
        <v>0.99999975832208321</v>
      </c>
      <c r="BY49" s="48">
        <f>1/SQRT(1+(BY41*2*PI()*Einstellungen!$E$17*Einstellungen!$E$18)^2)</f>
        <v>0.99999975165542132</v>
      </c>
      <c r="BZ49" s="48">
        <f>1/SQRT(1+(BZ41*2*PI()*Einstellungen!$E$17*Einstellungen!$E$18)^2)</f>
        <v>0.99999974489805687</v>
      </c>
      <c r="CA49" s="48">
        <f>1/SQRT(1+(CA41*2*PI()*Einstellungen!$E$17*Einstellungen!$E$18)^2)</f>
        <v>0.99999973804998965</v>
      </c>
      <c r="CB49" s="48">
        <f>1/SQRT(1+(CB41*2*PI()*Einstellungen!$E$17*Einstellungen!$E$18)^2)</f>
        <v>0.99999973111121954</v>
      </c>
      <c r="CC49" s="48">
        <f>1/SQRT(1+(CC41*2*PI()*Einstellungen!$E$17*Einstellungen!$E$18)^2)</f>
        <v>0.99999972408174687</v>
      </c>
      <c r="CD49" s="48">
        <f>1/SQRT(1+(CD41*2*PI()*Einstellungen!$E$17*Einstellungen!$E$18)^2)</f>
        <v>0.99999971696157153</v>
      </c>
      <c r="CE49" s="48">
        <f>1/SQRT(1+(CE41*2*PI()*Einstellungen!$E$17*Einstellungen!$E$18)^2)</f>
        <v>0.9999997097506933</v>
      </c>
      <c r="CF49" s="48">
        <f>1/SQRT(1+(CF41*2*PI()*Einstellungen!$E$17*Einstellungen!$E$18)^2)</f>
        <v>0.9999997024491124</v>
      </c>
      <c r="CG49" s="48">
        <f>1/SQRT(1+(CG41*2*PI()*Einstellungen!$E$17*Einstellungen!$E$18)^2)</f>
        <v>0.99999969505682884</v>
      </c>
      <c r="CH49" s="48">
        <f>1/SQRT(1+(CH41*2*PI()*Einstellungen!$E$17*Einstellungen!$E$18)^2)</f>
        <v>0.9999996875738425</v>
      </c>
      <c r="CI49" s="48">
        <f>1/SQRT(1+(CI41*2*PI()*Einstellungen!$E$17*Einstellungen!$E$18)^2)</f>
        <v>0.9999996800001536</v>
      </c>
      <c r="CJ49" s="48">
        <f>1/SQRT(1+(CJ41*2*PI()*Einstellungen!$E$17*Einstellungen!$E$18)^2)</f>
        <v>0.99999967233576192</v>
      </c>
      <c r="CK49" s="48">
        <f>1/SQRT(1+(CK41*2*PI()*Einstellungen!$E$17*Einstellungen!$E$18)^2)</f>
        <v>0.99999966458066758</v>
      </c>
      <c r="CL49" s="48">
        <f>1/SQRT(1+(CL41*2*PI()*Einstellungen!$E$17*Einstellungen!$E$18)^2)</f>
        <v>0.99999965673487068</v>
      </c>
      <c r="CM49" s="48">
        <f>1/SQRT(1+(CM41*2*PI()*Einstellungen!$E$17*Einstellungen!$E$18)^2)</f>
        <v>0.999999648798371</v>
      </c>
      <c r="CN49" s="48">
        <f>1/SQRT(1+(CN41*2*PI()*Einstellungen!$E$17*Einstellungen!$E$18)^2)</f>
        <v>0.99999964077116865</v>
      </c>
      <c r="CO49" s="48">
        <f>1/SQRT(1+(CO41*2*PI()*Einstellungen!$E$17*Einstellungen!$E$18)^2)</f>
        <v>0.99999963265326353</v>
      </c>
      <c r="CP49" s="49">
        <f>1/SQRT(1+(CP41*2*PI()*Einstellungen!$E$17*Einstellungen!$E$18)^2)</f>
        <v>0.99999962444465607</v>
      </c>
    </row>
    <row r="50" spans="2:94" x14ac:dyDescent="0.25">
      <c r="B50" s="236"/>
      <c r="C50" s="239"/>
      <c r="D50" s="48">
        <f>1/SQRT(1+(D42*2*PI()*Einstellungen!$E$17*Einstellungen!$E$18)^2)</f>
        <v>0.9999999999546485</v>
      </c>
      <c r="E50" s="48">
        <f>1/SQRT(1+(E42*2*PI()*Einstellungen!$E$17*Einstellungen!$E$18)^2)</f>
        <v>0.999999999818594</v>
      </c>
      <c r="F50" s="48">
        <f>1/SQRT(1+(F42*2*PI()*Einstellungen!$E$17*Einstellungen!$E$18)^2)</f>
        <v>0.99999999959183672</v>
      </c>
      <c r="G50" s="48">
        <f>1/SQRT(1+(G42*2*PI()*Einstellungen!$E$17*Einstellungen!$E$18)^2)</f>
        <v>0.99999999927437644</v>
      </c>
      <c r="H50" s="48">
        <f>1/SQRT(1+(H42*2*PI()*Einstellungen!$E$17*Einstellungen!$E$18)^2)</f>
        <v>0.99999999886621316</v>
      </c>
      <c r="I50" s="48">
        <f>1/SQRT(1+(I42*2*PI()*Einstellungen!$E$17*Einstellungen!$E$18)^2)</f>
        <v>0.9999999983673471</v>
      </c>
      <c r="J50" s="48">
        <f>1/SQRT(1+(J42*2*PI()*Einstellungen!$E$17*Einstellungen!$E$18)^2)</f>
        <v>0.99999999777777782</v>
      </c>
      <c r="K50" s="48">
        <f>1/SQRT(1+(K42*2*PI()*Einstellungen!$E$17*Einstellungen!$E$18)^2)</f>
        <v>0.99999999709750576</v>
      </c>
      <c r="L50" s="48">
        <f>1/SQRT(1+(L42*2*PI()*Einstellungen!$E$17*Einstellungen!$E$18)^2)</f>
        <v>0.99999999632653069</v>
      </c>
      <c r="M50" s="48">
        <f>1/SQRT(1+(M42*2*PI()*Einstellungen!$E$17*Einstellungen!$E$18)^2)</f>
        <v>0.99999999546485263</v>
      </c>
      <c r="N50" s="48">
        <f>1/SQRT(1+(N42*2*PI()*Einstellungen!$E$17*Einstellungen!$E$18)^2)</f>
        <v>0.99999999451247179</v>
      </c>
      <c r="O50" s="48">
        <f>1/SQRT(1+(O42*2*PI()*Einstellungen!$E$17*Einstellungen!$E$18)^2)</f>
        <v>0.99999999346938773</v>
      </c>
      <c r="P50" s="48">
        <f>1/SQRT(1+(P42*2*PI()*Einstellungen!$E$17*Einstellungen!$E$18)^2)</f>
        <v>0.999999992335601</v>
      </c>
      <c r="Q50" s="48">
        <f>1/SQRT(1+(Q42*2*PI()*Einstellungen!$E$17*Einstellungen!$E$18)^2)</f>
        <v>0.99999999111111137</v>
      </c>
      <c r="R50" s="48">
        <f>1/SQRT(1+(R42*2*PI()*Einstellungen!$E$17*Einstellungen!$E$18)^2)</f>
        <v>0.99999998979591853</v>
      </c>
      <c r="S50" s="48">
        <f>1/SQRT(1+(S42*2*PI()*Einstellungen!$E$17*Einstellungen!$E$18)^2)</f>
        <v>0.99999998839002291</v>
      </c>
      <c r="T50" s="48">
        <f>1/SQRT(1+(T42*2*PI()*Einstellungen!$E$17*Einstellungen!$E$18)^2)</f>
        <v>0.9999999868934244</v>
      </c>
      <c r="U50" s="48">
        <f>1/SQRT(1+(U42*2*PI()*Einstellungen!$E$17*Einstellungen!$E$18)^2)</f>
        <v>0.99999998530612277</v>
      </c>
      <c r="V50" s="48">
        <f>1/SQRT(1+(V42*2*PI()*Einstellungen!$E$17*Einstellungen!$E$18)^2)</f>
        <v>0.99999998362811837</v>
      </c>
      <c r="W50" s="48">
        <f>1/SQRT(1+(W42*2*PI()*Einstellungen!$E$17*Einstellungen!$E$18)^2)</f>
        <v>0.99999998185941086</v>
      </c>
      <c r="X50" s="48">
        <f>1/SQRT(1+(X42*2*PI()*Einstellungen!$E$17*Einstellungen!$E$18)^2)</f>
        <v>0.99999998000000057</v>
      </c>
      <c r="Y50" s="48">
        <f>1/SQRT(1+(Y42*2*PI()*Einstellungen!$E$17*Einstellungen!$E$18)^2)</f>
        <v>0.99999997804988738</v>
      </c>
      <c r="Z50" s="48">
        <f>1/SQRT(1+(Z42*2*PI()*Einstellungen!$E$17*Einstellungen!$E$18)^2)</f>
        <v>0.99999997600907109</v>
      </c>
      <c r="AA50" s="48">
        <f>1/SQRT(1+(AA42*2*PI()*Einstellungen!$E$17*Einstellungen!$E$18)^2)</f>
        <v>0.99999997387755202</v>
      </c>
      <c r="AB50" s="48">
        <f>1/SQRT(1+(AB42*2*PI()*Einstellungen!$E$17*Einstellungen!$E$18)^2)</f>
        <v>0.99999997165532994</v>
      </c>
      <c r="AC50" s="48">
        <f>1/SQRT(1+(AC42*2*PI()*Einstellungen!$E$17*Einstellungen!$E$18)^2)</f>
        <v>0.99999996934240509</v>
      </c>
      <c r="AD50" s="48">
        <f>1/SQRT(1+(AD42*2*PI()*Einstellungen!$E$17*Einstellungen!$E$18)^2)</f>
        <v>0.99999996693877713</v>
      </c>
      <c r="AE50" s="48">
        <f>1/SQRT(1+(AE42*2*PI()*Einstellungen!$E$17*Einstellungen!$E$18)^2)</f>
        <v>0.99999996444444628</v>
      </c>
      <c r="AF50" s="48">
        <f>1/SQRT(1+(AF42*2*PI()*Einstellungen!$E$17*Einstellungen!$E$18)^2)</f>
        <v>0.99999996185941253</v>
      </c>
      <c r="AG50" s="48">
        <f>1/SQRT(1+(AG42*2*PI()*Einstellungen!$E$17*Einstellungen!$E$18)^2)</f>
        <v>0.99999995918367601</v>
      </c>
      <c r="AH50" s="48">
        <f>1/SQRT(1+(AH42*2*PI()*Einstellungen!$E$17*Einstellungen!$E$18)^2)</f>
        <v>0.99999995641723649</v>
      </c>
      <c r="AI50" s="48">
        <f>1/SQRT(1+(AI42*2*PI()*Einstellungen!$E$17*Einstellungen!$E$18)^2)</f>
        <v>0.99999995356009397</v>
      </c>
      <c r="AJ50" s="48">
        <f>1/SQRT(1+(AJ42*2*PI()*Einstellungen!$E$17*Einstellungen!$E$18)^2)</f>
        <v>0.99999995061224856</v>
      </c>
      <c r="AK50" s="48">
        <f>1/SQRT(1+(AK42*2*PI()*Einstellungen!$E$17*Einstellungen!$E$18)^2)</f>
        <v>0.99999994757370037</v>
      </c>
      <c r="AL50" s="48">
        <f>1/SQRT(1+(AL42*2*PI()*Einstellungen!$E$17*Einstellungen!$E$18)^2)</f>
        <v>0.99999994444444895</v>
      </c>
      <c r="AM50" s="48">
        <f>1/SQRT(1+(AM42*2*PI()*Einstellungen!$E$17*Einstellungen!$E$18)^2)</f>
        <v>0.99999994122449498</v>
      </c>
      <c r="AN50" s="48">
        <f>1/SQRT(1+(AN42*2*PI()*Einstellungen!$E$17*Einstellungen!$E$18)^2)</f>
        <v>0.99999993791383812</v>
      </c>
      <c r="AO50" s="48">
        <f>1/SQRT(1+(AO42*2*PI()*Einstellungen!$E$17*Einstellungen!$E$18)^2)</f>
        <v>0.99999993451247804</v>
      </c>
      <c r="AP50" s="48">
        <f>1/SQRT(1+(AP42*2*PI()*Einstellungen!$E$17*Einstellungen!$E$18)^2)</f>
        <v>0.9999999310204154</v>
      </c>
      <c r="AQ50" s="48">
        <f>1/SQRT(1+(AQ42*2*PI()*Einstellungen!$E$17*Einstellungen!$E$18)^2)</f>
        <v>0.99999992743764954</v>
      </c>
      <c r="AR50" s="48">
        <f>1/SQRT(1+(AR42*2*PI()*Einstellungen!$E$17*Einstellungen!$E$18)^2)</f>
        <v>0.99999992376418101</v>
      </c>
      <c r="AS50" s="48">
        <f>1/SQRT(1+(AS42*2*PI()*Einstellungen!$E$17*Einstellungen!$E$18)^2)</f>
        <v>0.99999992000000959</v>
      </c>
      <c r="AT50" s="48">
        <f>1/SQRT(1+(AT42*2*PI()*Einstellungen!$E$17*Einstellungen!$E$18)^2)</f>
        <v>0.99999991614513528</v>
      </c>
      <c r="AU50" s="48">
        <f>1/SQRT(1+(AU42*2*PI()*Einstellungen!$E$17*Einstellungen!$E$18)^2)</f>
        <v>0.99999991219955808</v>
      </c>
      <c r="AV50" s="48">
        <f>1/SQRT(1+(AV42*2*PI()*Einstellungen!$E$17*Einstellungen!$E$18)^2)</f>
        <v>0.999999908163278</v>
      </c>
      <c r="AW50" s="48">
        <f>1/SQRT(1+(AW42*2*PI()*Einstellungen!$E$17*Einstellungen!$E$18)^2)</f>
        <v>0.99999990403629491</v>
      </c>
      <c r="AX50" s="48">
        <f>1/SQRT(1+(AX42*2*PI()*Einstellungen!$E$17*Einstellungen!$E$18)^2)</f>
        <v>0.99999989981860904</v>
      </c>
      <c r="AY50" s="48">
        <f>1/SQRT(1+(AY42*2*PI()*Einstellungen!$E$17*Einstellungen!$E$18)^2)</f>
        <v>0.9999998955102205</v>
      </c>
      <c r="AZ50" s="48">
        <f>1/SQRT(1+(AZ42*2*PI()*Einstellungen!$E$17*Einstellungen!$E$18)^2)</f>
        <v>0.99999989111112886</v>
      </c>
      <c r="BA50" s="48">
        <f>1/SQRT(1+(BA42*2*PI()*Einstellungen!$E$17*Einstellungen!$E$18)^2)</f>
        <v>0.99999988662133443</v>
      </c>
      <c r="BB50" s="48">
        <f>1/SQRT(1+(BB42*2*PI()*Einstellungen!$E$17*Einstellungen!$E$18)^2)</f>
        <v>0.99999988204083723</v>
      </c>
      <c r="BC50" s="48">
        <f>1/SQRT(1+(BC42*2*PI()*Einstellungen!$E$17*Einstellungen!$E$18)^2)</f>
        <v>0.99999987736963691</v>
      </c>
      <c r="BD50" s="48">
        <f>1/SQRT(1+(BD42*2*PI()*Einstellungen!$E$17*Einstellungen!$E$18)^2)</f>
        <v>0.99999987260773415</v>
      </c>
      <c r="BE50" s="48">
        <f>1/SQRT(1+(BE42*2*PI()*Einstellungen!$E$17*Einstellungen!$E$18)^2)</f>
        <v>0.99999986775512828</v>
      </c>
      <c r="BF50" s="48">
        <f>1/SQRT(1+(BF42*2*PI()*Einstellungen!$E$17*Einstellungen!$E$18)^2)</f>
        <v>0.99999986281181963</v>
      </c>
      <c r="BG50" s="48">
        <f>1/SQRT(1+(BG42*2*PI()*Einstellungen!$E$17*Einstellungen!$E$18)^2)</f>
        <v>0.9999998577778082</v>
      </c>
      <c r="BH50" s="48">
        <f>1/SQRT(1+(BH42*2*PI()*Einstellungen!$E$17*Einstellungen!$E$18)^2)</f>
        <v>0.99999985265309377</v>
      </c>
      <c r="BI50" s="48">
        <f>1/SQRT(1+(BI42*2*PI()*Einstellungen!$E$17*Einstellungen!$E$18)^2)</f>
        <v>0.99999984743767656</v>
      </c>
      <c r="BJ50" s="48">
        <f>1/SQRT(1+(BJ42*2*PI()*Einstellungen!$E$17*Einstellungen!$E$18)^2)</f>
        <v>0.99999984213155657</v>
      </c>
      <c r="BK50" s="48">
        <f>1/SQRT(1+(BK42*2*PI()*Einstellungen!$E$17*Einstellungen!$E$18)^2)</f>
        <v>0.9999998367347338</v>
      </c>
      <c r="BL50" s="48">
        <f>1/SQRT(1+(BL42*2*PI()*Einstellungen!$E$17*Einstellungen!$E$18)^2)</f>
        <v>0.99999983124720837</v>
      </c>
      <c r="BM50" s="48">
        <f>1/SQRT(1+(BM42*2*PI()*Einstellungen!$E$17*Einstellungen!$E$18)^2)</f>
        <v>0.99999982566897971</v>
      </c>
      <c r="BN50" s="48">
        <f>1/SQRT(1+(BN42*2*PI()*Einstellungen!$E$17*Einstellungen!$E$18)^2)</f>
        <v>0.99999982000004861</v>
      </c>
      <c r="BO50" s="48">
        <f>1/SQRT(1+(BO42*2*PI()*Einstellungen!$E$17*Einstellungen!$E$18)^2)</f>
        <v>0.99999981424041462</v>
      </c>
      <c r="BP50" s="48">
        <f>1/SQRT(1+(BP42*2*PI()*Einstellungen!$E$17*Einstellungen!$E$18)^2)</f>
        <v>0.99999980839007774</v>
      </c>
      <c r="BQ50" s="48">
        <f>1/SQRT(1+(BQ42*2*PI()*Einstellungen!$E$17*Einstellungen!$E$18)^2)</f>
        <v>0.99999980244903819</v>
      </c>
      <c r="BR50" s="48">
        <f>1/SQRT(1+(BR42*2*PI()*Einstellungen!$E$17*Einstellungen!$E$18)^2)</f>
        <v>0.99999979641729564</v>
      </c>
      <c r="BS50" s="48">
        <f>1/SQRT(1+(BS42*2*PI()*Einstellungen!$E$17*Einstellungen!$E$18)^2)</f>
        <v>0.99999979029485053</v>
      </c>
      <c r="BT50" s="48">
        <f>1/SQRT(1+(BT42*2*PI()*Einstellungen!$E$17*Einstellungen!$E$18)^2)</f>
        <v>0.99999978408170254</v>
      </c>
      <c r="BU50" s="48">
        <f>1/SQRT(1+(BU42*2*PI()*Einstellungen!$E$17*Einstellungen!$E$18)^2)</f>
        <v>0.99999977777785187</v>
      </c>
      <c r="BV50" s="48">
        <f>1/SQRT(1+(BV42*2*PI()*Einstellungen!$E$17*Einstellungen!$E$18)^2)</f>
        <v>0.99999977138329832</v>
      </c>
      <c r="BW50" s="48">
        <f>1/SQRT(1+(BW42*2*PI()*Einstellungen!$E$17*Einstellungen!$E$18)^2)</f>
        <v>0.9999997648980421</v>
      </c>
      <c r="BX50" s="48">
        <f>1/SQRT(1+(BX42*2*PI()*Einstellungen!$E$17*Einstellungen!$E$18)^2)</f>
        <v>0.99999975832208321</v>
      </c>
      <c r="BY50" s="48">
        <f>1/SQRT(1+(BY42*2*PI()*Einstellungen!$E$17*Einstellungen!$E$18)^2)</f>
        <v>0.99999975165542132</v>
      </c>
      <c r="BZ50" s="48">
        <f>1/SQRT(1+(BZ42*2*PI()*Einstellungen!$E$17*Einstellungen!$E$18)^2)</f>
        <v>0.99999974489805687</v>
      </c>
      <c r="CA50" s="48">
        <f>1/SQRT(1+(CA42*2*PI()*Einstellungen!$E$17*Einstellungen!$E$18)^2)</f>
        <v>0.99999973804998965</v>
      </c>
      <c r="CB50" s="48">
        <f>1/SQRT(1+(CB42*2*PI()*Einstellungen!$E$17*Einstellungen!$E$18)^2)</f>
        <v>0.99999973111121954</v>
      </c>
      <c r="CC50" s="48">
        <f>1/SQRT(1+(CC42*2*PI()*Einstellungen!$E$17*Einstellungen!$E$18)^2)</f>
        <v>0.99999972408174687</v>
      </c>
      <c r="CD50" s="48">
        <f>1/SQRT(1+(CD42*2*PI()*Einstellungen!$E$17*Einstellungen!$E$18)^2)</f>
        <v>0.99999971696157153</v>
      </c>
      <c r="CE50" s="48">
        <f>1/SQRT(1+(CE42*2*PI()*Einstellungen!$E$17*Einstellungen!$E$18)^2)</f>
        <v>0.9999997097506933</v>
      </c>
      <c r="CF50" s="48">
        <f>1/SQRT(1+(CF42*2*PI()*Einstellungen!$E$17*Einstellungen!$E$18)^2)</f>
        <v>0.9999997024491124</v>
      </c>
      <c r="CG50" s="48">
        <f>1/SQRT(1+(CG42*2*PI()*Einstellungen!$E$17*Einstellungen!$E$18)^2)</f>
        <v>0.99999969505682884</v>
      </c>
      <c r="CH50" s="48">
        <f>1/SQRT(1+(CH42*2*PI()*Einstellungen!$E$17*Einstellungen!$E$18)^2)</f>
        <v>0.9999996875738425</v>
      </c>
      <c r="CI50" s="48">
        <f>1/SQRT(1+(CI42*2*PI()*Einstellungen!$E$17*Einstellungen!$E$18)^2)</f>
        <v>0.9999996800001536</v>
      </c>
      <c r="CJ50" s="48">
        <f>1/SQRT(1+(CJ42*2*PI()*Einstellungen!$E$17*Einstellungen!$E$18)^2)</f>
        <v>0.99999967233576192</v>
      </c>
      <c r="CK50" s="48">
        <f>1/SQRT(1+(CK42*2*PI()*Einstellungen!$E$17*Einstellungen!$E$18)^2)</f>
        <v>0.99999966458066758</v>
      </c>
      <c r="CL50" s="48">
        <f>1/SQRT(1+(CL42*2*PI()*Einstellungen!$E$17*Einstellungen!$E$18)^2)</f>
        <v>0.99999965673487068</v>
      </c>
      <c r="CM50" s="48">
        <f>1/SQRT(1+(CM42*2*PI()*Einstellungen!$E$17*Einstellungen!$E$18)^2)</f>
        <v>0.999999648798371</v>
      </c>
      <c r="CN50" s="48">
        <f>1/SQRT(1+(CN42*2*PI()*Einstellungen!$E$17*Einstellungen!$E$18)^2)</f>
        <v>0.99999964077116865</v>
      </c>
      <c r="CO50" s="48">
        <f>1/SQRT(1+(CO42*2*PI()*Einstellungen!$E$17*Einstellungen!$E$18)^2)</f>
        <v>0.99999963265326353</v>
      </c>
      <c r="CP50" s="49">
        <f>1/SQRT(1+(CP42*2*PI()*Einstellungen!$E$17*Einstellungen!$E$18)^2)</f>
        <v>0.99999962444465607</v>
      </c>
    </row>
    <row r="51" spans="2:94" ht="15.75" thickBot="1" x14ac:dyDescent="0.3">
      <c r="B51" s="237"/>
      <c r="C51" s="240"/>
      <c r="D51" s="48">
        <f>1/SQRT(1+(D43*2*PI()*Einstellungen!$E$17*Einstellungen!$E$18)^2)</f>
        <v>0.9999999999546485</v>
      </c>
      <c r="E51" s="48">
        <f>1/SQRT(1+(E43*2*PI()*Einstellungen!$E$17*Einstellungen!$E$18)^2)</f>
        <v>0.999999999818594</v>
      </c>
      <c r="F51" s="48">
        <f>1/SQRT(1+(F43*2*PI()*Einstellungen!$E$17*Einstellungen!$E$18)^2)</f>
        <v>0.99999999959183672</v>
      </c>
      <c r="G51" s="48">
        <f>1/SQRT(1+(G43*2*PI()*Einstellungen!$E$17*Einstellungen!$E$18)^2)</f>
        <v>0.99999999927437644</v>
      </c>
      <c r="H51" s="48">
        <f>1/SQRT(1+(H43*2*PI()*Einstellungen!$E$17*Einstellungen!$E$18)^2)</f>
        <v>0.99999999886621316</v>
      </c>
      <c r="I51" s="48">
        <f>1/SQRT(1+(I43*2*PI()*Einstellungen!$E$17*Einstellungen!$E$18)^2)</f>
        <v>0.9999999983673471</v>
      </c>
      <c r="J51" s="48">
        <f>1/SQRT(1+(J43*2*PI()*Einstellungen!$E$17*Einstellungen!$E$18)^2)</f>
        <v>0.99999999777777782</v>
      </c>
      <c r="K51" s="48">
        <f>1/SQRT(1+(K43*2*PI()*Einstellungen!$E$17*Einstellungen!$E$18)^2)</f>
        <v>0.99999999709750576</v>
      </c>
      <c r="L51" s="48">
        <f>1/SQRT(1+(L43*2*PI()*Einstellungen!$E$17*Einstellungen!$E$18)^2)</f>
        <v>0.99999999632653069</v>
      </c>
      <c r="M51" s="48">
        <f>1/SQRT(1+(M43*2*PI()*Einstellungen!$E$17*Einstellungen!$E$18)^2)</f>
        <v>0.99999999546485263</v>
      </c>
      <c r="N51" s="48">
        <f>1/SQRT(1+(N43*2*PI()*Einstellungen!$E$17*Einstellungen!$E$18)^2)</f>
        <v>0.99999999451247179</v>
      </c>
      <c r="O51" s="48">
        <f>1/SQRT(1+(O43*2*PI()*Einstellungen!$E$17*Einstellungen!$E$18)^2)</f>
        <v>0.99999999346938773</v>
      </c>
      <c r="P51" s="48">
        <f>1/SQRT(1+(P43*2*PI()*Einstellungen!$E$17*Einstellungen!$E$18)^2)</f>
        <v>0.999999992335601</v>
      </c>
      <c r="Q51" s="48">
        <f>1/SQRT(1+(Q43*2*PI()*Einstellungen!$E$17*Einstellungen!$E$18)^2)</f>
        <v>0.99999999111111137</v>
      </c>
      <c r="R51" s="48">
        <f>1/SQRT(1+(R43*2*PI()*Einstellungen!$E$17*Einstellungen!$E$18)^2)</f>
        <v>0.99999998979591853</v>
      </c>
      <c r="S51" s="48">
        <f>1/SQRT(1+(S43*2*PI()*Einstellungen!$E$17*Einstellungen!$E$18)^2)</f>
        <v>0.99999998839002291</v>
      </c>
      <c r="T51" s="48">
        <f>1/SQRT(1+(T43*2*PI()*Einstellungen!$E$17*Einstellungen!$E$18)^2)</f>
        <v>0.9999999868934244</v>
      </c>
      <c r="U51" s="48">
        <f>1/SQRT(1+(U43*2*PI()*Einstellungen!$E$17*Einstellungen!$E$18)^2)</f>
        <v>0.99999998530612277</v>
      </c>
      <c r="V51" s="48">
        <f>1/SQRT(1+(V43*2*PI()*Einstellungen!$E$17*Einstellungen!$E$18)^2)</f>
        <v>0.99999998362811837</v>
      </c>
      <c r="W51" s="48">
        <f>1/SQRT(1+(W43*2*PI()*Einstellungen!$E$17*Einstellungen!$E$18)^2)</f>
        <v>0.99999998185941086</v>
      </c>
      <c r="X51" s="48">
        <f>1/SQRT(1+(X43*2*PI()*Einstellungen!$E$17*Einstellungen!$E$18)^2)</f>
        <v>0.99999998000000057</v>
      </c>
      <c r="Y51" s="48">
        <f>1/SQRT(1+(Y43*2*PI()*Einstellungen!$E$17*Einstellungen!$E$18)^2)</f>
        <v>0.99999997804988738</v>
      </c>
      <c r="Z51" s="48">
        <f>1/SQRT(1+(Z43*2*PI()*Einstellungen!$E$17*Einstellungen!$E$18)^2)</f>
        <v>0.99999997600907109</v>
      </c>
      <c r="AA51" s="48">
        <f>1/SQRT(1+(AA43*2*PI()*Einstellungen!$E$17*Einstellungen!$E$18)^2)</f>
        <v>0.99999997387755202</v>
      </c>
      <c r="AB51" s="48">
        <f>1/SQRT(1+(AB43*2*PI()*Einstellungen!$E$17*Einstellungen!$E$18)^2)</f>
        <v>0.99999997165532994</v>
      </c>
      <c r="AC51" s="48">
        <f>1/SQRT(1+(AC43*2*PI()*Einstellungen!$E$17*Einstellungen!$E$18)^2)</f>
        <v>0.99999996934240509</v>
      </c>
      <c r="AD51" s="48">
        <f>1/SQRT(1+(AD43*2*PI()*Einstellungen!$E$17*Einstellungen!$E$18)^2)</f>
        <v>0.99999996693877713</v>
      </c>
      <c r="AE51" s="48">
        <f>1/SQRT(1+(AE43*2*PI()*Einstellungen!$E$17*Einstellungen!$E$18)^2)</f>
        <v>0.99999996444444628</v>
      </c>
      <c r="AF51" s="48">
        <f>1/SQRT(1+(AF43*2*PI()*Einstellungen!$E$17*Einstellungen!$E$18)^2)</f>
        <v>0.99999996185941253</v>
      </c>
      <c r="AG51" s="48">
        <f>1/SQRT(1+(AG43*2*PI()*Einstellungen!$E$17*Einstellungen!$E$18)^2)</f>
        <v>0.99999995918367601</v>
      </c>
      <c r="AH51" s="48">
        <f>1/SQRT(1+(AH43*2*PI()*Einstellungen!$E$17*Einstellungen!$E$18)^2)</f>
        <v>0.99999995641723649</v>
      </c>
      <c r="AI51" s="48">
        <f>1/SQRT(1+(AI43*2*PI()*Einstellungen!$E$17*Einstellungen!$E$18)^2)</f>
        <v>0.99999995356009397</v>
      </c>
      <c r="AJ51" s="48">
        <f>1/SQRT(1+(AJ43*2*PI()*Einstellungen!$E$17*Einstellungen!$E$18)^2)</f>
        <v>0.99999995061224856</v>
      </c>
      <c r="AK51" s="48">
        <f>1/SQRT(1+(AK43*2*PI()*Einstellungen!$E$17*Einstellungen!$E$18)^2)</f>
        <v>0.99999994757370037</v>
      </c>
      <c r="AL51" s="48">
        <f>1/SQRT(1+(AL43*2*PI()*Einstellungen!$E$17*Einstellungen!$E$18)^2)</f>
        <v>0.99999994444444895</v>
      </c>
      <c r="AM51" s="48">
        <f>1/SQRT(1+(AM43*2*PI()*Einstellungen!$E$17*Einstellungen!$E$18)^2)</f>
        <v>0.99999994122449498</v>
      </c>
      <c r="AN51" s="48">
        <f>1/SQRT(1+(AN43*2*PI()*Einstellungen!$E$17*Einstellungen!$E$18)^2)</f>
        <v>0.99999993791383812</v>
      </c>
      <c r="AO51" s="48">
        <f>1/SQRT(1+(AO43*2*PI()*Einstellungen!$E$17*Einstellungen!$E$18)^2)</f>
        <v>0.99999993451247804</v>
      </c>
      <c r="AP51" s="48">
        <f>1/SQRT(1+(AP43*2*PI()*Einstellungen!$E$17*Einstellungen!$E$18)^2)</f>
        <v>0.9999999310204154</v>
      </c>
      <c r="AQ51" s="48">
        <f>1/SQRT(1+(AQ43*2*PI()*Einstellungen!$E$17*Einstellungen!$E$18)^2)</f>
        <v>0.99999992743764954</v>
      </c>
      <c r="AR51" s="48">
        <f>1/SQRT(1+(AR43*2*PI()*Einstellungen!$E$17*Einstellungen!$E$18)^2)</f>
        <v>0.99999992376418101</v>
      </c>
      <c r="AS51" s="48">
        <f>1/SQRT(1+(AS43*2*PI()*Einstellungen!$E$17*Einstellungen!$E$18)^2)</f>
        <v>0.99999992000000959</v>
      </c>
      <c r="AT51" s="48">
        <f>1/SQRT(1+(AT43*2*PI()*Einstellungen!$E$17*Einstellungen!$E$18)^2)</f>
        <v>0.99999991614513528</v>
      </c>
      <c r="AU51" s="48">
        <f>1/SQRT(1+(AU43*2*PI()*Einstellungen!$E$17*Einstellungen!$E$18)^2)</f>
        <v>0.99999991219955808</v>
      </c>
      <c r="AV51" s="48">
        <f>1/SQRT(1+(AV43*2*PI()*Einstellungen!$E$17*Einstellungen!$E$18)^2)</f>
        <v>0.999999908163278</v>
      </c>
      <c r="AW51" s="48">
        <f>1/SQRT(1+(AW43*2*PI()*Einstellungen!$E$17*Einstellungen!$E$18)^2)</f>
        <v>0.99999990403629491</v>
      </c>
      <c r="AX51" s="48">
        <f>1/SQRT(1+(AX43*2*PI()*Einstellungen!$E$17*Einstellungen!$E$18)^2)</f>
        <v>0.99999989981860904</v>
      </c>
      <c r="AY51" s="48">
        <f>1/SQRT(1+(AY43*2*PI()*Einstellungen!$E$17*Einstellungen!$E$18)^2)</f>
        <v>0.9999998955102205</v>
      </c>
      <c r="AZ51" s="48">
        <f>1/SQRT(1+(AZ43*2*PI()*Einstellungen!$E$17*Einstellungen!$E$18)^2)</f>
        <v>0.99999989111112886</v>
      </c>
      <c r="BA51" s="48">
        <f>1/SQRT(1+(BA43*2*PI()*Einstellungen!$E$17*Einstellungen!$E$18)^2)</f>
        <v>0.99999988662133443</v>
      </c>
      <c r="BB51" s="48">
        <f>1/SQRT(1+(BB43*2*PI()*Einstellungen!$E$17*Einstellungen!$E$18)^2)</f>
        <v>0.99999988204083723</v>
      </c>
      <c r="BC51" s="48">
        <f>1/SQRT(1+(BC43*2*PI()*Einstellungen!$E$17*Einstellungen!$E$18)^2)</f>
        <v>0.99999987736963691</v>
      </c>
      <c r="BD51" s="48">
        <f>1/SQRT(1+(BD43*2*PI()*Einstellungen!$E$17*Einstellungen!$E$18)^2)</f>
        <v>0.99999987260773415</v>
      </c>
      <c r="BE51" s="48">
        <f>1/SQRT(1+(BE43*2*PI()*Einstellungen!$E$17*Einstellungen!$E$18)^2)</f>
        <v>0.99999986775512828</v>
      </c>
      <c r="BF51" s="48">
        <f>1/SQRT(1+(BF43*2*PI()*Einstellungen!$E$17*Einstellungen!$E$18)^2)</f>
        <v>0.99999986281181963</v>
      </c>
      <c r="BG51" s="48">
        <f>1/SQRT(1+(BG43*2*PI()*Einstellungen!$E$17*Einstellungen!$E$18)^2)</f>
        <v>0.9999998577778082</v>
      </c>
      <c r="BH51" s="48">
        <f>1/SQRT(1+(BH43*2*PI()*Einstellungen!$E$17*Einstellungen!$E$18)^2)</f>
        <v>0.99999985265309377</v>
      </c>
      <c r="BI51" s="48">
        <f>1/SQRT(1+(BI43*2*PI()*Einstellungen!$E$17*Einstellungen!$E$18)^2)</f>
        <v>0.99999984743767656</v>
      </c>
      <c r="BJ51" s="48">
        <f>1/SQRT(1+(BJ43*2*PI()*Einstellungen!$E$17*Einstellungen!$E$18)^2)</f>
        <v>0.99999984213155657</v>
      </c>
      <c r="BK51" s="48">
        <f>1/SQRT(1+(BK43*2*PI()*Einstellungen!$E$17*Einstellungen!$E$18)^2)</f>
        <v>0.9999998367347338</v>
      </c>
      <c r="BL51" s="48">
        <f>1/SQRT(1+(BL43*2*PI()*Einstellungen!$E$17*Einstellungen!$E$18)^2)</f>
        <v>0.99999983124720837</v>
      </c>
      <c r="BM51" s="48">
        <f>1/SQRT(1+(BM43*2*PI()*Einstellungen!$E$17*Einstellungen!$E$18)^2)</f>
        <v>0.99999982566897971</v>
      </c>
      <c r="BN51" s="48">
        <f>1/SQRT(1+(BN43*2*PI()*Einstellungen!$E$17*Einstellungen!$E$18)^2)</f>
        <v>0.99999982000004861</v>
      </c>
      <c r="BO51" s="48">
        <f>1/SQRT(1+(BO43*2*PI()*Einstellungen!$E$17*Einstellungen!$E$18)^2)</f>
        <v>0.99999981424041462</v>
      </c>
      <c r="BP51" s="48">
        <f>1/SQRT(1+(BP43*2*PI()*Einstellungen!$E$17*Einstellungen!$E$18)^2)</f>
        <v>0.99999980839007774</v>
      </c>
      <c r="BQ51" s="48">
        <f>1/SQRT(1+(BQ43*2*PI()*Einstellungen!$E$17*Einstellungen!$E$18)^2)</f>
        <v>0.99999980244903819</v>
      </c>
      <c r="BR51" s="48">
        <f>1/SQRT(1+(BR43*2*PI()*Einstellungen!$E$17*Einstellungen!$E$18)^2)</f>
        <v>0.99999979641729564</v>
      </c>
      <c r="BS51" s="48">
        <f>1/SQRT(1+(BS43*2*PI()*Einstellungen!$E$17*Einstellungen!$E$18)^2)</f>
        <v>0.99999979029485053</v>
      </c>
      <c r="BT51" s="48">
        <f>1/SQRT(1+(BT43*2*PI()*Einstellungen!$E$17*Einstellungen!$E$18)^2)</f>
        <v>0.99999978408170254</v>
      </c>
      <c r="BU51" s="48">
        <f>1/SQRT(1+(BU43*2*PI()*Einstellungen!$E$17*Einstellungen!$E$18)^2)</f>
        <v>0.99999977777785187</v>
      </c>
      <c r="BV51" s="48">
        <f>1/SQRT(1+(BV43*2*PI()*Einstellungen!$E$17*Einstellungen!$E$18)^2)</f>
        <v>0.99999977138329832</v>
      </c>
      <c r="BW51" s="48">
        <f>1/SQRT(1+(BW43*2*PI()*Einstellungen!$E$17*Einstellungen!$E$18)^2)</f>
        <v>0.9999997648980421</v>
      </c>
      <c r="BX51" s="48">
        <f>1/SQRT(1+(BX43*2*PI()*Einstellungen!$E$17*Einstellungen!$E$18)^2)</f>
        <v>0.99999975832208321</v>
      </c>
      <c r="BY51" s="48">
        <f>1/SQRT(1+(BY43*2*PI()*Einstellungen!$E$17*Einstellungen!$E$18)^2)</f>
        <v>0.99999975165542132</v>
      </c>
      <c r="BZ51" s="48">
        <f>1/SQRT(1+(BZ43*2*PI()*Einstellungen!$E$17*Einstellungen!$E$18)^2)</f>
        <v>0.99999974489805687</v>
      </c>
      <c r="CA51" s="48">
        <f>1/SQRT(1+(CA43*2*PI()*Einstellungen!$E$17*Einstellungen!$E$18)^2)</f>
        <v>0.99999973804998965</v>
      </c>
      <c r="CB51" s="48">
        <f>1/SQRT(1+(CB43*2*PI()*Einstellungen!$E$17*Einstellungen!$E$18)^2)</f>
        <v>0.99999973111121954</v>
      </c>
      <c r="CC51" s="48">
        <f>1/SQRT(1+(CC43*2*PI()*Einstellungen!$E$17*Einstellungen!$E$18)^2)</f>
        <v>0.99999972408174687</v>
      </c>
      <c r="CD51" s="48">
        <f>1/SQRT(1+(CD43*2*PI()*Einstellungen!$E$17*Einstellungen!$E$18)^2)</f>
        <v>0.99999971696157153</v>
      </c>
      <c r="CE51" s="48">
        <f>1/SQRT(1+(CE43*2*PI()*Einstellungen!$E$17*Einstellungen!$E$18)^2)</f>
        <v>0.9999997097506933</v>
      </c>
      <c r="CF51" s="48">
        <f>1/SQRT(1+(CF43*2*PI()*Einstellungen!$E$17*Einstellungen!$E$18)^2)</f>
        <v>0.9999997024491124</v>
      </c>
      <c r="CG51" s="48">
        <f>1/SQRT(1+(CG43*2*PI()*Einstellungen!$E$17*Einstellungen!$E$18)^2)</f>
        <v>0.99999969505682884</v>
      </c>
      <c r="CH51" s="48">
        <f>1/SQRT(1+(CH43*2*PI()*Einstellungen!$E$17*Einstellungen!$E$18)^2)</f>
        <v>0.9999996875738425</v>
      </c>
      <c r="CI51" s="48">
        <f>1/SQRT(1+(CI43*2*PI()*Einstellungen!$E$17*Einstellungen!$E$18)^2)</f>
        <v>0.9999996800001536</v>
      </c>
      <c r="CJ51" s="48">
        <f>1/SQRT(1+(CJ43*2*PI()*Einstellungen!$E$17*Einstellungen!$E$18)^2)</f>
        <v>0.99999967233576192</v>
      </c>
      <c r="CK51" s="48">
        <f>1/SQRT(1+(CK43*2*PI()*Einstellungen!$E$17*Einstellungen!$E$18)^2)</f>
        <v>0.99999966458066758</v>
      </c>
      <c r="CL51" s="48">
        <f>1/SQRT(1+(CL43*2*PI()*Einstellungen!$E$17*Einstellungen!$E$18)^2)</f>
        <v>0.99999965673487068</v>
      </c>
      <c r="CM51" s="48">
        <f>1/SQRT(1+(CM43*2*PI()*Einstellungen!$E$17*Einstellungen!$E$18)^2)</f>
        <v>0.999999648798371</v>
      </c>
      <c r="CN51" s="48">
        <f>1/SQRT(1+(CN43*2*PI()*Einstellungen!$E$17*Einstellungen!$E$18)^2)</f>
        <v>0.99999964077116865</v>
      </c>
      <c r="CO51" s="48">
        <f>1/SQRT(1+(CO43*2*PI()*Einstellungen!$E$17*Einstellungen!$E$18)^2)</f>
        <v>0.99999963265326353</v>
      </c>
      <c r="CP51" s="49">
        <f>1/SQRT(1+(CP43*2*PI()*Einstellungen!$E$17*Einstellungen!$E$18)^2)</f>
        <v>0.99999962444465607</v>
      </c>
    </row>
    <row r="52" spans="2:94" ht="15.75" thickBot="1" x14ac:dyDescent="0.3">
      <c r="B52" s="34"/>
      <c r="C52" s="52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4"/>
    </row>
    <row r="53" spans="2:94" x14ac:dyDescent="0.25">
      <c r="B53" s="235" t="s">
        <v>59</v>
      </c>
      <c r="C53" s="238"/>
      <c r="D53" s="48">
        <f t="shared" ref="D53:BO53" si="118">20*LOG(D45)</f>
        <v>-3.9391812682128461E-10</v>
      </c>
      <c r="E53" s="48">
        <f t="shared" si="118"/>
        <v>-1.5756725073923274E-9</v>
      </c>
      <c r="F53" s="48">
        <f t="shared" si="118"/>
        <v>-3.5452612133797599E-9</v>
      </c>
      <c r="G53" s="48">
        <f t="shared" si="118"/>
        <v>-6.3026861739744589E-9</v>
      </c>
      <c r="H53" s="48">
        <f t="shared" si="118"/>
        <v>-9.8479473899267447E-9</v>
      </c>
      <c r="I53" s="48">
        <f t="shared" si="118"/>
        <v>-1.4181042933546376E-8</v>
      </c>
      <c r="J53" s="48">
        <f t="shared" si="118"/>
        <v>-1.9301976663322303E-8</v>
      </c>
      <c r="K53" s="48">
        <f t="shared" si="118"/>
        <v>-2.52107447233381E-8</v>
      </c>
      <c r="L53" s="48">
        <f t="shared" si="118"/>
        <v>-3.1907349043856532E-8</v>
      </c>
      <c r="M53" s="48">
        <f t="shared" si="118"/>
        <v>-3.9391789626699814E-8</v>
      </c>
      <c r="N53" s="48">
        <f t="shared" si="118"/>
        <v>-4.7664064545249577E-8</v>
      </c>
      <c r="O53" s="48">
        <f t="shared" si="118"/>
        <v>-5.6724177659066667E-8</v>
      </c>
      <c r="P53" s="48">
        <f t="shared" si="118"/>
        <v>-6.6572124148979062E-8</v>
      </c>
      <c r="Q53" s="48">
        <f t="shared" si="118"/>
        <v>-7.720790594632142E-8</v>
      </c>
      <c r="R53" s="48">
        <f t="shared" si="118"/>
        <v>-8.8631525946970255E-8</v>
      </c>
      <c r="S53" s="48">
        <f t="shared" si="118"/>
        <v>-1.0084298029672413E-7</v>
      </c>
      <c r="T53" s="48">
        <f t="shared" si="118"/>
        <v>-1.1384226996323336E-7</v>
      </c>
      <c r="U53" s="48">
        <f t="shared" si="118"/>
        <v>-1.2762939687869013E-7</v>
      </c>
      <c r="V53" s="48">
        <f t="shared" si="118"/>
        <v>-1.4220435815386364E-7</v>
      </c>
      <c r="W53" s="48">
        <f t="shared" si="118"/>
        <v>-1.5756715668570224E-7</v>
      </c>
      <c r="X53" s="48">
        <f t="shared" si="118"/>
        <v>-1.7371778958540387E-7</v>
      </c>
      <c r="Y53" s="48">
        <f t="shared" si="118"/>
        <v>-1.9065625782169074E-7</v>
      </c>
      <c r="Z53" s="48">
        <f t="shared" si="118"/>
        <v>-2.0838256332782695E-7</v>
      </c>
      <c r="AA53" s="48">
        <f t="shared" si="118"/>
        <v>-2.2689670321565345E-7</v>
      </c>
      <c r="AB53" s="48">
        <f t="shared" si="118"/>
        <v>-2.4619867941886313E-7</v>
      </c>
      <c r="AC53" s="48">
        <f t="shared" si="118"/>
        <v>-2.6628849001405329E-7</v>
      </c>
      <c r="AD53" s="48">
        <f t="shared" si="118"/>
        <v>-2.8716613789967293E-7</v>
      </c>
      <c r="AE53" s="48">
        <f t="shared" si="118"/>
        <v>-3.0883162115274815E-7</v>
      </c>
      <c r="AF53" s="48">
        <f t="shared" si="118"/>
        <v>-3.3128493977917423E-7</v>
      </c>
      <c r="AG53" s="48">
        <f t="shared" si="118"/>
        <v>-3.5452609282073347E-7</v>
      </c>
      <c r="AH53" s="48">
        <f t="shared" si="118"/>
        <v>-3.7855508221240492E-7</v>
      </c>
      <c r="AI53" s="48">
        <f t="shared" si="118"/>
        <v>-4.0337190796072719E-7</v>
      </c>
      <c r="AJ53" s="48">
        <f t="shared" si="118"/>
        <v>-4.2897656910812557E-7</v>
      </c>
      <c r="AK53" s="48">
        <f t="shared" si="118"/>
        <v>-4.5536906469723975E-7</v>
      </c>
      <c r="AL53" s="48">
        <f t="shared" si="118"/>
        <v>-4.8254939859256167E-7</v>
      </c>
      <c r="AM53" s="48">
        <f t="shared" si="118"/>
        <v>-5.1051756501552188E-7</v>
      </c>
      <c r="AN53" s="48">
        <f t="shared" si="118"/>
        <v>-5.3927356686671355E-7</v>
      </c>
      <c r="AO53" s="48">
        <f t="shared" si="118"/>
        <v>-5.6881740704694394E-7</v>
      </c>
      <c r="AP53" s="48">
        <f t="shared" si="118"/>
        <v>-5.9914907977828718E-7</v>
      </c>
      <c r="AQ53" s="48">
        <f t="shared" si="118"/>
        <v>-6.3026859085496161E-7</v>
      </c>
      <c r="AR53" s="48">
        <f t="shared" si="118"/>
        <v>-6.621759354637978E-7</v>
      </c>
      <c r="AS53" s="48">
        <f t="shared" si="118"/>
        <v>-6.94871115542133E-7</v>
      </c>
      <c r="AT53" s="48">
        <f t="shared" si="118"/>
        <v>-7.2835413109886371E-7</v>
      </c>
      <c r="AU53" s="48">
        <f t="shared" si="118"/>
        <v>-7.6262498214310114E-7</v>
      </c>
      <c r="AV53" s="48">
        <f t="shared" si="118"/>
        <v>-7.9768366868417037E-7</v>
      </c>
      <c r="AW53" s="48">
        <f t="shared" si="118"/>
        <v>-8.3353019169593929E-7</v>
      </c>
      <c r="AX53" s="48">
        <f t="shared" si="118"/>
        <v>-8.7016454925950632E-7</v>
      </c>
      <c r="AY53" s="48">
        <f t="shared" si="118"/>
        <v>-9.0758674042051286E-7</v>
      </c>
      <c r="AZ53" s="48">
        <f t="shared" si="118"/>
        <v>-9.4579676904645186E-7</v>
      </c>
      <c r="BA53" s="48">
        <f t="shared" si="118"/>
        <v>-9.8479463225473784E-7</v>
      </c>
      <c r="BB53" s="48">
        <f t="shared" si="118"/>
        <v>-1.0245803300559829E-6</v>
      </c>
      <c r="BC53" s="48">
        <f t="shared" si="118"/>
        <v>-1.0651538653539952E-6</v>
      </c>
      <c r="BD53" s="48">
        <f t="shared" si="118"/>
        <v>-1.10651523237385E-6</v>
      </c>
      <c r="BE53" s="48">
        <f t="shared" si="118"/>
        <v>-1.1486644369127676E-6</v>
      </c>
      <c r="BF53" s="48">
        <f t="shared" si="118"/>
        <v>-1.1916014760892341E-6</v>
      </c>
      <c r="BG53" s="48">
        <f t="shared" si="118"/>
        <v>-1.2353263499149335E-6</v>
      </c>
      <c r="BH53" s="48">
        <f t="shared" si="118"/>
        <v>-1.2798390603304185E-6</v>
      </c>
      <c r="BI53" s="48">
        <f t="shared" si="118"/>
        <v>-1.3251396054191464E-6</v>
      </c>
      <c r="BJ53" s="48">
        <f t="shared" si="118"/>
        <v>-1.3712279851934436E-6</v>
      </c>
      <c r="BK53" s="48">
        <f t="shared" si="118"/>
        <v>-1.4181041996658517E-6</v>
      </c>
      <c r="BL53" s="48">
        <f t="shared" si="118"/>
        <v>-1.465768247884798E-6</v>
      </c>
      <c r="BM53" s="48">
        <f t="shared" si="118"/>
        <v>-1.5142201346848907E-6</v>
      </c>
      <c r="BN53" s="48">
        <f t="shared" si="118"/>
        <v>-1.5634598533290205E-6</v>
      </c>
      <c r="BO53" s="48">
        <f t="shared" si="118"/>
        <v>-1.613487407687896E-6</v>
      </c>
      <c r="BP53" s="48">
        <f t="shared" ref="BP53:CP53" si="119">20*LOG(BP45)</f>
        <v>-1.6643027977751308E-6</v>
      </c>
      <c r="BQ53" s="48">
        <f t="shared" si="119"/>
        <v>-1.7159060216758968E-6</v>
      </c>
      <c r="BR53" s="48">
        <f t="shared" si="119"/>
        <v>-1.7682970822972182E-6</v>
      </c>
      <c r="BS53" s="48">
        <f t="shared" si="119"/>
        <v>-1.821475975796041E-6</v>
      </c>
      <c r="BT53" s="48">
        <f t="shared" si="119"/>
        <v>-1.8754427050798183E-6</v>
      </c>
      <c r="BU53" s="48">
        <f t="shared" si="119"/>
        <v>-1.9301972682345794E-6</v>
      </c>
      <c r="BV53" s="48">
        <f t="shared" si="119"/>
        <v>-1.985739667203879E-6</v>
      </c>
      <c r="BW53" s="48">
        <f t="shared" si="119"/>
        <v>-2.0420699000741755E-6</v>
      </c>
      <c r="BX53" s="48">
        <f t="shared" si="119"/>
        <v>-2.0991879668607967E-6</v>
      </c>
      <c r="BY53" s="48">
        <f t="shared" si="119"/>
        <v>-2.1570938704722675E-6</v>
      </c>
      <c r="BZ53" s="48">
        <f t="shared" si="119"/>
        <v>-2.2157876070670347E-6</v>
      </c>
      <c r="CA53" s="48">
        <f t="shared" si="119"/>
        <v>-2.2752691785897241E-6</v>
      </c>
      <c r="CB53" s="48">
        <f t="shared" si="119"/>
        <v>-2.3355385860208492E-6</v>
      </c>
      <c r="CC53" s="48">
        <f t="shared" si="119"/>
        <v>-2.3965958264838264E-6</v>
      </c>
      <c r="CD53" s="48">
        <f t="shared" si="119"/>
        <v>-2.4584409009595975E-6</v>
      </c>
      <c r="CE53" s="48">
        <f t="shared" si="119"/>
        <v>-2.5210738113936461E-6</v>
      </c>
      <c r="CF53" s="48">
        <f t="shared" si="119"/>
        <v>-2.5844945558743619E-6</v>
      </c>
      <c r="CG53" s="48">
        <f t="shared" si="119"/>
        <v>-2.6487031344189995E-6</v>
      </c>
      <c r="CH53" s="48">
        <f t="shared" si="119"/>
        <v>-2.7136995480093593E-6</v>
      </c>
      <c r="CI53" s="48">
        <f t="shared" si="119"/>
        <v>-2.7794837947344721E-6</v>
      </c>
      <c r="CJ53" s="48">
        <f t="shared" si="119"/>
        <v>-2.8460558765408943E-6</v>
      </c>
      <c r="CK53" s="48">
        <f t="shared" si="119"/>
        <v>-2.913415792482412E-6</v>
      </c>
      <c r="CL53" s="48">
        <f t="shared" si="119"/>
        <v>-2.9815635416130267E-6</v>
      </c>
      <c r="CM53" s="48">
        <f t="shared" si="119"/>
        <v>-3.050499125879938E-6</v>
      </c>
      <c r="CN53" s="48">
        <f t="shared" si="119"/>
        <v>-3.1202225443375763E-6</v>
      </c>
      <c r="CO53" s="48">
        <f t="shared" si="119"/>
        <v>-3.1907337979692411E-6</v>
      </c>
      <c r="CP53" s="49">
        <f t="shared" si="119"/>
        <v>-3.2620328829368078E-6</v>
      </c>
    </row>
    <row r="54" spans="2:94" x14ac:dyDescent="0.25">
      <c r="B54" s="236"/>
      <c r="C54" s="239"/>
      <c r="D54" s="48">
        <f t="shared" ref="D54:BO54" si="120">20*LOG(D46)</f>
        <v>-3.9391812682128461E-10</v>
      </c>
      <c r="E54" s="48">
        <f t="shared" si="120"/>
        <v>-1.5756725073923274E-9</v>
      </c>
      <c r="F54" s="48">
        <f t="shared" si="120"/>
        <v>-3.5452612133797599E-9</v>
      </c>
      <c r="G54" s="48">
        <f t="shared" si="120"/>
        <v>-6.3026861739744589E-9</v>
      </c>
      <c r="H54" s="48">
        <f t="shared" si="120"/>
        <v>-9.8479473899267447E-9</v>
      </c>
      <c r="I54" s="48">
        <f t="shared" si="120"/>
        <v>-1.4181042933546376E-8</v>
      </c>
      <c r="J54" s="48">
        <f t="shared" si="120"/>
        <v>-1.9301976663322303E-8</v>
      </c>
      <c r="K54" s="48">
        <f t="shared" si="120"/>
        <v>-2.52107447233381E-8</v>
      </c>
      <c r="L54" s="48">
        <f t="shared" si="120"/>
        <v>-3.1907349043856532E-8</v>
      </c>
      <c r="M54" s="48">
        <f t="shared" si="120"/>
        <v>-3.9391789626699814E-8</v>
      </c>
      <c r="N54" s="48">
        <f t="shared" si="120"/>
        <v>-4.7664064545249577E-8</v>
      </c>
      <c r="O54" s="48">
        <f t="shared" si="120"/>
        <v>-5.6724177659066667E-8</v>
      </c>
      <c r="P54" s="48">
        <f t="shared" si="120"/>
        <v>-6.6572124148979062E-8</v>
      </c>
      <c r="Q54" s="48">
        <f t="shared" si="120"/>
        <v>-7.720790594632142E-8</v>
      </c>
      <c r="R54" s="48">
        <f t="shared" si="120"/>
        <v>-8.8631525946970255E-8</v>
      </c>
      <c r="S54" s="48">
        <f t="shared" si="120"/>
        <v>-1.0084298029672413E-7</v>
      </c>
      <c r="T54" s="48">
        <f t="shared" si="120"/>
        <v>-1.1384226996323336E-7</v>
      </c>
      <c r="U54" s="48">
        <f t="shared" si="120"/>
        <v>-1.2762939687869013E-7</v>
      </c>
      <c r="V54" s="48">
        <f t="shared" si="120"/>
        <v>-1.4220435815386364E-7</v>
      </c>
      <c r="W54" s="48">
        <f t="shared" si="120"/>
        <v>-1.5756715668570224E-7</v>
      </c>
      <c r="X54" s="48">
        <f t="shared" si="120"/>
        <v>-1.7371778958540387E-7</v>
      </c>
      <c r="Y54" s="48">
        <f t="shared" si="120"/>
        <v>-1.9065625782169074E-7</v>
      </c>
      <c r="Z54" s="48">
        <f t="shared" si="120"/>
        <v>-2.0838256332782695E-7</v>
      </c>
      <c r="AA54" s="48">
        <f t="shared" si="120"/>
        <v>-2.2689670321565345E-7</v>
      </c>
      <c r="AB54" s="48">
        <f t="shared" si="120"/>
        <v>-2.4619867941886313E-7</v>
      </c>
      <c r="AC54" s="48">
        <f t="shared" si="120"/>
        <v>-2.6628849001405329E-7</v>
      </c>
      <c r="AD54" s="48">
        <f t="shared" si="120"/>
        <v>-2.8716613789967293E-7</v>
      </c>
      <c r="AE54" s="48">
        <f t="shared" si="120"/>
        <v>-3.0883162115274815E-7</v>
      </c>
      <c r="AF54" s="48">
        <f t="shared" si="120"/>
        <v>-3.3128493977917423E-7</v>
      </c>
      <c r="AG54" s="48">
        <f t="shared" si="120"/>
        <v>-3.5452609282073347E-7</v>
      </c>
      <c r="AH54" s="48">
        <f t="shared" si="120"/>
        <v>-3.7855508221240492E-7</v>
      </c>
      <c r="AI54" s="48">
        <f t="shared" si="120"/>
        <v>-4.0337190796072719E-7</v>
      </c>
      <c r="AJ54" s="48">
        <f t="shared" si="120"/>
        <v>-4.2897656910812557E-7</v>
      </c>
      <c r="AK54" s="48">
        <f t="shared" si="120"/>
        <v>-4.5536906469723975E-7</v>
      </c>
      <c r="AL54" s="48">
        <f t="shared" si="120"/>
        <v>-4.8254939859256167E-7</v>
      </c>
      <c r="AM54" s="48">
        <f t="shared" si="120"/>
        <v>-5.1051756501552188E-7</v>
      </c>
      <c r="AN54" s="48">
        <f t="shared" si="120"/>
        <v>-5.3927356686671355E-7</v>
      </c>
      <c r="AO54" s="48">
        <f t="shared" si="120"/>
        <v>-5.6881740704694394E-7</v>
      </c>
      <c r="AP54" s="48">
        <f t="shared" si="120"/>
        <v>-5.9914907977828718E-7</v>
      </c>
      <c r="AQ54" s="48">
        <f t="shared" si="120"/>
        <v>-6.3026859085496161E-7</v>
      </c>
      <c r="AR54" s="48">
        <f t="shared" si="120"/>
        <v>-6.621759354637978E-7</v>
      </c>
      <c r="AS54" s="48">
        <f t="shared" si="120"/>
        <v>-6.94871115542133E-7</v>
      </c>
      <c r="AT54" s="48">
        <f t="shared" si="120"/>
        <v>-7.2835413109886371E-7</v>
      </c>
      <c r="AU54" s="48">
        <f t="shared" si="120"/>
        <v>-7.6262498214310114E-7</v>
      </c>
      <c r="AV54" s="48">
        <f t="shared" si="120"/>
        <v>-7.9768366868417037E-7</v>
      </c>
      <c r="AW54" s="48">
        <f t="shared" si="120"/>
        <v>-8.3353019169593929E-7</v>
      </c>
      <c r="AX54" s="48">
        <f t="shared" si="120"/>
        <v>-8.7016454925950632E-7</v>
      </c>
      <c r="AY54" s="48">
        <f t="shared" si="120"/>
        <v>-9.0758674042051286E-7</v>
      </c>
      <c r="AZ54" s="48">
        <f t="shared" si="120"/>
        <v>-9.4579676904645186E-7</v>
      </c>
      <c r="BA54" s="48">
        <f t="shared" si="120"/>
        <v>-9.8479463225473784E-7</v>
      </c>
      <c r="BB54" s="48">
        <f t="shared" si="120"/>
        <v>-1.0245803300559829E-6</v>
      </c>
      <c r="BC54" s="48">
        <f t="shared" si="120"/>
        <v>-1.0651538653539952E-6</v>
      </c>
      <c r="BD54" s="48">
        <f t="shared" si="120"/>
        <v>-1.10651523237385E-6</v>
      </c>
      <c r="BE54" s="48">
        <f t="shared" si="120"/>
        <v>-1.1486644369127676E-6</v>
      </c>
      <c r="BF54" s="48">
        <f t="shared" si="120"/>
        <v>-1.1916014760892341E-6</v>
      </c>
      <c r="BG54" s="48">
        <f t="shared" si="120"/>
        <v>-1.2353263499149335E-6</v>
      </c>
      <c r="BH54" s="48">
        <f t="shared" si="120"/>
        <v>-1.2798390603304185E-6</v>
      </c>
      <c r="BI54" s="48">
        <f t="shared" si="120"/>
        <v>-1.3251396054191464E-6</v>
      </c>
      <c r="BJ54" s="48">
        <f t="shared" si="120"/>
        <v>-1.3712279851934436E-6</v>
      </c>
      <c r="BK54" s="48">
        <f t="shared" si="120"/>
        <v>-1.4181041996658517E-6</v>
      </c>
      <c r="BL54" s="48">
        <f t="shared" si="120"/>
        <v>-1.465768247884798E-6</v>
      </c>
      <c r="BM54" s="48">
        <f t="shared" si="120"/>
        <v>-1.5142201346848907E-6</v>
      </c>
      <c r="BN54" s="48">
        <f t="shared" si="120"/>
        <v>-1.5634598533290205E-6</v>
      </c>
      <c r="BO54" s="48">
        <f t="shared" si="120"/>
        <v>-1.613487407687896E-6</v>
      </c>
      <c r="BP54" s="48">
        <f t="shared" ref="BP54:CP54" si="121">20*LOG(BP46)</f>
        <v>-1.6643027977751308E-6</v>
      </c>
      <c r="BQ54" s="48">
        <f t="shared" si="121"/>
        <v>-1.7159060216758968E-6</v>
      </c>
      <c r="BR54" s="48">
        <f t="shared" si="121"/>
        <v>-1.7682970822972182E-6</v>
      </c>
      <c r="BS54" s="48">
        <f t="shared" si="121"/>
        <v>-1.821475975796041E-6</v>
      </c>
      <c r="BT54" s="48">
        <f t="shared" si="121"/>
        <v>-1.8754427050798183E-6</v>
      </c>
      <c r="BU54" s="48">
        <f t="shared" si="121"/>
        <v>-1.9301972682345794E-6</v>
      </c>
      <c r="BV54" s="48">
        <f t="shared" si="121"/>
        <v>-1.985739667203879E-6</v>
      </c>
      <c r="BW54" s="48">
        <f t="shared" si="121"/>
        <v>-2.0420699000741755E-6</v>
      </c>
      <c r="BX54" s="48">
        <f t="shared" si="121"/>
        <v>-2.0991879668607967E-6</v>
      </c>
      <c r="BY54" s="48">
        <f t="shared" si="121"/>
        <v>-2.1570938704722675E-6</v>
      </c>
      <c r="BZ54" s="48">
        <f t="shared" si="121"/>
        <v>-2.2157876070670347E-6</v>
      </c>
      <c r="CA54" s="48">
        <f t="shared" si="121"/>
        <v>-2.2752691785897241E-6</v>
      </c>
      <c r="CB54" s="48">
        <f t="shared" si="121"/>
        <v>-2.3355385860208492E-6</v>
      </c>
      <c r="CC54" s="48">
        <f t="shared" si="121"/>
        <v>-2.3965958264838264E-6</v>
      </c>
      <c r="CD54" s="48">
        <f t="shared" si="121"/>
        <v>-2.4584409009595975E-6</v>
      </c>
      <c r="CE54" s="48">
        <f t="shared" si="121"/>
        <v>-2.5210738113936461E-6</v>
      </c>
      <c r="CF54" s="48">
        <f t="shared" si="121"/>
        <v>-2.5844945558743619E-6</v>
      </c>
      <c r="CG54" s="48">
        <f t="shared" si="121"/>
        <v>-2.6487031344189995E-6</v>
      </c>
      <c r="CH54" s="48">
        <f t="shared" si="121"/>
        <v>-2.7136995480093593E-6</v>
      </c>
      <c r="CI54" s="48">
        <f t="shared" si="121"/>
        <v>-2.7794837947344721E-6</v>
      </c>
      <c r="CJ54" s="48">
        <f t="shared" si="121"/>
        <v>-2.8460558765408943E-6</v>
      </c>
      <c r="CK54" s="48">
        <f t="shared" si="121"/>
        <v>-2.913415792482412E-6</v>
      </c>
      <c r="CL54" s="48">
        <f t="shared" si="121"/>
        <v>-2.9815635416130267E-6</v>
      </c>
      <c r="CM54" s="48">
        <f t="shared" si="121"/>
        <v>-3.050499125879938E-6</v>
      </c>
      <c r="CN54" s="48">
        <f t="shared" si="121"/>
        <v>-3.1202225443375763E-6</v>
      </c>
      <c r="CO54" s="48">
        <f t="shared" si="121"/>
        <v>-3.1907337979692411E-6</v>
      </c>
      <c r="CP54" s="49">
        <f t="shared" si="121"/>
        <v>-3.2620328829368078E-6</v>
      </c>
    </row>
    <row r="55" spans="2:94" x14ac:dyDescent="0.25">
      <c r="B55" s="236"/>
      <c r="C55" s="239"/>
      <c r="D55" s="48">
        <f t="shared" ref="D55:BO58" si="122">20*LOG(D47)</f>
        <v>-3.9391812682128461E-10</v>
      </c>
      <c r="E55" s="48">
        <f t="shared" si="122"/>
        <v>-1.5756725073923274E-9</v>
      </c>
      <c r="F55" s="48">
        <f t="shared" si="122"/>
        <v>-3.5452612133797599E-9</v>
      </c>
      <c r="G55" s="48">
        <f t="shared" si="122"/>
        <v>-6.3026861739744589E-9</v>
      </c>
      <c r="H55" s="48">
        <f t="shared" si="122"/>
        <v>-9.8479473899267447E-9</v>
      </c>
      <c r="I55" s="48">
        <f t="shared" si="122"/>
        <v>-1.4181042933546376E-8</v>
      </c>
      <c r="J55" s="48">
        <f t="shared" si="122"/>
        <v>-1.9301976663322303E-8</v>
      </c>
      <c r="K55" s="48">
        <f t="shared" si="122"/>
        <v>-2.52107447233381E-8</v>
      </c>
      <c r="L55" s="48">
        <f t="shared" si="122"/>
        <v>-3.1907349043856532E-8</v>
      </c>
      <c r="M55" s="48">
        <f t="shared" si="122"/>
        <v>-3.9391789626699814E-8</v>
      </c>
      <c r="N55" s="48">
        <f t="shared" si="122"/>
        <v>-4.7664064545249577E-8</v>
      </c>
      <c r="O55" s="48">
        <f t="shared" si="122"/>
        <v>-5.6724177659066667E-8</v>
      </c>
      <c r="P55" s="48">
        <f t="shared" si="122"/>
        <v>-6.6572124148979062E-8</v>
      </c>
      <c r="Q55" s="48">
        <f t="shared" si="122"/>
        <v>-7.720790594632142E-8</v>
      </c>
      <c r="R55" s="48">
        <f t="shared" si="122"/>
        <v>-8.8631525946970255E-8</v>
      </c>
      <c r="S55" s="48">
        <f t="shared" si="122"/>
        <v>-1.0084298029672413E-7</v>
      </c>
      <c r="T55" s="48">
        <f t="shared" si="122"/>
        <v>-1.1384226996323336E-7</v>
      </c>
      <c r="U55" s="48">
        <f t="shared" si="122"/>
        <v>-1.2762939687869013E-7</v>
      </c>
      <c r="V55" s="48">
        <f t="shared" si="122"/>
        <v>-1.4220435815386364E-7</v>
      </c>
      <c r="W55" s="48">
        <f t="shared" si="122"/>
        <v>-1.5756715668570224E-7</v>
      </c>
      <c r="X55" s="48">
        <f t="shared" si="122"/>
        <v>-1.7371778958540387E-7</v>
      </c>
      <c r="Y55" s="48">
        <f t="shared" si="122"/>
        <v>-1.9065625782169074E-7</v>
      </c>
      <c r="Z55" s="48">
        <f t="shared" si="122"/>
        <v>-2.0838256332782695E-7</v>
      </c>
      <c r="AA55" s="48">
        <f t="shared" si="122"/>
        <v>-2.2689670321565345E-7</v>
      </c>
      <c r="AB55" s="48">
        <f t="shared" si="122"/>
        <v>-2.4619867941886313E-7</v>
      </c>
      <c r="AC55" s="48">
        <f t="shared" si="122"/>
        <v>-2.6628849001405329E-7</v>
      </c>
      <c r="AD55" s="48">
        <f t="shared" si="122"/>
        <v>-2.8716613789967293E-7</v>
      </c>
      <c r="AE55" s="48">
        <f t="shared" si="122"/>
        <v>-3.0883162115274815E-7</v>
      </c>
      <c r="AF55" s="48">
        <f t="shared" si="122"/>
        <v>-3.3128493977917423E-7</v>
      </c>
      <c r="AG55" s="48">
        <f t="shared" si="122"/>
        <v>-3.5452609282073347E-7</v>
      </c>
      <c r="AH55" s="48">
        <f t="shared" si="122"/>
        <v>-3.7855508221240492E-7</v>
      </c>
      <c r="AI55" s="48">
        <f t="shared" si="122"/>
        <v>-4.0337190796072719E-7</v>
      </c>
      <c r="AJ55" s="48">
        <f t="shared" si="122"/>
        <v>-4.2897656910812557E-7</v>
      </c>
      <c r="AK55" s="48">
        <f t="shared" si="122"/>
        <v>-4.5536906469723975E-7</v>
      </c>
      <c r="AL55" s="48">
        <f t="shared" si="122"/>
        <v>-4.8254939859256167E-7</v>
      </c>
      <c r="AM55" s="48">
        <f t="shared" si="122"/>
        <v>-5.1051756501552188E-7</v>
      </c>
      <c r="AN55" s="48">
        <f t="shared" si="122"/>
        <v>-5.3927356686671355E-7</v>
      </c>
      <c r="AO55" s="48">
        <f t="shared" si="122"/>
        <v>-5.6881740704694394E-7</v>
      </c>
      <c r="AP55" s="48">
        <f t="shared" si="122"/>
        <v>-5.9914907977828718E-7</v>
      </c>
      <c r="AQ55" s="48">
        <f t="shared" si="122"/>
        <v>-6.3026859085496161E-7</v>
      </c>
      <c r="AR55" s="48">
        <f t="shared" si="122"/>
        <v>-6.621759354637978E-7</v>
      </c>
      <c r="AS55" s="48">
        <f t="shared" si="122"/>
        <v>-6.94871115542133E-7</v>
      </c>
      <c r="AT55" s="48">
        <f t="shared" si="122"/>
        <v>-7.2835413109886371E-7</v>
      </c>
      <c r="AU55" s="48">
        <f t="shared" si="122"/>
        <v>-7.6262498214310114E-7</v>
      </c>
      <c r="AV55" s="48">
        <f t="shared" si="122"/>
        <v>-7.9768366868417037E-7</v>
      </c>
      <c r="AW55" s="48">
        <f t="shared" si="122"/>
        <v>-8.3353019169593929E-7</v>
      </c>
      <c r="AX55" s="48">
        <f t="shared" si="122"/>
        <v>-8.7016454925950632E-7</v>
      </c>
      <c r="AY55" s="48">
        <f t="shared" si="122"/>
        <v>-9.0758674042051286E-7</v>
      </c>
      <c r="AZ55" s="48">
        <f t="shared" si="122"/>
        <v>-9.4579676904645186E-7</v>
      </c>
      <c r="BA55" s="48">
        <f t="shared" si="122"/>
        <v>-9.8479463225473784E-7</v>
      </c>
      <c r="BB55" s="48">
        <f t="shared" si="122"/>
        <v>-1.0245803300559829E-6</v>
      </c>
      <c r="BC55" s="48">
        <f t="shared" si="122"/>
        <v>-1.0651538653539952E-6</v>
      </c>
      <c r="BD55" s="48">
        <f t="shared" si="122"/>
        <v>-1.10651523237385E-6</v>
      </c>
      <c r="BE55" s="48">
        <f t="shared" si="122"/>
        <v>-1.1486644369127676E-6</v>
      </c>
      <c r="BF55" s="48">
        <f t="shared" si="122"/>
        <v>-1.1916014760892341E-6</v>
      </c>
      <c r="BG55" s="48">
        <f t="shared" si="122"/>
        <v>-1.2353263499149335E-6</v>
      </c>
      <c r="BH55" s="48">
        <f t="shared" si="122"/>
        <v>-1.2798390603304185E-6</v>
      </c>
      <c r="BI55" s="48">
        <f t="shared" si="122"/>
        <v>-1.3251396054191464E-6</v>
      </c>
      <c r="BJ55" s="48">
        <f t="shared" si="122"/>
        <v>-1.3712279851934436E-6</v>
      </c>
      <c r="BK55" s="48">
        <f t="shared" si="122"/>
        <v>-1.4181041996658517E-6</v>
      </c>
      <c r="BL55" s="48">
        <f t="shared" si="122"/>
        <v>-1.465768247884798E-6</v>
      </c>
      <c r="BM55" s="48">
        <f t="shared" si="122"/>
        <v>-1.5142201346848907E-6</v>
      </c>
      <c r="BN55" s="48">
        <f t="shared" si="122"/>
        <v>-1.5634598533290205E-6</v>
      </c>
      <c r="BO55" s="48">
        <f t="shared" si="122"/>
        <v>-1.613487407687896E-6</v>
      </c>
      <c r="BP55" s="48">
        <f t="shared" ref="BP55:CP55" si="123">20*LOG(BP47)</f>
        <v>-1.6643027977751308E-6</v>
      </c>
      <c r="BQ55" s="48">
        <f t="shared" si="123"/>
        <v>-1.7159060216758968E-6</v>
      </c>
      <c r="BR55" s="48">
        <f t="shared" si="123"/>
        <v>-1.7682970822972182E-6</v>
      </c>
      <c r="BS55" s="48">
        <f t="shared" si="123"/>
        <v>-1.821475975796041E-6</v>
      </c>
      <c r="BT55" s="48">
        <f t="shared" si="123"/>
        <v>-1.8754427050798183E-6</v>
      </c>
      <c r="BU55" s="48">
        <f t="shared" si="123"/>
        <v>-1.9301972682345794E-6</v>
      </c>
      <c r="BV55" s="48">
        <f t="shared" si="123"/>
        <v>-1.985739667203879E-6</v>
      </c>
      <c r="BW55" s="48">
        <f t="shared" si="123"/>
        <v>-2.0420699000741755E-6</v>
      </c>
      <c r="BX55" s="48">
        <f t="shared" si="123"/>
        <v>-2.0991879668607967E-6</v>
      </c>
      <c r="BY55" s="48">
        <f t="shared" si="123"/>
        <v>-2.1570938704722675E-6</v>
      </c>
      <c r="BZ55" s="48">
        <f t="shared" si="123"/>
        <v>-2.2157876070670347E-6</v>
      </c>
      <c r="CA55" s="48">
        <f t="shared" si="123"/>
        <v>-2.2752691785897241E-6</v>
      </c>
      <c r="CB55" s="48">
        <f t="shared" si="123"/>
        <v>-2.3355385860208492E-6</v>
      </c>
      <c r="CC55" s="48">
        <f t="shared" si="123"/>
        <v>-2.3965958264838264E-6</v>
      </c>
      <c r="CD55" s="48">
        <f t="shared" si="123"/>
        <v>-2.4584409009595975E-6</v>
      </c>
      <c r="CE55" s="48">
        <f t="shared" si="123"/>
        <v>-2.5210738113936461E-6</v>
      </c>
      <c r="CF55" s="48">
        <f t="shared" si="123"/>
        <v>-2.5844945558743619E-6</v>
      </c>
      <c r="CG55" s="48">
        <f t="shared" si="123"/>
        <v>-2.6487031344189995E-6</v>
      </c>
      <c r="CH55" s="48">
        <f t="shared" si="123"/>
        <v>-2.7136995480093593E-6</v>
      </c>
      <c r="CI55" s="48">
        <f t="shared" si="123"/>
        <v>-2.7794837947344721E-6</v>
      </c>
      <c r="CJ55" s="48">
        <f t="shared" si="123"/>
        <v>-2.8460558765408943E-6</v>
      </c>
      <c r="CK55" s="48">
        <f t="shared" si="123"/>
        <v>-2.913415792482412E-6</v>
      </c>
      <c r="CL55" s="48">
        <f t="shared" si="123"/>
        <v>-2.9815635416130267E-6</v>
      </c>
      <c r="CM55" s="48">
        <f t="shared" si="123"/>
        <v>-3.050499125879938E-6</v>
      </c>
      <c r="CN55" s="48">
        <f t="shared" si="123"/>
        <v>-3.1202225443375763E-6</v>
      </c>
      <c r="CO55" s="48">
        <f t="shared" si="123"/>
        <v>-3.1907337979692411E-6</v>
      </c>
      <c r="CP55" s="49">
        <f t="shared" si="123"/>
        <v>-3.2620328829368078E-6</v>
      </c>
    </row>
    <row r="56" spans="2:94" x14ac:dyDescent="0.25">
      <c r="B56" s="236"/>
      <c r="C56" s="239"/>
      <c r="D56" s="48">
        <f t="shared" si="122"/>
        <v>-3.9391812682128461E-10</v>
      </c>
      <c r="E56" s="48">
        <f t="shared" si="122"/>
        <v>-1.5756725073923274E-9</v>
      </c>
      <c r="F56" s="48">
        <f t="shared" si="122"/>
        <v>-3.5452612133797599E-9</v>
      </c>
      <c r="G56" s="48">
        <f t="shared" si="122"/>
        <v>-6.3026861739744589E-9</v>
      </c>
      <c r="H56" s="48">
        <f t="shared" si="122"/>
        <v>-9.8479473899267447E-9</v>
      </c>
      <c r="I56" s="48">
        <f t="shared" si="122"/>
        <v>-1.4181042933546376E-8</v>
      </c>
      <c r="J56" s="48">
        <f t="shared" si="122"/>
        <v>-1.9301976663322303E-8</v>
      </c>
      <c r="K56" s="48">
        <f t="shared" si="122"/>
        <v>-2.52107447233381E-8</v>
      </c>
      <c r="L56" s="48">
        <f t="shared" si="122"/>
        <v>-3.1907349043856532E-8</v>
      </c>
      <c r="M56" s="48">
        <f t="shared" si="122"/>
        <v>-3.9391789626699814E-8</v>
      </c>
      <c r="N56" s="48">
        <f t="shared" si="122"/>
        <v>-4.7664064545249577E-8</v>
      </c>
      <c r="O56" s="48">
        <f t="shared" si="122"/>
        <v>-5.6724177659066667E-8</v>
      </c>
      <c r="P56" s="48">
        <f t="shared" si="122"/>
        <v>-6.6572124148979062E-8</v>
      </c>
      <c r="Q56" s="48">
        <f t="shared" si="122"/>
        <v>-7.720790594632142E-8</v>
      </c>
      <c r="R56" s="48">
        <f t="shared" si="122"/>
        <v>-8.8631525946970255E-8</v>
      </c>
      <c r="S56" s="48">
        <f t="shared" si="122"/>
        <v>-1.0084298029672413E-7</v>
      </c>
      <c r="T56" s="48">
        <f t="shared" si="122"/>
        <v>-1.1384226996323336E-7</v>
      </c>
      <c r="U56" s="48">
        <f t="shared" si="122"/>
        <v>-1.2762939687869013E-7</v>
      </c>
      <c r="V56" s="48">
        <f t="shared" si="122"/>
        <v>-1.4220435815386364E-7</v>
      </c>
      <c r="W56" s="48">
        <f t="shared" si="122"/>
        <v>-1.5756715668570224E-7</v>
      </c>
      <c r="X56" s="48">
        <f t="shared" si="122"/>
        <v>-1.7371778958540387E-7</v>
      </c>
      <c r="Y56" s="48">
        <f t="shared" si="122"/>
        <v>-1.9065625782169074E-7</v>
      </c>
      <c r="Z56" s="48">
        <f t="shared" si="122"/>
        <v>-2.0838256332782695E-7</v>
      </c>
      <c r="AA56" s="48">
        <f t="shared" si="122"/>
        <v>-2.2689670321565345E-7</v>
      </c>
      <c r="AB56" s="48">
        <f t="shared" si="122"/>
        <v>-2.4619867941886313E-7</v>
      </c>
      <c r="AC56" s="48">
        <f t="shared" si="122"/>
        <v>-2.6628849001405329E-7</v>
      </c>
      <c r="AD56" s="48">
        <f t="shared" si="122"/>
        <v>-2.8716613789967293E-7</v>
      </c>
      <c r="AE56" s="48">
        <f t="shared" si="122"/>
        <v>-3.0883162115274815E-7</v>
      </c>
      <c r="AF56" s="48">
        <f t="shared" si="122"/>
        <v>-3.3128493977917423E-7</v>
      </c>
      <c r="AG56" s="48">
        <f t="shared" si="122"/>
        <v>-3.5452609282073347E-7</v>
      </c>
      <c r="AH56" s="48">
        <f t="shared" si="122"/>
        <v>-3.7855508221240492E-7</v>
      </c>
      <c r="AI56" s="48">
        <f t="shared" si="122"/>
        <v>-4.0337190796072719E-7</v>
      </c>
      <c r="AJ56" s="48">
        <f t="shared" si="122"/>
        <v>-4.2897656910812557E-7</v>
      </c>
      <c r="AK56" s="48">
        <f t="shared" si="122"/>
        <v>-4.5536906469723975E-7</v>
      </c>
      <c r="AL56" s="48">
        <f t="shared" si="122"/>
        <v>-4.8254939859256167E-7</v>
      </c>
      <c r="AM56" s="48">
        <f t="shared" si="122"/>
        <v>-5.1051756501552188E-7</v>
      </c>
      <c r="AN56" s="48">
        <f t="shared" si="122"/>
        <v>-5.3927356686671355E-7</v>
      </c>
      <c r="AO56" s="48">
        <f t="shared" si="122"/>
        <v>-5.6881740704694394E-7</v>
      </c>
      <c r="AP56" s="48">
        <f t="shared" si="122"/>
        <v>-5.9914907977828718E-7</v>
      </c>
      <c r="AQ56" s="48">
        <f t="shared" si="122"/>
        <v>-6.3026859085496161E-7</v>
      </c>
      <c r="AR56" s="48">
        <f t="shared" si="122"/>
        <v>-6.621759354637978E-7</v>
      </c>
      <c r="AS56" s="48">
        <f t="shared" si="122"/>
        <v>-6.94871115542133E-7</v>
      </c>
      <c r="AT56" s="48">
        <f t="shared" si="122"/>
        <v>-7.2835413109886371E-7</v>
      </c>
      <c r="AU56" s="48">
        <f t="shared" si="122"/>
        <v>-7.6262498214310114E-7</v>
      </c>
      <c r="AV56" s="48">
        <f t="shared" si="122"/>
        <v>-7.9768366868417037E-7</v>
      </c>
      <c r="AW56" s="48">
        <f t="shared" si="122"/>
        <v>-8.3353019169593929E-7</v>
      </c>
      <c r="AX56" s="48">
        <f t="shared" si="122"/>
        <v>-8.7016454925950632E-7</v>
      </c>
      <c r="AY56" s="48">
        <f t="shared" si="122"/>
        <v>-9.0758674042051286E-7</v>
      </c>
      <c r="AZ56" s="48">
        <f t="shared" si="122"/>
        <v>-9.4579676904645186E-7</v>
      </c>
      <c r="BA56" s="48">
        <f t="shared" si="122"/>
        <v>-9.8479463225473784E-7</v>
      </c>
      <c r="BB56" s="48">
        <f t="shared" si="122"/>
        <v>-1.0245803300559829E-6</v>
      </c>
      <c r="BC56" s="48">
        <f t="shared" si="122"/>
        <v>-1.0651538653539952E-6</v>
      </c>
      <c r="BD56" s="48">
        <f t="shared" si="122"/>
        <v>-1.10651523237385E-6</v>
      </c>
      <c r="BE56" s="48">
        <f t="shared" si="122"/>
        <v>-1.1486644369127676E-6</v>
      </c>
      <c r="BF56" s="48">
        <f t="shared" si="122"/>
        <v>-1.1916014760892341E-6</v>
      </c>
      <c r="BG56" s="48">
        <f t="shared" si="122"/>
        <v>-1.2353263499149335E-6</v>
      </c>
      <c r="BH56" s="48">
        <f t="shared" si="122"/>
        <v>-1.2798390603304185E-6</v>
      </c>
      <c r="BI56" s="48">
        <f t="shared" si="122"/>
        <v>-1.3251396054191464E-6</v>
      </c>
      <c r="BJ56" s="48">
        <f t="shared" si="122"/>
        <v>-1.3712279851934436E-6</v>
      </c>
      <c r="BK56" s="48">
        <f t="shared" si="122"/>
        <v>-1.4181041996658517E-6</v>
      </c>
      <c r="BL56" s="48">
        <f t="shared" si="122"/>
        <v>-1.465768247884798E-6</v>
      </c>
      <c r="BM56" s="48">
        <f t="shared" si="122"/>
        <v>-1.5142201346848907E-6</v>
      </c>
      <c r="BN56" s="48">
        <f t="shared" si="122"/>
        <v>-1.5634598533290205E-6</v>
      </c>
      <c r="BO56" s="48">
        <f t="shared" si="122"/>
        <v>-1.613487407687896E-6</v>
      </c>
      <c r="BP56" s="48">
        <f t="shared" ref="BP56:CP56" si="124">20*LOG(BP48)</f>
        <v>-1.6643027977751308E-6</v>
      </c>
      <c r="BQ56" s="48">
        <f t="shared" si="124"/>
        <v>-1.7159060216758968E-6</v>
      </c>
      <c r="BR56" s="48">
        <f t="shared" si="124"/>
        <v>-1.7682970822972182E-6</v>
      </c>
      <c r="BS56" s="48">
        <f t="shared" si="124"/>
        <v>-1.821475975796041E-6</v>
      </c>
      <c r="BT56" s="48">
        <f t="shared" si="124"/>
        <v>-1.8754427050798183E-6</v>
      </c>
      <c r="BU56" s="48">
        <f t="shared" si="124"/>
        <v>-1.9301972682345794E-6</v>
      </c>
      <c r="BV56" s="48">
        <f t="shared" si="124"/>
        <v>-1.985739667203879E-6</v>
      </c>
      <c r="BW56" s="48">
        <f t="shared" si="124"/>
        <v>-2.0420699000741755E-6</v>
      </c>
      <c r="BX56" s="48">
        <f t="shared" si="124"/>
        <v>-2.0991879668607967E-6</v>
      </c>
      <c r="BY56" s="48">
        <f t="shared" si="124"/>
        <v>-2.1570938704722675E-6</v>
      </c>
      <c r="BZ56" s="48">
        <f t="shared" si="124"/>
        <v>-2.2157876070670347E-6</v>
      </c>
      <c r="CA56" s="48">
        <f t="shared" si="124"/>
        <v>-2.2752691785897241E-6</v>
      </c>
      <c r="CB56" s="48">
        <f t="shared" si="124"/>
        <v>-2.3355385860208492E-6</v>
      </c>
      <c r="CC56" s="48">
        <f t="shared" si="124"/>
        <v>-2.3965958264838264E-6</v>
      </c>
      <c r="CD56" s="48">
        <f t="shared" si="124"/>
        <v>-2.4584409009595975E-6</v>
      </c>
      <c r="CE56" s="48">
        <f t="shared" si="124"/>
        <v>-2.5210738113936461E-6</v>
      </c>
      <c r="CF56" s="48">
        <f t="shared" si="124"/>
        <v>-2.5844945558743619E-6</v>
      </c>
      <c r="CG56" s="48">
        <f t="shared" si="124"/>
        <v>-2.6487031344189995E-6</v>
      </c>
      <c r="CH56" s="48">
        <f t="shared" si="124"/>
        <v>-2.7136995480093593E-6</v>
      </c>
      <c r="CI56" s="48">
        <f t="shared" si="124"/>
        <v>-2.7794837947344721E-6</v>
      </c>
      <c r="CJ56" s="48">
        <f t="shared" si="124"/>
        <v>-2.8460558765408943E-6</v>
      </c>
      <c r="CK56" s="48">
        <f t="shared" si="124"/>
        <v>-2.913415792482412E-6</v>
      </c>
      <c r="CL56" s="48">
        <f t="shared" si="124"/>
        <v>-2.9815635416130267E-6</v>
      </c>
      <c r="CM56" s="48">
        <f t="shared" si="124"/>
        <v>-3.050499125879938E-6</v>
      </c>
      <c r="CN56" s="48">
        <f t="shared" si="124"/>
        <v>-3.1202225443375763E-6</v>
      </c>
      <c r="CO56" s="48">
        <f t="shared" si="124"/>
        <v>-3.1907337979692411E-6</v>
      </c>
      <c r="CP56" s="49">
        <f t="shared" si="124"/>
        <v>-3.2620328829368078E-6</v>
      </c>
    </row>
    <row r="57" spans="2:94" x14ac:dyDescent="0.25">
      <c r="B57" s="236"/>
      <c r="C57" s="239"/>
      <c r="D57" s="48">
        <f t="shared" si="122"/>
        <v>-3.9391812682128461E-10</v>
      </c>
      <c r="E57" s="48">
        <f t="shared" si="122"/>
        <v>-1.5756725073923274E-9</v>
      </c>
      <c r="F57" s="48">
        <f t="shared" si="122"/>
        <v>-3.5452612133797599E-9</v>
      </c>
      <c r="G57" s="48">
        <f t="shared" si="122"/>
        <v>-6.3026861739744589E-9</v>
      </c>
      <c r="H57" s="48">
        <f t="shared" si="122"/>
        <v>-9.8479473899267447E-9</v>
      </c>
      <c r="I57" s="48">
        <f t="shared" si="122"/>
        <v>-1.4181042933546376E-8</v>
      </c>
      <c r="J57" s="48">
        <f t="shared" si="122"/>
        <v>-1.9301976663322303E-8</v>
      </c>
      <c r="K57" s="48">
        <f t="shared" si="122"/>
        <v>-2.52107447233381E-8</v>
      </c>
      <c r="L57" s="48">
        <f t="shared" si="122"/>
        <v>-3.1907349043856532E-8</v>
      </c>
      <c r="M57" s="48">
        <f t="shared" si="122"/>
        <v>-3.9391789626699814E-8</v>
      </c>
      <c r="N57" s="48">
        <f t="shared" si="122"/>
        <v>-4.7664064545249577E-8</v>
      </c>
      <c r="O57" s="48">
        <f t="shared" si="122"/>
        <v>-5.6724177659066667E-8</v>
      </c>
      <c r="P57" s="48">
        <f t="shared" si="122"/>
        <v>-6.6572124148979062E-8</v>
      </c>
      <c r="Q57" s="48">
        <f t="shared" si="122"/>
        <v>-7.720790594632142E-8</v>
      </c>
      <c r="R57" s="48">
        <f t="shared" si="122"/>
        <v>-8.8631525946970255E-8</v>
      </c>
      <c r="S57" s="48">
        <f t="shared" si="122"/>
        <v>-1.0084298029672413E-7</v>
      </c>
      <c r="T57" s="48">
        <f t="shared" si="122"/>
        <v>-1.1384226996323336E-7</v>
      </c>
      <c r="U57" s="48">
        <f t="shared" si="122"/>
        <v>-1.2762939687869013E-7</v>
      </c>
      <c r="V57" s="48">
        <f t="shared" si="122"/>
        <v>-1.4220435815386364E-7</v>
      </c>
      <c r="W57" s="48">
        <f t="shared" si="122"/>
        <v>-1.5756715668570224E-7</v>
      </c>
      <c r="X57" s="48">
        <f t="shared" si="122"/>
        <v>-1.7371778958540387E-7</v>
      </c>
      <c r="Y57" s="48">
        <f t="shared" si="122"/>
        <v>-1.9065625782169074E-7</v>
      </c>
      <c r="Z57" s="48">
        <f t="shared" si="122"/>
        <v>-2.0838256332782695E-7</v>
      </c>
      <c r="AA57" s="48">
        <f t="shared" si="122"/>
        <v>-2.2689670321565345E-7</v>
      </c>
      <c r="AB57" s="48">
        <f t="shared" si="122"/>
        <v>-2.4619867941886313E-7</v>
      </c>
      <c r="AC57" s="48">
        <f t="shared" si="122"/>
        <v>-2.6628849001405329E-7</v>
      </c>
      <c r="AD57" s="48">
        <f t="shared" si="122"/>
        <v>-2.8716613789967293E-7</v>
      </c>
      <c r="AE57" s="48">
        <f t="shared" si="122"/>
        <v>-3.0883162115274815E-7</v>
      </c>
      <c r="AF57" s="48">
        <f t="shared" si="122"/>
        <v>-3.3128493977917423E-7</v>
      </c>
      <c r="AG57" s="48">
        <f t="shared" si="122"/>
        <v>-3.5452609282073347E-7</v>
      </c>
      <c r="AH57" s="48">
        <f t="shared" si="122"/>
        <v>-3.7855508221240492E-7</v>
      </c>
      <c r="AI57" s="48">
        <f t="shared" si="122"/>
        <v>-4.0337190796072719E-7</v>
      </c>
      <c r="AJ57" s="48">
        <f t="shared" si="122"/>
        <v>-4.2897656910812557E-7</v>
      </c>
      <c r="AK57" s="48">
        <f t="shared" si="122"/>
        <v>-4.5536906469723975E-7</v>
      </c>
      <c r="AL57" s="48">
        <f t="shared" si="122"/>
        <v>-4.8254939859256167E-7</v>
      </c>
      <c r="AM57" s="48">
        <f t="shared" si="122"/>
        <v>-5.1051756501552188E-7</v>
      </c>
      <c r="AN57" s="48">
        <f t="shared" si="122"/>
        <v>-5.3927356686671355E-7</v>
      </c>
      <c r="AO57" s="48">
        <f t="shared" si="122"/>
        <v>-5.6881740704694394E-7</v>
      </c>
      <c r="AP57" s="48">
        <f t="shared" si="122"/>
        <v>-5.9914907977828718E-7</v>
      </c>
      <c r="AQ57" s="48">
        <f t="shared" si="122"/>
        <v>-6.3026859085496161E-7</v>
      </c>
      <c r="AR57" s="48">
        <f t="shared" si="122"/>
        <v>-6.621759354637978E-7</v>
      </c>
      <c r="AS57" s="48">
        <f t="shared" si="122"/>
        <v>-6.94871115542133E-7</v>
      </c>
      <c r="AT57" s="48">
        <f t="shared" si="122"/>
        <v>-7.2835413109886371E-7</v>
      </c>
      <c r="AU57" s="48">
        <f t="shared" si="122"/>
        <v>-7.6262498214310114E-7</v>
      </c>
      <c r="AV57" s="48">
        <f t="shared" si="122"/>
        <v>-7.9768366868417037E-7</v>
      </c>
      <c r="AW57" s="48">
        <f t="shared" si="122"/>
        <v>-8.3353019169593929E-7</v>
      </c>
      <c r="AX57" s="48">
        <f t="shared" si="122"/>
        <v>-8.7016454925950632E-7</v>
      </c>
      <c r="AY57" s="48">
        <f t="shared" si="122"/>
        <v>-9.0758674042051286E-7</v>
      </c>
      <c r="AZ57" s="48">
        <f t="shared" si="122"/>
        <v>-9.4579676904645186E-7</v>
      </c>
      <c r="BA57" s="48">
        <f t="shared" si="122"/>
        <v>-9.8479463225473784E-7</v>
      </c>
      <c r="BB57" s="48">
        <f t="shared" si="122"/>
        <v>-1.0245803300559829E-6</v>
      </c>
      <c r="BC57" s="48">
        <f t="shared" si="122"/>
        <v>-1.0651538653539952E-6</v>
      </c>
      <c r="BD57" s="48">
        <f t="shared" si="122"/>
        <v>-1.10651523237385E-6</v>
      </c>
      <c r="BE57" s="48">
        <f t="shared" si="122"/>
        <v>-1.1486644369127676E-6</v>
      </c>
      <c r="BF57" s="48">
        <f t="shared" si="122"/>
        <v>-1.1916014760892341E-6</v>
      </c>
      <c r="BG57" s="48">
        <f t="shared" si="122"/>
        <v>-1.2353263499149335E-6</v>
      </c>
      <c r="BH57" s="48">
        <f t="shared" si="122"/>
        <v>-1.2798390603304185E-6</v>
      </c>
      <c r="BI57" s="48">
        <f t="shared" si="122"/>
        <v>-1.3251396054191464E-6</v>
      </c>
      <c r="BJ57" s="48">
        <f t="shared" si="122"/>
        <v>-1.3712279851934436E-6</v>
      </c>
      <c r="BK57" s="48">
        <f t="shared" si="122"/>
        <v>-1.4181041996658517E-6</v>
      </c>
      <c r="BL57" s="48">
        <f t="shared" si="122"/>
        <v>-1.465768247884798E-6</v>
      </c>
      <c r="BM57" s="48">
        <f t="shared" si="122"/>
        <v>-1.5142201346848907E-6</v>
      </c>
      <c r="BN57" s="48">
        <f t="shared" si="122"/>
        <v>-1.5634598533290205E-6</v>
      </c>
      <c r="BO57" s="48">
        <f t="shared" si="122"/>
        <v>-1.613487407687896E-6</v>
      </c>
      <c r="BP57" s="48">
        <f t="shared" ref="BP57:CP57" si="125">20*LOG(BP49)</f>
        <v>-1.6643027977751308E-6</v>
      </c>
      <c r="BQ57" s="48">
        <f t="shared" si="125"/>
        <v>-1.7159060216758968E-6</v>
      </c>
      <c r="BR57" s="48">
        <f t="shared" si="125"/>
        <v>-1.7682970822972182E-6</v>
      </c>
      <c r="BS57" s="48">
        <f t="shared" si="125"/>
        <v>-1.821475975796041E-6</v>
      </c>
      <c r="BT57" s="48">
        <f t="shared" si="125"/>
        <v>-1.8754427050798183E-6</v>
      </c>
      <c r="BU57" s="48">
        <f t="shared" si="125"/>
        <v>-1.9301972682345794E-6</v>
      </c>
      <c r="BV57" s="48">
        <f t="shared" si="125"/>
        <v>-1.985739667203879E-6</v>
      </c>
      <c r="BW57" s="48">
        <f t="shared" si="125"/>
        <v>-2.0420699000741755E-6</v>
      </c>
      <c r="BX57" s="48">
        <f t="shared" si="125"/>
        <v>-2.0991879668607967E-6</v>
      </c>
      <c r="BY57" s="48">
        <f t="shared" si="125"/>
        <v>-2.1570938704722675E-6</v>
      </c>
      <c r="BZ57" s="48">
        <f t="shared" si="125"/>
        <v>-2.2157876070670347E-6</v>
      </c>
      <c r="CA57" s="48">
        <f t="shared" si="125"/>
        <v>-2.2752691785897241E-6</v>
      </c>
      <c r="CB57" s="48">
        <f t="shared" si="125"/>
        <v>-2.3355385860208492E-6</v>
      </c>
      <c r="CC57" s="48">
        <f t="shared" si="125"/>
        <v>-2.3965958264838264E-6</v>
      </c>
      <c r="CD57" s="48">
        <f t="shared" si="125"/>
        <v>-2.4584409009595975E-6</v>
      </c>
      <c r="CE57" s="48">
        <f t="shared" si="125"/>
        <v>-2.5210738113936461E-6</v>
      </c>
      <c r="CF57" s="48">
        <f t="shared" si="125"/>
        <v>-2.5844945558743619E-6</v>
      </c>
      <c r="CG57" s="48">
        <f t="shared" si="125"/>
        <v>-2.6487031344189995E-6</v>
      </c>
      <c r="CH57" s="48">
        <f t="shared" si="125"/>
        <v>-2.7136995480093593E-6</v>
      </c>
      <c r="CI57" s="48">
        <f t="shared" si="125"/>
        <v>-2.7794837947344721E-6</v>
      </c>
      <c r="CJ57" s="48">
        <f t="shared" si="125"/>
        <v>-2.8460558765408943E-6</v>
      </c>
      <c r="CK57" s="48">
        <f t="shared" si="125"/>
        <v>-2.913415792482412E-6</v>
      </c>
      <c r="CL57" s="48">
        <f t="shared" si="125"/>
        <v>-2.9815635416130267E-6</v>
      </c>
      <c r="CM57" s="48">
        <f t="shared" si="125"/>
        <v>-3.050499125879938E-6</v>
      </c>
      <c r="CN57" s="48">
        <f t="shared" si="125"/>
        <v>-3.1202225443375763E-6</v>
      </c>
      <c r="CO57" s="48">
        <f t="shared" si="125"/>
        <v>-3.1907337979692411E-6</v>
      </c>
      <c r="CP57" s="49">
        <f t="shared" si="125"/>
        <v>-3.2620328829368078E-6</v>
      </c>
    </row>
    <row r="58" spans="2:94" x14ac:dyDescent="0.25">
      <c r="B58" s="236"/>
      <c r="C58" s="239"/>
      <c r="D58" s="48">
        <f t="shared" si="122"/>
        <v>-3.9391812682128461E-10</v>
      </c>
      <c r="E58" s="48">
        <f t="shared" si="122"/>
        <v>-1.5756725073923274E-9</v>
      </c>
      <c r="F58" s="48">
        <f t="shared" si="122"/>
        <v>-3.5452612133797599E-9</v>
      </c>
      <c r="G58" s="48">
        <f t="shared" si="122"/>
        <v>-6.3026861739744589E-9</v>
      </c>
      <c r="H58" s="48">
        <f t="shared" si="122"/>
        <v>-9.8479473899267447E-9</v>
      </c>
      <c r="I58" s="48">
        <f t="shared" si="122"/>
        <v>-1.4181042933546376E-8</v>
      </c>
      <c r="J58" s="48">
        <f t="shared" si="122"/>
        <v>-1.9301976663322303E-8</v>
      </c>
      <c r="K58" s="48">
        <f t="shared" si="122"/>
        <v>-2.52107447233381E-8</v>
      </c>
      <c r="L58" s="48">
        <f t="shared" si="122"/>
        <v>-3.1907349043856532E-8</v>
      </c>
      <c r="M58" s="48">
        <f t="shared" si="122"/>
        <v>-3.9391789626699814E-8</v>
      </c>
      <c r="N58" s="48">
        <f t="shared" si="122"/>
        <v>-4.7664064545249577E-8</v>
      </c>
      <c r="O58" s="48">
        <f t="shared" si="122"/>
        <v>-5.6724177659066667E-8</v>
      </c>
      <c r="P58" s="48">
        <f t="shared" si="122"/>
        <v>-6.6572124148979062E-8</v>
      </c>
      <c r="Q58" s="48">
        <f t="shared" si="122"/>
        <v>-7.720790594632142E-8</v>
      </c>
      <c r="R58" s="48">
        <f t="shared" si="122"/>
        <v>-8.8631525946970255E-8</v>
      </c>
      <c r="S58" s="48">
        <f t="shared" si="122"/>
        <v>-1.0084298029672413E-7</v>
      </c>
      <c r="T58" s="48">
        <f t="shared" si="122"/>
        <v>-1.1384226996323336E-7</v>
      </c>
      <c r="U58" s="48">
        <f t="shared" si="122"/>
        <v>-1.2762939687869013E-7</v>
      </c>
      <c r="V58" s="48">
        <f t="shared" si="122"/>
        <v>-1.4220435815386364E-7</v>
      </c>
      <c r="W58" s="48">
        <f t="shared" si="122"/>
        <v>-1.5756715668570224E-7</v>
      </c>
      <c r="X58" s="48">
        <f t="shared" si="122"/>
        <v>-1.7371778958540387E-7</v>
      </c>
      <c r="Y58" s="48">
        <f t="shared" si="122"/>
        <v>-1.9065625782169074E-7</v>
      </c>
      <c r="Z58" s="48">
        <f t="shared" si="122"/>
        <v>-2.0838256332782695E-7</v>
      </c>
      <c r="AA58" s="48">
        <f t="shared" si="122"/>
        <v>-2.2689670321565345E-7</v>
      </c>
      <c r="AB58" s="48">
        <f t="shared" si="122"/>
        <v>-2.4619867941886313E-7</v>
      </c>
      <c r="AC58" s="48">
        <f t="shared" si="122"/>
        <v>-2.6628849001405329E-7</v>
      </c>
      <c r="AD58" s="48">
        <f t="shared" si="122"/>
        <v>-2.8716613789967293E-7</v>
      </c>
      <c r="AE58" s="48">
        <f t="shared" si="122"/>
        <v>-3.0883162115274815E-7</v>
      </c>
      <c r="AF58" s="48">
        <f t="shared" si="122"/>
        <v>-3.3128493977917423E-7</v>
      </c>
      <c r="AG58" s="48">
        <f t="shared" si="122"/>
        <v>-3.5452609282073347E-7</v>
      </c>
      <c r="AH58" s="48">
        <f t="shared" si="122"/>
        <v>-3.7855508221240492E-7</v>
      </c>
      <c r="AI58" s="48">
        <f t="shared" si="122"/>
        <v>-4.0337190796072719E-7</v>
      </c>
      <c r="AJ58" s="48">
        <f t="shared" si="122"/>
        <v>-4.2897656910812557E-7</v>
      </c>
      <c r="AK58" s="48">
        <f t="shared" si="122"/>
        <v>-4.5536906469723975E-7</v>
      </c>
      <c r="AL58" s="48">
        <f t="shared" si="122"/>
        <v>-4.8254939859256167E-7</v>
      </c>
      <c r="AM58" s="48">
        <f t="shared" si="122"/>
        <v>-5.1051756501552188E-7</v>
      </c>
      <c r="AN58" s="48">
        <f t="shared" si="122"/>
        <v>-5.3927356686671355E-7</v>
      </c>
      <c r="AO58" s="48">
        <f t="shared" si="122"/>
        <v>-5.6881740704694394E-7</v>
      </c>
      <c r="AP58" s="48">
        <f t="shared" si="122"/>
        <v>-5.9914907977828718E-7</v>
      </c>
      <c r="AQ58" s="48">
        <f t="shared" si="122"/>
        <v>-6.3026859085496161E-7</v>
      </c>
      <c r="AR58" s="48">
        <f t="shared" si="122"/>
        <v>-6.621759354637978E-7</v>
      </c>
      <c r="AS58" s="48">
        <f t="shared" si="122"/>
        <v>-6.94871115542133E-7</v>
      </c>
      <c r="AT58" s="48">
        <f t="shared" si="122"/>
        <v>-7.2835413109886371E-7</v>
      </c>
      <c r="AU58" s="48">
        <f t="shared" si="122"/>
        <v>-7.6262498214310114E-7</v>
      </c>
      <c r="AV58" s="48">
        <f t="shared" si="122"/>
        <v>-7.9768366868417037E-7</v>
      </c>
      <c r="AW58" s="48">
        <f t="shared" si="122"/>
        <v>-8.3353019169593929E-7</v>
      </c>
      <c r="AX58" s="48">
        <f t="shared" si="122"/>
        <v>-8.7016454925950632E-7</v>
      </c>
      <c r="AY58" s="48">
        <f t="shared" si="122"/>
        <v>-9.0758674042051286E-7</v>
      </c>
      <c r="AZ58" s="48">
        <f t="shared" si="122"/>
        <v>-9.4579676904645186E-7</v>
      </c>
      <c r="BA58" s="48">
        <f t="shared" si="122"/>
        <v>-9.8479463225473784E-7</v>
      </c>
      <c r="BB58" s="48">
        <f t="shared" si="122"/>
        <v>-1.0245803300559829E-6</v>
      </c>
      <c r="BC58" s="48">
        <f t="shared" si="122"/>
        <v>-1.0651538653539952E-6</v>
      </c>
      <c r="BD58" s="48">
        <f t="shared" si="122"/>
        <v>-1.10651523237385E-6</v>
      </c>
      <c r="BE58" s="48">
        <f t="shared" si="122"/>
        <v>-1.1486644369127676E-6</v>
      </c>
      <c r="BF58" s="48">
        <f t="shared" si="122"/>
        <v>-1.1916014760892341E-6</v>
      </c>
      <c r="BG58" s="48">
        <f t="shared" si="122"/>
        <v>-1.2353263499149335E-6</v>
      </c>
      <c r="BH58" s="48">
        <f t="shared" si="122"/>
        <v>-1.2798390603304185E-6</v>
      </c>
      <c r="BI58" s="48">
        <f t="shared" si="122"/>
        <v>-1.3251396054191464E-6</v>
      </c>
      <c r="BJ58" s="48">
        <f t="shared" si="122"/>
        <v>-1.3712279851934436E-6</v>
      </c>
      <c r="BK58" s="48">
        <f t="shared" si="122"/>
        <v>-1.4181041996658517E-6</v>
      </c>
      <c r="BL58" s="48">
        <f t="shared" si="122"/>
        <v>-1.465768247884798E-6</v>
      </c>
      <c r="BM58" s="48">
        <f t="shared" si="122"/>
        <v>-1.5142201346848907E-6</v>
      </c>
      <c r="BN58" s="48">
        <f t="shared" si="122"/>
        <v>-1.5634598533290205E-6</v>
      </c>
      <c r="BO58" s="48">
        <f t="shared" ref="BO58:CP58" si="126">20*LOG(BO50)</f>
        <v>-1.613487407687896E-6</v>
      </c>
      <c r="BP58" s="48">
        <f t="shared" si="126"/>
        <v>-1.6643027977751308E-6</v>
      </c>
      <c r="BQ58" s="48">
        <f t="shared" si="126"/>
        <v>-1.7159060216758968E-6</v>
      </c>
      <c r="BR58" s="48">
        <f t="shared" si="126"/>
        <v>-1.7682970822972182E-6</v>
      </c>
      <c r="BS58" s="48">
        <f t="shared" si="126"/>
        <v>-1.821475975796041E-6</v>
      </c>
      <c r="BT58" s="48">
        <f t="shared" si="126"/>
        <v>-1.8754427050798183E-6</v>
      </c>
      <c r="BU58" s="48">
        <f t="shared" si="126"/>
        <v>-1.9301972682345794E-6</v>
      </c>
      <c r="BV58" s="48">
        <f t="shared" si="126"/>
        <v>-1.985739667203879E-6</v>
      </c>
      <c r="BW58" s="48">
        <f t="shared" si="126"/>
        <v>-2.0420699000741755E-6</v>
      </c>
      <c r="BX58" s="48">
        <f t="shared" si="126"/>
        <v>-2.0991879668607967E-6</v>
      </c>
      <c r="BY58" s="48">
        <f t="shared" si="126"/>
        <v>-2.1570938704722675E-6</v>
      </c>
      <c r="BZ58" s="48">
        <f t="shared" si="126"/>
        <v>-2.2157876070670347E-6</v>
      </c>
      <c r="CA58" s="48">
        <f t="shared" si="126"/>
        <v>-2.2752691785897241E-6</v>
      </c>
      <c r="CB58" s="48">
        <f t="shared" si="126"/>
        <v>-2.3355385860208492E-6</v>
      </c>
      <c r="CC58" s="48">
        <f t="shared" si="126"/>
        <v>-2.3965958264838264E-6</v>
      </c>
      <c r="CD58" s="48">
        <f t="shared" si="126"/>
        <v>-2.4584409009595975E-6</v>
      </c>
      <c r="CE58" s="48">
        <f t="shared" si="126"/>
        <v>-2.5210738113936461E-6</v>
      </c>
      <c r="CF58" s="48">
        <f t="shared" si="126"/>
        <v>-2.5844945558743619E-6</v>
      </c>
      <c r="CG58" s="48">
        <f t="shared" si="126"/>
        <v>-2.6487031344189995E-6</v>
      </c>
      <c r="CH58" s="48">
        <f t="shared" si="126"/>
        <v>-2.7136995480093593E-6</v>
      </c>
      <c r="CI58" s="48">
        <f t="shared" si="126"/>
        <v>-2.7794837947344721E-6</v>
      </c>
      <c r="CJ58" s="48">
        <f t="shared" si="126"/>
        <v>-2.8460558765408943E-6</v>
      </c>
      <c r="CK58" s="48">
        <f t="shared" si="126"/>
        <v>-2.913415792482412E-6</v>
      </c>
      <c r="CL58" s="48">
        <f t="shared" si="126"/>
        <v>-2.9815635416130267E-6</v>
      </c>
      <c r="CM58" s="48">
        <f t="shared" si="126"/>
        <v>-3.050499125879938E-6</v>
      </c>
      <c r="CN58" s="48">
        <f t="shared" si="126"/>
        <v>-3.1202225443375763E-6</v>
      </c>
      <c r="CO58" s="48">
        <f t="shared" si="126"/>
        <v>-3.1907337979692411E-6</v>
      </c>
      <c r="CP58" s="49">
        <f t="shared" si="126"/>
        <v>-3.2620328829368078E-6</v>
      </c>
    </row>
    <row r="59" spans="2:94" ht="15.75" thickBot="1" x14ac:dyDescent="0.3">
      <c r="B59" s="237"/>
      <c r="C59" s="240"/>
      <c r="D59" s="50">
        <f t="shared" ref="D59:BO59" si="127">20*LOG(D51)</f>
        <v>-3.9391812682128461E-10</v>
      </c>
      <c r="E59" s="50">
        <f t="shared" si="127"/>
        <v>-1.5756725073923274E-9</v>
      </c>
      <c r="F59" s="50">
        <f t="shared" si="127"/>
        <v>-3.5452612133797599E-9</v>
      </c>
      <c r="G59" s="50">
        <f t="shared" si="127"/>
        <v>-6.3026861739744589E-9</v>
      </c>
      <c r="H59" s="50">
        <f t="shared" si="127"/>
        <v>-9.8479473899267447E-9</v>
      </c>
      <c r="I59" s="50">
        <f t="shared" si="127"/>
        <v>-1.4181042933546376E-8</v>
      </c>
      <c r="J59" s="50">
        <f t="shared" si="127"/>
        <v>-1.9301976663322303E-8</v>
      </c>
      <c r="K59" s="50">
        <f t="shared" si="127"/>
        <v>-2.52107447233381E-8</v>
      </c>
      <c r="L59" s="50">
        <f t="shared" si="127"/>
        <v>-3.1907349043856532E-8</v>
      </c>
      <c r="M59" s="50">
        <f t="shared" si="127"/>
        <v>-3.9391789626699814E-8</v>
      </c>
      <c r="N59" s="50">
        <f t="shared" si="127"/>
        <v>-4.7664064545249577E-8</v>
      </c>
      <c r="O59" s="50">
        <f t="shared" si="127"/>
        <v>-5.6724177659066667E-8</v>
      </c>
      <c r="P59" s="50">
        <f t="shared" si="127"/>
        <v>-6.6572124148979062E-8</v>
      </c>
      <c r="Q59" s="50">
        <f t="shared" si="127"/>
        <v>-7.720790594632142E-8</v>
      </c>
      <c r="R59" s="50">
        <f t="shared" si="127"/>
        <v>-8.8631525946970255E-8</v>
      </c>
      <c r="S59" s="50">
        <f t="shared" si="127"/>
        <v>-1.0084298029672413E-7</v>
      </c>
      <c r="T59" s="50">
        <f t="shared" si="127"/>
        <v>-1.1384226996323336E-7</v>
      </c>
      <c r="U59" s="50">
        <f t="shared" si="127"/>
        <v>-1.2762939687869013E-7</v>
      </c>
      <c r="V59" s="50">
        <f t="shared" si="127"/>
        <v>-1.4220435815386364E-7</v>
      </c>
      <c r="W59" s="50">
        <f t="shared" si="127"/>
        <v>-1.5756715668570224E-7</v>
      </c>
      <c r="X59" s="50">
        <f t="shared" si="127"/>
        <v>-1.7371778958540387E-7</v>
      </c>
      <c r="Y59" s="50">
        <f t="shared" si="127"/>
        <v>-1.9065625782169074E-7</v>
      </c>
      <c r="Z59" s="50">
        <f t="shared" si="127"/>
        <v>-2.0838256332782695E-7</v>
      </c>
      <c r="AA59" s="50">
        <f t="shared" si="127"/>
        <v>-2.2689670321565345E-7</v>
      </c>
      <c r="AB59" s="50">
        <f t="shared" si="127"/>
        <v>-2.4619867941886313E-7</v>
      </c>
      <c r="AC59" s="50">
        <f t="shared" si="127"/>
        <v>-2.6628849001405329E-7</v>
      </c>
      <c r="AD59" s="50">
        <f t="shared" si="127"/>
        <v>-2.8716613789967293E-7</v>
      </c>
      <c r="AE59" s="50">
        <f t="shared" si="127"/>
        <v>-3.0883162115274815E-7</v>
      </c>
      <c r="AF59" s="50">
        <f t="shared" si="127"/>
        <v>-3.3128493977917423E-7</v>
      </c>
      <c r="AG59" s="50">
        <f t="shared" si="127"/>
        <v>-3.5452609282073347E-7</v>
      </c>
      <c r="AH59" s="50">
        <f t="shared" si="127"/>
        <v>-3.7855508221240492E-7</v>
      </c>
      <c r="AI59" s="50">
        <f t="shared" si="127"/>
        <v>-4.0337190796072719E-7</v>
      </c>
      <c r="AJ59" s="50">
        <f t="shared" si="127"/>
        <v>-4.2897656910812557E-7</v>
      </c>
      <c r="AK59" s="50">
        <f t="shared" si="127"/>
        <v>-4.5536906469723975E-7</v>
      </c>
      <c r="AL59" s="50">
        <f t="shared" si="127"/>
        <v>-4.8254939859256167E-7</v>
      </c>
      <c r="AM59" s="50">
        <f t="shared" si="127"/>
        <v>-5.1051756501552188E-7</v>
      </c>
      <c r="AN59" s="50">
        <f t="shared" si="127"/>
        <v>-5.3927356686671355E-7</v>
      </c>
      <c r="AO59" s="50">
        <f t="shared" si="127"/>
        <v>-5.6881740704694394E-7</v>
      </c>
      <c r="AP59" s="50">
        <f t="shared" si="127"/>
        <v>-5.9914907977828718E-7</v>
      </c>
      <c r="AQ59" s="50">
        <f t="shared" si="127"/>
        <v>-6.3026859085496161E-7</v>
      </c>
      <c r="AR59" s="50">
        <f t="shared" si="127"/>
        <v>-6.621759354637978E-7</v>
      </c>
      <c r="AS59" s="50">
        <f t="shared" si="127"/>
        <v>-6.94871115542133E-7</v>
      </c>
      <c r="AT59" s="50">
        <f t="shared" si="127"/>
        <v>-7.2835413109886371E-7</v>
      </c>
      <c r="AU59" s="50">
        <f t="shared" si="127"/>
        <v>-7.6262498214310114E-7</v>
      </c>
      <c r="AV59" s="50">
        <f t="shared" si="127"/>
        <v>-7.9768366868417037E-7</v>
      </c>
      <c r="AW59" s="50">
        <f t="shared" si="127"/>
        <v>-8.3353019169593929E-7</v>
      </c>
      <c r="AX59" s="50">
        <f t="shared" si="127"/>
        <v>-8.7016454925950632E-7</v>
      </c>
      <c r="AY59" s="50">
        <f t="shared" si="127"/>
        <v>-9.0758674042051286E-7</v>
      </c>
      <c r="AZ59" s="50">
        <f t="shared" si="127"/>
        <v>-9.4579676904645186E-7</v>
      </c>
      <c r="BA59" s="50">
        <f t="shared" si="127"/>
        <v>-9.8479463225473784E-7</v>
      </c>
      <c r="BB59" s="50">
        <f t="shared" si="127"/>
        <v>-1.0245803300559829E-6</v>
      </c>
      <c r="BC59" s="50">
        <f t="shared" si="127"/>
        <v>-1.0651538653539952E-6</v>
      </c>
      <c r="BD59" s="50">
        <f t="shared" si="127"/>
        <v>-1.10651523237385E-6</v>
      </c>
      <c r="BE59" s="50">
        <f t="shared" si="127"/>
        <v>-1.1486644369127676E-6</v>
      </c>
      <c r="BF59" s="50">
        <f t="shared" si="127"/>
        <v>-1.1916014760892341E-6</v>
      </c>
      <c r="BG59" s="50">
        <f t="shared" si="127"/>
        <v>-1.2353263499149335E-6</v>
      </c>
      <c r="BH59" s="50">
        <f t="shared" si="127"/>
        <v>-1.2798390603304185E-6</v>
      </c>
      <c r="BI59" s="50">
        <f t="shared" si="127"/>
        <v>-1.3251396054191464E-6</v>
      </c>
      <c r="BJ59" s="50">
        <f t="shared" si="127"/>
        <v>-1.3712279851934436E-6</v>
      </c>
      <c r="BK59" s="50">
        <f t="shared" si="127"/>
        <v>-1.4181041996658517E-6</v>
      </c>
      <c r="BL59" s="50">
        <f t="shared" si="127"/>
        <v>-1.465768247884798E-6</v>
      </c>
      <c r="BM59" s="50">
        <f t="shared" si="127"/>
        <v>-1.5142201346848907E-6</v>
      </c>
      <c r="BN59" s="50">
        <f t="shared" si="127"/>
        <v>-1.5634598533290205E-6</v>
      </c>
      <c r="BO59" s="50">
        <f t="shared" si="127"/>
        <v>-1.613487407687896E-6</v>
      </c>
      <c r="BP59" s="50">
        <f t="shared" ref="BP59:CP59" si="128">20*LOG(BP51)</f>
        <v>-1.6643027977751308E-6</v>
      </c>
      <c r="BQ59" s="50">
        <f t="shared" si="128"/>
        <v>-1.7159060216758968E-6</v>
      </c>
      <c r="BR59" s="50">
        <f t="shared" si="128"/>
        <v>-1.7682970822972182E-6</v>
      </c>
      <c r="BS59" s="50">
        <f t="shared" si="128"/>
        <v>-1.821475975796041E-6</v>
      </c>
      <c r="BT59" s="50">
        <f t="shared" si="128"/>
        <v>-1.8754427050798183E-6</v>
      </c>
      <c r="BU59" s="50">
        <f t="shared" si="128"/>
        <v>-1.9301972682345794E-6</v>
      </c>
      <c r="BV59" s="50">
        <f t="shared" si="128"/>
        <v>-1.985739667203879E-6</v>
      </c>
      <c r="BW59" s="50">
        <f t="shared" si="128"/>
        <v>-2.0420699000741755E-6</v>
      </c>
      <c r="BX59" s="50">
        <f t="shared" si="128"/>
        <v>-2.0991879668607967E-6</v>
      </c>
      <c r="BY59" s="50">
        <f t="shared" si="128"/>
        <v>-2.1570938704722675E-6</v>
      </c>
      <c r="BZ59" s="50">
        <f t="shared" si="128"/>
        <v>-2.2157876070670347E-6</v>
      </c>
      <c r="CA59" s="50">
        <f t="shared" si="128"/>
        <v>-2.2752691785897241E-6</v>
      </c>
      <c r="CB59" s="50">
        <f t="shared" si="128"/>
        <v>-2.3355385860208492E-6</v>
      </c>
      <c r="CC59" s="50">
        <f t="shared" si="128"/>
        <v>-2.3965958264838264E-6</v>
      </c>
      <c r="CD59" s="50">
        <f t="shared" si="128"/>
        <v>-2.4584409009595975E-6</v>
      </c>
      <c r="CE59" s="50">
        <f t="shared" si="128"/>
        <v>-2.5210738113936461E-6</v>
      </c>
      <c r="CF59" s="50">
        <f t="shared" si="128"/>
        <v>-2.5844945558743619E-6</v>
      </c>
      <c r="CG59" s="50">
        <f t="shared" si="128"/>
        <v>-2.6487031344189995E-6</v>
      </c>
      <c r="CH59" s="50">
        <f t="shared" si="128"/>
        <v>-2.7136995480093593E-6</v>
      </c>
      <c r="CI59" s="50">
        <f t="shared" si="128"/>
        <v>-2.7794837947344721E-6</v>
      </c>
      <c r="CJ59" s="50">
        <f t="shared" si="128"/>
        <v>-2.8460558765408943E-6</v>
      </c>
      <c r="CK59" s="50">
        <f t="shared" si="128"/>
        <v>-2.913415792482412E-6</v>
      </c>
      <c r="CL59" s="50">
        <f t="shared" si="128"/>
        <v>-2.9815635416130267E-6</v>
      </c>
      <c r="CM59" s="50">
        <f t="shared" si="128"/>
        <v>-3.050499125879938E-6</v>
      </c>
      <c r="CN59" s="50">
        <f t="shared" si="128"/>
        <v>-3.1202225443375763E-6</v>
      </c>
      <c r="CO59" s="50">
        <f t="shared" si="128"/>
        <v>-3.1907337979692411E-6</v>
      </c>
      <c r="CP59" s="51">
        <f t="shared" si="128"/>
        <v>-3.2620328829368078E-6</v>
      </c>
    </row>
    <row r="60" spans="2:94" ht="15.75" thickBot="1" x14ac:dyDescent="0.3">
      <c r="B60" s="34"/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4"/>
    </row>
    <row r="61" spans="2:94" x14ac:dyDescent="0.25">
      <c r="B61" s="235" t="s">
        <v>70</v>
      </c>
      <c r="C61" s="232"/>
      <c r="D61" s="104">
        <f>-ATAN(SQRT((D37*2*PI()*Einstellungen!$E$17*Einstellungen!$E$18)^2)/1)*(180/PI())</f>
        <v>-5.4567409058428585E-4</v>
      </c>
      <c r="E61" s="105">
        <f>-ATAN(SQRT((E37*2*PI()*Einstellungen!$E$17*Einstellungen!$E$18)^2)/1)*(180/PI())</f>
        <v>-1.0913481810695832E-3</v>
      </c>
      <c r="F61" s="105">
        <f>-ATAN(SQRT((F37*2*PI()*Einstellungen!$E$17*Einstellungen!$E$18)^2)/1)*(180/PI())</f>
        <v>-1.6370222713569037E-3</v>
      </c>
      <c r="G61" s="105">
        <f>-ATAN(SQRT((G37*2*PI()*Einstellungen!$E$17*Einstellungen!$E$18)^2)/1)*(180/PI())</f>
        <v>-2.1826963613472581E-3</v>
      </c>
      <c r="H61" s="105">
        <f>-ATAN(SQRT((H37*2*PI()*Einstellungen!$E$17*Einstellungen!$E$18)^2)/1)*(180/PI())</f>
        <v>-2.7283704509416594E-3</v>
      </c>
      <c r="I61" s="105">
        <f>-ATAN(SQRT((I37*2*PI()*Einstellungen!$E$17*Einstellungen!$E$18)^2)/1)*(180/PI())</f>
        <v>-3.274044540041118E-3</v>
      </c>
      <c r="J61" s="105">
        <f>-ATAN(SQRT((J37*2*PI()*Einstellungen!$E$17*Einstellungen!$E$18)^2)/1)*(180/PI())</f>
        <v>-3.8197186285466454E-3</v>
      </c>
      <c r="K61" s="105">
        <f>-ATAN(SQRT((K37*2*PI()*Einstellungen!$E$17*Einstellungen!$E$18)^2)/1)*(180/PI())</f>
        <v>-4.3653927163592532E-3</v>
      </c>
      <c r="L61" s="105">
        <f>-ATAN(SQRT((L37*2*PI()*Einstellungen!$E$17*Einstellungen!$E$18)^2)/1)*(180/PI())</f>
        <v>-4.9110668033799532E-3</v>
      </c>
      <c r="M61" s="105">
        <f>-ATAN(SQRT((M37*2*PI()*Einstellungen!$E$17*Einstellungen!$E$18)^2)/1)*(180/PI())</f>
        <v>-5.4567408895097565E-3</v>
      </c>
      <c r="N61" s="105">
        <f>-ATAN(SQRT((N37*2*PI()*Einstellungen!$E$17*Einstellungen!$E$18)^2)/1)*(180/PI())</f>
        <v>-6.0024149746496754E-3</v>
      </c>
      <c r="O61" s="105">
        <f>-ATAN(SQRT((O37*2*PI()*Einstellungen!$E$17*Einstellungen!$E$18)^2)/1)*(180/PI())</f>
        <v>-6.5480890587007214E-3</v>
      </c>
      <c r="P61" s="105">
        <f>-ATAN(SQRT((P37*2*PI()*Einstellungen!$E$17*Einstellungen!$E$18)^2)/1)*(180/PI())</f>
        <v>-7.093763141563905E-3</v>
      </c>
      <c r="Q61" s="105">
        <f>-ATAN(SQRT((Q37*2*PI()*Einstellungen!$E$17*Einstellungen!$E$18)^2)/1)*(180/PI())</f>
        <v>-7.6394372231402378E-3</v>
      </c>
      <c r="R61" s="105">
        <f>-ATAN(SQRT((R37*2*PI()*Einstellungen!$E$17*Einstellungen!$E$18)^2)/1)*(180/PI())</f>
        <v>-8.1851113033307304E-3</v>
      </c>
      <c r="S61" s="105">
        <f>-ATAN(SQRT((S37*2*PI()*Einstellungen!$E$17*Einstellungen!$E$18)^2)/1)*(180/PI())</f>
        <v>-8.7307853820363969E-3</v>
      </c>
      <c r="T61" s="105">
        <f>-ATAN(SQRT((T37*2*PI()*Einstellungen!$E$17*Einstellungen!$E$18)^2)/1)*(180/PI())</f>
        <v>-9.2764594591582469E-3</v>
      </c>
      <c r="U61" s="105">
        <f>-ATAN(SQRT((U37*2*PI()*Einstellungen!$E$17*Einstellungen!$E$18)^2)/1)*(180/PI())</f>
        <v>-9.8221335345972938E-3</v>
      </c>
      <c r="V61" s="105">
        <f>-ATAN(SQRT((V37*2*PI()*Einstellungen!$E$17*Einstellungen!$E$18)^2)/1)*(180/PI())</f>
        <v>-1.0367807608254547E-2</v>
      </c>
      <c r="W61" s="105">
        <f>-ATAN(SQRT((W37*2*PI()*Einstellungen!$E$17*Einstellungen!$E$18)^2)/1)*(180/PI())</f>
        <v>-1.091348168003102E-2</v>
      </c>
      <c r="X61" s="105">
        <f>-ATAN(SQRT((X37*2*PI()*Einstellungen!$E$17*Einstellungen!$E$18)^2)/1)*(180/PI())</f>
        <v>-1.1459155749827721E-2</v>
      </c>
      <c r="Y61" s="105">
        <f>-ATAN(SQRT((Y37*2*PI()*Einstellungen!$E$17*Einstellungen!$E$18)^2)/1)*(180/PI())</f>
        <v>-1.2004829817545665E-2</v>
      </c>
      <c r="Z61" s="105">
        <f>-ATAN(SQRT((Z37*2*PI()*Einstellungen!$E$17*Einstellungen!$E$18)^2)/1)*(180/PI())</f>
        <v>-1.2550503883085861E-2</v>
      </c>
      <c r="AA61" s="105">
        <f>-ATAN(SQRT((AA37*2*PI()*Einstellungen!$E$17*Einstellungen!$E$18)^2)/1)*(180/PI())</f>
        <v>-1.3096177946349328E-2</v>
      </c>
      <c r="AB61" s="105">
        <f>-ATAN(SQRT((AB37*2*PI()*Einstellungen!$E$17*Einstellungen!$E$18)^2)/1)*(180/PI())</f>
        <v>-1.3641852007237063E-2</v>
      </c>
      <c r="AC61" s="105">
        <f>-ATAN(SQRT((AC37*2*PI()*Einstellungen!$E$17*Einstellungen!$E$18)^2)/1)*(180/PI())</f>
        <v>-1.418752606565009E-2</v>
      </c>
      <c r="AD61" s="105">
        <f>-ATAN(SQRT((AD37*2*PI()*Einstellungen!$E$17*Einstellungen!$E$18)^2)/1)*(180/PI())</f>
        <v>-1.4733200121489416E-2</v>
      </c>
      <c r="AE61" s="105">
        <f>-ATAN(SQRT((AE37*2*PI()*Einstellungen!$E$17*Einstellungen!$E$18)^2)/1)*(180/PI())</f>
        <v>-1.5278874174656053E-2</v>
      </c>
      <c r="AF61" s="105">
        <f>-ATAN(SQRT((AF37*2*PI()*Einstellungen!$E$17*Einstellungen!$E$18)^2)/1)*(180/PI())</f>
        <v>-1.582454822505101E-2</v>
      </c>
      <c r="AG61" s="105">
        <f>-ATAN(SQRT((AG37*2*PI()*Einstellungen!$E$17*Einstellungen!$E$18)^2)/1)*(180/PI())</f>
        <v>-1.6370222272575303E-2</v>
      </c>
      <c r="AH61" s="105">
        <f>-ATAN(SQRT((AH37*2*PI()*Einstellungen!$E$17*Einstellungen!$E$18)^2)/1)*(180/PI())</f>
        <v>-1.6915896317129944E-2</v>
      </c>
      <c r="AI61" s="105">
        <f>-ATAN(SQRT((AI37*2*PI()*Einstellungen!$E$17*Einstellungen!$E$18)^2)/1)*(180/PI())</f>
        <v>-1.7461570358615938E-2</v>
      </c>
      <c r="AJ61" s="105">
        <f>-ATAN(SQRT((AJ37*2*PI()*Einstellungen!$E$17*Einstellungen!$E$18)^2)/1)*(180/PI())</f>
        <v>-1.8007244396934304E-2</v>
      </c>
      <c r="AK61" s="105">
        <f>-ATAN(SQRT((AK37*2*PI()*Einstellungen!$E$17*Einstellungen!$E$18)^2)/1)*(180/PI())</f>
        <v>-1.8552918431986049E-2</v>
      </c>
      <c r="AL61" s="105">
        <f>-ATAN(SQRT((AL37*2*PI()*Einstellungen!$E$17*Einstellungen!$E$18)^2)/1)*(180/PI())</f>
        <v>-1.9098592463672185E-2</v>
      </c>
      <c r="AM61" s="105">
        <f>-ATAN(SQRT((AM37*2*PI()*Einstellungen!$E$17*Einstellungen!$E$18)^2)/1)*(180/PI())</f>
        <v>-1.9644266491893721E-2</v>
      </c>
      <c r="AN61" s="105">
        <f>-ATAN(SQRT((AN37*2*PI()*Einstellungen!$E$17*Einstellungen!$E$18)^2)/1)*(180/PI())</f>
        <v>-2.018994051655168E-2</v>
      </c>
      <c r="AO61" s="105">
        <f>-ATAN(SQRT((AO37*2*PI()*Einstellungen!$E$17*Einstellungen!$E$18)^2)/1)*(180/PI())</f>
        <v>-2.0735614537547058E-2</v>
      </c>
      <c r="AP61" s="105">
        <f>-ATAN(SQRT((AP37*2*PI()*Einstellungen!$E$17*Einstellungen!$E$18)^2)/1)*(180/PI())</f>
        <v>-2.1281288554780876E-2</v>
      </c>
      <c r="AQ61" s="105">
        <f>-ATAN(SQRT((AQ37*2*PI()*Einstellungen!$E$17*Einstellungen!$E$18)^2)/1)*(180/PI())</f>
        <v>-2.1826962568154147E-2</v>
      </c>
      <c r="AR61" s="105">
        <f>-ATAN(SQRT((AR37*2*PI()*Einstellungen!$E$17*Einstellungen!$E$18)^2)/1)*(180/PI())</f>
        <v>-2.237263657756788E-2</v>
      </c>
      <c r="AS61" s="105">
        <f>-ATAN(SQRT((AS37*2*PI()*Einstellungen!$E$17*Einstellungen!$E$18)^2)/1)*(180/PI())</f>
        <v>-2.2918310582923082E-2</v>
      </c>
      <c r="AT61" s="105">
        <f>-ATAN(SQRT((AT37*2*PI()*Einstellungen!$E$17*Einstellungen!$E$18)^2)/1)*(180/PI())</f>
        <v>-2.3463984584120766E-2</v>
      </c>
      <c r="AU61" s="105">
        <f>-ATAN(SQRT((AU37*2*PI()*Einstellungen!$E$17*Einstellungen!$E$18)^2)/1)*(180/PI())</f>
        <v>-2.4009658581061952E-2</v>
      </c>
      <c r="AV61" s="105">
        <f>-ATAN(SQRT((AV37*2*PI()*Einstellungen!$E$17*Einstellungen!$E$18)^2)/1)*(180/PI())</f>
        <v>-2.4555332573647646E-2</v>
      </c>
      <c r="AW61" s="105">
        <f>-ATAN(SQRT((AW37*2*PI()*Einstellungen!$E$17*Einstellungen!$E$18)^2)/1)*(180/PI())</f>
        <v>-2.5101006561778851E-2</v>
      </c>
      <c r="AX61" s="105">
        <f>-ATAN(SQRT((AX37*2*PI()*Einstellungen!$E$17*Einstellungen!$E$18)^2)/1)*(180/PI())</f>
        <v>-2.5646680545356598E-2</v>
      </c>
      <c r="AY61" s="105">
        <f>-ATAN(SQRT((AY37*2*PI()*Einstellungen!$E$17*Einstellungen!$E$18)^2)/1)*(180/PI())</f>
        <v>-2.6192354524281883E-2</v>
      </c>
      <c r="AZ61" s="105">
        <f>-ATAN(SQRT((AZ37*2*PI()*Einstellungen!$E$17*Einstellungen!$E$18)^2)/1)*(180/PI())</f>
        <v>-2.6738028498455718E-2</v>
      </c>
      <c r="BA61" s="105">
        <f>-ATAN(SQRT((BA37*2*PI()*Einstellungen!$E$17*Einstellungen!$E$18)^2)/1)*(180/PI())</f>
        <v>-2.7283702467779121E-2</v>
      </c>
      <c r="BB61" s="105">
        <f>-ATAN(SQRT((BB37*2*PI()*Einstellungen!$E$17*Einstellungen!$E$18)^2)/1)*(180/PI())</f>
        <v>-2.7829376432153101E-2</v>
      </c>
      <c r="BC61" s="105">
        <f>-ATAN(SQRT((BC37*2*PI()*Einstellungen!$E$17*Einstellungen!$E$18)^2)/1)*(180/PI())</f>
        <v>-2.8375050391478675E-2</v>
      </c>
      <c r="BD61" s="105">
        <f>-ATAN(SQRT((BD37*2*PI()*Einstellungen!$E$17*Einstellungen!$E$18)^2)/1)*(180/PI())</f>
        <v>-2.8920724345656842E-2</v>
      </c>
      <c r="BE61" s="105">
        <f>-ATAN(SQRT((BE37*2*PI()*Einstellungen!$E$17*Einstellungen!$E$18)^2)/1)*(180/PI())</f>
        <v>-2.9466398294588626E-2</v>
      </c>
      <c r="BF61" s="105">
        <f>-ATAN(SQRT((BF37*2*PI()*Einstellungen!$E$17*Einstellungen!$E$18)^2)/1)*(180/PI())</f>
        <v>-3.0012072238175039E-2</v>
      </c>
      <c r="BG61" s="105">
        <f>-ATAN(SQRT((BG37*2*PI()*Einstellungen!$E$17*Einstellungen!$E$18)^2)/1)*(180/PI())</f>
        <v>-3.0557746176317079E-2</v>
      </c>
      <c r="BH61" s="105">
        <f>-ATAN(SQRT((BH37*2*PI()*Einstellungen!$E$17*Einstellungen!$E$18)^2)/1)*(180/PI())</f>
        <v>-3.1103420108915765E-2</v>
      </c>
      <c r="BI61" s="105">
        <f>-ATAN(SQRT((BI37*2*PI()*Einstellungen!$E$17*Einstellungen!$E$18)^2)/1)*(180/PI())</f>
        <v>-3.1649094035872113E-2</v>
      </c>
      <c r="BJ61" s="105">
        <f>-ATAN(SQRT((BJ37*2*PI()*Einstellungen!$E$17*Einstellungen!$E$18)^2)/1)*(180/PI())</f>
        <v>-3.2194767957087138E-2</v>
      </c>
      <c r="BK61" s="105">
        <f>-ATAN(SQRT((BK37*2*PI()*Einstellungen!$E$17*Einstellungen!$E$18)^2)/1)*(180/PI())</f>
        <v>-3.2740441872461841E-2</v>
      </c>
      <c r="BL61" s="105">
        <f>-ATAN(SQRT((BL37*2*PI()*Einstellungen!$E$17*Einstellungen!$E$18)^2)/1)*(180/PI())</f>
        <v>-3.3286115781897233E-2</v>
      </c>
      <c r="BM61" s="105">
        <f>-ATAN(SQRT((BM37*2*PI()*Einstellungen!$E$17*Einstellungen!$E$18)^2)/1)*(180/PI())</f>
        <v>-3.3831789685294336E-2</v>
      </c>
      <c r="BN61" s="105">
        <f>-ATAN(SQRT((BN37*2*PI()*Einstellungen!$E$17*Einstellungen!$E$18)^2)/1)*(180/PI())</f>
        <v>-3.4377463582554155E-2</v>
      </c>
      <c r="BO61" s="105">
        <f>-ATAN(SQRT((BO37*2*PI()*Einstellungen!$E$17*Einstellungen!$E$18)^2)/1)*(180/PI())</f>
        <v>-3.4923137473577705E-2</v>
      </c>
      <c r="BP61" s="105">
        <f>-ATAN(SQRT((BP37*2*PI()*Einstellungen!$E$17*Einstellungen!$E$18)^2)/1)*(180/PI())</f>
        <v>-3.5468811358265989E-2</v>
      </c>
      <c r="BQ61" s="105">
        <f>-ATAN(SQRT((BQ37*2*PI()*Einstellungen!$E$17*Einstellungen!$E$18)^2)/1)*(180/PI())</f>
        <v>-3.6014485236520039E-2</v>
      </c>
      <c r="BR61" s="105">
        <f>-ATAN(SQRT((BR37*2*PI()*Einstellungen!$E$17*Einstellungen!$E$18)^2)/1)*(180/PI())</f>
        <v>-3.6560159108240842E-2</v>
      </c>
      <c r="BS61" s="105">
        <f>-ATAN(SQRT((BS37*2*PI()*Einstellungen!$E$17*Einstellungen!$E$18)^2)/1)*(180/PI())</f>
        <v>-3.7105832973329429E-2</v>
      </c>
      <c r="BT61" s="105">
        <f>-ATAN(SQRT((BT37*2*PI()*Einstellungen!$E$17*Einstellungen!$E$18)^2)/1)*(180/PI())</f>
        <v>-3.7651506831686797E-2</v>
      </c>
      <c r="BU61" s="105">
        <f>-ATAN(SQRT((BU37*2*PI()*Einstellungen!$E$17*Einstellungen!$E$18)^2)/1)*(180/PI())</f>
        <v>-3.8197180683213969E-2</v>
      </c>
      <c r="BV61" s="105">
        <f>-ATAN(SQRT((BV37*2*PI()*Einstellungen!$E$17*Einstellungen!$E$18)^2)/1)*(180/PI())</f>
        <v>-3.8742854527811947E-2</v>
      </c>
      <c r="BW61" s="105">
        <f>-ATAN(SQRT((BW37*2*PI()*Einstellungen!$E$17*Einstellungen!$E$18)^2)/1)*(180/PI())</f>
        <v>-3.9288528365381749E-2</v>
      </c>
      <c r="BX61" s="105">
        <f>-ATAN(SQRT((BX37*2*PI()*Einstellungen!$E$17*Einstellungen!$E$18)^2)/1)*(180/PI())</f>
        <v>-3.9834202195824391E-2</v>
      </c>
      <c r="BY61" s="105">
        <f>-ATAN(SQRT((BY37*2*PI()*Einstellungen!$E$17*Einstellungen!$E$18)^2)/1)*(180/PI())</f>
        <v>-4.0379876019040882E-2</v>
      </c>
      <c r="BZ61" s="105">
        <f>-ATAN(SQRT((BZ37*2*PI()*Einstellungen!$E$17*Einstellungen!$E$18)^2)/1)*(180/PI())</f>
        <v>-4.0925549834932219E-2</v>
      </c>
      <c r="CA61" s="105">
        <f>-ATAN(SQRT((CA37*2*PI()*Einstellungen!$E$17*Einstellungen!$E$18)^2)/1)*(180/PI())</f>
        <v>-4.1471223643399432E-2</v>
      </c>
      <c r="CB61" s="105">
        <f>-ATAN(SQRT((CB37*2*PI()*Einstellungen!$E$17*Einstellungen!$E$18)^2)/1)*(180/PI())</f>
        <v>-4.2016897444343532E-2</v>
      </c>
      <c r="CC61" s="105">
        <f>-ATAN(SQRT((CC37*2*PI()*Einstellungen!$E$17*Einstellungen!$E$18)^2)/1)*(180/PI())</f>
        <v>-4.256257123766552E-2</v>
      </c>
      <c r="CD61" s="105">
        <f>-ATAN(SQRT((CD37*2*PI()*Einstellungen!$E$17*Einstellungen!$E$18)^2)/1)*(180/PI())</f>
        <v>-4.310824502326642E-2</v>
      </c>
      <c r="CE61" s="105">
        <f>-ATAN(SQRT((CE37*2*PI()*Einstellungen!$E$17*Einstellungen!$E$18)^2)/1)*(180/PI())</f>
        <v>-4.3653918801047235E-2</v>
      </c>
      <c r="CF61" s="105">
        <f>-ATAN(SQRT((CF37*2*PI()*Einstellungen!$E$17*Einstellungen!$E$18)^2)/1)*(180/PI())</f>
        <v>-4.4199592570908983E-2</v>
      </c>
      <c r="CG61" s="105">
        <f>-ATAN(SQRT((CG37*2*PI()*Einstellungen!$E$17*Einstellungen!$E$18)^2)/1)*(180/PI())</f>
        <v>-4.4745266332752665E-2</v>
      </c>
      <c r="CH61" s="105">
        <f>-ATAN(SQRT((CH37*2*PI()*Einstellungen!$E$17*Einstellungen!$E$18)^2)/1)*(180/PI())</f>
        <v>-4.5290940086479298E-2</v>
      </c>
      <c r="CI61" s="105">
        <f>-ATAN(SQRT((CI37*2*PI()*Einstellungen!$E$17*Einstellungen!$E$18)^2)/1)*(180/PI())</f>
        <v>-4.5836613831989906E-2</v>
      </c>
      <c r="CJ61" s="105">
        <f>-ATAN(SQRT((CJ37*2*PI()*Einstellungen!$E$17*Einstellungen!$E$18)^2)/1)*(180/PI())</f>
        <v>-4.6382287569185485E-2</v>
      </c>
      <c r="CK61" s="105">
        <f>-ATAN(SQRT((CK37*2*PI()*Einstellungen!$E$17*Einstellungen!$E$18)^2)/1)*(180/PI())</f>
        <v>-4.6927961297967051E-2</v>
      </c>
      <c r="CL61" s="105">
        <f>-ATAN(SQRT((CL37*2*PI()*Einstellungen!$E$17*Einstellungen!$E$18)^2)/1)*(180/PI())</f>
        <v>-4.7473635018235628E-2</v>
      </c>
      <c r="CM61" s="105">
        <f>-ATAN(SQRT((CM37*2*PI()*Einstellungen!$E$17*Einstellungen!$E$18)^2)/1)*(180/PI())</f>
        <v>-4.8019308729892199E-2</v>
      </c>
      <c r="CN61" s="105">
        <f>-ATAN(SQRT((CN37*2*PI()*Einstellungen!$E$17*Einstellungen!$E$18)^2)/1)*(180/PI())</f>
        <v>-4.8564982432837814E-2</v>
      </c>
      <c r="CO61" s="105">
        <f>-ATAN(SQRT((CO37*2*PI()*Einstellungen!$E$17*Einstellungen!$E$18)^2)/1)*(180/PI())</f>
        <v>-4.9110656126973462E-2</v>
      </c>
      <c r="CP61" s="106">
        <f>-ATAN(SQRT((CP37*2*PI()*Einstellungen!$E$17*Einstellungen!$E$18)^2)/1)*(180/PI())</f>
        <v>-4.9656329812200146E-2</v>
      </c>
    </row>
    <row r="62" spans="2:94" x14ac:dyDescent="0.25">
      <c r="B62" s="236"/>
      <c r="C62" s="233"/>
      <c r="D62" s="107">
        <f>-ATAN(SQRT((D38*2*PI()*Einstellungen!$E$17*Einstellungen!$E$18)^2)/1)*(180/PI())</f>
        <v>-5.4567409058428585E-4</v>
      </c>
      <c r="E62" s="103">
        <f>-ATAN(SQRT((E38*2*PI()*Einstellungen!$E$17*Einstellungen!$E$18)^2)/1)*(180/PI())</f>
        <v>-1.0913481810695832E-3</v>
      </c>
      <c r="F62" s="103">
        <f>-ATAN(SQRT((F38*2*PI()*Einstellungen!$E$17*Einstellungen!$E$18)^2)/1)*(180/PI())</f>
        <v>-1.6370222713569037E-3</v>
      </c>
      <c r="G62" s="103">
        <f>-ATAN(SQRT((G38*2*PI()*Einstellungen!$E$17*Einstellungen!$E$18)^2)/1)*(180/PI())</f>
        <v>-2.1826963613472581E-3</v>
      </c>
      <c r="H62" s="103">
        <f>-ATAN(SQRT((H38*2*PI()*Einstellungen!$E$17*Einstellungen!$E$18)^2)/1)*(180/PI())</f>
        <v>-2.7283704509416594E-3</v>
      </c>
      <c r="I62" s="103">
        <f>-ATAN(SQRT((I38*2*PI()*Einstellungen!$E$17*Einstellungen!$E$18)^2)/1)*(180/PI())</f>
        <v>-3.274044540041118E-3</v>
      </c>
      <c r="J62" s="103">
        <f>-ATAN(SQRT((J38*2*PI()*Einstellungen!$E$17*Einstellungen!$E$18)^2)/1)*(180/PI())</f>
        <v>-3.8197186285466454E-3</v>
      </c>
      <c r="K62" s="103">
        <f>-ATAN(SQRT((K38*2*PI()*Einstellungen!$E$17*Einstellungen!$E$18)^2)/1)*(180/PI())</f>
        <v>-4.3653927163592532E-3</v>
      </c>
      <c r="L62" s="103">
        <f>-ATAN(SQRT((L38*2*PI()*Einstellungen!$E$17*Einstellungen!$E$18)^2)/1)*(180/PI())</f>
        <v>-4.9110668033799532E-3</v>
      </c>
      <c r="M62" s="103">
        <f>-ATAN(SQRT((M38*2*PI()*Einstellungen!$E$17*Einstellungen!$E$18)^2)/1)*(180/PI())</f>
        <v>-5.4567408895097565E-3</v>
      </c>
      <c r="N62" s="103">
        <f>-ATAN(SQRT((N38*2*PI()*Einstellungen!$E$17*Einstellungen!$E$18)^2)/1)*(180/PI())</f>
        <v>-6.0024149746496754E-3</v>
      </c>
      <c r="O62" s="103">
        <f>-ATAN(SQRT((O38*2*PI()*Einstellungen!$E$17*Einstellungen!$E$18)^2)/1)*(180/PI())</f>
        <v>-6.5480890587007214E-3</v>
      </c>
      <c r="P62" s="103">
        <f>-ATAN(SQRT((P38*2*PI()*Einstellungen!$E$17*Einstellungen!$E$18)^2)/1)*(180/PI())</f>
        <v>-7.093763141563905E-3</v>
      </c>
      <c r="Q62" s="103">
        <f>-ATAN(SQRT((Q38*2*PI()*Einstellungen!$E$17*Einstellungen!$E$18)^2)/1)*(180/PI())</f>
        <v>-7.6394372231402378E-3</v>
      </c>
      <c r="R62" s="103">
        <f>-ATAN(SQRT((R38*2*PI()*Einstellungen!$E$17*Einstellungen!$E$18)^2)/1)*(180/PI())</f>
        <v>-8.1851113033307304E-3</v>
      </c>
      <c r="S62" s="103">
        <f>-ATAN(SQRT((S38*2*PI()*Einstellungen!$E$17*Einstellungen!$E$18)^2)/1)*(180/PI())</f>
        <v>-8.7307853820363969E-3</v>
      </c>
      <c r="T62" s="103">
        <f>-ATAN(SQRT((T38*2*PI()*Einstellungen!$E$17*Einstellungen!$E$18)^2)/1)*(180/PI())</f>
        <v>-9.2764594591582469E-3</v>
      </c>
      <c r="U62" s="103">
        <f>-ATAN(SQRT((U38*2*PI()*Einstellungen!$E$17*Einstellungen!$E$18)^2)/1)*(180/PI())</f>
        <v>-9.8221335345972938E-3</v>
      </c>
      <c r="V62" s="103">
        <f>-ATAN(SQRT((V38*2*PI()*Einstellungen!$E$17*Einstellungen!$E$18)^2)/1)*(180/PI())</f>
        <v>-1.0367807608254547E-2</v>
      </c>
      <c r="W62" s="103">
        <f>-ATAN(SQRT((W38*2*PI()*Einstellungen!$E$17*Einstellungen!$E$18)^2)/1)*(180/PI())</f>
        <v>-1.091348168003102E-2</v>
      </c>
      <c r="X62" s="103">
        <f>-ATAN(SQRT((X38*2*PI()*Einstellungen!$E$17*Einstellungen!$E$18)^2)/1)*(180/PI())</f>
        <v>-1.1459155749827721E-2</v>
      </c>
      <c r="Y62" s="103">
        <f>-ATAN(SQRT((Y38*2*PI()*Einstellungen!$E$17*Einstellungen!$E$18)^2)/1)*(180/PI())</f>
        <v>-1.2004829817545665E-2</v>
      </c>
      <c r="Z62" s="103">
        <f>-ATAN(SQRT((Z38*2*PI()*Einstellungen!$E$17*Einstellungen!$E$18)^2)/1)*(180/PI())</f>
        <v>-1.2550503883085861E-2</v>
      </c>
      <c r="AA62" s="103">
        <f>-ATAN(SQRT((AA38*2*PI()*Einstellungen!$E$17*Einstellungen!$E$18)^2)/1)*(180/PI())</f>
        <v>-1.3096177946349328E-2</v>
      </c>
      <c r="AB62" s="103">
        <f>-ATAN(SQRT((AB38*2*PI()*Einstellungen!$E$17*Einstellungen!$E$18)^2)/1)*(180/PI())</f>
        <v>-1.3641852007237063E-2</v>
      </c>
      <c r="AC62" s="103">
        <f>-ATAN(SQRT((AC38*2*PI()*Einstellungen!$E$17*Einstellungen!$E$18)^2)/1)*(180/PI())</f>
        <v>-1.418752606565009E-2</v>
      </c>
      <c r="AD62" s="103">
        <f>-ATAN(SQRT((AD38*2*PI()*Einstellungen!$E$17*Einstellungen!$E$18)^2)/1)*(180/PI())</f>
        <v>-1.4733200121489416E-2</v>
      </c>
      <c r="AE62" s="103">
        <f>-ATAN(SQRT((AE38*2*PI()*Einstellungen!$E$17*Einstellungen!$E$18)^2)/1)*(180/PI())</f>
        <v>-1.5278874174656053E-2</v>
      </c>
      <c r="AF62" s="103">
        <f>-ATAN(SQRT((AF38*2*PI()*Einstellungen!$E$17*Einstellungen!$E$18)^2)/1)*(180/PI())</f>
        <v>-1.582454822505101E-2</v>
      </c>
      <c r="AG62" s="103">
        <f>-ATAN(SQRT((AG38*2*PI()*Einstellungen!$E$17*Einstellungen!$E$18)^2)/1)*(180/PI())</f>
        <v>-1.6370222272575303E-2</v>
      </c>
      <c r="AH62" s="103">
        <f>-ATAN(SQRT((AH38*2*PI()*Einstellungen!$E$17*Einstellungen!$E$18)^2)/1)*(180/PI())</f>
        <v>-1.6915896317129944E-2</v>
      </c>
      <c r="AI62" s="103">
        <f>-ATAN(SQRT((AI38*2*PI()*Einstellungen!$E$17*Einstellungen!$E$18)^2)/1)*(180/PI())</f>
        <v>-1.7461570358615938E-2</v>
      </c>
      <c r="AJ62" s="103">
        <f>-ATAN(SQRT((AJ38*2*PI()*Einstellungen!$E$17*Einstellungen!$E$18)^2)/1)*(180/PI())</f>
        <v>-1.8007244396934304E-2</v>
      </c>
      <c r="AK62" s="103">
        <f>-ATAN(SQRT((AK38*2*PI()*Einstellungen!$E$17*Einstellungen!$E$18)^2)/1)*(180/PI())</f>
        <v>-1.8552918431986049E-2</v>
      </c>
      <c r="AL62" s="103">
        <f>-ATAN(SQRT((AL38*2*PI()*Einstellungen!$E$17*Einstellungen!$E$18)^2)/1)*(180/PI())</f>
        <v>-1.9098592463672185E-2</v>
      </c>
      <c r="AM62" s="103">
        <f>-ATAN(SQRT((AM38*2*PI()*Einstellungen!$E$17*Einstellungen!$E$18)^2)/1)*(180/PI())</f>
        <v>-1.9644266491893721E-2</v>
      </c>
      <c r="AN62" s="103">
        <f>-ATAN(SQRT((AN38*2*PI()*Einstellungen!$E$17*Einstellungen!$E$18)^2)/1)*(180/PI())</f>
        <v>-2.018994051655168E-2</v>
      </c>
      <c r="AO62" s="103">
        <f>-ATAN(SQRT((AO38*2*PI()*Einstellungen!$E$17*Einstellungen!$E$18)^2)/1)*(180/PI())</f>
        <v>-2.0735614537547058E-2</v>
      </c>
      <c r="AP62" s="103">
        <f>-ATAN(SQRT((AP38*2*PI()*Einstellungen!$E$17*Einstellungen!$E$18)^2)/1)*(180/PI())</f>
        <v>-2.1281288554780876E-2</v>
      </c>
      <c r="AQ62" s="103">
        <f>-ATAN(SQRT((AQ38*2*PI()*Einstellungen!$E$17*Einstellungen!$E$18)^2)/1)*(180/PI())</f>
        <v>-2.1826962568154147E-2</v>
      </c>
      <c r="AR62" s="103">
        <f>-ATAN(SQRT((AR38*2*PI()*Einstellungen!$E$17*Einstellungen!$E$18)^2)/1)*(180/PI())</f>
        <v>-2.237263657756788E-2</v>
      </c>
      <c r="AS62" s="103">
        <f>-ATAN(SQRT((AS38*2*PI()*Einstellungen!$E$17*Einstellungen!$E$18)^2)/1)*(180/PI())</f>
        <v>-2.2918310582923082E-2</v>
      </c>
      <c r="AT62" s="103">
        <f>-ATAN(SQRT((AT38*2*PI()*Einstellungen!$E$17*Einstellungen!$E$18)^2)/1)*(180/PI())</f>
        <v>-2.3463984584120766E-2</v>
      </c>
      <c r="AU62" s="103">
        <f>-ATAN(SQRT((AU38*2*PI()*Einstellungen!$E$17*Einstellungen!$E$18)^2)/1)*(180/PI())</f>
        <v>-2.4009658581061952E-2</v>
      </c>
      <c r="AV62" s="103">
        <f>-ATAN(SQRT((AV38*2*PI()*Einstellungen!$E$17*Einstellungen!$E$18)^2)/1)*(180/PI())</f>
        <v>-2.4555332573647646E-2</v>
      </c>
      <c r="AW62" s="103">
        <f>-ATAN(SQRT((AW38*2*PI()*Einstellungen!$E$17*Einstellungen!$E$18)^2)/1)*(180/PI())</f>
        <v>-2.5101006561778851E-2</v>
      </c>
      <c r="AX62" s="103">
        <f>-ATAN(SQRT((AX38*2*PI()*Einstellungen!$E$17*Einstellungen!$E$18)^2)/1)*(180/PI())</f>
        <v>-2.5646680545356598E-2</v>
      </c>
      <c r="AY62" s="103">
        <f>-ATAN(SQRT((AY38*2*PI()*Einstellungen!$E$17*Einstellungen!$E$18)^2)/1)*(180/PI())</f>
        <v>-2.6192354524281883E-2</v>
      </c>
      <c r="AZ62" s="103">
        <f>-ATAN(SQRT((AZ38*2*PI()*Einstellungen!$E$17*Einstellungen!$E$18)^2)/1)*(180/PI())</f>
        <v>-2.6738028498455718E-2</v>
      </c>
      <c r="BA62" s="103">
        <f>-ATAN(SQRT((BA38*2*PI()*Einstellungen!$E$17*Einstellungen!$E$18)^2)/1)*(180/PI())</f>
        <v>-2.7283702467779121E-2</v>
      </c>
      <c r="BB62" s="103">
        <f>-ATAN(SQRT((BB38*2*PI()*Einstellungen!$E$17*Einstellungen!$E$18)^2)/1)*(180/PI())</f>
        <v>-2.7829376432153101E-2</v>
      </c>
      <c r="BC62" s="103">
        <f>-ATAN(SQRT((BC38*2*PI()*Einstellungen!$E$17*Einstellungen!$E$18)^2)/1)*(180/PI())</f>
        <v>-2.8375050391478675E-2</v>
      </c>
      <c r="BD62" s="103">
        <f>-ATAN(SQRT((BD38*2*PI()*Einstellungen!$E$17*Einstellungen!$E$18)^2)/1)*(180/PI())</f>
        <v>-2.8920724345656842E-2</v>
      </c>
      <c r="BE62" s="103">
        <f>-ATAN(SQRT((BE38*2*PI()*Einstellungen!$E$17*Einstellungen!$E$18)^2)/1)*(180/PI())</f>
        <v>-2.9466398294588626E-2</v>
      </c>
      <c r="BF62" s="103">
        <f>-ATAN(SQRT((BF38*2*PI()*Einstellungen!$E$17*Einstellungen!$E$18)^2)/1)*(180/PI())</f>
        <v>-3.0012072238175039E-2</v>
      </c>
      <c r="BG62" s="103">
        <f>-ATAN(SQRT((BG38*2*PI()*Einstellungen!$E$17*Einstellungen!$E$18)^2)/1)*(180/PI())</f>
        <v>-3.0557746176317079E-2</v>
      </c>
      <c r="BH62" s="103">
        <f>-ATAN(SQRT((BH38*2*PI()*Einstellungen!$E$17*Einstellungen!$E$18)^2)/1)*(180/PI())</f>
        <v>-3.1103420108915765E-2</v>
      </c>
      <c r="BI62" s="103">
        <f>-ATAN(SQRT((BI38*2*PI()*Einstellungen!$E$17*Einstellungen!$E$18)^2)/1)*(180/PI())</f>
        <v>-3.1649094035872113E-2</v>
      </c>
      <c r="BJ62" s="103">
        <f>-ATAN(SQRT((BJ38*2*PI()*Einstellungen!$E$17*Einstellungen!$E$18)^2)/1)*(180/PI())</f>
        <v>-3.2194767957087138E-2</v>
      </c>
      <c r="BK62" s="103">
        <f>-ATAN(SQRT((BK38*2*PI()*Einstellungen!$E$17*Einstellungen!$E$18)^2)/1)*(180/PI())</f>
        <v>-3.2740441872461841E-2</v>
      </c>
      <c r="BL62" s="103">
        <f>-ATAN(SQRT((BL38*2*PI()*Einstellungen!$E$17*Einstellungen!$E$18)^2)/1)*(180/PI())</f>
        <v>-3.3286115781897233E-2</v>
      </c>
      <c r="BM62" s="103">
        <f>-ATAN(SQRT((BM38*2*PI()*Einstellungen!$E$17*Einstellungen!$E$18)^2)/1)*(180/PI())</f>
        <v>-3.3831789685294336E-2</v>
      </c>
      <c r="BN62" s="103">
        <f>-ATAN(SQRT((BN38*2*PI()*Einstellungen!$E$17*Einstellungen!$E$18)^2)/1)*(180/PI())</f>
        <v>-3.4377463582554155E-2</v>
      </c>
      <c r="BO62" s="103">
        <f>-ATAN(SQRT((BO38*2*PI()*Einstellungen!$E$17*Einstellungen!$E$18)^2)/1)*(180/PI())</f>
        <v>-3.4923137473577705E-2</v>
      </c>
      <c r="BP62" s="103">
        <f>-ATAN(SQRT((BP38*2*PI()*Einstellungen!$E$17*Einstellungen!$E$18)^2)/1)*(180/PI())</f>
        <v>-3.5468811358265989E-2</v>
      </c>
      <c r="BQ62" s="103">
        <f>-ATAN(SQRT((BQ38*2*PI()*Einstellungen!$E$17*Einstellungen!$E$18)^2)/1)*(180/PI())</f>
        <v>-3.6014485236520039E-2</v>
      </c>
      <c r="BR62" s="103">
        <f>-ATAN(SQRT((BR38*2*PI()*Einstellungen!$E$17*Einstellungen!$E$18)^2)/1)*(180/PI())</f>
        <v>-3.6560159108240842E-2</v>
      </c>
      <c r="BS62" s="103">
        <f>-ATAN(SQRT((BS38*2*PI()*Einstellungen!$E$17*Einstellungen!$E$18)^2)/1)*(180/PI())</f>
        <v>-3.7105832973329429E-2</v>
      </c>
      <c r="BT62" s="103">
        <f>-ATAN(SQRT((BT38*2*PI()*Einstellungen!$E$17*Einstellungen!$E$18)^2)/1)*(180/PI())</f>
        <v>-3.7651506831686797E-2</v>
      </c>
      <c r="BU62" s="103">
        <f>-ATAN(SQRT((BU38*2*PI()*Einstellungen!$E$17*Einstellungen!$E$18)^2)/1)*(180/PI())</f>
        <v>-3.8197180683213969E-2</v>
      </c>
      <c r="BV62" s="103">
        <f>-ATAN(SQRT((BV38*2*PI()*Einstellungen!$E$17*Einstellungen!$E$18)^2)/1)*(180/PI())</f>
        <v>-3.8742854527811947E-2</v>
      </c>
      <c r="BW62" s="103">
        <f>-ATAN(SQRT((BW38*2*PI()*Einstellungen!$E$17*Einstellungen!$E$18)^2)/1)*(180/PI())</f>
        <v>-3.9288528365381749E-2</v>
      </c>
      <c r="BX62" s="103">
        <f>-ATAN(SQRT((BX38*2*PI()*Einstellungen!$E$17*Einstellungen!$E$18)^2)/1)*(180/PI())</f>
        <v>-3.9834202195824391E-2</v>
      </c>
      <c r="BY62" s="103">
        <f>-ATAN(SQRT((BY38*2*PI()*Einstellungen!$E$17*Einstellungen!$E$18)^2)/1)*(180/PI())</f>
        <v>-4.0379876019040882E-2</v>
      </c>
      <c r="BZ62" s="103">
        <f>-ATAN(SQRT((BZ38*2*PI()*Einstellungen!$E$17*Einstellungen!$E$18)^2)/1)*(180/PI())</f>
        <v>-4.0925549834932219E-2</v>
      </c>
      <c r="CA62" s="103">
        <f>-ATAN(SQRT((CA38*2*PI()*Einstellungen!$E$17*Einstellungen!$E$18)^2)/1)*(180/PI())</f>
        <v>-4.1471223643399432E-2</v>
      </c>
      <c r="CB62" s="103">
        <f>-ATAN(SQRT((CB38*2*PI()*Einstellungen!$E$17*Einstellungen!$E$18)^2)/1)*(180/PI())</f>
        <v>-4.2016897444343532E-2</v>
      </c>
      <c r="CC62" s="103">
        <f>-ATAN(SQRT((CC38*2*PI()*Einstellungen!$E$17*Einstellungen!$E$18)^2)/1)*(180/PI())</f>
        <v>-4.256257123766552E-2</v>
      </c>
      <c r="CD62" s="103">
        <f>-ATAN(SQRT((CD38*2*PI()*Einstellungen!$E$17*Einstellungen!$E$18)^2)/1)*(180/PI())</f>
        <v>-4.310824502326642E-2</v>
      </c>
      <c r="CE62" s="103">
        <f>-ATAN(SQRT((CE38*2*PI()*Einstellungen!$E$17*Einstellungen!$E$18)^2)/1)*(180/PI())</f>
        <v>-4.3653918801047235E-2</v>
      </c>
      <c r="CF62" s="103">
        <f>-ATAN(SQRT((CF38*2*PI()*Einstellungen!$E$17*Einstellungen!$E$18)^2)/1)*(180/PI())</f>
        <v>-4.4199592570908983E-2</v>
      </c>
      <c r="CG62" s="103">
        <f>-ATAN(SQRT((CG38*2*PI()*Einstellungen!$E$17*Einstellungen!$E$18)^2)/1)*(180/PI())</f>
        <v>-4.4745266332752665E-2</v>
      </c>
      <c r="CH62" s="103">
        <f>-ATAN(SQRT((CH38*2*PI()*Einstellungen!$E$17*Einstellungen!$E$18)^2)/1)*(180/PI())</f>
        <v>-4.5290940086479298E-2</v>
      </c>
      <c r="CI62" s="103">
        <f>-ATAN(SQRT((CI38*2*PI()*Einstellungen!$E$17*Einstellungen!$E$18)^2)/1)*(180/PI())</f>
        <v>-4.5836613831989906E-2</v>
      </c>
      <c r="CJ62" s="103">
        <f>-ATAN(SQRT((CJ38*2*PI()*Einstellungen!$E$17*Einstellungen!$E$18)^2)/1)*(180/PI())</f>
        <v>-4.6382287569185485E-2</v>
      </c>
      <c r="CK62" s="103">
        <f>-ATAN(SQRT((CK38*2*PI()*Einstellungen!$E$17*Einstellungen!$E$18)^2)/1)*(180/PI())</f>
        <v>-4.6927961297967051E-2</v>
      </c>
      <c r="CL62" s="103">
        <f>-ATAN(SQRT((CL38*2*PI()*Einstellungen!$E$17*Einstellungen!$E$18)^2)/1)*(180/PI())</f>
        <v>-4.7473635018235628E-2</v>
      </c>
      <c r="CM62" s="103">
        <f>-ATAN(SQRT((CM38*2*PI()*Einstellungen!$E$17*Einstellungen!$E$18)^2)/1)*(180/PI())</f>
        <v>-4.8019308729892199E-2</v>
      </c>
      <c r="CN62" s="103">
        <f>-ATAN(SQRT((CN38*2*PI()*Einstellungen!$E$17*Einstellungen!$E$18)^2)/1)*(180/PI())</f>
        <v>-4.8564982432837814E-2</v>
      </c>
      <c r="CO62" s="103">
        <f>-ATAN(SQRT((CO38*2*PI()*Einstellungen!$E$17*Einstellungen!$E$18)^2)/1)*(180/PI())</f>
        <v>-4.9110656126973462E-2</v>
      </c>
      <c r="CP62" s="108">
        <f>-ATAN(SQRT((CP38*2*PI()*Einstellungen!$E$17*Einstellungen!$E$18)^2)/1)*(180/PI())</f>
        <v>-4.9656329812200146E-2</v>
      </c>
    </row>
    <row r="63" spans="2:94" x14ac:dyDescent="0.25">
      <c r="B63" s="236"/>
      <c r="C63" s="233"/>
      <c r="D63" s="107">
        <f>-ATAN(SQRT((D39*2*PI()*Einstellungen!$E$17*Einstellungen!$E$18)^2)/1)*(180/PI())</f>
        <v>-5.4567409058428585E-4</v>
      </c>
      <c r="E63" s="103">
        <f>-ATAN(SQRT((E39*2*PI()*Einstellungen!$E$17*Einstellungen!$E$18)^2)/1)*(180/PI())</f>
        <v>-1.0913481810695832E-3</v>
      </c>
      <c r="F63" s="103">
        <f>-ATAN(SQRT((F39*2*PI()*Einstellungen!$E$17*Einstellungen!$E$18)^2)/1)*(180/PI())</f>
        <v>-1.6370222713569037E-3</v>
      </c>
      <c r="G63" s="103">
        <f>-ATAN(SQRT((G39*2*PI()*Einstellungen!$E$17*Einstellungen!$E$18)^2)/1)*(180/PI())</f>
        <v>-2.1826963613472581E-3</v>
      </c>
      <c r="H63" s="103">
        <f>-ATAN(SQRT((H39*2*PI()*Einstellungen!$E$17*Einstellungen!$E$18)^2)/1)*(180/PI())</f>
        <v>-2.7283704509416594E-3</v>
      </c>
      <c r="I63" s="103">
        <f>-ATAN(SQRT((I39*2*PI()*Einstellungen!$E$17*Einstellungen!$E$18)^2)/1)*(180/PI())</f>
        <v>-3.274044540041118E-3</v>
      </c>
      <c r="J63" s="103">
        <f>-ATAN(SQRT((J39*2*PI()*Einstellungen!$E$17*Einstellungen!$E$18)^2)/1)*(180/PI())</f>
        <v>-3.8197186285466454E-3</v>
      </c>
      <c r="K63" s="103">
        <f>-ATAN(SQRT((K39*2*PI()*Einstellungen!$E$17*Einstellungen!$E$18)^2)/1)*(180/PI())</f>
        <v>-4.3653927163592532E-3</v>
      </c>
      <c r="L63" s="103">
        <f>-ATAN(SQRT((L39*2*PI()*Einstellungen!$E$17*Einstellungen!$E$18)^2)/1)*(180/PI())</f>
        <v>-4.9110668033799532E-3</v>
      </c>
      <c r="M63" s="103">
        <f>-ATAN(SQRT((M39*2*PI()*Einstellungen!$E$17*Einstellungen!$E$18)^2)/1)*(180/PI())</f>
        <v>-5.4567408895097565E-3</v>
      </c>
      <c r="N63" s="103">
        <f>-ATAN(SQRT((N39*2*PI()*Einstellungen!$E$17*Einstellungen!$E$18)^2)/1)*(180/PI())</f>
        <v>-6.0024149746496754E-3</v>
      </c>
      <c r="O63" s="103">
        <f>-ATAN(SQRT((O39*2*PI()*Einstellungen!$E$17*Einstellungen!$E$18)^2)/1)*(180/PI())</f>
        <v>-6.5480890587007214E-3</v>
      </c>
      <c r="P63" s="103">
        <f>-ATAN(SQRT((P39*2*PI()*Einstellungen!$E$17*Einstellungen!$E$18)^2)/1)*(180/PI())</f>
        <v>-7.093763141563905E-3</v>
      </c>
      <c r="Q63" s="103">
        <f>-ATAN(SQRT((Q39*2*PI()*Einstellungen!$E$17*Einstellungen!$E$18)^2)/1)*(180/PI())</f>
        <v>-7.6394372231402378E-3</v>
      </c>
      <c r="R63" s="103">
        <f>-ATAN(SQRT((R39*2*PI()*Einstellungen!$E$17*Einstellungen!$E$18)^2)/1)*(180/PI())</f>
        <v>-8.1851113033307304E-3</v>
      </c>
      <c r="S63" s="103">
        <f>-ATAN(SQRT((S39*2*PI()*Einstellungen!$E$17*Einstellungen!$E$18)^2)/1)*(180/PI())</f>
        <v>-8.7307853820363969E-3</v>
      </c>
      <c r="T63" s="103">
        <f>-ATAN(SQRT((T39*2*PI()*Einstellungen!$E$17*Einstellungen!$E$18)^2)/1)*(180/PI())</f>
        <v>-9.2764594591582469E-3</v>
      </c>
      <c r="U63" s="103">
        <f>-ATAN(SQRT((U39*2*PI()*Einstellungen!$E$17*Einstellungen!$E$18)^2)/1)*(180/PI())</f>
        <v>-9.8221335345972938E-3</v>
      </c>
      <c r="V63" s="103">
        <f>-ATAN(SQRT((V39*2*PI()*Einstellungen!$E$17*Einstellungen!$E$18)^2)/1)*(180/PI())</f>
        <v>-1.0367807608254547E-2</v>
      </c>
      <c r="W63" s="103">
        <f>-ATAN(SQRT((W39*2*PI()*Einstellungen!$E$17*Einstellungen!$E$18)^2)/1)*(180/PI())</f>
        <v>-1.091348168003102E-2</v>
      </c>
      <c r="X63" s="103">
        <f>-ATAN(SQRT((X39*2*PI()*Einstellungen!$E$17*Einstellungen!$E$18)^2)/1)*(180/PI())</f>
        <v>-1.1459155749827721E-2</v>
      </c>
      <c r="Y63" s="103">
        <f>-ATAN(SQRT((Y39*2*PI()*Einstellungen!$E$17*Einstellungen!$E$18)^2)/1)*(180/PI())</f>
        <v>-1.2004829817545665E-2</v>
      </c>
      <c r="Z63" s="103">
        <f>-ATAN(SQRT((Z39*2*PI()*Einstellungen!$E$17*Einstellungen!$E$18)^2)/1)*(180/PI())</f>
        <v>-1.2550503883085861E-2</v>
      </c>
      <c r="AA63" s="103">
        <f>-ATAN(SQRT((AA39*2*PI()*Einstellungen!$E$17*Einstellungen!$E$18)^2)/1)*(180/PI())</f>
        <v>-1.3096177946349328E-2</v>
      </c>
      <c r="AB63" s="103">
        <f>-ATAN(SQRT((AB39*2*PI()*Einstellungen!$E$17*Einstellungen!$E$18)^2)/1)*(180/PI())</f>
        <v>-1.3641852007237063E-2</v>
      </c>
      <c r="AC63" s="103">
        <f>-ATAN(SQRT((AC39*2*PI()*Einstellungen!$E$17*Einstellungen!$E$18)^2)/1)*(180/PI())</f>
        <v>-1.418752606565009E-2</v>
      </c>
      <c r="AD63" s="103">
        <f>-ATAN(SQRT((AD39*2*PI()*Einstellungen!$E$17*Einstellungen!$E$18)^2)/1)*(180/PI())</f>
        <v>-1.4733200121489416E-2</v>
      </c>
      <c r="AE63" s="103">
        <f>-ATAN(SQRT((AE39*2*PI()*Einstellungen!$E$17*Einstellungen!$E$18)^2)/1)*(180/PI())</f>
        <v>-1.5278874174656053E-2</v>
      </c>
      <c r="AF63" s="103">
        <f>-ATAN(SQRT((AF39*2*PI()*Einstellungen!$E$17*Einstellungen!$E$18)^2)/1)*(180/PI())</f>
        <v>-1.582454822505101E-2</v>
      </c>
      <c r="AG63" s="103">
        <f>-ATAN(SQRT((AG39*2*PI()*Einstellungen!$E$17*Einstellungen!$E$18)^2)/1)*(180/PI())</f>
        <v>-1.6370222272575303E-2</v>
      </c>
      <c r="AH63" s="103">
        <f>-ATAN(SQRT((AH39*2*PI()*Einstellungen!$E$17*Einstellungen!$E$18)^2)/1)*(180/PI())</f>
        <v>-1.6915896317129944E-2</v>
      </c>
      <c r="AI63" s="103">
        <f>-ATAN(SQRT((AI39*2*PI()*Einstellungen!$E$17*Einstellungen!$E$18)^2)/1)*(180/PI())</f>
        <v>-1.7461570358615938E-2</v>
      </c>
      <c r="AJ63" s="103">
        <f>-ATAN(SQRT((AJ39*2*PI()*Einstellungen!$E$17*Einstellungen!$E$18)^2)/1)*(180/PI())</f>
        <v>-1.8007244396934304E-2</v>
      </c>
      <c r="AK63" s="103">
        <f>-ATAN(SQRT((AK39*2*PI()*Einstellungen!$E$17*Einstellungen!$E$18)^2)/1)*(180/PI())</f>
        <v>-1.8552918431986049E-2</v>
      </c>
      <c r="AL63" s="103">
        <f>-ATAN(SQRT((AL39*2*PI()*Einstellungen!$E$17*Einstellungen!$E$18)^2)/1)*(180/PI())</f>
        <v>-1.9098592463672185E-2</v>
      </c>
      <c r="AM63" s="103">
        <f>-ATAN(SQRT((AM39*2*PI()*Einstellungen!$E$17*Einstellungen!$E$18)^2)/1)*(180/PI())</f>
        <v>-1.9644266491893721E-2</v>
      </c>
      <c r="AN63" s="103">
        <f>-ATAN(SQRT((AN39*2*PI()*Einstellungen!$E$17*Einstellungen!$E$18)^2)/1)*(180/PI())</f>
        <v>-2.018994051655168E-2</v>
      </c>
      <c r="AO63" s="103">
        <f>-ATAN(SQRT((AO39*2*PI()*Einstellungen!$E$17*Einstellungen!$E$18)^2)/1)*(180/PI())</f>
        <v>-2.0735614537547058E-2</v>
      </c>
      <c r="AP63" s="103">
        <f>-ATAN(SQRT((AP39*2*PI()*Einstellungen!$E$17*Einstellungen!$E$18)^2)/1)*(180/PI())</f>
        <v>-2.1281288554780876E-2</v>
      </c>
      <c r="AQ63" s="103">
        <f>-ATAN(SQRT((AQ39*2*PI()*Einstellungen!$E$17*Einstellungen!$E$18)^2)/1)*(180/PI())</f>
        <v>-2.1826962568154147E-2</v>
      </c>
      <c r="AR63" s="103">
        <f>-ATAN(SQRT((AR39*2*PI()*Einstellungen!$E$17*Einstellungen!$E$18)^2)/1)*(180/PI())</f>
        <v>-2.237263657756788E-2</v>
      </c>
      <c r="AS63" s="103">
        <f>-ATAN(SQRT((AS39*2*PI()*Einstellungen!$E$17*Einstellungen!$E$18)^2)/1)*(180/PI())</f>
        <v>-2.2918310582923082E-2</v>
      </c>
      <c r="AT63" s="103">
        <f>-ATAN(SQRT((AT39*2*PI()*Einstellungen!$E$17*Einstellungen!$E$18)^2)/1)*(180/PI())</f>
        <v>-2.3463984584120766E-2</v>
      </c>
      <c r="AU63" s="103">
        <f>-ATAN(SQRT((AU39*2*PI()*Einstellungen!$E$17*Einstellungen!$E$18)^2)/1)*(180/PI())</f>
        <v>-2.4009658581061952E-2</v>
      </c>
      <c r="AV63" s="103">
        <f>-ATAN(SQRT((AV39*2*PI()*Einstellungen!$E$17*Einstellungen!$E$18)^2)/1)*(180/PI())</f>
        <v>-2.4555332573647646E-2</v>
      </c>
      <c r="AW63" s="103">
        <f>-ATAN(SQRT((AW39*2*PI()*Einstellungen!$E$17*Einstellungen!$E$18)^2)/1)*(180/PI())</f>
        <v>-2.5101006561778851E-2</v>
      </c>
      <c r="AX63" s="103">
        <f>-ATAN(SQRT((AX39*2*PI()*Einstellungen!$E$17*Einstellungen!$E$18)^2)/1)*(180/PI())</f>
        <v>-2.5646680545356598E-2</v>
      </c>
      <c r="AY63" s="103">
        <f>-ATAN(SQRT((AY39*2*PI()*Einstellungen!$E$17*Einstellungen!$E$18)^2)/1)*(180/PI())</f>
        <v>-2.6192354524281883E-2</v>
      </c>
      <c r="AZ63" s="103">
        <f>-ATAN(SQRT((AZ39*2*PI()*Einstellungen!$E$17*Einstellungen!$E$18)^2)/1)*(180/PI())</f>
        <v>-2.6738028498455718E-2</v>
      </c>
      <c r="BA63" s="103">
        <f>-ATAN(SQRT((BA39*2*PI()*Einstellungen!$E$17*Einstellungen!$E$18)^2)/1)*(180/PI())</f>
        <v>-2.7283702467779121E-2</v>
      </c>
      <c r="BB63" s="103">
        <f>-ATAN(SQRT((BB39*2*PI()*Einstellungen!$E$17*Einstellungen!$E$18)^2)/1)*(180/PI())</f>
        <v>-2.7829376432153101E-2</v>
      </c>
      <c r="BC63" s="103">
        <f>-ATAN(SQRT((BC39*2*PI()*Einstellungen!$E$17*Einstellungen!$E$18)^2)/1)*(180/PI())</f>
        <v>-2.8375050391478675E-2</v>
      </c>
      <c r="BD63" s="103">
        <f>-ATAN(SQRT((BD39*2*PI()*Einstellungen!$E$17*Einstellungen!$E$18)^2)/1)*(180/PI())</f>
        <v>-2.8920724345656842E-2</v>
      </c>
      <c r="BE63" s="103">
        <f>-ATAN(SQRT((BE39*2*PI()*Einstellungen!$E$17*Einstellungen!$E$18)^2)/1)*(180/PI())</f>
        <v>-2.9466398294588626E-2</v>
      </c>
      <c r="BF63" s="103">
        <f>-ATAN(SQRT((BF39*2*PI()*Einstellungen!$E$17*Einstellungen!$E$18)^2)/1)*(180/PI())</f>
        <v>-3.0012072238175039E-2</v>
      </c>
      <c r="BG63" s="103">
        <f>-ATAN(SQRT((BG39*2*PI()*Einstellungen!$E$17*Einstellungen!$E$18)^2)/1)*(180/PI())</f>
        <v>-3.0557746176317079E-2</v>
      </c>
      <c r="BH63" s="103">
        <f>-ATAN(SQRT((BH39*2*PI()*Einstellungen!$E$17*Einstellungen!$E$18)^2)/1)*(180/PI())</f>
        <v>-3.1103420108915765E-2</v>
      </c>
      <c r="BI63" s="103">
        <f>-ATAN(SQRT((BI39*2*PI()*Einstellungen!$E$17*Einstellungen!$E$18)^2)/1)*(180/PI())</f>
        <v>-3.1649094035872113E-2</v>
      </c>
      <c r="BJ63" s="103">
        <f>-ATAN(SQRT((BJ39*2*PI()*Einstellungen!$E$17*Einstellungen!$E$18)^2)/1)*(180/PI())</f>
        <v>-3.2194767957087138E-2</v>
      </c>
      <c r="BK63" s="103">
        <f>-ATAN(SQRT((BK39*2*PI()*Einstellungen!$E$17*Einstellungen!$E$18)^2)/1)*(180/PI())</f>
        <v>-3.2740441872461841E-2</v>
      </c>
      <c r="BL63" s="103">
        <f>-ATAN(SQRT((BL39*2*PI()*Einstellungen!$E$17*Einstellungen!$E$18)^2)/1)*(180/PI())</f>
        <v>-3.3286115781897233E-2</v>
      </c>
      <c r="BM63" s="103">
        <f>-ATAN(SQRT((BM39*2*PI()*Einstellungen!$E$17*Einstellungen!$E$18)^2)/1)*(180/PI())</f>
        <v>-3.3831789685294336E-2</v>
      </c>
      <c r="BN63" s="103">
        <f>-ATAN(SQRT((BN39*2*PI()*Einstellungen!$E$17*Einstellungen!$E$18)^2)/1)*(180/PI())</f>
        <v>-3.4377463582554155E-2</v>
      </c>
      <c r="BO63" s="103">
        <f>-ATAN(SQRT((BO39*2*PI()*Einstellungen!$E$17*Einstellungen!$E$18)^2)/1)*(180/PI())</f>
        <v>-3.4923137473577705E-2</v>
      </c>
      <c r="BP63" s="103">
        <f>-ATAN(SQRT((BP39*2*PI()*Einstellungen!$E$17*Einstellungen!$E$18)^2)/1)*(180/PI())</f>
        <v>-3.5468811358265989E-2</v>
      </c>
      <c r="BQ63" s="103">
        <f>-ATAN(SQRT((BQ39*2*PI()*Einstellungen!$E$17*Einstellungen!$E$18)^2)/1)*(180/PI())</f>
        <v>-3.6014485236520039E-2</v>
      </c>
      <c r="BR63" s="103">
        <f>-ATAN(SQRT((BR39*2*PI()*Einstellungen!$E$17*Einstellungen!$E$18)^2)/1)*(180/PI())</f>
        <v>-3.6560159108240842E-2</v>
      </c>
      <c r="BS63" s="103">
        <f>-ATAN(SQRT((BS39*2*PI()*Einstellungen!$E$17*Einstellungen!$E$18)^2)/1)*(180/PI())</f>
        <v>-3.7105832973329429E-2</v>
      </c>
      <c r="BT63" s="103">
        <f>-ATAN(SQRT((BT39*2*PI()*Einstellungen!$E$17*Einstellungen!$E$18)^2)/1)*(180/PI())</f>
        <v>-3.7651506831686797E-2</v>
      </c>
      <c r="BU63" s="103">
        <f>-ATAN(SQRT((BU39*2*PI()*Einstellungen!$E$17*Einstellungen!$E$18)^2)/1)*(180/PI())</f>
        <v>-3.8197180683213969E-2</v>
      </c>
      <c r="BV63" s="103">
        <f>-ATAN(SQRT((BV39*2*PI()*Einstellungen!$E$17*Einstellungen!$E$18)^2)/1)*(180/PI())</f>
        <v>-3.8742854527811947E-2</v>
      </c>
      <c r="BW63" s="103">
        <f>-ATAN(SQRT((BW39*2*PI()*Einstellungen!$E$17*Einstellungen!$E$18)^2)/1)*(180/PI())</f>
        <v>-3.9288528365381749E-2</v>
      </c>
      <c r="BX63" s="103">
        <f>-ATAN(SQRT((BX39*2*PI()*Einstellungen!$E$17*Einstellungen!$E$18)^2)/1)*(180/PI())</f>
        <v>-3.9834202195824391E-2</v>
      </c>
      <c r="BY63" s="103">
        <f>-ATAN(SQRT((BY39*2*PI()*Einstellungen!$E$17*Einstellungen!$E$18)^2)/1)*(180/PI())</f>
        <v>-4.0379876019040882E-2</v>
      </c>
      <c r="BZ63" s="103">
        <f>-ATAN(SQRT((BZ39*2*PI()*Einstellungen!$E$17*Einstellungen!$E$18)^2)/1)*(180/PI())</f>
        <v>-4.0925549834932219E-2</v>
      </c>
      <c r="CA63" s="103">
        <f>-ATAN(SQRT((CA39*2*PI()*Einstellungen!$E$17*Einstellungen!$E$18)^2)/1)*(180/PI())</f>
        <v>-4.1471223643399432E-2</v>
      </c>
      <c r="CB63" s="103">
        <f>-ATAN(SQRT((CB39*2*PI()*Einstellungen!$E$17*Einstellungen!$E$18)^2)/1)*(180/PI())</f>
        <v>-4.2016897444343532E-2</v>
      </c>
      <c r="CC63" s="103">
        <f>-ATAN(SQRT((CC39*2*PI()*Einstellungen!$E$17*Einstellungen!$E$18)^2)/1)*(180/PI())</f>
        <v>-4.256257123766552E-2</v>
      </c>
      <c r="CD63" s="103">
        <f>-ATAN(SQRT((CD39*2*PI()*Einstellungen!$E$17*Einstellungen!$E$18)^2)/1)*(180/PI())</f>
        <v>-4.310824502326642E-2</v>
      </c>
      <c r="CE63" s="103">
        <f>-ATAN(SQRT((CE39*2*PI()*Einstellungen!$E$17*Einstellungen!$E$18)^2)/1)*(180/PI())</f>
        <v>-4.3653918801047235E-2</v>
      </c>
      <c r="CF63" s="103">
        <f>-ATAN(SQRT((CF39*2*PI()*Einstellungen!$E$17*Einstellungen!$E$18)^2)/1)*(180/PI())</f>
        <v>-4.4199592570908983E-2</v>
      </c>
      <c r="CG63" s="103">
        <f>-ATAN(SQRT((CG39*2*PI()*Einstellungen!$E$17*Einstellungen!$E$18)^2)/1)*(180/PI())</f>
        <v>-4.4745266332752665E-2</v>
      </c>
      <c r="CH63" s="103">
        <f>-ATAN(SQRT((CH39*2*PI()*Einstellungen!$E$17*Einstellungen!$E$18)^2)/1)*(180/PI())</f>
        <v>-4.5290940086479298E-2</v>
      </c>
      <c r="CI63" s="103">
        <f>-ATAN(SQRT((CI39*2*PI()*Einstellungen!$E$17*Einstellungen!$E$18)^2)/1)*(180/PI())</f>
        <v>-4.5836613831989906E-2</v>
      </c>
      <c r="CJ63" s="103">
        <f>-ATAN(SQRT((CJ39*2*PI()*Einstellungen!$E$17*Einstellungen!$E$18)^2)/1)*(180/PI())</f>
        <v>-4.6382287569185485E-2</v>
      </c>
      <c r="CK63" s="103">
        <f>-ATAN(SQRT((CK39*2*PI()*Einstellungen!$E$17*Einstellungen!$E$18)^2)/1)*(180/PI())</f>
        <v>-4.6927961297967051E-2</v>
      </c>
      <c r="CL63" s="103">
        <f>-ATAN(SQRT((CL39*2*PI()*Einstellungen!$E$17*Einstellungen!$E$18)^2)/1)*(180/PI())</f>
        <v>-4.7473635018235628E-2</v>
      </c>
      <c r="CM63" s="103">
        <f>-ATAN(SQRT((CM39*2*PI()*Einstellungen!$E$17*Einstellungen!$E$18)^2)/1)*(180/PI())</f>
        <v>-4.8019308729892199E-2</v>
      </c>
      <c r="CN63" s="103">
        <f>-ATAN(SQRT((CN39*2*PI()*Einstellungen!$E$17*Einstellungen!$E$18)^2)/1)*(180/PI())</f>
        <v>-4.8564982432837814E-2</v>
      </c>
      <c r="CO63" s="103">
        <f>-ATAN(SQRT((CO39*2*PI()*Einstellungen!$E$17*Einstellungen!$E$18)^2)/1)*(180/PI())</f>
        <v>-4.9110656126973462E-2</v>
      </c>
      <c r="CP63" s="108">
        <f>-ATAN(SQRT((CP39*2*PI()*Einstellungen!$E$17*Einstellungen!$E$18)^2)/1)*(180/PI())</f>
        <v>-4.9656329812200146E-2</v>
      </c>
    </row>
    <row r="64" spans="2:94" x14ac:dyDescent="0.25">
      <c r="B64" s="236"/>
      <c r="C64" s="233"/>
      <c r="D64" s="107">
        <f>-ATAN(SQRT((D40*2*PI()*Einstellungen!$E$17*Einstellungen!$E$18)^2)/1)*(180/PI())</f>
        <v>-5.4567409058428585E-4</v>
      </c>
      <c r="E64" s="103">
        <f>-ATAN(SQRT((E40*2*PI()*Einstellungen!$E$17*Einstellungen!$E$18)^2)/1)*(180/PI())</f>
        <v>-1.0913481810695832E-3</v>
      </c>
      <c r="F64" s="103">
        <f>-ATAN(SQRT((F40*2*PI()*Einstellungen!$E$17*Einstellungen!$E$18)^2)/1)*(180/PI())</f>
        <v>-1.6370222713569037E-3</v>
      </c>
      <c r="G64" s="103">
        <f>-ATAN(SQRT((G40*2*PI()*Einstellungen!$E$17*Einstellungen!$E$18)^2)/1)*(180/PI())</f>
        <v>-2.1826963613472581E-3</v>
      </c>
      <c r="H64" s="103">
        <f>-ATAN(SQRT((H40*2*PI()*Einstellungen!$E$17*Einstellungen!$E$18)^2)/1)*(180/PI())</f>
        <v>-2.7283704509416594E-3</v>
      </c>
      <c r="I64" s="103">
        <f>-ATAN(SQRT((I40*2*PI()*Einstellungen!$E$17*Einstellungen!$E$18)^2)/1)*(180/PI())</f>
        <v>-3.274044540041118E-3</v>
      </c>
      <c r="J64" s="103">
        <f>-ATAN(SQRT((J40*2*PI()*Einstellungen!$E$17*Einstellungen!$E$18)^2)/1)*(180/PI())</f>
        <v>-3.8197186285466454E-3</v>
      </c>
      <c r="K64" s="103">
        <f>-ATAN(SQRT((K40*2*PI()*Einstellungen!$E$17*Einstellungen!$E$18)^2)/1)*(180/PI())</f>
        <v>-4.3653927163592532E-3</v>
      </c>
      <c r="L64" s="103">
        <f>-ATAN(SQRT((L40*2*PI()*Einstellungen!$E$17*Einstellungen!$E$18)^2)/1)*(180/PI())</f>
        <v>-4.9110668033799532E-3</v>
      </c>
      <c r="M64" s="103">
        <f>-ATAN(SQRT((M40*2*PI()*Einstellungen!$E$17*Einstellungen!$E$18)^2)/1)*(180/PI())</f>
        <v>-5.4567408895097565E-3</v>
      </c>
      <c r="N64" s="103">
        <f>-ATAN(SQRT((N40*2*PI()*Einstellungen!$E$17*Einstellungen!$E$18)^2)/1)*(180/PI())</f>
        <v>-6.0024149746496754E-3</v>
      </c>
      <c r="O64" s="103">
        <f>-ATAN(SQRT((O40*2*PI()*Einstellungen!$E$17*Einstellungen!$E$18)^2)/1)*(180/PI())</f>
        <v>-6.5480890587007214E-3</v>
      </c>
      <c r="P64" s="103">
        <f>-ATAN(SQRT((P40*2*PI()*Einstellungen!$E$17*Einstellungen!$E$18)^2)/1)*(180/PI())</f>
        <v>-7.093763141563905E-3</v>
      </c>
      <c r="Q64" s="103">
        <f>-ATAN(SQRT((Q40*2*PI()*Einstellungen!$E$17*Einstellungen!$E$18)^2)/1)*(180/PI())</f>
        <v>-7.6394372231402378E-3</v>
      </c>
      <c r="R64" s="103">
        <f>-ATAN(SQRT((R40*2*PI()*Einstellungen!$E$17*Einstellungen!$E$18)^2)/1)*(180/PI())</f>
        <v>-8.1851113033307304E-3</v>
      </c>
      <c r="S64" s="103">
        <f>-ATAN(SQRT((S40*2*PI()*Einstellungen!$E$17*Einstellungen!$E$18)^2)/1)*(180/PI())</f>
        <v>-8.7307853820363969E-3</v>
      </c>
      <c r="T64" s="103">
        <f>-ATAN(SQRT((T40*2*PI()*Einstellungen!$E$17*Einstellungen!$E$18)^2)/1)*(180/PI())</f>
        <v>-9.2764594591582469E-3</v>
      </c>
      <c r="U64" s="103">
        <f>-ATAN(SQRT((U40*2*PI()*Einstellungen!$E$17*Einstellungen!$E$18)^2)/1)*(180/PI())</f>
        <v>-9.8221335345972938E-3</v>
      </c>
      <c r="V64" s="103">
        <f>-ATAN(SQRT((V40*2*PI()*Einstellungen!$E$17*Einstellungen!$E$18)^2)/1)*(180/PI())</f>
        <v>-1.0367807608254547E-2</v>
      </c>
      <c r="W64" s="103">
        <f>-ATAN(SQRT((W40*2*PI()*Einstellungen!$E$17*Einstellungen!$E$18)^2)/1)*(180/PI())</f>
        <v>-1.091348168003102E-2</v>
      </c>
      <c r="X64" s="103">
        <f>-ATAN(SQRT((X40*2*PI()*Einstellungen!$E$17*Einstellungen!$E$18)^2)/1)*(180/PI())</f>
        <v>-1.1459155749827721E-2</v>
      </c>
      <c r="Y64" s="103">
        <f>-ATAN(SQRT((Y40*2*PI()*Einstellungen!$E$17*Einstellungen!$E$18)^2)/1)*(180/PI())</f>
        <v>-1.2004829817545665E-2</v>
      </c>
      <c r="Z64" s="103">
        <f>-ATAN(SQRT((Z40*2*PI()*Einstellungen!$E$17*Einstellungen!$E$18)^2)/1)*(180/PI())</f>
        <v>-1.2550503883085861E-2</v>
      </c>
      <c r="AA64" s="103">
        <f>-ATAN(SQRT((AA40*2*PI()*Einstellungen!$E$17*Einstellungen!$E$18)^2)/1)*(180/PI())</f>
        <v>-1.3096177946349328E-2</v>
      </c>
      <c r="AB64" s="103">
        <f>-ATAN(SQRT((AB40*2*PI()*Einstellungen!$E$17*Einstellungen!$E$18)^2)/1)*(180/PI())</f>
        <v>-1.3641852007237063E-2</v>
      </c>
      <c r="AC64" s="103">
        <f>-ATAN(SQRT((AC40*2*PI()*Einstellungen!$E$17*Einstellungen!$E$18)^2)/1)*(180/PI())</f>
        <v>-1.418752606565009E-2</v>
      </c>
      <c r="AD64" s="103">
        <f>-ATAN(SQRT((AD40*2*PI()*Einstellungen!$E$17*Einstellungen!$E$18)^2)/1)*(180/PI())</f>
        <v>-1.4733200121489416E-2</v>
      </c>
      <c r="AE64" s="103">
        <f>-ATAN(SQRT((AE40*2*PI()*Einstellungen!$E$17*Einstellungen!$E$18)^2)/1)*(180/PI())</f>
        <v>-1.5278874174656053E-2</v>
      </c>
      <c r="AF64" s="103">
        <f>-ATAN(SQRT((AF40*2*PI()*Einstellungen!$E$17*Einstellungen!$E$18)^2)/1)*(180/PI())</f>
        <v>-1.582454822505101E-2</v>
      </c>
      <c r="AG64" s="103">
        <f>-ATAN(SQRT((AG40*2*PI()*Einstellungen!$E$17*Einstellungen!$E$18)^2)/1)*(180/PI())</f>
        <v>-1.6370222272575303E-2</v>
      </c>
      <c r="AH64" s="103">
        <f>-ATAN(SQRT((AH40*2*PI()*Einstellungen!$E$17*Einstellungen!$E$18)^2)/1)*(180/PI())</f>
        <v>-1.6915896317129944E-2</v>
      </c>
      <c r="AI64" s="103">
        <f>-ATAN(SQRT((AI40*2*PI()*Einstellungen!$E$17*Einstellungen!$E$18)^2)/1)*(180/PI())</f>
        <v>-1.7461570358615938E-2</v>
      </c>
      <c r="AJ64" s="103">
        <f>-ATAN(SQRT((AJ40*2*PI()*Einstellungen!$E$17*Einstellungen!$E$18)^2)/1)*(180/PI())</f>
        <v>-1.8007244396934304E-2</v>
      </c>
      <c r="AK64" s="103">
        <f>-ATAN(SQRT((AK40*2*PI()*Einstellungen!$E$17*Einstellungen!$E$18)^2)/1)*(180/PI())</f>
        <v>-1.8552918431986049E-2</v>
      </c>
      <c r="AL64" s="103">
        <f>-ATAN(SQRT((AL40*2*PI()*Einstellungen!$E$17*Einstellungen!$E$18)^2)/1)*(180/PI())</f>
        <v>-1.9098592463672185E-2</v>
      </c>
      <c r="AM64" s="103">
        <f>-ATAN(SQRT((AM40*2*PI()*Einstellungen!$E$17*Einstellungen!$E$18)^2)/1)*(180/PI())</f>
        <v>-1.9644266491893721E-2</v>
      </c>
      <c r="AN64" s="103">
        <f>-ATAN(SQRT((AN40*2*PI()*Einstellungen!$E$17*Einstellungen!$E$18)^2)/1)*(180/PI())</f>
        <v>-2.018994051655168E-2</v>
      </c>
      <c r="AO64" s="103">
        <f>-ATAN(SQRT((AO40*2*PI()*Einstellungen!$E$17*Einstellungen!$E$18)^2)/1)*(180/PI())</f>
        <v>-2.0735614537547058E-2</v>
      </c>
      <c r="AP64" s="103">
        <f>-ATAN(SQRT((AP40*2*PI()*Einstellungen!$E$17*Einstellungen!$E$18)^2)/1)*(180/PI())</f>
        <v>-2.1281288554780876E-2</v>
      </c>
      <c r="AQ64" s="103">
        <f>-ATAN(SQRT((AQ40*2*PI()*Einstellungen!$E$17*Einstellungen!$E$18)^2)/1)*(180/PI())</f>
        <v>-2.1826962568154147E-2</v>
      </c>
      <c r="AR64" s="103">
        <f>-ATAN(SQRT((AR40*2*PI()*Einstellungen!$E$17*Einstellungen!$E$18)^2)/1)*(180/PI())</f>
        <v>-2.237263657756788E-2</v>
      </c>
      <c r="AS64" s="103">
        <f>-ATAN(SQRT((AS40*2*PI()*Einstellungen!$E$17*Einstellungen!$E$18)^2)/1)*(180/PI())</f>
        <v>-2.2918310582923082E-2</v>
      </c>
      <c r="AT64" s="103">
        <f>-ATAN(SQRT((AT40*2*PI()*Einstellungen!$E$17*Einstellungen!$E$18)^2)/1)*(180/PI())</f>
        <v>-2.3463984584120766E-2</v>
      </c>
      <c r="AU64" s="103">
        <f>-ATAN(SQRT((AU40*2*PI()*Einstellungen!$E$17*Einstellungen!$E$18)^2)/1)*(180/PI())</f>
        <v>-2.4009658581061952E-2</v>
      </c>
      <c r="AV64" s="103">
        <f>-ATAN(SQRT((AV40*2*PI()*Einstellungen!$E$17*Einstellungen!$E$18)^2)/1)*(180/PI())</f>
        <v>-2.4555332573647646E-2</v>
      </c>
      <c r="AW64" s="103">
        <f>-ATAN(SQRT((AW40*2*PI()*Einstellungen!$E$17*Einstellungen!$E$18)^2)/1)*(180/PI())</f>
        <v>-2.5101006561778851E-2</v>
      </c>
      <c r="AX64" s="103">
        <f>-ATAN(SQRT((AX40*2*PI()*Einstellungen!$E$17*Einstellungen!$E$18)^2)/1)*(180/PI())</f>
        <v>-2.5646680545356598E-2</v>
      </c>
      <c r="AY64" s="103">
        <f>-ATAN(SQRT((AY40*2*PI()*Einstellungen!$E$17*Einstellungen!$E$18)^2)/1)*(180/PI())</f>
        <v>-2.6192354524281883E-2</v>
      </c>
      <c r="AZ64" s="103">
        <f>-ATAN(SQRT((AZ40*2*PI()*Einstellungen!$E$17*Einstellungen!$E$18)^2)/1)*(180/PI())</f>
        <v>-2.6738028498455718E-2</v>
      </c>
      <c r="BA64" s="103">
        <f>-ATAN(SQRT((BA40*2*PI()*Einstellungen!$E$17*Einstellungen!$E$18)^2)/1)*(180/PI())</f>
        <v>-2.7283702467779121E-2</v>
      </c>
      <c r="BB64" s="103">
        <f>-ATAN(SQRT((BB40*2*PI()*Einstellungen!$E$17*Einstellungen!$E$18)^2)/1)*(180/PI())</f>
        <v>-2.7829376432153101E-2</v>
      </c>
      <c r="BC64" s="103">
        <f>-ATAN(SQRT((BC40*2*PI()*Einstellungen!$E$17*Einstellungen!$E$18)^2)/1)*(180/PI())</f>
        <v>-2.8375050391478675E-2</v>
      </c>
      <c r="BD64" s="103">
        <f>-ATAN(SQRT((BD40*2*PI()*Einstellungen!$E$17*Einstellungen!$E$18)^2)/1)*(180/PI())</f>
        <v>-2.8920724345656842E-2</v>
      </c>
      <c r="BE64" s="103">
        <f>-ATAN(SQRT((BE40*2*PI()*Einstellungen!$E$17*Einstellungen!$E$18)^2)/1)*(180/PI())</f>
        <v>-2.9466398294588626E-2</v>
      </c>
      <c r="BF64" s="103">
        <f>-ATAN(SQRT((BF40*2*PI()*Einstellungen!$E$17*Einstellungen!$E$18)^2)/1)*(180/PI())</f>
        <v>-3.0012072238175039E-2</v>
      </c>
      <c r="BG64" s="103">
        <f>-ATAN(SQRT((BG40*2*PI()*Einstellungen!$E$17*Einstellungen!$E$18)^2)/1)*(180/PI())</f>
        <v>-3.0557746176317079E-2</v>
      </c>
      <c r="BH64" s="103">
        <f>-ATAN(SQRT((BH40*2*PI()*Einstellungen!$E$17*Einstellungen!$E$18)^2)/1)*(180/PI())</f>
        <v>-3.1103420108915765E-2</v>
      </c>
      <c r="BI64" s="103">
        <f>-ATAN(SQRT((BI40*2*PI()*Einstellungen!$E$17*Einstellungen!$E$18)^2)/1)*(180/PI())</f>
        <v>-3.1649094035872113E-2</v>
      </c>
      <c r="BJ64" s="103">
        <f>-ATAN(SQRT((BJ40*2*PI()*Einstellungen!$E$17*Einstellungen!$E$18)^2)/1)*(180/PI())</f>
        <v>-3.2194767957087138E-2</v>
      </c>
      <c r="BK64" s="103">
        <f>-ATAN(SQRT((BK40*2*PI()*Einstellungen!$E$17*Einstellungen!$E$18)^2)/1)*(180/PI())</f>
        <v>-3.2740441872461841E-2</v>
      </c>
      <c r="BL64" s="103">
        <f>-ATAN(SQRT((BL40*2*PI()*Einstellungen!$E$17*Einstellungen!$E$18)^2)/1)*(180/PI())</f>
        <v>-3.3286115781897233E-2</v>
      </c>
      <c r="BM64" s="103">
        <f>-ATAN(SQRT((BM40*2*PI()*Einstellungen!$E$17*Einstellungen!$E$18)^2)/1)*(180/PI())</f>
        <v>-3.3831789685294336E-2</v>
      </c>
      <c r="BN64" s="103">
        <f>-ATAN(SQRT((BN40*2*PI()*Einstellungen!$E$17*Einstellungen!$E$18)^2)/1)*(180/PI())</f>
        <v>-3.4377463582554155E-2</v>
      </c>
      <c r="BO64" s="103">
        <f>-ATAN(SQRT((BO40*2*PI()*Einstellungen!$E$17*Einstellungen!$E$18)^2)/1)*(180/PI())</f>
        <v>-3.4923137473577705E-2</v>
      </c>
      <c r="BP64" s="103">
        <f>-ATAN(SQRT((BP40*2*PI()*Einstellungen!$E$17*Einstellungen!$E$18)^2)/1)*(180/PI())</f>
        <v>-3.5468811358265989E-2</v>
      </c>
      <c r="BQ64" s="103">
        <f>-ATAN(SQRT((BQ40*2*PI()*Einstellungen!$E$17*Einstellungen!$E$18)^2)/1)*(180/PI())</f>
        <v>-3.6014485236520039E-2</v>
      </c>
      <c r="BR64" s="103">
        <f>-ATAN(SQRT((BR40*2*PI()*Einstellungen!$E$17*Einstellungen!$E$18)^2)/1)*(180/PI())</f>
        <v>-3.6560159108240842E-2</v>
      </c>
      <c r="BS64" s="103">
        <f>-ATAN(SQRT((BS40*2*PI()*Einstellungen!$E$17*Einstellungen!$E$18)^2)/1)*(180/PI())</f>
        <v>-3.7105832973329429E-2</v>
      </c>
      <c r="BT64" s="103">
        <f>-ATAN(SQRT((BT40*2*PI()*Einstellungen!$E$17*Einstellungen!$E$18)^2)/1)*(180/PI())</f>
        <v>-3.7651506831686797E-2</v>
      </c>
      <c r="BU64" s="103">
        <f>-ATAN(SQRT((BU40*2*PI()*Einstellungen!$E$17*Einstellungen!$E$18)^2)/1)*(180/PI())</f>
        <v>-3.8197180683213969E-2</v>
      </c>
      <c r="BV64" s="103">
        <f>-ATAN(SQRT((BV40*2*PI()*Einstellungen!$E$17*Einstellungen!$E$18)^2)/1)*(180/PI())</f>
        <v>-3.8742854527811947E-2</v>
      </c>
      <c r="BW64" s="103">
        <f>-ATAN(SQRT((BW40*2*PI()*Einstellungen!$E$17*Einstellungen!$E$18)^2)/1)*(180/PI())</f>
        <v>-3.9288528365381749E-2</v>
      </c>
      <c r="BX64" s="103">
        <f>-ATAN(SQRT((BX40*2*PI()*Einstellungen!$E$17*Einstellungen!$E$18)^2)/1)*(180/PI())</f>
        <v>-3.9834202195824391E-2</v>
      </c>
      <c r="BY64" s="103">
        <f>-ATAN(SQRT((BY40*2*PI()*Einstellungen!$E$17*Einstellungen!$E$18)^2)/1)*(180/PI())</f>
        <v>-4.0379876019040882E-2</v>
      </c>
      <c r="BZ64" s="103">
        <f>-ATAN(SQRT((BZ40*2*PI()*Einstellungen!$E$17*Einstellungen!$E$18)^2)/1)*(180/PI())</f>
        <v>-4.0925549834932219E-2</v>
      </c>
      <c r="CA64" s="103">
        <f>-ATAN(SQRT((CA40*2*PI()*Einstellungen!$E$17*Einstellungen!$E$18)^2)/1)*(180/PI())</f>
        <v>-4.1471223643399432E-2</v>
      </c>
      <c r="CB64" s="103">
        <f>-ATAN(SQRT((CB40*2*PI()*Einstellungen!$E$17*Einstellungen!$E$18)^2)/1)*(180/PI())</f>
        <v>-4.2016897444343532E-2</v>
      </c>
      <c r="CC64" s="103">
        <f>-ATAN(SQRT((CC40*2*PI()*Einstellungen!$E$17*Einstellungen!$E$18)^2)/1)*(180/PI())</f>
        <v>-4.256257123766552E-2</v>
      </c>
      <c r="CD64" s="103">
        <f>-ATAN(SQRT((CD40*2*PI()*Einstellungen!$E$17*Einstellungen!$E$18)^2)/1)*(180/PI())</f>
        <v>-4.310824502326642E-2</v>
      </c>
      <c r="CE64" s="103">
        <f>-ATAN(SQRT((CE40*2*PI()*Einstellungen!$E$17*Einstellungen!$E$18)^2)/1)*(180/PI())</f>
        <v>-4.3653918801047235E-2</v>
      </c>
      <c r="CF64" s="103">
        <f>-ATAN(SQRT((CF40*2*PI()*Einstellungen!$E$17*Einstellungen!$E$18)^2)/1)*(180/PI())</f>
        <v>-4.4199592570908983E-2</v>
      </c>
      <c r="CG64" s="103">
        <f>-ATAN(SQRT((CG40*2*PI()*Einstellungen!$E$17*Einstellungen!$E$18)^2)/1)*(180/PI())</f>
        <v>-4.4745266332752665E-2</v>
      </c>
      <c r="CH64" s="103">
        <f>-ATAN(SQRT((CH40*2*PI()*Einstellungen!$E$17*Einstellungen!$E$18)^2)/1)*(180/PI())</f>
        <v>-4.5290940086479298E-2</v>
      </c>
      <c r="CI64" s="103">
        <f>-ATAN(SQRT((CI40*2*PI()*Einstellungen!$E$17*Einstellungen!$E$18)^2)/1)*(180/PI())</f>
        <v>-4.5836613831989906E-2</v>
      </c>
      <c r="CJ64" s="103">
        <f>-ATAN(SQRT((CJ40*2*PI()*Einstellungen!$E$17*Einstellungen!$E$18)^2)/1)*(180/PI())</f>
        <v>-4.6382287569185485E-2</v>
      </c>
      <c r="CK64" s="103">
        <f>-ATAN(SQRT((CK40*2*PI()*Einstellungen!$E$17*Einstellungen!$E$18)^2)/1)*(180/PI())</f>
        <v>-4.6927961297967051E-2</v>
      </c>
      <c r="CL64" s="103">
        <f>-ATAN(SQRT((CL40*2*PI()*Einstellungen!$E$17*Einstellungen!$E$18)^2)/1)*(180/PI())</f>
        <v>-4.7473635018235628E-2</v>
      </c>
      <c r="CM64" s="103">
        <f>-ATAN(SQRT((CM40*2*PI()*Einstellungen!$E$17*Einstellungen!$E$18)^2)/1)*(180/PI())</f>
        <v>-4.8019308729892199E-2</v>
      </c>
      <c r="CN64" s="103">
        <f>-ATAN(SQRT((CN40*2*PI()*Einstellungen!$E$17*Einstellungen!$E$18)^2)/1)*(180/PI())</f>
        <v>-4.8564982432837814E-2</v>
      </c>
      <c r="CO64" s="103">
        <f>-ATAN(SQRT((CO40*2*PI()*Einstellungen!$E$17*Einstellungen!$E$18)^2)/1)*(180/PI())</f>
        <v>-4.9110656126973462E-2</v>
      </c>
      <c r="CP64" s="108">
        <f>-ATAN(SQRT((CP40*2*PI()*Einstellungen!$E$17*Einstellungen!$E$18)^2)/1)*(180/PI())</f>
        <v>-4.9656329812200146E-2</v>
      </c>
    </row>
    <row r="65" spans="2:94" x14ac:dyDescent="0.25">
      <c r="B65" s="236"/>
      <c r="C65" s="233"/>
      <c r="D65" s="107">
        <f>-ATAN(SQRT((D41*2*PI()*Einstellungen!$E$17*Einstellungen!$E$18)^2)/1)*(180/PI())</f>
        <v>-5.4567409058428585E-4</v>
      </c>
      <c r="E65" s="103">
        <f>-ATAN(SQRT((E41*2*PI()*Einstellungen!$E$17*Einstellungen!$E$18)^2)/1)*(180/PI())</f>
        <v>-1.0913481810695832E-3</v>
      </c>
      <c r="F65" s="103">
        <f>-ATAN(SQRT((F41*2*PI()*Einstellungen!$E$17*Einstellungen!$E$18)^2)/1)*(180/PI())</f>
        <v>-1.6370222713569037E-3</v>
      </c>
      <c r="G65" s="103">
        <f>-ATAN(SQRT((G41*2*PI()*Einstellungen!$E$17*Einstellungen!$E$18)^2)/1)*(180/PI())</f>
        <v>-2.1826963613472581E-3</v>
      </c>
      <c r="H65" s="103">
        <f>-ATAN(SQRT((H41*2*PI()*Einstellungen!$E$17*Einstellungen!$E$18)^2)/1)*(180/PI())</f>
        <v>-2.7283704509416594E-3</v>
      </c>
      <c r="I65" s="103">
        <f>-ATAN(SQRT((I41*2*PI()*Einstellungen!$E$17*Einstellungen!$E$18)^2)/1)*(180/PI())</f>
        <v>-3.274044540041118E-3</v>
      </c>
      <c r="J65" s="103">
        <f>-ATAN(SQRT((J41*2*PI()*Einstellungen!$E$17*Einstellungen!$E$18)^2)/1)*(180/PI())</f>
        <v>-3.8197186285466454E-3</v>
      </c>
      <c r="K65" s="103">
        <f>-ATAN(SQRT((K41*2*PI()*Einstellungen!$E$17*Einstellungen!$E$18)^2)/1)*(180/PI())</f>
        <v>-4.3653927163592532E-3</v>
      </c>
      <c r="L65" s="103">
        <f>-ATAN(SQRT((L41*2*PI()*Einstellungen!$E$17*Einstellungen!$E$18)^2)/1)*(180/PI())</f>
        <v>-4.9110668033799532E-3</v>
      </c>
      <c r="M65" s="103">
        <f>-ATAN(SQRT((M41*2*PI()*Einstellungen!$E$17*Einstellungen!$E$18)^2)/1)*(180/PI())</f>
        <v>-5.4567408895097565E-3</v>
      </c>
      <c r="N65" s="103">
        <f>-ATAN(SQRT((N41*2*PI()*Einstellungen!$E$17*Einstellungen!$E$18)^2)/1)*(180/PI())</f>
        <v>-6.0024149746496754E-3</v>
      </c>
      <c r="O65" s="103">
        <f>-ATAN(SQRT((O41*2*PI()*Einstellungen!$E$17*Einstellungen!$E$18)^2)/1)*(180/PI())</f>
        <v>-6.5480890587007214E-3</v>
      </c>
      <c r="P65" s="103">
        <f>-ATAN(SQRT((P41*2*PI()*Einstellungen!$E$17*Einstellungen!$E$18)^2)/1)*(180/PI())</f>
        <v>-7.093763141563905E-3</v>
      </c>
      <c r="Q65" s="103">
        <f>-ATAN(SQRT((Q41*2*PI()*Einstellungen!$E$17*Einstellungen!$E$18)^2)/1)*(180/PI())</f>
        <v>-7.6394372231402378E-3</v>
      </c>
      <c r="R65" s="103">
        <f>-ATAN(SQRT((R41*2*PI()*Einstellungen!$E$17*Einstellungen!$E$18)^2)/1)*(180/PI())</f>
        <v>-8.1851113033307304E-3</v>
      </c>
      <c r="S65" s="103">
        <f>-ATAN(SQRT((S41*2*PI()*Einstellungen!$E$17*Einstellungen!$E$18)^2)/1)*(180/PI())</f>
        <v>-8.7307853820363969E-3</v>
      </c>
      <c r="T65" s="103">
        <f>-ATAN(SQRT((T41*2*PI()*Einstellungen!$E$17*Einstellungen!$E$18)^2)/1)*(180/PI())</f>
        <v>-9.2764594591582469E-3</v>
      </c>
      <c r="U65" s="103">
        <f>-ATAN(SQRT((U41*2*PI()*Einstellungen!$E$17*Einstellungen!$E$18)^2)/1)*(180/PI())</f>
        <v>-9.8221335345972938E-3</v>
      </c>
      <c r="V65" s="103">
        <f>-ATAN(SQRT((V41*2*PI()*Einstellungen!$E$17*Einstellungen!$E$18)^2)/1)*(180/PI())</f>
        <v>-1.0367807608254547E-2</v>
      </c>
      <c r="W65" s="103">
        <f>-ATAN(SQRT((W41*2*PI()*Einstellungen!$E$17*Einstellungen!$E$18)^2)/1)*(180/PI())</f>
        <v>-1.091348168003102E-2</v>
      </c>
      <c r="X65" s="103">
        <f>-ATAN(SQRT((X41*2*PI()*Einstellungen!$E$17*Einstellungen!$E$18)^2)/1)*(180/PI())</f>
        <v>-1.1459155749827721E-2</v>
      </c>
      <c r="Y65" s="103">
        <f>-ATAN(SQRT((Y41*2*PI()*Einstellungen!$E$17*Einstellungen!$E$18)^2)/1)*(180/PI())</f>
        <v>-1.2004829817545665E-2</v>
      </c>
      <c r="Z65" s="103">
        <f>-ATAN(SQRT((Z41*2*PI()*Einstellungen!$E$17*Einstellungen!$E$18)^2)/1)*(180/PI())</f>
        <v>-1.2550503883085861E-2</v>
      </c>
      <c r="AA65" s="103">
        <f>-ATAN(SQRT((AA41*2*PI()*Einstellungen!$E$17*Einstellungen!$E$18)^2)/1)*(180/PI())</f>
        <v>-1.3096177946349328E-2</v>
      </c>
      <c r="AB65" s="103">
        <f>-ATAN(SQRT((AB41*2*PI()*Einstellungen!$E$17*Einstellungen!$E$18)^2)/1)*(180/PI())</f>
        <v>-1.3641852007237063E-2</v>
      </c>
      <c r="AC65" s="103">
        <f>-ATAN(SQRT((AC41*2*PI()*Einstellungen!$E$17*Einstellungen!$E$18)^2)/1)*(180/PI())</f>
        <v>-1.418752606565009E-2</v>
      </c>
      <c r="AD65" s="103">
        <f>-ATAN(SQRT((AD41*2*PI()*Einstellungen!$E$17*Einstellungen!$E$18)^2)/1)*(180/PI())</f>
        <v>-1.4733200121489416E-2</v>
      </c>
      <c r="AE65" s="103">
        <f>-ATAN(SQRT((AE41*2*PI()*Einstellungen!$E$17*Einstellungen!$E$18)^2)/1)*(180/PI())</f>
        <v>-1.5278874174656053E-2</v>
      </c>
      <c r="AF65" s="103">
        <f>-ATAN(SQRT((AF41*2*PI()*Einstellungen!$E$17*Einstellungen!$E$18)^2)/1)*(180/PI())</f>
        <v>-1.582454822505101E-2</v>
      </c>
      <c r="AG65" s="103">
        <f>-ATAN(SQRT((AG41*2*PI()*Einstellungen!$E$17*Einstellungen!$E$18)^2)/1)*(180/PI())</f>
        <v>-1.6370222272575303E-2</v>
      </c>
      <c r="AH65" s="103">
        <f>-ATAN(SQRT((AH41*2*PI()*Einstellungen!$E$17*Einstellungen!$E$18)^2)/1)*(180/PI())</f>
        <v>-1.6915896317129944E-2</v>
      </c>
      <c r="AI65" s="103">
        <f>-ATAN(SQRT((AI41*2*PI()*Einstellungen!$E$17*Einstellungen!$E$18)^2)/1)*(180/PI())</f>
        <v>-1.7461570358615938E-2</v>
      </c>
      <c r="AJ65" s="103">
        <f>-ATAN(SQRT((AJ41*2*PI()*Einstellungen!$E$17*Einstellungen!$E$18)^2)/1)*(180/PI())</f>
        <v>-1.8007244396934304E-2</v>
      </c>
      <c r="AK65" s="103">
        <f>-ATAN(SQRT((AK41*2*PI()*Einstellungen!$E$17*Einstellungen!$E$18)^2)/1)*(180/PI())</f>
        <v>-1.8552918431986049E-2</v>
      </c>
      <c r="AL65" s="103">
        <f>-ATAN(SQRT((AL41*2*PI()*Einstellungen!$E$17*Einstellungen!$E$18)^2)/1)*(180/PI())</f>
        <v>-1.9098592463672185E-2</v>
      </c>
      <c r="AM65" s="103">
        <f>-ATAN(SQRT((AM41*2*PI()*Einstellungen!$E$17*Einstellungen!$E$18)^2)/1)*(180/PI())</f>
        <v>-1.9644266491893721E-2</v>
      </c>
      <c r="AN65" s="103">
        <f>-ATAN(SQRT((AN41*2*PI()*Einstellungen!$E$17*Einstellungen!$E$18)^2)/1)*(180/PI())</f>
        <v>-2.018994051655168E-2</v>
      </c>
      <c r="AO65" s="103">
        <f>-ATAN(SQRT((AO41*2*PI()*Einstellungen!$E$17*Einstellungen!$E$18)^2)/1)*(180/PI())</f>
        <v>-2.0735614537547058E-2</v>
      </c>
      <c r="AP65" s="103">
        <f>-ATAN(SQRT((AP41*2*PI()*Einstellungen!$E$17*Einstellungen!$E$18)^2)/1)*(180/PI())</f>
        <v>-2.1281288554780876E-2</v>
      </c>
      <c r="AQ65" s="103">
        <f>-ATAN(SQRT((AQ41*2*PI()*Einstellungen!$E$17*Einstellungen!$E$18)^2)/1)*(180/PI())</f>
        <v>-2.1826962568154147E-2</v>
      </c>
      <c r="AR65" s="103">
        <f>-ATAN(SQRT((AR41*2*PI()*Einstellungen!$E$17*Einstellungen!$E$18)^2)/1)*(180/PI())</f>
        <v>-2.237263657756788E-2</v>
      </c>
      <c r="AS65" s="103">
        <f>-ATAN(SQRT((AS41*2*PI()*Einstellungen!$E$17*Einstellungen!$E$18)^2)/1)*(180/PI())</f>
        <v>-2.2918310582923082E-2</v>
      </c>
      <c r="AT65" s="103">
        <f>-ATAN(SQRT((AT41*2*PI()*Einstellungen!$E$17*Einstellungen!$E$18)^2)/1)*(180/PI())</f>
        <v>-2.3463984584120766E-2</v>
      </c>
      <c r="AU65" s="103">
        <f>-ATAN(SQRT((AU41*2*PI()*Einstellungen!$E$17*Einstellungen!$E$18)^2)/1)*(180/PI())</f>
        <v>-2.4009658581061952E-2</v>
      </c>
      <c r="AV65" s="103">
        <f>-ATAN(SQRT((AV41*2*PI()*Einstellungen!$E$17*Einstellungen!$E$18)^2)/1)*(180/PI())</f>
        <v>-2.4555332573647646E-2</v>
      </c>
      <c r="AW65" s="103">
        <f>-ATAN(SQRT((AW41*2*PI()*Einstellungen!$E$17*Einstellungen!$E$18)^2)/1)*(180/PI())</f>
        <v>-2.5101006561778851E-2</v>
      </c>
      <c r="AX65" s="103">
        <f>-ATAN(SQRT((AX41*2*PI()*Einstellungen!$E$17*Einstellungen!$E$18)^2)/1)*(180/PI())</f>
        <v>-2.5646680545356598E-2</v>
      </c>
      <c r="AY65" s="103">
        <f>-ATAN(SQRT((AY41*2*PI()*Einstellungen!$E$17*Einstellungen!$E$18)^2)/1)*(180/PI())</f>
        <v>-2.6192354524281883E-2</v>
      </c>
      <c r="AZ65" s="103">
        <f>-ATAN(SQRT((AZ41*2*PI()*Einstellungen!$E$17*Einstellungen!$E$18)^2)/1)*(180/PI())</f>
        <v>-2.6738028498455718E-2</v>
      </c>
      <c r="BA65" s="103">
        <f>-ATAN(SQRT((BA41*2*PI()*Einstellungen!$E$17*Einstellungen!$E$18)^2)/1)*(180/PI())</f>
        <v>-2.7283702467779121E-2</v>
      </c>
      <c r="BB65" s="103">
        <f>-ATAN(SQRT((BB41*2*PI()*Einstellungen!$E$17*Einstellungen!$E$18)^2)/1)*(180/PI())</f>
        <v>-2.7829376432153101E-2</v>
      </c>
      <c r="BC65" s="103">
        <f>-ATAN(SQRT((BC41*2*PI()*Einstellungen!$E$17*Einstellungen!$E$18)^2)/1)*(180/PI())</f>
        <v>-2.8375050391478675E-2</v>
      </c>
      <c r="BD65" s="103">
        <f>-ATAN(SQRT((BD41*2*PI()*Einstellungen!$E$17*Einstellungen!$E$18)^2)/1)*(180/PI())</f>
        <v>-2.8920724345656842E-2</v>
      </c>
      <c r="BE65" s="103">
        <f>-ATAN(SQRT((BE41*2*PI()*Einstellungen!$E$17*Einstellungen!$E$18)^2)/1)*(180/PI())</f>
        <v>-2.9466398294588626E-2</v>
      </c>
      <c r="BF65" s="103">
        <f>-ATAN(SQRT((BF41*2*PI()*Einstellungen!$E$17*Einstellungen!$E$18)^2)/1)*(180/PI())</f>
        <v>-3.0012072238175039E-2</v>
      </c>
      <c r="BG65" s="103">
        <f>-ATAN(SQRT((BG41*2*PI()*Einstellungen!$E$17*Einstellungen!$E$18)^2)/1)*(180/PI())</f>
        <v>-3.0557746176317079E-2</v>
      </c>
      <c r="BH65" s="103">
        <f>-ATAN(SQRT((BH41*2*PI()*Einstellungen!$E$17*Einstellungen!$E$18)^2)/1)*(180/PI())</f>
        <v>-3.1103420108915765E-2</v>
      </c>
      <c r="BI65" s="103">
        <f>-ATAN(SQRT((BI41*2*PI()*Einstellungen!$E$17*Einstellungen!$E$18)^2)/1)*(180/PI())</f>
        <v>-3.1649094035872113E-2</v>
      </c>
      <c r="BJ65" s="103">
        <f>-ATAN(SQRT((BJ41*2*PI()*Einstellungen!$E$17*Einstellungen!$E$18)^2)/1)*(180/PI())</f>
        <v>-3.2194767957087138E-2</v>
      </c>
      <c r="BK65" s="103">
        <f>-ATAN(SQRT((BK41*2*PI()*Einstellungen!$E$17*Einstellungen!$E$18)^2)/1)*(180/PI())</f>
        <v>-3.2740441872461841E-2</v>
      </c>
      <c r="BL65" s="103">
        <f>-ATAN(SQRT((BL41*2*PI()*Einstellungen!$E$17*Einstellungen!$E$18)^2)/1)*(180/PI())</f>
        <v>-3.3286115781897233E-2</v>
      </c>
      <c r="BM65" s="103">
        <f>-ATAN(SQRT((BM41*2*PI()*Einstellungen!$E$17*Einstellungen!$E$18)^2)/1)*(180/PI())</f>
        <v>-3.3831789685294336E-2</v>
      </c>
      <c r="BN65" s="103">
        <f>-ATAN(SQRT((BN41*2*PI()*Einstellungen!$E$17*Einstellungen!$E$18)^2)/1)*(180/PI())</f>
        <v>-3.4377463582554155E-2</v>
      </c>
      <c r="BO65" s="103">
        <f>-ATAN(SQRT((BO41*2*PI()*Einstellungen!$E$17*Einstellungen!$E$18)^2)/1)*(180/PI())</f>
        <v>-3.4923137473577705E-2</v>
      </c>
      <c r="BP65" s="103">
        <f>-ATAN(SQRT((BP41*2*PI()*Einstellungen!$E$17*Einstellungen!$E$18)^2)/1)*(180/PI())</f>
        <v>-3.5468811358265989E-2</v>
      </c>
      <c r="BQ65" s="103">
        <f>-ATAN(SQRT((BQ41*2*PI()*Einstellungen!$E$17*Einstellungen!$E$18)^2)/1)*(180/PI())</f>
        <v>-3.6014485236520039E-2</v>
      </c>
      <c r="BR65" s="103">
        <f>-ATAN(SQRT((BR41*2*PI()*Einstellungen!$E$17*Einstellungen!$E$18)^2)/1)*(180/PI())</f>
        <v>-3.6560159108240842E-2</v>
      </c>
      <c r="BS65" s="103">
        <f>-ATAN(SQRT((BS41*2*PI()*Einstellungen!$E$17*Einstellungen!$E$18)^2)/1)*(180/PI())</f>
        <v>-3.7105832973329429E-2</v>
      </c>
      <c r="BT65" s="103">
        <f>-ATAN(SQRT((BT41*2*PI()*Einstellungen!$E$17*Einstellungen!$E$18)^2)/1)*(180/PI())</f>
        <v>-3.7651506831686797E-2</v>
      </c>
      <c r="BU65" s="103">
        <f>-ATAN(SQRT((BU41*2*PI()*Einstellungen!$E$17*Einstellungen!$E$18)^2)/1)*(180/PI())</f>
        <v>-3.8197180683213969E-2</v>
      </c>
      <c r="BV65" s="103">
        <f>-ATAN(SQRT((BV41*2*PI()*Einstellungen!$E$17*Einstellungen!$E$18)^2)/1)*(180/PI())</f>
        <v>-3.8742854527811947E-2</v>
      </c>
      <c r="BW65" s="103">
        <f>-ATAN(SQRT((BW41*2*PI()*Einstellungen!$E$17*Einstellungen!$E$18)^2)/1)*(180/PI())</f>
        <v>-3.9288528365381749E-2</v>
      </c>
      <c r="BX65" s="103">
        <f>-ATAN(SQRT((BX41*2*PI()*Einstellungen!$E$17*Einstellungen!$E$18)^2)/1)*(180/PI())</f>
        <v>-3.9834202195824391E-2</v>
      </c>
      <c r="BY65" s="103">
        <f>-ATAN(SQRT((BY41*2*PI()*Einstellungen!$E$17*Einstellungen!$E$18)^2)/1)*(180/PI())</f>
        <v>-4.0379876019040882E-2</v>
      </c>
      <c r="BZ65" s="103">
        <f>-ATAN(SQRT((BZ41*2*PI()*Einstellungen!$E$17*Einstellungen!$E$18)^2)/1)*(180/PI())</f>
        <v>-4.0925549834932219E-2</v>
      </c>
      <c r="CA65" s="103">
        <f>-ATAN(SQRT((CA41*2*PI()*Einstellungen!$E$17*Einstellungen!$E$18)^2)/1)*(180/PI())</f>
        <v>-4.1471223643399432E-2</v>
      </c>
      <c r="CB65" s="103">
        <f>-ATAN(SQRT((CB41*2*PI()*Einstellungen!$E$17*Einstellungen!$E$18)^2)/1)*(180/PI())</f>
        <v>-4.2016897444343532E-2</v>
      </c>
      <c r="CC65" s="103">
        <f>-ATAN(SQRT((CC41*2*PI()*Einstellungen!$E$17*Einstellungen!$E$18)^2)/1)*(180/PI())</f>
        <v>-4.256257123766552E-2</v>
      </c>
      <c r="CD65" s="103">
        <f>-ATAN(SQRT((CD41*2*PI()*Einstellungen!$E$17*Einstellungen!$E$18)^2)/1)*(180/PI())</f>
        <v>-4.310824502326642E-2</v>
      </c>
      <c r="CE65" s="103">
        <f>-ATAN(SQRT((CE41*2*PI()*Einstellungen!$E$17*Einstellungen!$E$18)^2)/1)*(180/PI())</f>
        <v>-4.3653918801047235E-2</v>
      </c>
      <c r="CF65" s="103">
        <f>-ATAN(SQRT((CF41*2*PI()*Einstellungen!$E$17*Einstellungen!$E$18)^2)/1)*(180/PI())</f>
        <v>-4.4199592570908983E-2</v>
      </c>
      <c r="CG65" s="103">
        <f>-ATAN(SQRT((CG41*2*PI()*Einstellungen!$E$17*Einstellungen!$E$18)^2)/1)*(180/PI())</f>
        <v>-4.4745266332752665E-2</v>
      </c>
      <c r="CH65" s="103">
        <f>-ATAN(SQRT((CH41*2*PI()*Einstellungen!$E$17*Einstellungen!$E$18)^2)/1)*(180/PI())</f>
        <v>-4.5290940086479298E-2</v>
      </c>
      <c r="CI65" s="103">
        <f>-ATAN(SQRT((CI41*2*PI()*Einstellungen!$E$17*Einstellungen!$E$18)^2)/1)*(180/PI())</f>
        <v>-4.5836613831989906E-2</v>
      </c>
      <c r="CJ65" s="103">
        <f>-ATAN(SQRT((CJ41*2*PI()*Einstellungen!$E$17*Einstellungen!$E$18)^2)/1)*(180/PI())</f>
        <v>-4.6382287569185485E-2</v>
      </c>
      <c r="CK65" s="103">
        <f>-ATAN(SQRT((CK41*2*PI()*Einstellungen!$E$17*Einstellungen!$E$18)^2)/1)*(180/PI())</f>
        <v>-4.6927961297967051E-2</v>
      </c>
      <c r="CL65" s="103">
        <f>-ATAN(SQRT((CL41*2*PI()*Einstellungen!$E$17*Einstellungen!$E$18)^2)/1)*(180/PI())</f>
        <v>-4.7473635018235628E-2</v>
      </c>
      <c r="CM65" s="103">
        <f>-ATAN(SQRT((CM41*2*PI()*Einstellungen!$E$17*Einstellungen!$E$18)^2)/1)*(180/PI())</f>
        <v>-4.8019308729892199E-2</v>
      </c>
      <c r="CN65" s="103">
        <f>-ATAN(SQRT((CN41*2*PI()*Einstellungen!$E$17*Einstellungen!$E$18)^2)/1)*(180/PI())</f>
        <v>-4.8564982432837814E-2</v>
      </c>
      <c r="CO65" s="103">
        <f>-ATAN(SQRT((CO41*2*PI()*Einstellungen!$E$17*Einstellungen!$E$18)^2)/1)*(180/PI())</f>
        <v>-4.9110656126973462E-2</v>
      </c>
      <c r="CP65" s="108">
        <f>-ATAN(SQRT((CP41*2*PI()*Einstellungen!$E$17*Einstellungen!$E$18)^2)/1)*(180/PI())</f>
        <v>-4.9656329812200146E-2</v>
      </c>
    </row>
    <row r="66" spans="2:94" x14ac:dyDescent="0.25">
      <c r="B66" s="236"/>
      <c r="C66" s="233"/>
      <c r="D66" s="107">
        <f>-ATAN(SQRT((D42*2*PI()*Einstellungen!$E$17*Einstellungen!$E$18)^2)/1)*(180/PI())</f>
        <v>-5.4567409058428585E-4</v>
      </c>
      <c r="E66" s="103">
        <f>-ATAN(SQRT((E42*2*PI()*Einstellungen!$E$17*Einstellungen!$E$18)^2)/1)*(180/PI())</f>
        <v>-1.0913481810695832E-3</v>
      </c>
      <c r="F66" s="103">
        <f>-ATAN(SQRT((F42*2*PI()*Einstellungen!$E$17*Einstellungen!$E$18)^2)/1)*(180/PI())</f>
        <v>-1.6370222713569037E-3</v>
      </c>
      <c r="G66" s="103">
        <f>-ATAN(SQRT((G42*2*PI()*Einstellungen!$E$17*Einstellungen!$E$18)^2)/1)*(180/PI())</f>
        <v>-2.1826963613472581E-3</v>
      </c>
      <c r="H66" s="103">
        <f>-ATAN(SQRT((H42*2*PI()*Einstellungen!$E$17*Einstellungen!$E$18)^2)/1)*(180/PI())</f>
        <v>-2.7283704509416594E-3</v>
      </c>
      <c r="I66" s="103">
        <f>-ATAN(SQRT((I42*2*PI()*Einstellungen!$E$17*Einstellungen!$E$18)^2)/1)*(180/PI())</f>
        <v>-3.274044540041118E-3</v>
      </c>
      <c r="J66" s="103">
        <f>-ATAN(SQRT((J42*2*PI()*Einstellungen!$E$17*Einstellungen!$E$18)^2)/1)*(180/PI())</f>
        <v>-3.8197186285466454E-3</v>
      </c>
      <c r="K66" s="103">
        <f>-ATAN(SQRT((K42*2*PI()*Einstellungen!$E$17*Einstellungen!$E$18)^2)/1)*(180/PI())</f>
        <v>-4.3653927163592532E-3</v>
      </c>
      <c r="L66" s="103">
        <f>-ATAN(SQRT((L42*2*PI()*Einstellungen!$E$17*Einstellungen!$E$18)^2)/1)*(180/PI())</f>
        <v>-4.9110668033799532E-3</v>
      </c>
      <c r="M66" s="103">
        <f>-ATAN(SQRT((M42*2*PI()*Einstellungen!$E$17*Einstellungen!$E$18)^2)/1)*(180/PI())</f>
        <v>-5.4567408895097565E-3</v>
      </c>
      <c r="N66" s="103">
        <f>-ATAN(SQRT((N42*2*PI()*Einstellungen!$E$17*Einstellungen!$E$18)^2)/1)*(180/PI())</f>
        <v>-6.0024149746496754E-3</v>
      </c>
      <c r="O66" s="103">
        <f>-ATAN(SQRT((O42*2*PI()*Einstellungen!$E$17*Einstellungen!$E$18)^2)/1)*(180/PI())</f>
        <v>-6.5480890587007214E-3</v>
      </c>
      <c r="P66" s="103">
        <f>-ATAN(SQRT((P42*2*PI()*Einstellungen!$E$17*Einstellungen!$E$18)^2)/1)*(180/PI())</f>
        <v>-7.093763141563905E-3</v>
      </c>
      <c r="Q66" s="103">
        <f>-ATAN(SQRT((Q42*2*PI()*Einstellungen!$E$17*Einstellungen!$E$18)^2)/1)*(180/PI())</f>
        <v>-7.6394372231402378E-3</v>
      </c>
      <c r="R66" s="103">
        <f>-ATAN(SQRT((R42*2*PI()*Einstellungen!$E$17*Einstellungen!$E$18)^2)/1)*(180/PI())</f>
        <v>-8.1851113033307304E-3</v>
      </c>
      <c r="S66" s="103">
        <f>-ATAN(SQRT((S42*2*PI()*Einstellungen!$E$17*Einstellungen!$E$18)^2)/1)*(180/PI())</f>
        <v>-8.7307853820363969E-3</v>
      </c>
      <c r="T66" s="103">
        <f>-ATAN(SQRT((T42*2*PI()*Einstellungen!$E$17*Einstellungen!$E$18)^2)/1)*(180/PI())</f>
        <v>-9.2764594591582469E-3</v>
      </c>
      <c r="U66" s="103">
        <f>-ATAN(SQRT((U42*2*PI()*Einstellungen!$E$17*Einstellungen!$E$18)^2)/1)*(180/PI())</f>
        <v>-9.8221335345972938E-3</v>
      </c>
      <c r="V66" s="103">
        <f>-ATAN(SQRT((V42*2*PI()*Einstellungen!$E$17*Einstellungen!$E$18)^2)/1)*(180/PI())</f>
        <v>-1.0367807608254547E-2</v>
      </c>
      <c r="W66" s="103">
        <f>-ATAN(SQRT((W42*2*PI()*Einstellungen!$E$17*Einstellungen!$E$18)^2)/1)*(180/PI())</f>
        <v>-1.091348168003102E-2</v>
      </c>
      <c r="X66" s="103">
        <f>-ATAN(SQRT((X42*2*PI()*Einstellungen!$E$17*Einstellungen!$E$18)^2)/1)*(180/PI())</f>
        <v>-1.1459155749827721E-2</v>
      </c>
      <c r="Y66" s="103">
        <f>-ATAN(SQRT((Y42*2*PI()*Einstellungen!$E$17*Einstellungen!$E$18)^2)/1)*(180/PI())</f>
        <v>-1.2004829817545665E-2</v>
      </c>
      <c r="Z66" s="103">
        <f>-ATAN(SQRT((Z42*2*PI()*Einstellungen!$E$17*Einstellungen!$E$18)^2)/1)*(180/PI())</f>
        <v>-1.2550503883085861E-2</v>
      </c>
      <c r="AA66" s="103">
        <f>-ATAN(SQRT((AA42*2*PI()*Einstellungen!$E$17*Einstellungen!$E$18)^2)/1)*(180/PI())</f>
        <v>-1.3096177946349328E-2</v>
      </c>
      <c r="AB66" s="103">
        <f>-ATAN(SQRT((AB42*2*PI()*Einstellungen!$E$17*Einstellungen!$E$18)^2)/1)*(180/PI())</f>
        <v>-1.3641852007237063E-2</v>
      </c>
      <c r="AC66" s="103">
        <f>-ATAN(SQRT((AC42*2*PI()*Einstellungen!$E$17*Einstellungen!$E$18)^2)/1)*(180/PI())</f>
        <v>-1.418752606565009E-2</v>
      </c>
      <c r="AD66" s="103">
        <f>-ATAN(SQRT((AD42*2*PI()*Einstellungen!$E$17*Einstellungen!$E$18)^2)/1)*(180/PI())</f>
        <v>-1.4733200121489416E-2</v>
      </c>
      <c r="AE66" s="103">
        <f>-ATAN(SQRT((AE42*2*PI()*Einstellungen!$E$17*Einstellungen!$E$18)^2)/1)*(180/PI())</f>
        <v>-1.5278874174656053E-2</v>
      </c>
      <c r="AF66" s="103">
        <f>-ATAN(SQRT((AF42*2*PI()*Einstellungen!$E$17*Einstellungen!$E$18)^2)/1)*(180/PI())</f>
        <v>-1.582454822505101E-2</v>
      </c>
      <c r="AG66" s="103">
        <f>-ATAN(SQRT((AG42*2*PI()*Einstellungen!$E$17*Einstellungen!$E$18)^2)/1)*(180/PI())</f>
        <v>-1.6370222272575303E-2</v>
      </c>
      <c r="AH66" s="103">
        <f>-ATAN(SQRT((AH42*2*PI()*Einstellungen!$E$17*Einstellungen!$E$18)^2)/1)*(180/PI())</f>
        <v>-1.6915896317129944E-2</v>
      </c>
      <c r="AI66" s="103">
        <f>-ATAN(SQRT((AI42*2*PI()*Einstellungen!$E$17*Einstellungen!$E$18)^2)/1)*(180/PI())</f>
        <v>-1.7461570358615938E-2</v>
      </c>
      <c r="AJ66" s="103">
        <f>-ATAN(SQRT((AJ42*2*PI()*Einstellungen!$E$17*Einstellungen!$E$18)^2)/1)*(180/PI())</f>
        <v>-1.8007244396934304E-2</v>
      </c>
      <c r="AK66" s="103">
        <f>-ATAN(SQRT((AK42*2*PI()*Einstellungen!$E$17*Einstellungen!$E$18)^2)/1)*(180/PI())</f>
        <v>-1.8552918431986049E-2</v>
      </c>
      <c r="AL66" s="103">
        <f>-ATAN(SQRT((AL42*2*PI()*Einstellungen!$E$17*Einstellungen!$E$18)^2)/1)*(180/PI())</f>
        <v>-1.9098592463672185E-2</v>
      </c>
      <c r="AM66" s="103">
        <f>-ATAN(SQRT((AM42*2*PI()*Einstellungen!$E$17*Einstellungen!$E$18)^2)/1)*(180/PI())</f>
        <v>-1.9644266491893721E-2</v>
      </c>
      <c r="AN66" s="103">
        <f>-ATAN(SQRT((AN42*2*PI()*Einstellungen!$E$17*Einstellungen!$E$18)^2)/1)*(180/PI())</f>
        <v>-2.018994051655168E-2</v>
      </c>
      <c r="AO66" s="103">
        <f>-ATAN(SQRT((AO42*2*PI()*Einstellungen!$E$17*Einstellungen!$E$18)^2)/1)*(180/PI())</f>
        <v>-2.0735614537547058E-2</v>
      </c>
      <c r="AP66" s="103">
        <f>-ATAN(SQRT((AP42*2*PI()*Einstellungen!$E$17*Einstellungen!$E$18)^2)/1)*(180/PI())</f>
        <v>-2.1281288554780876E-2</v>
      </c>
      <c r="AQ66" s="103">
        <f>-ATAN(SQRT((AQ42*2*PI()*Einstellungen!$E$17*Einstellungen!$E$18)^2)/1)*(180/PI())</f>
        <v>-2.1826962568154147E-2</v>
      </c>
      <c r="AR66" s="103">
        <f>-ATAN(SQRT((AR42*2*PI()*Einstellungen!$E$17*Einstellungen!$E$18)^2)/1)*(180/PI())</f>
        <v>-2.237263657756788E-2</v>
      </c>
      <c r="AS66" s="103">
        <f>-ATAN(SQRT((AS42*2*PI()*Einstellungen!$E$17*Einstellungen!$E$18)^2)/1)*(180/PI())</f>
        <v>-2.2918310582923082E-2</v>
      </c>
      <c r="AT66" s="103">
        <f>-ATAN(SQRT((AT42*2*PI()*Einstellungen!$E$17*Einstellungen!$E$18)^2)/1)*(180/PI())</f>
        <v>-2.3463984584120766E-2</v>
      </c>
      <c r="AU66" s="103">
        <f>-ATAN(SQRT((AU42*2*PI()*Einstellungen!$E$17*Einstellungen!$E$18)^2)/1)*(180/PI())</f>
        <v>-2.4009658581061952E-2</v>
      </c>
      <c r="AV66" s="103">
        <f>-ATAN(SQRT((AV42*2*PI()*Einstellungen!$E$17*Einstellungen!$E$18)^2)/1)*(180/PI())</f>
        <v>-2.4555332573647646E-2</v>
      </c>
      <c r="AW66" s="103">
        <f>-ATAN(SQRT((AW42*2*PI()*Einstellungen!$E$17*Einstellungen!$E$18)^2)/1)*(180/PI())</f>
        <v>-2.5101006561778851E-2</v>
      </c>
      <c r="AX66" s="103">
        <f>-ATAN(SQRT((AX42*2*PI()*Einstellungen!$E$17*Einstellungen!$E$18)^2)/1)*(180/PI())</f>
        <v>-2.5646680545356598E-2</v>
      </c>
      <c r="AY66" s="103">
        <f>-ATAN(SQRT((AY42*2*PI()*Einstellungen!$E$17*Einstellungen!$E$18)^2)/1)*(180/PI())</f>
        <v>-2.6192354524281883E-2</v>
      </c>
      <c r="AZ66" s="103">
        <f>-ATAN(SQRT((AZ42*2*PI()*Einstellungen!$E$17*Einstellungen!$E$18)^2)/1)*(180/PI())</f>
        <v>-2.6738028498455718E-2</v>
      </c>
      <c r="BA66" s="103">
        <f>-ATAN(SQRT((BA42*2*PI()*Einstellungen!$E$17*Einstellungen!$E$18)^2)/1)*(180/PI())</f>
        <v>-2.7283702467779121E-2</v>
      </c>
      <c r="BB66" s="103">
        <f>-ATAN(SQRT((BB42*2*PI()*Einstellungen!$E$17*Einstellungen!$E$18)^2)/1)*(180/PI())</f>
        <v>-2.7829376432153101E-2</v>
      </c>
      <c r="BC66" s="103">
        <f>-ATAN(SQRT((BC42*2*PI()*Einstellungen!$E$17*Einstellungen!$E$18)^2)/1)*(180/PI())</f>
        <v>-2.8375050391478675E-2</v>
      </c>
      <c r="BD66" s="103">
        <f>-ATAN(SQRT((BD42*2*PI()*Einstellungen!$E$17*Einstellungen!$E$18)^2)/1)*(180/PI())</f>
        <v>-2.8920724345656842E-2</v>
      </c>
      <c r="BE66" s="103">
        <f>-ATAN(SQRT((BE42*2*PI()*Einstellungen!$E$17*Einstellungen!$E$18)^2)/1)*(180/PI())</f>
        <v>-2.9466398294588626E-2</v>
      </c>
      <c r="BF66" s="103">
        <f>-ATAN(SQRT((BF42*2*PI()*Einstellungen!$E$17*Einstellungen!$E$18)^2)/1)*(180/PI())</f>
        <v>-3.0012072238175039E-2</v>
      </c>
      <c r="BG66" s="103">
        <f>-ATAN(SQRT((BG42*2*PI()*Einstellungen!$E$17*Einstellungen!$E$18)^2)/1)*(180/PI())</f>
        <v>-3.0557746176317079E-2</v>
      </c>
      <c r="BH66" s="103">
        <f>-ATAN(SQRT((BH42*2*PI()*Einstellungen!$E$17*Einstellungen!$E$18)^2)/1)*(180/PI())</f>
        <v>-3.1103420108915765E-2</v>
      </c>
      <c r="BI66" s="103">
        <f>-ATAN(SQRT((BI42*2*PI()*Einstellungen!$E$17*Einstellungen!$E$18)^2)/1)*(180/PI())</f>
        <v>-3.1649094035872113E-2</v>
      </c>
      <c r="BJ66" s="103">
        <f>-ATAN(SQRT((BJ42*2*PI()*Einstellungen!$E$17*Einstellungen!$E$18)^2)/1)*(180/PI())</f>
        <v>-3.2194767957087138E-2</v>
      </c>
      <c r="BK66" s="103">
        <f>-ATAN(SQRT((BK42*2*PI()*Einstellungen!$E$17*Einstellungen!$E$18)^2)/1)*(180/PI())</f>
        <v>-3.2740441872461841E-2</v>
      </c>
      <c r="BL66" s="103">
        <f>-ATAN(SQRT((BL42*2*PI()*Einstellungen!$E$17*Einstellungen!$E$18)^2)/1)*(180/PI())</f>
        <v>-3.3286115781897233E-2</v>
      </c>
      <c r="BM66" s="103">
        <f>-ATAN(SQRT((BM42*2*PI()*Einstellungen!$E$17*Einstellungen!$E$18)^2)/1)*(180/PI())</f>
        <v>-3.3831789685294336E-2</v>
      </c>
      <c r="BN66" s="103">
        <f>-ATAN(SQRT((BN42*2*PI()*Einstellungen!$E$17*Einstellungen!$E$18)^2)/1)*(180/PI())</f>
        <v>-3.4377463582554155E-2</v>
      </c>
      <c r="BO66" s="103">
        <f>-ATAN(SQRT((BO42*2*PI()*Einstellungen!$E$17*Einstellungen!$E$18)^2)/1)*(180/PI())</f>
        <v>-3.4923137473577705E-2</v>
      </c>
      <c r="BP66" s="103">
        <f>-ATAN(SQRT((BP42*2*PI()*Einstellungen!$E$17*Einstellungen!$E$18)^2)/1)*(180/PI())</f>
        <v>-3.5468811358265989E-2</v>
      </c>
      <c r="BQ66" s="103">
        <f>-ATAN(SQRT((BQ42*2*PI()*Einstellungen!$E$17*Einstellungen!$E$18)^2)/1)*(180/PI())</f>
        <v>-3.6014485236520039E-2</v>
      </c>
      <c r="BR66" s="103">
        <f>-ATAN(SQRT((BR42*2*PI()*Einstellungen!$E$17*Einstellungen!$E$18)^2)/1)*(180/PI())</f>
        <v>-3.6560159108240842E-2</v>
      </c>
      <c r="BS66" s="103">
        <f>-ATAN(SQRT((BS42*2*PI()*Einstellungen!$E$17*Einstellungen!$E$18)^2)/1)*(180/PI())</f>
        <v>-3.7105832973329429E-2</v>
      </c>
      <c r="BT66" s="103">
        <f>-ATAN(SQRT((BT42*2*PI()*Einstellungen!$E$17*Einstellungen!$E$18)^2)/1)*(180/PI())</f>
        <v>-3.7651506831686797E-2</v>
      </c>
      <c r="BU66" s="103">
        <f>-ATAN(SQRT((BU42*2*PI()*Einstellungen!$E$17*Einstellungen!$E$18)^2)/1)*(180/PI())</f>
        <v>-3.8197180683213969E-2</v>
      </c>
      <c r="BV66" s="103">
        <f>-ATAN(SQRT((BV42*2*PI()*Einstellungen!$E$17*Einstellungen!$E$18)^2)/1)*(180/PI())</f>
        <v>-3.8742854527811947E-2</v>
      </c>
      <c r="BW66" s="103">
        <f>-ATAN(SQRT((BW42*2*PI()*Einstellungen!$E$17*Einstellungen!$E$18)^2)/1)*(180/PI())</f>
        <v>-3.9288528365381749E-2</v>
      </c>
      <c r="BX66" s="103">
        <f>-ATAN(SQRT((BX42*2*PI()*Einstellungen!$E$17*Einstellungen!$E$18)^2)/1)*(180/PI())</f>
        <v>-3.9834202195824391E-2</v>
      </c>
      <c r="BY66" s="103">
        <f>-ATAN(SQRT((BY42*2*PI()*Einstellungen!$E$17*Einstellungen!$E$18)^2)/1)*(180/PI())</f>
        <v>-4.0379876019040882E-2</v>
      </c>
      <c r="BZ66" s="103">
        <f>-ATAN(SQRT((BZ42*2*PI()*Einstellungen!$E$17*Einstellungen!$E$18)^2)/1)*(180/PI())</f>
        <v>-4.0925549834932219E-2</v>
      </c>
      <c r="CA66" s="103">
        <f>-ATAN(SQRT((CA42*2*PI()*Einstellungen!$E$17*Einstellungen!$E$18)^2)/1)*(180/PI())</f>
        <v>-4.1471223643399432E-2</v>
      </c>
      <c r="CB66" s="103">
        <f>-ATAN(SQRT((CB42*2*PI()*Einstellungen!$E$17*Einstellungen!$E$18)^2)/1)*(180/PI())</f>
        <v>-4.2016897444343532E-2</v>
      </c>
      <c r="CC66" s="103">
        <f>-ATAN(SQRT((CC42*2*PI()*Einstellungen!$E$17*Einstellungen!$E$18)^2)/1)*(180/PI())</f>
        <v>-4.256257123766552E-2</v>
      </c>
      <c r="CD66" s="103">
        <f>-ATAN(SQRT((CD42*2*PI()*Einstellungen!$E$17*Einstellungen!$E$18)^2)/1)*(180/PI())</f>
        <v>-4.310824502326642E-2</v>
      </c>
      <c r="CE66" s="103">
        <f>-ATAN(SQRT((CE42*2*PI()*Einstellungen!$E$17*Einstellungen!$E$18)^2)/1)*(180/PI())</f>
        <v>-4.3653918801047235E-2</v>
      </c>
      <c r="CF66" s="103">
        <f>-ATAN(SQRT((CF42*2*PI()*Einstellungen!$E$17*Einstellungen!$E$18)^2)/1)*(180/PI())</f>
        <v>-4.4199592570908983E-2</v>
      </c>
      <c r="CG66" s="103">
        <f>-ATAN(SQRT((CG42*2*PI()*Einstellungen!$E$17*Einstellungen!$E$18)^2)/1)*(180/PI())</f>
        <v>-4.4745266332752665E-2</v>
      </c>
      <c r="CH66" s="103">
        <f>-ATAN(SQRT((CH42*2*PI()*Einstellungen!$E$17*Einstellungen!$E$18)^2)/1)*(180/PI())</f>
        <v>-4.5290940086479298E-2</v>
      </c>
      <c r="CI66" s="103">
        <f>-ATAN(SQRT((CI42*2*PI()*Einstellungen!$E$17*Einstellungen!$E$18)^2)/1)*(180/PI())</f>
        <v>-4.5836613831989906E-2</v>
      </c>
      <c r="CJ66" s="103">
        <f>-ATAN(SQRT((CJ42*2*PI()*Einstellungen!$E$17*Einstellungen!$E$18)^2)/1)*(180/PI())</f>
        <v>-4.6382287569185485E-2</v>
      </c>
      <c r="CK66" s="103">
        <f>-ATAN(SQRT((CK42*2*PI()*Einstellungen!$E$17*Einstellungen!$E$18)^2)/1)*(180/PI())</f>
        <v>-4.6927961297967051E-2</v>
      </c>
      <c r="CL66" s="103">
        <f>-ATAN(SQRT((CL42*2*PI()*Einstellungen!$E$17*Einstellungen!$E$18)^2)/1)*(180/PI())</f>
        <v>-4.7473635018235628E-2</v>
      </c>
      <c r="CM66" s="103">
        <f>-ATAN(SQRT((CM42*2*PI()*Einstellungen!$E$17*Einstellungen!$E$18)^2)/1)*(180/PI())</f>
        <v>-4.8019308729892199E-2</v>
      </c>
      <c r="CN66" s="103">
        <f>-ATAN(SQRT((CN42*2*PI()*Einstellungen!$E$17*Einstellungen!$E$18)^2)/1)*(180/PI())</f>
        <v>-4.8564982432837814E-2</v>
      </c>
      <c r="CO66" s="103">
        <f>-ATAN(SQRT((CO42*2*PI()*Einstellungen!$E$17*Einstellungen!$E$18)^2)/1)*(180/PI())</f>
        <v>-4.9110656126973462E-2</v>
      </c>
      <c r="CP66" s="108">
        <f>-ATAN(SQRT((CP42*2*PI()*Einstellungen!$E$17*Einstellungen!$E$18)^2)/1)*(180/PI())</f>
        <v>-4.9656329812200146E-2</v>
      </c>
    </row>
    <row r="67" spans="2:94" ht="15.75" thickBot="1" x14ac:dyDescent="0.3">
      <c r="B67" s="237"/>
      <c r="C67" s="234"/>
      <c r="D67" s="111">
        <f>-ATAN(SQRT((D43*2*PI()*Einstellungen!$E$17*Einstellungen!$E$18)^2)/1)*(180/PI())</f>
        <v>-5.4567409058428585E-4</v>
      </c>
      <c r="E67" s="109">
        <f>-ATAN(SQRT((E43*2*PI()*Einstellungen!$E$17*Einstellungen!$E$18)^2)/1)*(180/PI())</f>
        <v>-1.0913481810695832E-3</v>
      </c>
      <c r="F67" s="109">
        <f>-ATAN(SQRT((F43*2*PI()*Einstellungen!$E$17*Einstellungen!$E$18)^2)/1)*(180/PI())</f>
        <v>-1.6370222713569037E-3</v>
      </c>
      <c r="G67" s="109">
        <f>-ATAN(SQRT((G43*2*PI()*Einstellungen!$E$17*Einstellungen!$E$18)^2)/1)*(180/PI())</f>
        <v>-2.1826963613472581E-3</v>
      </c>
      <c r="H67" s="109">
        <f>-ATAN(SQRT((H43*2*PI()*Einstellungen!$E$17*Einstellungen!$E$18)^2)/1)*(180/PI())</f>
        <v>-2.7283704509416594E-3</v>
      </c>
      <c r="I67" s="109">
        <f>-ATAN(SQRT((I43*2*PI()*Einstellungen!$E$17*Einstellungen!$E$18)^2)/1)*(180/PI())</f>
        <v>-3.274044540041118E-3</v>
      </c>
      <c r="J67" s="109">
        <f>-ATAN(SQRT((J43*2*PI()*Einstellungen!$E$17*Einstellungen!$E$18)^2)/1)*(180/PI())</f>
        <v>-3.8197186285466454E-3</v>
      </c>
      <c r="K67" s="109">
        <f>-ATAN(SQRT((K43*2*PI()*Einstellungen!$E$17*Einstellungen!$E$18)^2)/1)*(180/PI())</f>
        <v>-4.3653927163592532E-3</v>
      </c>
      <c r="L67" s="109">
        <f>-ATAN(SQRT((L43*2*PI()*Einstellungen!$E$17*Einstellungen!$E$18)^2)/1)*(180/PI())</f>
        <v>-4.9110668033799532E-3</v>
      </c>
      <c r="M67" s="109">
        <f>-ATAN(SQRT((M43*2*PI()*Einstellungen!$E$17*Einstellungen!$E$18)^2)/1)*(180/PI())</f>
        <v>-5.4567408895097565E-3</v>
      </c>
      <c r="N67" s="109">
        <f>-ATAN(SQRT((N43*2*PI()*Einstellungen!$E$17*Einstellungen!$E$18)^2)/1)*(180/PI())</f>
        <v>-6.0024149746496754E-3</v>
      </c>
      <c r="O67" s="109">
        <f>-ATAN(SQRT((O43*2*PI()*Einstellungen!$E$17*Einstellungen!$E$18)^2)/1)*(180/PI())</f>
        <v>-6.5480890587007214E-3</v>
      </c>
      <c r="P67" s="109">
        <f>-ATAN(SQRT((P43*2*PI()*Einstellungen!$E$17*Einstellungen!$E$18)^2)/1)*(180/PI())</f>
        <v>-7.093763141563905E-3</v>
      </c>
      <c r="Q67" s="109">
        <f>-ATAN(SQRT((Q43*2*PI()*Einstellungen!$E$17*Einstellungen!$E$18)^2)/1)*(180/PI())</f>
        <v>-7.6394372231402378E-3</v>
      </c>
      <c r="R67" s="109">
        <f>-ATAN(SQRT((R43*2*PI()*Einstellungen!$E$17*Einstellungen!$E$18)^2)/1)*(180/PI())</f>
        <v>-8.1851113033307304E-3</v>
      </c>
      <c r="S67" s="109">
        <f>-ATAN(SQRT((S43*2*PI()*Einstellungen!$E$17*Einstellungen!$E$18)^2)/1)*(180/PI())</f>
        <v>-8.7307853820363969E-3</v>
      </c>
      <c r="T67" s="109">
        <f>-ATAN(SQRT((T43*2*PI()*Einstellungen!$E$17*Einstellungen!$E$18)^2)/1)*(180/PI())</f>
        <v>-9.2764594591582469E-3</v>
      </c>
      <c r="U67" s="109">
        <f>-ATAN(SQRT((U43*2*PI()*Einstellungen!$E$17*Einstellungen!$E$18)^2)/1)*(180/PI())</f>
        <v>-9.8221335345972938E-3</v>
      </c>
      <c r="V67" s="109">
        <f>-ATAN(SQRT((V43*2*PI()*Einstellungen!$E$17*Einstellungen!$E$18)^2)/1)*(180/PI())</f>
        <v>-1.0367807608254547E-2</v>
      </c>
      <c r="W67" s="109">
        <f>-ATAN(SQRT((W43*2*PI()*Einstellungen!$E$17*Einstellungen!$E$18)^2)/1)*(180/PI())</f>
        <v>-1.091348168003102E-2</v>
      </c>
      <c r="X67" s="109">
        <f>-ATAN(SQRT((X43*2*PI()*Einstellungen!$E$17*Einstellungen!$E$18)^2)/1)*(180/PI())</f>
        <v>-1.1459155749827721E-2</v>
      </c>
      <c r="Y67" s="109">
        <f>-ATAN(SQRT((Y43*2*PI()*Einstellungen!$E$17*Einstellungen!$E$18)^2)/1)*(180/PI())</f>
        <v>-1.2004829817545665E-2</v>
      </c>
      <c r="Z67" s="109">
        <f>-ATAN(SQRT((Z43*2*PI()*Einstellungen!$E$17*Einstellungen!$E$18)^2)/1)*(180/PI())</f>
        <v>-1.2550503883085861E-2</v>
      </c>
      <c r="AA67" s="109">
        <f>-ATAN(SQRT((AA43*2*PI()*Einstellungen!$E$17*Einstellungen!$E$18)^2)/1)*(180/PI())</f>
        <v>-1.3096177946349328E-2</v>
      </c>
      <c r="AB67" s="109">
        <f>-ATAN(SQRT((AB43*2*PI()*Einstellungen!$E$17*Einstellungen!$E$18)^2)/1)*(180/PI())</f>
        <v>-1.3641852007237063E-2</v>
      </c>
      <c r="AC67" s="109">
        <f>-ATAN(SQRT((AC43*2*PI()*Einstellungen!$E$17*Einstellungen!$E$18)^2)/1)*(180/PI())</f>
        <v>-1.418752606565009E-2</v>
      </c>
      <c r="AD67" s="109">
        <f>-ATAN(SQRT((AD43*2*PI()*Einstellungen!$E$17*Einstellungen!$E$18)^2)/1)*(180/PI())</f>
        <v>-1.4733200121489416E-2</v>
      </c>
      <c r="AE67" s="109">
        <f>-ATAN(SQRT((AE43*2*PI()*Einstellungen!$E$17*Einstellungen!$E$18)^2)/1)*(180/PI())</f>
        <v>-1.5278874174656053E-2</v>
      </c>
      <c r="AF67" s="109">
        <f>-ATAN(SQRT((AF43*2*PI()*Einstellungen!$E$17*Einstellungen!$E$18)^2)/1)*(180/PI())</f>
        <v>-1.582454822505101E-2</v>
      </c>
      <c r="AG67" s="109">
        <f>-ATAN(SQRT((AG43*2*PI()*Einstellungen!$E$17*Einstellungen!$E$18)^2)/1)*(180/PI())</f>
        <v>-1.6370222272575303E-2</v>
      </c>
      <c r="AH67" s="109">
        <f>-ATAN(SQRT((AH43*2*PI()*Einstellungen!$E$17*Einstellungen!$E$18)^2)/1)*(180/PI())</f>
        <v>-1.6915896317129944E-2</v>
      </c>
      <c r="AI67" s="109">
        <f>-ATAN(SQRT((AI43*2*PI()*Einstellungen!$E$17*Einstellungen!$E$18)^2)/1)*(180/PI())</f>
        <v>-1.7461570358615938E-2</v>
      </c>
      <c r="AJ67" s="109">
        <f>-ATAN(SQRT((AJ43*2*PI()*Einstellungen!$E$17*Einstellungen!$E$18)^2)/1)*(180/PI())</f>
        <v>-1.8007244396934304E-2</v>
      </c>
      <c r="AK67" s="109">
        <f>-ATAN(SQRT((AK43*2*PI()*Einstellungen!$E$17*Einstellungen!$E$18)^2)/1)*(180/PI())</f>
        <v>-1.8552918431986049E-2</v>
      </c>
      <c r="AL67" s="109">
        <f>-ATAN(SQRT((AL43*2*PI()*Einstellungen!$E$17*Einstellungen!$E$18)^2)/1)*(180/PI())</f>
        <v>-1.9098592463672185E-2</v>
      </c>
      <c r="AM67" s="109">
        <f>-ATAN(SQRT((AM43*2*PI()*Einstellungen!$E$17*Einstellungen!$E$18)^2)/1)*(180/PI())</f>
        <v>-1.9644266491893721E-2</v>
      </c>
      <c r="AN67" s="109">
        <f>-ATAN(SQRT((AN43*2*PI()*Einstellungen!$E$17*Einstellungen!$E$18)^2)/1)*(180/PI())</f>
        <v>-2.018994051655168E-2</v>
      </c>
      <c r="AO67" s="109">
        <f>-ATAN(SQRT((AO43*2*PI()*Einstellungen!$E$17*Einstellungen!$E$18)^2)/1)*(180/PI())</f>
        <v>-2.0735614537547058E-2</v>
      </c>
      <c r="AP67" s="109">
        <f>-ATAN(SQRT((AP43*2*PI()*Einstellungen!$E$17*Einstellungen!$E$18)^2)/1)*(180/PI())</f>
        <v>-2.1281288554780876E-2</v>
      </c>
      <c r="AQ67" s="109">
        <f>-ATAN(SQRT((AQ43*2*PI()*Einstellungen!$E$17*Einstellungen!$E$18)^2)/1)*(180/PI())</f>
        <v>-2.1826962568154147E-2</v>
      </c>
      <c r="AR67" s="109">
        <f>-ATAN(SQRT((AR43*2*PI()*Einstellungen!$E$17*Einstellungen!$E$18)^2)/1)*(180/PI())</f>
        <v>-2.237263657756788E-2</v>
      </c>
      <c r="AS67" s="109">
        <f>-ATAN(SQRT((AS43*2*PI()*Einstellungen!$E$17*Einstellungen!$E$18)^2)/1)*(180/PI())</f>
        <v>-2.2918310582923082E-2</v>
      </c>
      <c r="AT67" s="109">
        <f>-ATAN(SQRT((AT43*2*PI()*Einstellungen!$E$17*Einstellungen!$E$18)^2)/1)*(180/PI())</f>
        <v>-2.3463984584120766E-2</v>
      </c>
      <c r="AU67" s="109">
        <f>-ATAN(SQRT((AU43*2*PI()*Einstellungen!$E$17*Einstellungen!$E$18)^2)/1)*(180/PI())</f>
        <v>-2.4009658581061952E-2</v>
      </c>
      <c r="AV67" s="109">
        <f>-ATAN(SQRT((AV43*2*PI()*Einstellungen!$E$17*Einstellungen!$E$18)^2)/1)*(180/PI())</f>
        <v>-2.4555332573647646E-2</v>
      </c>
      <c r="AW67" s="109">
        <f>-ATAN(SQRT((AW43*2*PI()*Einstellungen!$E$17*Einstellungen!$E$18)^2)/1)*(180/PI())</f>
        <v>-2.5101006561778851E-2</v>
      </c>
      <c r="AX67" s="109">
        <f>-ATAN(SQRT((AX43*2*PI()*Einstellungen!$E$17*Einstellungen!$E$18)^2)/1)*(180/PI())</f>
        <v>-2.5646680545356598E-2</v>
      </c>
      <c r="AY67" s="109">
        <f>-ATAN(SQRT((AY43*2*PI()*Einstellungen!$E$17*Einstellungen!$E$18)^2)/1)*(180/PI())</f>
        <v>-2.6192354524281883E-2</v>
      </c>
      <c r="AZ67" s="109">
        <f>-ATAN(SQRT((AZ43*2*PI()*Einstellungen!$E$17*Einstellungen!$E$18)^2)/1)*(180/PI())</f>
        <v>-2.6738028498455718E-2</v>
      </c>
      <c r="BA67" s="109">
        <f>-ATAN(SQRT((BA43*2*PI()*Einstellungen!$E$17*Einstellungen!$E$18)^2)/1)*(180/PI())</f>
        <v>-2.7283702467779121E-2</v>
      </c>
      <c r="BB67" s="109">
        <f>-ATAN(SQRT((BB43*2*PI()*Einstellungen!$E$17*Einstellungen!$E$18)^2)/1)*(180/PI())</f>
        <v>-2.7829376432153101E-2</v>
      </c>
      <c r="BC67" s="109">
        <f>-ATAN(SQRT((BC43*2*PI()*Einstellungen!$E$17*Einstellungen!$E$18)^2)/1)*(180/PI())</f>
        <v>-2.8375050391478675E-2</v>
      </c>
      <c r="BD67" s="109">
        <f>-ATAN(SQRT((BD43*2*PI()*Einstellungen!$E$17*Einstellungen!$E$18)^2)/1)*(180/PI())</f>
        <v>-2.8920724345656842E-2</v>
      </c>
      <c r="BE67" s="109">
        <f>-ATAN(SQRT((BE43*2*PI()*Einstellungen!$E$17*Einstellungen!$E$18)^2)/1)*(180/PI())</f>
        <v>-2.9466398294588626E-2</v>
      </c>
      <c r="BF67" s="109">
        <f>-ATAN(SQRT((BF43*2*PI()*Einstellungen!$E$17*Einstellungen!$E$18)^2)/1)*(180/PI())</f>
        <v>-3.0012072238175039E-2</v>
      </c>
      <c r="BG67" s="109">
        <f>-ATAN(SQRT((BG43*2*PI()*Einstellungen!$E$17*Einstellungen!$E$18)^2)/1)*(180/PI())</f>
        <v>-3.0557746176317079E-2</v>
      </c>
      <c r="BH67" s="109">
        <f>-ATAN(SQRT((BH43*2*PI()*Einstellungen!$E$17*Einstellungen!$E$18)^2)/1)*(180/PI())</f>
        <v>-3.1103420108915765E-2</v>
      </c>
      <c r="BI67" s="109">
        <f>-ATAN(SQRT((BI43*2*PI()*Einstellungen!$E$17*Einstellungen!$E$18)^2)/1)*(180/PI())</f>
        <v>-3.1649094035872113E-2</v>
      </c>
      <c r="BJ67" s="109">
        <f>-ATAN(SQRT((BJ43*2*PI()*Einstellungen!$E$17*Einstellungen!$E$18)^2)/1)*(180/PI())</f>
        <v>-3.2194767957087138E-2</v>
      </c>
      <c r="BK67" s="109">
        <f>-ATAN(SQRT((BK43*2*PI()*Einstellungen!$E$17*Einstellungen!$E$18)^2)/1)*(180/PI())</f>
        <v>-3.2740441872461841E-2</v>
      </c>
      <c r="BL67" s="109">
        <f>-ATAN(SQRT((BL43*2*PI()*Einstellungen!$E$17*Einstellungen!$E$18)^2)/1)*(180/PI())</f>
        <v>-3.3286115781897233E-2</v>
      </c>
      <c r="BM67" s="109">
        <f>-ATAN(SQRT((BM43*2*PI()*Einstellungen!$E$17*Einstellungen!$E$18)^2)/1)*(180/PI())</f>
        <v>-3.3831789685294336E-2</v>
      </c>
      <c r="BN67" s="109">
        <f>-ATAN(SQRT((BN43*2*PI()*Einstellungen!$E$17*Einstellungen!$E$18)^2)/1)*(180/PI())</f>
        <v>-3.4377463582554155E-2</v>
      </c>
      <c r="BO67" s="109">
        <f>-ATAN(SQRT((BO43*2*PI()*Einstellungen!$E$17*Einstellungen!$E$18)^2)/1)*(180/PI())</f>
        <v>-3.4923137473577705E-2</v>
      </c>
      <c r="BP67" s="109">
        <f>-ATAN(SQRT((BP43*2*PI()*Einstellungen!$E$17*Einstellungen!$E$18)^2)/1)*(180/PI())</f>
        <v>-3.5468811358265989E-2</v>
      </c>
      <c r="BQ67" s="109">
        <f>-ATAN(SQRT((BQ43*2*PI()*Einstellungen!$E$17*Einstellungen!$E$18)^2)/1)*(180/PI())</f>
        <v>-3.6014485236520039E-2</v>
      </c>
      <c r="BR67" s="109">
        <f>-ATAN(SQRT((BR43*2*PI()*Einstellungen!$E$17*Einstellungen!$E$18)^2)/1)*(180/PI())</f>
        <v>-3.6560159108240842E-2</v>
      </c>
      <c r="BS67" s="109">
        <f>-ATAN(SQRT((BS43*2*PI()*Einstellungen!$E$17*Einstellungen!$E$18)^2)/1)*(180/PI())</f>
        <v>-3.7105832973329429E-2</v>
      </c>
      <c r="BT67" s="109">
        <f>-ATAN(SQRT((BT43*2*PI()*Einstellungen!$E$17*Einstellungen!$E$18)^2)/1)*(180/PI())</f>
        <v>-3.7651506831686797E-2</v>
      </c>
      <c r="BU67" s="109">
        <f>-ATAN(SQRT((BU43*2*PI()*Einstellungen!$E$17*Einstellungen!$E$18)^2)/1)*(180/PI())</f>
        <v>-3.8197180683213969E-2</v>
      </c>
      <c r="BV67" s="109">
        <f>-ATAN(SQRT((BV43*2*PI()*Einstellungen!$E$17*Einstellungen!$E$18)^2)/1)*(180/PI())</f>
        <v>-3.8742854527811947E-2</v>
      </c>
      <c r="BW67" s="109">
        <f>-ATAN(SQRT((BW43*2*PI()*Einstellungen!$E$17*Einstellungen!$E$18)^2)/1)*(180/PI())</f>
        <v>-3.9288528365381749E-2</v>
      </c>
      <c r="BX67" s="109">
        <f>-ATAN(SQRT((BX43*2*PI()*Einstellungen!$E$17*Einstellungen!$E$18)^2)/1)*(180/PI())</f>
        <v>-3.9834202195824391E-2</v>
      </c>
      <c r="BY67" s="109">
        <f>-ATAN(SQRT((BY43*2*PI()*Einstellungen!$E$17*Einstellungen!$E$18)^2)/1)*(180/PI())</f>
        <v>-4.0379876019040882E-2</v>
      </c>
      <c r="BZ67" s="109">
        <f>-ATAN(SQRT((BZ43*2*PI()*Einstellungen!$E$17*Einstellungen!$E$18)^2)/1)*(180/PI())</f>
        <v>-4.0925549834932219E-2</v>
      </c>
      <c r="CA67" s="109">
        <f>-ATAN(SQRT((CA43*2*PI()*Einstellungen!$E$17*Einstellungen!$E$18)^2)/1)*(180/PI())</f>
        <v>-4.1471223643399432E-2</v>
      </c>
      <c r="CB67" s="109">
        <f>-ATAN(SQRT((CB43*2*PI()*Einstellungen!$E$17*Einstellungen!$E$18)^2)/1)*(180/PI())</f>
        <v>-4.2016897444343532E-2</v>
      </c>
      <c r="CC67" s="109">
        <f>-ATAN(SQRT((CC43*2*PI()*Einstellungen!$E$17*Einstellungen!$E$18)^2)/1)*(180/PI())</f>
        <v>-4.256257123766552E-2</v>
      </c>
      <c r="CD67" s="109">
        <f>-ATAN(SQRT((CD43*2*PI()*Einstellungen!$E$17*Einstellungen!$E$18)^2)/1)*(180/PI())</f>
        <v>-4.310824502326642E-2</v>
      </c>
      <c r="CE67" s="109">
        <f>-ATAN(SQRT((CE43*2*PI()*Einstellungen!$E$17*Einstellungen!$E$18)^2)/1)*(180/PI())</f>
        <v>-4.3653918801047235E-2</v>
      </c>
      <c r="CF67" s="109">
        <f>-ATAN(SQRT((CF43*2*PI()*Einstellungen!$E$17*Einstellungen!$E$18)^2)/1)*(180/PI())</f>
        <v>-4.4199592570908983E-2</v>
      </c>
      <c r="CG67" s="109">
        <f>-ATAN(SQRT((CG43*2*PI()*Einstellungen!$E$17*Einstellungen!$E$18)^2)/1)*(180/PI())</f>
        <v>-4.4745266332752665E-2</v>
      </c>
      <c r="CH67" s="109">
        <f>-ATAN(SQRT((CH43*2*PI()*Einstellungen!$E$17*Einstellungen!$E$18)^2)/1)*(180/PI())</f>
        <v>-4.5290940086479298E-2</v>
      </c>
      <c r="CI67" s="109">
        <f>-ATAN(SQRT((CI43*2*PI()*Einstellungen!$E$17*Einstellungen!$E$18)^2)/1)*(180/PI())</f>
        <v>-4.5836613831989906E-2</v>
      </c>
      <c r="CJ67" s="109">
        <f>-ATAN(SQRT((CJ43*2*PI()*Einstellungen!$E$17*Einstellungen!$E$18)^2)/1)*(180/PI())</f>
        <v>-4.6382287569185485E-2</v>
      </c>
      <c r="CK67" s="109">
        <f>-ATAN(SQRT((CK43*2*PI()*Einstellungen!$E$17*Einstellungen!$E$18)^2)/1)*(180/PI())</f>
        <v>-4.6927961297967051E-2</v>
      </c>
      <c r="CL67" s="109">
        <f>-ATAN(SQRT((CL43*2*PI()*Einstellungen!$E$17*Einstellungen!$E$18)^2)/1)*(180/PI())</f>
        <v>-4.7473635018235628E-2</v>
      </c>
      <c r="CM67" s="109">
        <f>-ATAN(SQRT((CM43*2*PI()*Einstellungen!$E$17*Einstellungen!$E$18)^2)/1)*(180/PI())</f>
        <v>-4.8019308729892199E-2</v>
      </c>
      <c r="CN67" s="109">
        <f>-ATAN(SQRT((CN43*2*PI()*Einstellungen!$E$17*Einstellungen!$E$18)^2)/1)*(180/PI())</f>
        <v>-4.8564982432837814E-2</v>
      </c>
      <c r="CO67" s="109">
        <f>-ATAN(SQRT((CO43*2*PI()*Einstellungen!$E$17*Einstellungen!$E$18)^2)/1)*(180/PI())</f>
        <v>-4.9110656126973462E-2</v>
      </c>
      <c r="CP67" s="110">
        <f>-ATAN(SQRT((CP43*2*PI()*Einstellungen!$E$17*Einstellungen!$E$18)^2)/1)*(180/PI())</f>
        <v>-4.9656329812200146E-2</v>
      </c>
    </row>
    <row r="69" spans="2:94" ht="15.75" thickBot="1" x14ac:dyDescent="0.3"/>
    <row r="70" spans="2:94" ht="15.75" thickBot="1" x14ac:dyDescent="0.3">
      <c r="B70" s="229" t="s">
        <v>67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0"/>
      <c r="BI70" s="230"/>
      <c r="BJ70" s="230"/>
      <c r="BK70" s="230"/>
      <c r="BL70" s="230"/>
      <c r="BM70" s="230"/>
      <c r="BN70" s="230"/>
      <c r="BO70" s="230"/>
      <c r="BP70" s="230"/>
      <c r="BQ70" s="230"/>
      <c r="BR70" s="230"/>
      <c r="BS70" s="230"/>
      <c r="BT70" s="230"/>
      <c r="BU70" s="230"/>
      <c r="BV70" s="230"/>
      <c r="BW70" s="230"/>
      <c r="BX70" s="230"/>
      <c r="BY70" s="230"/>
      <c r="BZ70" s="230"/>
      <c r="CA70" s="230"/>
      <c r="CB70" s="230"/>
      <c r="CC70" s="230"/>
      <c r="CD70" s="230"/>
      <c r="CE70" s="230"/>
      <c r="CF70" s="230"/>
      <c r="CG70" s="230"/>
      <c r="CH70" s="230"/>
      <c r="CI70" s="230"/>
      <c r="CJ70" s="230"/>
      <c r="CK70" s="230"/>
      <c r="CL70" s="230"/>
      <c r="CM70" s="230"/>
      <c r="CN70" s="230"/>
      <c r="CO70" s="230"/>
      <c r="CP70" s="231"/>
    </row>
    <row r="71" spans="2:94" ht="15.75" thickBot="1" x14ac:dyDescent="0.3">
      <c r="B71" s="61" t="s">
        <v>60</v>
      </c>
      <c r="C71" s="60" t="s">
        <v>56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6"/>
    </row>
    <row r="72" spans="2:94" ht="15" customHeight="1" x14ac:dyDescent="0.25">
      <c r="B72" s="241" t="s">
        <v>58</v>
      </c>
      <c r="C72" s="33">
        <f>IF(AND(Berechnung!$A$6=2,Berechnung!$A$8=1),Tiefpass!N7/Einstellungen!$D$38, 1)</f>
        <v>1</v>
      </c>
      <c r="D72" s="46">
        <f>IF(AND(Berechnung!$A$6=2,Berechnung!$A$8=1),Hochpass!N7, 1)</f>
        <v>10</v>
      </c>
      <c r="E72" s="46">
        <f t="shared" ref="E72:E78" si="129">D72+$C72</f>
        <v>11</v>
      </c>
      <c r="F72" s="46">
        <f t="shared" ref="F72:F78" si="130">E72+$C72</f>
        <v>12</v>
      </c>
      <c r="G72" s="46">
        <f t="shared" ref="G72:G78" si="131">F72+$C72</f>
        <v>13</v>
      </c>
      <c r="H72" s="46">
        <f t="shared" ref="H72:H78" si="132">G72+$C72</f>
        <v>14</v>
      </c>
      <c r="I72" s="46">
        <f t="shared" ref="I72:I78" si="133">H72+$C72</f>
        <v>15</v>
      </c>
      <c r="J72" s="46">
        <f t="shared" ref="J72:J78" si="134">I72+$C72</f>
        <v>16</v>
      </c>
      <c r="K72" s="46">
        <f t="shared" ref="K72:K78" si="135">J72+$C72</f>
        <v>17</v>
      </c>
      <c r="L72" s="46">
        <f t="shared" ref="L72:L78" si="136">K72+$C72</f>
        <v>18</v>
      </c>
      <c r="M72" s="46">
        <f t="shared" ref="M72:M78" si="137">L72+$C72</f>
        <v>19</v>
      </c>
      <c r="N72" s="46">
        <f t="shared" ref="N72:N78" si="138">M72+$C72</f>
        <v>20</v>
      </c>
      <c r="O72" s="46">
        <f t="shared" ref="O72:O78" si="139">N72+$C72</f>
        <v>21</v>
      </c>
      <c r="P72" s="46">
        <f t="shared" ref="P72:P78" si="140">O72+$C72</f>
        <v>22</v>
      </c>
      <c r="Q72" s="46">
        <f t="shared" ref="Q72:Q78" si="141">P72+$C72</f>
        <v>23</v>
      </c>
      <c r="R72" s="46">
        <f t="shared" ref="R72:R78" si="142">Q72+$C72</f>
        <v>24</v>
      </c>
      <c r="S72" s="46">
        <f t="shared" ref="S72:S78" si="143">R72+$C72</f>
        <v>25</v>
      </c>
      <c r="T72" s="46">
        <f t="shared" ref="T72:T78" si="144">S72+$C72</f>
        <v>26</v>
      </c>
      <c r="U72" s="46">
        <f t="shared" ref="U72:U78" si="145">T72+$C72</f>
        <v>27</v>
      </c>
      <c r="V72" s="46">
        <f t="shared" ref="V72:V78" si="146">U72+$C72</f>
        <v>28</v>
      </c>
      <c r="W72" s="46">
        <f t="shared" ref="W72:W78" si="147">V72+$C72</f>
        <v>29</v>
      </c>
      <c r="X72" s="46">
        <f t="shared" ref="X72:X78" si="148">W72+$C72</f>
        <v>30</v>
      </c>
      <c r="Y72" s="46">
        <f t="shared" ref="Y72:Y78" si="149">X72+$C72</f>
        <v>31</v>
      </c>
      <c r="Z72" s="46">
        <f t="shared" ref="Z72:Z78" si="150">Y72+$C72</f>
        <v>32</v>
      </c>
      <c r="AA72" s="46">
        <f t="shared" ref="AA72:AA78" si="151">Z72+$C72</f>
        <v>33</v>
      </c>
      <c r="AB72" s="46">
        <f t="shared" ref="AB72:AB78" si="152">AA72+$C72</f>
        <v>34</v>
      </c>
      <c r="AC72" s="46">
        <f t="shared" ref="AC72:AC78" si="153">AB72+$C72</f>
        <v>35</v>
      </c>
      <c r="AD72" s="46">
        <f t="shared" ref="AD72:AD78" si="154">AC72+$C72</f>
        <v>36</v>
      </c>
      <c r="AE72" s="46">
        <f t="shared" ref="AE72:AE78" si="155">AD72+$C72</f>
        <v>37</v>
      </c>
      <c r="AF72" s="46">
        <f t="shared" ref="AF72:AF78" si="156">AE72+$C72</f>
        <v>38</v>
      </c>
      <c r="AG72" s="46">
        <f t="shared" ref="AG72:AG78" si="157">AF72+$C72</f>
        <v>39</v>
      </c>
      <c r="AH72" s="46">
        <f t="shared" ref="AH72:AH78" si="158">AG72+$C72</f>
        <v>40</v>
      </c>
      <c r="AI72" s="46">
        <f t="shared" ref="AI72:AI78" si="159">AH72+$C72</f>
        <v>41</v>
      </c>
      <c r="AJ72" s="46">
        <f t="shared" ref="AJ72:AJ78" si="160">AI72+$C72</f>
        <v>42</v>
      </c>
      <c r="AK72" s="46">
        <f t="shared" ref="AK72:AK78" si="161">AJ72+$C72</f>
        <v>43</v>
      </c>
      <c r="AL72" s="46">
        <f t="shared" ref="AL72:AL78" si="162">AK72+$C72</f>
        <v>44</v>
      </c>
      <c r="AM72" s="46">
        <f t="shared" ref="AM72:AM78" si="163">AL72+$C72</f>
        <v>45</v>
      </c>
      <c r="AN72" s="46">
        <f t="shared" ref="AN72:AN78" si="164">AM72+$C72</f>
        <v>46</v>
      </c>
      <c r="AO72" s="46">
        <f t="shared" ref="AO72:AO78" si="165">AN72+$C72</f>
        <v>47</v>
      </c>
      <c r="AP72" s="46">
        <f t="shared" ref="AP72:AP78" si="166">AO72+$C72</f>
        <v>48</v>
      </c>
      <c r="AQ72" s="46">
        <f t="shared" ref="AQ72:AQ78" si="167">AP72+$C72</f>
        <v>49</v>
      </c>
      <c r="AR72" s="46">
        <f t="shared" ref="AR72:AR78" si="168">AQ72+$C72</f>
        <v>50</v>
      </c>
      <c r="AS72" s="46">
        <f t="shared" ref="AS72:AS78" si="169">AR72+$C72</f>
        <v>51</v>
      </c>
      <c r="AT72" s="46">
        <f t="shared" ref="AT72:AT78" si="170">AS72+$C72</f>
        <v>52</v>
      </c>
      <c r="AU72" s="46">
        <f t="shared" ref="AU72:AU78" si="171">AT72+$C72</f>
        <v>53</v>
      </c>
      <c r="AV72" s="46">
        <f t="shared" ref="AV72:AV78" si="172">AU72+$C72</f>
        <v>54</v>
      </c>
      <c r="AW72" s="46">
        <f t="shared" ref="AW72:AW78" si="173">AV72+$C72</f>
        <v>55</v>
      </c>
      <c r="AX72" s="46">
        <f t="shared" ref="AX72:AX78" si="174">AW72+$C72</f>
        <v>56</v>
      </c>
      <c r="AY72" s="46">
        <f t="shared" ref="AY72:AY78" si="175">AX72+$C72</f>
        <v>57</v>
      </c>
      <c r="AZ72" s="46">
        <f t="shared" ref="AZ72:AZ78" si="176">AY72+$C72</f>
        <v>58</v>
      </c>
      <c r="BA72" s="46">
        <f t="shared" ref="BA72:BA78" si="177">AZ72+$C72</f>
        <v>59</v>
      </c>
      <c r="BB72" s="46">
        <f t="shared" ref="BB72:BB78" si="178">BA72+$C72</f>
        <v>60</v>
      </c>
      <c r="BC72" s="46">
        <f t="shared" ref="BC72:BC78" si="179">BB72+$C72</f>
        <v>61</v>
      </c>
      <c r="BD72" s="46">
        <f t="shared" ref="BD72:BD78" si="180">BC72+$C72</f>
        <v>62</v>
      </c>
      <c r="BE72" s="46">
        <f t="shared" ref="BE72:BE78" si="181">BD72+$C72</f>
        <v>63</v>
      </c>
      <c r="BF72" s="46">
        <f t="shared" ref="BF72:BF78" si="182">BE72+$C72</f>
        <v>64</v>
      </c>
      <c r="BG72" s="46">
        <f t="shared" ref="BG72:BG78" si="183">BF72+$C72</f>
        <v>65</v>
      </c>
      <c r="BH72" s="46">
        <f t="shared" ref="BH72:BH78" si="184">BG72+$C72</f>
        <v>66</v>
      </c>
      <c r="BI72" s="46">
        <f t="shared" ref="BI72:BI78" si="185">BH72+$C72</f>
        <v>67</v>
      </c>
      <c r="BJ72" s="46">
        <f t="shared" ref="BJ72:BJ78" si="186">BI72+$C72</f>
        <v>68</v>
      </c>
      <c r="BK72" s="46">
        <f t="shared" ref="BK72:BK78" si="187">BJ72+$C72</f>
        <v>69</v>
      </c>
      <c r="BL72" s="46">
        <f t="shared" ref="BL72:BL78" si="188">BK72+$C72</f>
        <v>70</v>
      </c>
      <c r="BM72" s="46">
        <f t="shared" ref="BM72:BM78" si="189">BL72+$C72</f>
        <v>71</v>
      </c>
      <c r="BN72" s="46">
        <f t="shared" ref="BN72:BN78" si="190">BM72+$C72</f>
        <v>72</v>
      </c>
      <c r="BO72" s="46">
        <f t="shared" ref="BO72:BO78" si="191">BN72+$C72</f>
        <v>73</v>
      </c>
      <c r="BP72" s="46">
        <f t="shared" ref="BP72:BP78" si="192">BO72+$C72</f>
        <v>74</v>
      </c>
      <c r="BQ72" s="46">
        <f t="shared" ref="BQ72:BQ78" si="193">BP72+$C72</f>
        <v>75</v>
      </c>
      <c r="BR72" s="46">
        <f t="shared" ref="BR72:BR78" si="194">BQ72+$C72</f>
        <v>76</v>
      </c>
      <c r="BS72" s="46">
        <f t="shared" ref="BS72:BS78" si="195">BR72+$C72</f>
        <v>77</v>
      </c>
      <c r="BT72" s="46">
        <f t="shared" ref="BT72:BT78" si="196">BS72+$C72</f>
        <v>78</v>
      </c>
      <c r="BU72" s="46">
        <f t="shared" ref="BU72:BU78" si="197">BT72+$C72</f>
        <v>79</v>
      </c>
      <c r="BV72" s="46">
        <f t="shared" ref="BV72:BV78" si="198">BU72+$C72</f>
        <v>80</v>
      </c>
      <c r="BW72" s="46">
        <f t="shared" ref="BW72:BW78" si="199">BV72+$C72</f>
        <v>81</v>
      </c>
      <c r="BX72" s="46">
        <f t="shared" ref="BX72:BX78" si="200">BW72+$C72</f>
        <v>82</v>
      </c>
      <c r="BY72" s="46">
        <f t="shared" ref="BY72:BY78" si="201">BX72+$C72</f>
        <v>83</v>
      </c>
      <c r="BZ72" s="46">
        <f t="shared" ref="BZ72:BZ78" si="202">BY72+$C72</f>
        <v>84</v>
      </c>
      <c r="CA72" s="46">
        <f t="shared" ref="CA72:CA78" si="203">BZ72+$C72</f>
        <v>85</v>
      </c>
      <c r="CB72" s="46">
        <f t="shared" ref="CB72:CB78" si="204">CA72+$C72</f>
        <v>86</v>
      </c>
      <c r="CC72" s="46">
        <f t="shared" ref="CC72:CC78" si="205">CB72+$C72</f>
        <v>87</v>
      </c>
      <c r="CD72" s="46">
        <f t="shared" ref="CD72:CD78" si="206">CC72+$C72</f>
        <v>88</v>
      </c>
      <c r="CE72" s="46">
        <f t="shared" ref="CE72:CE78" si="207">CD72+$C72</f>
        <v>89</v>
      </c>
      <c r="CF72" s="46">
        <f t="shared" ref="CF72:CF78" si="208">CE72+$C72</f>
        <v>90</v>
      </c>
      <c r="CG72" s="46">
        <f t="shared" ref="CG72:CG78" si="209">CF72+$C72</f>
        <v>91</v>
      </c>
      <c r="CH72" s="46">
        <f t="shared" ref="CH72:CH78" si="210">CG72+$C72</f>
        <v>92</v>
      </c>
      <c r="CI72" s="46">
        <f t="shared" ref="CI72:CI78" si="211">CH72+$C72</f>
        <v>93</v>
      </c>
      <c r="CJ72" s="46">
        <f t="shared" ref="CJ72:CJ78" si="212">CI72+$C72</f>
        <v>94</v>
      </c>
      <c r="CK72" s="46">
        <f t="shared" ref="CK72:CK78" si="213">CJ72+$C72</f>
        <v>95</v>
      </c>
      <c r="CL72" s="46">
        <f t="shared" ref="CL72:CL78" si="214">CK72+$C72</f>
        <v>96</v>
      </c>
      <c r="CM72" s="46">
        <f t="shared" ref="CM72:CM78" si="215">CL72+$C72</f>
        <v>97</v>
      </c>
      <c r="CN72" s="46">
        <f t="shared" ref="CN72:CN78" si="216">CM72+$C72</f>
        <v>98</v>
      </c>
      <c r="CO72" s="46">
        <f t="shared" ref="CO72:CO78" si="217">CN72+$C72</f>
        <v>99</v>
      </c>
      <c r="CP72" s="47">
        <f t="shared" ref="CP72:CP78" si="218">CO72+$C72</f>
        <v>100</v>
      </c>
    </row>
    <row r="73" spans="2:94" x14ac:dyDescent="0.25">
      <c r="B73" s="242"/>
      <c r="C73" s="34">
        <f>IF(AND(Berechnung!$A$6=2,Berechnung!$A$8=1),Tiefpass!N8/Einstellungen!$D$38, 1)</f>
        <v>10</v>
      </c>
      <c r="D73" s="30">
        <f>IF(AND(Berechnung!$A$6=2,Berechnung!$A$8=1),Hochpass!N8,1)</f>
        <v>100</v>
      </c>
      <c r="E73" s="48">
        <f t="shared" si="129"/>
        <v>110</v>
      </c>
      <c r="F73" s="48">
        <f t="shared" si="130"/>
        <v>120</v>
      </c>
      <c r="G73" s="48">
        <f t="shared" si="131"/>
        <v>130</v>
      </c>
      <c r="H73" s="48">
        <f t="shared" si="132"/>
        <v>140</v>
      </c>
      <c r="I73" s="48">
        <f t="shared" si="133"/>
        <v>150</v>
      </c>
      <c r="J73" s="48">
        <f t="shared" si="134"/>
        <v>160</v>
      </c>
      <c r="K73" s="48">
        <f t="shared" si="135"/>
        <v>170</v>
      </c>
      <c r="L73" s="48">
        <f t="shared" si="136"/>
        <v>180</v>
      </c>
      <c r="M73" s="48">
        <f t="shared" si="137"/>
        <v>190</v>
      </c>
      <c r="N73" s="48">
        <f t="shared" si="138"/>
        <v>200</v>
      </c>
      <c r="O73" s="48">
        <f t="shared" si="139"/>
        <v>210</v>
      </c>
      <c r="P73" s="48">
        <f t="shared" si="140"/>
        <v>220</v>
      </c>
      <c r="Q73" s="48">
        <f t="shared" si="141"/>
        <v>230</v>
      </c>
      <c r="R73" s="48">
        <f t="shared" si="142"/>
        <v>240</v>
      </c>
      <c r="S73" s="48">
        <f t="shared" si="143"/>
        <v>250</v>
      </c>
      <c r="T73" s="48">
        <f t="shared" si="144"/>
        <v>260</v>
      </c>
      <c r="U73" s="48">
        <f t="shared" si="145"/>
        <v>270</v>
      </c>
      <c r="V73" s="48">
        <f t="shared" si="146"/>
        <v>280</v>
      </c>
      <c r="W73" s="48">
        <f t="shared" si="147"/>
        <v>290</v>
      </c>
      <c r="X73" s="48">
        <f t="shared" si="148"/>
        <v>300</v>
      </c>
      <c r="Y73" s="48">
        <f t="shared" si="149"/>
        <v>310</v>
      </c>
      <c r="Z73" s="48">
        <f t="shared" si="150"/>
        <v>320</v>
      </c>
      <c r="AA73" s="48">
        <f t="shared" si="151"/>
        <v>330</v>
      </c>
      <c r="AB73" s="48">
        <f t="shared" si="152"/>
        <v>340</v>
      </c>
      <c r="AC73" s="48">
        <f t="shared" si="153"/>
        <v>350</v>
      </c>
      <c r="AD73" s="48">
        <f t="shared" si="154"/>
        <v>360</v>
      </c>
      <c r="AE73" s="48">
        <f t="shared" si="155"/>
        <v>370</v>
      </c>
      <c r="AF73" s="48">
        <f t="shared" si="156"/>
        <v>380</v>
      </c>
      <c r="AG73" s="48">
        <f t="shared" si="157"/>
        <v>390</v>
      </c>
      <c r="AH73" s="48">
        <f t="shared" si="158"/>
        <v>400</v>
      </c>
      <c r="AI73" s="48">
        <f t="shared" si="159"/>
        <v>410</v>
      </c>
      <c r="AJ73" s="48">
        <f t="shared" si="160"/>
        <v>420</v>
      </c>
      <c r="AK73" s="48">
        <f t="shared" si="161"/>
        <v>430</v>
      </c>
      <c r="AL73" s="48">
        <f t="shared" si="162"/>
        <v>440</v>
      </c>
      <c r="AM73" s="48">
        <f t="shared" si="163"/>
        <v>450</v>
      </c>
      <c r="AN73" s="48">
        <f t="shared" si="164"/>
        <v>460</v>
      </c>
      <c r="AO73" s="48">
        <f t="shared" si="165"/>
        <v>470</v>
      </c>
      <c r="AP73" s="48">
        <f t="shared" si="166"/>
        <v>480</v>
      </c>
      <c r="AQ73" s="48">
        <f t="shared" si="167"/>
        <v>490</v>
      </c>
      <c r="AR73" s="48">
        <f t="shared" si="168"/>
        <v>500</v>
      </c>
      <c r="AS73" s="48">
        <f t="shared" si="169"/>
        <v>510</v>
      </c>
      <c r="AT73" s="48">
        <f t="shared" si="170"/>
        <v>520</v>
      </c>
      <c r="AU73" s="48">
        <f t="shared" si="171"/>
        <v>530</v>
      </c>
      <c r="AV73" s="48">
        <f t="shared" si="172"/>
        <v>540</v>
      </c>
      <c r="AW73" s="48">
        <f t="shared" si="173"/>
        <v>550</v>
      </c>
      <c r="AX73" s="48">
        <f t="shared" si="174"/>
        <v>560</v>
      </c>
      <c r="AY73" s="48">
        <f t="shared" si="175"/>
        <v>570</v>
      </c>
      <c r="AZ73" s="48">
        <f t="shared" si="176"/>
        <v>580</v>
      </c>
      <c r="BA73" s="48">
        <f t="shared" si="177"/>
        <v>590</v>
      </c>
      <c r="BB73" s="48">
        <f t="shared" si="178"/>
        <v>600</v>
      </c>
      <c r="BC73" s="48">
        <f t="shared" si="179"/>
        <v>610</v>
      </c>
      <c r="BD73" s="48">
        <f t="shared" si="180"/>
        <v>620</v>
      </c>
      <c r="BE73" s="48">
        <f t="shared" si="181"/>
        <v>630</v>
      </c>
      <c r="BF73" s="48">
        <f t="shared" si="182"/>
        <v>640</v>
      </c>
      <c r="BG73" s="48">
        <f t="shared" si="183"/>
        <v>650</v>
      </c>
      <c r="BH73" s="48">
        <f t="shared" si="184"/>
        <v>660</v>
      </c>
      <c r="BI73" s="48">
        <f t="shared" si="185"/>
        <v>670</v>
      </c>
      <c r="BJ73" s="48">
        <f t="shared" si="186"/>
        <v>680</v>
      </c>
      <c r="BK73" s="48">
        <f t="shared" si="187"/>
        <v>690</v>
      </c>
      <c r="BL73" s="48">
        <f t="shared" si="188"/>
        <v>700</v>
      </c>
      <c r="BM73" s="48">
        <f t="shared" si="189"/>
        <v>710</v>
      </c>
      <c r="BN73" s="48">
        <f t="shared" si="190"/>
        <v>720</v>
      </c>
      <c r="BO73" s="48">
        <f t="shared" si="191"/>
        <v>730</v>
      </c>
      <c r="BP73" s="48">
        <f t="shared" si="192"/>
        <v>740</v>
      </c>
      <c r="BQ73" s="48">
        <f t="shared" si="193"/>
        <v>750</v>
      </c>
      <c r="BR73" s="48">
        <f t="shared" si="194"/>
        <v>760</v>
      </c>
      <c r="BS73" s="48">
        <f t="shared" si="195"/>
        <v>770</v>
      </c>
      <c r="BT73" s="48">
        <f t="shared" si="196"/>
        <v>780</v>
      </c>
      <c r="BU73" s="48">
        <f t="shared" si="197"/>
        <v>790</v>
      </c>
      <c r="BV73" s="48">
        <f t="shared" si="198"/>
        <v>800</v>
      </c>
      <c r="BW73" s="48">
        <f t="shared" si="199"/>
        <v>810</v>
      </c>
      <c r="BX73" s="48">
        <f t="shared" si="200"/>
        <v>820</v>
      </c>
      <c r="BY73" s="48">
        <f t="shared" si="201"/>
        <v>830</v>
      </c>
      <c r="BZ73" s="48">
        <f t="shared" si="202"/>
        <v>840</v>
      </c>
      <c r="CA73" s="48">
        <f t="shared" si="203"/>
        <v>850</v>
      </c>
      <c r="CB73" s="48">
        <f t="shared" si="204"/>
        <v>860</v>
      </c>
      <c r="CC73" s="48">
        <f t="shared" si="205"/>
        <v>870</v>
      </c>
      <c r="CD73" s="48">
        <f t="shared" si="206"/>
        <v>880</v>
      </c>
      <c r="CE73" s="48">
        <f t="shared" si="207"/>
        <v>890</v>
      </c>
      <c r="CF73" s="48">
        <f t="shared" si="208"/>
        <v>900</v>
      </c>
      <c r="CG73" s="48">
        <f t="shared" si="209"/>
        <v>910</v>
      </c>
      <c r="CH73" s="48">
        <f t="shared" si="210"/>
        <v>920</v>
      </c>
      <c r="CI73" s="48">
        <f t="shared" si="211"/>
        <v>930</v>
      </c>
      <c r="CJ73" s="48">
        <f t="shared" si="212"/>
        <v>940</v>
      </c>
      <c r="CK73" s="48">
        <f t="shared" si="213"/>
        <v>950</v>
      </c>
      <c r="CL73" s="48">
        <f t="shared" si="214"/>
        <v>960</v>
      </c>
      <c r="CM73" s="48">
        <f t="shared" si="215"/>
        <v>970</v>
      </c>
      <c r="CN73" s="48">
        <f t="shared" si="216"/>
        <v>980</v>
      </c>
      <c r="CO73" s="48">
        <f t="shared" si="217"/>
        <v>990</v>
      </c>
      <c r="CP73" s="49">
        <f t="shared" si="218"/>
        <v>1000</v>
      </c>
    </row>
    <row r="74" spans="2:94" x14ac:dyDescent="0.25">
      <c r="B74" s="242"/>
      <c r="C74" s="34">
        <f>IF(AND(Berechnung!$A$6=2,Berechnung!$A$8=1),Tiefpass!N9/Einstellungen!$D$38,1)</f>
        <v>100</v>
      </c>
      <c r="D74" s="30">
        <f>IF(AND(Berechnung!$A$6=2,Berechnung!$A$8=1),Hochpass!N9,1)</f>
        <v>1000</v>
      </c>
      <c r="E74" s="48">
        <f t="shared" si="129"/>
        <v>1100</v>
      </c>
      <c r="F74" s="48">
        <f t="shared" si="130"/>
        <v>1200</v>
      </c>
      <c r="G74" s="48">
        <f t="shared" si="131"/>
        <v>1300</v>
      </c>
      <c r="H74" s="48">
        <f t="shared" si="132"/>
        <v>1400</v>
      </c>
      <c r="I74" s="48">
        <f t="shared" si="133"/>
        <v>1500</v>
      </c>
      <c r="J74" s="48">
        <f t="shared" si="134"/>
        <v>1600</v>
      </c>
      <c r="K74" s="48">
        <f t="shared" si="135"/>
        <v>1700</v>
      </c>
      <c r="L74" s="48">
        <f t="shared" si="136"/>
        <v>1800</v>
      </c>
      <c r="M74" s="48">
        <f t="shared" si="137"/>
        <v>1900</v>
      </c>
      <c r="N74" s="48">
        <f t="shared" si="138"/>
        <v>2000</v>
      </c>
      <c r="O74" s="48">
        <f t="shared" si="139"/>
        <v>2100</v>
      </c>
      <c r="P74" s="48">
        <f t="shared" si="140"/>
        <v>2200</v>
      </c>
      <c r="Q74" s="48">
        <f t="shared" si="141"/>
        <v>2300</v>
      </c>
      <c r="R74" s="48">
        <f t="shared" si="142"/>
        <v>2400</v>
      </c>
      <c r="S74" s="48">
        <f t="shared" si="143"/>
        <v>2500</v>
      </c>
      <c r="T74" s="48">
        <f t="shared" si="144"/>
        <v>2600</v>
      </c>
      <c r="U74" s="48">
        <f t="shared" si="145"/>
        <v>2700</v>
      </c>
      <c r="V74" s="48">
        <f t="shared" si="146"/>
        <v>2800</v>
      </c>
      <c r="W74" s="48">
        <f t="shared" si="147"/>
        <v>2900</v>
      </c>
      <c r="X74" s="48">
        <f t="shared" si="148"/>
        <v>3000</v>
      </c>
      <c r="Y74" s="48">
        <f t="shared" si="149"/>
        <v>3100</v>
      </c>
      <c r="Z74" s="48">
        <f t="shared" si="150"/>
        <v>3200</v>
      </c>
      <c r="AA74" s="48">
        <f t="shared" si="151"/>
        <v>3300</v>
      </c>
      <c r="AB74" s="48">
        <f t="shared" si="152"/>
        <v>3400</v>
      </c>
      <c r="AC74" s="48">
        <f t="shared" si="153"/>
        <v>3500</v>
      </c>
      <c r="AD74" s="48">
        <f t="shared" si="154"/>
        <v>3600</v>
      </c>
      <c r="AE74" s="48">
        <f t="shared" si="155"/>
        <v>3700</v>
      </c>
      <c r="AF74" s="48">
        <f t="shared" si="156"/>
        <v>3800</v>
      </c>
      <c r="AG74" s="48">
        <f t="shared" si="157"/>
        <v>3900</v>
      </c>
      <c r="AH74" s="48">
        <f t="shared" si="158"/>
        <v>4000</v>
      </c>
      <c r="AI74" s="48">
        <f t="shared" si="159"/>
        <v>4100</v>
      </c>
      <c r="AJ74" s="48">
        <f t="shared" si="160"/>
        <v>4200</v>
      </c>
      <c r="AK74" s="48">
        <f t="shared" si="161"/>
        <v>4300</v>
      </c>
      <c r="AL74" s="48">
        <f t="shared" si="162"/>
        <v>4400</v>
      </c>
      <c r="AM74" s="48">
        <f t="shared" si="163"/>
        <v>4500</v>
      </c>
      <c r="AN74" s="48">
        <f t="shared" si="164"/>
        <v>4600</v>
      </c>
      <c r="AO74" s="48">
        <f t="shared" si="165"/>
        <v>4700</v>
      </c>
      <c r="AP74" s="48">
        <f t="shared" si="166"/>
        <v>4800</v>
      </c>
      <c r="AQ74" s="48">
        <f t="shared" si="167"/>
        <v>4900</v>
      </c>
      <c r="AR74" s="48">
        <f t="shared" si="168"/>
        <v>5000</v>
      </c>
      <c r="AS74" s="48">
        <f t="shared" si="169"/>
        <v>5100</v>
      </c>
      <c r="AT74" s="48">
        <f t="shared" si="170"/>
        <v>5200</v>
      </c>
      <c r="AU74" s="48">
        <f t="shared" si="171"/>
        <v>5300</v>
      </c>
      <c r="AV74" s="48">
        <f t="shared" si="172"/>
        <v>5400</v>
      </c>
      <c r="AW74" s="48">
        <f t="shared" si="173"/>
        <v>5500</v>
      </c>
      <c r="AX74" s="48">
        <f t="shared" si="174"/>
        <v>5600</v>
      </c>
      <c r="AY74" s="48">
        <f t="shared" si="175"/>
        <v>5700</v>
      </c>
      <c r="AZ74" s="48">
        <f t="shared" si="176"/>
        <v>5800</v>
      </c>
      <c r="BA74" s="48">
        <f t="shared" si="177"/>
        <v>5900</v>
      </c>
      <c r="BB74" s="48">
        <f t="shared" si="178"/>
        <v>6000</v>
      </c>
      <c r="BC74" s="48">
        <f t="shared" si="179"/>
        <v>6100</v>
      </c>
      <c r="BD74" s="48">
        <f t="shared" si="180"/>
        <v>6200</v>
      </c>
      <c r="BE74" s="48">
        <f t="shared" si="181"/>
        <v>6300</v>
      </c>
      <c r="BF74" s="48">
        <f t="shared" si="182"/>
        <v>6400</v>
      </c>
      <c r="BG74" s="48">
        <f t="shared" si="183"/>
        <v>6500</v>
      </c>
      <c r="BH74" s="48">
        <f t="shared" si="184"/>
        <v>6600</v>
      </c>
      <c r="BI74" s="48">
        <f t="shared" si="185"/>
        <v>6700</v>
      </c>
      <c r="BJ74" s="48">
        <f t="shared" si="186"/>
        <v>6800</v>
      </c>
      <c r="BK74" s="48">
        <f t="shared" si="187"/>
        <v>6900</v>
      </c>
      <c r="BL74" s="48">
        <f t="shared" si="188"/>
        <v>7000</v>
      </c>
      <c r="BM74" s="48">
        <f t="shared" si="189"/>
        <v>7100</v>
      </c>
      <c r="BN74" s="48">
        <f t="shared" si="190"/>
        <v>7200</v>
      </c>
      <c r="BO74" s="48">
        <f t="shared" si="191"/>
        <v>7300</v>
      </c>
      <c r="BP74" s="48">
        <f t="shared" si="192"/>
        <v>7400</v>
      </c>
      <c r="BQ74" s="48">
        <f t="shared" si="193"/>
        <v>7500</v>
      </c>
      <c r="BR74" s="48">
        <f t="shared" si="194"/>
        <v>7600</v>
      </c>
      <c r="BS74" s="48">
        <f t="shared" si="195"/>
        <v>7700</v>
      </c>
      <c r="BT74" s="48">
        <f t="shared" si="196"/>
        <v>7800</v>
      </c>
      <c r="BU74" s="48">
        <f t="shared" si="197"/>
        <v>7900</v>
      </c>
      <c r="BV74" s="48">
        <f t="shared" si="198"/>
        <v>8000</v>
      </c>
      <c r="BW74" s="48">
        <f t="shared" si="199"/>
        <v>8100</v>
      </c>
      <c r="BX74" s="48">
        <f t="shared" si="200"/>
        <v>8200</v>
      </c>
      <c r="BY74" s="48">
        <f t="shared" si="201"/>
        <v>8300</v>
      </c>
      <c r="BZ74" s="48">
        <f t="shared" si="202"/>
        <v>8400</v>
      </c>
      <c r="CA74" s="48">
        <f t="shared" si="203"/>
        <v>8500</v>
      </c>
      <c r="CB74" s="48">
        <f t="shared" si="204"/>
        <v>8600</v>
      </c>
      <c r="CC74" s="48">
        <f t="shared" si="205"/>
        <v>8700</v>
      </c>
      <c r="CD74" s="48">
        <f t="shared" si="206"/>
        <v>8800</v>
      </c>
      <c r="CE74" s="48">
        <f t="shared" si="207"/>
        <v>8900</v>
      </c>
      <c r="CF74" s="48">
        <f t="shared" si="208"/>
        <v>9000</v>
      </c>
      <c r="CG74" s="48">
        <f t="shared" si="209"/>
        <v>9100</v>
      </c>
      <c r="CH74" s="48">
        <f t="shared" si="210"/>
        <v>9200</v>
      </c>
      <c r="CI74" s="48">
        <f t="shared" si="211"/>
        <v>9300</v>
      </c>
      <c r="CJ74" s="48">
        <f t="shared" si="212"/>
        <v>9400</v>
      </c>
      <c r="CK74" s="48">
        <f t="shared" si="213"/>
        <v>9500</v>
      </c>
      <c r="CL74" s="48">
        <f t="shared" si="214"/>
        <v>9600</v>
      </c>
      <c r="CM74" s="48">
        <f t="shared" si="215"/>
        <v>9700</v>
      </c>
      <c r="CN74" s="48">
        <f t="shared" si="216"/>
        <v>9800</v>
      </c>
      <c r="CO74" s="48">
        <f t="shared" si="217"/>
        <v>9900</v>
      </c>
      <c r="CP74" s="49">
        <f t="shared" si="218"/>
        <v>10000</v>
      </c>
    </row>
    <row r="75" spans="2:94" ht="15" customHeight="1" x14ac:dyDescent="0.25">
      <c r="B75" s="242"/>
      <c r="C75" s="34">
        <f>IF(AND(Berechnung!$A$6=2,Berechnung!$A$8=1),Tiefpass!N10/Einstellungen!$D$38,1)</f>
        <v>1000</v>
      </c>
      <c r="D75" s="30">
        <f>IF(AND(Berechnung!$A$6=2,Berechnung!$A$8=1),Hochpass!N10,1)</f>
        <v>10000</v>
      </c>
      <c r="E75" s="48">
        <f t="shared" si="129"/>
        <v>11000</v>
      </c>
      <c r="F75" s="48">
        <f t="shared" si="130"/>
        <v>12000</v>
      </c>
      <c r="G75" s="48">
        <f t="shared" si="131"/>
        <v>13000</v>
      </c>
      <c r="H75" s="48">
        <f t="shared" si="132"/>
        <v>14000</v>
      </c>
      <c r="I75" s="48">
        <f t="shared" si="133"/>
        <v>15000</v>
      </c>
      <c r="J75" s="48">
        <f t="shared" si="134"/>
        <v>16000</v>
      </c>
      <c r="K75" s="48">
        <f t="shared" si="135"/>
        <v>17000</v>
      </c>
      <c r="L75" s="48">
        <f t="shared" si="136"/>
        <v>18000</v>
      </c>
      <c r="M75" s="48">
        <f t="shared" si="137"/>
        <v>19000</v>
      </c>
      <c r="N75" s="48">
        <f t="shared" si="138"/>
        <v>20000</v>
      </c>
      <c r="O75" s="48">
        <f t="shared" si="139"/>
        <v>21000</v>
      </c>
      <c r="P75" s="48">
        <f t="shared" si="140"/>
        <v>22000</v>
      </c>
      <c r="Q75" s="48">
        <f t="shared" si="141"/>
        <v>23000</v>
      </c>
      <c r="R75" s="48">
        <f t="shared" si="142"/>
        <v>24000</v>
      </c>
      <c r="S75" s="48">
        <f t="shared" si="143"/>
        <v>25000</v>
      </c>
      <c r="T75" s="48">
        <f t="shared" si="144"/>
        <v>26000</v>
      </c>
      <c r="U75" s="48">
        <f t="shared" si="145"/>
        <v>27000</v>
      </c>
      <c r="V75" s="48">
        <f t="shared" si="146"/>
        <v>28000</v>
      </c>
      <c r="W75" s="48">
        <f t="shared" si="147"/>
        <v>29000</v>
      </c>
      <c r="X75" s="48">
        <f t="shared" si="148"/>
        <v>30000</v>
      </c>
      <c r="Y75" s="48">
        <f t="shared" si="149"/>
        <v>31000</v>
      </c>
      <c r="Z75" s="48">
        <f t="shared" si="150"/>
        <v>32000</v>
      </c>
      <c r="AA75" s="48">
        <f t="shared" si="151"/>
        <v>33000</v>
      </c>
      <c r="AB75" s="48">
        <f t="shared" si="152"/>
        <v>34000</v>
      </c>
      <c r="AC75" s="48">
        <f t="shared" si="153"/>
        <v>35000</v>
      </c>
      <c r="AD75" s="48">
        <f t="shared" si="154"/>
        <v>36000</v>
      </c>
      <c r="AE75" s="48">
        <f t="shared" si="155"/>
        <v>37000</v>
      </c>
      <c r="AF75" s="48">
        <f t="shared" si="156"/>
        <v>38000</v>
      </c>
      <c r="AG75" s="48">
        <f t="shared" si="157"/>
        <v>39000</v>
      </c>
      <c r="AH75" s="48">
        <f t="shared" si="158"/>
        <v>40000</v>
      </c>
      <c r="AI75" s="48">
        <f t="shared" si="159"/>
        <v>41000</v>
      </c>
      <c r="AJ75" s="48">
        <f t="shared" si="160"/>
        <v>42000</v>
      </c>
      <c r="AK75" s="48">
        <f t="shared" si="161"/>
        <v>43000</v>
      </c>
      <c r="AL75" s="48">
        <f t="shared" si="162"/>
        <v>44000</v>
      </c>
      <c r="AM75" s="48">
        <f t="shared" si="163"/>
        <v>45000</v>
      </c>
      <c r="AN75" s="48">
        <f t="shared" si="164"/>
        <v>46000</v>
      </c>
      <c r="AO75" s="48">
        <f t="shared" si="165"/>
        <v>47000</v>
      </c>
      <c r="AP75" s="48">
        <f t="shared" si="166"/>
        <v>48000</v>
      </c>
      <c r="AQ75" s="48">
        <f t="shared" si="167"/>
        <v>49000</v>
      </c>
      <c r="AR75" s="48">
        <f t="shared" si="168"/>
        <v>50000</v>
      </c>
      <c r="AS75" s="48">
        <f t="shared" si="169"/>
        <v>51000</v>
      </c>
      <c r="AT75" s="48">
        <f t="shared" si="170"/>
        <v>52000</v>
      </c>
      <c r="AU75" s="48">
        <f t="shared" si="171"/>
        <v>53000</v>
      </c>
      <c r="AV75" s="48">
        <f t="shared" si="172"/>
        <v>54000</v>
      </c>
      <c r="AW75" s="48">
        <f t="shared" si="173"/>
        <v>55000</v>
      </c>
      <c r="AX75" s="48">
        <f t="shared" si="174"/>
        <v>56000</v>
      </c>
      <c r="AY75" s="48">
        <f t="shared" si="175"/>
        <v>57000</v>
      </c>
      <c r="AZ75" s="48">
        <f t="shared" si="176"/>
        <v>58000</v>
      </c>
      <c r="BA75" s="48">
        <f t="shared" si="177"/>
        <v>59000</v>
      </c>
      <c r="BB75" s="48">
        <f t="shared" si="178"/>
        <v>60000</v>
      </c>
      <c r="BC75" s="48">
        <f t="shared" si="179"/>
        <v>61000</v>
      </c>
      <c r="BD75" s="48">
        <f t="shared" si="180"/>
        <v>62000</v>
      </c>
      <c r="BE75" s="48">
        <f t="shared" si="181"/>
        <v>63000</v>
      </c>
      <c r="BF75" s="48">
        <f t="shared" si="182"/>
        <v>64000</v>
      </c>
      <c r="BG75" s="48">
        <f t="shared" si="183"/>
        <v>65000</v>
      </c>
      <c r="BH75" s="48">
        <f t="shared" si="184"/>
        <v>66000</v>
      </c>
      <c r="BI75" s="48">
        <f t="shared" si="185"/>
        <v>67000</v>
      </c>
      <c r="BJ75" s="48">
        <f t="shared" si="186"/>
        <v>68000</v>
      </c>
      <c r="BK75" s="48">
        <f t="shared" si="187"/>
        <v>69000</v>
      </c>
      <c r="BL75" s="48">
        <f t="shared" si="188"/>
        <v>70000</v>
      </c>
      <c r="BM75" s="48">
        <f t="shared" si="189"/>
        <v>71000</v>
      </c>
      <c r="BN75" s="48">
        <f t="shared" si="190"/>
        <v>72000</v>
      </c>
      <c r="BO75" s="48">
        <f t="shared" si="191"/>
        <v>73000</v>
      </c>
      <c r="BP75" s="48">
        <f t="shared" si="192"/>
        <v>74000</v>
      </c>
      <c r="BQ75" s="48">
        <f t="shared" si="193"/>
        <v>75000</v>
      </c>
      <c r="BR75" s="48">
        <f t="shared" si="194"/>
        <v>76000</v>
      </c>
      <c r="BS75" s="48">
        <f t="shared" si="195"/>
        <v>77000</v>
      </c>
      <c r="BT75" s="48">
        <f t="shared" si="196"/>
        <v>78000</v>
      </c>
      <c r="BU75" s="48">
        <f t="shared" si="197"/>
        <v>79000</v>
      </c>
      <c r="BV75" s="48">
        <f t="shared" si="198"/>
        <v>80000</v>
      </c>
      <c r="BW75" s="48">
        <f t="shared" si="199"/>
        <v>81000</v>
      </c>
      <c r="BX75" s="48">
        <f t="shared" si="200"/>
        <v>82000</v>
      </c>
      <c r="BY75" s="48">
        <f t="shared" si="201"/>
        <v>83000</v>
      </c>
      <c r="BZ75" s="48">
        <f t="shared" si="202"/>
        <v>84000</v>
      </c>
      <c r="CA75" s="48">
        <f t="shared" si="203"/>
        <v>85000</v>
      </c>
      <c r="CB75" s="48">
        <f t="shared" si="204"/>
        <v>86000</v>
      </c>
      <c r="CC75" s="48">
        <f t="shared" si="205"/>
        <v>87000</v>
      </c>
      <c r="CD75" s="48">
        <f t="shared" si="206"/>
        <v>88000</v>
      </c>
      <c r="CE75" s="48">
        <f t="shared" si="207"/>
        <v>89000</v>
      </c>
      <c r="CF75" s="48">
        <f t="shared" si="208"/>
        <v>90000</v>
      </c>
      <c r="CG75" s="48">
        <f t="shared" si="209"/>
        <v>91000</v>
      </c>
      <c r="CH75" s="48">
        <f t="shared" si="210"/>
        <v>92000</v>
      </c>
      <c r="CI75" s="48">
        <f t="shared" si="211"/>
        <v>93000</v>
      </c>
      <c r="CJ75" s="48">
        <f t="shared" si="212"/>
        <v>94000</v>
      </c>
      <c r="CK75" s="48">
        <f t="shared" si="213"/>
        <v>95000</v>
      </c>
      <c r="CL75" s="48">
        <f t="shared" si="214"/>
        <v>96000</v>
      </c>
      <c r="CM75" s="48">
        <f t="shared" si="215"/>
        <v>97000</v>
      </c>
      <c r="CN75" s="48">
        <f t="shared" si="216"/>
        <v>98000</v>
      </c>
      <c r="CO75" s="48">
        <f t="shared" si="217"/>
        <v>99000</v>
      </c>
      <c r="CP75" s="49">
        <f t="shared" si="218"/>
        <v>100000</v>
      </c>
    </row>
    <row r="76" spans="2:94" x14ac:dyDescent="0.25">
      <c r="B76" s="242"/>
      <c r="C76" s="34">
        <f>IF(AND(Berechnung!$A$6=2,Berechnung!$A$8=1),Tiefpass!N11/Einstellungen!$D$38,1)</f>
        <v>10000</v>
      </c>
      <c r="D76" s="30">
        <f>IF(AND(Berechnung!$A$6=2,Berechnung!$A$8=1),Hochpass!N11,1)</f>
        <v>100000</v>
      </c>
      <c r="E76" s="48">
        <f t="shared" si="129"/>
        <v>110000</v>
      </c>
      <c r="F76" s="48">
        <f t="shared" si="130"/>
        <v>120000</v>
      </c>
      <c r="G76" s="48">
        <f t="shared" si="131"/>
        <v>130000</v>
      </c>
      <c r="H76" s="48">
        <f t="shared" si="132"/>
        <v>140000</v>
      </c>
      <c r="I76" s="48">
        <f t="shared" si="133"/>
        <v>150000</v>
      </c>
      <c r="J76" s="48">
        <f t="shared" si="134"/>
        <v>160000</v>
      </c>
      <c r="K76" s="48">
        <f t="shared" si="135"/>
        <v>170000</v>
      </c>
      <c r="L76" s="48">
        <f t="shared" si="136"/>
        <v>180000</v>
      </c>
      <c r="M76" s="48">
        <f t="shared" si="137"/>
        <v>190000</v>
      </c>
      <c r="N76" s="48">
        <f t="shared" si="138"/>
        <v>200000</v>
      </c>
      <c r="O76" s="48">
        <f t="shared" si="139"/>
        <v>210000</v>
      </c>
      <c r="P76" s="48">
        <f t="shared" si="140"/>
        <v>220000</v>
      </c>
      <c r="Q76" s="48">
        <f t="shared" si="141"/>
        <v>230000</v>
      </c>
      <c r="R76" s="48">
        <f t="shared" si="142"/>
        <v>240000</v>
      </c>
      <c r="S76" s="48">
        <f t="shared" si="143"/>
        <v>250000</v>
      </c>
      <c r="T76" s="48">
        <f t="shared" si="144"/>
        <v>260000</v>
      </c>
      <c r="U76" s="48">
        <f t="shared" si="145"/>
        <v>270000</v>
      </c>
      <c r="V76" s="48">
        <f t="shared" si="146"/>
        <v>280000</v>
      </c>
      <c r="W76" s="48">
        <f t="shared" si="147"/>
        <v>290000</v>
      </c>
      <c r="X76" s="48">
        <f t="shared" si="148"/>
        <v>300000</v>
      </c>
      <c r="Y76" s="48">
        <f t="shared" si="149"/>
        <v>310000</v>
      </c>
      <c r="Z76" s="48">
        <f t="shared" si="150"/>
        <v>320000</v>
      </c>
      <c r="AA76" s="48">
        <f t="shared" si="151"/>
        <v>330000</v>
      </c>
      <c r="AB76" s="48">
        <f t="shared" si="152"/>
        <v>340000</v>
      </c>
      <c r="AC76" s="48">
        <f t="shared" si="153"/>
        <v>350000</v>
      </c>
      <c r="AD76" s="48">
        <f t="shared" si="154"/>
        <v>360000</v>
      </c>
      <c r="AE76" s="48">
        <f t="shared" si="155"/>
        <v>370000</v>
      </c>
      <c r="AF76" s="48">
        <f t="shared" si="156"/>
        <v>380000</v>
      </c>
      <c r="AG76" s="48">
        <f t="shared" si="157"/>
        <v>390000</v>
      </c>
      <c r="AH76" s="48">
        <f t="shared" si="158"/>
        <v>400000</v>
      </c>
      <c r="AI76" s="48">
        <f t="shared" si="159"/>
        <v>410000</v>
      </c>
      <c r="AJ76" s="48">
        <f t="shared" si="160"/>
        <v>420000</v>
      </c>
      <c r="AK76" s="48">
        <f t="shared" si="161"/>
        <v>430000</v>
      </c>
      <c r="AL76" s="48">
        <f t="shared" si="162"/>
        <v>440000</v>
      </c>
      <c r="AM76" s="48">
        <f t="shared" si="163"/>
        <v>450000</v>
      </c>
      <c r="AN76" s="48">
        <f t="shared" si="164"/>
        <v>460000</v>
      </c>
      <c r="AO76" s="48">
        <f t="shared" si="165"/>
        <v>470000</v>
      </c>
      <c r="AP76" s="48">
        <f t="shared" si="166"/>
        <v>480000</v>
      </c>
      <c r="AQ76" s="48">
        <f t="shared" si="167"/>
        <v>490000</v>
      </c>
      <c r="AR76" s="48">
        <f t="shared" si="168"/>
        <v>500000</v>
      </c>
      <c r="AS76" s="48">
        <f t="shared" si="169"/>
        <v>510000</v>
      </c>
      <c r="AT76" s="48">
        <f t="shared" si="170"/>
        <v>520000</v>
      </c>
      <c r="AU76" s="48">
        <f t="shared" si="171"/>
        <v>530000</v>
      </c>
      <c r="AV76" s="48">
        <f t="shared" si="172"/>
        <v>540000</v>
      </c>
      <c r="AW76" s="48">
        <f t="shared" si="173"/>
        <v>550000</v>
      </c>
      <c r="AX76" s="48">
        <f t="shared" si="174"/>
        <v>560000</v>
      </c>
      <c r="AY76" s="48">
        <f t="shared" si="175"/>
        <v>570000</v>
      </c>
      <c r="AZ76" s="48">
        <f t="shared" si="176"/>
        <v>580000</v>
      </c>
      <c r="BA76" s="48">
        <f t="shared" si="177"/>
        <v>590000</v>
      </c>
      <c r="BB76" s="48">
        <f t="shared" si="178"/>
        <v>600000</v>
      </c>
      <c r="BC76" s="48">
        <f t="shared" si="179"/>
        <v>610000</v>
      </c>
      <c r="BD76" s="48">
        <f t="shared" si="180"/>
        <v>620000</v>
      </c>
      <c r="BE76" s="48">
        <f t="shared" si="181"/>
        <v>630000</v>
      </c>
      <c r="BF76" s="48">
        <f t="shared" si="182"/>
        <v>640000</v>
      </c>
      <c r="BG76" s="48">
        <f t="shared" si="183"/>
        <v>650000</v>
      </c>
      <c r="BH76" s="48">
        <f t="shared" si="184"/>
        <v>660000</v>
      </c>
      <c r="BI76" s="48">
        <f t="shared" si="185"/>
        <v>670000</v>
      </c>
      <c r="BJ76" s="48">
        <f t="shared" si="186"/>
        <v>680000</v>
      </c>
      <c r="BK76" s="48">
        <f t="shared" si="187"/>
        <v>690000</v>
      </c>
      <c r="BL76" s="48">
        <f t="shared" si="188"/>
        <v>700000</v>
      </c>
      <c r="BM76" s="48">
        <f t="shared" si="189"/>
        <v>710000</v>
      </c>
      <c r="BN76" s="48">
        <f t="shared" si="190"/>
        <v>720000</v>
      </c>
      <c r="BO76" s="48">
        <f t="shared" si="191"/>
        <v>730000</v>
      </c>
      <c r="BP76" s="48">
        <f t="shared" si="192"/>
        <v>740000</v>
      </c>
      <c r="BQ76" s="48">
        <f t="shared" si="193"/>
        <v>750000</v>
      </c>
      <c r="BR76" s="48">
        <f t="shared" si="194"/>
        <v>760000</v>
      </c>
      <c r="BS76" s="48">
        <f t="shared" si="195"/>
        <v>770000</v>
      </c>
      <c r="BT76" s="48">
        <f t="shared" si="196"/>
        <v>780000</v>
      </c>
      <c r="BU76" s="48">
        <f t="shared" si="197"/>
        <v>790000</v>
      </c>
      <c r="BV76" s="48">
        <f t="shared" si="198"/>
        <v>800000</v>
      </c>
      <c r="BW76" s="48">
        <f t="shared" si="199"/>
        <v>810000</v>
      </c>
      <c r="BX76" s="48">
        <f t="shared" si="200"/>
        <v>820000</v>
      </c>
      <c r="BY76" s="48">
        <f t="shared" si="201"/>
        <v>830000</v>
      </c>
      <c r="BZ76" s="48">
        <f t="shared" si="202"/>
        <v>840000</v>
      </c>
      <c r="CA76" s="48">
        <f t="shared" si="203"/>
        <v>850000</v>
      </c>
      <c r="CB76" s="48">
        <f t="shared" si="204"/>
        <v>860000</v>
      </c>
      <c r="CC76" s="48">
        <f t="shared" si="205"/>
        <v>870000</v>
      </c>
      <c r="CD76" s="48">
        <f t="shared" si="206"/>
        <v>880000</v>
      </c>
      <c r="CE76" s="48">
        <f t="shared" si="207"/>
        <v>890000</v>
      </c>
      <c r="CF76" s="48">
        <f t="shared" si="208"/>
        <v>900000</v>
      </c>
      <c r="CG76" s="48">
        <f t="shared" si="209"/>
        <v>910000</v>
      </c>
      <c r="CH76" s="48">
        <f t="shared" si="210"/>
        <v>920000</v>
      </c>
      <c r="CI76" s="48">
        <f t="shared" si="211"/>
        <v>930000</v>
      </c>
      <c r="CJ76" s="48">
        <f t="shared" si="212"/>
        <v>940000</v>
      </c>
      <c r="CK76" s="48">
        <f t="shared" si="213"/>
        <v>950000</v>
      </c>
      <c r="CL76" s="48">
        <f t="shared" si="214"/>
        <v>960000</v>
      </c>
      <c r="CM76" s="48">
        <f t="shared" si="215"/>
        <v>970000</v>
      </c>
      <c r="CN76" s="48">
        <f t="shared" si="216"/>
        <v>980000</v>
      </c>
      <c r="CO76" s="48">
        <f t="shared" si="217"/>
        <v>990000</v>
      </c>
      <c r="CP76" s="49">
        <f t="shared" si="218"/>
        <v>1000000</v>
      </c>
    </row>
    <row r="77" spans="2:94" x14ac:dyDescent="0.25">
      <c r="B77" s="242"/>
      <c r="C77" s="34">
        <f>IF(AND(Berechnung!$A$6=2,Berechnung!$A$8=1),Tiefpass!N12/Einstellungen!$D$38,1)</f>
        <v>100000</v>
      </c>
      <c r="D77" s="30">
        <f>IF(AND(Berechnung!$A$6=2,Berechnung!$A$8=1),Hochpass!N12,1)</f>
        <v>1000000</v>
      </c>
      <c r="E77" s="48">
        <f t="shared" si="129"/>
        <v>1100000</v>
      </c>
      <c r="F77" s="48">
        <f t="shared" si="130"/>
        <v>1200000</v>
      </c>
      <c r="G77" s="48">
        <f t="shared" si="131"/>
        <v>1300000</v>
      </c>
      <c r="H77" s="48">
        <f t="shared" si="132"/>
        <v>1400000</v>
      </c>
      <c r="I77" s="48">
        <f t="shared" si="133"/>
        <v>1500000</v>
      </c>
      <c r="J77" s="48">
        <f t="shared" si="134"/>
        <v>1600000</v>
      </c>
      <c r="K77" s="48">
        <f t="shared" si="135"/>
        <v>1700000</v>
      </c>
      <c r="L77" s="48">
        <f t="shared" si="136"/>
        <v>1800000</v>
      </c>
      <c r="M77" s="48">
        <f t="shared" si="137"/>
        <v>1900000</v>
      </c>
      <c r="N77" s="48">
        <f t="shared" si="138"/>
        <v>2000000</v>
      </c>
      <c r="O77" s="48">
        <f t="shared" si="139"/>
        <v>2100000</v>
      </c>
      <c r="P77" s="48">
        <f t="shared" si="140"/>
        <v>2200000</v>
      </c>
      <c r="Q77" s="48">
        <f t="shared" si="141"/>
        <v>2300000</v>
      </c>
      <c r="R77" s="48">
        <f t="shared" si="142"/>
        <v>2400000</v>
      </c>
      <c r="S77" s="48">
        <f t="shared" si="143"/>
        <v>2500000</v>
      </c>
      <c r="T77" s="48">
        <f t="shared" si="144"/>
        <v>2600000</v>
      </c>
      <c r="U77" s="48">
        <f t="shared" si="145"/>
        <v>2700000</v>
      </c>
      <c r="V77" s="48">
        <f t="shared" si="146"/>
        <v>2800000</v>
      </c>
      <c r="W77" s="48">
        <f t="shared" si="147"/>
        <v>2900000</v>
      </c>
      <c r="X77" s="48">
        <f t="shared" si="148"/>
        <v>3000000</v>
      </c>
      <c r="Y77" s="48">
        <f t="shared" si="149"/>
        <v>3100000</v>
      </c>
      <c r="Z77" s="48">
        <f t="shared" si="150"/>
        <v>3200000</v>
      </c>
      <c r="AA77" s="48">
        <f t="shared" si="151"/>
        <v>3300000</v>
      </c>
      <c r="AB77" s="48">
        <f t="shared" si="152"/>
        <v>3400000</v>
      </c>
      <c r="AC77" s="48">
        <f t="shared" si="153"/>
        <v>3500000</v>
      </c>
      <c r="AD77" s="48">
        <f t="shared" si="154"/>
        <v>3600000</v>
      </c>
      <c r="AE77" s="48">
        <f t="shared" si="155"/>
        <v>3700000</v>
      </c>
      <c r="AF77" s="48">
        <f t="shared" si="156"/>
        <v>3800000</v>
      </c>
      <c r="AG77" s="48">
        <f t="shared" si="157"/>
        <v>3900000</v>
      </c>
      <c r="AH77" s="48">
        <f t="shared" si="158"/>
        <v>4000000</v>
      </c>
      <c r="AI77" s="48">
        <f t="shared" si="159"/>
        <v>4100000</v>
      </c>
      <c r="AJ77" s="48">
        <f t="shared" si="160"/>
        <v>4200000</v>
      </c>
      <c r="AK77" s="48">
        <f t="shared" si="161"/>
        <v>4300000</v>
      </c>
      <c r="AL77" s="48">
        <f t="shared" si="162"/>
        <v>4400000</v>
      </c>
      <c r="AM77" s="48">
        <f t="shared" si="163"/>
        <v>4500000</v>
      </c>
      <c r="AN77" s="48">
        <f t="shared" si="164"/>
        <v>4600000</v>
      </c>
      <c r="AO77" s="48">
        <f t="shared" si="165"/>
        <v>4700000</v>
      </c>
      <c r="AP77" s="48">
        <f t="shared" si="166"/>
        <v>4800000</v>
      </c>
      <c r="AQ77" s="48">
        <f t="shared" si="167"/>
        <v>4900000</v>
      </c>
      <c r="AR77" s="48">
        <f t="shared" si="168"/>
        <v>5000000</v>
      </c>
      <c r="AS77" s="48">
        <f t="shared" si="169"/>
        <v>5100000</v>
      </c>
      <c r="AT77" s="48">
        <f t="shared" si="170"/>
        <v>5200000</v>
      </c>
      <c r="AU77" s="48">
        <f t="shared" si="171"/>
        <v>5300000</v>
      </c>
      <c r="AV77" s="48">
        <f t="shared" si="172"/>
        <v>5400000</v>
      </c>
      <c r="AW77" s="48">
        <f t="shared" si="173"/>
        <v>5500000</v>
      </c>
      <c r="AX77" s="48">
        <f t="shared" si="174"/>
        <v>5600000</v>
      </c>
      <c r="AY77" s="48">
        <f t="shared" si="175"/>
        <v>5700000</v>
      </c>
      <c r="AZ77" s="48">
        <f t="shared" si="176"/>
        <v>5800000</v>
      </c>
      <c r="BA77" s="48">
        <f t="shared" si="177"/>
        <v>5900000</v>
      </c>
      <c r="BB77" s="48">
        <f t="shared" si="178"/>
        <v>6000000</v>
      </c>
      <c r="BC77" s="48">
        <f t="shared" si="179"/>
        <v>6100000</v>
      </c>
      <c r="BD77" s="48">
        <f t="shared" si="180"/>
        <v>6200000</v>
      </c>
      <c r="BE77" s="48">
        <f t="shared" si="181"/>
        <v>6300000</v>
      </c>
      <c r="BF77" s="48">
        <f t="shared" si="182"/>
        <v>6400000</v>
      </c>
      <c r="BG77" s="48">
        <f t="shared" si="183"/>
        <v>6500000</v>
      </c>
      <c r="BH77" s="48">
        <f t="shared" si="184"/>
        <v>6600000</v>
      </c>
      <c r="BI77" s="48">
        <f t="shared" si="185"/>
        <v>6700000</v>
      </c>
      <c r="BJ77" s="48">
        <f t="shared" si="186"/>
        <v>6800000</v>
      </c>
      <c r="BK77" s="48">
        <f t="shared" si="187"/>
        <v>6900000</v>
      </c>
      <c r="BL77" s="48">
        <f t="shared" si="188"/>
        <v>7000000</v>
      </c>
      <c r="BM77" s="48">
        <f t="shared" si="189"/>
        <v>7100000</v>
      </c>
      <c r="BN77" s="48">
        <f t="shared" si="190"/>
        <v>7200000</v>
      </c>
      <c r="BO77" s="48">
        <f t="shared" si="191"/>
        <v>7300000</v>
      </c>
      <c r="BP77" s="48">
        <f t="shared" si="192"/>
        <v>7400000</v>
      </c>
      <c r="BQ77" s="48">
        <f t="shared" si="193"/>
        <v>7500000</v>
      </c>
      <c r="BR77" s="48">
        <f t="shared" si="194"/>
        <v>7600000</v>
      </c>
      <c r="BS77" s="48">
        <f t="shared" si="195"/>
        <v>7700000</v>
      </c>
      <c r="BT77" s="48">
        <f t="shared" si="196"/>
        <v>7800000</v>
      </c>
      <c r="BU77" s="48">
        <f t="shared" si="197"/>
        <v>7900000</v>
      </c>
      <c r="BV77" s="48">
        <f t="shared" si="198"/>
        <v>8000000</v>
      </c>
      <c r="BW77" s="48">
        <f t="shared" si="199"/>
        <v>8100000</v>
      </c>
      <c r="BX77" s="48">
        <f t="shared" si="200"/>
        <v>8200000</v>
      </c>
      <c r="BY77" s="48">
        <f t="shared" si="201"/>
        <v>8300000</v>
      </c>
      <c r="BZ77" s="48">
        <f t="shared" si="202"/>
        <v>8400000</v>
      </c>
      <c r="CA77" s="48">
        <f t="shared" si="203"/>
        <v>8500000</v>
      </c>
      <c r="CB77" s="48">
        <f t="shared" si="204"/>
        <v>8600000</v>
      </c>
      <c r="CC77" s="48">
        <f t="shared" si="205"/>
        <v>8700000</v>
      </c>
      <c r="CD77" s="48">
        <f t="shared" si="206"/>
        <v>8800000</v>
      </c>
      <c r="CE77" s="48">
        <f t="shared" si="207"/>
        <v>8900000</v>
      </c>
      <c r="CF77" s="48">
        <f t="shared" si="208"/>
        <v>9000000</v>
      </c>
      <c r="CG77" s="48">
        <f t="shared" si="209"/>
        <v>9100000</v>
      </c>
      <c r="CH77" s="48">
        <f t="shared" si="210"/>
        <v>9200000</v>
      </c>
      <c r="CI77" s="48">
        <f t="shared" si="211"/>
        <v>9300000</v>
      </c>
      <c r="CJ77" s="48">
        <f t="shared" si="212"/>
        <v>9400000</v>
      </c>
      <c r="CK77" s="48">
        <f t="shared" si="213"/>
        <v>9500000</v>
      </c>
      <c r="CL77" s="48">
        <f t="shared" si="214"/>
        <v>9600000</v>
      </c>
      <c r="CM77" s="48">
        <f t="shared" si="215"/>
        <v>9700000</v>
      </c>
      <c r="CN77" s="48">
        <f t="shared" si="216"/>
        <v>9800000</v>
      </c>
      <c r="CO77" s="48">
        <f t="shared" si="217"/>
        <v>9900000</v>
      </c>
      <c r="CP77" s="49">
        <f t="shared" si="218"/>
        <v>10000000</v>
      </c>
    </row>
    <row r="78" spans="2:94" ht="15.75" thickBot="1" x14ac:dyDescent="0.3">
      <c r="B78" s="243"/>
      <c r="C78" s="34">
        <f>IF(AND(Berechnung!$A$6=2,Berechnung!$A$8=1),Tiefpass!N13/Einstellungen!$D$38,1)</f>
        <v>1000000</v>
      </c>
      <c r="D78" s="30">
        <f>IF(AND(Berechnung!$A$6=2,Berechnung!$A$8=1),Hochpass!N13,1)</f>
        <v>10000000</v>
      </c>
      <c r="E78" s="48">
        <f t="shared" si="129"/>
        <v>11000000</v>
      </c>
      <c r="F78" s="48">
        <f t="shared" si="130"/>
        <v>12000000</v>
      </c>
      <c r="G78" s="48">
        <f t="shared" si="131"/>
        <v>13000000</v>
      </c>
      <c r="H78" s="48">
        <f t="shared" si="132"/>
        <v>14000000</v>
      </c>
      <c r="I78" s="48">
        <f t="shared" si="133"/>
        <v>15000000</v>
      </c>
      <c r="J78" s="48">
        <f t="shared" si="134"/>
        <v>16000000</v>
      </c>
      <c r="K78" s="48">
        <f t="shared" si="135"/>
        <v>17000000</v>
      </c>
      <c r="L78" s="48">
        <f t="shared" si="136"/>
        <v>18000000</v>
      </c>
      <c r="M78" s="48">
        <f t="shared" si="137"/>
        <v>19000000</v>
      </c>
      <c r="N78" s="48">
        <f t="shared" si="138"/>
        <v>20000000</v>
      </c>
      <c r="O78" s="48">
        <f t="shared" si="139"/>
        <v>21000000</v>
      </c>
      <c r="P78" s="48">
        <f t="shared" si="140"/>
        <v>22000000</v>
      </c>
      <c r="Q78" s="48">
        <f t="shared" si="141"/>
        <v>23000000</v>
      </c>
      <c r="R78" s="48">
        <f t="shared" si="142"/>
        <v>24000000</v>
      </c>
      <c r="S78" s="48">
        <f t="shared" si="143"/>
        <v>25000000</v>
      </c>
      <c r="T78" s="48">
        <f t="shared" si="144"/>
        <v>26000000</v>
      </c>
      <c r="U78" s="48">
        <f t="shared" si="145"/>
        <v>27000000</v>
      </c>
      <c r="V78" s="48">
        <f t="shared" si="146"/>
        <v>28000000</v>
      </c>
      <c r="W78" s="48">
        <f t="shared" si="147"/>
        <v>29000000</v>
      </c>
      <c r="X78" s="48">
        <f t="shared" si="148"/>
        <v>30000000</v>
      </c>
      <c r="Y78" s="48">
        <f t="shared" si="149"/>
        <v>31000000</v>
      </c>
      <c r="Z78" s="48">
        <f t="shared" si="150"/>
        <v>32000000</v>
      </c>
      <c r="AA78" s="48">
        <f t="shared" si="151"/>
        <v>33000000</v>
      </c>
      <c r="AB78" s="48">
        <f t="shared" si="152"/>
        <v>34000000</v>
      </c>
      <c r="AC78" s="48">
        <f t="shared" si="153"/>
        <v>35000000</v>
      </c>
      <c r="AD78" s="48">
        <f t="shared" si="154"/>
        <v>36000000</v>
      </c>
      <c r="AE78" s="48">
        <f t="shared" si="155"/>
        <v>37000000</v>
      </c>
      <c r="AF78" s="48">
        <f t="shared" si="156"/>
        <v>38000000</v>
      </c>
      <c r="AG78" s="48">
        <f t="shared" si="157"/>
        <v>39000000</v>
      </c>
      <c r="AH78" s="48">
        <f t="shared" si="158"/>
        <v>40000000</v>
      </c>
      <c r="AI78" s="48">
        <f t="shared" si="159"/>
        <v>41000000</v>
      </c>
      <c r="AJ78" s="48">
        <f t="shared" si="160"/>
        <v>42000000</v>
      </c>
      <c r="AK78" s="48">
        <f t="shared" si="161"/>
        <v>43000000</v>
      </c>
      <c r="AL78" s="48">
        <f t="shared" si="162"/>
        <v>44000000</v>
      </c>
      <c r="AM78" s="48">
        <f t="shared" si="163"/>
        <v>45000000</v>
      </c>
      <c r="AN78" s="48">
        <f t="shared" si="164"/>
        <v>46000000</v>
      </c>
      <c r="AO78" s="48">
        <f t="shared" si="165"/>
        <v>47000000</v>
      </c>
      <c r="AP78" s="48">
        <f t="shared" si="166"/>
        <v>48000000</v>
      </c>
      <c r="AQ78" s="48">
        <f t="shared" si="167"/>
        <v>49000000</v>
      </c>
      <c r="AR78" s="48">
        <f t="shared" si="168"/>
        <v>50000000</v>
      </c>
      <c r="AS78" s="48">
        <f t="shared" si="169"/>
        <v>51000000</v>
      </c>
      <c r="AT78" s="48">
        <f t="shared" si="170"/>
        <v>52000000</v>
      </c>
      <c r="AU78" s="48">
        <f t="shared" si="171"/>
        <v>53000000</v>
      </c>
      <c r="AV78" s="48">
        <f t="shared" si="172"/>
        <v>54000000</v>
      </c>
      <c r="AW78" s="48">
        <f t="shared" si="173"/>
        <v>55000000</v>
      </c>
      <c r="AX78" s="48">
        <f t="shared" si="174"/>
        <v>56000000</v>
      </c>
      <c r="AY78" s="48">
        <f t="shared" si="175"/>
        <v>57000000</v>
      </c>
      <c r="AZ78" s="48">
        <f t="shared" si="176"/>
        <v>58000000</v>
      </c>
      <c r="BA78" s="48">
        <f t="shared" si="177"/>
        <v>59000000</v>
      </c>
      <c r="BB78" s="48">
        <f t="shared" si="178"/>
        <v>60000000</v>
      </c>
      <c r="BC78" s="48">
        <f t="shared" si="179"/>
        <v>61000000</v>
      </c>
      <c r="BD78" s="48">
        <f t="shared" si="180"/>
        <v>62000000</v>
      </c>
      <c r="BE78" s="48">
        <f t="shared" si="181"/>
        <v>63000000</v>
      </c>
      <c r="BF78" s="48">
        <f t="shared" si="182"/>
        <v>64000000</v>
      </c>
      <c r="BG78" s="48">
        <f t="shared" si="183"/>
        <v>65000000</v>
      </c>
      <c r="BH78" s="48">
        <f t="shared" si="184"/>
        <v>66000000</v>
      </c>
      <c r="BI78" s="48">
        <f t="shared" si="185"/>
        <v>67000000</v>
      </c>
      <c r="BJ78" s="48">
        <f t="shared" si="186"/>
        <v>68000000</v>
      </c>
      <c r="BK78" s="48">
        <f t="shared" si="187"/>
        <v>69000000</v>
      </c>
      <c r="BL78" s="48">
        <f t="shared" si="188"/>
        <v>70000000</v>
      </c>
      <c r="BM78" s="48">
        <f t="shared" si="189"/>
        <v>71000000</v>
      </c>
      <c r="BN78" s="48">
        <f t="shared" si="190"/>
        <v>72000000</v>
      </c>
      <c r="BO78" s="48">
        <f t="shared" si="191"/>
        <v>73000000</v>
      </c>
      <c r="BP78" s="48">
        <f t="shared" si="192"/>
        <v>74000000</v>
      </c>
      <c r="BQ78" s="48">
        <f t="shared" si="193"/>
        <v>75000000</v>
      </c>
      <c r="BR78" s="48">
        <f t="shared" si="194"/>
        <v>76000000</v>
      </c>
      <c r="BS78" s="48">
        <f t="shared" si="195"/>
        <v>77000000</v>
      </c>
      <c r="BT78" s="48">
        <f t="shared" si="196"/>
        <v>78000000</v>
      </c>
      <c r="BU78" s="48">
        <f t="shared" si="197"/>
        <v>79000000</v>
      </c>
      <c r="BV78" s="48">
        <f t="shared" si="198"/>
        <v>80000000</v>
      </c>
      <c r="BW78" s="48">
        <f t="shared" si="199"/>
        <v>81000000</v>
      </c>
      <c r="BX78" s="48">
        <f t="shared" si="200"/>
        <v>82000000</v>
      </c>
      <c r="BY78" s="48">
        <f t="shared" si="201"/>
        <v>83000000</v>
      </c>
      <c r="BZ78" s="48">
        <f t="shared" si="202"/>
        <v>84000000</v>
      </c>
      <c r="CA78" s="48">
        <f t="shared" si="203"/>
        <v>85000000</v>
      </c>
      <c r="CB78" s="48">
        <f t="shared" si="204"/>
        <v>86000000</v>
      </c>
      <c r="CC78" s="48">
        <f t="shared" si="205"/>
        <v>87000000</v>
      </c>
      <c r="CD78" s="48">
        <f t="shared" si="206"/>
        <v>88000000</v>
      </c>
      <c r="CE78" s="48">
        <f t="shared" si="207"/>
        <v>89000000</v>
      </c>
      <c r="CF78" s="48">
        <f t="shared" si="208"/>
        <v>90000000</v>
      </c>
      <c r="CG78" s="48">
        <f t="shared" si="209"/>
        <v>91000000</v>
      </c>
      <c r="CH78" s="48">
        <f t="shared" si="210"/>
        <v>92000000</v>
      </c>
      <c r="CI78" s="48">
        <f t="shared" si="211"/>
        <v>93000000</v>
      </c>
      <c r="CJ78" s="48">
        <f t="shared" si="212"/>
        <v>94000000</v>
      </c>
      <c r="CK78" s="48">
        <f t="shared" si="213"/>
        <v>95000000</v>
      </c>
      <c r="CL78" s="48">
        <f t="shared" si="214"/>
        <v>96000000</v>
      </c>
      <c r="CM78" s="48">
        <f t="shared" si="215"/>
        <v>97000000</v>
      </c>
      <c r="CN78" s="48">
        <f t="shared" si="216"/>
        <v>98000000</v>
      </c>
      <c r="CO78" s="48">
        <f t="shared" si="217"/>
        <v>99000000</v>
      </c>
      <c r="CP78" s="49">
        <f t="shared" si="218"/>
        <v>100000000</v>
      </c>
    </row>
    <row r="79" spans="2:94" ht="15.75" thickBot="1" x14ac:dyDescent="0.3">
      <c r="B79" s="34"/>
      <c r="C79" s="5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4"/>
    </row>
    <row r="80" spans="2:94" x14ac:dyDescent="0.25">
      <c r="B80" s="235" t="s">
        <v>48</v>
      </c>
      <c r="C80" s="238"/>
      <c r="D80" s="29">
        <f>1/SQRT(1+(1/(D72*2*PI()*Einstellungen!$E$17*Einstellungen!$E$18))^2)</f>
        <v>9.5238094806176431E-5</v>
      </c>
      <c r="E80" s="46">
        <f>1/SQRT(1+(1/(E72*2*PI()*Einstellungen!$E$17*Einstellungen!$E$18))^2)</f>
        <v>1.0476190418702082E-4</v>
      </c>
      <c r="F80" s="46">
        <f>1/SQRT(1+(1/(F72*2*PI()*Einstellungen!$E$17*Einstellungen!$E$18))^2)</f>
        <v>1.142857135393586E-4</v>
      </c>
      <c r="G80" s="46">
        <f>1/SQRT(1+(1/(G72*2*PI()*Einstellungen!$E$17*Einstellungen!$E$18))^2)</f>
        <v>1.2380952286059822E-4</v>
      </c>
      <c r="H80" s="46">
        <f>1/SQRT(1+(1/(H72*2*PI()*Einstellungen!$E$17*Einstellungen!$E$18))^2)</f>
        <v>1.3333333214814817E-4</v>
      </c>
      <c r="I80" s="46">
        <f>1/SQRT(1+(1/(I72*2*PI()*Einstellungen!$E$17*Einstellungen!$E$18))^2)</f>
        <v>1.4285714139941689E-4</v>
      </c>
      <c r="J80" s="46">
        <f>1/SQRT(1+(1/(J72*2*PI()*Einstellungen!$E$17*Einstellungen!$E$18))^2)</f>
        <v>1.5238095061181295E-4</v>
      </c>
      <c r="K80" s="46">
        <f>1/SQRT(1+(1/(K72*2*PI()*Einstellungen!$E$17*Einstellungen!$E$18))^2)</f>
        <v>1.6190475978274487E-4</v>
      </c>
      <c r="L80" s="46">
        <f>1/SQRT(1+(1/(L72*2*PI()*Einstellungen!$E$17*Einstellungen!$E$18))^2)</f>
        <v>1.7142856890962104E-4</v>
      </c>
      <c r="M80" s="46">
        <f>1/SQRT(1+(1/(M72*2*PI()*Einstellungen!$E$17*Einstellungen!$E$18))^2)</f>
        <v>1.8095237798984994E-4</v>
      </c>
      <c r="N80" s="46">
        <f>1/SQRT(1+(1/(N72*2*PI()*Einstellungen!$E$17*Einstellungen!$E$18))^2)</f>
        <v>1.9047618702084014E-4</v>
      </c>
      <c r="O80" s="46">
        <f>1/SQRT(1+(1/(O72*2*PI()*Einstellungen!$E$17*Einstellungen!$E$18))^2)</f>
        <v>1.9999999600000011E-4</v>
      </c>
      <c r="P80" s="46">
        <f>1/SQRT(1+(1/(P72*2*PI()*Einstellungen!$E$17*Einstellungen!$E$18))^2)</f>
        <v>2.0952380492473825E-4</v>
      </c>
      <c r="Q80" s="46">
        <f>1/SQRT(1+(1/(Q72*2*PI()*Einstellungen!$E$17*Einstellungen!$E$18))^2)</f>
        <v>2.1904761379246319E-4</v>
      </c>
      <c r="R80" s="46">
        <f>1/SQRT(1+(1/(R72*2*PI()*Einstellungen!$E$17*Einstellungen!$E$18))^2)</f>
        <v>2.2857142260058333E-4</v>
      </c>
      <c r="S80" s="46">
        <f>1/SQRT(1+(1/(S72*2*PI()*Einstellungen!$E$17*Einstellungen!$E$18))^2)</f>
        <v>2.3809523134650707E-4</v>
      </c>
      <c r="T80" s="46">
        <f>1/SQRT(1+(1/(T72*2*PI()*Einstellungen!$E$17*Einstellungen!$E$18))^2)</f>
        <v>2.4761904002764312E-4</v>
      </c>
      <c r="U80" s="46">
        <f>1/SQRT(1+(1/(U72*2*PI()*Einstellungen!$E$17*Einstellungen!$E$18))^2)</f>
        <v>2.571428486413998E-4</v>
      </c>
      <c r="V80" s="46">
        <f>1/SQRT(1+(1/(V72*2*PI()*Einstellungen!$E$17*Einstellungen!$E$18))^2)</f>
        <v>2.6666665718518565E-4</v>
      </c>
      <c r="W80" s="46">
        <f>1/SQRT(1+(1/(W72*2*PI()*Einstellungen!$E$17*Einstellungen!$E$18))^2)</f>
        <v>2.7619046565640915E-4</v>
      </c>
      <c r="X80" s="46">
        <f>1/SQRT(1+(1/(X72*2*PI()*Einstellungen!$E$17*Einstellungen!$E$18))^2)</f>
        <v>2.857142740524788E-4</v>
      </c>
      <c r="Y80" s="46">
        <f>1/SQRT(1+(1/(Y72*2*PI()*Einstellungen!$E$17*Einstellungen!$E$18))^2)</f>
        <v>2.9523808237080313E-4</v>
      </c>
      <c r="Z80" s="46">
        <f>1/SQRT(1+(1/(Z72*2*PI()*Einstellungen!$E$17*Einstellungen!$E$18))^2)</f>
        <v>3.0476189060879046E-4</v>
      </c>
      <c r="AA80" s="46">
        <f>1/SQRT(1+(1/(AA72*2*PI()*Einstellungen!$E$17*Einstellungen!$E$18))^2)</f>
        <v>3.1428569876384949E-4</v>
      </c>
      <c r="AB80" s="46">
        <f>1/SQRT(1+(1/(AB72*2*PI()*Einstellungen!$E$17*Einstellungen!$E$18))^2)</f>
        <v>3.2380950683338862E-4</v>
      </c>
      <c r="AC80" s="46">
        <f>1/SQRT(1+(1/(AC72*2*PI()*Einstellungen!$E$17*Einstellungen!$E$18))^2)</f>
        <v>3.3333331481481636E-4</v>
      </c>
      <c r="AD80" s="46">
        <f>1/SQRT(1+(1/(AD72*2*PI()*Einstellungen!$E$17*Einstellungen!$E$18))^2)</f>
        <v>3.4285712270554111E-4</v>
      </c>
      <c r="AE80" s="46">
        <f>1/SQRT(1+(1/(AE72*2*PI()*Einstellungen!$E$17*Einstellungen!$E$18))^2)</f>
        <v>3.5238093050297151E-4</v>
      </c>
      <c r="AF80" s="46">
        <f>1/SQRT(1+(1/(AF72*2*PI()*Einstellungen!$E$17*Einstellungen!$E$18))^2)</f>
        <v>3.6190473820451582E-4</v>
      </c>
      <c r="AG80" s="46">
        <f>1/SQRT(1+(1/(AG72*2*PI()*Einstellungen!$E$17*Einstellungen!$E$18))^2)</f>
        <v>3.7142854580758276E-4</v>
      </c>
      <c r="AH80" s="46">
        <f>1/SQRT(1+(1/(AH72*2*PI()*Einstellungen!$E$17*Einstellungen!$E$18))^2)</f>
        <v>3.8095235330958075E-4</v>
      </c>
      <c r="AI80" s="46">
        <f>1/SQRT(1+(1/(AI72*2*PI()*Einstellungen!$E$17*Einstellungen!$E$18))^2)</f>
        <v>3.9047616070791828E-4</v>
      </c>
      <c r="AJ80" s="46">
        <f>1/SQRT(1+(1/(AJ72*2*PI()*Einstellungen!$E$17*Einstellungen!$E$18))^2)</f>
        <v>3.9999996800000378E-4</v>
      </c>
      <c r="AK80" s="46">
        <f>1/SQRT(1+(1/(AK72*2*PI()*Einstellungen!$E$17*Einstellungen!$E$18))^2)</f>
        <v>4.0952377518324584E-4</v>
      </c>
      <c r="AL80" s="46">
        <f>1/SQRT(1+(1/(AL72*2*PI()*Einstellungen!$E$17*Einstellungen!$E$18))^2)</f>
        <v>4.1904758225505285E-4</v>
      </c>
      <c r="AM80" s="46">
        <f>1/SQRT(1+(1/(AM72*2*PI()*Einstellungen!$E$17*Einstellungen!$E$18))^2)</f>
        <v>4.2857138921283339E-4</v>
      </c>
      <c r="AN80" s="46">
        <f>1/SQRT(1+(1/(AN72*2*PI()*Einstellungen!$E$17*Einstellungen!$E$18))^2)</f>
        <v>4.3809519605399585E-4</v>
      </c>
      <c r="AO80" s="46">
        <f>1/SQRT(1+(1/(AO72*2*PI()*Einstellungen!$E$17*Einstellungen!$E$18))^2)</f>
        <v>4.4761900277594886E-4</v>
      </c>
      <c r="AP80" s="46">
        <f>1/SQRT(1+(1/(AP72*2*PI()*Einstellungen!$E$17*Einstellungen!$E$18))^2)</f>
        <v>4.5714280937610076E-4</v>
      </c>
      <c r="AQ80" s="46">
        <f>1/SQRT(1+(1/(AQ72*2*PI()*Einstellungen!$E$17*Einstellungen!$E$18))^2)</f>
        <v>4.6666661585186014E-4</v>
      </c>
      <c r="AR80" s="46">
        <f>1/SQRT(1+(1/(AR72*2*PI()*Einstellungen!$E$17*Einstellungen!$E$18))^2)</f>
        <v>4.7619042220063538E-4</v>
      </c>
      <c r="AS80" s="46">
        <f>1/SQRT(1+(1/(AS72*2*PI()*Einstellungen!$E$17*Einstellungen!$E$18))^2)</f>
        <v>4.8571422841983523E-4</v>
      </c>
      <c r="AT80" s="46">
        <f>1/SQRT(1+(1/(AT72*2*PI()*Einstellungen!$E$17*Einstellungen!$E$18))^2)</f>
        <v>4.952380345068678E-4</v>
      </c>
      <c r="AU80" s="46">
        <f>1/SQRT(1+(1/(AU72*2*PI()*Einstellungen!$E$17*Einstellungen!$E$18))^2)</f>
        <v>5.047618404591419E-4</v>
      </c>
      <c r="AV80" s="46">
        <f>1/SQRT(1+(1/(AV72*2*PI()*Einstellungen!$E$17*Einstellungen!$E$18))^2)</f>
        <v>5.1428564627406591E-4</v>
      </c>
      <c r="AW80" s="46">
        <f>1/SQRT(1+(1/(AW72*2*PI()*Einstellungen!$E$17*Einstellungen!$E$18))^2)</f>
        <v>5.2380945194904836E-4</v>
      </c>
      <c r="AX80" s="46">
        <f>1/SQRT(1+(1/(AX72*2*PI()*Einstellungen!$E$17*Einstellungen!$E$18))^2)</f>
        <v>5.3333325748149759E-4</v>
      </c>
      <c r="AY80" s="46">
        <f>1/SQRT(1+(1/(AY72*2*PI()*Einstellungen!$E$17*Einstellungen!$E$18))^2)</f>
        <v>5.4285706286882234E-4</v>
      </c>
      <c r="AZ80" s="46">
        <f>1/SQRT(1+(1/(AZ72*2*PI()*Einstellungen!$E$17*Einstellungen!$E$18))^2)</f>
        <v>5.5238086810843084E-4</v>
      </c>
      <c r="BA80" s="46">
        <f>1/SQRT(1+(1/(BA72*2*PI()*Einstellungen!$E$17*Einstellungen!$E$18))^2)</f>
        <v>5.6190467319773183E-4</v>
      </c>
      <c r="BB80" s="46">
        <f>1/SQRT(1+(1/(BB72*2*PI()*Einstellungen!$E$17*Einstellungen!$E$18))^2)</f>
        <v>5.7142847813413354E-4</v>
      </c>
      <c r="BC80" s="46">
        <f>1/SQRT(1+(1/(BC72*2*PI()*Einstellungen!$E$17*Einstellungen!$E$18))^2)</f>
        <v>5.8095228291504472E-4</v>
      </c>
      <c r="BD80" s="46">
        <f>1/SQRT(1+(1/(BD72*2*PI()*Einstellungen!$E$17*Einstellungen!$E$18))^2)</f>
        <v>5.904760875378738E-4</v>
      </c>
      <c r="BE80" s="46">
        <f>1/SQRT(1+(1/(BE72*2*PI()*Einstellungen!$E$17*Einstellungen!$E$18))^2)</f>
        <v>5.9999989200002911E-4</v>
      </c>
      <c r="BF80" s="46">
        <f>1/SQRT(1+(1/(BF72*2*PI()*Einstellungen!$E$17*Einstellungen!$E$18))^2)</f>
        <v>6.0952369629891918E-4</v>
      </c>
      <c r="BG80" s="46">
        <f>1/SQRT(1+(1/(BG72*2*PI()*Einstellungen!$E$17*Einstellungen!$E$18))^2)</f>
        <v>6.1904750043195278E-4</v>
      </c>
      <c r="BH80" s="46">
        <f>1/SQRT(1+(1/(BH72*2*PI()*Einstellungen!$E$17*Einstellungen!$E$18))^2)</f>
        <v>6.2857130439653822E-4</v>
      </c>
      <c r="BI80" s="46">
        <f>1/SQRT(1+(1/(BI72*2*PI()*Einstellungen!$E$17*Einstellungen!$E$18))^2)</f>
        <v>6.3809510819008393E-4</v>
      </c>
      <c r="BJ80" s="46">
        <f>1/SQRT(1+(1/(BJ72*2*PI()*Einstellungen!$E$17*Einstellungen!$E$18))^2)</f>
        <v>6.4761891180999836E-4</v>
      </c>
      <c r="BK80" s="46">
        <f>1/SQRT(1+(1/(BK72*2*PI()*Einstellungen!$E$17*Einstellungen!$E$18))^2)</f>
        <v>6.5714271525369025E-4</v>
      </c>
      <c r="BL80" s="46">
        <f>1/SQRT(1+(1/(BL72*2*PI()*Einstellungen!$E$17*Einstellungen!$E$18))^2)</f>
        <v>6.6666651851856793E-4</v>
      </c>
      <c r="BM80" s="46">
        <f>1/SQRT(1+(1/(BM72*2*PI()*Einstellungen!$E$17*Einstellungen!$E$18))^2)</f>
        <v>6.7619032160203972E-4</v>
      </c>
      <c r="BN80" s="46">
        <f>1/SQRT(1+(1/(BN72*2*PI()*Einstellungen!$E$17*Einstellungen!$E$18))^2)</f>
        <v>6.8571412450151449E-4</v>
      </c>
      <c r="BO80" s="46">
        <f>1/SQRT(1+(1/(BO72*2*PI()*Einstellungen!$E$17*Einstellungen!$E$18))^2)</f>
        <v>6.9523792721440044E-4</v>
      </c>
      <c r="BP80" s="46">
        <f>1/SQRT(1+(1/(BP72*2*PI()*Einstellungen!$E$17*Einstellungen!$E$18))^2)</f>
        <v>7.0476172973810635E-4</v>
      </c>
      <c r="BQ80" s="46">
        <f>1/SQRT(1+(1/(BQ72*2*PI()*Einstellungen!$E$17*Einstellungen!$E$18))^2)</f>
        <v>7.1428553207004042E-4</v>
      </c>
      <c r="BR80" s="46">
        <f>1/SQRT(1+(1/(BR72*2*PI()*Einstellungen!$E$17*Einstellungen!$E$18))^2)</f>
        <v>7.2380933420761141E-4</v>
      </c>
      <c r="BS80" s="46">
        <f>1/SQRT(1+(1/(BS72*2*PI()*Einstellungen!$E$17*Einstellungen!$E$18))^2)</f>
        <v>7.3333313614822764E-4</v>
      </c>
      <c r="BT80" s="46">
        <f>1/SQRT(1+(1/(BT72*2*PI()*Einstellungen!$E$17*Einstellungen!$E$18))^2)</f>
        <v>7.4285693788929755E-4</v>
      </c>
      <c r="BU80" s="46">
        <f>1/SQRT(1+(1/(BU72*2*PI()*Einstellungen!$E$17*Einstellungen!$E$18))^2)</f>
        <v>7.5238073942822978E-4</v>
      </c>
      <c r="BV80" s="46">
        <f>1/SQRT(1+(1/(BV72*2*PI()*Einstellungen!$E$17*Einstellungen!$E$18))^2)</f>
        <v>7.6190454076243276E-4</v>
      </c>
      <c r="BW80" s="46">
        <f>1/SQRT(1+(1/(BW72*2*PI()*Einstellungen!$E$17*Einstellungen!$E$18))^2)</f>
        <v>7.7142834188931515E-4</v>
      </c>
      <c r="BX80" s="46">
        <f>1/SQRT(1+(1/(BX72*2*PI()*Einstellungen!$E$17*Einstellungen!$E$18))^2)</f>
        <v>7.8095214280628526E-4</v>
      </c>
      <c r="BY80" s="46">
        <f>1/SQRT(1+(1/(BY72*2*PI()*Einstellungen!$E$17*Einstellungen!$E$18))^2)</f>
        <v>7.9047594351075174E-4</v>
      </c>
      <c r="BZ80" s="46">
        <f>1/SQRT(1+(1/(BZ72*2*PI()*Einstellungen!$E$17*Einstellungen!$E$18))^2)</f>
        <v>7.9999974400012293E-4</v>
      </c>
      <c r="CA80" s="46">
        <f>1/SQRT(1+(1/(CA72*2*PI()*Einstellungen!$E$17*Einstellungen!$E$18))^2)</f>
        <v>8.0952354427180713E-4</v>
      </c>
      <c r="CB80" s="46">
        <f>1/SQRT(1+(1/(CB72*2*PI()*Einstellungen!$E$17*Einstellungen!$E$18))^2)</f>
        <v>8.1904734432321344E-4</v>
      </c>
      <c r="CC80" s="46">
        <f>1/SQRT(1+(1/(CC72*2*PI()*Einstellungen!$E$17*Einstellungen!$E$18))^2)</f>
        <v>8.2857114415175006E-4</v>
      </c>
      <c r="CD80" s="46">
        <f>1/SQRT(1+(1/(CD72*2*PI()*Einstellungen!$E$17*Einstellungen!$E$18))^2)</f>
        <v>8.38094943754825E-4</v>
      </c>
      <c r="CE80" s="46">
        <f>1/SQRT(1+(1/(CE72*2*PI()*Einstellungen!$E$17*Einstellungen!$E$18))^2)</f>
        <v>8.4761874312984766E-4</v>
      </c>
      <c r="CF80" s="46">
        <f>1/SQRT(1+(1/(CF72*2*PI()*Einstellungen!$E$17*Einstellungen!$E$18))^2)</f>
        <v>8.5714254227422593E-4</v>
      </c>
      <c r="CG80" s="46">
        <f>1/SQRT(1+(1/(CG72*2*PI()*Einstellungen!$E$17*Einstellungen!$E$18))^2)</f>
        <v>8.6666634118536836E-4</v>
      </c>
      <c r="CH80" s="46">
        <f>1/SQRT(1+(1/(CH72*2*PI()*Einstellungen!$E$17*Einstellungen!$E$18))^2)</f>
        <v>8.761901398606838E-4</v>
      </c>
      <c r="CI80" s="46">
        <f>1/SQRT(1+(1/(CI72*2*PI()*Einstellungen!$E$17*Einstellungen!$E$18))^2)</f>
        <v>8.8571393829758036E-4</v>
      </c>
      <c r="CJ80" s="46">
        <f>1/SQRT(1+(1/(CJ72*2*PI()*Einstellungen!$E$17*Einstellungen!$E$18))^2)</f>
        <v>8.9523773649346691E-4</v>
      </c>
      <c r="CK80" s="46">
        <f>1/SQRT(1+(1/(CK72*2*PI()*Einstellungen!$E$17*Einstellungen!$E$18))^2)</f>
        <v>9.0476153444575145E-4</v>
      </c>
      <c r="CL80" s="46">
        <f>1/SQRT(1+(1/(CL72*2*PI()*Einstellungen!$E$17*Einstellungen!$E$18))^2)</f>
        <v>9.1428533215184306E-4</v>
      </c>
      <c r="CM80" s="46">
        <f>1/SQRT(1+(1/(CM72*2*PI()*Einstellungen!$E$17*Einstellungen!$E$18))^2)</f>
        <v>9.2380912960914974E-4</v>
      </c>
      <c r="CN80" s="46">
        <f>1/SQRT(1+(1/(CN72*2*PI()*Einstellungen!$E$17*Einstellungen!$E$18))^2)</f>
        <v>9.3333292681508034E-4</v>
      </c>
      <c r="CO80" s="46">
        <f>1/SQRT(1+(1/(CO72*2*PI()*Einstellungen!$E$17*Einstellungen!$E$18))^2)</f>
        <v>9.4285672376704331E-4</v>
      </c>
      <c r="CP80" s="47">
        <f>1/SQRT(1+(1/(CP72*2*PI()*Einstellungen!$E$17*Einstellungen!$E$18))^2)</f>
        <v>9.5238052046244664E-4</v>
      </c>
    </row>
    <row r="81" spans="2:94" x14ac:dyDescent="0.25">
      <c r="B81" s="236"/>
      <c r="C81" s="239"/>
      <c r="D81" s="30">
        <f>1/SQRT(1+(1/(D73*2*PI()*Einstellungen!$E$17*Einstellungen!$E$18))^2)</f>
        <v>9.5238052046244664E-4</v>
      </c>
      <c r="E81" s="48">
        <f>1/SQRT(1+(1/(E73*2*PI()*Einstellungen!$E$17*Einstellungen!$E$18))^2)</f>
        <v>1.0476184727355991E-3</v>
      </c>
      <c r="F81" s="48">
        <f>1/SQRT(1+(1/(F73*2*PI()*Einstellungen!$E$17*Einstellungen!$E$18))^2)</f>
        <v>1.1428563965021885E-3</v>
      </c>
      <c r="G81" s="48">
        <f>1/SQRT(1+(1/(G73*2*PI()*Einstellungen!$E$17*Einstellungen!$E$18))^2)</f>
        <v>1.238094289170727E-3</v>
      </c>
      <c r="H81" s="48">
        <f>1/SQRT(1+(1/(H73*2*PI()*Einstellungen!$E$17*Einstellungen!$E$18))^2)</f>
        <v>1.3333321481497284E-3</v>
      </c>
      <c r="I81" s="48">
        <f>1/SQRT(1+(1/(I73*2*PI()*Einstellungen!$E$17*Einstellungen!$E$18))^2)</f>
        <v>1.4285699708477119E-3</v>
      </c>
      <c r="J81" s="48">
        <f>1/SQRT(1+(1/(J73*2*PI()*Einstellungen!$E$17*Einstellungen!$E$18))^2)</f>
        <v>1.5238077546732025E-3</v>
      </c>
      <c r="K81" s="48">
        <f>1/SQRT(1+(1/(K73*2*PI()*Einstellungen!$E$17*Einstellungen!$E$18))^2)</f>
        <v>1.6190454970347297E-3</v>
      </c>
      <c r="L81" s="48">
        <f>1/SQRT(1+(1/(L73*2*PI()*Einstellungen!$E$17*Einstellungen!$E$18))^2)</f>
        <v>1.7142831953408291E-3</v>
      </c>
      <c r="M81" s="48">
        <f>1/SQRT(1+(1/(M73*2*PI()*Einstellungen!$E$17*Einstellungen!$E$18))^2)</f>
        <v>1.8095208470000404E-3</v>
      </c>
      <c r="N81" s="48">
        <f>1/SQRT(1+(1/(N73*2*PI()*Einstellungen!$E$17*Einstellungen!$E$18))^2)</f>
        <v>1.9047584494209127E-3</v>
      </c>
      <c r="O81" s="48">
        <f>1/SQRT(1+(1/(O73*2*PI()*Einstellungen!$E$17*Einstellungen!$E$18))^2)</f>
        <v>1.9999960000119999E-3</v>
      </c>
      <c r="P81" s="48">
        <f>1/SQRT(1+(1/(P73*2*PI()*Einstellungen!$E$17*Einstellungen!$E$18))^2)</f>
        <v>2.0952334961818631E-3</v>
      </c>
      <c r="Q81" s="48">
        <f>1/SQRT(1+(1/(Q73*2*PI()*Einstellungen!$E$17*Einstellungen!$E$18))^2)</f>
        <v>2.1904709353390713E-3</v>
      </c>
      <c r="R81" s="48">
        <f>1/SQRT(1+(1/(R73*2*PI()*Einstellungen!$E$17*Einstellungen!$E$18))^2)</f>
        <v>2.2857083148922E-3</v>
      </c>
      <c r="S81" s="48">
        <f>1/SQRT(1+(1/(S73*2*PI()*Einstellungen!$E$17*Einstellungen!$E$18))^2)</f>
        <v>2.3809456322498351E-3</v>
      </c>
      <c r="T81" s="48">
        <f>1/SQRT(1+(1/(T73*2*PI()*Einstellungen!$E$17*Einstellungen!$E$18))^2)</f>
        <v>2.4761828848205696E-3</v>
      </c>
      <c r="U81" s="48">
        <f>1/SQRT(1+(1/(U73*2*PI()*Einstellungen!$E$17*Einstellungen!$E$18))^2)</f>
        <v>2.571420070013005E-3</v>
      </c>
      <c r="V81" s="48">
        <f>1/SQRT(1+(1/(V73*2*PI()*Einstellungen!$E$17*Einstellungen!$E$18))^2)</f>
        <v>2.6666571852357527E-3</v>
      </c>
      <c r="W81" s="48">
        <f>1/SQRT(1+(1/(W73*2*PI()*Einstellungen!$E$17*Einstellungen!$E$18))^2)</f>
        <v>2.7618942278974327E-3</v>
      </c>
      <c r="X81" s="48">
        <f>1/SQRT(1+(1/(X73*2*PI()*Einstellungen!$E$17*Einstellungen!$E$18))^2)</f>
        <v>2.8571311954066749E-3</v>
      </c>
      <c r="Y81" s="48">
        <f>1/SQRT(1+(1/(Y73*2*PI()*Einstellungen!$E$17*Einstellungen!$E$18))^2)</f>
        <v>2.952368085172121E-3</v>
      </c>
      <c r="Z81" s="48">
        <f>1/SQRT(1+(1/(Z73*2*PI()*Einstellungen!$E$17*Einstellungen!$E$18))^2)</f>
        <v>3.0476048946024219E-3</v>
      </c>
      <c r="AA81" s="48">
        <f>1/SQRT(1+(1/(AA73*2*PI()*Einstellungen!$E$17*Einstellungen!$E$18))^2)</f>
        <v>3.1428416211062402E-3</v>
      </c>
      <c r="AB81" s="48">
        <f>1/SQRT(1+(1/(AB73*2*PI()*Einstellungen!$E$17*Einstellungen!$E$18))^2)</f>
        <v>3.2380782620922491E-3</v>
      </c>
      <c r="AC81" s="48">
        <f>1/SQRT(1+(1/(AC73*2*PI()*Einstellungen!$E$17*Einstellungen!$E$18))^2)</f>
        <v>3.3333148149691338E-3</v>
      </c>
      <c r="AD81" s="48">
        <f>1/SQRT(1+(1/(AD73*2*PI()*Einstellungen!$E$17*Einstellungen!$E$18))^2)</f>
        <v>3.4285512771455909E-3</v>
      </c>
      <c r="AE81" s="48">
        <f>1/SQRT(1+(1/(AE73*2*PI()*Einstellungen!$E$17*Einstellungen!$E$18))^2)</f>
        <v>3.5237876460303304E-3</v>
      </c>
      <c r="AF81" s="48">
        <f>1/SQRT(1+(1/(AF73*2*PI()*Einstellungen!$E$17*Einstellungen!$E$18))^2)</f>
        <v>3.619023919032073E-3</v>
      </c>
      <c r="AG81" s="48">
        <f>1/SQRT(1+(1/(AG73*2*PI()*Einstellungen!$E$17*Einstellungen!$E$18))^2)</f>
        <v>3.714260093559556E-3</v>
      </c>
      <c r="AH81" s="48">
        <f>1/SQRT(1+(1/(AH73*2*PI()*Einstellungen!$E$17*Einstellungen!$E$18))^2)</f>
        <v>3.8094961670215263E-3</v>
      </c>
      <c r="AI81" s="48">
        <f>1/SQRT(1+(1/(AI73*2*PI()*Einstellungen!$E$17*Einstellungen!$E$18))^2)</f>
        <v>3.9047321368267458E-3</v>
      </c>
      <c r="AJ81" s="48">
        <f>1/SQRT(1+(1/(AJ73*2*PI()*Einstellungen!$E$17*Einstellungen!$E$18))^2)</f>
        <v>3.9999680003839945E-3</v>
      </c>
      <c r="AK81" s="48">
        <f>1/SQRT(1+(1/(AK73*2*PI()*Einstellungen!$E$17*Einstellungen!$E$18))^2)</f>
        <v>4.0952037551020594E-3</v>
      </c>
      <c r="AL81" s="48">
        <f>1/SQRT(1+(1/(AL73*2*PI()*Einstellungen!$E$17*Einstellungen!$E$18))^2)</f>
        <v>4.1904393983897481E-3</v>
      </c>
      <c r="AM81" s="48">
        <f>1/SQRT(1+(1/(AM73*2*PI()*Einstellungen!$E$17*Einstellungen!$E$18))^2)</f>
        <v>4.2856749276558781E-3</v>
      </c>
      <c r="AN81" s="48">
        <f>1/SQRT(1+(1/(AN73*2*PI()*Einstellungen!$E$17*Einstellungen!$E$18))^2)</f>
        <v>4.3809103403092912E-3</v>
      </c>
      <c r="AO81" s="48">
        <f>1/SQRT(1+(1/(AO73*2*PI()*Einstellungen!$E$17*Einstellungen!$E$18))^2)</f>
        <v>4.4761456337588353E-3</v>
      </c>
      <c r="AP81" s="48">
        <f>1/SQRT(1+(1/(AP73*2*PI()*Einstellungen!$E$17*Einstellungen!$E$18))^2)</f>
        <v>4.57138080541338E-3</v>
      </c>
      <c r="AQ81" s="48">
        <f>1/SQRT(1+(1/(AQ73*2*PI()*Einstellungen!$E$17*Einstellungen!$E$18))^2)</f>
        <v>4.6666158526818113E-3</v>
      </c>
      <c r="AR81" s="48">
        <f>1/SQRT(1+(1/(AR73*2*PI()*Einstellungen!$E$17*Einstellungen!$E$18))^2)</f>
        <v>4.76185077297303E-3</v>
      </c>
      <c r="AS81" s="48">
        <f>1/SQRT(1+(1/(AS73*2*PI()*Einstellungen!$E$17*Einstellungen!$E$18))^2)</f>
        <v>4.8570855636959568E-3</v>
      </c>
      <c r="AT81" s="48">
        <f>1/SQRT(1+(1/(AT73*2*PI()*Einstellungen!$E$17*Einstellungen!$E$18))^2)</f>
        <v>4.9523202222595255E-3</v>
      </c>
      <c r="AU81" s="48">
        <f>1/SQRT(1+(1/(AU73*2*PI()*Einstellungen!$E$17*Einstellungen!$E$18))^2)</f>
        <v>5.047554746072695E-3</v>
      </c>
      <c r="AV81" s="48">
        <f>1/SQRT(1+(1/(AV73*2*PI()*Einstellungen!$E$17*Einstellungen!$E$18))^2)</f>
        <v>5.1427891325444338E-3</v>
      </c>
      <c r="AW81" s="48">
        <f>1/SQRT(1+(1/(AW73*2*PI()*Einstellungen!$E$17*Einstellungen!$E$18))^2)</f>
        <v>5.238023379083738E-3</v>
      </c>
      <c r="AX81" s="48">
        <f>1/SQRT(1+(1/(AX73*2*PI()*Einstellungen!$E$17*Einstellungen!$E$18))^2)</f>
        <v>5.333257483099616E-3</v>
      </c>
      <c r="AY81" s="48">
        <f>1/SQRT(1+(1/(AY73*2*PI()*Einstellungen!$E$17*Einstellungen!$E$18))^2)</f>
        <v>5.4284914420010986E-3</v>
      </c>
      <c r="AZ81" s="48">
        <f>1/SQRT(1+(1/(AZ73*2*PI()*Einstellungen!$E$17*Einstellungen!$E$18))^2)</f>
        <v>5.523725253197235E-3</v>
      </c>
      <c r="BA81" s="48">
        <f>1/SQRT(1+(1/(BA73*2*PI()*Einstellungen!$E$17*Einstellungen!$E$18))^2)</f>
        <v>5.618958914097096E-3</v>
      </c>
      <c r="BB81" s="48">
        <f>1/SQRT(1+(1/(BB73*2*PI()*Einstellungen!$E$17*Einstellungen!$E$18))^2)</f>
        <v>5.7141924221097724E-3</v>
      </c>
      <c r="BC81" s="48">
        <f>1/SQRT(1+(1/(BC73*2*PI()*Einstellungen!$E$17*Einstellungen!$E$18))^2)</f>
        <v>5.8094257746443756E-3</v>
      </c>
      <c r="BD81" s="48">
        <f>1/SQRT(1+(1/(BD73*2*PI()*Einstellungen!$E$17*Einstellungen!$E$18))^2)</f>
        <v>5.9046589691100371E-3</v>
      </c>
      <c r="BE81" s="48">
        <f>1/SQRT(1+(1/(BE73*2*PI()*Einstellungen!$E$17*Einstellungen!$E$18))^2)</f>
        <v>5.9998920029159112E-3</v>
      </c>
      <c r="BF81" s="48">
        <f>1/SQRT(1+(1/(BF73*2*PI()*Einstellungen!$E$17*Einstellungen!$E$18))^2)</f>
        <v>6.0951248734711751E-3</v>
      </c>
      <c r="BG81" s="48">
        <f>1/SQRT(1+(1/(BG73*2*PI()*Einstellungen!$E$17*Einstellungen!$E$18))^2)</f>
        <v>6.1903575781850255E-3</v>
      </c>
      <c r="BH81" s="48">
        <f>1/SQRT(1+(1/(BH73*2*PI()*Einstellungen!$E$17*Einstellungen!$E$18))^2)</f>
        <v>6.2855901144666815E-3</v>
      </c>
      <c r="BI81" s="48">
        <f>1/SQRT(1+(1/(BI73*2*PI()*Einstellungen!$E$17*Einstellungen!$E$18))^2)</f>
        <v>6.3808224797253918E-3</v>
      </c>
      <c r="BJ81" s="48">
        <f>1/SQRT(1+(1/(BJ73*2*PI()*Einstellungen!$E$17*Einstellungen!$E$18))^2)</f>
        <v>6.476054671370416E-3</v>
      </c>
      <c r="BK81" s="48">
        <f>1/SQRT(1+(1/(BK73*2*PI()*Einstellungen!$E$17*Einstellungen!$E$18))^2)</f>
        <v>6.5712866868110507E-3</v>
      </c>
      <c r="BL81" s="48">
        <f>1/SQRT(1+(1/(BL73*2*PI()*Einstellungen!$E$17*Einstellungen!$E$18))^2)</f>
        <v>6.6665185234566059E-3</v>
      </c>
      <c r="BM81" s="48">
        <f>1/SQRT(1+(1/(BM73*2*PI()*Einstellungen!$E$17*Einstellungen!$E$18))^2)</f>
        <v>6.761750178716424E-3</v>
      </c>
      <c r="BN81" s="48">
        <f>1/SQRT(1+(1/(BN73*2*PI()*Einstellungen!$E$17*Einstellungen!$E$18))^2)</f>
        <v>6.8569816499998654E-3</v>
      </c>
      <c r="BO81" s="48">
        <f>1/SQRT(1+(1/(BO73*2*PI()*Einstellungen!$E$17*Einstellungen!$E$18))^2)</f>
        <v>6.952212934716321E-3</v>
      </c>
      <c r="BP81" s="48">
        <f>1/SQRT(1+(1/(BP73*2*PI()*Einstellungen!$E$17*Einstellungen!$E$18))^2)</f>
        <v>7.0474440302751998E-3</v>
      </c>
      <c r="BQ81" s="48">
        <f>1/SQRT(1+(1/(BQ73*2*PI()*Einstellungen!$E$17*Einstellungen!$E$18))^2)</f>
        <v>7.1426749340859474E-3</v>
      </c>
      <c r="BR81" s="48">
        <f>1/SQRT(1+(1/(BR73*2*PI()*Einstellungen!$E$17*Einstellungen!$E$18))^2)</f>
        <v>7.2379056435580239E-3</v>
      </c>
      <c r="BS81" s="48">
        <f>1/SQRT(1+(1/(BS73*2*PI()*Einstellungen!$E$17*Einstellungen!$E$18))^2)</f>
        <v>7.333136156100927E-3</v>
      </c>
      <c r="BT81" s="48">
        <f>1/SQRT(1+(1/(BT73*2*PI()*Einstellungen!$E$17*Einstellungen!$E$18))^2)</f>
        <v>7.4283664691241714E-3</v>
      </c>
      <c r="BU81" s="48">
        <f>1/SQRT(1+(1/(BU73*2*PI()*Einstellungen!$E$17*Einstellungen!$E$18))^2)</f>
        <v>7.5235965800373034E-3</v>
      </c>
      <c r="BV81" s="48">
        <f>1/SQRT(1+(1/(BV73*2*PI()*Einstellungen!$E$17*Einstellungen!$E$18))^2)</f>
        <v>7.6188264862498967E-3</v>
      </c>
      <c r="BW81" s="48">
        <f>1/SQRT(1+(1/(BW73*2*PI()*Einstellungen!$E$17*Einstellungen!$E$18))^2)</f>
        <v>7.7140561851715556E-3</v>
      </c>
      <c r="BX81" s="48">
        <f>1/SQRT(1+(1/(BX73*2*PI()*Einstellungen!$E$17*Einstellungen!$E$18))^2)</f>
        <v>7.8092856742119042E-3</v>
      </c>
      <c r="BY81" s="48">
        <f>1/SQRT(1+(1/(BY73*2*PI()*Einstellungen!$E$17*Einstellungen!$E$18))^2)</f>
        <v>7.9045149507806049E-3</v>
      </c>
      <c r="BZ81" s="48">
        <f>1/SQRT(1+(1/(BZ73*2*PI()*Einstellungen!$E$17*Einstellungen!$E$18))^2)</f>
        <v>7.9997440122873444E-3</v>
      </c>
      <c r="CA81" s="48">
        <f>1/SQRT(1+(1/(CA73*2*PI()*Einstellungen!$E$17*Einstellungen!$E$18))^2)</f>
        <v>8.0949728561418334E-3</v>
      </c>
      <c r="CB81" s="48">
        <f>1/SQRT(1+(1/(CB73*2*PI()*Einstellungen!$E$17*Einstellungen!$E$18))^2)</f>
        <v>8.1902014797538263E-3</v>
      </c>
      <c r="CC81" s="48">
        <f>1/SQRT(1+(1/(CC73*2*PI()*Einstellungen!$E$17*Einstellungen!$E$18))^2)</f>
        <v>8.285429880533093E-3</v>
      </c>
      <c r="CD81" s="48">
        <f>1/SQRT(1+(1/(CD73*2*PI()*Einstellungen!$E$17*Einstellungen!$E$18))^2)</f>
        <v>8.3806580558894415E-3</v>
      </c>
      <c r="CE81" s="48">
        <f>1/SQRT(1+(1/(CE73*2*PI()*Einstellungen!$E$17*Einstellungen!$E$18))^2)</f>
        <v>8.4758860032327077E-3</v>
      </c>
      <c r="CF81" s="48">
        <f>1/SQRT(1+(1/(CF73*2*PI()*Einstellungen!$E$17*Einstellungen!$E$18))^2)</f>
        <v>8.5711137199727568E-3</v>
      </c>
      <c r="CG81" s="48">
        <f>1/SQRT(1+(1/(CG73*2*PI()*Einstellungen!$E$17*Einstellungen!$E$18))^2)</f>
        <v>8.6663412035194939E-3</v>
      </c>
      <c r="CH81" s="48">
        <f>1/SQRT(1+(1/(CH73*2*PI()*Einstellungen!$E$17*Einstellungen!$E$18))^2)</f>
        <v>8.761568451282847E-3</v>
      </c>
      <c r="CI81" s="48">
        <f>1/SQRT(1+(1/(CI73*2*PI()*Einstellungen!$E$17*Einstellungen!$E$18))^2)</f>
        <v>8.8567954606727766E-3</v>
      </c>
      <c r="CJ81" s="48">
        <f>1/SQRT(1+(1/(CJ73*2*PI()*Einstellungen!$E$17*Einstellungen!$E$18))^2)</f>
        <v>8.9520222290992782E-3</v>
      </c>
      <c r="CK81" s="48">
        <f>1/SQRT(1+(1/(CK73*2*PI()*Einstellungen!$E$17*Einstellungen!$E$18))^2)</f>
        <v>9.0472487539723871E-3</v>
      </c>
      <c r="CL81" s="48">
        <f>1/SQRT(1+(1/(CL73*2*PI()*Einstellungen!$E$17*Einstellungen!$E$18))^2)</f>
        <v>9.1424750327021541E-3</v>
      </c>
      <c r="CM81" s="48">
        <f>1/SQRT(1+(1/(CM73*2*PI()*Einstellungen!$E$17*Einstellungen!$E$18))^2)</f>
        <v>9.237701062698684E-3</v>
      </c>
      <c r="CN81" s="48">
        <f>1/SQRT(1+(1/(CN73*2*PI()*Einstellungen!$E$17*Einstellungen!$E$18))^2)</f>
        <v>9.3329268413720953E-3</v>
      </c>
      <c r="CO81" s="48">
        <f>1/SQRT(1+(1/(CO73*2*PI()*Einstellungen!$E$17*Einstellungen!$E$18))^2)</f>
        <v>9.428152366132557E-3</v>
      </c>
      <c r="CP81" s="49">
        <f>1/SQRT(1+(1/(CP73*2*PI()*Einstellungen!$E$17*Einstellungen!$E$18))^2)</f>
        <v>9.5233776343902673E-3</v>
      </c>
    </row>
    <row r="82" spans="2:94" x14ac:dyDescent="0.25">
      <c r="B82" s="236"/>
      <c r="C82" s="239"/>
      <c r="D82" s="30">
        <f>1/SQRT(1+(1/(D74*2*PI()*Einstellungen!$E$17*Einstellungen!$E$18))^2)</f>
        <v>9.5233776343902673E-3</v>
      </c>
      <c r="E82" s="48">
        <f>1/SQRT(1+(1/(E74*2*PI()*Einstellungen!$E$17*Einstellungen!$E$18))^2)</f>
        <v>1.0475615639584704E-2</v>
      </c>
      <c r="F82" s="48">
        <f>1/SQRT(1+(1/(F74*2*PI()*Einstellungen!$E$17*Einstellungen!$E$18))^2)</f>
        <v>1.1427825145990732E-2</v>
      </c>
      <c r="G82" s="48">
        <f>1/SQRT(1+(1/(G74*2*PI()*Einstellungen!$E$17*Einstellungen!$E$18))^2)</f>
        <v>1.2380003564430628E-2</v>
      </c>
      <c r="H82" s="48">
        <f>1/SQRT(1+(1/(H74*2*PI()*Einstellungen!$E$17*Einstellungen!$E$18))^2)</f>
        <v>1.3332148306149431E-2</v>
      </c>
      <c r="I82" s="48">
        <f>1/SQRT(1+(1/(I74*2*PI()*Einstellungen!$E$17*Einstellungen!$E$18))^2)</f>
        <v>1.4284256782850143E-2</v>
      </c>
      <c r="J82" s="48">
        <f>1/SQRT(1+(1/(J74*2*PI()*Einstellungen!$E$17*Einstellungen!$E$18))^2)</f>
        <v>1.5236326406728862E-2</v>
      </c>
      <c r="K82" s="48">
        <f>1/SQRT(1+(1/(K74*2*PI()*Einstellungen!$E$17*Einstellungen!$E$18))^2)</f>
        <v>1.6188354590509952E-2</v>
      </c>
      <c r="L82" s="48">
        <f>1/SQRT(1+(1/(L74*2*PI()*Einstellungen!$E$17*Einstellungen!$E$18))^2)</f>
        <v>1.7140338747481131E-2</v>
      </c>
      <c r="M82" s="48">
        <f>1/SQRT(1+(1/(M74*2*PI()*Einstellungen!$E$17*Einstellungen!$E$18))^2)</f>
        <v>1.8092276291528604E-2</v>
      </c>
      <c r="N82" s="48">
        <f>1/SQRT(1+(1/(N74*2*PI()*Einstellungen!$E$17*Einstellungen!$E$18))^2)</f>
        <v>1.9044164637172133E-2</v>
      </c>
      <c r="O82" s="48">
        <f>1/SQRT(1+(1/(O74*2*PI()*Einstellungen!$E$17*Einstellungen!$E$18))^2)</f>
        <v>1.9996001199600134E-2</v>
      </c>
      <c r="P82" s="48">
        <f>1/SQRT(1+(1/(P74*2*PI()*Einstellungen!$E$17*Einstellungen!$E$18))^2)</f>
        <v>2.094778339470469E-2</v>
      </c>
      <c r="Q82" s="48">
        <f>1/SQRT(1+(1/(Q74*2*PI()*Einstellungen!$E$17*Einstellungen!$E$18))^2)</f>
        <v>2.1899508639116567E-2</v>
      </c>
      <c r="R82" s="48">
        <f>1/SQRT(1+(1/(R74*2*PI()*Einstellungen!$E$17*Einstellungen!$E$18))^2)</f>
        <v>2.2851174350240266E-2</v>
      </c>
      <c r="S82" s="48">
        <f>1/SQRT(1+(1/(S74*2*PI()*Einstellungen!$E$17*Einstellungen!$E$18))^2)</f>
        <v>2.3802777946288958E-2</v>
      </c>
      <c r="T82" s="48">
        <f>1/SQRT(1+(1/(T74*2*PI()*Einstellungen!$E$17*Einstellungen!$E$18))^2)</f>
        <v>2.4754316846319426E-2</v>
      </c>
      <c r="U82" s="48">
        <f>1/SQRT(1+(1/(U74*2*PI()*Einstellungen!$E$17*Einstellungen!$E$18))^2)</f>
        <v>2.5705788470267027E-2</v>
      </c>
      <c r="V82" s="48">
        <f>1/SQRT(1+(1/(V74*2*PI()*Einstellungen!$E$17*Einstellungen!$E$18))^2)</f>
        <v>2.6657190238980551E-2</v>
      </c>
      <c r="W82" s="48">
        <f>1/SQRT(1+(1/(W74*2*PI()*Einstellungen!$E$17*Einstellungen!$E$18))^2)</f>
        <v>2.7608519574257112E-2</v>
      </c>
      <c r="X82" s="48">
        <f>1/SQRT(1+(1/(X74*2*PI()*Einstellungen!$E$17*Einstellungen!$E$18))^2)</f>
        <v>2.855977389887699E-2</v>
      </c>
      <c r="Y82" s="48">
        <f>1/SQRT(1+(1/(Y74*2*PI()*Einstellungen!$E$17*Einstellungen!$E$18))^2)</f>
        <v>2.9510950636638382E-2</v>
      </c>
      <c r="Z82" s="48">
        <f>1/SQRT(1+(1/(Z74*2*PI()*Einstellungen!$E$17*Einstellungen!$E$18))^2)</f>
        <v>3.0462047212392245E-2</v>
      </c>
      <c r="AA82" s="48">
        <f>1/SQRT(1+(1/(AA74*2*PI()*Einstellungen!$E$17*Einstellungen!$E$18))^2)</f>
        <v>3.1413061052077022E-2</v>
      </c>
      <c r="AB82" s="48">
        <f>1/SQRT(1+(1/(AB74*2*PI()*Einstellungen!$E$17*Einstellungen!$E$18))^2)</f>
        <v>3.2363989582753272E-2</v>
      </c>
      <c r="AC82" s="48">
        <f>1/SQRT(1+(1/(AC74*2*PI()*Einstellungen!$E$17*Einstellungen!$E$18))^2)</f>
        <v>3.3314830232638482E-2</v>
      </c>
      <c r="AD82" s="48">
        <f>1/SQRT(1+(1/(AD74*2*PI()*Einstellungen!$E$17*Einstellungen!$E$18))^2)</f>
        <v>3.4265580431141543E-2</v>
      </c>
      <c r="AE82" s="48">
        <f>1/SQRT(1+(1/(AE74*2*PI()*Einstellungen!$E$17*Einstellungen!$E$18))^2)</f>
        <v>3.5216237608897479E-2</v>
      </c>
      <c r="AF82" s="48">
        <f>1/SQRT(1+(1/(AF74*2*PI()*Einstellungen!$E$17*Einstellungen!$E$18))^2)</f>
        <v>3.6166799197801934E-2</v>
      </c>
      <c r="AG82" s="48">
        <f>1/SQRT(1+(1/(AG74*2*PI()*Einstellungen!$E$17*Einstellungen!$E$18))^2)</f>
        <v>3.7117262631045679E-2</v>
      </c>
      <c r="AH82" s="48">
        <f>1/SQRT(1+(1/(AH74*2*PI()*Einstellungen!$E$17*Einstellungen!$E$18))^2)</f>
        <v>3.8067625343149128E-2</v>
      </c>
      <c r="AI82" s="48">
        <f>1/SQRT(1+(1/(AI74*2*PI()*Einstellungen!$E$17*Einstellungen!$E$18))^2)</f>
        <v>3.9017884769996791E-2</v>
      </c>
      <c r="AJ82" s="48">
        <f>1/SQRT(1+(1/(AJ74*2*PI()*Einstellungen!$E$17*Einstellungen!$E$18))^2)</f>
        <v>3.9968038348871568E-2</v>
      </c>
      <c r="AK82" s="48">
        <f>1/SQRT(1+(1/(AK74*2*PI()*Einstellungen!$E$17*Einstellungen!$E$18))^2)</f>
        <v>4.0918083518489225E-2</v>
      </c>
      <c r="AL82" s="48">
        <f>1/SQRT(1+(1/(AL74*2*PI()*Einstellungen!$E$17*Einstellungen!$E$18))^2)</f>
        <v>4.1868017719032584E-2</v>
      </c>
      <c r="AM82" s="48">
        <f>1/SQRT(1+(1/(AM74*2*PI()*Einstellungen!$E$17*Einstellungen!$E$18))^2)</f>
        <v>4.2817838392185843E-2</v>
      </c>
      <c r="AN82" s="48">
        <f>1/SQRT(1+(1/(AN74*2*PI()*Einstellungen!$E$17*Einstellungen!$E$18))^2)</f>
        <v>4.3767542981168785E-2</v>
      </c>
      <c r="AO82" s="48">
        <f>1/SQRT(1+(1/(AO74*2*PI()*Einstellungen!$E$17*Einstellungen!$E$18))^2)</f>
        <v>4.4717128930770914E-2</v>
      </c>
      <c r="AP82" s="48">
        <f>1/SQRT(1+(1/(AP74*2*PI()*Einstellungen!$E$17*Einstellungen!$E$18))^2)</f>
        <v>4.5666593687385577E-2</v>
      </c>
      <c r="AQ82" s="48">
        <f>1/SQRT(1+(1/(AQ74*2*PI()*Einstellungen!$E$17*Einstellungen!$E$18))^2)</f>
        <v>4.6615934699044029E-2</v>
      </c>
      <c r="AR82" s="48">
        <f>1/SQRT(1+(1/(AR74*2*PI()*Einstellungen!$E$17*Einstellungen!$E$18))^2)</f>
        <v>4.7565149415449405E-2</v>
      </c>
      <c r="AS82" s="48">
        <f>1/SQRT(1+(1/(AS74*2*PI()*Einstellungen!$E$17*Einstellungen!$E$18))^2)</f>
        <v>4.851423528801075E-2</v>
      </c>
      <c r="AT82" s="48">
        <f>1/SQRT(1+(1/(AT74*2*PI()*Einstellungen!$E$17*Einstellungen!$E$18))^2)</f>
        <v>4.9463189769876847E-2</v>
      </c>
      <c r="AU82" s="48">
        <f>1/SQRT(1+(1/(AU74*2*PI()*Einstellungen!$E$17*Einstellungen!$E$18))^2)</f>
        <v>5.0412010315970125E-2</v>
      </c>
      <c r="AV82" s="48">
        <f>1/SQRT(1+(1/(AV74*2*PI()*Einstellungen!$E$17*Einstellungen!$E$18))^2)</f>
        <v>5.1360694383020412E-2</v>
      </c>
      <c r="AW82" s="48">
        <f>1/SQRT(1+(1/(AW74*2*PI()*Einstellungen!$E$17*Einstellungen!$E$18))^2)</f>
        <v>5.2309239429598677E-2</v>
      </c>
      <c r="AX82" s="48">
        <f>1/SQRT(1+(1/(AX74*2*PI()*Einstellungen!$E$17*Einstellungen!$E$18))^2)</f>
        <v>5.3257642916150746E-2</v>
      </c>
      <c r="AY82" s="48">
        <f>1/SQRT(1+(1/(AY74*2*PI()*Einstellungen!$E$17*Einstellungen!$E$18))^2)</f>
        <v>5.4205902305030855E-2</v>
      </c>
      <c r="AZ82" s="48">
        <f>1/SQRT(1+(1/(AZ74*2*PI()*Einstellungen!$E$17*Einstellungen!$E$18))^2)</f>
        <v>5.5154015060535251E-2</v>
      </c>
      <c r="BA82" s="48">
        <f>1/SQRT(1+(1/(BA74*2*PI()*Einstellungen!$E$17*Einstellungen!$E$18))^2)</f>
        <v>5.6101978648935721E-2</v>
      </c>
      <c r="BB82" s="48">
        <f>1/SQRT(1+(1/(BB74*2*PI()*Einstellungen!$E$17*Einstellungen!$E$18))^2)</f>
        <v>5.7049790538512946E-2</v>
      </c>
      <c r="BC82" s="48">
        <f>1/SQRT(1+(1/(BC74*2*PI()*Einstellungen!$E$17*Einstellungen!$E$18))^2)</f>
        <v>5.7997448199589949E-2</v>
      </c>
      <c r="BD82" s="48">
        <f>1/SQRT(1+(1/(BD74*2*PI()*Einstellungen!$E$17*Einstellungen!$E$18))^2)</f>
        <v>5.8944949104565367E-2</v>
      </c>
      <c r="BE82" s="48">
        <f>1/SQRT(1+(1/(BE74*2*PI()*Einstellungen!$E$17*Einstellungen!$E$18))^2)</f>
        <v>5.9892290727946711E-2</v>
      </c>
      <c r="BF82" s="48">
        <f>1/SQRT(1+(1/(BF74*2*PI()*Einstellungen!$E$17*Einstellungen!$E$18))^2)</f>
        <v>6.0839470546383556E-2</v>
      </c>
      <c r="BG82" s="48">
        <f>1/SQRT(1+(1/(BG74*2*PI()*Einstellungen!$E$17*Einstellungen!$E$18))^2)</f>
        <v>6.1786486038700641E-2</v>
      </c>
      <c r="BH82" s="48">
        <f>1/SQRT(1+(1/(BH74*2*PI()*Einstellungen!$E$17*Einstellungen!$E$18))^2)</f>
        <v>6.2733334685930869E-2</v>
      </c>
      <c r="BI82" s="48">
        <f>1/SQRT(1+(1/(BI74*2*PI()*Einstellungen!$E$17*Einstellungen!$E$18))^2)</f>
        <v>6.3680013971348384E-2</v>
      </c>
      <c r="BJ82" s="48">
        <f>1/SQRT(1+(1/(BJ74*2*PI()*Einstellungen!$E$17*Einstellungen!$E$18))^2)</f>
        <v>6.4626521380501331E-2</v>
      </c>
      <c r="BK82" s="48">
        <f>1/SQRT(1+(1/(BK74*2*PI()*Einstellungen!$E$17*Einstellungen!$E$18))^2)</f>
        <v>6.5572854401244912E-2</v>
      </c>
      <c r="BL82" s="48">
        <f>1/SQRT(1+(1/(BL74*2*PI()*Einstellungen!$E$17*Einstellungen!$E$18))^2)</f>
        <v>6.651901052377393E-2</v>
      </c>
      <c r="BM82" s="48">
        <f>1/SQRT(1+(1/(BM74*2*PI()*Einstellungen!$E$17*Einstellungen!$E$18))^2)</f>
        <v>6.7464987240655555E-2</v>
      </c>
      <c r="BN82" s="48">
        <f>1/SQRT(1+(1/(BN74*2*PI()*Einstellungen!$E$17*Einstellungen!$E$18))^2)</f>
        <v>6.8410782046861962E-2</v>
      </c>
      <c r="BO82" s="48">
        <f>1/SQRT(1+(1/(BO74*2*PI()*Einstellungen!$E$17*Einstellungen!$E$18))^2)</f>
        <v>6.9356392439802905E-2</v>
      </c>
      <c r="BP82" s="48">
        <f>1/SQRT(1+(1/(BP74*2*PI()*Einstellungen!$E$17*Einstellungen!$E$18))^2)</f>
        <v>7.0301815919358093E-2</v>
      </c>
      <c r="BQ82" s="48">
        <f>1/SQRT(1+(1/(BQ74*2*PI()*Einstellungen!$E$17*Einstellungen!$E$18))^2)</f>
        <v>7.124704998790965E-2</v>
      </c>
      <c r="BR82" s="48">
        <f>1/SQRT(1+(1/(BR74*2*PI()*Einstellungen!$E$17*Einstellungen!$E$18))^2)</f>
        <v>7.2192092150374365E-2</v>
      </c>
      <c r="BS82" s="48">
        <f>1/SQRT(1+(1/(BS74*2*PI()*Einstellungen!$E$17*Einstellungen!$E$18))^2)</f>
        <v>7.3136939914235991E-2</v>
      </c>
      <c r="BT82" s="48">
        <f>1/SQRT(1+(1/(BT74*2*PI()*Einstellungen!$E$17*Einstellungen!$E$18))^2)</f>
        <v>7.4081590789577406E-2</v>
      </c>
      <c r="BU82" s="48">
        <f>1/SQRT(1+(1/(BU74*2*PI()*Einstellungen!$E$17*Einstellungen!$E$18))^2)</f>
        <v>7.5026042289112541E-2</v>
      </c>
      <c r="BV82" s="48">
        <f>1/SQRT(1+(1/(BV74*2*PI()*Einstellungen!$E$17*Einstellungen!$E$18))^2)</f>
        <v>7.5970291928218608E-2</v>
      </c>
      <c r="BW82" s="48">
        <f>1/SQRT(1+(1/(BW74*2*PI()*Einstellungen!$E$17*Einstellungen!$E$18))^2)</f>
        <v>7.6914337224967821E-2</v>
      </c>
      <c r="BX82" s="48">
        <f>1/SQRT(1+(1/(BX74*2*PI()*Einstellungen!$E$17*Einstellungen!$E$18))^2)</f>
        <v>7.7858175700159252E-2</v>
      </c>
      <c r="BY82" s="48">
        <f>1/SQRT(1+(1/(BY74*2*PI()*Einstellungen!$E$17*Einstellungen!$E$18))^2)</f>
        <v>7.8801804877350626E-2</v>
      </c>
      <c r="BZ82" s="48">
        <f>1/SQRT(1+(1/(BZ74*2*PI()*Einstellungen!$E$17*Einstellungen!$E$18))^2)</f>
        <v>7.974522228288998E-2</v>
      </c>
      <c r="CA82" s="48">
        <f>1/SQRT(1+(1/(CA74*2*PI()*Einstellungen!$E$17*Einstellungen!$E$18))^2)</f>
        <v>8.068842544594719E-2</v>
      </c>
      <c r="CB82" s="48">
        <f>1/SQRT(1+(1/(CB74*2*PI()*Einstellungen!$E$17*Einstellungen!$E$18))^2)</f>
        <v>8.1631411898545461E-2</v>
      </c>
      <c r="CC82" s="48">
        <f>1/SQRT(1+(1/(CC74*2*PI()*Einstellungen!$E$17*Einstellungen!$E$18))^2)</f>
        <v>8.2574179175592718E-2</v>
      </c>
      <c r="CD82" s="48">
        <f>1/SQRT(1+(1/(CD74*2*PI()*Einstellungen!$E$17*Einstellungen!$E$18))^2)</f>
        <v>8.3516724814912985E-2</v>
      </c>
      <c r="CE82" s="48">
        <f>1/SQRT(1+(1/(CE74*2*PI()*Einstellungen!$E$17*Einstellungen!$E$18))^2)</f>
        <v>8.4459046357277454E-2</v>
      </c>
      <c r="CF82" s="48">
        <f>1/SQRT(1+(1/(CF74*2*PI()*Einstellungen!$E$17*Einstellungen!$E$18))^2)</f>
        <v>8.5401141346435783E-2</v>
      </c>
      <c r="CG82" s="48">
        <f>1/SQRT(1+(1/(CG74*2*PI()*Einstellungen!$E$17*Einstellungen!$E$18))^2)</f>
        <v>8.6343007329147028E-2</v>
      </c>
      <c r="CH82" s="48">
        <f>1/SQRT(1+(1/(CH74*2*PI()*Einstellungen!$E$17*Einstellungen!$E$18))^2)</f>
        <v>8.7284641855210579E-2</v>
      </c>
      <c r="CI82" s="48">
        <f>1/SQRT(1+(1/(CI74*2*PI()*Einstellungen!$E$17*Einstellungen!$E$18))^2)</f>
        <v>8.8226042477497088E-2</v>
      </c>
      <c r="CJ82" s="48">
        <f>1/SQRT(1+(1/(CJ74*2*PI()*Einstellungen!$E$17*Einstellungen!$E$18))^2)</f>
        <v>8.9167206751979061E-2</v>
      </c>
      <c r="CK82" s="48">
        <f>1/SQRT(1+(1/(CK74*2*PI()*Einstellungen!$E$17*Einstellungen!$E$18))^2)</f>
        <v>9.0108132237761804E-2</v>
      </c>
      <c r="CL82" s="48">
        <f>1/SQRT(1+(1/(CL74*2*PI()*Einstellungen!$E$17*Einstellungen!$E$18))^2)</f>
        <v>9.104881649711366E-2</v>
      </c>
      <c r="CM82" s="48">
        <f>1/SQRT(1+(1/(CM74*2*PI()*Einstellungen!$E$17*Einstellungen!$E$18))^2)</f>
        <v>9.1989257095496713E-2</v>
      </c>
      <c r="CN82" s="48">
        <f>1/SQRT(1+(1/(CN74*2*PI()*Einstellungen!$E$17*Einstellungen!$E$18))^2)</f>
        <v>9.2929451601597018E-2</v>
      </c>
      <c r="CO82" s="48">
        <f>1/SQRT(1+(1/(CO74*2*PI()*Einstellungen!$E$17*Einstellungen!$E$18))^2)</f>
        <v>9.3869397587354977E-2</v>
      </c>
      <c r="CP82" s="49">
        <f>1/SQRT(1+(1/(CP74*2*PI()*Einstellungen!$E$17*Einstellungen!$E$18))^2)</f>
        <v>9.4809092627995445E-2</v>
      </c>
    </row>
    <row r="83" spans="2:94" x14ac:dyDescent="0.25">
      <c r="B83" s="236"/>
      <c r="C83" s="239"/>
      <c r="D83" s="30">
        <f>1/SQRT(1+(1/(D75*2*PI()*Einstellungen!$E$17*Einstellungen!$E$18))^2)</f>
        <v>9.4809092627995445E-2</v>
      </c>
      <c r="E83" s="48">
        <f>1/SQRT(1+(1/(E75*2*PI()*Einstellungen!$E$17*Einstellungen!$E$18))^2)</f>
        <v>0.10419171001070208</v>
      </c>
      <c r="F83" s="48">
        <f>1/SQRT(1+(1/(F75*2*PI()*Einstellungen!$E$17*Einstellungen!$E$18))^2)</f>
        <v>0.11354659116073192</v>
      </c>
      <c r="G83" s="48">
        <f>1/SQRT(1+(1/(G75*2*PI()*Einstellungen!$E$17*Einstellungen!$E$18))^2)</f>
        <v>0.12287137011117052</v>
      </c>
      <c r="H83" s="48">
        <f>1/SQRT(1+(1/(H75*2*PI()*Einstellungen!$E$17*Einstellungen!$E$18))^2)</f>
        <v>0.13216372009101796</v>
      </c>
      <c r="I83" s="48">
        <f>1/SQRT(1+(1/(I75*2*PI()*Einstellungen!$E$17*Einstellungen!$E$18))^2)</f>
        <v>0.1414213562373095</v>
      </c>
      <c r="J83" s="48">
        <f>1/SQRT(1+(1/(J75*2*PI()*Einstellungen!$E$17*Einstellungen!$E$18))^2)</f>
        <v>0.15064203818361765</v>
      </c>
      <c r="K83" s="48">
        <f>1/SQRT(1+(1/(K75*2*PI()*Einstellungen!$E$17*Einstellungen!$E$18))^2)</f>
        <v>0.15982357251884077</v>
      </c>
      <c r="L83" s="48">
        <f>1/SQRT(1+(1/(L75*2*PI()*Einstellungen!$E$17*Einstellungen!$E$18))^2)</f>
        <v>0.16896381511084568</v>
      </c>
      <c r="M83" s="48">
        <f>1/SQRT(1+(1/(M75*2*PI()*Einstellungen!$E$17*Einstellungen!$E$18))^2)</f>
        <v>0.17806067329020966</v>
      </c>
      <c r="N83" s="48">
        <f>1/SQRT(1+(1/(N75*2*PI()*Einstellungen!$E$17*Einstellungen!$E$18))^2)</f>
        <v>0.18711210788999519</v>
      </c>
      <c r="O83" s="48">
        <f>1/SQRT(1+(1/(O75*2*PI()*Einstellungen!$E$17*Einstellungen!$E$18))^2)</f>
        <v>0.19611613513818402</v>
      </c>
      <c r="P83" s="48">
        <f>1/SQRT(1+(1/(P75*2*PI()*Einstellungen!$E$17*Einstellungen!$E$18))^2)</f>
        <v>0.20507082840009275</v>
      </c>
      <c r="Q83" s="48">
        <f>1/SQRT(1+(1/(Q75*2*PI()*Einstellungen!$E$17*Einstellungen!$E$18))^2)</f>
        <v>0.21397431976878062</v>
      </c>
      <c r="R83" s="48">
        <f>1/SQRT(1+(1/(R75*2*PI()*Einstellungen!$E$17*Einstellungen!$E$18))^2)</f>
        <v>0.22282480150214112</v>
      </c>
      <c r="S83" s="48">
        <f>1/SQRT(1+(1/(S75*2*PI()*Einstellungen!$E$17*Einstellungen!$E$18))^2)</f>
        <v>0.23162052730603971</v>
      </c>
      <c r="T83" s="48">
        <f>1/SQRT(1+(1/(T75*2*PI()*Einstellungen!$E$17*Einstellungen!$E$18))^2)</f>
        <v>0.24035981346350571</v>
      </c>
      <c r="U83" s="48">
        <f>1/SQRT(1+(1/(U75*2*PI()*Einstellungen!$E$17*Einstellungen!$E$18))^2)</f>
        <v>0.24904103981061843</v>
      </c>
      <c r="V83" s="48">
        <f>1/SQRT(1+(1/(V75*2*PI()*Einstellungen!$E$17*Einstellungen!$E$18))^2)</f>
        <v>0.25766265056033233</v>
      </c>
      <c r="W83" s="48">
        <f>1/SQRT(1+(1/(W75*2*PI()*Einstellungen!$E$17*Einstellungen!$E$18))^2)</f>
        <v>0.26622315497605958</v>
      </c>
      <c r="X83" s="48">
        <f>1/SQRT(1+(1/(X75*2*PI()*Einstellungen!$E$17*Einstellungen!$E$18))^2)</f>
        <v>0.27472112789737807</v>
      </c>
      <c r="Y83" s="48">
        <f>1/SQRT(1+(1/(Y75*2*PI()*Einstellungen!$E$17*Einstellungen!$E$18))^2)</f>
        <v>0.28315521012074202</v>
      </c>
      <c r="Z83" s="48">
        <f>1/SQRT(1+(1/(Z75*2*PI()*Einstellungen!$E$17*Einstellungen!$E$18))^2)</f>
        <v>0.2915241086385541</v>
      </c>
      <c r="AA83" s="48">
        <f>1/SQRT(1+(1/(AA75*2*PI()*Einstellungen!$E$17*Einstellungen!$E$18))^2)</f>
        <v>0.29982659674039452</v>
      </c>
      <c r="AB83" s="48">
        <f>1/SQRT(1+(1/(AB75*2*PI()*Einstellungen!$E$17*Einstellungen!$E$18))^2)</f>
        <v>0.3080615139806116</v>
      </c>
      <c r="AC83" s="48">
        <f>1/SQRT(1+(1/(AC75*2*PI()*Einstellungen!$E$17*Einstellungen!$E$18))^2)</f>
        <v>0.31622776601683789</v>
      </c>
      <c r="AD83" s="48">
        <f>1/SQRT(1+(1/(AD75*2*PI()*Einstellungen!$E$17*Einstellungen!$E$18))^2)</f>
        <v>0.32432432432432429</v>
      </c>
      <c r="AE83" s="48">
        <f>1/SQRT(1+(1/(AE75*2*PI()*Einstellungen!$E$17*Einstellungen!$E$18))^2)</f>
        <v>0.33235022579126999</v>
      </c>
      <c r="AF83" s="48">
        <f>1/SQRT(1+(1/(AF75*2*PI()*Einstellungen!$E$17*Einstellungen!$E$18))^2)</f>
        <v>0.34030457220057198</v>
      </c>
      <c r="AG83" s="48">
        <f>1/SQRT(1+(1/(AG75*2*PI()*Einstellungen!$E$17*Einstellungen!$E$18))^2)</f>
        <v>0.34818652960362712</v>
      </c>
      <c r="AH83" s="48">
        <f>1/SQRT(1+(1/(AH75*2*PI()*Einstellungen!$E$17*Einstellungen!$E$18))^2)</f>
        <v>0.35599532759198782</v>
      </c>
      <c r="AI83" s="48">
        <f>1/SQRT(1+(1/(AI75*2*PI()*Einstellungen!$E$17*Einstellungen!$E$18))^2)</f>
        <v>0.3637302584728071</v>
      </c>
      <c r="AJ83" s="48">
        <f>1/SQRT(1+(1/(AJ75*2*PI()*Einstellungen!$E$17*Einstellungen!$E$18))^2)</f>
        <v>0.37139067635410367</v>
      </c>
      <c r="AK83" s="48">
        <f>1/SQRT(1+(1/(AK75*2*PI()*Einstellungen!$E$17*Einstellungen!$E$18))^2)</f>
        <v>0.37897599614594074</v>
      </c>
      <c r="AL83" s="48">
        <f>1/SQRT(1+(1/(AL75*2*PI()*Einstellungen!$E$17*Einstellungen!$E$18))^2)</f>
        <v>0.38648569248364234</v>
      </c>
      <c r="AM83" s="48">
        <f>1/SQRT(1+(1/(AM75*2*PI()*Einstellungen!$E$17*Einstellungen!$E$18))^2)</f>
        <v>0.39391929857916769</v>
      </c>
      <c r="AN83" s="48">
        <f>1/SQRT(1+(1/(AN75*2*PI()*Einstellungen!$E$17*Einstellungen!$E$18))^2)</f>
        <v>0.40127640500673378</v>
      </c>
      <c r="AO83" s="48">
        <f>1/SQRT(1+(1/(AO75*2*PI()*Einstellungen!$E$17*Einstellungen!$E$18))^2)</f>
        <v>0.40855665842871902</v>
      </c>
      <c r="AP83" s="48">
        <f>1/SQRT(1+(1/(AP75*2*PI()*Einstellungen!$E$17*Einstellungen!$E$18))^2)</f>
        <v>0.41575976026779438</v>
      </c>
      <c r="AQ83" s="48">
        <f>1/SQRT(1+(1/(AQ75*2*PI()*Einstellungen!$E$17*Einstellungen!$E$18))^2)</f>
        <v>0.42288546533112381</v>
      </c>
      <c r="AR83" s="48">
        <f>1/SQRT(1+(1/(AR75*2*PI()*Einstellungen!$E$17*Einstellungen!$E$18))^2)</f>
        <v>0.42993358039234775</v>
      </c>
      <c r="AS83" s="48">
        <f>1/SQRT(1+(1/(AS75*2*PI()*Einstellungen!$E$17*Einstellungen!$E$18))^2)</f>
        <v>0.43690396273691312</v>
      </c>
      <c r="AT83" s="48">
        <f>1/SQRT(1+(1/(AT75*2*PI()*Einstellungen!$E$17*Einstellungen!$E$18))^2)</f>
        <v>0.44379651867615438</v>
      </c>
      <c r="AU83" s="48">
        <f>1/SQRT(1+(1/(AU75*2*PI()*Einstellungen!$E$17*Einstellungen!$E$18))^2)</f>
        <v>0.45061120203534633</v>
      </c>
      <c r="AV83" s="48">
        <f>1/SQRT(1+(1/(AV75*2*PI()*Einstellungen!$E$17*Einstellungen!$E$18))^2)</f>
        <v>0.45734801262076136</v>
      </c>
      <c r="AW83" s="48">
        <f>1/SQRT(1+(1/(AW75*2*PI()*Einstellungen!$E$17*Einstellungen!$E$18))^2)</f>
        <v>0.46400699467055756</v>
      </c>
      <c r="AX83" s="48">
        <f>1/SQRT(1+(1/(AX75*2*PI()*Einstellungen!$E$17*Einstellungen!$E$18))^2)</f>
        <v>0.47058823529411764</v>
      </c>
      <c r="AY83" s="48">
        <f>1/SQRT(1+(1/(AY75*2*PI()*Einstellungen!$E$17*Einstellungen!$E$18))^2)</f>
        <v>0.47709186290423405</v>
      </c>
      <c r="AZ83" s="48">
        <f>1/SQRT(1+(1/(AZ75*2*PI()*Einstellungen!$E$17*Einstellungen!$E$18))^2)</f>
        <v>0.48351804564631656</v>
      </c>
      <c r="BA83" s="48">
        <f>1/SQRT(1+(1/(BA75*2*PI()*Einstellungen!$E$17*Einstellungen!$E$18))^2)</f>
        <v>0.48986698982856602</v>
      </c>
      <c r="BB83" s="48">
        <f>1/SQRT(1+(1/(BB75*2*PI()*Einstellungen!$E$17*Einstellungen!$E$18))^2)</f>
        <v>0.49613893835683387</v>
      </c>
      <c r="BC83" s="48">
        <f>1/SQRT(1+(1/(BC75*2*PI()*Einstellungen!$E$17*Einstellungen!$E$18))^2)</f>
        <v>0.50233416917764628</v>
      </c>
      <c r="BD83" s="48">
        <f>1/SQRT(1+(1/(BD75*2*PI()*Einstellungen!$E$17*Einstellungen!$E$18))^2)</f>
        <v>0.50845299373265407</v>
      </c>
      <c r="BE83" s="48">
        <f>1/SQRT(1+(1/(BE75*2*PI()*Einstellungen!$E$17*Einstellungen!$E$18))^2)</f>
        <v>0.51449575542752646</v>
      </c>
      <c r="BF83" s="48">
        <f>1/SQRT(1+(1/(BF75*2*PI()*Einstellungen!$E$17*Einstellungen!$E$18))^2)</f>
        <v>0.52046282811809108</v>
      </c>
      <c r="BG83" s="48">
        <f>1/SQRT(1+(1/(BG75*2*PI()*Einstellungen!$E$17*Einstellungen!$E$18))^2)</f>
        <v>0.5263546146162954</v>
      </c>
      <c r="BH83" s="48">
        <f>1/SQRT(1+(1/(BH75*2*PI()*Einstellungen!$E$17*Einstellungen!$E$18))^2)</f>
        <v>0.53217154521834575</v>
      </c>
      <c r="BI83" s="48">
        <f>1/SQRT(1+(1/(BI75*2*PI()*Einstellungen!$E$17*Einstellungen!$E$18))^2)</f>
        <v>0.53791407625717191</v>
      </c>
      <c r="BJ83" s="48">
        <f>1/SQRT(1+(1/(BJ75*2*PI()*Einstellungen!$E$17*Einstellungen!$E$18))^2)</f>
        <v>0.54358268868115145</v>
      </c>
      <c r="BK83" s="48">
        <f>1/SQRT(1+(1/(BK75*2*PI()*Einstellungen!$E$17*Einstellungen!$E$18))^2)</f>
        <v>0.54917788666083711</v>
      </c>
      <c r="BL83" s="48">
        <f>1/SQRT(1+(1/(BL75*2*PI()*Einstellungen!$E$17*Einstellungen!$E$18))^2)</f>
        <v>0.55470019622522904</v>
      </c>
      <c r="BM83" s="48">
        <f>1/SQRT(1+(1/(BM75*2*PI()*Einstellungen!$E$17*Einstellungen!$E$18))^2)</f>
        <v>0.56015016392895267</v>
      </c>
      <c r="BN83" s="48">
        <f>1/SQRT(1+(1/(BN75*2*PI()*Einstellungen!$E$17*Einstellungen!$E$18))^2)</f>
        <v>0.56552835555152758</v>
      </c>
      <c r="BO83" s="48">
        <f>1/SQRT(1+(1/(BO75*2*PI()*Einstellungen!$E$17*Einstellungen!$E$18))^2)</f>
        <v>0.57083535482973591</v>
      </c>
      <c r="BP83" s="48">
        <f>1/SQRT(1+(1/(BP75*2*PI()*Einstellungen!$E$17*Einstellungen!$E$18))^2)</f>
        <v>0.57607176222394729</v>
      </c>
      <c r="BQ83" s="48">
        <f>1/SQRT(1+(1/(BQ75*2*PI()*Einstellungen!$E$17*Einstellungen!$E$18))^2)</f>
        <v>0.58123819371909635</v>
      </c>
      <c r="BR83" s="48">
        <f>1/SQRT(1+(1/(BR75*2*PI()*Einstellungen!$E$17*Einstellungen!$E$18))^2)</f>
        <v>0.58633527966086907</v>
      </c>
      <c r="BS83" s="48">
        <f>1/SQRT(1+(1/(BS75*2*PI()*Einstellungen!$E$17*Einstellungen!$E$18))^2)</f>
        <v>0.59136366362751736</v>
      </c>
      <c r="BT83" s="48">
        <f>1/SQRT(1+(1/(BT75*2*PI()*Einstellungen!$E$17*Einstellungen!$E$18))^2)</f>
        <v>0.59632400133759356</v>
      </c>
      <c r="BU83" s="48">
        <f>1/SQRT(1+(1/(BU75*2*PI()*Einstellungen!$E$17*Einstellungen!$E$18))^2)</f>
        <v>0.60121695959377708</v>
      </c>
      <c r="BV83" s="48">
        <f>1/SQRT(1+(1/(BV75*2*PI()*Einstellungen!$E$17*Einstellungen!$E$18))^2)</f>
        <v>0.60604321526285621</v>
      </c>
      <c r="BW83" s="48">
        <f>1/SQRT(1+(1/(BW75*2*PI()*Einstellungen!$E$17*Einstellungen!$E$18))^2)</f>
        <v>0.61080345429182104</v>
      </c>
      <c r="BX83" s="48">
        <f>1/SQRT(1+(1/(BX75*2*PI()*Einstellungen!$E$17*Einstellungen!$E$18))^2)</f>
        <v>0.61549837075993596</v>
      </c>
      <c r="BY83" s="48">
        <f>1/SQRT(1+(1/(BY75*2*PI()*Einstellungen!$E$17*Einstellungen!$E$18))^2)</f>
        <v>0.62012866596656091</v>
      </c>
      <c r="BZ83" s="48">
        <f>1/SQRT(1+(1/(BZ75*2*PI()*Einstellungen!$E$17*Einstellungen!$E$18))^2)</f>
        <v>0.62469504755442418</v>
      </c>
      <c r="CA83" s="48">
        <f>1/SQRT(1+(1/(CA75*2*PI()*Einstellungen!$E$17*Einstellungen!$E$18))^2)</f>
        <v>0.62919822866796449</v>
      </c>
      <c r="CB83" s="48">
        <f>1/SQRT(1+(1/(CB75*2*PI()*Einstellungen!$E$17*Einstellungen!$E$18))^2)</f>
        <v>0.6336389271463001</v>
      </c>
      <c r="CC83" s="48">
        <f>1/SQRT(1+(1/(CC75*2*PI()*Einstellungen!$E$17*Einstellungen!$E$18))^2)</f>
        <v>0.63801786475032296</v>
      </c>
      <c r="CD83" s="48">
        <f>1/SQRT(1+(1/(CD75*2*PI()*Einstellungen!$E$17*Einstellungen!$E$18))^2)</f>
        <v>0.64233576642335755</v>
      </c>
      <c r="CE83" s="48">
        <f>1/SQRT(1+(1/(CE75*2*PI()*Einstellungen!$E$17*Einstellungen!$E$18))^2)</f>
        <v>0.64659335958478303</v>
      </c>
      <c r="CF83" s="48">
        <f>1/SQRT(1+(1/(CF75*2*PI()*Einstellungen!$E$17*Einstellungen!$E$18))^2)</f>
        <v>0.6507913734559686</v>
      </c>
      <c r="CG83" s="48">
        <f>1/SQRT(1+(1/(CG75*2*PI()*Einstellungen!$E$17*Einstellungen!$E$18))^2)</f>
        <v>0.65493053841784188</v>
      </c>
      <c r="CH83" s="48">
        <f>1/SQRT(1+(1/(CH75*2*PI()*Einstellungen!$E$17*Einstellungen!$E$18))^2)</f>
        <v>0.65901158539937266</v>
      </c>
      <c r="CI83" s="48">
        <f>1/SQRT(1+(1/(CI75*2*PI()*Einstellungen!$E$17*Einstellungen!$E$18))^2)</f>
        <v>0.66303524529623004</v>
      </c>
      <c r="CJ83" s="48">
        <f>1/SQRT(1+(1/(CJ75*2*PI()*Einstellungen!$E$17*Einstellungen!$E$18))^2)</f>
        <v>0.66700224841884959</v>
      </c>
      <c r="CK83" s="48">
        <f>1/SQRT(1+(1/(CK75*2*PI()*Einstellungen!$E$17*Einstellungen!$E$18))^2)</f>
        <v>0.67091332396912617</v>
      </c>
      <c r="CL83" s="48">
        <f>1/SQRT(1+(1/(CL75*2*PI()*Einstellungen!$E$17*Einstellungen!$E$18))^2)</f>
        <v>0.67476919954493564</v>
      </c>
      <c r="CM83" s="48">
        <f>1/SQRT(1+(1/(CM75*2*PI()*Einstellungen!$E$17*Einstellungen!$E$18))^2)</f>
        <v>0.67857060067167552</v>
      </c>
      <c r="CN83" s="48">
        <f>1/SQRT(1+(1/(CN75*2*PI()*Einstellungen!$E$17*Einstellungen!$E$18))^2)</f>
        <v>0.68231825036001115</v>
      </c>
      <c r="CO83" s="48">
        <f>1/SQRT(1+(1/(CO75*2*PI()*Einstellungen!$E$17*Einstellungen!$E$18))^2)</f>
        <v>0.68601286868900235</v>
      </c>
      <c r="CP83" s="49">
        <f>1/SQRT(1+(1/(CP75*2*PI()*Einstellungen!$E$17*Einstellungen!$E$18))^2)</f>
        <v>0.68965517241379315</v>
      </c>
    </row>
    <row r="84" spans="2:94" x14ac:dyDescent="0.25">
      <c r="B84" s="236"/>
      <c r="C84" s="239"/>
      <c r="D84" s="30">
        <f>1/SQRT(1+(1/(D76*2*PI()*Einstellungen!$E$17*Einstellungen!$E$18))^2)</f>
        <v>0.68965517241379315</v>
      </c>
      <c r="E84" s="48">
        <f>1/SQRT(1+(1/(E76*2*PI()*Einstellungen!$E$17*Einstellungen!$E$18))^2)</f>
        <v>0.72335554414357195</v>
      </c>
      <c r="F84" s="48">
        <f>1/SQRT(1+(1/(F76*2*PI()*Einstellungen!$E$17*Einstellungen!$E$18))^2)</f>
        <v>0.75257669470687782</v>
      </c>
      <c r="G84" s="48">
        <f>1/SQRT(1+(1/(G76*2*PI()*Einstellungen!$E$17*Einstellungen!$E$18))^2)</f>
        <v>0.77794118020372149</v>
      </c>
      <c r="H84" s="48">
        <f>1/SQRT(1+(1/(H76*2*PI()*Einstellungen!$E$17*Einstellungen!$E$18))^2)</f>
        <v>0.79999999999999982</v>
      </c>
      <c r="I84" s="48">
        <f>1/SQRT(1+(1/(I76*2*PI()*Einstellungen!$E$17*Einstellungen!$E$18))^2)</f>
        <v>0.81923192051904048</v>
      </c>
      <c r="J84" s="48">
        <f>1/SQRT(1+(1/(J76*2*PI()*Einstellungen!$E$17*Einstellungen!$E$18))^2)</f>
        <v>0.83604791083706265</v>
      </c>
      <c r="K84" s="48">
        <f>1/SQRT(1+(1/(K76*2*PI()*Einstellungen!$E$17*Einstellungen!$E$18))^2)</f>
        <v>0.85079799735929229</v>
      </c>
      <c r="L84" s="48">
        <f>1/SQRT(1+(1/(L76*2*PI()*Einstellungen!$E$17*Einstellungen!$E$18))^2)</f>
        <v>0.86377890089843345</v>
      </c>
      <c r="M84" s="48">
        <f>1/SQRT(1+(1/(M76*2*PI()*Einstellungen!$E$17*Einstellungen!$E$18))^2)</f>
        <v>0.87524153543926964</v>
      </c>
      <c r="N84" s="48">
        <f>1/SQRT(1+(1/(N76*2*PI()*Einstellungen!$E$17*Einstellungen!$E$18))^2)</f>
        <v>0.88539790283794351</v>
      </c>
      <c r="O84" s="48">
        <f>1/SQRT(1+(1/(O76*2*PI()*Einstellungen!$E$17*Einstellungen!$E$18))^2)</f>
        <v>0.89442719099991586</v>
      </c>
      <c r="P84" s="48">
        <f>1/SQRT(1+(1/(P76*2*PI()*Einstellungen!$E$17*Einstellungen!$E$18))^2)</f>
        <v>0.90248103778367994</v>
      </c>
      <c r="Q84" s="48">
        <f>1/SQRT(1+(1/(Q76*2*PI()*Einstellungen!$E$17*Einstellungen!$E$18))^2)</f>
        <v>0.90968800386303406</v>
      </c>
      <c r="R84" s="48">
        <f>1/SQRT(1+(1/(R76*2*PI()*Einstellungen!$E$17*Einstellungen!$E$18))^2)</f>
        <v>0.9161573349021892</v>
      </c>
      <c r="S84" s="48">
        <f>1/SQRT(1+(1/(S76*2*PI()*Einstellungen!$E$17*Einstellungen!$E$18))^2)</f>
        <v>0.92198210560736127</v>
      </c>
      <c r="T84" s="48">
        <f>1/SQRT(1+(1/(T76*2*PI()*Einstellungen!$E$17*Einstellungen!$E$18))^2)</f>
        <v>0.9272418371079395</v>
      </c>
      <c r="U84" s="48">
        <f>1/SQRT(1+(1/(U76*2*PI()*Einstellungen!$E$17*Einstellungen!$E$18))^2)</f>
        <v>0.93200467154129585</v>
      </c>
      <c r="V84" s="48">
        <f>1/SQRT(1+(1/(V76*2*PI()*Einstellungen!$E$17*Einstellungen!$E$18))^2)</f>
        <v>0.93632917756904455</v>
      </c>
      <c r="W84" s="48">
        <f>1/SQRT(1+(1/(W76*2*PI()*Einstellungen!$E$17*Einstellungen!$E$18))^2)</f>
        <v>0.94026584995625329</v>
      </c>
      <c r="X84" s="48">
        <f>1/SQRT(1+(1/(X76*2*PI()*Einstellungen!$E$17*Einstellungen!$E$18))^2)</f>
        <v>0.94385835636601745</v>
      </c>
      <c r="Y84" s="48">
        <f>1/SQRT(1+(1/(Y76*2*PI()*Einstellungen!$E$17*Einstellungen!$E$18))^2)</f>
        <v>0.94714457562781307</v>
      </c>
      <c r="Z84" s="48">
        <f>1/SQRT(1+(1/(Z76*2*PI()*Einstellungen!$E$17*Einstellungen!$E$18))^2)</f>
        <v>0.95015746406800117</v>
      </c>
      <c r="AA84" s="48">
        <f>1/SQRT(1+(1/(AA76*2*PI()*Einstellungen!$E$17*Einstellungen!$E$18))^2)</f>
        <v>0.952925780013262</v>
      </c>
      <c r="AB84" s="48">
        <f>1/SQRT(1+(1/(AB76*2*PI()*Einstellungen!$E$17*Einstellungen!$E$18))^2)</f>
        <v>0.95547469118163864</v>
      </c>
      <c r="AC84" s="48">
        <f>1/SQRT(1+(1/(AC76*2*PI()*Einstellungen!$E$17*Einstellungen!$E$18))^2)</f>
        <v>0.95782628522115132</v>
      </c>
      <c r="AD84" s="48">
        <f>1/SQRT(1+(1/(AD76*2*PI()*Einstellungen!$E$17*Einstellungen!$E$18))^2)</f>
        <v>0.96</v>
      </c>
      <c r="AE84" s="48">
        <f>1/SQRT(1+(1/(AE76*2*PI()*Einstellungen!$E$17*Einstellungen!$E$18))^2)</f>
        <v>0.96201298726299256</v>
      </c>
      <c r="AF84" s="48">
        <f>1/SQRT(1+(1/(AF76*2*PI()*Einstellungen!$E$17*Einstellungen!$E$18))^2)</f>
        <v>0.963880420829616</v>
      </c>
      <c r="AG84" s="48">
        <f>1/SQRT(1+(1/(AG76*2*PI()*Einstellungen!$E$17*Einstellungen!$E$18))^2)</f>
        <v>0.96561575852066972</v>
      </c>
      <c r="AH84" s="48">
        <f>1/SQRT(1+(1/(AH76*2*PI()*Einstellungen!$E$17*Einstellungen!$E$18))^2)</f>
        <v>0.96723096537943409</v>
      </c>
      <c r="AI84" s="48">
        <f>1/SQRT(1+(1/(AI76*2*PI()*Einstellungen!$E$17*Einstellungen!$E$18))^2)</f>
        <v>0.96873670443119475</v>
      </c>
      <c r="AJ84" s="48">
        <f>1/SQRT(1+(1/(AJ76*2*PI()*Einstellungen!$E$17*Einstellungen!$E$18))^2)</f>
        <v>0.97014250014533188</v>
      </c>
      <c r="AK84" s="48">
        <f>1/SQRT(1+(1/(AK76*2*PI()*Einstellungen!$E$17*Einstellungen!$E$18))^2)</f>
        <v>0.97145687888132171</v>
      </c>
      <c r="AL84" s="48">
        <f>1/SQRT(1+(1/(AL76*2*PI()*Einstellungen!$E$17*Einstellungen!$E$18))^2)</f>
        <v>0.97268748987675202</v>
      </c>
      <c r="AM84" s="48">
        <f>1/SQRT(1+(1/(AM76*2*PI()*Einstellungen!$E$17*Einstellungen!$E$18))^2)</f>
        <v>0.97384120974179322</v>
      </c>
      <c r="AN84" s="48">
        <f>1/SQRT(1+(1/(AN76*2*PI()*Einstellungen!$E$17*Einstellungen!$E$18))^2)</f>
        <v>0.97492423293623753</v>
      </c>
      <c r="AO84" s="48">
        <f>1/SQRT(1+(1/(AO76*2*PI()*Einstellungen!$E$17*Einstellungen!$E$18))^2)</f>
        <v>0.97594215030262277</v>
      </c>
      <c r="AP84" s="48">
        <f>1/SQRT(1+(1/(AP76*2*PI()*Einstellungen!$E$17*Einstellungen!$E$18))^2)</f>
        <v>0.97690001739626176</v>
      </c>
      <c r="AQ84" s="48">
        <f>1/SQRT(1+(1/(AQ76*2*PI()*Einstellungen!$E$17*Einstellungen!$E$18))^2)</f>
        <v>0.97780241407740964</v>
      </c>
      <c r="AR84" s="48">
        <f>1/SQRT(1+(1/(AR76*2*PI()*Einstellungen!$E$17*Einstellungen!$E$18))^2)</f>
        <v>0.97865349660197054</v>
      </c>
      <c r="AS84" s="48">
        <f>1/SQRT(1+(1/(AS76*2*PI()*Einstellungen!$E$17*Einstellungen!$E$18))^2)</f>
        <v>0.97945704325665162</v>
      </c>
      <c r="AT84" s="48">
        <f>1/SQRT(1+(1/(AT76*2*PI()*Einstellungen!$E$17*Einstellungen!$E$18))^2)</f>
        <v>0.98021649442552095</v>
      </c>
      <c r="AU84" s="48">
        <f>1/SQRT(1+(1/(AU76*2*PI()*Einstellungen!$E$17*Einstellungen!$E$18))^2)</f>
        <v>0.98093498784197075</v>
      </c>
      <c r="AV84" s="48">
        <f>1/SQRT(1+(1/(AV76*2*PI()*Einstellungen!$E$17*Einstellungen!$E$18))^2)</f>
        <v>0.98161538966858131</v>
      </c>
      <c r="AW84" s="48">
        <f>1/SQRT(1+(1/(AW76*2*PI()*Einstellungen!$E$17*Einstellungen!$E$18))^2)</f>
        <v>0.98226032195366753</v>
      </c>
      <c r="AX84" s="48">
        <f>1/SQRT(1+(1/(AX76*2*PI()*Einstellungen!$E$17*Einstellungen!$E$18))^2)</f>
        <v>0.98287218693432188</v>
      </c>
      <c r="AY84" s="48">
        <f>1/SQRT(1+(1/(AY76*2*PI()*Einstellungen!$E$17*Einstellungen!$E$18))^2)</f>
        <v>0.98345318858907305</v>
      </c>
      <c r="AZ84" s="48">
        <f>1/SQRT(1+(1/(AZ76*2*PI()*Einstellungen!$E$17*Einstellungen!$E$18))^2)</f>
        <v>0.98400535178682347</v>
      </c>
      <c r="BA84" s="48">
        <f>1/SQRT(1+(1/(BA76*2*PI()*Einstellungen!$E$17*Einstellungen!$E$18))^2)</f>
        <v>0.98453053933082424</v>
      </c>
      <c r="BB84" s="48">
        <f>1/SQRT(1+(1/(BB76*2*PI()*Einstellungen!$E$17*Einstellungen!$E$18))^2)</f>
        <v>0.98503046715570419</v>
      </c>
      <c r="BC84" s="48">
        <f>1/SQRT(1+(1/(BC76*2*PI()*Einstellungen!$E$17*Einstellungen!$E$18))^2)</f>
        <v>0.98550671790086375</v>
      </c>
      <c r="BD84" s="48">
        <f>1/SQRT(1+(1/(BD76*2*PI()*Einstellungen!$E$17*Einstellungen!$E$18))^2)</f>
        <v>0.98596075305387254</v>
      </c>
      <c r="BE84" s="48">
        <f>1/SQRT(1+(1/(BE76*2*PI()*Einstellungen!$E$17*Einstellungen!$E$18))^2)</f>
        <v>0.98639392383214386</v>
      </c>
      <c r="BF84" s="48">
        <f>1/SQRT(1+(1/(BF76*2*PI()*Einstellungen!$E$17*Einstellungen!$E$18))^2)</f>
        <v>0.98680748094937554</v>
      </c>
      <c r="BG84" s="48">
        <f>1/SQRT(1+(1/(BG76*2*PI()*Einstellungen!$E$17*Einstellungen!$E$18))^2)</f>
        <v>0.98720258339454403</v>
      </c>
      <c r="BH84" s="48">
        <f>1/SQRT(1+(1/(BH76*2*PI()*Einstellungen!$E$17*Einstellungen!$E$18))^2)</f>
        <v>0.98758030633511373</v>
      </c>
      <c r="BI84" s="48">
        <f>1/SQRT(1+(1/(BI76*2*PI()*Einstellungen!$E$17*Einstellungen!$E$18))^2)</f>
        <v>0.98794164824223096</v>
      </c>
      <c r="BJ84" s="48">
        <f>1/SQRT(1+(1/(BJ76*2*PI()*Einstellungen!$E$17*Einstellungen!$E$18))^2)</f>
        <v>0.98828753732363384</v>
      </c>
      <c r="BK84" s="48">
        <f>1/SQRT(1+(1/(BK76*2*PI()*Einstellungen!$E$17*Einstellungen!$E$18))^2)</f>
        <v>0.98861883733961142</v>
      </c>
      <c r="BL84" s="48">
        <f>1/SQRT(1+(1/(BL76*2*PI()*Einstellungen!$E$17*Einstellungen!$E$18))^2)</f>
        <v>0.98893635286829751</v>
      </c>
      <c r="BM84" s="48">
        <f>1/SQRT(1+(1/(BM76*2*PI()*Einstellungen!$E$17*Einstellungen!$E$18))^2)</f>
        <v>0.98924083407873153</v>
      </c>
      <c r="BN84" s="48">
        <f>1/SQRT(1+(1/(BN76*2*PI()*Einstellungen!$E$17*Einstellungen!$E$18))^2)</f>
        <v>0.98953298106328147</v>
      </c>
      <c r="BO84" s="48">
        <f>1/SQRT(1+(1/(BO76*2*PI()*Einstellungen!$E$17*Einstellungen!$E$18))^2)</f>
        <v>0.98981344777505031</v>
      </c>
      <c r="BP84" s="48">
        <f>1/SQRT(1+(1/(BP76*2*PI()*Einstellungen!$E$17*Einstellungen!$E$18))^2)</f>
        <v>0.99008284561067006</v>
      </c>
      <c r="BQ84" s="48">
        <f>1/SQRT(1+(1/(BQ76*2*PI()*Einstellungen!$E$17*Einstellungen!$E$18))^2)</f>
        <v>0.99034174667433017</v>
      </c>
      <c r="BR84" s="48">
        <f>1/SQRT(1+(1/(BR76*2*PI()*Einstellungen!$E$17*Einstellungen!$E$18))^2)</f>
        <v>0.9905906867548756</v>
      </c>
      <c r="BS84" s="48">
        <f>1/SQRT(1+(1/(BS76*2*PI()*Einstellungen!$E$17*Einstellungen!$E$18))^2)</f>
        <v>0.9908301680442988</v>
      </c>
      <c r="BT84" s="48">
        <f>1/SQRT(1+(1/(BT76*2*PI()*Einstellungen!$E$17*Einstellungen!$E$18))^2)</f>
        <v>0.99106066162286233</v>
      </c>
      <c r="BU84" s="48">
        <f>1/SQRT(1+(1/(BU76*2*PI()*Einstellungen!$E$17*Einstellungen!$E$18))^2)</f>
        <v>0.99128260973335525</v>
      </c>
      <c r="BV84" s="48">
        <f>1/SQRT(1+(1/(BV76*2*PI()*Einstellungen!$E$17*Einstellungen!$E$18))^2)</f>
        <v>0.99149642786459991</v>
      </c>
      <c r="BW84" s="48">
        <f>1/SQRT(1+(1/(BW76*2*PI()*Einstellungen!$E$17*Einstellungen!$E$18))^2)</f>
        <v>0.99170250666218818</v>
      </c>
      <c r="BX84" s="48">
        <f>1/SQRT(1+(1/(BX76*2*PI()*Einstellungen!$E$17*Einstellungen!$E$18))^2)</f>
        <v>0.99190121368256323</v>
      </c>
      <c r="BY84" s="48">
        <f>1/SQRT(1+(1/(BY76*2*PI()*Einstellungen!$E$17*Einstellungen!$E$18))^2)</f>
        <v>0.99209289500488673</v>
      </c>
      <c r="BZ84" s="48">
        <f>1/SQRT(1+(1/(BZ76*2*PI()*Einstellungen!$E$17*Einstellungen!$E$18))^2)</f>
        <v>0.99227787671366774</v>
      </c>
      <c r="CA84" s="48">
        <f>1/SQRT(1+(1/(CA76*2*PI()*Einstellungen!$E$17*Einstellungen!$E$18))^2)</f>
        <v>0.99245646626381234</v>
      </c>
      <c r="CB84" s="48">
        <f>1/SQRT(1+(1/(CB76*2*PI()*Einstellungen!$E$17*Einstellungen!$E$18))^2)</f>
        <v>0.99262895373858928</v>
      </c>
      <c r="CC84" s="48">
        <f>1/SQRT(1+(1/(CC76*2*PI()*Einstellungen!$E$17*Einstellungen!$E$18))^2)</f>
        <v>0.99279561300996744</v>
      </c>
      <c r="CD84" s="48">
        <f>1/SQRT(1+(1/(CD76*2*PI()*Einstellungen!$E$17*Einstellungen!$E$18))^2)</f>
        <v>0.99295670280985948</v>
      </c>
      <c r="CE84" s="48">
        <f>1/SQRT(1+(1/(CE76*2*PI()*Einstellungen!$E$17*Einstellungen!$E$18))^2)</f>
        <v>0.99311246771997386</v>
      </c>
      <c r="CF84" s="48">
        <f>1/SQRT(1+(1/(CF76*2*PI()*Einstellungen!$E$17*Einstellungen!$E$18))^2)</f>
        <v>0.99326313908724306</v>
      </c>
      <c r="CG84" s="48">
        <f>1/SQRT(1+(1/(CG76*2*PI()*Einstellungen!$E$17*Einstellungen!$E$18))^2)</f>
        <v>0.99340893587113122</v>
      </c>
      <c r="CH84" s="48">
        <f>1/SQRT(1+(1/(CH76*2*PI()*Einstellungen!$E$17*Einstellungen!$E$18))^2)</f>
        <v>0.99355006542853574</v>
      </c>
      <c r="CI84" s="48">
        <f>1/SQRT(1+(1/(CI76*2*PI()*Einstellungen!$E$17*Einstellungen!$E$18))^2)</f>
        <v>0.99368672424146176</v>
      </c>
      <c r="CJ84" s="48">
        <f>1/SQRT(1+(1/(CJ76*2*PI()*Einstellungen!$E$17*Einstellungen!$E$18))^2)</f>
        <v>0.99381909859217399</v>
      </c>
      <c r="CK84" s="48">
        <f>1/SQRT(1+(1/(CK76*2*PI()*Einstellungen!$E$17*Einstellungen!$E$18))^2)</f>
        <v>0.9939473651901003</v>
      </c>
      <c r="CL84" s="48">
        <f>1/SQRT(1+(1/(CL76*2*PI()*Einstellungen!$E$17*Einstellungen!$E$18))^2)</f>
        <v>0.9940716917543756</v>
      </c>
      <c r="CM84" s="48">
        <f>1/SQRT(1+(1/(CM76*2*PI()*Einstellungen!$E$17*Einstellungen!$E$18))^2)</f>
        <v>0.99419223755556807</v>
      </c>
      <c r="CN84" s="48">
        <f>1/SQRT(1+(1/(CN76*2*PI()*Einstellungen!$E$17*Einstellungen!$E$18))^2)</f>
        <v>0.99430915391980901</v>
      </c>
      <c r="CO84" s="48">
        <f>1/SQRT(1+(1/(CO76*2*PI()*Einstellungen!$E$17*Einstellungen!$E$18))^2)</f>
        <v>0.99442258469827727</v>
      </c>
      <c r="CP84" s="49">
        <f>1/SQRT(1+(1/(CP76*2*PI()*Einstellungen!$E$17*Einstellungen!$E$18))^2)</f>
        <v>0.9945326667047194</v>
      </c>
    </row>
    <row r="85" spans="2:94" x14ac:dyDescent="0.25">
      <c r="B85" s="236"/>
      <c r="C85" s="239"/>
      <c r="D85" s="30">
        <f>1/SQRT(1+(1/(D77*2*PI()*Einstellungen!$E$17*Einstellungen!$E$18))^2)</f>
        <v>0.9945326667047194</v>
      </c>
      <c r="E85" s="48">
        <f>1/SQRT(1+(1/(E77*2*PI()*Einstellungen!$E$17*Einstellungen!$E$18))^2)</f>
        <v>0.99547511312217185</v>
      </c>
      <c r="F85" s="48">
        <f>1/SQRT(1+(1/(F77*2*PI()*Einstellungen!$E$17*Einstellungen!$E$18))^2)</f>
        <v>0.99619371749611296</v>
      </c>
      <c r="G85" s="48">
        <f>1/SQRT(1+(1/(G77*2*PI()*Einstellungen!$E$17*Einstellungen!$E$18))^2)</f>
        <v>0.99675403875629598</v>
      </c>
      <c r="H85" s="48">
        <f>1/SQRT(1+(1/(H77*2*PI()*Einstellungen!$E$17*Einstellungen!$E$18))^2)</f>
        <v>0.9971993098884564</v>
      </c>
      <c r="I85" s="48">
        <f>1/SQRT(1+(1/(I77*2*PI()*Einstellungen!$E$17*Einstellungen!$E$18))^2)</f>
        <v>0.99755896714162662</v>
      </c>
      <c r="J85" s="48">
        <f>1/SQRT(1+(1/(J77*2*PI()*Einstellungen!$E$17*Einstellungen!$E$18))^2)</f>
        <v>0.99785361000252437</v>
      </c>
      <c r="K85" s="48">
        <f>1/SQRT(1+(1/(K77*2*PI()*Einstellungen!$E$17*Einstellungen!$E$18))^2)</f>
        <v>0.99809800074949839</v>
      </c>
      <c r="L85" s="48">
        <f>1/SQRT(1+(1/(L77*2*PI()*Einstellungen!$E$17*Einstellungen!$E$18))^2)</f>
        <v>0.99830294092125726</v>
      </c>
      <c r="M85" s="48">
        <f>1/SQRT(1+(1/(M77*2*PI()*Einstellungen!$E$17*Einstellungen!$E$18))^2)</f>
        <v>0.99847648044352122</v>
      </c>
      <c r="N85" s="48">
        <f>1/SQRT(1+(1/(N77*2*PI()*Einstellungen!$E$17*Einstellungen!$E$18))^2)</f>
        <v>0.99862471731507951</v>
      </c>
      <c r="O85" s="48">
        <f>1/SQRT(1+(1/(O77*2*PI()*Einstellungen!$E$17*Einstellungen!$E$18))^2)</f>
        <v>0.99875233887784465</v>
      </c>
      <c r="P85" s="48">
        <f>1/SQRT(1+(1/(P77*2*PI()*Einstellungen!$E$17*Einstellungen!$E$18))^2)</f>
        <v>0.9988629958307027</v>
      </c>
      <c r="Q85" s="48">
        <f>1/SQRT(1+(1/(Q77*2*PI()*Einstellungen!$E$17*Einstellungen!$E$18))^2)</f>
        <v>0.99895956551984977</v>
      </c>
      <c r="R85" s="48">
        <f>1/SQRT(1+(1/(R77*2*PI()*Einstellungen!$E$17*Einstellungen!$E$18))^2)</f>
        <v>0.99904434042550061</v>
      </c>
      <c r="S85" s="48">
        <f>1/SQRT(1+(1/(S77*2*PI()*Einstellungen!$E$17*Einstellungen!$E$18))^2)</f>
        <v>0.99911916517332078</v>
      </c>
      <c r="T85" s="48">
        <f>1/SQRT(1+(1/(T77*2*PI()*Einstellungen!$E$17*Einstellungen!$E$18))^2)</f>
        <v>0.99918553752544903</v>
      </c>
      <c r="U85" s="48">
        <f>1/SQRT(1+(1/(U77*2*PI()*Einstellungen!$E$17*Einstellungen!$E$18))^2)</f>
        <v>0.99924468377702313</v>
      </c>
      <c r="V85" s="48">
        <f>1/SQRT(1+(1/(V77*2*PI()*Einstellungen!$E$17*Einstellungen!$E$18))^2)</f>
        <v>0.99929761570918074</v>
      </c>
      <c r="W85" s="48">
        <f>1/SQRT(1+(1/(W77*2*PI()*Einstellungen!$E$17*Einstellungen!$E$18))^2)</f>
        <v>0.99934517407856216</v>
      </c>
      <c r="X85" s="48">
        <f>1/SQRT(1+(1/(X77*2*PI()*Einstellungen!$E$17*Einstellungen!$E$18))^2)</f>
        <v>0.999388062160532</v>
      </c>
      <c r="Y85" s="48">
        <f>1/SQRT(1+(1/(Y77*2*PI()*Einstellungen!$E$17*Einstellungen!$E$18))^2)</f>
        <v>0.99942687186269241</v>
      </c>
      <c r="Z85" s="48">
        <f>1/SQRT(1+(1/(Z77*2*PI()*Einstellungen!$E$17*Einstellungen!$E$18))^2)</f>
        <v>0.99946210423113246</v>
      </c>
      <c r="AA85" s="48">
        <f>1/SQRT(1+(1/(AA77*2*PI()*Einstellungen!$E$17*Einstellungen!$E$18))^2)</f>
        <v>0.9994941856840629</v>
      </c>
      <c r="AB85" s="48">
        <f>1/SQRT(1+(1/(AB77*2*PI()*Einstellungen!$E$17*Einstellungen!$E$18))^2)</f>
        <v>0.99952348096053645</v>
      </c>
      <c r="AC85" s="48">
        <f>1/SQRT(1+(1/(AC77*2*PI()*Einstellungen!$E$17*Einstellungen!$E$18))^2)</f>
        <v>0.99955030352236685</v>
      </c>
      <c r="AD85" s="48">
        <f>1/SQRT(1+(1/(AD77*2*PI()*Einstellungen!$E$17*Einstellungen!$E$18))^2)</f>
        <v>0.99957492396592529</v>
      </c>
      <c r="AE85" s="48">
        <f>1/SQRT(1+(1/(AE77*2*PI()*Einstellungen!$E$17*Einstellungen!$E$18))^2)</f>
        <v>0.99959757686727935</v>
      </c>
      <c r="AF85" s="48">
        <f>1/SQRT(1+(1/(AF77*2*PI()*Einstellungen!$E$17*Einstellungen!$E$18))^2)</f>
        <v>0.99961846638541729</v>
      </c>
      <c r="AG85" s="48">
        <f>1/SQRT(1+(1/(AG77*2*PI()*Einstellungen!$E$17*Einstellungen!$E$18))^2)</f>
        <v>0.99963777087450523</v>
      </c>
      <c r="AH85" s="48">
        <f>1/SQRT(1+(1/(AH77*2*PI()*Einstellungen!$E$17*Einstellungen!$E$18))^2)</f>
        <v>0.99965564670049389</v>
      </c>
      <c r="AI85" s="48">
        <f>1/SQRT(1+(1/(AI77*2*PI()*Einstellungen!$E$17*Einstellungen!$E$18))^2)</f>
        <v>0.99967223141513439</v>
      </c>
      <c r="AJ85" s="48">
        <f>1/SQRT(1+(1/(AJ77*2*PI()*Einstellungen!$E$17*Einstellungen!$E$18))^2)</f>
        <v>0.99968764640812258</v>
      </c>
      <c r="AK85" s="48">
        <f>1/SQRT(1+(1/(AK77*2*PI()*Einstellungen!$E$17*Einstellungen!$E$18))^2)</f>
        <v>0.99970199913316748</v>
      </c>
      <c r="AL85" s="48">
        <f>1/SQRT(1+(1/(AL77*2*PI()*Einstellungen!$E$17*Einstellungen!$E$18))^2)</f>
        <v>0.9997153849844399</v>
      </c>
      <c r="AM85" s="48">
        <f>1/SQRT(1+(1/(AM77*2*PI()*Einstellungen!$E$17*Einstellungen!$E$18))^2)</f>
        <v>0.99972788888477671</v>
      </c>
      <c r="AN85" s="48">
        <f>1/SQRT(1+(1/(AN77*2*PI()*Einstellungen!$E$17*Einstellungen!$E$18))^2)</f>
        <v>0.99973958663513884</v>
      </c>
      <c r="AO85" s="48">
        <f>1/SQRT(1+(1/(AO77*2*PI()*Einstellungen!$E$17*Einstellungen!$E$18))^2)</f>
        <v>0.99975054606547997</v>
      </c>
      <c r="AP85" s="48">
        <f>1/SQRT(1+(1/(AP77*2*PI()*Einstellungen!$E$17*Einstellungen!$E$18))^2)</f>
        <v>0.99976082801972532</v>
      </c>
      <c r="AQ85" s="48">
        <f>1/SQRT(1+(1/(AQ77*2*PI()*Einstellungen!$E$17*Einstellungen!$E$18))^2)</f>
        <v>0.99977048720163897</v>
      </c>
      <c r="AR85" s="48">
        <f>1/SQRT(1+(1/(AR77*2*PI()*Einstellungen!$E$17*Einstellungen!$E$18))^2)</f>
        <v>0.99977957290358355</v>
      </c>
      <c r="AS85" s="48">
        <f>1/SQRT(1+(1/(AS77*2*PI()*Einstellungen!$E$17*Einstellungen!$E$18))^2)</f>
        <v>0.9997881296363399</v>
      </c>
      <c r="AT85" s="48">
        <f>1/SQRT(1+(1/(AT77*2*PI()*Einstellungen!$E$17*Einstellungen!$E$18))^2)</f>
        <v>0.99979619767504535</v>
      </c>
      <c r="AU85" s="48">
        <f>1/SQRT(1+(1/(AU77*2*PI()*Einstellungen!$E$17*Einstellungen!$E$18))^2)</f>
        <v>0.99980381353377701</v>
      </c>
      <c r="AV85" s="48">
        <f>1/SQRT(1+(1/(AV77*2*PI()*Einstellungen!$E$17*Einstellungen!$E$18))^2)</f>
        <v>0.99981101037924203</v>
      </c>
      <c r="AW85" s="48">
        <f>1/SQRT(1+(1/(AW77*2*PI()*Einstellungen!$E$17*Einstellungen!$E$18))^2)</f>
        <v>0.99981781839234463</v>
      </c>
      <c r="AX85" s="48">
        <f>1/SQRT(1+(1/(AX77*2*PI()*Einstellungen!$E$17*Einstellungen!$E$18))^2)</f>
        <v>0.99982426508499733</v>
      </c>
      <c r="AY85" s="48">
        <f>1/SQRT(1+(1/(AY77*2*PI()*Einstellungen!$E$17*Einstellungen!$E$18))^2)</f>
        <v>0.99983037557840204</v>
      </c>
      <c r="AZ85" s="48">
        <f>1/SQRT(1+(1/(AZ77*2*PI()*Einstellungen!$E$17*Einstellungen!$E$18))^2)</f>
        <v>0.99983617284806092</v>
      </c>
      <c r="BA85" s="48">
        <f>1/SQRT(1+(1/(BA77*2*PI()*Einstellungen!$E$17*Einstellungen!$E$18))^2)</f>
        <v>0.99984167793998813</v>
      </c>
      <c r="BB85" s="48">
        <f>1/SQRT(1+(1/(BB77*2*PI()*Einstellungen!$E$17*Einstellungen!$E$18))^2)</f>
        <v>0.99984691016192495</v>
      </c>
      <c r="BC85" s="48">
        <f>1/SQRT(1+(1/(BC77*2*PI()*Einstellungen!$E$17*Einstellungen!$E$18))^2)</f>
        <v>0.99985188725280949</v>
      </c>
      <c r="BD85" s="48">
        <f>1/SQRT(1+(1/(BD77*2*PI()*Einstellungen!$E$17*Einstellungen!$E$18))^2)</f>
        <v>0.99985662553328025</v>
      </c>
      <c r="BE85" s="48">
        <f>1/SQRT(1+(1/(BE77*2*PI()*Einstellungen!$E$17*Einstellungen!$E$18))^2)</f>
        <v>0.99986114003959981</v>
      </c>
      <c r="BF85" s="48">
        <f>1/SQRT(1+(1/(BF77*2*PI()*Einstellungen!$E$17*Einstellungen!$E$18))^2)</f>
        <v>0.99986544464305793</v>
      </c>
      <c r="BG85" s="48">
        <f>1/SQRT(1+(1/(BG77*2*PI()*Einstellungen!$E$17*Einstellungen!$E$18))^2)</f>
        <v>0.99986955215661899</v>
      </c>
      <c r="BH85" s="48">
        <f>1/SQRT(1+(1/(BH77*2*PI()*Einstellungen!$E$17*Einstellungen!$E$18))^2)</f>
        <v>0.99987347443035446</v>
      </c>
      <c r="BI85" s="48">
        <f>1/SQRT(1+(1/(BI77*2*PI()*Einstellungen!$E$17*Einstellungen!$E$18))^2)</f>
        <v>0.99987722243698363</v>
      </c>
      <c r="BJ85" s="48">
        <f>1/SQRT(1+(1/(BJ77*2*PI()*Einstellungen!$E$17*Einstellungen!$E$18))^2)</f>
        <v>0.99988080634867926</v>
      </c>
      <c r="BK85" s="48">
        <f>1/SQRT(1+(1/(BK77*2*PI()*Einstellungen!$E$17*Einstellungen!$E$18))^2)</f>
        <v>0.9998842356061407</v>
      </c>
      <c r="BL85" s="48">
        <f>1/SQRT(1+(1/(BL77*2*PI()*Einstellungen!$E$17*Einstellungen!$E$18))^2)</f>
        <v>0.99988751898081629</v>
      </c>
      <c r="BM85" s="48">
        <f>1/SQRT(1+(1/(BM77*2*PI()*Einstellungen!$E$17*Einstellungen!$E$18))^2)</f>
        <v>0.99989066463103282</v>
      </c>
      <c r="BN85" s="48">
        <f>1/SQRT(1+(1/(BN77*2*PI()*Einstellungen!$E$17*Einstellungen!$E$18))^2)</f>
        <v>0.99989368015271329</v>
      </c>
      <c r="BO85" s="48">
        <f>1/SQRT(1+(1/(BO77*2*PI()*Einstellungen!$E$17*Einstellungen!$E$18))^2)</f>
        <v>0.99989657262526477</v>
      </c>
      <c r="BP85" s="48">
        <f>1/SQRT(1+(1/(BP77*2*PI()*Einstellungen!$E$17*Einstellungen!$E$18))^2)</f>
        <v>0.99989934865315655</v>
      </c>
      <c r="BQ85" s="48">
        <f>1/SQRT(1+(1/(BQ77*2*PI()*Einstellungen!$E$17*Einstellungen!$E$18))^2)</f>
        <v>0.99990201440364745</v>
      </c>
      <c r="BR85" s="48">
        <f>1/SQRT(1+(1/(BR77*2*PI()*Einstellungen!$E$17*Einstellungen!$E$18))^2)</f>
        <v>0.99990457564105995</v>
      </c>
      <c r="BS85" s="48">
        <f>1/SQRT(1+(1/(BS77*2*PI()*Einstellungen!$E$17*Einstellungen!$E$18))^2)</f>
        <v>0.99990703775796319</v>
      </c>
      <c r="BT85" s="48">
        <f>1/SQRT(1+(1/(BT77*2*PI()*Einstellungen!$E$17*Einstellungen!$E$18))^2)</f>
        <v>0.99990940580357424</v>
      </c>
      <c r="BU85" s="48">
        <f>1/SQRT(1+(1/(BU77*2*PI()*Einstellungen!$E$17*Einstellungen!$E$18))^2)</f>
        <v>0.99991168450966128</v>
      </c>
      <c r="BV85" s="48">
        <f>1/SQRT(1+(1/(BV77*2*PI()*Einstellungen!$E$17*Einstellungen!$E$18))^2)</f>
        <v>0.99991387831419465</v>
      </c>
      <c r="BW85" s="48">
        <f>1/SQRT(1+(1/(BW77*2*PI()*Einstellungen!$E$17*Einstellungen!$E$18))^2)</f>
        <v>0.99991599138296794</v>
      </c>
      <c r="BX85" s="48">
        <f>1/SQRT(1+(1/(BX77*2*PI()*Einstellungen!$E$17*Einstellungen!$E$18))^2)</f>
        <v>0.99991802762938409</v>
      </c>
      <c r="BY85" s="48">
        <f>1/SQRT(1+(1/(BY77*2*PI()*Einstellungen!$E$17*Einstellungen!$E$18))^2)</f>
        <v>0.99991999073258542</v>
      </c>
      <c r="BZ85" s="48">
        <f>1/SQRT(1+(1/(BZ77*2*PI()*Einstellungen!$E$17*Einstellungen!$E$18))^2)</f>
        <v>0.99992188415408145</v>
      </c>
      <c r="CA85" s="48">
        <f>1/SQRT(1+(1/(CA77*2*PI()*Einstellungen!$E$17*Einstellungen!$E$18))^2)</f>
        <v>0.99992371115301582</v>
      </c>
      <c r="CB85" s="48">
        <f>1/SQRT(1+(1/(CB77*2*PI()*Einstellungen!$E$17*Einstellungen!$E$18))^2)</f>
        <v>0.99992547480019733</v>
      </c>
      <c r="CC85" s="48">
        <f>1/SQRT(1+(1/(CC77*2*PI()*Einstellungen!$E$17*Einstellungen!$E$18))^2)</f>
        <v>0.99992717799101172</v>
      </c>
      <c r="CD85" s="48">
        <f>1/SQRT(1+(1/(CD77*2*PI()*Einstellungen!$E$17*Einstellungen!$E$18))^2)</f>
        <v>0.9999288234573096</v>
      </c>
      <c r="CE85" s="48">
        <f>1/SQRT(1+(1/(CE77*2*PI()*Einstellungen!$E$17*Einstellungen!$E$18))^2)</f>
        <v>0.99993041377836622</v>
      </c>
      <c r="CF85" s="48">
        <f>1/SQRT(1+(1/(CF77*2*PI()*Einstellungen!$E$17*Einstellungen!$E$18))^2)</f>
        <v>0.99993195139099456</v>
      </c>
      <c r="CG85" s="48">
        <f>1/SQRT(1+(1/(CG77*2*PI()*Einstellungen!$E$17*Einstellungen!$E$18))^2)</f>
        <v>0.99993343859888262</v>
      </c>
      <c r="CH85" s="48">
        <f>1/SQRT(1+(1/(CH77*2*PI()*Einstellungen!$E$17*Einstellungen!$E$18))^2)</f>
        <v>0.99993487758122823</v>
      </c>
      <c r="CI85" s="48">
        <f>1/SQRT(1+(1/(CI77*2*PI()*Einstellungen!$E$17*Einstellungen!$E$18))^2)</f>
        <v>0.99993627040072297</v>
      </c>
      <c r="CJ85" s="48">
        <f>1/SQRT(1+(1/(CJ77*2*PI()*Einstellungen!$E$17*Einstellungen!$E$18))^2)</f>
        <v>0.9999376190109488</v>
      </c>
      <c r="CK85" s="48">
        <f>1/SQRT(1+(1/(CK77*2*PI()*Einstellungen!$E$17*Einstellungen!$E$18))^2)</f>
        <v>0.9999389252632308</v>
      </c>
      <c r="CL85" s="48">
        <f>1/SQRT(1+(1/(CL77*2*PI()*Einstellungen!$E$17*Einstellungen!$E$18))^2)</f>
        <v>0.99994019091299324</v>
      </c>
      <c r="CM85" s="48">
        <f>1/SQRT(1+(1/(CM77*2*PI()*Einstellungen!$E$17*Einstellungen!$E$18))^2)</f>
        <v>0.99994141762565925</v>
      </c>
      <c r="CN85" s="48">
        <f>1/SQRT(1+(1/(CN77*2*PI()*Einstellungen!$E$17*Einstellungen!$E$18))^2)</f>
        <v>0.99994260698213211</v>
      </c>
      <c r="CO85" s="48">
        <f>1/SQRT(1+(1/(CO77*2*PI()*Einstellungen!$E$17*Einstellungen!$E$18))^2)</f>
        <v>0.99994376048389066</v>
      </c>
      <c r="CP85" s="49">
        <f>1/SQRT(1+(1/(CP77*2*PI()*Einstellungen!$E$17*Einstellungen!$E$18))^2)</f>
        <v>0.9999448795577297</v>
      </c>
    </row>
    <row r="86" spans="2:94" ht="15.75" thickBot="1" x14ac:dyDescent="0.3">
      <c r="B86" s="237"/>
      <c r="C86" s="240"/>
      <c r="D86" s="31">
        <f>1/SQRT(1+(1/(D78*2*PI()*Einstellungen!$E$17*Einstellungen!$E$18))^2)</f>
        <v>0.9999448795577297</v>
      </c>
      <c r="E86" s="50">
        <f>1/SQRT(1+(1/(E78*2*PI()*Einstellungen!$E$17*Einstellungen!$E$18))^2)</f>
        <v>0.99995444526180066</v>
      </c>
      <c r="F86" s="50">
        <f>1/SQRT(1+(1/(F78*2*PI()*Einstellungen!$E$17*Einstellungen!$E$18))^2)</f>
        <v>0.99996172094804081</v>
      </c>
      <c r="G86" s="50">
        <f>1/SQRT(1+(1/(G78*2*PI()*Einstellungen!$E$17*Einstellungen!$E$18))^2)</f>
        <v>0.99996738325265244</v>
      </c>
      <c r="H86" s="50">
        <f>1/SQRT(1+(1/(H78*2*PI()*Einstellungen!$E$17*Einstellungen!$E$18))^2)</f>
        <v>0.99997187618646788</v>
      </c>
      <c r="I86" s="50">
        <f>1/SQRT(1+(1/(I78*2*PI()*Einstellungen!$E$17*Einstellungen!$E$18))^2)</f>
        <v>0.99997550090033815</v>
      </c>
      <c r="J86" s="50">
        <f>1/SQRT(1+(1/(J78*2*PI()*Einstellungen!$E$17*Einstellungen!$E$18))^2)</f>
        <v>0.99997846749236818</v>
      </c>
      <c r="K86" s="50">
        <f>1/SQRT(1+(1/(K78*2*PI()*Einstellungen!$E$17*Einstellungen!$E$18))^2)</f>
        <v>0.99998092615126766</v>
      </c>
      <c r="L86" s="50">
        <f>1/SQRT(1+(1/(L78*2*PI()*Einstellungen!$E$17*Einstellungen!$E$18))^2)</f>
        <v>0.99998298654530748</v>
      </c>
      <c r="M86" s="50">
        <f>1/SQRT(1+(1/(M78*2*PI()*Einstellungen!$E$17*Einstellungen!$E$18))^2)</f>
        <v>0.99998473026665169</v>
      </c>
      <c r="N86" s="50">
        <f>1/SQRT(1+(1/(N78*2*PI()*Einstellungen!$E$17*Einstellungen!$E$18))^2)</f>
        <v>0.99998621903487783</v>
      </c>
      <c r="O86" s="50">
        <f>1/SQRT(1+(1/(O78*2*PI()*Einstellungen!$E$17*Einstellungen!$E$18))^2)</f>
        <v>0.99998750023437011</v>
      </c>
      <c r="P86" s="50">
        <f>1/SQRT(1+(1/(P78*2*PI()*Einstellungen!$E$17*Einstellungen!$E$18))^2)</f>
        <v>0.99998861073176615</v>
      </c>
      <c r="Q86" s="50">
        <f>1/SQRT(1+(1/(Q78*2*PI()*Einstellungen!$E$17*Einstellungen!$E$18))^2)</f>
        <v>0.99998957955796564</v>
      </c>
      <c r="R86" s="50">
        <f>1/SQRT(1+(1/(R78*2*PI()*Einstellungen!$E$17*Einstellungen!$E$18))^2)</f>
        <v>0.99999042982488406</v>
      </c>
      <c r="S86" s="50">
        <f>1/SQRT(1+(1/(S78*2*PI()*Einstellungen!$E$17*Einstellungen!$E$18))^2)</f>
        <v>0.99999118011668686</v>
      </c>
      <c r="T86" s="50">
        <f>1/SQRT(1+(1/(T78*2*PI()*Einstellungen!$E$17*Einstellungen!$E$18))^2)</f>
        <v>0.9999918455139456</v>
      </c>
      <c r="U86" s="50">
        <f>1/SQRT(1+(1/(U78*2*PI()*Einstellungen!$E$17*Einstellungen!$E$18))^2)</f>
        <v>0.99999243835737339</v>
      </c>
      <c r="V86" s="50">
        <f>1/SQRT(1+(1/(V78*2*PI()*Einstellungen!$E$17*Einstellungen!$E$18))^2)</f>
        <v>0.99999296882415689</v>
      </c>
      <c r="W86" s="50">
        <f>1/SQRT(1+(1/(W78*2*PI()*Einstellungen!$E$17*Einstellungen!$E$18))^2)</f>
        <v>0.99999344536765589</v>
      </c>
      <c r="X86" s="50">
        <f>1/SQRT(1+(1/(X78*2*PI()*Einstellungen!$E$17*Einstellungen!$E$18))^2)</f>
        <v>0.99999387505627302</v>
      </c>
      <c r="Y86" s="50">
        <f>1/SQRT(1+(1/(Y78*2*PI()*Einstellungen!$E$17*Einstellungen!$E$18))^2)</f>
        <v>0.99999426383707701</v>
      </c>
      <c r="Z86" s="50">
        <f>1/SQRT(1+(1/(Z78*2*PI()*Einstellungen!$E$17*Einstellungen!$E$18))^2)</f>
        <v>0.99999461674268819</v>
      </c>
      <c r="AA86" s="50">
        <f>1/SQRT(1+(1/(AA78*2*PI()*Einstellungen!$E$17*Einstellungen!$E$18))^2)</f>
        <v>0.99999493805496409</v>
      </c>
      <c r="AB86" s="50">
        <f>1/SQRT(1+(1/(AB78*2*PI()*Einstellungen!$E$17*Einstellungen!$E$18))^2)</f>
        <v>0.99999523143549318</v>
      </c>
      <c r="AC86" s="50">
        <f>1/SQRT(1+(1/(AC78*2*PI()*Einstellungen!$E$17*Einstellungen!$E$18))^2)</f>
        <v>0.99999550003037485</v>
      </c>
      <c r="AD86" s="50">
        <f>1/SQRT(1+(1/(AD78*2*PI()*Einstellungen!$E$17*Einstellungen!$E$18))^2)</f>
        <v>0.99999574655491552</v>
      </c>
      <c r="AE86" s="50">
        <f>1/SQRT(1+(1/(AE78*2*PI()*Einstellungen!$E$17*Einstellungen!$E$18))^2)</f>
        <v>0.9999959733625241</v>
      </c>
      <c r="AF86" s="50">
        <f>1/SQRT(1+(1/(AF78*2*PI()*Einstellungen!$E$17*Einstellungen!$E$18))^2)</f>
        <v>0.99999618250108446</v>
      </c>
      <c r="AG86" s="50">
        <f>1/SQRT(1+(1/(AG78*2*PI()*Einstellungen!$E$17*Einstellungen!$E$18))^2)</f>
        <v>0.99999637575934763</v>
      </c>
      <c r="AH86" s="50">
        <f>1/SQRT(1+(1/(AH78*2*PI()*Einstellungen!$E$17*Einstellungen!$E$18))^2)</f>
        <v>0.99999655470530513</v>
      </c>
      <c r="AI86" s="50">
        <f>1/SQRT(1+(1/(AI78*2*PI()*Einstellungen!$E$17*Einstellungen!$E$18))^2)</f>
        <v>0.99999672071809365</v>
      </c>
      <c r="AJ86" s="50">
        <f>1/SQRT(1+(1/(AJ78*2*PI()*Einstellungen!$E$17*Einstellungen!$E$18))^2)</f>
        <v>0.9999968750146484</v>
      </c>
      <c r="AK86" s="50">
        <f>1/SQRT(1+(1/(AK78*2*PI()*Einstellungen!$E$17*Einstellungen!$E$18))^2)</f>
        <v>0.99999701867206692</v>
      </c>
      <c r="AL86" s="50">
        <f>1/SQRT(1+(1/(AL78*2*PI()*Einstellungen!$E$17*Einstellungen!$E$18))^2)</f>
        <v>0.99999715264645872</v>
      </c>
      <c r="AM86" s="50">
        <f>1/SQRT(1+(1/(AM78*2*PI()*Einstellungen!$E$17*Einstellungen!$E$18))^2)</f>
        <v>0.99999727778889336</v>
      </c>
      <c r="AN86" s="50">
        <f>1/SQRT(1+(1/(AN78*2*PI()*Einstellungen!$E$17*Einstellungen!$E$18))^2)</f>
        <v>0.99999739485895156</v>
      </c>
      <c r="AO86" s="50">
        <f>1/SQRT(1+(1/(AO78*2*PI()*Einstellungen!$E$17*Einstellungen!$E$18))^2)</f>
        <v>0.99999750453627623</v>
      </c>
      <c r="AP86" s="50">
        <f>1/SQRT(1+(1/(AP78*2*PI()*Einstellungen!$E$17*Einstellungen!$E$18))^2)</f>
        <v>0.99999760743046162</v>
      </c>
      <c r="AQ86" s="50">
        <f>1/SQRT(1+(1/(AQ78*2*PI()*Einstellungen!$E$17*Einstellungen!$E$18))^2)</f>
        <v>0.99999770408953947</v>
      </c>
      <c r="AR86" s="50">
        <f>1/SQRT(1+(1/(AR78*2*PI()*Einstellungen!$E$17*Einstellungen!$E$18))^2)</f>
        <v>0.99999779500729302</v>
      </c>
      <c r="AS86" s="50">
        <f>1/SQRT(1+(1/(AS78*2*PI()*Einstellungen!$E$17*Einstellungen!$E$18))^2)</f>
        <v>0.99999788062957506</v>
      </c>
      <c r="AT86" s="50">
        <f>1/SQRT(1+(1/(AT78*2*PI()*Einstellungen!$E$17*Einstellungen!$E$18))^2)</f>
        <v>0.99999796135978447</v>
      </c>
      <c r="AU86" s="50">
        <f>1/SQRT(1+(1/(AU78*2*PI()*Einstellungen!$E$17*Einstellungen!$E$18))^2)</f>
        <v>0.9999980375636266</v>
      </c>
      <c r="AV86" s="50">
        <f>1/SQRT(1+(1/(AV78*2*PI()*Einstellungen!$E$17*Einstellungen!$E$18))^2)</f>
        <v>0.99999810957326185</v>
      </c>
      <c r="AW86" s="50">
        <f>1/SQRT(1+(1/(AW78*2*PI()*Einstellungen!$E$17*Einstellungen!$E$18))^2)</f>
        <v>0.99999817769093158</v>
      </c>
      <c r="AX86" s="50">
        <f>1/SQRT(1+(1/(AX78*2*PI()*Einstellungen!$E$17*Einstellungen!$E$18))^2)</f>
        <v>0.99999824219213485</v>
      </c>
      <c r="AY86" s="50">
        <f>1/SQRT(1+(1/(AY78*2*PI()*Einstellungen!$E$17*Einstellungen!$E$18))^2)</f>
        <v>0.99999830332841777</v>
      </c>
      <c r="AZ86" s="50">
        <f>1/SQRT(1+(1/(AZ78*2*PI()*Einstellungen!$E$17*Einstellungen!$E$18))^2)</f>
        <v>0.99999836132983055</v>
      </c>
      <c r="BA86" s="50">
        <f>1/SQRT(1+(1/(BA78*2*PI()*Einstellungen!$E$17*Einstellungen!$E$18))^2)</f>
        <v>0.99999841640709408</v>
      </c>
      <c r="BB86" s="50">
        <f>1/SQRT(1+(1/(BB78*2*PI()*Einstellungen!$E$17*Einstellungen!$E$18))^2)</f>
        <v>0.99999846875351694</v>
      </c>
      <c r="BC86" s="50">
        <f>1/SQRT(1+(1/(BC78*2*PI()*Einstellungen!$E$17*Einstellungen!$E$18))^2)</f>
        <v>0.99999851854669441</v>
      </c>
      <c r="BD86" s="50">
        <f>1/SQRT(1+(1/(BD78*2*PI()*Einstellungen!$E$17*Einstellungen!$E$18))^2)</f>
        <v>0.99999856595001491</v>
      </c>
      <c r="BE86" s="50">
        <f>1/SQRT(1+(1/(BE78*2*PI()*Einstellungen!$E$17*Einstellungen!$E$18))^2)</f>
        <v>0.99999861111400457</v>
      </c>
      <c r="BF86" s="50">
        <f>1/SQRT(1+(1/(BF78*2*PI()*Einstellungen!$E$17*Einstellungen!$E$18))^2)</f>
        <v>0.99999865417752165</v>
      </c>
      <c r="BG86" s="50">
        <f>1/SQRT(1+(1/(BG78*2*PI()*Einstellungen!$E$17*Einstellungen!$E$18))^2)</f>
        <v>0.99999869526882568</v>
      </c>
      <c r="BH86" s="50">
        <f>1/SQRT(1+(1/(BH78*2*PI()*Einstellungen!$E$17*Einstellungen!$E$18))^2)</f>
        <v>0.99999873450653454</v>
      </c>
      <c r="BI86" s="50">
        <f>1/SQRT(1+(1/(BI78*2*PI()*Einstellungen!$E$17*Einstellungen!$E$18))^2)</f>
        <v>0.99999877200047982</v>
      </c>
      <c r="BJ86" s="50">
        <f>1/SQRT(1+(1/(BJ78*2*PI()*Einstellungen!$E$17*Einstellungen!$E$18))^2)</f>
        <v>0.99999880785247786</v>
      </c>
      <c r="BK86" s="50">
        <f>1/SQRT(1+(1/(BK78*2*PI()*Einstellungen!$E$17*Einstellungen!$E$18))^2)</f>
        <v>0.9999988421570204</v>
      </c>
      <c r="BL86" s="50">
        <f>1/SQRT(1+(1/(BL78*2*PI()*Einstellungen!$E$17*Einstellungen!$E$18))^2)</f>
        <v>0.99999887500189844</v>
      </c>
      <c r="BM86" s="50">
        <f>1/SQRT(1+(1/(BM78*2*PI()*Einstellungen!$E$17*Einstellungen!$E$18))^2)</f>
        <v>0.99999890646876455</v>
      </c>
      <c r="BN86" s="50">
        <f>1/SQRT(1+(1/(BN78*2*PI()*Einstellungen!$E$17*Einstellungen!$E$18))^2)</f>
        <v>0.99999893663364048</v>
      </c>
      <c r="BO86" s="50">
        <f>1/SQRT(1+(1/(BO78*2*PI()*Einstellungen!$E$17*Einstellungen!$E$18))^2)</f>
        <v>0.99999896556737733</v>
      </c>
      <c r="BP86" s="50">
        <f>1/SQRT(1+(1/(BP78*2*PI()*Einstellungen!$E$17*Einstellungen!$E$18))^2)</f>
        <v>0.9999989933360709</v>
      </c>
      <c r="BQ86" s="50">
        <f>1/SQRT(1+(1/(BQ78*2*PI()*Einstellungen!$E$17*Einstellungen!$E$18))^2)</f>
        <v>0.99999902000144059</v>
      </c>
      <c r="BR86" s="50">
        <f>1/SQRT(1+(1/(BR78*2*PI()*Einstellungen!$E$17*Einstellungen!$E$18))^2)</f>
        <v>0.99999904562117248</v>
      </c>
      <c r="BS86" s="50">
        <f>1/SQRT(1+(1/(BS78*2*PI()*Einstellungen!$E$17*Einstellungen!$E$18))^2)</f>
        <v>0.99999907024923052</v>
      </c>
      <c r="BT86" s="50">
        <f>1/SQRT(1+(1/(BT78*2*PI()*Einstellungen!$E$17*Einstellungen!$E$18))^2)</f>
        <v>0.99999909393614272</v>
      </c>
      <c r="BU86" s="50">
        <f>1/SQRT(1+(1/(BU78*2*PI()*Einstellungen!$E$17*Einstellungen!$E$18))^2)</f>
        <v>0.99999911672925867</v>
      </c>
      <c r="BV86" s="50">
        <f>1/SQRT(1+(1/(BV78*2*PI()*Einstellungen!$E$17*Einstellungen!$E$18))^2)</f>
        <v>0.99999913867298784</v>
      </c>
      <c r="BW86" s="50">
        <f>1/SQRT(1+(1/(BW78*2*PI()*Einstellungen!$E$17*Einstellungen!$E$18))^2)</f>
        <v>0.99999915980901499</v>
      </c>
      <c r="BX86" s="50">
        <f>1/SQRT(1+(1/(BX78*2*PI()*Einstellungen!$E$17*Einstellungen!$E$18))^2)</f>
        <v>0.99999918017649891</v>
      </c>
      <c r="BY86" s="50">
        <f>1/SQRT(1+(1/(BY78*2*PI()*Einstellungen!$E$17*Einstellungen!$E$18))^2)</f>
        <v>0.99999919981225383</v>
      </c>
      <c r="BZ86" s="50">
        <f>1/SQRT(1+(1/(BZ78*2*PI()*Einstellungen!$E$17*Einstellungen!$E$18))^2)</f>
        <v>0.99999921875091546</v>
      </c>
      <c r="CA86" s="50">
        <f>1/SQRT(1+(1/(CA78*2*PI()*Einstellungen!$E$17*Einstellungen!$E$18))^2)</f>
        <v>0.99999923702509463</v>
      </c>
      <c r="CB86" s="50">
        <f>1/SQRT(1+(1/(CB78*2*PI()*Einstellungen!$E$17*Einstellungen!$E$18))^2)</f>
        <v>0.99999925466551698</v>
      </c>
      <c r="CC86" s="50">
        <f>1/SQRT(1+(1/(CC78*2*PI()*Einstellungen!$E$17*Einstellungen!$E$18))^2)</f>
        <v>0.99999927170115233</v>
      </c>
      <c r="CD86" s="50">
        <f>1/SQRT(1+(1/(CD78*2*PI()*Einstellungen!$E$17*Einstellungen!$E$18))^2)</f>
        <v>0.99999928815933448</v>
      </c>
      <c r="CE86" s="50">
        <f>1/SQRT(1+(1/(CE78*2*PI()*Einstellungen!$E$17*Einstellungen!$E$18))^2)</f>
        <v>0.99999930406586968</v>
      </c>
      <c r="CF86" s="50">
        <f>1/SQRT(1+(1/(CF78*2*PI()*Einstellungen!$E$17*Einstellungen!$E$18))^2)</f>
        <v>0.99999931944513909</v>
      </c>
      <c r="CG86" s="50">
        <f>1/SQRT(1+(1/(CG78*2*PI()*Einstellungen!$E$17*Einstellungen!$E$18))^2)</f>
        <v>0.99999933432019128</v>
      </c>
      <c r="CH86" s="50">
        <f>1/SQRT(1+(1/(CH78*2*PI()*Einstellungen!$E$17*Einstellungen!$E$18))^2)</f>
        <v>0.99999934871282925</v>
      </c>
      <c r="CI86" s="50">
        <f>1/SQRT(1+(1/(CI78*2*PI()*Einstellungen!$E$17*Einstellungen!$E$18))^2)</f>
        <v>0.99999936264368949</v>
      </c>
      <c r="CJ86" s="50">
        <f>1/SQRT(1+(1/(CJ78*2*PI()*Einstellungen!$E$17*Einstellungen!$E$18))^2)</f>
        <v>0.9999993761323176</v>
      </c>
      <c r="CK86" s="50">
        <f>1/SQRT(1+(1/(CK78*2*PI()*Einstellungen!$E$17*Einstellungen!$E$18))^2)</f>
        <v>0.99999938919723541</v>
      </c>
      <c r="CL86" s="50">
        <f>1/SQRT(1+(1/(CL78*2*PI()*Einstellungen!$E$17*Einstellungen!$E$18))^2)</f>
        <v>0.99999940185600555</v>
      </c>
      <c r="CM86" s="50">
        <f>1/SQRT(1+(1/(CM78*2*PI()*Einstellungen!$E$17*Einstellungen!$E$18))^2)</f>
        <v>0.99999941412528903</v>
      </c>
      <c r="CN86" s="50">
        <f>1/SQRT(1+(1/(CN78*2*PI()*Einstellungen!$E$17*Einstellungen!$E$18))^2)</f>
        <v>0.9999994260209023</v>
      </c>
      <c r="CO86" s="50">
        <f>1/SQRT(1+(1/(CO78*2*PI()*Einstellungen!$E$17*Einstellungen!$E$18))^2)</f>
        <v>0.99999943755786658</v>
      </c>
      <c r="CP86" s="51">
        <f>1/SQRT(1+(1/(CP78*2*PI()*Einstellungen!$E$17*Einstellungen!$E$18))^2)</f>
        <v>0.99999944875045588</v>
      </c>
    </row>
    <row r="87" spans="2:94" ht="15.75" thickBot="1" x14ac:dyDescent="0.3">
      <c r="B87" s="34"/>
      <c r="C87" s="5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4"/>
    </row>
    <row r="88" spans="2:94" x14ac:dyDescent="0.25">
      <c r="B88" s="235" t="s">
        <v>59</v>
      </c>
      <c r="C88" s="238"/>
      <c r="D88" s="48">
        <f t="shared" ref="D88:BO88" si="219">20*LOG(D80)</f>
        <v>-80.423786020790544</v>
      </c>
      <c r="E88" s="48">
        <f t="shared" si="219"/>
        <v>-79.595932325898332</v>
      </c>
      <c r="F88" s="48">
        <f t="shared" si="219"/>
        <v>-78.840161117170439</v>
      </c>
      <c r="G88" s="48">
        <f t="shared" si="219"/>
        <v>-78.144919001834154</v>
      </c>
      <c r="H88" s="48">
        <f t="shared" si="219"/>
        <v>-77.501225345041902</v>
      </c>
      <c r="I88" s="48">
        <f t="shared" si="219"/>
        <v>-76.901960888916662</v>
      </c>
      <c r="J88" s="48">
        <f t="shared" si="219"/>
        <v>-76.341386429123247</v>
      </c>
      <c r="K88" s="48">
        <f t="shared" si="219"/>
        <v>-75.814807667675552</v>
      </c>
      <c r="L88" s="48">
        <f t="shared" si="219"/>
        <v>-75.318336006962042</v>
      </c>
      <c r="M88" s="48">
        <f t="shared" si="219"/>
        <v>-74.848714104546545</v>
      </c>
      <c r="N88" s="48">
        <f t="shared" si="219"/>
        <v>-74.403186225686298</v>
      </c>
      <c r="O88" s="48">
        <f t="shared" si="219"/>
        <v>-73.979400260438155</v>
      </c>
      <c r="P88" s="48">
        <f t="shared" si="219"/>
        <v>-73.575332555610899</v>
      </c>
      <c r="Q88" s="48">
        <f t="shared" si="219"/>
        <v>-73.189229469429463</v>
      </c>
      <c r="R88" s="48">
        <f t="shared" si="219"/>
        <v>-72.819561374063341</v>
      </c>
      <c r="S88" s="48">
        <f t="shared" si="219"/>
        <v>-72.464986054156697</v>
      </c>
      <c r="T88" s="48">
        <f t="shared" si="219"/>
        <v>-72.124319288270897</v>
      </c>
      <c r="U88" s="48">
        <f t="shared" si="219"/>
        <v>-71.796510985385154</v>
      </c>
      <c r="V88" s="48">
        <f t="shared" si="219"/>
        <v>-71.480625663385993</v>
      </c>
      <c r="W88" s="48">
        <f t="shared" si="219"/>
        <v>-71.175826354704583</v>
      </c>
      <c r="X88" s="48">
        <f t="shared" si="219"/>
        <v>-70.881361241531607</v>
      </c>
      <c r="Y88" s="48">
        <f t="shared" si="219"/>
        <v>-70.596552483268397</v>
      </c>
      <c r="Z88" s="48">
        <f t="shared" si="219"/>
        <v>-70.320786818372554</v>
      </c>
      <c r="AA88" s="48">
        <f t="shared" si="219"/>
        <v>-70.053507612817583</v>
      </c>
      <c r="AB88" s="48">
        <f t="shared" si="219"/>
        <v>-69.794208095922727</v>
      </c>
      <c r="AC88" s="48">
        <f t="shared" si="219"/>
        <v>-69.542425576942648</v>
      </c>
      <c r="AD88" s="48">
        <f t="shared" si="219"/>
        <v>-69.297736476570591</v>
      </c>
      <c r="AE88" s="48">
        <f t="shared" si="219"/>
        <v>-69.059752039332423</v>
      </c>
      <c r="AF88" s="48">
        <f t="shared" si="219"/>
        <v>-68.828114617879962</v>
      </c>
      <c r="AG88" s="48">
        <f t="shared" si="219"/>
        <v>-68.602494440017864</v>
      </c>
      <c r="AH88" s="48">
        <f t="shared" si="219"/>
        <v>-68.382586785108103</v>
      </c>
      <c r="AI88" s="48">
        <f t="shared" si="219"/>
        <v>-68.168109509179985</v>
      </c>
      <c r="AJ88" s="48">
        <f t="shared" si="219"/>
        <v>-67.958800868311869</v>
      </c>
      <c r="AK88" s="48">
        <f t="shared" si="219"/>
        <v>-67.754417598161169</v>
      </c>
      <c r="AL88" s="48">
        <f t="shared" si="219"/>
        <v>-67.554733214300001</v>
      </c>
      <c r="AM88" s="48">
        <f t="shared" si="219"/>
        <v>-67.359536503575555</v>
      </c>
      <c r="AN88" s="48">
        <f t="shared" si="219"/>
        <v>-67.168630181297473</v>
      </c>
      <c r="AO88" s="48">
        <f t="shared" si="219"/>
        <v>-66.981829692848962</v>
      </c>
      <c r="AP88" s="48">
        <f t="shared" si="219"/>
        <v>-66.798962141473751</v>
      </c>
      <c r="AQ88" s="48">
        <f t="shared" si="219"/>
        <v>-66.619865326625259</v>
      </c>
      <c r="AR88" s="48">
        <f t="shared" si="219"/>
        <v>-66.444386879473015</v>
      </c>
      <c r="AS88" s="48">
        <f t="shared" si="219"/>
        <v>-66.272383484020366</v>
      </c>
      <c r="AT88" s="48">
        <f t="shared" si="219"/>
        <v>-66.103720173856644</v>
      </c>
      <c r="AU88" s="48">
        <f t="shared" si="219"/>
        <v>-65.938269695898214</v>
      </c>
      <c r="AV88" s="48">
        <f t="shared" si="219"/>
        <v>-65.775911933603822</v>
      </c>
      <c r="AW88" s="48">
        <f t="shared" si="219"/>
        <v>-65.616533383115353</v>
      </c>
      <c r="AX88" s="48">
        <f t="shared" si="219"/>
        <v>-65.460026676601103</v>
      </c>
      <c r="AY88" s="48">
        <f t="shared" si="219"/>
        <v>-65.30629014778799</v>
      </c>
      <c r="AZ88" s="48">
        <f t="shared" si="219"/>
        <v>-65.155227435279627</v>
      </c>
      <c r="BA88" s="48">
        <f t="shared" si="219"/>
        <v>-65.006747119783867</v>
      </c>
      <c r="BB88" s="48">
        <f t="shared" si="219"/>
        <v>-64.860762391830093</v>
      </c>
      <c r="BC88" s="48">
        <f t="shared" si="219"/>
        <v>-64.717190746951673</v>
      </c>
      <c r="BD88" s="48">
        <f t="shared" si="219"/>
        <v>-64.575953705653816</v>
      </c>
      <c r="BE88" s="48">
        <f t="shared" si="219"/>
        <v>-64.436976555786984</v>
      </c>
      <c r="BF88" s="48">
        <f t="shared" si="219"/>
        <v>-64.300188115208428</v>
      </c>
      <c r="BG88" s="48">
        <f t="shared" si="219"/>
        <v>-64.165520512844438</v>
      </c>
      <c r="BH88" s="48">
        <f t="shared" si="219"/>
        <v>-64.032908986467419</v>
      </c>
      <c r="BI88" s="48">
        <f t="shared" si="219"/>
        <v>-63.902291695679317</v>
      </c>
      <c r="BJ88" s="48">
        <f t="shared" si="219"/>
        <v>-63.773609548750009</v>
      </c>
      <c r="BK88" s="48">
        <f t="shared" si="219"/>
        <v>-63.646806042096358</v>
      </c>
      <c r="BL88" s="48">
        <f t="shared" si="219"/>
        <v>-63.521827111310891</v>
      </c>
      <c r="BM88" s="48">
        <f t="shared" si="219"/>
        <v>-63.398620992756925</v>
      </c>
      <c r="BN88" s="48">
        <f t="shared" si="219"/>
        <v>-63.277138094843295</v>
      </c>
      <c r="BO88" s="48">
        <f t="shared" si="219"/>
        <v>-63.157330878177618</v>
      </c>
      <c r="BP88" s="48">
        <f t="shared" ref="BP88:CP88" si="220">20*LOG(BP80)</f>
        <v>-63.039153743873115</v>
      </c>
      <c r="BQ88" s="48">
        <f t="shared" si="220"/>
        <v>-62.922562929352367</v>
      </c>
      <c r="BR88" s="48">
        <f t="shared" si="220"/>
        <v>-62.807516411052113</v>
      </c>
      <c r="BS88" s="48">
        <f t="shared" si="220"/>
        <v>-62.693973813487709</v>
      </c>
      <c r="BT88" s="48">
        <f t="shared" si="220"/>
        <v>-62.581896324184981</v>
      </c>
      <c r="BU88" s="48">
        <f t="shared" si="220"/>
        <v>-62.471246614030839</v>
      </c>
      <c r="BV88" s="48">
        <f t="shared" si="220"/>
        <v>-62.3619887626337</v>
      </c>
      <c r="BW88" s="48">
        <f t="shared" si="220"/>
        <v>-62.254088188320324</v>
      </c>
      <c r="BX88" s="48">
        <f t="shared" si="220"/>
        <v>-62.147511582427562</v>
      </c>
      <c r="BY88" s="48">
        <f t="shared" si="220"/>
        <v>-62.042226847576828</v>
      </c>
      <c r="BZ88" s="48">
        <f t="shared" si="220"/>
        <v>-61.938203039644925</v>
      </c>
      <c r="CA88" s="48">
        <f t="shared" si="220"/>
        <v>-61.835410313168786</v>
      </c>
      <c r="CB88" s="48">
        <f t="shared" si="220"/>
        <v>-61.733819869943204</v>
      </c>
      <c r="CC88" s="48">
        <f t="shared" si="220"/>
        <v>-61.633403910589934</v>
      </c>
      <c r="CD88" s="48">
        <f t="shared" si="220"/>
        <v>-61.534135588894515</v>
      </c>
      <c r="CE88" s="48">
        <f t="shared" si="220"/>
        <v>-61.435988968723052</v>
      </c>
      <c r="CF88" s="48">
        <f t="shared" si="220"/>
        <v>-61.338938983346061</v>
      </c>
      <c r="CG88" s="48">
        <f t="shared" si="220"/>
        <v>-61.242961397009772</v>
      </c>
      <c r="CH88" s="48">
        <f t="shared" si="220"/>
        <v>-61.148032768607465</v>
      </c>
      <c r="CI88" s="48">
        <f t="shared" si="220"/>
        <v>-61.054130417314624</v>
      </c>
      <c r="CJ88" s="48">
        <f t="shared" si="220"/>
        <v>-60.961232390061937</v>
      </c>
      <c r="CK88" s="48">
        <f t="shared" si="220"/>
        <v>-60.869317430729375</v>
      </c>
      <c r="CL88" s="48">
        <f t="shared" si="220"/>
        <v>-60.778364950953218</v>
      </c>
      <c r="CM88" s="48">
        <f t="shared" si="220"/>
        <v>-60.688355002445782</v>
      </c>
      <c r="CN88" s="48">
        <f t="shared" si="220"/>
        <v>-60.59926825073471</v>
      </c>
      <c r="CO88" s="48">
        <f t="shared" si="220"/>
        <v>-60.511085950235355</v>
      </c>
      <c r="CP88" s="49">
        <f t="shared" si="220"/>
        <v>-60.423789920575956</v>
      </c>
    </row>
    <row r="89" spans="2:94" x14ac:dyDescent="0.25">
      <c r="B89" s="236"/>
      <c r="C89" s="239"/>
      <c r="D89" s="48">
        <f t="shared" ref="D89:BO89" si="221">20*LOG(D81)</f>
        <v>-60.423789920575956</v>
      </c>
      <c r="E89" s="48">
        <f t="shared" si="221"/>
        <v>-59.595937044638205</v>
      </c>
      <c r="F89" s="48">
        <f t="shared" si="221"/>
        <v>-58.840166732860283</v>
      </c>
      <c r="G89" s="48">
        <f t="shared" si="221"/>
        <v>-58.144925592469392</v>
      </c>
      <c r="H89" s="48">
        <f t="shared" si="221"/>
        <v>-57.501232988617929</v>
      </c>
      <c r="I89" s="48">
        <f t="shared" si="221"/>
        <v>-56.901969663428787</v>
      </c>
      <c r="J89" s="48">
        <f t="shared" si="221"/>
        <v>-56.341396412566738</v>
      </c>
      <c r="K89" s="48">
        <f t="shared" si="221"/>
        <v>-55.814818938045605</v>
      </c>
      <c r="L89" s="48">
        <f t="shared" si="221"/>
        <v>-55.318348642253767</v>
      </c>
      <c r="M89" s="48">
        <f t="shared" si="221"/>
        <v>-54.848728182754996</v>
      </c>
      <c r="N89" s="48">
        <f t="shared" si="221"/>
        <v>-54.403201824806459</v>
      </c>
      <c r="O89" s="48">
        <f t="shared" si="221"/>
        <v>-53.979417458464908</v>
      </c>
      <c r="P89" s="48">
        <f t="shared" si="221"/>
        <v>-53.575351430539023</v>
      </c>
      <c r="Q89" s="48">
        <f t="shared" si="221"/>
        <v>-53.189250099253684</v>
      </c>
      <c r="R89" s="48">
        <f t="shared" si="221"/>
        <v>-52.819583836778264</v>
      </c>
      <c r="S89" s="48">
        <f t="shared" si="221"/>
        <v>-52.465010427756823</v>
      </c>
      <c r="T89" s="48">
        <f t="shared" si="221"/>
        <v>-52.124345650750634</v>
      </c>
      <c r="U89" s="48">
        <f t="shared" si="221"/>
        <v>-51.796539414738803</v>
      </c>
      <c r="V89" s="48">
        <f t="shared" si="221"/>
        <v>-51.480656237607725</v>
      </c>
      <c r="W89" s="48">
        <f t="shared" si="221"/>
        <v>-51.175859151788458</v>
      </c>
      <c r="X89" s="48">
        <f t="shared" si="221"/>
        <v>-50.881396339471578</v>
      </c>
      <c r="Y89" s="48">
        <f t="shared" si="221"/>
        <v>-50.596589960058267</v>
      </c>
      <c r="Z89" s="48">
        <f t="shared" si="221"/>
        <v>-50.32082675200602</v>
      </c>
      <c r="AA89" s="48">
        <f t="shared" si="221"/>
        <v>-50.053550081288179</v>
      </c>
      <c r="AB89" s="48">
        <f t="shared" si="221"/>
        <v>-49.794253177223872</v>
      </c>
      <c r="AC89" s="48">
        <f t="shared" si="221"/>
        <v>-49.542473349067606</v>
      </c>
      <c r="AD89" s="48">
        <f t="shared" si="221"/>
        <v>-49.297787017512462</v>
      </c>
      <c r="AE89" s="48">
        <f t="shared" si="221"/>
        <v>-49.059805427084207</v>
      </c>
      <c r="AF89" s="48">
        <f t="shared" si="221"/>
        <v>-48.828170930434439</v>
      </c>
      <c r="AG89" s="48">
        <f t="shared" si="221"/>
        <v>-48.602553755367694</v>
      </c>
      <c r="AH89" s="48">
        <f t="shared" si="221"/>
        <v>-48.382649181245768</v>
      </c>
      <c r="AI89" s="48">
        <f t="shared" si="221"/>
        <v>-48.168175064097802</v>
      </c>
      <c r="AJ89" s="48">
        <f t="shared" si="221"/>
        <v>-47.958869660001966</v>
      </c>
      <c r="AK89" s="48">
        <f t="shared" si="221"/>
        <v>-47.754489704615509</v>
      </c>
      <c r="AL89" s="48">
        <f t="shared" si="221"/>
        <v>-47.554808713510369</v>
      </c>
      <c r="AM89" s="48">
        <f t="shared" si="221"/>
        <v>-47.359615473533559</v>
      </c>
      <c r="AN89" s="48">
        <f t="shared" si="221"/>
        <v>-47.168712699994501</v>
      </c>
      <c r="AO89" s="48">
        <f t="shared" si="221"/>
        <v>-46.981915838276223</v>
      </c>
      <c r="AP89" s="48">
        <f t="shared" si="221"/>
        <v>-46.799051991622264</v>
      </c>
      <c r="AQ89" s="48">
        <f t="shared" si="221"/>
        <v>-46.6199589594858</v>
      </c>
      <c r="AR89" s="48">
        <f t="shared" si="221"/>
        <v>-46.444484373036218</v>
      </c>
      <c r="AS89" s="48">
        <f t="shared" si="221"/>
        <v>-46.272484916276582</v>
      </c>
      <c r="AT89" s="48">
        <f t="shared" si="221"/>
        <v>-46.103825622796066</v>
      </c>
      <c r="AU89" s="48">
        <f t="shared" si="221"/>
        <v>-45.938379239510773</v>
      </c>
      <c r="AV89" s="48">
        <f t="shared" si="221"/>
        <v>-45.776025649879259</v>
      </c>
      <c r="AW89" s="48">
        <f t="shared" si="221"/>
        <v>-45.616651350043149</v>
      </c>
      <c r="AX89" s="48">
        <f t="shared" si="221"/>
        <v>-45.460148972170501</v>
      </c>
      <c r="AY89" s="48">
        <f t="shared" si="221"/>
        <v>-45.30641684998804</v>
      </c>
      <c r="AZ89" s="48">
        <f t="shared" si="221"/>
        <v>-45.155358622099087</v>
      </c>
      <c r="BA89" s="48">
        <f t="shared" si="221"/>
        <v>-45.006882869211282</v>
      </c>
      <c r="BB89" s="48">
        <f t="shared" si="221"/>
        <v>-44.860902781853738</v>
      </c>
      <c r="BC89" s="48">
        <f t="shared" si="221"/>
        <v>-44.717335855559583</v>
      </c>
      <c r="BD89" s="48">
        <f t="shared" si="221"/>
        <v>-44.576103610833755</v>
      </c>
      <c r="BE89" s="48">
        <f t="shared" si="221"/>
        <v>-44.437131335526452</v>
      </c>
      <c r="BF89" s="48">
        <f t="shared" si="221"/>
        <v>-44.300347847494663</v>
      </c>
      <c r="BG89" s="48">
        <f t="shared" si="221"/>
        <v>-44.165685275664416</v>
      </c>
      <c r="BH89" s="48">
        <f t="shared" si="221"/>
        <v>-44.033078857807801</v>
      </c>
      <c r="BI89" s="48">
        <f t="shared" si="221"/>
        <v>-43.902466753526532</v>
      </c>
      <c r="BJ89" s="48">
        <f t="shared" si="221"/>
        <v>-43.77378987109018</v>
      </c>
      <c r="BK89" s="48">
        <f t="shared" si="221"/>
        <v>-43.646991706915308</v>
      </c>
      <c r="BL89" s="48">
        <f t="shared" si="221"/>
        <v>-43.522018196594161</v>
      </c>
      <c r="BM89" s="48">
        <f t="shared" si="221"/>
        <v>-43.398817576489748</v>
      </c>
      <c r="BN89" s="48">
        <f t="shared" si="221"/>
        <v>-43.277340255010614</v>
      </c>
      <c r="BO89" s="48">
        <f t="shared" si="221"/>
        <v>-43.157538692764064</v>
      </c>
      <c r="BP89" s="48">
        <f t="shared" ref="BP89:CP89" si="222">20*LOG(BP81)</f>
        <v>-43.039367290863012</v>
      </c>
      <c r="BQ89" s="48">
        <f t="shared" si="222"/>
        <v>-42.922782286729728</v>
      </c>
      <c r="BR89" s="48">
        <f t="shared" si="222"/>
        <v>-42.807741656800616</v>
      </c>
      <c r="BS89" s="48">
        <f t="shared" si="222"/>
        <v>-42.694205025590719</v>
      </c>
      <c r="BT89" s="48">
        <f t="shared" si="222"/>
        <v>-42.582133580625538</v>
      </c>
      <c r="BU89" s="48">
        <f t="shared" si="222"/>
        <v>-42.471489992791632</v>
      </c>
      <c r="BV89" s="48">
        <f t="shared" si="222"/>
        <v>-42.362238341697122</v>
      </c>
      <c r="BW89" s="48">
        <f t="shared" si="222"/>
        <v>-42.254344045668375</v>
      </c>
      <c r="BX89" s="48">
        <f t="shared" si="222"/>
        <v>-42.147773796041939</v>
      </c>
      <c r="BY89" s="48">
        <f t="shared" si="222"/>
        <v>-42.042495495438857</v>
      </c>
      <c r="BZ89" s="48">
        <f t="shared" si="222"/>
        <v>-41.93847819973557</v>
      </c>
      <c r="CA89" s="48">
        <f t="shared" si="222"/>
        <v>-41.835692063468684</v>
      </c>
      <c r="CB89" s="48">
        <f t="shared" si="222"/>
        <v>-41.734108288432601</v>
      </c>
      <c r="CC89" s="48">
        <f t="shared" si="222"/>
        <v>-41.633699075248742</v>
      </c>
      <c r="CD89" s="48">
        <f t="shared" si="222"/>
        <v>-41.534437577702235</v>
      </c>
      <c r="CE89" s="48">
        <f t="shared" si="222"/>
        <v>-41.436297859658843</v>
      </c>
      <c r="CF89" s="48">
        <f t="shared" si="222"/>
        <v>-41.339254854388685</v>
      </c>
      <c r="CG89" s="48">
        <f t="shared" si="222"/>
        <v>-41.243284326137598</v>
      </c>
      <c r="CH89" s="48">
        <f t="shared" si="222"/>
        <v>-41.148362833798501</v>
      </c>
      <c r="CI89" s="48">
        <f t="shared" si="222"/>
        <v>-41.054467696546467</v>
      </c>
      <c r="CJ89" s="48">
        <f t="shared" si="222"/>
        <v>-40.961576961311799</v>
      </c>
      <c r="CK89" s="48">
        <f t="shared" si="222"/>
        <v>-40.869669371974062</v>
      </c>
      <c r="CL89" s="48">
        <f t="shared" si="222"/>
        <v>-40.778724340169134</v>
      </c>
      <c r="CM89" s="48">
        <f t="shared" si="222"/>
        <v>-40.688721917608902</v>
      </c>
      <c r="CN89" s="48">
        <f t="shared" si="222"/>
        <v>-40.599642769820619</v>
      </c>
      <c r="CO89" s="48">
        <f t="shared" si="222"/>
        <v>-40.511468151219233</v>
      </c>
      <c r="CP89" s="49">
        <f t="shared" si="222"/>
        <v>-40.424179881432501</v>
      </c>
    </row>
    <row r="90" spans="2:94" x14ac:dyDescent="0.25">
      <c r="B90" s="236"/>
      <c r="C90" s="239"/>
      <c r="D90" s="48">
        <f t="shared" ref="D90:BO93" si="223">20*LOG(D82)</f>
        <v>-40.424179881432501</v>
      </c>
      <c r="E90" s="48">
        <f t="shared" si="223"/>
        <v>-39.596408892736257</v>
      </c>
      <c r="F90" s="48">
        <f t="shared" si="223"/>
        <v>-38.840728265177411</v>
      </c>
      <c r="G90" s="48">
        <f t="shared" si="223"/>
        <v>-38.145584605490342</v>
      </c>
      <c r="H90" s="48">
        <f t="shared" si="223"/>
        <v>-37.501997278291825</v>
      </c>
      <c r="I90" s="48">
        <f t="shared" si="223"/>
        <v>-36.902847025126292</v>
      </c>
      <c r="J90" s="48">
        <f t="shared" si="223"/>
        <v>-36.342394641037302</v>
      </c>
      <c r="K90" s="48">
        <f t="shared" si="223"/>
        <v>-35.815945827374655</v>
      </c>
      <c r="L90" s="48">
        <f t="shared" si="223"/>
        <v>-35.319611985819932</v>
      </c>
      <c r="M90" s="48">
        <f t="shared" si="223"/>
        <v>-34.850135773187368</v>
      </c>
      <c r="N90" s="48">
        <f t="shared" si="223"/>
        <v>-34.404761453941816</v>
      </c>
      <c r="O90" s="48">
        <f t="shared" si="223"/>
        <v>-33.981136917305022</v>
      </c>
      <c r="P90" s="48">
        <f t="shared" si="223"/>
        <v>-33.577238509207923</v>
      </c>
      <c r="Q90" s="48">
        <f t="shared" si="223"/>
        <v>-33.19131258695495</v>
      </c>
      <c r="R90" s="48">
        <f t="shared" si="223"/>
        <v>-32.821829521752356</v>
      </c>
      <c r="S90" s="48">
        <f t="shared" si="223"/>
        <v>-32.467447097238413</v>
      </c>
      <c r="T90" s="48">
        <f t="shared" si="223"/>
        <v>-32.126981090925973</v>
      </c>
      <c r="U90" s="48">
        <f t="shared" si="223"/>
        <v>-31.799381410703052</v>
      </c>
      <c r="V90" s="48">
        <f t="shared" si="223"/>
        <v>-31.4837125733224</v>
      </c>
      <c r="W90" s="48">
        <f t="shared" si="223"/>
        <v>-31.179137610038786</v>
      </c>
      <c r="X90" s="48">
        <f t="shared" si="223"/>
        <v>-30.884904701823963</v>
      </c>
      <c r="Y90" s="48">
        <f t="shared" si="223"/>
        <v>-30.600336006817752</v>
      </c>
      <c r="Z90" s="48">
        <f t="shared" si="223"/>
        <v>-30.324818262173743</v>
      </c>
      <c r="AA90" s="48">
        <f t="shared" si="223"/>
        <v>-30.057794832518894</v>
      </c>
      <c r="AB90" s="48">
        <f t="shared" si="223"/>
        <v>-29.798758945783462</v>
      </c>
      <c r="AC90" s="48">
        <f t="shared" si="223"/>
        <v>-29.547247909790627</v>
      </c>
      <c r="AD90" s="48">
        <f t="shared" si="223"/>
        <v>-29.302838143759757</v>
      </c>
      <c r="AE90" s="48">
        <f t="shared" si="223"/>
        <v>-29.065140890700452</v>
      </c>
      <c r="AF90" s="48">
        <f t="shared" si="223"/>
        <v>-28.833798501705822</v>
      </c>
      <c r="AG90" s="48">
        <f t="shared" si="223"/>
        <v>-28.608481202979537</v>
      </c>
      <c r="AH90" s="48">
        <f t="shared" si="223"/>
        <v>-28.388884272240272</v>
      </c>
      <c r="AI90" s="48">
        <f t="shared" si="223"/>
        <v>-28.174725563831689</v>
      </c>
      <c r="AJ90" s="48">
        <f t="shared" si="223"/>
        <v>-27.965743332104299</v>
      </c>
      <c r="AK90" s="48">
        <f t="shared" si="223"/>
        <v>-27.761694310945412</v>
      </c>
      <c r="AL90" s="48">
        <f t="shared" si="223"/>
        <v>-27.562352014114882</v>
      </c>
      <c r="AM90" s="48">
        <f t="shared" si="223"/>
        <v>-27.367505226605445</v>
      </c>
      <c r="AN90" s="48">
        <f t="shared" si="223"/>
        <v>-27.176956661830157</v>
      </c>
      <c r="AO90" s="48">
        <f t="shared" si="223"/>
        <v>-26.990521763233581</v>
      </c>
      <c r="AP90" s="48">
        <f t="shared" si="223"/>
        <v>-26.808027632078719</v>
      </c>
      <c r="AQ90" s="48">
        <f t="shared" si="223"/>
        <v>-26.629312065796217</v>
      </c>
      <c r="AR90" s="48">
        <f t="shared" si="223"/>
        <v>-26.454222693490919</v>
      </c>
      <c r="AS90" s="48">
        <f t="shared" si="223"/>
        <v>-26.282616197059461</v>
      </c>
      <c r="AT90" s="48">
        <f t="shared" si="223"/>
        <v>-26.114357607942601</v>
      </c>
      <c r="AU90" s="48">
        <f t="shared" si="223"/>
        <v>-25.949319670866238</v>
      </c>
      <c r="AV90" s="48">
        <f t="shared" si="223"/>
        <v>-25.787382267056831</v>
      </c>
      <c r="AW90" s="48">
        <f t="shared" si="223"/>
        <v>-25.628431890382167</v>
      </c>
      <c r="AX90" s="48">
        <f t="shared" si="223"/>
        <v>-25.47236117069469</v>
      </c>
      <c r="AY90" s="48">
        <f t="shared" si="223"/>
        <v>-25.3190684393638</v>
      </c>
      <c r="AZ90" s="48">
        <f t="shared" si="223"/>
        <v>-25.168457332593867</v>
      </c>
      <c r="BA90" s="48">
        <f t="shared" si="223"/>
        <v>-25.020436428651923</v>
      </c>
      <c r="BB90" s="48">
        <f t="shared" si="223"/>
        <v>-24.874918915584917</v>
      </c>
      <c r="BC90" s="48">
        <f t="shared" si="223"/>
        <v>-24.731822286402267</v>
      </c>
      <c r="BD90" s="48">
        <f t="shared" si="223"/>
        <v>-24.591068059043728</v>
      </c>
      <c r="BE90" s="48">
        <f t="shared" si="223"/>
        <v>-24.452581518752858</v>
      </c>
      <c r="BF90" s="48">
        <f t="shared" si="223"/>
        <v>-24.316291480738627</v>
      </c>
      <c r="BG90" s="48">
        <f t="shared" si="223"/>
        <v>-24.182130071237683</v>
      </c>
      <c r="BH90" s="48">
        <f t="shared" si="223"/>
        <v>-24.050032525291449</v>
      </c>
      <c r="BI90" s="48">
        <f t="shared" si="223"/>
        <v>-23.919936999729718</v>
      </c>
      <c r="BJ90" s="48">
        <f t="shared" si="223"/>
        <v>-23.791784400008943</v>
      </c>
      <c r="BK90" s="48">
        <f t="shared" si="223"/>
        <v>-23.665518219691421</v>
      </c>
      <c r="BL90" s="48">
        <f t="shared" si="223"/>
        <v>-23.541084391474008</v>
      </c>
      <c r="BM90" s="48">
        <f t="shared" si="223"/>
        <v>-23.418431148783316</v>
      </c>
      <c r="BN90" s="48">
        <f t="shared" si="223"/>
        <v>-23.29750889705047</v>
      </c>
      <c r="BO90" s="48">
        <f t="shared" si="223"/>
        <v>-23.17827009386442</v>
      </c>
      <c r="BP90" s="48">
        <f t="shared" ref="BP90:CP90" si="224">20*LOG(BP82)</f>
        <v>-23.06066913727884</v>
      </c>
      <c r="BQ90" s="48">
        <f t="shared" si="224"/>
        <v>-22.944662261615928</v>
      </c>
      <c r="BR90" s="48">
        <f t="shared" si="224"/>
        <v>-22.830207440171236</v>
      </c>
      <c r="BS90" s="48">
        <f t="shared" si="224"/>
        <v>-22.717264294278227</v>
      </c>
      <c r="BT90" s="48">
        <f t="shared" si="224"/>
        <v>-22.605794008240157</v>
      </c>
      <c r="BU90" s="48">
        <f t="shared" si="224"/>
        <v>-22.495759249680766</v>
      </c>
      <c r="BV90" s="48">
        <f t="shared" si="224"/>
        <v>-22.387124094904728</v>
      </c>
      <c r="BW90" s="48">
        <f t="shared" si="224"/>
        <v>-22.279853958894567</v>
      </c>
      <c r="BX90" s="48">
        <f t="shared" si="224"/>
        <v>-22.173915529602478</v>
      </c>
      <c r="BY90" s="48">
        <f t="shared" si="224"/>
        <v>-22.069276706224837</v>
      </c>
      <c r="BZ90" s="48">
        <f t="shared" si="224"/>
        <v>-21.965906541173066</v>
      </c>
      <c r="CA90" s="48">
        <f t="shared" si="224"/>
        <v>-21.863775185478506</v>
      </c>
      <c r="CB90" s="48">
        <f t="shared" si="224"/>
        <v>-21.762853837390139</v>
      </c>
      <c r="CC90" s="48">
        <f t="shared" si="224"/>
        <v>-21.663114693943793</v>
      </c>
      <c r="CD90" s="48">
        <f t="shared" si="224"/>
        <v>-21.564530905299002</v>
      </c>
      <c r="CE90" s="48">
        <f t="shared" si="224"/>
        <v>-21.467076531655866</v>
      </c>
      <c r="CF90" s="48">
        <f t="shared" si="224"/>
        <v>-21.370726502578982</v>
      </c>
      <c r="CG90" s="48">
        <f t="shared" si="224"/>
        <v>-21.275456578568757</v>
      </c>
      <c r="CH90" s="48">
        <f t="shared" si="224"/>
        <v>-21.181243314732857</v>
      </c>
      <c r="CI90" s="48">
        <f t="shared" si="224"/>
        <v>-21.088064026421428</v>
      </c>
      <c r="CJ90" s="48">
        <f t="shared" si="224"/>
        <v>-20.995896756700137</v>
      </c>
      <c r="CK90" s="48">
        <f t="shared" si="224"/>
        <v>-20.904720245544326</v>
      </c>
      <c r="CL90" s="48">
        <f t="shared" si="224"/>
        <v>-20.814513900646109</v>
      </c>
      <c r="CM90" s="48">
        <f t="shared" si="224"/>
        <v>-20.725257769734192</v>
      </c>
      <c r="CN90" s="48">
        <f t="shared" si="224"/>
        <v>-20.636932514313202</v>
      </c>
      <c r="CO90" s="48">
        <f t="shared" si="224"/>
        <v>-20.549519384736161</v>
      </c>
      <c r="CP90" s="49">
        <f t="shared" si="224"/>
        <v>-20.463000196529691</v>
      </c>
    </row>
    <row r="91" spans="2:94" x14ac:dyDescent="0.25">
      <c r="B91" s="236"/>
      <c r="C91" s="239"/>
      <c r="D91" s="48">
        <f t="shared" si="223"/>
        <v>-20.463000196529691</v>
      </c>
      <c r="E91" s="48">
        <f t="shared" si="223"/>
        <v>-19.643336684037315</v>
      </c>
      <c r="F91" s="48">
        <f t="shared" si="223"/>
        <v>-18.896517988428052</v>
      </c>
      <c r="G91" s="48">
        <f t="shared" si="223"/>
        <v>-18.210985979570374</v>
      </c>
      <c r="H91" s="48">
        <f t="shared" si="223"/>
        <v>-17.577754910119257</v>
      </c>
      <c r="I91" s="48">
        <f t="shared" si="223"/>
        <v>-16.989700043360187</v>
      </c>
      <c r="J91" s="48">
        <f t="shared" si="223"/>
        <v>-16.441076339128145</v>
      </c>
      <c r="K91" s="48">
        <f t="shared" si="223"/>
        <v>-15.927183316478429</v>
      </c>
      <c r="L91" s="48">
        <f t="shared" si="223"/>
        <v>-15.444125858057944</v>
      </c>
      <c r="M91" s="48">
        <f t="shared" si="223"/>
        <v>-14.988639775698712</v>
      </c>
      <c r="N91" s="48">
        <f t="shared" si="223"/>
        <v>-14.557962174139254</v>
      </c>
      <c r="O91" s="48">
        <f t="shared" si="223"/>
        <v>-14.14973347970818</v>
      </c>
      <c r="P91" s="48">
        <f t="shared" si="223"/>
        <v>-13.761922284190062</v>
      </c>
      <c r="Q91" s="48">
        <f t="shared" si="223"/>
        <v>-13.392766911702081</v>
      </c>
      <c r="R91" s="48">
        <f t="shared" si="223"/>
        <v>-13.040729433695157</v>
      </c>
      <c r="S91" s="48">
        <f t="shared" si="223"/>
        <v>-12.704459080179626</v>
      </c>
      <c r="T91" s="48">
        <f t="shared" si="223"/>
        <v>-12.382762834048135</v>
      </c>
      <c r="U91" s="48">
        <f t="shared" si="223"/>
        <v>-12.074581580604056</v>
      </c>
      <c r="V91" s="48">
        <f t="shared" si="223"/>
        <v>-11.778970599189435</v>
      </c>
      <c r="W91" s="48">
        <f t="shared" si="223"/>
        <v>-11.495083482035229</v>
      </c>
      <c r="X91" s="48">
        <f t="shared" si="223"/>
        <v>-11.222158782728267</v>
      </c>
      <c r="Y91" s="48">
        <f t="shared" si="223"/>
        <v>-10.959508856919209</v>
      </c>
      <c r="Z91" s="48">
        <f t="shared" si="223"/>
        <v>-10.706510477396714</v>
      </c>
      <c r="AA91" s="48">
        <f t="shared" si="223"/>
        <v>-10.462596895715082</v>
      </c>
      <c r="AB91" s="48">
        <f t="shared" si="223"/>
        <v>-10.227251091101051</v>
      </c>
      <c r="AC91" s="48">
        <f t="shared" si="223"/>
        <v>-10.000000000000002</v>
      </c>
      <c r="AD91" s="48">
        <f t="shared" si="223"/>
        <v>-9.7804095603874046</v>
      </c>
      <c r="AE91" s="48">
        <f t="shared" si="223"/>
        <v>-9.5680804367967003</v>
      </c>
      <c r="AF91" s="48">
        <f t="shared" si="223"/>
        <v>-9.3626443170471347</v>
      </c>
      <c r="AG91" s="48">
        <f t="shared" si="223"/>
        <v>-9.1637606914831711</v>
      </c>
      <c r="AH91" s="48">
        <f t="shared" si="223"/>
        <v>-8.9711140413477413</v>
      </c>
      <c r="AI91" s="48">
        <f t="shared" si="223"/>
        <v>-8.7844113755977222</v>
      </c>
      <c r="AJ91" s="48">
        <f t="shared" si="223"/>
        <v>-8.6033800657099384</v>
      </c>
      <c r="AK91" s="48">
        <f t="shared" si="223"/>
        <v>-8.4277659363377762</v>
      </c>
      <c r="AL91" s="48">
        <f t="shared" si="223"/>
        <v>-8.2573315764611781</v>
      </c>
      <c r="AM91" s="48">
        <f t="shared" si="223"/>
        <v>-8.091854841236124</v>
      </c>
      <c r="AN91" s="48">
        <f t="shared" si="223"/>
        <v>-7.9311275193345061</v>
      </c>
      <c r="AO91" s="48">
        <f t="shared" si="223"/>
        <v>-7.7749541443614181</v>
      </c>
      <c r="AP91" s="48">
        <f t="shared" si="223"/>
        <v>-7.6231509320935888</v>
      </c>
      <c r="AQ91" s="48">
        <f t="shared" si="223"/>
        <v>-7.4755448279187444</v>
      </c>
      <c r="AR91" s="48">
        <f t="shared" si="223"/>
        <v>-7.3319726510656942</v>
      </c>
      <c r="AS91" s="48">
        <f t="shared" si="223"/>
        <v>-7.1922803240750612</v>
      </c>
      <c r="AT91" s="48">
        <f t="shared" si="223"/>
        <v>-7.0563221775315803</v>
      </c>
      <c r="AU91" s="48">
        <f t="shared" si="223"/>
        <v>-6.9239603214108421</v>
      </c>
      <c r="AV91" s="48">
        <f t="shared" si="223"/>
        <v>-6.7950640755259384</v>
      </c>
      <c r="AW91" s="48">
        <f t="shared" si="223"/>
        <v>-6.6695094525261105</v>
      </c>
      <c r="AX91" s="48">
        <f t="shared" si="223"/>
        <v>-6.5471786877266069</v>
      </c>
      <c r="AY91" s="48">
        <f t="shared" si="223"/>
        <v>-6.4279598107592717</v>
      </c>
      <c r="AZ91" s="48">
        <f t="shared" si="223"/>
        <v>-6.3117462546446577</v>
      </c>
      <c r="BA91" s="48">
        <f t="shared" si="223"/>
        <v>-6.1984364984143934</v>
      </c>
      <c r="BB91" s="48">
        <f t="shared" si="223"/>
        <v>-6.0879337398693067</v>
      </c>
      <c r="BC91" s="48">
        <f t="shared" si="223"/>
        <v>-5.9801455954554559</v>
      </c>
      <c r="BD91" s="48">
        <f t="shared" si="223"/>
        <v>-5.8749838245849295</v>
      </c>
      <c r="BE91" s="48">
        <f t="shared" si="223"/>
        <v>-5.7723640760293033</v>
      </c>
      <c r="BF91" s="48">
        <f t="shared" si="223"/>
        <v>-5.6722056542763486</v>
      </c>
      <c r="BG91" s="48">
        <f t="shared" si="223"/>
        <v>-5.5744313039709343</v>
      </c>
      <c r="BH91" s="48">
        <f t="shared" si="223"/>
        <v>-5.4789670107632453</v>
      </c>
      <c r="BI91" s="48">
        <f t="shared" si="223"/>
        <v>-5.3857418170651359</v>
      </c>
      <c r="BJ91" s="48">
        <f t="shared" si="223"/>
        <v>-5.2946876513723318</v>
      </c>
      <c r="BK91" s="48">
        <f t="shared" si="223"/>
        <v>-5.2057391699483615</v>
      </c>
      <c r="BL91" s="48">
        <f t="shared" si="223"/>
        <v>-5.1188336097887452</v>
      </c>
      <c r="BM91" s="48">
        <f t="shared" si="223"/>
        <v>-5.0339106518923558</v>
      </c>
      <c r="BN91" s="48">
        <f t="shared" si="223"/>
        <v>-4.9509122939632144</v>
      </c>
      <c r="BO91" s="48">
        <f t="shared" si="223"/>
        <v>-4.8697827317517515</v>
      </c>
      <c r="BP91" s="48">
        <f t="shared" ref="BP91:CP91" si="225">20*LOG(BP83)</f>
        <v>-4.7904682483207495</v>
      </c>
      <c r="BQ91" s="48">
        <f t="shared" si="225"/>
        <v>-4.7129171105893866</v>
      </c>
      <c r="BR91" s="48">
        <f t="shared" si="225"/>
        <v>-4.637079472569579</v>
      </c>
      <c r="BS91" s="48">
        <f t="shared" si="225"/>
        <v>-4.5629072847632655</v>
      </c>
      <c r="BT91" s="48">
        <f t="shared" si="225"/>
        <v>-4.4903542092380722</v>
      </c>
      <c r="BU91" s="48">
        <f t="shared" si="225"/>
        <v>-4.4193755399425605</v>
      </c>
      <c r="BV91" s="48">
        <f t="shared" si="225"/>
        <v>-4.349928127861598</v>
      </c>
      <c r="BW91" s="48">
        <f t="shared" si="225"/>
        <v>-4.2819703106477984</v>
      </c>
      <c r="BX91" s="48">
        <f t="shared" si="225"/>
        <v>-4.2154618463967903</v>
      </c>
      <c r="BY91" s="48">
        <f t="shared" si="225"/>
        <v>-4.150363851262961</v>
      </c>
      <c r="BZ91" s="48">
        <f t="shared" si="225"/>
        <v>-4.0866387406381079</v>
      </c>
      <c r="CA91" s="48">
        <f t="shared" si="225"/>
        <v>-4.0242501736390803</v>
      </c>
      <c r="CB91" s="48">
        <f t="shared" si="225"/>
        <v>-3.9631630006716181</v>
      </c>
      <c r="CC91" s="48">
        <f t="shared" si="225"/>
        <v>-3.9033432138568971</v>
      </c>
      <c r="CD91" s="48">
        <f t="shared" si="225"/>
        <v>-3.8447579001247645</v>
      </c>
      <c r="CE91" s="48">
        <f t="shared" si="225"/>
        <v>-3.7873751967934552</v>
      </c>
      <c r="CF91" s="48">
        <f t="shared" si="225"/>
        <v>-3.7311642494700537</v>
      </c>
      <c r="CG91" s="48">
        <f t="shared" si="225"/>
        <v>-3.6760951721190063</v>
      </c>
      <c r="CH91" s="48">
        <f t="shared" si="225"/>
        <v>-3.6221390091580012</v>
      </c>
      <c r="CI91" s="48">
        <f t="shared" si="225"/>
        <v>-3.5692676994513874</v>
      </c>
      <c r="CJ91" s="48">
        <f t="shared" si="225"/>
        <v>-3.5174540420812077</v>
      </c>
      <c r="CK91" s="48">
        <f t="shared" si="225"/>
        <v>-3.4666716637850565</v>
      </c>
      <c r="CL91" s="48">
        <f t="shared" si="225"/>
        <v>-3.4168949879582016</v>
      </c>
      <c r="CM91" s="48">
        <f t="shared" si="225"/>
        <v>-3.3680992051250498</v>
      </c>
      <c r="CN91" s="48">
        <f t="shared" si="225"/>
        <v>-3.3202602447919221</v>
      </c>
      <c r="CO91" s="48">
        <f t="shared" si="225"/>
        <v>-3.2733547485995587</v>
      </c>
      <c r="CP91" s="49">
        <f t="shared" si="225"/>
        <v>-3.227360044699497</v>
      </c>
    </row>
    <row r="92" spans="2:94" x14ac:dyDescent="0.25">
      <c r="B92" s="236"/>
      <c r="C92" s="239"/>
      <c r="D92" s="48">
        <f t="shared" si="223"/>
        <v>-3.227360044699497</v>
      </c>
      <c r="E92" s="48">
        <f t="shared" si="223"/>
        <v>-2.8129637109462031</v>
      </c>
      <c r="F92" s="48">
        <f t="shared" si="223"/>
        <v>-2.4689846949953256</v>
      </c>
      <c r="G92" s="48">
        <f t="shared" si="223"/>
        <v>-2.1810647717397318</v>
      </c>
      <c r="H92" s="48">
        <f t="shared" si="223"/>
        <v>-1.9382002601611303</v>
      </c>
      <c r="I92" s="48">
        <f t="shared" si="223"/>
        <v>-1.7318626841227402</v>
      </c>
      <c r="J92" s="48">
        <f t="shared" si="223"/>
        <v>-1.5553766805031632</v>
      </c>
      <c r="K92" s="48">
        <f t="shared" si="223"/>
        <v>-1.403470820539727</v>
      </c>
      <c r="L92" s="48">
        <f t="shared" si="223"/>
        <v>-1.271948169125241</v>
      </c>
      <c r="M92" s="48">
        <f t="shared" si="223"/>
        <v>-1.157441613081913</v>
      </c>
      <c r="N92" s="48">
        <f t="shared" si="223"/>
        <v>-1.0572302206014577</v>
      </c>
      <c r="O92" s="48">
        <f t="shared" si="223"/>
        <v>-0.96910013008056439</v>
      </c>
      <c r="P92" s="48">
        <f t="shared" si="223"/>
        <v>-0.89123828755805501</v>
      </c>
      <c r="Q92" s="48">
        <f t="shared" si="223"/>
        <v>-0.82215064663187221</v>
      </c>
      <c r="R92" s="48">
        <f t="shared" si="223"/>
        <v>-0.76059874034936215</v>
      </c>
      <c r="S92" s="48">
        <f t="shared" si="223"/>
        <v>-0.70555015835031809</v>
      </c>
      <c r="T92" s="48">
        <f t="shared" si="223"/>
        <v>-0.65613962511689516</v>
      </c>
      <c r="U92" s="48">
        <f t="shared" si="223"/>
        <v>-0.61163821602075552</v>
      </c>
      <c r="V92" s="48">
        <f t="shared" si="223"/>
        <v>-0.57142886136568694</v>
      </c>
      <c r="W92" s="48">
        <f t="shared" si="223"/>
        <v>-0.53498673980717015</v>
      </c>
      <c r="X92" s="48">
        <f t="shared" si="223"/>
        <v>-0.50186349675360742</v>
      </c>
      <c r="Y92" s="48">
        <f t="shared" si="223"/>
        <v>-0.47167447262709267</v>
      </c>
      <c r="Z92" s="48">
        <f t="shared" si="223"/>
        <v>-0.44408831298242302</v>
      </c>
      <c r="AA92" s="48">
        <f t="shared" si="223"/>
        <v>-0.41881847382159726</v>
      </c>
      <c r="AB92" s="48">
        <f t="shared" si="223"/>
        <v>-0.3956162428382653</v>
      </c>
      <c r="AC92" s="48">
        <f t="shared" si="223"/>
        <v>-0.37426497940623699</v>
      </c>
      <c r="AD92" s="48">
        <f t="shared" si="223"/>
        <v>-0.35457533920863205</v>
      </c>
      <c r="AE92" s="48">
        <f t="shared" si="223"/>
        <v>-0.33638129815059598</v>
      </c>
      <c r="AF92" s="48">
        <f t="shared" si="223"/>
        <v>-0.31953682806573186</v>
      </c>
      <c r="AG92" s="48">
        <f t="shared" si="223"/>
        <v>-0.30391310629357743</v>
      </c>
      <c r="AH92" s="48">
        <f t="shared" si="223"/>
        <v>-0.28939616440662463</v>
      </c>
      <c r="AI92" s="48">
        <f t="shared" si="223"/>
        <v>-0.27588489965929974</v>
      </c>
      <c r="AJ92" s="48">
        <f t="shared" si="223"/>
        <v>-0.2632893872234916</v>
      </c>
      <c r="AK92" s="48">
        <f t="shared" si="223"/>
        <v>-0.25152944280786638</v>
      </c>
      <c r="AL92" s="48">
        <f t="shared" si="223"/>
        <v>-0.24053339447623059</v>
      </c>
      <c r="AM92" s="48">
        <f t="shared" si="223"/>
        <v>-0.23023702987967809</v>
      </c>
      <c r="AN92" s="48">
        <f t="shared" si="223"/>
        <v>-0.22058269108151768</v>
      </c>
      <c r="AO92" s="48">
        <f t="shared" si="223"/>
        <v>-0.21151849398075578</v>
      </c>
      <c r="AP92" s="48">
        <f t="shared" si="223"/>
        <v>-0.2029976532613908</v>
      </c>
      <c r="AQ92" s="48">
        <f t="shared" si="223"/>
        <v>-0.19497789699278106</v>
      </c>
      <c r="AR92" s="48">
        <f t="shared" si="223"/>
        <v>-0.1874209576238203</v>
      </c>
      <c r="AS92" s="48">
        <f t="shared" si="223"/>
        <v>-0.18029212826376906</v>
      </c>
      <c r="AT92" s="48">
        <f t="shared" si="223"/>
        <v>-0.17355987491473709</v>
      </c>
      <c r="AU92" s="48">
        <f t="shared" si="223"/>
        <v>-0.16719549678627249</v>
      </c>
      <c r="AV92" s="48">
        <f t="shared" si="223"/>
        <v>-0.16117282803852268</v>
      </c>
      <c r="AW92" s="48">
        <f t="shared" si="223"/>
        <v>-0.1554679753123463</v>
      </c>
      <c r="AX92" s="48">
        <f t="shared" si="223"/>
        <v>-0.15005908624958303</v>
      </c>
      <c r="AY92" s="48">
        <f t="shared" si="223"/>
        <v>-0.14492614491405029</v>
      </c>
      <c r="AZ92" s="48">
        <f t="shared" si="223"/>
        <v>-0.14005079061777942</v>
      </c>
      <c r="BA92" s="48">
        <f t="shared" si="223"/>
        <v>-0.13541615715715435</v>
      </c>
      <c r="BB92" s="48">
        <f t="shared" si="223"/>
        <v>-0.13100672988594</v>
      </c>
      <c r="BC92" s="48">
        <f t="shared" si="223"/>
        <v>-0.12680821840956108</v>
      </c>
      <c r="BD92" s="48">
        <f t="shared" si="223"/>
        <v>-0.12280744298854895</v>
      </c>
      <c r="BE92" s="48">
        <f t="shared" si="223"/>
        <v>-0.1189922329970762</v>
      </c>
      <c r="BF92" s="48">
        <f t="shared" si="223"/>
        <v>-0.11535133600277786</v>
      </c>
      <c r="BG92" s="48">
        <f t="shared" si="223"/>
        <v>-0.11187433622220076</v>
      </c>
      <c r="BH92" s="48">
        <f t="shared" si="223"/>
        <v>-0.10855158126759051</v>
      </c>
      <c r="BI92" s="48">
        <f t="shared" si="223"/>
        <v>-0.10537411623911301</v>
      </c>
      <c r="BJ92" s="48">
        <f t="shared" si="223"/>
        <v>-0.10233362433594852</v>
      </c>
      <c r="BK92" s="48">
        <f t="shared" si="223"/>
        <v>-9.9422373262361446E-2</v>
      </c>
      <c r="BL92" s="48">
        <f t="shared" si="223"/>
        <v>-9.6633166793794273E-2</v>
      </c>
      <c r="BM92" s="48">
        <f t="shared" si="223"/>
        <v>-9.3959300944940274E-2</v>
      </c>
      <c r="BN92" s="48">
        <f t="shared" si="223"/>
        <v>-9.1394524248469028E-2</v>
      </c>
      <c r="BO92" s="48">
        <f t="shared" si="223"/>
        <v>-8.8933001711144544E-2</v>
      </c>
      <c r="BP92" s="48">
        <f t="shared" ref="BP92:CP92" si="226">20*LOG(BP84)</f>
        <v>-8.6569282064631117E-2</v>
      </c>
      <c r="BQ92" s="48">
        <f t="shared" si="226"/>
        <v>-8.4298267972298946E-2</v>
      </c>
      <c r="BR92" s="48">
        <f t="shared" si="226"/>
        <v>-8.2115188891960941E-2</v>
      </c>
      <c r="BS92" s="48">
        <f t="shared" si="226"/>
        <v>-8.0015576328176852E-2</v>
      </c>
      <c r="BT92" s="48">
        <f t="shared" si="226"/>
        <v>-7.7995241237320184E-2</v>
      </c>
      <c r="BU92" s="48">
        <f t="shared" si="226"/>
        <v>-7.6050253374693233E-2</v>
      </c>
      <c r="BV92" s="48">
        <f t="shared" si="226"/>
        <v>-7.4176922395707889E-2</v>
      </c>
      <c r="BW92" s="48">
        <f t="shared" si="226"/>
        <v>-7.2371780543444272E-2</v>
      </c>
      <c r="BX92" s="48">
        <f t="shared" si="226"/>
        <v>-7.0631566772560855E-2</v>
      </c>
      <c r="BY92" s="48">
        <f t="shared" si="226"/>
        <v>-6.8953212175366999E-2</v>
      </c>
      <c r="BZ92" s="48">
        <f t="shared" si="226"/>
        <v>-6.7333826589683232E-2</v>
      </c>
      <c r="CA92" s="48">
        <f t="shared" si="226"/>
        <v>-6.5770686280510027E-2</v>
      </c>
      <c r="CB92" s="48">
        <f t="shared" si="226"/>
        <v>-6.426122259845872E-2</v>
      </c>
      <c r="CC92" s="48">
        <f t="shared" si="226"/>
        <v>-6.2803011527643171E-2</v>
      </c>
      <c r="CD92" s="48">
        <f t="shared" si="226"/>
        <v>-6.1393764044356751E-2</v>
      </c>
      <c r="CE92" s="48">
        <f t="shared" si="226"/>
        <v>-6.0031317215629543E-2</v>
      </c>
      <c r="CF92" s="48">
        <f t="shared" si="226"/>
        <v>-5.8713625973608935E-2</v>
      </c>
      <c r="CG92" s="48">
        <f t="shared" si="226"/>
        <v>-5.7438755507895768E-2</v>
      </c>
      <c r="CH92" s="48">
        <f t="shared" si="226"/>
        <v>-5.6204874223436133E-2</v>
      </c>
      <c r="CI92" s="48">
        <f t="shared" si="226"/>
        <v>-5.5010247216543198E-2</v>
      </c>
      <c r="CJ92" s="48">
        <f t="shared" si="226"/>
        <v>-5.3853230226014043E-2</v>
      </c>
      <c r="CK92" s="48">
        <f t="shared" si="226"/>
        <v>-5.2732264020291457E-2</v>
      </c>
      <c r="CL92" s="48">
        <f t="shared" si="226"/>
        <v>-5.1645869185180951E-2</v>
      </c>
      <c r="CM92" s="48">
        <f t="shared" si="226"/>
        <v>-5.0592641279833123E-2</v>
      </c>
      <c r="CN92" s="48">
        <f t="shared" si="226"/>
        <v>-4.9571246331653232E-2</v>
      </c>
      <c r="CO92" s="48">
        <f t="shared" si="226"/>
        <v>-4.8580416643293017E-2</v>
      </c>
      <c r="CP92" s="49">
        <f t="shared" si="226"/>
        <v>-4.7618946887354567E-2</v>
      </c>
    </row>
    <row r="93" spans="2:94" x14ac:dyDescent="0.25">
      <c r="B93" s="236"/>
      <c r="C93" s="239"/>
      <c r="D93" s="48">
        <f t="shared" si="223"/>
        <v>-4.7618946887354567E-2</v>
      </c>
      <c r="E93" s="48">
        <f t="shared" si="223"/>
        <v>-3.9391857258090066E-2</v>
      </c>
      <c r="F93" s="48">
        <f t="shared" si="223"/>
        <v>-3.3124029534546899E-2</v>
      </c>
      <c r="G93" s="48">
        <f t="shared" si="223"/>
        <v>-2.8239918808834957E-2</v>
      </c>
      <c r="H93" s="48">
        <f t="shared" si="223"/>
        <v>-2.4360614431047603E-2</v>
      </c>
      <c r="I93" s="48">
        <f t="shared" si="223"/>
        <v>-2.1228462251617772E-2</v>
      </c>
      <c r="J93" s="48">
        <f t="shared" si="223"/>
        <v>-1.8663343217774117E-2</v>
      </c>
      <c r="K93" s="48">
        <f t="shared" si="223"/>
        <v>-1.6536286573761425E-2</v>
      </c>
      <c r="L93" s="48">
        <f t="shared" si="223"/>
        <v>-1.4752989758576807E-2</v>
      </c>
      <c r="M93" s="48">
        <f t="shared" si="223"/>
        <v>-1.3243213439876438E-2</v>
      </c>
      <c r="N93" s="48">
        <f t="shared" si="223"/>
        <v>-1.1953775417950403E-2</v>
      </c>
      <c r="O93" s="48">
        <f t="shared" si="223"/>
        <v>-1.0843812922199398E-2</v>
      </c>
      <c r="P93" s="48">
        <f t="shared" si="223"/>
        <v>-9.8815114575553052E-3</v>
      </c>
      <c r="Q93" s="48">
        <f t="shared" si="223"/>
        <v>-9.0418035884041129E-3</v>
      </c>
      <c r="R93" s="48">
        <f t="shared" si="223"/>
        <v>-8.3047224717843083E-3</v>
      </c>
      <c r="S93" s="48">
        <f t="shared" si="223"/>
        <v>-7.6542056344536813E-3</v>
      </c>
      <c r="T93" s="48">
        <f t="shared" si="223"/>
        <v>-7.0772136221362372E-3</v>
      </c>
      <c r="U93" s="48">
        <f t="shared" si="223"/>
        <v>-6.5630722642327525E-3</v>
      </c>
      <c r="V93" s="48">
        <f t="shared" si="223"/>
        <v>-6.1029760017956534E-3</v>
      </c>
      <c r="W93" s="48">
        <f t="shared" si="223"/>
        <v>-5.6896087407703258E-3</v>
      </c>
      <c r="X93" s="48">
        <f t="shared" si="223"/>
        <v>-5.3168514962503629E-3</v>
      </c>
      <c r="Y93" s="48">
        <f t="shared" si="223"/>
        <v>-4.9795548469648981E-3</v>
      </c>
      <c r="Z93" s="48">
        <f t="shared" si="223"/>
        <v>-4.6733602882379219E-3</v>
      </c>
      <c r="AA93" s="48">
        <f t="shared" si="223"/>
        <v>-4.3945588346871178E-3</v>
      </c>
      <c r="AB93" s="48">
        <f t="shared" si="223"/>
        <v>-4.1399782548054067E-3</v>
      </c>
      <c r="AC93" s="48">
        <f t="shared" si="223"/>
        <v>-3.9068924991005442E-3</v>
      </c>
      <c r="AD93" s="48">
        <f t="shared" si="223"/>
        <v>-3.6929484673218654E-3</v>
      </c>
      <c r="AE93" s="48">
        <f t="shared" si="223"/>
        <v>-3.4961064228562224E-3</v>
      </c>
      <c r="AF93" s="48">
        <f t="shared" si="223"/>
        <v>-3.314591223678501E-3</v>
      </c>
      <c r="AG93" s="48">
        <f t="shared" si="223"/>
        <v>-3.1468521829119702E-3</v>
      </c>
      <c r="AH93" s="48">
        <f t="shared" si="223"/>
        <v>-2.9915298571682267E-3</v>
      </c>
      <c r="AI93" s="48">
        <f t="shared" si="223"/>
        <v>-2.8474284292571077E-3</v>
      </c>
      <c r="AJ93" s="48">
        <f t="shared" si="223"/>
        <v>-2.7134926337510686E-3</v>
      </c>
      <c r="AK93" s="48">
        <f t="shared" si="223"/>
        <v>-2.5887883911081041E-3</v>
      </c>
      <c r="AL93" s="48">
        <f t="shared" si="223"/>
        <v>-2.4724864845736393E-3</v>
      </c>
      <c r="AM93" s="48">
        <f t="shared" si="223"/>
        <v>-2.3638487454673207E-3</v>
      </c>
      <c r="AN93" s="48">
        <f t="shared" si="223"/>
        <v>-2.2622163159286409E-3</v>
      </c>
      <c r="AO93" s="48">
        <f t="shared" si="223"/>
        <v>-2.166999639553763E-3</v>
      </c>
      <c r="AP93" s="48">
        <f t="shared" si="223"/>
        <v>-2.0776698953002271E-3</v>
      </c>
      <c r="AQ93" s="48">
        <f t="shared" si="223"/>
        <v>-1.9937516415995719E-3</v>
      </c>
      <c r="AR93" s="48">
        <f t="shared" si="223"/>
        <v>-1.9148164791847372E-3</v>
      </c>
      <c r="AS93" s="48">
        <f t="shared" si="223"/>
        <v>-1.8404775745403932E-3</v>
      </c>
      <c r="AT93" s="48">
        <f t="shared" si="223"/>
        <v>-1.7703849129462412E-3</v>
      </c>
      <c r="AU93" s="48">
        <f t="shared" si="223"/>
        <v>-1.7042211721262932E-3</v>
      </c>
      <c r="AV93" s="48">
        <f t="shared" si="223"/>
        <v>-1.6416981254834386E-3</v>
      </c>
      <c r="AW93" s="48">
        <f t="shared" si="223"/>
        <v>-1.5825534986276288E-3</v>
      </c>
      <c r="AX93" s="48">
        <f t="shared" si="223"/>
        <v>-1.5265482151073399E-3</v>
      </c>
      <c r="AY93" s="48">
        <f t="shared" si="223"/>
        <v>-1.4734639771911474E-3</v>
      </c>
      <c r="AZ93" s="48">
        <f t="shared" si="223"/>
        <v>-1.4231011359475381E-3</v>
      </c>
      <c r="BA93" s="48">
        <f t="shared" si="223"/>
        <v>-1.3752768117361351E-3</v>
      </c>
      <c r="BB93" s="48">
        <f t="shared" si="223"/>
        <v>-1.3298232320381512E-3</v>
      </c>
      <c r="BC93" s="48">
        <f t="shared" si="223"/>
        <v>-1.2865862583522081E-3</v>
      </c>
      <c r="BD93" s="48">
        <f t="shared" si="223"/>
        <v>-1.2454240779842577E-3</v>
      </c>
      <c r="BE93" s="48">
        <f t="shared" si="223"/>
        <v>-1.2062060399819637E-3</v>
      </c>
      <c r="BF93" s="48">
        <f t="shared" si="223"/>
        <v>-1.1688116173050073E-3</v>
      </c>
      <c r="BG93" s="48">
        <f t="shared" si="223"/>
        <v>-1.1331294798864469E-3</v>
      </c>
      <c r="BH93" s="48">
        <f t="shared" si="223"/>
        <v>-1.0990566651861021E-3</v>
      </c>
      <c r="BI93" s="48">
        <f t="shared" si="223"/>
        <v>-1.0664978347331669E-3</v>
      </c>
      <c r="BJ93" s="48">
        <f t="shared" si="223"/>
        <v>-1.0353646065997502E-3</v>
      </c>
      <c r="BK93" s="48">
        <f t="shared" si="223"/>
        <v>-1.0055749550899971E-3</v>
      </c>
      <c r="BL93" s="48">
        <f t="shared" si="223"/>
        <v>-9.7705266997701501E-4</v>
      </c>
      <c r="BM93" s="48">
        <f t="shared" si="223"/>
        <v>-9.4972686870099115E-4</v>
      </c>
      <c r="BN93" s="48">
        <f t="shared" si="223"/>
        <v>-9.2353155560524639E-4</v>
      </c>
      <c r="BO93" s="48">
        <f t="shared" ref="BO93:CP93" si="227">20*LOG(BO85)</f>
        <v>-8.9840522315277308E-4</v>
      </c>
      <c r="BP93" s="48">
        <f t="shared" si="227"/>
        <v>-8.7429049060065277E-4</v>
      </c>
      <c r="BQ93" s="48">
        <f t="shared" si="227"/>
        <v>-8.5113377614453819E-4</v>
      </c>
      <c r="BR93" s="48">
        <f t="shared" si="227"/>
        <v>-8.2888499907526046E-4</v>
      </c>
      <c r="BS93" s="48">
        <f t="shared" si="227"/>
        <v>-8.0749730880050612E-4</v>
      </c>
      <c r="BT93" s="48">
        <f t="shared" si="227"/>
        <v>-7.8692683804387775E-4</v>
      </c>
      <c r="BU93" s="48">
        <f t="shared" si="227"/>
        <v>-7.6713247775281486E-4</v>
      </c>
      <c r="BV93" s="48">
        <f t="shared" si="227"/>
        <v>-7.4807567158075819E-4</v>
      </c>
      <c r="BW93" s="48">
        <f t="shared" si="227"/>
        <v>-7.297202280097207E-4</v>
      </c>
      <c r="BX93" s="48">
        <f t="shared" si="227"/>
        <v>-7.1203214842068506E-4</v>
      </c>
      <c r="BY93" s="48">
        <f t="shared" si="227"/>
        <v>-6.9497946955536646E-4</v>
      </c>
      <c r="BZ93" s="48">
        <f t="shared" si="227"/>
        <v>-6.7853211903287603E-4</v>
      </c>
      <c r="CA93" s="48">
        <f t="shared" si="227"/>
        <v>-6.626617826929346E-4</v>
      </c>
      <c r="CB93" s="48">
        <f t="shared" si="227"/>
        <v>-6.4734178267817646E-4</v>
      </c>
      <c r="CC93" s="48">
        <f t="shared" si="227"/>
        <v>-6.3254696524434181E-4</v>
      </c>
      <c r="CD93" s="48">
        <f t="shared" si="227"/>
        <v>-6.1825359746563548E-4</v>
      </c>
      <c r="CE93" s="48">
        <f t="shared" si="227"/>
        <v>-6.0443927200740794E-4</v>
      </c>
      <c r="CF93" s="48">
        <f t="shared" si="227"/>
        <v>-5.9108281925505479E-4</v>
      </c>
      <c r="CG93" s="48">
        <f t="shared" si="227"/>
        <v>-5.7816422618451116E-4</v>
      </c>
      <c r="CH93" s="48">
        <f t="shared" si="227"/>
        <v>-5.6566456133757452E-4</v>
      </c>
      <c r="CI93" s="48">
        <f t="shared" si="227"/>
        <v>-5.535659054524127E-4</v>
      </c>
      <c r="CJ93" s="48">
        <f t="shared" si="227"/>
        <v>-5.4185128719741633E-4</v>
      </c>
      <c r="CK93" s="48">
        <f t="shared" si="227"/>
        <v>-5.3050462363113545E-4</v>
      </c>
      <c r="CL93" s="48">
        <f t="shared" si="227"/>
        <v>-5.19510664978269E-4</v>
      </c>
      <c r="CM93" s="48">
        <f t="shared" si="227"/>
        <v>-5.0885494337052611E-4</v>
      </c>
      <c r="CN93" s="48">
        <f t="shared" si="227"/>
        <v>-4.985237252233735E-4</v>
      </c>
      <c r="CO93" s="48">
        <f t="shared" si="227"/>
        <v>-4.8850396696598845E-4</v>
      </c>
      <c r="CP93" s="49">
        <f t="shared" si="227"/>
        <v>-4.7878327385525129E-4</v>
      </c>
    </row>
    <row r="94" spans="2:94" ht="15.75" thickBot="1" x14ac:dyDescent="0.3">
      <c r="B94" s="237"/>
      <c r="C94" s="240"/>
      <c r="D94" s="50">
        <f t="shared" ref="D94:BO94" si="228">20*LOG(D86)</f>
        <v>-4.7878327385525129E-4</v>
      </c>
      <c r="E94" s="50">
        <f t="shared" si="228"/>
        <v>-3.9569244139161575E-4</v>
      </c>
      <c r="F94" s="50">
        <f t="shared" si="228"/>
        <v>-3.3249398458513066E-4</v>
      </c>
      <c r="G94" s="50">
        <f t="shared" si="228"/>
        <v>-2.8331008816544006E-4</v>
      </c>
      <c r="H94" s="50">
        <f t="shared" si="228"/>
        <v>-2.4428377565330724E-4</v>
      </c>
      <c r="I94" s="50">
        <f t="shared" si="228"/>
        <v>-2.1279908259835638E-4</v>
      </c>
      <c r="J94" s="50">
        <f t="shared" si="228"/>
        <v>-1.8703099855117735E-4</v>
      </c>
      <c r="K94" s="50">
        <f t="shared" si="228"/>
        <v>-1.6567492509652872E-4</v>
      </c>
      <c r="L94" s="50">
        <f t="shared" si="228"/>
        <v>-1.4777824693423298E-4</v>
      </c>
      <c r="M94" s="50">
        <f t="shared" si="228"/>
        <v>-1.3263223129808993E-4</v>
      </c>
      <c r="N94" s="50">
        <f t="shared" si="228"/>
        <v>-1.1970076695511328E-4</v>
      </c>
      <c r="O94" s="50">
        <f t="shared" si="228"/>
        <v>-1.0857226332825656E-4</v>
      </c>
      <c r="P94" s="50">
        <f t="shared" si="228"/>
        <v>-9.8926490288797308E-5</v>
      </c>
      <c r="Q94" s="50">
        <f t="shared" si="228"/>
        <v>-9.0511281074942294E-5</v>
      </c>
      <c r="R94" s="50">
        <f t="shared" si="228"/>
        <v>-8.3125882639238039E-5</v>
      </c>
      <c r="S94" s="50">
        <f t="shared" si="228"/>
        <v>-7.6608870919676691E-5</v>
      </c>
      <c r="T94" s="50">
        <f t="shared" si="228"/>
        <v>-7.0829254712148247E-5</v>
      </c>
      <c r="U94" s="50">
        <f t="shared" si="228"/>
        <v>-6.567984166126223E-5</v>
      </c>
      <c r="V94" s="50">
        <f t="shared" si="228"/>
        <v>-6.1072232104122693E-5</v>
      </c>
      <c r="W94" s="50">
        <f t="shared" si="228"/>
        <v>-5.6932999746705712E-5</v>
      </c>
      <c r="X94" s="50">
        <f t="shared" si="228"/>
        <v>-5.3200748177882447E-5</v>
      </c>
      <c r="Y94" s="50">
        <f t="shared" si="228"/>
        <v>-4.9823820993938212E-5</v>
      </c>
      <c r="Z94" s="50">
        <f t="shared" si="228"/>
        <v>-4.6758504760319034E-5</v>
      </c>
      <c r="AA94" s="50">
        <f t="shared" si="228"/>
        <v>-4.3967607216776021E-5</v>
      </c>
      <c r="AB94" s="50">
        <f t="shared" si="228"/>
        <v>-4.1419323793656734E-5</v>
      </c>
      <c r="AC94" s="50">
        <f t="shared" si="228"/>
        <v>-3.908632748239908E-5</v>
      </c>
      <c r="AD94" s="50">
        <f t="shared" si="228"/>
        <v>-3.6945033157244399E-5</v>
      </c>
      <c r="AE94" s="50">
        <f t="shared" si="228"/>
        <v>-3.4974999143995303E-5</v>
      </c>
      <c r="AF94" s="50">
        <f t="shared" si="228"/>
        <v>-3.31584375649779E-5</v>
      </c>
      <c r="AG94" s="50">
        <f t="shared" si="228"/>
        <v>-3.147981137348713E-5</v>
      </c>
      <c r="AH94" s="50">
        <f t="shared" si="228"/>
        <v>-2.9925501041370071E-5</v>
      </c>
      <c r="AI94" s="50">
        <f t="shared" si="228"/>
        <v>-2.8483527433480505E-5</v>
      </c>
      <c r="AJ94" s="50">
        <f t="shared" si="228"/>
        <v>-2.7143320295820964E-5</v>
      </c>
      <c r="AK94" s="50">
        <f t="shared" si="228"/>
        <v>-2.5895524003179621E-5</v>
      </c>
      <c r="AL94" s="50">
        <f t="shared" si="228"/>
        <v>-2.4731833830264476E-5</v>
      </c>
      <c r="AM94" s="50">
        <f t="shared" si="228"/>
        <v>-2.364485742697495E-5</v>
      </c>
      <c r="AN94" s="50">
        <f t="shared" si="228"/>
        <v>-2.2627997112913947E-5</v>
      </c>
      <c r="AO94" s="50">
        <f t="shared" si="228"/>
        <v>-2.1675349545521286E-5</v>
      </c>
      <c r="AP94" s="50">
        <f t="shared" si="228"/>
        <v>-2.078161982249818E-5</v>
      </c>
      <c r="AQ94" s="50">
        <f t="shared" si="228"/>
        <v>-1.9942047771592942E-5</v>
      </c>
      <c r="AR94" s="50">
        <f t="shared" si="228"/>
        <v>-1.9152344420945325E-5</v>
      </c>
      <c r="AS94" s="50">
        <f t="shared" si="228"/>
        <v>-1.8408637120537017E-5</v>
      </c>
      <c r="AT94" s="50">
        <f t="shared" si="228"/>
        <v>-1.7707421973345519E-5</v>
      </c>
      <c r="AU94" s="50">
        <f t="shared" si="228"/>
        <v>-1.7045522486492785E-5</v>
      </c>
      <c r="AV94" s="50">
        <f t="shared" si="228"/>
        <v>-1.6420053536870316E-5</v>
      </c>
      <c r="AW94" s="50">
        <f t="shared" si="228"/>
        <v>-1.5828389876873737E-5</v>
      </c>
      <c r="AX94" s="50">
        <f t="shared" si="228"/>
        <v>-1.5268138540888075E-5</v>
      </c>
      <c r="AY94" s="50">
        <f t="shared" si="228"/>
        <v>-1.4737114617314095E-5</v>
      </c>
      <c r="AZ94" s="50">
        <f t="shared" si="228"/>
        <v>-1.4233319906858551E-5</v>
      </c>
      <c r="BA94" s="50">
        <f t="shared" si="228"/>
        <v>-1.3754924103531634E-5</v>
      </c>
      <c r="BB94" s="50">
        <f t="shared" si="228"/>
        <v>-1.3300248143474808E-5</v>
      </c>
      <c r="BC94" s="50">
        <f t="shared" si="228"/>
        <v>-1.2867749447746445E-5</v>
      </c>
      <c r="BD94" s="50">
        <f t="shared" si="228"/>
        <v>-1.2456008837267065E-5</v>
      </c>
      <c r="BE94" s="50">
        <f t="shared" si="228"/>
        <v>-1.2063718853767285E-5</v>
      </c>
      <c r="BF94" s="50">
        <f t="shared" si="228"/>
        <v>-1.1689673385482123E-5</v>
      </c>
      <c r="BG94" s="50">
        <f t="shared" si="228"/>
        <v>-1.1332758380616272E-5</v>
      </c>
      <c r="BH94" s="50">
        <f t="shared" si="228"/>
        <v>-1.0991943533823907E-5</v>
      </c>
      <c r="BI94" s="50">
        <f t="shared" si="228"/>
        <v>-1.0666274856983808E-5</v>
      </c>
      <c r="BJ94" s="50">
        <f t="shared" si="228"/>
        <v>-1.0354867981904936E-5</v>
      </c>
      <c r="BK94" s="50">
        <f t="shared" si="228"/>
        <v>-1.0056902161210264E-5</v>
      </c>
      <c r="BL94" s="50">
        <f t="shared" si="228"/>
        <v>-9.7716148497501253E-6</v>
      </c>
      <c r="BM94" s="50">
        <f t="shared" si="228"/>
        <v>-9.4982968202567815E-6</v>
      </c>
      <c r="BN94" s="50">
        <f t="shared" si="228"/>
        <v>-9.2362877544157062E-6</v>
      </c>
      <c r="BO94" s="50">
        <f t="shared" si="228"/>
        <v>-8.9849722457075524E-6</v>
      </c>
      <c r="BP94" s="50">
        <f t="shared" ref="BP94:CP94" si="229">20*LOG(BP86)</f>
        <v>-8.7437761918408756E-6</v>
      </c>
      <c r="BQ94" s="50">
        <f t="shared" si="229"/>
        <v>-8.5121635034864026E-6</v>
      </c>
      <c r="BR94" s="50">
        <f t="shared" si="229"/>
        <v>-8.2896331244909425E-6</v>
      </c>
      <c r="BS94" s="50">
        <f t="shared" si="229"/>
        <v>-8.0757163288549226E-6</v>
      </c>
      <c r="BT94" s="50">
        <f t="shared" si="229"/>
        <v>-7.8699742346850027E-6</v>
      </c>
      <c r="BU94" s="50">
        <f t="shared" si="229"/>
        <v>-7.6719955679087775E-6</v>
      </c>
      <c r="BV94" s="50">
        <f t="shared" si="229"/>
        <v>-7.4813945918548769E-6</v>
      </c>
      <c r="BW94" s="50">
        <f t="shared" si="229"/>
        <v>-7.2978092364498294E-6</v>
      </c>
      <c r="BX94" s="50">
        <f t="shared" si="229"/>
        <v>-7.1208993720648782E-6</v>
      </c>
      <c r="BY94" s="50">
        <f t="shared" si="229"/>
        <v>-6.9503452337986405E-6</v>
      </c>
      <c r="BZ94" s="50">
        <f t="shared" si="229"/>
        <v>-6.7858459788376123E-6</v>
      </c>
      <c r="CA94" s="50">
        <f t="shared" si="229"/>
        <v>-6.6271183527862517E-6</v>
      </c>
      <c r="CB94" s="50">
        <f t="shared" si="229"/>
        <v>-6.4738954755742025E-6</v>
      </c>
      <c r="CC94" s="50">
        <f t="shared" si="229"/>
        <v>-6.3259257180107406E-6</v>
      </c>
      <c r="CD94" s="50">
        <f t="shared" si="229"/>
        <v>-6.1829716612717937E-6</v>
      </c>
      <c r="CE94" s="50">
        <f t="shared" si="229"/>
        <v>-6.0448091547487391E-6</v>
      </c>
      <c r="CF94" s="50">
        <f t="shared" si="229"/>
        <v>-5.9112264259711782E-6</v>
      </c>
      <c r="CG94" s="50">
        <f t="shared" si="229"/>
        <v>-5.7820232773195029E-6</v>
      </c>
      <c r="CH94" s="50">
        <f t="shared" si="229"/>
        <v>-5.6570103299897393E-6</v>
      </c>
      <c r="CI94" s="50">
        <f t="shared" si="229"/>
        <v>-5.536008337390218E-6</v>
      </c>
      <c r="CJ94" s="50">
        <f t="shared" si="229"/>
        <v>-5.4188475284325799E-6</v>
      </c>
      <c r="CK94" s="50">
        <f t="shared" si="229"/>
        <v>-5.3053670241118751E-6</v>
      </c>
      <c r="CL94" s="50">
        <f t="shared" si="229"/>
        <v>-5.1954142772306745E-6</v>
      </c>
      <c r="CM94" s="50">
        <f t="shared" si="229"/>
        <v>-5.0888445719116441E-6</v>
      </c>
      <c r="CN94" s="50">
        <f t="shared" si="229"/>
        <v>-4.9855205279318654E-6</v>
      </c>
      <c r="CO94" s="50">
        <f t="shared" si="229"/>
        <v>-4.8853116725602297E-6</v>
      </c>
      <c r="CP94" s="51">
        <f t="shared" si="229"/>
        <v>-4.7880940230025241E-6</v>
      </c>
    </row>
    <row r="95" spans="2:94" ht="15.75" thickBot="1" x14ac:dyDescent="0.3">
      <c r="B95" s="34"/>
      <c r="C95" s="52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7"/>
    </row>
    <row r="96" spans="2:94" x14ac:dyDescent="0.25">
      <c r="B96" s="235" t="s">
        <v>70</v>
      </c>
      <c r="C96" s="238"/>
      <c r="D96" s="29">
        <f>-ATAN(SQRT((1/(D72*2*PI()*Einstellungen!$E$17*Einstellungen!$E$18))^2))*(180/PI())</f>
        <v>-89.994543259110486</v>
      </c>
      <c r="E96" s="46">
        <f>-ATAN(SQRT((1/(E72*2*PI()*Einstellungen!$E$17*Einstellungen!$E$18))^2))*(180/PI())</f>
        <v>-89.993997585025355</v>
      </c>
      <c r="F96" s="46">
        <f>-ATAN(SQRT((1/(F72*2*PI()*Einstellungen!$E$17*Einstellungen!$E$18))^2))*(180/PI())</f>
        <v>-89.993451910941303</v>
      </c>
      <c r="G96" s="46">
        <f>-ATAN(SQRT((1/(G72*2*PI()*Einstellungen!$E$17*Einstellungen!$E$18))^2))*(180/PI())</f>
        <v>-89.992906236858445</v>
      </c>
      <c r="H96" s="46">
        <f>-ATAN(SQRT((1/(H72*2*PI()*Einstellungen!$E$17*Einstellungen!$E$18))^2))*(180/PI())</f>
        <v>-89.992360562776867</v>
      </c>
      <c r="I96" s="46">
        <f>-ATAN(SQRT((1/(I72*2*PI()*Einstellungen!$E$17*Einstellungen!$E$18))^2))*(180/PI())</f>
        <v>-89.991814888696666</v>
      </c>
      <c r="J96" s="46">
        <f>-ATAN(SQRT((1/(J72*2*PI()*Einstellungen!$E$17*Einstellungen!$E$18))^2))*(180/PI())</f>
        <v>-89.991269214617972</v>
      </c>
      <c r="K96" s="46">
        <f>-ATAN(SQRT((1/(K72*2*PI()*Einstellungen!$E$17*Einstellungen!$E$18))^2))*(180/PI())</f>
        <v>-89.990723540540856</v>
      </c>
      <c r="L96" s="46">
        <f>-ATAN(SQRT((1/(L72*2*PI()*Einstellungen!$E$17*Einstellungen!$E$18))^2))*(180/PI())</f>
        <v>-89.990177866465402</v>
      </c>
      <c r="M96" s="46">
        <f>-ATAN(SQRT((1/(M72*2*PI()*Einstellungen!$E$17*Einstellungen!$E$18))^2))*(180/PI())</f>
        <v>-89.989632192391753</v>
      </c>
      <c r="N96" s="46">
        <f>-ATAN(SQRT((1/(N72*2*PI()*Einstellungen!$E$17*Einstellungen!$E$18))^2))*(180/PI())</f>
        <v>-89.989086518319965</v>
      </c>
      <c r="O96" s="46">
        <f>-ATAN(SQRT((1/(O72*2*PI()*Einstellungen!$E$17*Einstellungen!$E$18))^2))*(180/PI())</f>
        <v>-89.988540844250181</v>
      </c>
      <c r="P96" s="46">
        <f>-ATAN(SQRT((1/(P72*2*PI()*Einstellungen!$E$17*Einstellungen!$E$18))^2))*(180/PI())</f>
        <v>-89.987995170182458</v>
      </c>
      <c r="Q96" s="46">
        <f>-ATAN(SQRT((1/(Q72*2*PI()*Einstellungen!$E$17*Einstellungen!$E$18))^2))*(180/PI())</f>
        <v>-89.987449496116909</v>
      </c>
      <c r="R96" s="46">
        <f>-ATAN(SQRT((1/(R72*2*PI()*Einstellungen!$E$17*Einstellungen!$E$18))^2))*(180/PI())</f>
        <v>-89.986903822053648</v>
      </c>
      <c r="S96" s="46">
        <f>-ATAN(SQRT((1/(S72*2*PI()*Einstellungen!$E$17*Einstellungen!$E$18))^2))*(180/PI())</f>
        <v>-89.98635814799276</v>
      </c>
      <c r="T96" s="46">
        <f>-ATAN(SQRT((1/(T72*2*PI()*Einstellungen!$E$17*Einstellungen!$E$18))^2))*(180/PI())</f>
        <v>-89.985812473934359</v>
      </c>
      <c r="U96" s="46">
        <f>-ATAN(SQRT((1/(U72*2*PI()*Einstellungen!$E$17*Einstellungen!$E$18))^2))*(180/PI())</f>
        <v>-89.985266799878502</v>
      </c>
      <c r="V96" s="46">
        <f>-ATAN(SQRT((1/(V72*2*PI()*Einstellungen!$E$17*Einstellungen!$E$18))^2))*(180/PI())</f>
        <v>-89.984721125825345</v>
      </c>
      <c r="W96" s="46">
        <f>-ATAN(SQRT((1/(W72*2*PI()*Einstellungen!$E$17*Einstellungen!$E$18))^2))*(180/PI())</f>
        <v>-89.984175451774945</v>
      </c>
      <c r="X96" s="46">
        <f>-ATAN(SQRT((1/(X72*2*PI()*Einstellungen!$E$17*Einstellungen!$E$18))^2))*(180/PI())</f>
        <v>-89.98362977772743</v>
      </c>
      <c r="Y96" s="46">
        <f>-ATAN(SQRT((1/(Y72*2*PI()*Einstellungen!$E$17*Einstellungen!$E$18))^2))*(180/PI())</f>
        <v>-89.98308410368287</v>
      </c>
      <c r="Z96" s="46">
        <f>-ATAN(SQRT((1/(Z72*2*PI()*Einstellungen!$E$17*Einstellungen!$E$18))^2))*(180/PI())</f>
        <v>-89.98253842964138</v>
      </c>
      <c r="AA96" s="46">
        <f>-ATAN(SQRT((1/(AA72*2*PI()*Einstellungen!$E$17*Einstellungen!$E$18))^2))*(180/PI())</f>
        <v>-89.981992755603073</v>
      </c>
      <c r="AB96" s="46">
        <f>-ATAN(SQRT((1/(AB72*2*PI()*Einstellungen!$E$17*Einstellungen!$E$18))^2))*(180/PI())</f>
        <v>-89.981447081568021</v>
      </c>
      <c r="AC96" s="46">
        <f>-ATAN(SQRT((1/(AC72*2*PI()*Einstellungen!$E$17*Einstellungen!$E$18))^2))*(180/PI())</f>
        <v>-89.980901407536336</v>
      </c>
      <c r="AD96" s="46">
        <f>-ATAN(SQRT((1/(AD72*2*PI()*Einstellungen!$E$17*Einstellungen!$E$18))^2))*(180/PI())</f>
        <v>-89.980355733508119</v>
      </c>
      <c r="AE96" s="46">
        <f>-ATAN(SQRT((1/(AE72*2*PI()*Einstellungen!$E$17*Einstellungen!$E$18))^2))*(180/PI())</f>
        <v>-89.979810059483441</v>
      </c>
      <c r="AF96" s="46">
        <f>-ATAN(SQRT((1/(AF72*2*PI()*Einstellungen!$E$17*Einstellungen!$E$18))^2))*(180/PI())</f>
        <v>-89.979264385462457</v>
      </c>
      <c r="AG96" s="46">
        <f>-ATAN(SQRT((1/(AG72*2*PI()*Einstellungen!$E$17*Einstellungen!$E$18))^2))*(180/PI())</f>
        <v>-89.978718711445225</v>
      </c>
      <c r="AH96" s="46">
        <f>-ATAN(SQRT((1/(AH72*2*PI()*Einstellungen!$E$17*Einstellungen!$E$18))^2))*(180/PI())</f>
        <v>-89.978173037431844</v>
      </c>
      <c r="AI96" s="46">
        <f>-ATAN(SQRT((1/(AI72*2*PI()*Einstellungen!$E$17*Einstellungen!$E$18))^2))*(180/PI())</f>
        <v>-89.977627363422442</v>
      </c>
      <c r="AJ96" s="46">
        <f>-ATAN(SQRT((1/(AJ72*2*PI()*Einstellungen!$E$17*Einstellungen!$E$18))^2))*(180/PI())</f>
        <v>-89.977081689417076</v>
      </c>
      <c r="AK96" s="46">
        <f>-ATAN(SQRT((1/(AK72*2*PI()*Einstellungen!$E$17*Einstellungen!$E$18))^2))*(180/PI())</f>
        <v>-89.976536015415888</v>
      </c>
      <c r="AL96" s="46">
        <f>-ATAN(SQRT((1/(AL72*2*PI()*Einstellungen!$E$17*Einstellungen!$E$18))^2))*(180/PI())</f>
        <v>-89.975990341418935</v>
      </c>
      <c r="AM96" s="46">
        <f>-ATAN(SQRT((1/(AM72*2*PI()*Einstellungen!$E$17*Einstellungen!$E$18))^2))*(180/PI())</f>
        <v>-89.975444667426359</v>
      </c>
      <c r="AN96" s="46">
        <f>-ATAN(SQRT((1/(AN72*2*PI()*Einstellungen!$E$17*Einstellungen!$E$18))^2))*(180/PI())</f>
        <v>-89.974898993438217</v>
      </c>
      <c r="AO96" s="46">
        <f>-ATAN(SQRT((1/(AO72*2*PI()*Einstellungen!$E$17*Einstellungen!$E$18))^2))*(180/PI())</f>
        <v>-89.97435331945465</v>
      </c>
      <c r="AP96" s="46">
        <f>-ATAN(SQRT((1/(AP72*2*PI()*Einstellungen!$E$17*Einstellungen!$E$18))^2))*(180/PI())</f>
        <v>-89.973807645475731</v>
      </c>
      <c r="AQ96" s="46">
        <f>-ATAN(SQRT((1/(AQ72*2*PI()*Einstellungen!$E$17*Einstellungen!$E$18))^2))*(180/PI())</f>
        <v>-89.973261971501543</v>
      </c>
      <c r="AR96" s="46">
        <f>-ATAN(SQRT((1/(AR72*2*PI()*Einstellungen!$E$17*Einstellungen!$E$18))^2))*(180/PI())</f>
        <v>-89.97271629753223</v>
      </c>
      <c r="AS96" s="46">
        <f>-ATAN(SQRT((1/(AS72*2*PI()*Einstellungen!$E$17*Einstellungen!$E$18))^2))*(180/PI())</f>
        <v>-89.972170623567848</v>
      </c>
      <c r="AT96" s="46">
        <f>-ATAN(SQRT((1/(AT72*2*PI()*Einstellungen!$E$17*Einstellungen!$E$18))^2))*(180/PI())</f>
        <v>-89.971624949608525</v>
      </c>
      <c r="AU96" s="46">
        <f>-ATAN(SQRT((1/(AU72*2*PI()*Einstellungen!$E$17*Einstellungen!$E$18))^2))*(180/PI())</f>
        <v>-89.971079275654347</v>
      </c>
      <c r="AV96" s="46">
        <f>-ATAN(SQRT((1/(AV72*2*PI()*Einstellungen!$E$17*Einstellungen!$E$18))^2))*(180/PI())</f>
        <v>-89.970533601705412</v>
      </c>
      <c r="AW96" s="46">
        <f>-ATAN(SQRT((1/(AW72*2*PI()*Einstellungen!$E$17*Einstellungen!$E$18))^2))*(180/PI())</f>
        <v>-89.969987927761821</v>
      </c>
      <c r="AX96" s="46">
        <f>-ATAN(SQRT((1/(AX72*2*PI()*Einstellungen!$E$17*Einstellungen!$E$18))^2))*(180/PI())</f>
        <v>-89.969442253823686</v>
      </c>
      <c r="AY96" s="46">
        <f>-ATAN(SQRT((1/(AY72*2*PI()*Einstellungen!$E$17*Einstellungen!$E$18))^2))*(180/PI())</f>
        <v>-89.96889657989108</v>
      </c>
      <c r="AZ96" s="46">
        <f>-ATAN(SQRT((1/(AZ72*2*PI()*Einstellungen!$E$17*Einstellungen!$E$18))^2))*(180/PI())</f>
        <v>-89.96835090596413</v>
      </c>
      <c r="BA96" s="46">
        <f>-ATAN(SQRT((1/(BA72*2*PI()*Einstellungen!$E$17*Einstellungen!$E$18))^2))*(180/PI())</f>
        <v>-89.967805232042906</v>
      </c>
      <c r="BB96" s="46">
        <f>-ATAN(SQRT((1/(BB72*2*PI()*Einstellungen!$E$17*Einstellungen!$E$18))^2))*(180/PI())</f>
        <v>-89.967259558127537</v>
      </c>
      <c r="BC96" s="46">
        <f>-ATAN(SQRT((1/(BC72*2*PI()*Einstellungen!$E$17*Einstellungen!$E$18))^2))*(180/PI())</f>
        <v>-89.966713884218095</v>
      </c>
      <c r="BD96" s="46">
        <f>-ATAN(SQRT((1/(BD72*2*PI()*Einstellungen!$E$17*Einstellungen!$E$18))^2))*(180/PI())</f>
        <v>-89.96616821031472</v>
      </c>
      <c r="BE96" s="46">
        <f>-ATAN(SQRT((1/(BE72*2*PI()*Einstellungen!$E$17*Einstellungen!$E$18))^2))*(180/PI())</f>
        <v>-89.965622536417442</v>
      </c>
      <c r="BF96" s="46">
        <f>-ATAN(SQRT((1/(BF72*2*PI()*Einstellungen!$E$17*Einstellungen!$E$18))^2))*(180/PI())</f>
        <v>-89.965076862526431</v>
      </c>
      <c r="BG96" s="46">
        <f>-ATAN(SQRT((1/(BG72*2*PI()*Einstellungen!$E$17*Einstellungen!$E$18))^2))*(180/PI())</f>
        <v>-89.964531188641729</v>
      </c>
      <c r="BH96" s="46">
        <f>-ATAN(SQRT((1/(BH72*2*PI()*Einstellungen!$E$17*Einstellungen!$E$18))^2))*(180/PI())</f>
        <v>-89.963985514763479</v>
      </c>
      <c r="BI96" s="46">
        <f>-ATAN(SQRT((1/(BI72*2*PI()*Einstellungen!$E$17*Einstellungen!$E$18))^2))*(180/PI())</f>
        <v>-89.963439840891766</v>
      </c>
      <c r="BJ96" s="46">
        <f>-ATAN(SQRT((1/(BJ72*2*PI()*Einstellungen!$E$17*Einstellungen!$E$18))^2))*(180/PI())</f>
        <v>-89.962894167026676</v>
      </c>
      <c r="BK96" s="46">
        <f>-ATAN(SQRT((1/(BK72*2*PI()*Einstellungen!$E$17*Einstellungen!$E$18))^2))*(180/PI())</f>
        <v>-89.962348493168321</v>
      </c>
      <c r="BL96" s="46">
        <f>-ATAN(SQRT((1/(BL72*2*PI()*Einstellungen!$E$17*Einstellungen!$E$18))^2))*(180/PI())</f>
        <v>-89.961802819316787</v>
      </c>
      <c r="BM96" s="46">
        <f>-ATAN(SQRT((1/(BM72*2*PI()*Einstellungen!$E$17*Einstellungen!$E$18))^2))*(180/PI())</f>
        <v>-89.961257145472189</v>
      </c>
      <c r="BN96" s="46">
        <f>-ATAN(SQRT((1/(BN72*2*PI()*Einstellungen!$E$17*Einstellungen!$E$18))^2))*(180/PI())</f>
        <v>-89.960711471634625</v>
      </c>
      <c r="BO96" s="46">
        <f>-ATAN(SQRT((1/(BO72*2*PI()*Einstellungen!$E$17*Einstellungen!$E$18))^2))*(180/PI())</f>
        <v>-89.96016579780418</v>
      </c>
      <c r="BP96" s="46">
        <f>-ATAN(SQRT((1/(BP72*2*PI()*Einstellungen!$E$17*Einstellungen!$E$18))^2))*(180/PI())</f>
        <v>-89.959620123980955</v>
      </c>
      <c r="BQ96" s="46">
        <f>-ATAN(SQRT((1/(BQ72*2*PI()*Einstellungen!$E$17*Einstellungen!$E$18))^2))*(180/PI())</f>
        <v>-89.959074450165062</v>
      </c>
      <c r="BR96" s="46">
        <f>-ATAN(SQRT((1/(BR72*2*PI()*Einstellungen!$E$17*Einstellungen!$E$18))^2))*(180/PI())</f>
        <v>-89.958528776356601</v>
      </c>
      <c r="BS96" s="46">
        <f>-ATAN(SQRT((1/(BS72*2*PI()*Einstellungen!$E$17*Einstellungen!$E$18))^2))*(180/PI())</f>
        <v>-89.957983102555659</v>
      </c>
      <c r="BT96" s="46">
        <f>-ATAN(SQRT((1/(BT72*2*PI()*Einstellungen!$E$17*Einstellungen!$E$18))^2))*(180/PI())</f>
        <v>-89.957437428762347</v>
      </c>
      <c r="BU96" s="46">
        <f>-ATAN(SQRT((1/(BU72*2*PI()*Einstellungen!$E$17*Einstellungen!$E$18))^2))*(180/PI())</f>
        <v>-89.956891754976738</v>
      </c>
      <c r="BV96" s="46">
        <f>-ATAN(SQRT((1/(BV72*2*PI()*Einstellungen!$E$17*Einstellungen!$E$18))^2))*(180/PI())</f>
        <v>-89.956346081198959</v>
      </c>
      <c r="BW96" s="46">
        <f>-ATAN(SQRT((1/(BW72*2*PI()*Einstellungen!$E$17*Einstellungen!$E$18))^2))*(180/PI())</f>
        <v>-89.955800407429095</v>
      </c>
      <c r="BX96" s="46">
        <f>-ATAN(SQRT((1/(BX72*2*PI()*Einstellungen!$E$17*Einstellungen!$E$18))^2))*(180/PI())</f>
        <v>-89.955254733667246</v>
      </c>
      <c r="BY96" s="46">
        <f>-ATAN(SQRT((1/(BY72*2*PI()*Einstellungen!$E$17*Einstellungen!$E$18))^2))*(180/PI())</f>
        <v>-89.954709059913512</v>
      </c>
      <c r="BZ96" s="46">
        <f>-ATAN(SQRT((1/(BZ72*2*PI()*Einstellungen!$E$17*Einstellungen!$E$18))^2))*(180/PI())</f>
        <v>-89.95416338616802</v>
      </c>
      <c r="CA96" s="46">
        <f>-ATAN(SQRT((1/(CA72*2*PI()*Einstellungen!$E$17*Einstellungen!$E$18))^2))*(180/PI())</f>
        <v>-89.953617712430813</v>
      </c>
      <c r="CB96" s="46">
        <f>-ATAN(SQRT((1/(CB72*2*PI()*Einstellungen!$E$17*Einstellungen!$E$18))^2))*(180/PI())</f>
        <v>-89.953072038702032</v>
      </c>
      <c r="CC96" s="46">
        <f>-ATAN(SQRT((1/(CC72*2*PI()*Einstellungen!$E$17*Einstellungen!$E$18))^2))*(180/PI())</f>
        <v>-89.952526364981765</v>
      </c>
      <c r="CD96" s="46">
        <f>-ATAN(SQRT((1/(CD72*2*PI()*Einstellungen!$E$17*Einstellungen!$E$18))^2))*(180/PI())</f>
        <v>-89.951980691270109</v>
      </c>
      <c r="CE96" s="46">
        <f>-ATAN(SQRT((1/(CE72*2*PI()*Einstellungen!$E$17*Einstellungen!$E$18))^2))*(180/PI())</f>
        <v>-89.951435017567164</v>
      </c>
      <c r="CF96" s="46">
        <f>-ATAN(SQRT((1/(CF72*2*PI()*Einstellungen!$E$17*Einstellungen!$E$18))^2))*(180/PI())</f>
        <v>-89.95088934387303</v>
      </c>
      <c r="CG96" s="46">
        <f>-ATAN(SQRT((1/(CG72*2*PI()*Einstellungen!$E$17*Einstellungen!$E$18))^2))*(180/PI())</f>
        <v>-89.950343670187806</v>
      </c>
      <c r="CH96" s="46">
        <f>-ATAN(SQRT((1/(CH72*2*PI()*Einstellungen!$E$17*Einstellungen!$E$18))^2))*(180/PI())</f>
        <v>-89.949797996511592</v>
      </c>
      <c r="CI96" s="46">
        <f>-ATAN(SQRT((1/(CI72*2*PI()*Einstellungen!$E$17*Einstellungen!$E$18))^2))*(180/PI())</f>
        <v>-89.949252322844472</v>
      </c>
      <c r="CJ96" s="46">
        <f>-ATAN(SQRT((1/(CJ72*2*PI()*Einstellungen!$E$17*Einstellungen!$E$18))^2))*(180/PI())</f>
        <v>-89.948706649186562</v>
      </c>
      <c r="CK96" s="46">
        <f>-ATAN(SQRT((1/(CK72*2*PI()*Einstellungen!$E$17*Einstellungen!$E$18))^2))*(180/PI())</f>
        <v>-89.948160975537974</v>
      </c>
      <c r="CL96" s="46">
        <f>-ATAN(SQRT((1/(CL72*2*PI()*Einstellungen!$E$17*Einstellungen!$E$18))^2))*(180/PI())</f>
        <v>-89.947615301898765</v>
      </c>
      <c r="CM96" s="46">
        <f>-ATAN(SQRT((1/(CM72*2*PI()*Einstellungen!$E$17*Einstellungen!$E$18))^2))*(180/PI())</f>
        <v>-89.947069628269077</v>
      </c>
      <c r="CN96" s="46">
        <f>-ATAN(SQRT((1/(CN72*2*PI()*Einstellungen!$E$17*Einstellungen!$E$18))^2))*(180/PI())</f>
        <v>-89.946523954648981</v>
      </c>
      <c r="CO96" s="46">
        <f>-ATAN(SQRT((1/(CO72*2*PI()*Einstellungen!$E$17*Einstellungen!$E$18))^2))*(180/PI())</f>
        <v>-89.945978281038592</v>
      </c>
      <c r="CP96" s="47">
        <f>-ATAN(SQRT((1/(CP72*2*PI()*Einstellungen!$E$17*Einstellungen!$E$18))^2))*(180/PI())</f>
        <v>-89.945432607437994</v>
      </c>
    </row>
    <row r="97" spans="2:94" x14ac:dyDescent="0.25">
      <c r="B97" s="236"/>
      <c r="C97" s="239"/>
      <c r="D97" s="30">
        <f>-ATAN(SQRT((1/(D73*2*PI()*Einstellungen!$E$17*Einstellungen!$E$18))^2))*(180/PI())</f>
        <v>-89.945432607437994</v>
      </c>
      <c r="E97" s="48">
        <f>-ATAN(SQRT((1/(E73*2*PI()*Einstellungen!$E$17*Einstellungen!$E$18))^2))*(180/PI())</f>
        <v>-89.939975871992843</v>
      </c>
      <c r="F97" s="48">
        <f>-ATAN(SQRT((1/(F73*2*PI()*Einstellungen!$E$17*Einstellungen!$E$18))^2))*(180/PI())</f>
        <v>-89.934519137636585</v>
      </c>
      <c r="G97" s="48">
        <f>-ATAN(SQRT((1/(G73*2*PI()*Einstellungen!$E$17*Einstellungen!$E$18))^2))*(180/PI())</f>
        <v>-89.929062404468155</v>
      </c>
      <c r="H97" s="48">
        <f>-ATAN(SQRT((1/(H73*2*PI()*Einstellungen!$E$17*Einstellungen!$E$18))^2))*(180/PI())</f>
        <v>-89.923605672586589</v>
      </c>
      <c r="I97" s="48">
        <f>-ATAN(SQRT((1/(I73*2*PI()*Einstellungen!$E$17*Einstellungen!$E$18))^2))*(180/PI())</f>
        <v>-89.918148942090852</v>
      </c>
      <c r="J97" s="48">
        <f>-ATAN(SQRT((1/(J73*2*PI()*Einstellungen!$E$17*Einstellungen!$E$18))^2))*(180/PI())</f>
        <v>-89.912692213079922</v>
      </c>
      <c r="K97" s="48">
        <f>-ATAN(SQRT((1/(K73*2*PI()*Einstellungen!$E$17*Einstellungen!$E$18))^2))*(180/PI())</f>
        <v>-89.907235485652819</v>
      </c>
      <c r="L97" s="48">
        <f>-ATAN(SQRT((1/(L73*2*PI()*Einstellungen!$E$17*Einstellungen!$E$18))^2))*(180/PI())</f>
        <v>-89.90177875990851</v>
      </c>
      <c r="M97" s="48">
        <f>-ATAN(SQRT((1/(M73*2*PI()*Einstellungen!$E$17*Einstellungen!$E$18))^2))*(180/PI())</f>
        <v>-89.896322035945985</v>
      </c>
      <c r="N97" s="48">
        <f>-ATAN(SQRT((1/(N73*2*PI()*Einstellungen!$E$17*Einstellungen!$E$18))^2))*(180/PI())</f>
        <v>-89.890865313864225</v>
      </c>
      <c r="O97" s="48">
        <f>-ATAN(SQRT((1/(O73*2*PI()*Einstellungen!$E$17*Einstellungen!$E$18))^2))*(180/PI())</f>
        <v>-89.885408593762207</v>
      </c>
      <c r="P97" s="48">
        <f>-ATAN(SQRT((1/(P73*2*PI()*Einstellungen!$E$17*Einstellungen!$E$18))^2))*(180/PI())</f>
        <v>-89.879951875738954</v>
      </c>
      <c r="Q97" s="48">
        <f>-ATAN(SQRT((1/(Q73*2*PI()*Einstellungen!$E$17*Einstellungen!$E$18))^2))*(180/PI())</f>
        <v>-89.874495159893414</v>
      </c>
      <c r="R97" s="48">
        <f>-ATAN(SQRT((1/(R73*2*PI()*Einstellungen!$E$17*Einstellungen!$E$18))^2))*(180/PI())</f>
        <v>-89.869038446324595</v>
      </c>
      <c r="S97" s="48">
        <f>-ATAN(SQRT((1/(S73*2*PI()*Einstellungen!$E$17*Einstellungen!$E$18))^2))*(180/PI())</f>
        <v>-89.863581735131476</v>
      </c>
      <c r="T97" s="48">
        <f>-ATAN(SQRT((1/(T73*2*PI()*Einstellungen!$E$17*Einstellungen!$E$18))^2))*(180/PI())</f>
        <v>-89.858125026413049</v>
      </c>
      <c r="U97" s="48">
        <f>-ATAN(SQRT((1/(U73*2*PI()*Einstellungen!$E$17*Einstellungen!$E$18))^2))*(180/PI())</f>
        <v>-89.852668320268265</v>
      </c>
      <c r="V97" s="48">
        <f>-ATAN(SQRT((1/(V73*2*PI()*Einstellungen!$E$17*Einstellungen!$E$18))^2))*(180/PI())</f>
        <v>-89.847211616796145</v>
      </c>
      <c r="W97" s="48">
        <f>-ATAN(SQRT((1/(W73*2*PI()*Einstellungen!$E$17*Einstellungen!$E$18))^2))*(180/PI())</f>
        <v>-89.841754916095667</v>
      </c>
      <c r="X97" s="48">
        <f>-ATAN(SQRT((1/(X73*2*PI()*Einstellungen!$E$17*Einstellungen!$E$18))^2))*(180/PI())</f>
        <v>-89.836298218265824</v>
      </c>
      <c r="Y97" s="48">
        <f>-ATAN(SQRT((1/(Y73*2*PI()*Einstellungen!$E$17*Einstellungen!$E$18))^2))*(180/PI())</f>
        <v>-89.830841523405581</v>
      </c>
      <c r="Z97" s="48">
        <f>-ATAN(SQRT((1/(Z73*2*PI()*Einstellungen!$E$17*Einstellungen!$E$18))^2))*(180/PI())</f>
        <v>-89.825384831613917</v>
      </c>
      <c r="AA97" s="48">
        <f>-ATAN(SQRT((1/(AA73*2*PI()*Einstellungen!$E$17*Einstellungen!$E$18))^2))*(180/PI())</f>
        <v>-89.819928142989838</v>
      </c>
      <c r="AB97" s="48">
        <f>-ATAN(SQRT((1/(AB73*2*PI()*Einstellungen!$E$17*Einstellungen!$E$18))^2))*(180/PI())</f>
        <v>-89.814471457632308</v>
      </c>
      <c r="AC97" s="48">
        <f>-ATAN(SQRT((1/(AC73*2*PI()*Einstellungen!$E$17*Einstellungen!$E$18))^2))*(180/PI())</f>
        <v>-89.809014775640307</v>
      </c>
      <c r="AD97" s="48">
        <f>-ATAN(SQRT((1/(AD73*2*PI()*Einstellungen!$E$17*Einstellungen!$E$18))^2))*(180/PI())</f>
        <v>-89.803558097112841</v>
      </c>
      <c r="AE97" s="48">
        <f>-ATAN(SQRT((1/(AE73*2*PI()*Einstellungen!$E$17*Einstellungen!$E$18))^2))*(180/PI())</f>
        <v>-89.798101422148875</v>
      </c>
      <c r="AF97" s="48">
        <f>-ATAN(SQRT((1/(AF73*2*PI()*Einstellungen!$E$17*Einstellungen!$E$18))^2))*(180/PI())</f>
        <v>-89.792644750847401</v>
      </c>
      <c r="AG97" s="48">
        <f>-ATAN(SQRT((1/(AG73*2*PI()*Einstellungen!$E$17*Einstellungen!$E$18))^2))*(180/PI())</f>
        <v>-89.787188083307385</v>
      </c>
      <c r="AH97" s="48">
        <f>-ATAN(SQRT((1/(AH73*2*PI()*Einstellungen!$E$17*Einstellungen!$E$18))^2))*(180/PI())</f>
        <v>-89.781731419627789</v>
      </c>
      <c r="AI97" s="48">
        <f>-ATAN(SQRT((1/(AI73*2*PI()*Einstellungen!$E$17*Einstellungen!$E$18))^2))*(180/PI())</f>
        <v>-89.77627475990765</v>
      </c>
      <c r="AJ97" s="48">
        <f>-ATAN(SQRT((1/(AJ73*2*PI()*Einstellungen!$E$17*Einstellungen!$E$18))^2))*(180/PI())</f>
        <v>-89.770818104245905</v>
      </c>
      <c r="AK97" s="48">
        <f>-ATAN(SQRT((1/(AK73*2*PI()*Einstellungen!$E$17*Einstellungen!$E$18))^2))*(180/PI())</f>
        <v>-89.765361452741544</v>
      </c>
      <c r="AL97" s="48">
        <f>-ATAN(SQRT((1/(AL73*2*PI()*Einstellungen!$E$17*Einstellungen!$E$18))^2))*(180/PI())</f>
        <v>-89.759904805493548</v>
      </c>
      <c r="AM97" s="48">
        <f>-ATAN(SQRT((1/(AM73*2*PI()*Einstellungen!$E$17*Einstellungen!$E$18))^2))*(180/PI())</f>
        <v>-89.75444816260088</v>
      </c>
      <c r="AN97" s="48">
        <f>-ATAN(SQRT((1/(AN73*2*PI()*Einstellungen!$E$17*Einstellungen!$E$18))^2))*(180/PI())</f>
        <v>-89.748991524162548</v>
      </c>
      <c r="AO97" s="48">
        <f>-ATAN(SQRT((1/(AO73*2*PI()*Einstellungen!$E$17*Einstellungen!$E$18))^2))*(180/PI())</f>
        <v>-89.743534890277502</v>
      </c>
      <c r="AP97" s="48">
        <f>-ATAN(SQRT((1/(AP73*2*PI()*Einstellungen!$E$17*Einstellungen!$E$18))^2))*(180/PI())</f>
        <v>-89.73807826104472</v>
      </c>
      <c r="AQ97" s="48">
        <f>-ATAN(SQRT((1/(AQ73*2*PI()*Einstellungen!$E$17*Einstellungen!$E$18))^2))*(180/PI())</f>
        <v>-89.732621636563209</v>
      </c>
      <c r="AR97" s="48">
        <f>-ATAN(SQRT((1/(AR73*2*PI()*Einstellungen!$E$17*Einstellungen!$E$18))^2))*(180/PI())</f>
        <v>-89.72716501693192</v>
      </c>
      <c r="AS97" s="48">
        <f>-ATAN(SQRT((1/(AS73*2*PI()*Einstellungen!$E$17*Einstellungen!$E$18))^2))*(180/PI())</f>
        <v>-89.721708402249817</v>
      </c>
      <c r="AT97" s="48">
        <f>-ATAN(SQRT((1/(AT73*2*PI()*Einstellungen!$E$17*Einstellungen!$E$18))^2))*(180/PI())</f>
        <v>-89.716251792615893</v>
      </c>
      <c r="AU97" s="48">
        <f>-ATAN(SQRT((1/(AU73*2*PI()*Einstellungen!$E$17*Einstellungen!$E$18))^2))*(180/PI())</f>
        <v>-89.710795188129126</v>
      </c>
      <c r="AV97" s="48">
        <f>-ATAN(SQRT((1/(AV73*2*PI()*Einstellungen!$E$17*Einstellungen!$E$18))^2))*(180/PI())</f>
        <v>-89.705338588888466</v>
      </c>
      <c r="AW97" s="48">
        <f>-ATAN(SQRT((1/(AW73*2*PI()*Einstellungen!$E$17*Einstellungen!$E$18))^2))*(180/PI())</f>
        <v>-89.699881994992921</v>
      </c>
      <c r="AX97" s="48">
        <f>-ATAN(SQRT((1/(AX73*2*PI()*Einstellungen!$E$17*Einstellungen!$E$18))^2))*(180/PI())</f>
        <v>-89.694425406541441</v>
      </c>
      <c r="AY97" s="48">
        <f>-ATAN(SQRT((1/(AY73*2*PI()*Einstellungen!$E$17*Einstellungen!$E$18))^2))*(180/PI())</f>
        <v>-89.68896882363299</v>
      </c>
      <c r="AZ97" s="48">
        <f>-ATAN(SQRT((1/(AZ73*2*PI()*Einstellungen!$E$17*Einstellungen!$E$18))^2))*(180/PI())</f>
        <v>-89.683512246366561</v>
      </c>
      <c r="BA97" s="48">
        <f>-ATAN(SQRT((1/(BA73*2*PI()*Einstellungen!$E$17*Einstellungen!$E$18))^2))*(180/PI())</f>
        <v>-89.678055674841104</v>
      </c>
      <c r="BB97" s="48">
        <f>-ATAN(SQRT((1/(BB73*2*PI()*Einstellungen!$E$17*Einstellungen!$E$18))^2))*(180/PI())</f>
        <v>-89.672599109155612</v>
      </c>
      <c r="BC97" s="48">
        <f>-ATAN(SQRT((1/(BC73*2*PI()*Einstellungen!$E$17*Einstellungen!$E$18))^2))*(180/PI())</f>
        <v>-89.66714254940905</v>
      </c>
      <c r="BD97" s="48">
        <f>-ATAN(SQRT((1/(BD73*2*PI()*Einstellungen!$E$17*Einstellungen!$E$18))^2))*(180/PI())</f>
        <v>-89.661685995700353</v>
      </c>
      <c r="BE97" s="48">
        <f>-ATAN(SQRT((1/(BE73*2*PI()*Einstellungen!$E$17*Einstellungen!$E$18))^2))*(180/PI())</f>
        <v>-89.656229448128528</v>
      </c>
      <c r="BF97" s="48">
        <f>-ATAN(SQRT((1/(BF73*2*PI()*Einstellungen!$E$17*Einstellungen!$E$18))^2))*(180/PI())</f>
        <v>-89.65077290679254</v>
      </c>
      <c r="BG97" s="48">
        <f>-ATAN(SQRT((1/(BG73*2*PI()*Einstellungen!$E$17*Einstellungen!$E$18))^2))*(180/PI())</f>
        <v>-89.645316371791324</v>
      </c>
      <c r="BH97" s="48">
        <f>-ATAN(SQRT((1/(BH73*2*PI()*Einstellungen!$E$17*Einstellungen!$E$18))^2))*(180/PI())</f>
        <v>-89.639859843223874</v>
      </c>
      <c r="BI97" s="48">
        <f>-ATAN(SQRT((1/(BI73*2*PI()*Einstellungen!$E$17*Einstellungen!$E$18))^2))*(180/PI())</f>
        <v>-89.634403321189154</v>
      </c>
      <c r="BJ97" s="48">
        <f>-ATAN(SQRT((1/(BJ73*2*PI()*Einstellungen!$E$17*Einstellungen!$E$18))^2))*(180/PI())</f>
        <v>-89.628946805786128</v>
      </c>
      <c r="BK97" s="48">
        <f>-ATAN(SQRT((1/(BK73*2*PI()*Einstellungen!$E$17*Einstellungen!$E$18))^2))*(180/PI())</f>
        <v>-89.623490297113733</v>
      </c>
      <c r="BL97" s="48">
        <f>-ATAN(SQRT((1/(BL73*2*PI()*Einstellungen!$E$17*Einstellungen!$E$18))^2))*(180/PI())</f>
        <v>-89.618033795270975</v>
      </c>
      <c r="BM97" s="48">
        <f>-ATAN(SQRT((1/(BM73*2*PI()*Einstellungen!$E$17*Einstellungen!$E$18))^2))*(180/PI())</f>
        <v>-89.612577300356804</v>
      </c>
      <c r="BN97" s="48">
        <f>-ATAN(SQRT((1/(BN73*2*PI()*Einstellungen!$E$17*Einstellungen!$E$18))^2))*(180/PI())</f>
        <v>-89.607120812470143</v>
      </c>
      <c r="BO97" s="48">
        <f>-ATAN(SQRT((1/(BO73*2*PI()*Einstellungen!$E$17*Einstellungen!$E$18))^2))*(180/PI())</f>
        <v>-89.601664331710012</v>
      </c>
      <c r="BP97" s="48">
        <f>-ATAN(SQRT((1/(BP73*2*PI()*Einstellungen!$E$17*Einstellungen!$E$18))^2))*(180/PI())</f>
        <v>-89.596207858175319</v>
      </c>
      <c r="BQ97" s="48">
        <f>-ATAN(SQRT((1/(BQ73*2*PI()*Einstellungen!$E$17*Einstellungen!$E$18))^2))*(180/PI())</f>
        <v>-89.590751391965057</v>
      </c>
      <c r="BR97" s="48">
        <f>-ATAN(SQRT((1/(BR73*2*PI()*Einstellungen!$E$17*Einstellungen!$E$18))^2))*(180/PI())</f>
        <v>-89.58529493317819</v>
      </c>
      <c r="BS97" s="48">
        <f>-ATAN(SQRT((1/(BS73*2*PI()*Einstellungen!$E$17*Einstellungen!$E$18))^2))*(180/PI())</f>
        <v>-89.57983848191364</v>
      </c>
      <c r="BT97" s="48">
        <f>-ATAN(SQRT((1/(BT73*2*PI()*Einstellungen!$E$17*Einstellungen!$E$18))^2))*(180/PI())</f>
        <v>-89.574382038270386</v>
      </c>
      <c r="BU97" s="48">
        <f>-ATAN(SQRT((1/(BU73*2*PI()*Einstellungen!$E$17*Einstellungen!$E$18))^2))*(180/PI())</f>
        <v>-89.568925602347406</v>
      </c>
      <c r="BV97" s="48">
        <f>-ATAN(SQRT((1/(BV73*2*PI()*Einstellungen!$E$17*Einstellungen!$E$18))^2))*(180/PI())</f>
        <v>-89.563469174243593</v>
      </c>
      <c r="BW97" s="48">
        <f>-ATAN(SQRT((1/(BW73*2*PI()*Einstellungen!$E$17*Einstellungen!$E$18))^2))*(180/PI())</f>
        <v>-89.55801275405797</v>
      </c>
      <c r="BX97" s="48">
        <f>-ATAN(SQRT((1/(BX73*2*PI()*Einstellungen!$E$17*Einstellungen!$E$18))^2))*(180/PI())</f>
        <v>-89.552556341889456</v>
      </c>
      <c r="BY97" s="48">
        <f>-ATAN(SQRT((1/(BY73*2*PI()*Einstellungen!$E$17*Einstellungen!$E$18))^2))*(180/PI())</f>
        <v>-89.547099937837004</v>
      </c>
      <c r="BZ97" s="48">
        <f>-ATAN(SQRT((1/(BZ73*2*PI()*Einstellungen!$E$17*Einstellungen!$E$18))^2))*(180/PI())</f>
        <v>-89.541643541999562</v>
      </c>
      <c r="CA97" s="48">
        <f>-ATAN(SQRT((1/(CA73*2*PI()*Einstellungen!$E$17*Einstellungen!$E$18))^2))*(180/PI())</f>
        <v>-89.53618715447611</v>
      </c>
      <c r="CB97" s="48">
        <f>-ATAN(SQRT((1/(CB73*2*PI()*Einstellungen!$E$17*Einstellungen!$E$18))^2))*(180/PI())</f>
        <v>-89.530730775365569</v>
      </c>
      <c r="CC97" s="48">
        <f>-ATAN(SQRT((1/(CC73*2*PI()*Einstellungen!$E$17*Einstellungen!$E$18))^2))*(180/PI())</f>
        <v>-89.52527440476689</v>
      </c>
      <c r="CD97" s="48">
        <f>-ATAN(SQRT((1/(CD73*2*PI()*Einstellungen!$E$17*Einstellungen!$E$18))^2))*(180/PI())</f>
        <v>-89.519818042779036</v>
      </c>
      <c r="CE97" s="48">
        <f>-ATAN(SQRT((1/(CE73*2*PI()*Einstellungen!$E$17*Einstellungen!$E$18))^2))*(180/PI())</f>
        <v>-89.514361689500944</v>
      </c>
      <c r="CF97" s="48">
        <f>-ATAN(SQRT((1/(CF73*2*PI()*Einstellungen!$E$17*Einstellungen!$E$18))^2))*(180/PI())</f>
        <v>-89.508905345031565</v>
      </c>
      <c r="CG97" s="48">
        <f>-ATAN(SQRT((1/(CG73*2*PI()*Einstellungen!$E$17*Einstellungen!$E$18))^2))*(180/PI())</f>
        <v>-89.503449009469833</v>
      </c>
      <c r="CH97" s="48">
        <f>-ATAN(SQRT((1/(CH73*2*PI()*Einstellungen!$E$17*Einstellungen!$E$18))^2))*(180/PI())</f>
        <v>-89.497992682914699</v>
      </c>
      <c r="CI97" s="48">
        <f>-ATAN(SQRT((1/(CI73*2*PI()*Einstellungen!$E$17*Einstellungen!$E$18))^2))*(180/PI())</f>
        <v>-89.492536365465114</v>
      </c>
      <c r="CJ97" s="48">
        <f>-ATAN(SQRT((1/(CJ73*2*PI()*Einstellungen!$E$17*Einstellungen!$E$18))^2))*(180/PI())</f>
        <v>-89.487080057220027</v>
      </c>
      <c r="CK97" s="48">
        <f>-ATAN(SQRT((1/(CK73*2*PI()*Einstellungen!$E$17*Einstellungen!$E$18))^2))*(180/PI())</f>
        <v>-89.481623758278346</v>
      </c>
      <c r="CL97" s="48">
        <f>-ATAN(SQRT((1/(CL73*2*PI()*Einstellungen!$E$17*Einstellungen!$E$18))^2))*(180/PI())</f>
        <v>-89.47616746873905</v>
      </c>
      <c r="CM97" s="48">
        <f>-ATAN(SQRT((1/(CM73*2*PI()*Einstellungen!$E$17*Einstellungen!$E$18))^2))*(180/PI())</f>
        <v>-89.470711188701046</v>
      </c>
      <c r="CN97" s="48">
        <f>-ATAN(SQRT((1/(CN73*2*PI()*Einstellungen!$E$17*Einstellungen!$E$18))^2))*(180/PI())</f>
        <v>-89.465254918263298</v>
      </c>
      <c r="CO97" s="48">
        <f>-ATAN(SQRT((1/(CO73*2*PI()*Einstellungen!$E$17*Einstellungen!$E$18))^2))*(180/PI())</f>
        <v>-89.459798657524729</v>
      </c>
      <c r="CP97" s="49">
        <f>-ATAN(SQRT((1/(CP73*2*PI()*Einstellungen!$E$17*Einstellungen!$E$18))^2))*(180/PI())</f>
        <v>-89.454342406584288</v>
      </c>
    </row>
    <row r="98" spans="2:94" x14ac:dyDescent="0.25">
      <c r="B98" s="236"/>
      <c r="C98" s="239"/>
      <c r="D98" s="30">
        <f>-ATAN(SQRT((1/(D74*2*PI()*Einstellungen!$E$17*Einstellungen!$E$18))^2))*(180/PI())</f>
        <v>-89.454342406584288</v>
      </c>
      <c r="E98" s="48">
        <f>-ATAN(SQRT((1/(E74*2*PI()*Einstellungen!$E$17*Einstellungen!$E$18))^2))*(180/PI())</f>
        <v>-89.399780457841544</v>
      </c>
      <c r="F98" s="48">
        <f>-ATAN(SQRT((1/(F74*2*PI()*Einstellungen!$E$17*Einstellungen!$E$18))^2))*(180/PI())</f>
        <v>-89.34521959773231</v>
      </c>
      <c r="G98" s="48">
        <f>-ATAN(SQRT((1/(G74*2*PI()*Einstellungen!$E$17*Einstellungen!$E$18))^2))*(180/PI())</f>
        <v>-89.290659925173713</v>
      </c>
      <c r="H98" s="48">
        <f>-ATAN(SQRT((1/(H74*2*PI()*Einstellungen!$E$17*Einstellungen!$E$18))^2))*(180/PI())</f>
        <v>-89.236101539070006</v>
      </c>
      <c r="I98" s="48">
        <f>-ATAN(SQRT((1/(I74*2*PI()*Einstellungen!$E$17*Einstellungen!$E$18))^2))*(180/PI())</f>
        <v>-89.181544538311385</v>
      </c>
      <c r="J98" s="48">
        <f>-ATAN(SQRT((1/(J74*2*PI()*Einstellungen!$E$17*Einstellungen!$E$18))^2))*(180/PI())</f>
        <v>-89.126989021773014</v>
      </c>
      <c r="K98" s="48">
        <f>-ATAN(SQRT((1/(K74*2*PI()*Einstellungen!$E$17*Einstellungen!$E$18))^2))*(180/PI())</f>
        <v>-89.072435088313895</v>
      </c>
      <c r="L98" s="48">
        <f>-ATAN(SQRT((1/(L74*2*PI()*Einstellungen!$E$17*Einstellungen!$E$18))^2))*(180/PI())</f>
        <v>-89.017882836775811</v>
      </c>
      <c r="M98" s="48">
        <f>-ATAN(SQRT((1/(M74*2*PI()*Einstellungen!$E$17*Einstellungen!$E$18))^2))*(180/PI())</f>
        <v>-88.963332365982268</v>
      </c>
      <c r="N98" s="48">
        <f>-ATAN(SQRT((1/(N74*2*PI()*Einstellungen!$E$17*Einstellungen!$E$18))^2))*(180/PI())</f>
        <v>-88.908783774737415</v>
      </c>
      <c r="O98" s="48">
        <f>-ATAN(SQRT((1/(O74*2*PI()*Einstellungen!$E$17*Einstellungen!$E$18))^2))*(180/PI())</f>
        <v>-88.854237161824898</v>
      </c>
      <c r="P98" s="48">
        <f>-ATAN(SQRT((1/(P74*2*PI()*Einstellungen!$E$17*Einstellungen!$E$18))^2))*(180/PI())</f>
        <v>-88.799692626006944</v>
      </c>
      <c r="Q98" s="48">
        <f>-ATAN(SQRT((1/(Q74*2*PI()*Einstellungen!$E$17*Einstellungen!$E$18))^2))*(180/PI())</f>
        <v>-88.745150266023145</v>
      </c>
      <c r="R98" s="48">
        <f>-ATAN(SQRT((1/(R74*2*PI()*Einstellungen!$E$17*Einstellungen!$E$18))^2))*(180/PI())</f>
        <v>-88.690610180589445</v>
      </c>
      <c r="S98" s="48">
        <f>-ATAN(SQRT((1/(S74*2*PI()*Einstellungen!$E$17*Einstellungen!$E$18))^2))*(180/PI())</f>
        <v>-88.636072468397074</v>
      </c>
      <c r="T98" s="48">
        <f>-ATAN(SQRT((1/(T74*2*PI()*Einstellungen!$E$17*Einstellungen!$E$18))^2))*(180/PI())</f>
        <v>-88.5815372281115</v>
      </c>
      <c r="U98" s="48">
        <f>-ATAN(SQRT((1/(U74*2*PI()*Einstellungen!$E$17*Einstellungen!$E$18))^2))*(180/PI())</f>
        <v>-88.527004558371289</v>
      </c>
      <c r="V98" s="48">
        <f>-ATAN(SQRT((1/(V74*2*PI()*Einstellungen!$E$17*Einstellungen!$E$18))^2))*(180/PI())</f>
        <v>-88.472474557787066</v>
      </c>
      <c r="W98" s="48">
        <f>-ATAN(SQRT((1/(W74*2*PI()*Einstellungen!$E$17*Einstellungen!$E$18))^2))*(180/PI())</f>
        <v>-88.417947324940556</v>
      </c>
      <c r="X98" s="48">
        <f>-ATAN(SQRT((1/(X74*2*PI()*Einstellungen!$E$17*Einstellungen!$E$18))^2))*(180/PI())</f>
        <v>-88.363422958383282</v>
      </c>
      <c r="Y98" s="48">
        <f>-ATAN(SQRT((1/(Y74*2*PI()*Einstellungen!$E$17*Einstellungen!$E$18))^2))*(180/PI())</f>
        <v>-88.308901556635774</v>
      </c>
      <c r="Z98" s="48">
        <f>-ATAN(SQRT((1/(Z74*2*PI()*Einstellungen!$E$17*Einstellungen!$E$18))^2))*(180/PI())</f>
        <v>-88.254383218186291</v>
      </c>
      <c r="AA98" s="48">
        <f>-ATAN(SQRT((1/(AA74*2*PI()*Einstellungen!$E$17*Einstellungen!$E$18))^2))*(180/PI())</f>
        <v>-88.199868041489864</v>
      </c>
      <c r="AB98" s="48">
        <f>-ATAN(SQRT((1/(AB74*2*PI()*Einstellungen!$E$17*Einstellungen!$E$18))^2))*(180/PI())</f>
        <v>-88.145356124967194</v>
      </c>
      <c r="AC98" s="48">
        <f>-ATAN(SQRT((1/(AC74*2*PI()*Einstellungen!$E$17*Einstellungen!$E$18))^2))*(180/PI())</f>
        <v>-88.090847567003621</v>
      </c>
      <c r="AD98" s="48">
        <f>-ATAN(SQRT((1/(AD74*2*PI()*Einstellungen!$E$17*Einstellungen!$E$18))^2))*(180/PI())</f>
        <v>-88.036342465948039</v>
      </c>
      <c r="AE98" s="48">
        <f>-ATAN(SQRT((1/(AE74*2*PI()*Einstellungen!$E$17*Einstellungen!$E$18))^2))*(180/PI())</f>
        <v>-87.981840920111821</v>
      </c>
      <c r="AF98" s="48">
        <f>-ATAN(SQRT((1/(AF74*2*PI()*Einstellungen!$E$17*Einstellungen!$E$18))^2))*(180/PI())</f>
        <v>-87.927343027767805</v>
      </c>
      <c r="AG98" s="48">
        <f>-ATAN(SQRT((1/(AG74*2*PI()*Einstellungen!$E$17*Einstellungen!$E$18))^2))*(180/PI())</f>
        <v>-87.872848887149203</v>
      </c>
      <c r="AH98" s="48">
        <f>-ATAN(SQRT((1/(AH74*2*PI()*Einstellungen!$E$17*Einstellungen!$E$18))^2))*(180/PI())</f>
        <v>-87.818358596448533</v>
      </c>
      <c r="AI98" s="48">
        <f>-ATAN(SQRT((1/(AI74*2*PI()*Einstellungen!$E$17*Einstellungen!$E$18))^2))*(180/PI())</f>
        <v>-87.763872253816629</v>
      </c>
      <c r="AJ98" s="48">
        <f>-ATAN(SQRT((1/(AJ74*2*PI()*Einstellungen!$E$17*Einstellungen!$E$18))^2))*(180/PI())</f>
        <v>-87.709389957361481</v>
      </c>
      <c r="AK98" s="48">
        <f>-ATAN(SQRT((1/(AK74*2*PI()*Einstellungen!$E$17*Einstellungen!$E$18))^2))*(180/PI())</f>
        <v>-87.654911805147279</v>
      </c>
      <c r="AL98" s="48">
        <f>-ATAN(SQRT((1/(AL74*2*PI()*Einstellungen!$E$17*Einstellungen!$E$18))^2))*(180/PI())</f>
        <v>-87.600437895193309</v>
      </c>
      <c r="AM98" s="48">
        <f>-ATAN(SQRT((1/(AM74*2*PI()*Einstellungen!$E$17*Einstellungen!$E$18))^2))*(180/PI())</f>
        <v>-87.545968325472927</v>
      </c>
      <c r="AN98" s="48">
        <f>-ATAN(SQRT((1/(AN74*2*PI()*Einstellungen!$E$17*Einstellungen!$E$18))^2))*(180/PI())</f>
        <v>-87.491503193912479</v>
      </c>
      <c r="AO98" s="48">
        <f>-ATAN(SQRT((1/(AO74*2*PI()*Einstellungen!$E$17*Einstellungen!$E$18))^2))*(180/PI())</f>
        <v>-87.437042598390292</v>
      </c>
      <c r="AP98" s="48">
        <f>-ATAN(SQRT((1/(AP74*2*PI()*Einstellungen!$E$17*Einstellungen!$E$18))^2))*(180/PI())</f>
        <v>-87.382586636735567</v>
      </c>
      <c r="AQ98" s="48">
        <f>-ATAN(SQRT((1/(AQ74*2*PI()*Einstellungen!$E$17*Einstellungen!$E$18))^2))*(180/PI())</f>
        <v>-87.328135406727412</v>
      </c>
      <c r="AR98" s="48">
        <f>-ATAN(SQRT((1/(AR74*2*PI()*Einstellungen!$E$17*Einstellungen!$E$18))^2))*(180/PI())</f>
        <v>-87.273689006093733</v>
      </c>
      <c r="AS98" s="48">
        <f>-ATAN(SQRT((1/(AS74*2*PI()*Einstellungen!$E$17*Einstellungen!$E$18))^2))*(180/PI())</f>
        <v>-87.219247532510224</v>
      </c>
      <c r="AT98" s="48">
        <f>-ATAN(SQRT((1/(AT74*2*PI()*Einstellungen!$E$17*Einstellungen!$E$18))^2))*(180/PI())</f>
        <v>-87.164811083599304</v>
      </c>
      <c r="AU98" s="48">
        <f>-ATAN(SQRT((1/(AU74*2*PI()*Einstellungen!$E$17*Einstellungen!$E$18))^2))*(180/PI())</f>
        <v>-87.110379756929106</v>
      </c>
      <c r="AV98" s="48">
        <f>-ATAN(SQRT((1/(AV74*2*PI()*Einstellungen!$E$17*Einstellungen!$E$18))^2))*(180/PI())</f>
        <v>-87.055953650012384</v>
      </c>
      <c r="AW98" s="48">
        <f>-ATAN(SQRT((1/(AW74*2*PI()*Einstellungen!$E$17*Einstellungen!$E$18))^2))*(180/PI())</f>
        <v>-87.001532860305545</v>
      </c>
      <c r="AX98" s="48">
        <f>-ATAN(SQRT((1/(AX74*2*PI()*Einstellungen!$E$17*Einstellungen!$E$18))^2))*(180/PI())</f>
        <v>-86.947117485207571</v>
      </c>
      <c r="AY98" s="48">
        <f>-ATAN(SQRT((1/(AY74*2*PI()*Einstellungen!$E$17*Einstellungen!$E$18))^2))*(180/PI())</f>
        <v>-86.892707622058992</v>
      </c>
      <c r="AZ98" s="48">
        <f>-ATAN(SQRT((1/(AZ74*2*PI()*Einstellungen!$E$17*Einstellungen!$E$18))^2))*(180/PI())</f>
        <v>-86.838303368140856</v>
      </c>
      <c r="BA98" s="48">
        <f>-ATAN(SQRT((1/(BA74*2*PI()*Einstellungen!$E$17*Einstellungen!$E$18))^2))*(180/PI())</f>
        <v>-86.783904820673683</v>
      </c>
      <c r="BB98" s="48">
        <f>-ATAN(SQRT((1/(BB74*2*PI()*Einstellungen!$E$17*Einstellungen!$E$18))^2))*(180/PI())</f>
        <v>-86.729512076816448</v>
      </c>
      <c r="BC98" s="48">
        <f>-ATAN(SQRT((1/(BC74*2*PI()*Einstellungen!$E$17*Einstellungen!$E$18))^2))*(180/PI())</f>
        <v>-86.675125233665554</v>
      </c>
      <c r="BD98" s="48">
        <f>-ATAN(SQRT((1/(BD74*2*PI()*Einstellungen!$E$17*Einstellungen!$E$18))^2))*(180/PI())</f>
        <v>-86.62074438825384</v>
      </c>
      <c r="BE98" s="48">
        <f>-ATAN(SQRT((1/(BE74*2*PI()*Einstellungen!$E$17*Einstellungen!$E$18))^2))*(180/PI())</f>
        <v>-86.566369637549485</v>
      </c>
      <c r="BF98" s="48">
        <f>-ATAN(SQRT((1/(BF74*2*PI()*Einstellungen!$E$17*Einstellungen!$E$18))^2))*(180/PI())</f>
        <v>-86.512001078455015</v>
      </c>
      <c r="BG98" s="48">
        <f>-ATAN(SQRT((1/(BG74*2*PI()*Einstellungen!$E$17*Einstellungen!$E$18))^2))*(180/PI())</f>
        <v>-86.457638807806305</v>
      </c>
      <c r="BH98" s="48">
        <f>-ATAN(SQRT((1/(BH74*2*PI()*Einstellungen!$E$17*Einstellungen!$E$18))^2))*(180/PI())</f>
        <v>-86.403282922371545</v>
      </c>
      <c r="BI98" s="48">
        <f>-ATAN(SQRT((1/(BI74*2*PI()*Einstellungen!$E$17*Einstellungen!$E$18))^2))*(180/PI())</f>
        <v>-86.348933518850203</v>
      </c>
      <c r="BJ98" s="48">
        <f>-ATAN(SQRT((1/(BJ74*2*PI()*Einstellungen!$E$17*Einstellungen!$E$18))^2))*(180/PI())</f>
        <v>-86.294590693872038</v>
      </c>
      <c r="BK98" s="48">
        <f>-ATAN(SQRT((1/(BK74*2*PI()*Einstellungen!$E$17*Einstellungen!$E$18))^2))*(180/PI())</f>
        <v>-86.240254543996116</v>
      </c>
      <c r="BL98" s="48">
        <f>-ATAN(SQRT((1/(BL74*2*PI()*Einstellungen!$E$17*Einstellungen!$E$18))^2))*(180/PI())</f>
        <v>-86.185925165709648</v>
      </c>
      <c r="BM98" s="48">
        <f>-ATAN(SQRT((1/(BM74*2*PI()*Einstellungen!$E$17*Einstellungen!$E$18))^2))*(180/PI())</f>
        <v>-86.131602655427201</v>
      </c>
      <c r="BN98" s="48">
        <f>-ATAN(SQRT((1/(BN74*2*PI()*Einstellungen!$E$17*Einstellungen!$E$18))^2))*(180/PI())</f>
        <v>-86.077287109489532</v>
      </c>
      <c r="BO98" s="48">
        <f>-ATAN(SQRT((1/(BO74*2*PI()*Einstellungen!$E$17*Einstellungen!$E$18))^2))*(180/PI())</f>
        <v>-86.022978624162604</v>
      </c>
      <c r="BP98" s="48">
        <f>-ATAN(SQRT((1/(BP74*2*PI()*Einstellungen!$E$17*Einstellungen!$E$18))^2))*(180/PI())</f>
        <v>-85.968677295636667</v>
      </c>
      <c r="BQ98" s="48">
        <f>-ATAN(SQRT((1/(BQ74*2*PI()*Einstellungen!$E$17*Einstellungen!$E$18))^2))*(180/PI())</f>
        <v>-85.91438322002513</v>
      </c>
      <c r="BR98" s="48">
        <f>-ATAN(SQRT((1/(BR74*2*PI()*Einstellungen!$E$17*Einstellungen!$E$18))^2))*(180/PI())</f>
        <v>-85.860096493363656</v>
      </c>
      <c r="BS98" s="48">
        <f>-ATAN(SQRT((1/(BS74*2*PI()*Einstellungen!$E$17*Einstellungen!$E$18))^2))*(180/PI())</f>
        <v>-85.805817211609138</v>
      </c>
      <c r="BT98" s="48">
        <f>-ATAN(SQRT((1/(BT74*2*PI()*Einstellungen!$E$17*Einstellungen!$E$18))^2))*(180/PI())</f>
        <v>-85.751545470638717</v>
      </c>
      <c r="BU98" s="48">
        <f>-ATAN(SQRT((1/(BU74*2*PI()*Einstellungen!$E$17*Einstellungen!$E$18))^2))*(180/PI())</f>
        <v>-85.697281366248689</v>
      </c>
      <c r="BV98" s="48">
        <f>-ATAN(SQRT((1/(BV74*2*PI()*Einstellungen!$E$17*Einstellungen!$E$18))^2))*(180/PI())</f>
        <v>-85.643024994153706</v>
      </c>
      <c r="BW98" s="48">
        <f>-ATAN(SQRT((1/(BW74*2*PI()*Einstellungen!$E$17*Einstellungen!$E$18))^2))*(180/PI())</f>
        <v>-85.588776449985588</v>
      </c>
      <c r="BX98" s="48">
        <f>-ATAN(SQRT((1/(BX74*2*PI()*Einstellungen!$E$17*Einstellungen!$E$18))^2))*(180/PI())</f>
        <v>-85.53453582929248</v>
      </c>
      <c r="BY98" s="48">
        <f>-ATAN(SQRT((1/(BY74*2*PI()*Einstellungen!$E$17*Einstellungen!$E$18))^2))*(180/PI())</f>
        <v>-85.48030322753776</v>
      </c>
      <c r="BZ98" s="48">
        <f>-ATAN(SQRT((1/(BZ74*2*PI()*Einstellungen!$E$17*Einstellungen!$E$18))^2))*(180/PI())</f>
        <v>-85.426078740099143</v>
      </c>
      <c r="CA98" s="48">
        <f>-ATAN(SQRT((1/(CA74*2*PI()*Einstellungen!$E$17*Einstellungen!$E$18))^2))*(180/PI())</f>
        <v>-85.371862462267643</v>
      </c>
      <c r="CB98" s="48">
        <f>-ATAN(SQRT((1/(CB74*2*PI()*Einstellungen!$E$17*Einstellungen!$E$18))^2))*(180/PI())</f>
        <v>-85.317654489246664</v>
      </c>
      <c r="CC98" s="48">
        <f>-ATAN(SQRT((1/(CC74*2*PI()*Einstellungen!$E$17*Einstellungen!$E$18))^2))*(180/PI())</f>
        <v>-85.263454916150877</v>
      </c>
      <c r="CD98" s="48">
        <f>-ATAN(SQRT((1/(CD74*2*PI()*Einstellungen!$E$17*Einstellungen!$E$18))^2))*(180/PI())</f>
        <v>-85.209263838005441</v>
      </c>
      <c r="CE98" s="48">
        <f>-ATAN(SQRT((1/(CE74*2*PI()*Einstellungen!$E$17*Einstellungen!$E$18))^2))*(180/PI())</f>
        <v>-85.155081349744904</v>
      </c>
      <c r="CF98" s="48">
        <f>-ATAN(SQRT((1/(CF74*2*PI()*Einstellungen!$E$17*Einstellungen!$E$18))^2))*(180/PI())</f>
        <v>-85.100907546212241</v>
      </c>
      <c r="CG98" s="48">
        <f>-ATAN(SQRT((1/(CG74*2*PI()*Einstellungen!$E$17*Einstellungen!$E$18))^2))*(180/PI())</f>
        <v>-85.046742522157942</v>
      </c>
      <c r="CH98" s="48">
        <f>-ATAN(SQRT((1/(CH74*2*PI()*Einstellungen!$E$17*Einstellungen!$E$18))^2))*(180/PI())</f>
        <v>-84.992586372239018</v>
      </c>
      <c r="CI98" s="48">
        <f>-ATAN(SQRT((1/(CI74*2*PI()*Einstellungen!$E$17*Einstellungen!$E$18))^2))*(180/PI())</f>
        <v>-84.938439191018034</v>
      </c>
      <c r="CJ98" s="48">
        <f>-ATAN(SQRT((1/(CJ74*2*PI()*Einstellungen!$E$17*Einstellungen!$E$18))^2))*(180/PI())</f>
        <v>-84.884301072962131</v>
      </c>
      <c r="CK98" s="48">
        <f>-ATAN(SQRT((1/(CK74*2*PI()*Einstellungen!$E$17*Einstellungen!$E$18))^2))*(180/PI())</f>
        <v>-84.830172112442142</v>
      </c>
      <c r="CL98" s="48">
        <f>-ATAN(SQRT((1/(CL74*2*PI()*Einstellungen!$E$17*Einstellungen!$E$18))^2))*(180/PI())</f>
        <v>-84.776052403731583</v>
      </c>
      <c r="CM98" s="48">
        <f>-ATAN(SQRT((1/(CM74*2*PI()*Einstellungen!$E$17*Einstellungen!$E$18))^2))*(180/PI())</f>
        <v>-84.721942041005661</v>
      </c>
      <c r="CN98" s="48">
        <f>-ATAN(SQRT((1/(CN74*2*PI()*Einstellungen!$E$17*Einstellungen!$E$18))^2))*(180/PI())</f>
        <v>-84.667841118340448</v>
      </c>
      <c r="CO98" s="48">
        <f>-ATAN(SQRT((1/(CO74*2*PI()*Einstellungen!$E$17*Einstellungen!$E$18))^2))*(180/PI())</f>
        <v>-84.613749729711785</v>
      </c>
      <c r="CP98" s="49">
        <f>-ATAN(SQRT((1/(CP74*2*PI()*Einstellungen!$E$17*Einstellungen!$E$18))^2))*(180/PI())</f>
        <v>-84.559667968994489</v>
      </c>
    </row>
    <row r="99" spans="2:94" x14ac:dyDescent="0.25">
      <c r="B99" s="236"/>
      <c r="C99" s="239"/>
      <c r="D99" s="30">
        <f>-ATAN(SQRT((1/(D75*2*PI()*Einstellungen!$E$17*Einstellungen!$E$18))^2))*(180/PI())</f>
        <v>-84.559667968994489</v>
      </c>
      <c r="E99" s="48">
        <f>-ATAN(SQRT((1/(E75*2*PI()*Einstellungen!$E$17*Einstellungen!$E$18))^2))*(180/PI())</f>
        <v>-84.019400475236552</v>
      </c>
      <c r="F99" s="48">
        <f>-ATAN(SQRT((1/(F75*2*PI()*Einstellungen!$E$17*Einstellungen!$E$18))^2))*(180/PI())</f>
        <v>-83.480198248343015</v>
      </c>
      <c r="G99" s="48">
        <f>-ATAN(SQRT((1/(G75*2*PI()*Einstellungen!$E$17*Einstellungen!$E$18))^2))*(180/PI())</f>
        <v>-82.942153350118929</v>
      </c>
      <c r="H99" s="48">
        <f>-ATAN(SQRT((1/(H75*2*PI()*Einstellungen!$E$17*Einstellungen!$E$18))^2))*(180/PI())</f>
        <v>-82.405356631408566</v>
      </c>
      <c r="I99" s="48">
        <f>-ATAN(SQRT((1/(I75*2*PI()*Einstellungen!$E$17*Einstellungen!$E$18))^2))*(180/PI())</f>
        <v>-81.869897645844034</v>
      </c>
      <c r="J99" s="48">
        <f>-ATAN(SQRT((1/(J75*2*PI()*Einstellungen!$E$17*Einstellungen!$E$18))^2))*(180/PI())</f>
        <v>-81.335864566891942</v>
      </c>
      <c r="K99" s="48">
        <f>-ATAN(SQRT((1/(K75*2*PI()*Einstellungen!$E$17*Einstellungen!$E$18))^2))*(180/PI())</f>
        <v>-80.803344108371107</v>
      </c>
      <c r="L99" s="48">
        <f>-ATAN(SQRT((1/(L75*2*PI()*Einstellungen!$E$17*Einstellungen!$E$18))^2))*(180/PI())</f>
        <v>-80.272421448598394</v>
      </c>
      <c r="M99" s="48">
        <f>-ATAN(SQRT((1/(M75*2*PI()*Einstellungen!$E$17*Einstellungen!$E$18))^2))*(180/PI())</f>
        <v>-79.743180158303602</v>
      </c>
      <c r="N99" s="48">
        <f>-ATAN(SQRT((1/(N75*2*PI()*Einstellungen!$E$17*Einstellungen!$E$18))^2))*(180/PI())</f>
        <v>-79.2157021324374</v>
      </c>
      <c r="O99" s="48">
        <f>-ATAN(SQRT((1/(O75*2*PI()*Einstellungen!$E$17*Einstellungen!$E$18))^2))*(180/PI())</f>
        <v>-78.690067525979785</v>
      </c>
      <c r="P99" s="48">
        <f>-ATAN(SQRT((1/(P75*2*PI()*Einstellungen!$E$17*Einstellungen!$E$18))^2))*(180/PI())</f>
        <v>-78.166354693839338</v>
      </c>
      <c r="Q99" s="48">
        <f>-ATAN(SQRT((1/(Q75*2*PI()*Einstellungen!$E$17*Einstellungen!$E$18))^2))*(180/PI())</f>
        <v>-77.644640134916472</v>
      </c>
      <c r="R99" s="48">
        <f>-ATAN(SQRT((1/(R75*2*PI()*Einstellungen!$E$17*Einstellungen!$E$18))^2))*(180/PI())</f>
        <v>-77.124998440387529</v>
      </c>
      <c r="S99" s="48">
        <f>-ATAN(SQRT((1/(S75*2*PI()*Einstellungen!$E$17*Einstellungen!$E$18))^2))*(180/PI())</f>
        <v>-76.607502246248899</v>
      </c>
      <c r="T99" s="48">
        <f>-ATAN(SQRT((1/(T75*2*PI()*Einstellungen!$E$17*Einstellungen!$E$18))^2))*(180/PI())</f>
        <v>-76.092222190145307</v>
      </c>
      <c r="U99" s="48">
        <f>-ATAN(SQRT((1/(U75*2*PI()*Einstellungen!$E$17*Einstellungen!$E$18))^2))*(180/PI())</f>
        <v>-75.579226872489016</v>
      </c>
      <c r="V99" s="48">
        <f>-ATAN(SQRT((1/(V75*2*PI()*Einstellungen!$E$17*Einstellungen!$E$18))^2))*(180/PI())</f>
        <v>-75.068582821862449</v>
      </c>
      <c r="W99" s="48">
        <f>-ATAN(SQRT((1/(W75*2*PI()*Einstellungen!$E$17*Einstellungen!$E$18))^2))*(180/PI())</f>
        <v>-74.560354464680742</v>
      </c>
      <c r="X99" s="48">
        <f>-ATAN(SQRT((1/(X75*2*PI()*Einstellungen!$E$17*Einstellungen!$E$18))^2))*(180/PI())</f>
        <v>-74.054604099077153</v>
      </c>
      <c r="Y99" s="48">
        <f>-ATAN(SQRT((1/(Y75*2*PI()*Einstellungen!$E$17*Einstellungen!$E$18))^2))*(180/PI())</f>
        <v>-73.551391872960195</v>
      </c>
      <c r="Z99" s="48">
        <f>-ATAN(SQRT((1/(Z75*2*PI()*Einstellungen!$E$17*Einstellungen!$E$18))^2))*(180/PI())</f>
        <v>-73.050775766178575</v>
      </c>
      <c r="AA99" s="48">
        <f>-ATAN(SQRT((1/(AA75*2*PI()*Einstellungen!$E$17*Einstellungen!$E$18))^2))*(180/PI())</f>
        <v>-72.552811576717801</v>
      </c>
      <c r="AB99" s="48">
        <f>-ATAN(SQRT((1/(AB75*2*PI()*Einstellungen!$E$17*Einstellungen!$E$18))^2))*(180/PI())</f>
        <v>-72.057552910841338</v>
      </c>
      <c r="AC99" s="48">
        <f>-ATAN(SQRT((1/(AC75*2*PI()*Einstellungen!$E$17*Einstellungen!$E$18))^2))*(180/PI())</f>
        <v>-71.56505117707799</v>
      </c>
      <c r="AD99" s="48">
        <f>-ATAN(SQRT((1/(AD75*2*PI()*Einstellungen!$E$17*Einstellungen!$E$18))^2))*(180/PI())</f>
        <v>-71.075355583948763</v>
      </c>
      <c r="AE99" s="48">
        <f>-ATAN(SQRT((1/(AE75*2*PI()*Einstellungen!$E$17*Einstellungen!$E$18))^2))*(180/PI())</f>
        <v>-70.588513141316426</v>
      </c>
      <c r="AF99" s="48">
        <f>-ATAN(SQRT((1/(AF75*2*PI()*Einstellungen!$E$17*Einstellungen!$E$18))^2))*(180/PI())</f>
        <v>-70.104568665234353</v>
      </c>
      <c r="AG99" s="48">
        <f>-ATAN(SQRT((1/(AG75*2*PI()*Einstellungen!$E$17*Einstellungen!$E$18))^2))*(180/PI())</f>
        <v>-69.623564786163612</v>
      </c>
      <c r="AH99" s="48">
        <f>-ATAN(SQRT((1/(AH75*2*PI()*Einstellungen!$E$17*Einstellungen!$E$18))^2))*(180/PI())</f>
        <v>-69.145541960421653</v>
      </c>
      <c r="AI99" s="48">
        <f>-ATAN(SQRT((1/(AI75*2*PI()*Einstellungen!$E$17*Einstellungen!$E$18))^2))*(180/PI())</f>
        <v>-68.670538484720453</v>
      </c>
      <c r="AJ99" s="48">
        <f>-ATAN(SQRT((1/(AJ75*2*PI()*Einstellungen!$E$17*Einstellungen!$E$18))^2))*(180/PI())</f>
        <v>-68.198590513648199</v>
      </c>
      <c r="AK99" s="48">
        <f>-ATAN(SQRT((1/(AK75*2*PI()*Einstellungen!$E$17*Einstellungen!$E$18))^2))*(180/PI())</f>
        <v>-67.729732079944696</v>
      </c>
      <c r="AL99" s="48">
        <f>-ATAN(SQRT((1/(AL75*2*PI()*Einstellungen!$E$17*Einstellungen!$E$18))^2))*(180/PI())</f>
        <v>-67.26399511741856</v>
      </c>
      <c r="AM99" s="48">
        <f>-ATAN(SQRT((1/(AM75*2*PI()*Einstellungen!$E$17*Einstellungen!$E$18))^2))*(180/PI())</f>
        <v>-66.801409486351815</v>
      </c>
      <c r="AN99" s="48">
        <f>-ATAN(SQRT((1/(AN75*2*PI()*Einstellungen!$E$17*Einstellungen!$E$18))^2))*(180/PI())</f>
        <v>-66.342003001237302</v>
      </c>
      <c r="AO99" s="48">
        <f>-ATAN(SQRT((1/(AO75*2*PI()*Einstellungen!$E$17*Einstellungen!$E$18))^2))*(180/PI())</f>
        <v>-65.885801460693045</v>
      </c>
      <c r="AP99" s="48">
        <f>-ATAN(SQRT((1/(AP75*2*PI()*Einstellungen!$E$17*Einstellungen!$E$18))^2))*(180/PI())</f>
        <v>-65.432828679398696</v>
      </c>
      <c r="AQ99" s="48">
        <f>-ATAN(SQRT((1/(AQ75*2*PI()*Einstellungen!$E$17*Einstellungen!$E$18))^2))*(180/PI())</f>
        <v>-64.983106521899984</v>
      </c>
      <c r="AR99" s="48">
        <f>-ATAN(SQRT((1/(AR75*2*PI()*Einstellungen!$E$17*Einstellungen!$E$18))^2))*(180/PI())</f>
        <v>-64.536654938128393</v>
      </c>
      <c r="AS99" s="48">
        <f>-ATAN(SQRT((1/(AS75*2*PI()*Einstellungen!$E$17*Einstellungen!$E$18))^2))*(180/PI())</f>
        <v>-64.093492000485625</v>
      </c>
      <c r="AT99" s="48">
        <f>-ATAN(SQRT((1/(AT75*2*PI()*Einstellungen!$E$17*Einstellungen!$E$18))^2))*(180/PI())</f>
        <v>-63.653633942344996</v>
      </c>
      <c r="AU99" s="48">
        <f>-ATAN(SQRT((1/(AU75*2*PI()*Einstellungen!$E$17*Einstellungen!$E$18))^2))*(180/PI())</f>
        <v>-63.217095197824854</v>
      </c>
      <c r="AV99" s="48">
        <f>-ATAN(SQRT((1/(AV75*2*PI()*Einstellungen!$E$17*Einstellungen!$E$18))^2))*(180/PI())</f>
        <v>-62.783888442692529</v>
      </c>
      <c r="AW99" s="48">
        <f>-ATAN(SQRT((1/(AW75*2*PI()*Einstellungen!$E$17*Einstellungen!$E$18))^2))*(180/PI())</f>
        <v>-62.354024636261322</v>
      </c>
      <c r="AX99" s="48">
        <f>-ATAN(SQRT((1/(AX75*2*PI()*Einstellungen!$E$17*Einstellungen!$E$18))^2))*(180/PI())</f>
        <v>-61.927513064147043</v>
      </c>
      <c r="AY99" s="48">
        <f>-ATAN(SQRT((1/(AY75*2*PI()*Einstellungen!$E$17*Einstellungen!$E$18))^2))*(180/PI())</f>
        <v>-61.504361381755025</v>
      </c>
      <c r="AZ99" s="48">
        <f>-ATAN(SQRT((1/(AZ75*2*PI()*Einstellungen!$E$17*Einstellungen!$E$18))^2))*(180/PI())</f>
        <v>-61.084575658373311</v>
      </c>
      <c r="BA99" s="48">
        <f>-ATAN(SQRT((1/(BA75*2*PI()*Einstellungen!$E$17*Einstellungen!$E$18))^2))*(180/PI())</f>
        <v>-60.668160421752496</v>
      </c>
      <c r="BB99" s="48">
        <f>-ATAN(SQRT((1/(BB75*2*PI()*Einstellungen!$E$17*Einstellungen!$E$18))^2))*(180/PI())</f>
        <v>-60.255118703057782</v>
      </c>
      <c r="BC99" s="48">
        <f>-ATAN(SQRT((1/(BC75*2*PI()*Einstellungen!$E$17*Einstellungen!$E$18))^2))*(180/PI())</f>
        <v>-59.845452082083831</v>
      </c>
      <c r="BD99" s="48">
        <f>-ATAN(SQRT((1/(BD75*2*PI()*Einstellungen!$E$17*Einstellungen!$E$18))^2))*(180/PI())</f>
        <v>-59.439160732628473</v>
      </c>
      <c r="BE99" s="48">
        <f>-ATAN(SQRT((1/(BE75*2*PI()*Einstellungen!$E$17*Einstellungen!$E$18))^2))*(180/PI())</f>
        <v>-59.036243467926482</v>
      </c>
      <c r="BF99" s="48">
        <f>-ATAN(SQRT((1/(BF75*2*PI()*Einstellungen!$E$17*Einstellungen!$E$18))^2))*(180/PI())</f>
        <v>-58.63669778604995</v>
      </c>
      <c r="BG99" s="48">
        <f>-ATAN(SQRT((1/(BG75*2*PI()*Einstellungen!$E$17*Einstellungen!$E$18))^2))*(180/PI())</f>
        <v>-58.240519915187214</v>
      </c>
      <c r="BH99" s="48">
        <f>-ATAN(SQRT((1/(BH75*2*PI()*Einstellungen!$E$17*Einstellungen!$E$18))^2))*(180/PI())</f>
        <v>-57.84770485871767</v>
      </c>
      <c r="BI99" s="48">
        <f>-ATAN(SQRT((1/(BI75*2*PI()*Einstellungen!$E$17*Einstellungen!$E$18))^2))*(180/PI())</f>
        <v>-57.458246440004892</v>
      </c>
      <c r="BJ99" s="48">
        <f>-ATAN(SQRT((1/(BJ75*2*PI()*Einstellungen!$E$17*Einstellungen!$E$18))^2))*(180/PI())</f>
        <v>-57.072137346835873</v>
      </c>
      <c r="BK99" s="48">
        <f>-ATAN(SQRT((1/(BK75*2*PI()*Einstellungen!$E$17*Einstellungen!$E$18))^2))*(180/PI())</f>
        <v>-56.689369175439204</v>
      </c>
      <c r="BL99" s="48">
        <f>-ATAN(SQRT((1/(BL75*2*PI()*Einstellungen!$E$17*Einstellungen!$E$18))^2))*(180/PI())</f>
        <v>-56.309932474020222</v>
      </c>
      <c r="BM99" s="48">
        <f>-ATAN(SQRT((1/(BM75*2*PI()*Einstellungen!$E$17*Einstellungen!$E$18))^2))*(180/PI())</f>
        <v>-55.933816785755802</v>
      </c>
      <c r="BN99" s="48">
        <f>-ATAN(SQRT((1/(BN75*2*PI()*Einstellungen!$E$17*Einstellungen!$E$18))^2))*(180/PI())</f>
        <v>-55.561010691196394</v>
      </c>
      <c r="BO99" s="48">
        <f>-ATAN(SQRT((1/(BO75*2*PI()*Einstellungen!$E$17*Einstellungen!$E$18))^2))*(180/PI())</f>
        <v>-55.191501850027691</v>
      </c>
      <c r="BP99" s="48">
        <f>-ATAN(SQRT((1/(BP75*2*PI()*Einstellungen!$E$17*Einstellungen!$E$18))^2))*(180/PI())</f>
        <v>-54.825277042148464</v>
      </c>
      <c r="BQ99" s="48">
        <f>-ATAN(SQRT((1/(BQ75*2*PI()*Einstellungen!$E$17*Einstellungen!$E$18))^2))*(180/PI())</f>
        <v>-54.462322208025618</v>
      </c>
      <c r="BR99" s="48">
        <f>-ATAN(SQRT((1/(BR75*2*PI()*Einstellungen!$E$17*Einstellungen!$E$18))^2))*(180/PI())</f>
        <v>-54.102622488291921</v>
      </c>
      <c r="BS99" s="48">
        <f>-ATAN(SQRT((1/(BS75*2*PI()*Einstellungen!$E$17*Einstellungen!$E$18))^2))*(180/PI())</f>
        <v>-53.746162262555217</v>
      </c>
      <c r="BT99" s="48">
        <f>-ATAN(SQRT((1/(BT75*2*PI()*Einstellungen!$E$17*Einstellungen!$E$18))^2))*(180/PI())</f>
        <v>-53.392925187392507</v>
      </c>
      <c r="BU99" s="48">
        <f>-ATAN(SQRT((1/(BU75*2*PI()*Einstellungen!$E$17*Einstellungen!$E$18))^2))*(180/PI())</f>
        <v>-53.042894233505322</v>
      </c>
      <c r="BV99" s="48">
        <f>-ATAN(SQRT((1/(BV75*2*PI()*Einstellungen!$E$17*Einstellungen!$E$18))^2))*(180/PI())</f>
        <v>-52.69605172201657</v>
      </c>
      <c r="BW99" s="48">
        <f>-ATAN(SQRT((1/(BW75*2*PI()*Einstellungen!$E$17*Einstellungen!$E$18))^2))*(180/PI())</f>
        <v>-52.352379359892367</v>
      </c>
      <c r="BX99" s="48">
        <f>-ATAN(SQRT((1/(BX75*2*PI()*Einstellungen!$E$17*Einstellungen!$E$18))^2))*(180/PI())</f>
        <v>-52.011858274475117</v>
      </c>
      <c r="BY99" s="48">
        <f>-ATAN(SQRT((1/(BY75*2*PI()*Einstellungen!$E$17*Einstellungen!$E$18))^2))*(180/PI())</f>
        <v>-51.674469047117576</v>
      </c>
      <c r="BZ99" s="48">
        <f>-ATAN(SQRT((1/(BZ75*2*PI()*Einstellungen!$E$17*Einstellungen!$E$18))^2))*(180/PI())</f>
        <v>-51.340191745909912</v>
      </c>
      <c r="CA99" s="48">
        <f>-ATAN(SQRT((1/(CA75*2*PI()*Einstellungen!$E$17*Einstellungen!$E$18))^2))*(180/PI())</f>
        <v>-51.00900595749453</v>
      </c>
      <c r="CB99" s="48">
        <f>-ATAN(SQRT((1/(CB75*2*PI()*Einstellungen!$E$17*Einstellungen!$E$18))^2))*(180/PI())</f>
        <v>-50.68089081796596</v>
      </c>
      <c r="CC99" s="48">
        <f>-ATAN(SQRT((1/(CC75*2*PI()*Einstellungen!$E$17*Einstellungen!$E$18))^2))*(180/PI())</f>
        <v>-50.355825042855194</v>
      </c>
      <c r="CD99" s="48">
        <f>-ATAN(SQRT((1/(CD75*2*PI()*Einstellungen!$E$17*Einstellungen!$E$18))^2))*(180/PI())</f>
        <v>-50.033786956200053</v>
      </c>
      <c r="CE99" s="48">
        <f>-ATAN(SQRT((1/(CE75*2*PI()*Einstellungen!$E$17*Einstellungen!$E$18))^2))*(180/PI())</f>
        <v>-49.714754518704943</v>
      </c>
      <c r="CF99" s="48">
        <f>-ATAN(SQRT((1/(CF75*2*PI()*Einstellungen!$E$17*Einstellungen!$E$18))^2))*(180/PI())</f>
        <v>-49.398705354995528</v>
      </c>
      <c r="CG99" s="48">
        <f>-ATAN(SQRT((1/(CG75*2*PI()*Einstellungen!$E$17*Einstellungen!$E$18))^2))*(180/PI())</f>
        <v>-49.085616779974877</v>
      </c>
      <c r="CH99" s="48">
        <f>-ATAN(SQRT((1/(CH75*2*PI()*Einstellungen!$E$17*Einstellungen!$E$18))^2))*(180/PI())</f>
        <v>-48.775465824289817</v>
      </c>
      <c r="CI99" s="48">
        <f>-ATAN(SQRT((1/(CI75*2*PI()*Einstellungen!$E$17*Einstellungen!$E$18))^2))*(180/PI())</f>
        <v>-48.468229258917148</v>
      </c>
      <c r="CJ99" s="48">
        <f>-ATAN(SQRT((1/(CJ75*2*PI()*Einstellungen!$E$17*Einstellungen!$E$18))^2))*(180/PI())</f>
        <v>-48.163883618880746</v>
      </c>
      <c r="CK99" s="48">
        <f>-ATAN(SQRT((1/(CK75*2*PI()*Einstellungen!$E$17*Einstellungen!$E$18))^2))*(180/PI())</f>
        <v>-47.862405226111754</v>
      </c>
      <c r="CL99" s="48">
        <f>-ATAN(SQRT((1/(CL75*2*PI()*Einstellungen!$E$17*Einstellungen!$E$18))^2))*(180/PI())</f>
        <v>-47.563770211465005</v>
      </c>
      <c r="CM99" s="48">
        <f>-ATAN(SQRT((1/(CM75*2*PI()*Einstellungen!$E$17*Einstellungen!$E$18))^2))*(180/PI())</f>
        <v>-47.267954535905837</v>
      </c>
      <c r="CN99" s="48">
        <f>-ATAN(SQRT((1/(CN75*2*PI()*Einstellungen!$E$17*Einstellungen!$E$18))^2))*(180/PI())</f>
        <v>-46.974934010881988</v>
      </c>
      <c r="CO99" s="48">
        <f>-ATAN(SQRT((1/(CO75*2*PI()*Einstellungen!$E$17*Einstellungen!$E$18))^2))*(180/PI())</f>
        <v>-46.684684317896291</v>
      </c>
      <c r="CP99" s="49">
        <f>-ATAN(SQRT((1/(CP75*2*PI()*Einstellungen!$E$17*Einstellungen!$E$18))^2))*(180/PI())</f>
        <v>-46.397181027296376</v>
      </c>
    </row>
    <row r="100" spans="2:94" x14ac:dyDescent="0.25">
      <c r="B100" s="236"/>
      <c r="C100" s="239"/>
      <c r="D100" s="30">
        <f>-ATAN(SQRT((1/(D76*2*PI()*Einstellungen!$E$17*Einstellungen!$E$18))^2))*(180/PI())</f>
        <v>-46.397181027296376</v>
      </c>
      <c r="E100" s="48">
        <f>-ATAN(SQRT((1/(E76*2*PI()*Einstellungen!$E$17*Einstellungen!$E$18))^2))*(180/PI())</f>
        <v>-43.667780146130369</v>
      </c>
      <c r="F100" s="48">
        <f>-ATAN(SQRT((1/(F76*2*PI()*Einstellungen!$E$17*Einstellungen!$E$18))^2))*(180/PI())</f>
        <v>-41.185925165709648</v>
      </c>
      <c r="G100" s="48">
        <f>-ATAN(SQRT((1/(G76*2*PI()*Einstellungen!$E$17*Einstellungen!$E$18))^2))*(180/PI())</f>
        <v>-38.927543592792304</v>
      </c>
      <c r="H100" s="48">
        <f>-ATAN(SQRT((1/(H76*2*PI()*Einstellungen!$E$17*Einstellungen!$E$18))^2))*(180/PI())</f>
        <v>-36.869897645844027</v>
      </c>
      <c r="I100" s="48">
        <f>-ATAN(SQRT((1/(I76*2*PI()*Einstellungen!$E$17*Einstellungen!$E$18))^2))*(180/PI())</f>
        <v>-34.99202019855867</v>
      </c>
      <c r="J100" s="48">
        <f>-ATAN(SQRT((1/(J76*2*PI()*Einstellungen!$E$17*Einstellungen!$E$18))^2))*(180/PI())</f>
        <v>-33.274887984834926</v>
      </c>
      <c r="K100" s="48">
        <f>-ATAN(SQRT((1/(K76*2*PI()*Einstellungen!$E$17*Einstellungen!$E$18))^2))*(180/PI())</f>
        <v>-31.701429669505718</v>
      </c>
      <c r="L100" s="48">
        <f>-ATAN(SQRT((1/(L76*2*PI()*Einstellungen!$E$17*Einstellungen!$E$18))^2))*(180/PI())</f>
        <v>-30.256437163529263</v>
      </c>
      <c r="M100" s="48">
        <f>-ATAN(SQRT((1/(M76*2*PI()*Einstellungen!$E$17*Einstellungen!$E$18))^2))*(180/PI())</f>
        <v>-28.926425835253614</v>
      </c>
      <c r="N100" s="48">
        <f>-ATAN(SQRT((1/(N76*2*PI()*Einstellungen!$E$17*Einstellungen!$E$18))^2))*(180/PI())</f>
        <v>-27.699472808054999</v>
      </c>
      <c r="O100" s="48">
        <f>-ATAN(SQRT((1/(O76*2*PI()*Einstellungen!$E$17*Einstellungen!$E$18))^2))*(180/PI())</f>
        <v>-26.56505117707799</v>
      </c>
      <c r="P100" s="48">
        <f>-ATAN(SQRT((1/(P76*2*PI()*Einstellungen!$E$17*Einstellungen!$E$18))^2))*(180/PI())</f>
        <v>-25.513870427534247</v>
      </c>
      <c r="Q100" s="48">
        <f>-ATAN(SQRT((1/(Q76*2*PI()*Einstellungen!$E$17*Einstellungen!$E$18))^2))*(180/PI())</f>
        <v>-24.537728476577794</v>
      </c>
      <c r="R100" s="48">
        <f>-ATAN(SQRT((1/(R76*2*PI()*Einstellungen!$E$17*Einstellungen!$E$18))^2))*(180/PI())</f>
        <v>-23.629377730656817</v>
      </c>
      <c r="S100" s="48">
        <f>-ATAN(SQRT((1/(S76*2*PI()*Einstellungen!$E$17*Einstellungen!$E$18))^2))*(180/PI())</f>
        <v>-22.782405730481695</v>
      </c>
      <c r="T100" s="48">
        <f>-ATAN(SQRT((1/(T76*2*PI()*Einstellungen!$E$17*Einstellungen!$E$18))^2))*(180/PI())</f>
        <v>-21.99112991717713</v>
      </c>
      <c r="U100" s="48">
        <f>-ATAN(SQRT((1/(U76*2*PI()*Einstellungen!$E$17*Einstellungen!$E$18))^2))*(180/PI())</f>
        <v>-21.250505507133244</v>
      </c>
      <c r="V100" s="48">
        <f>-ATAN(SQRT((1/(V76*2*PI()*Einstellungen!$E$17*Einstellungen!$E$18))^2))*(180/PI())</f>
        <v>-20.556045219583471</v>
      </c>
      <c r="W100" s="48">
        <f>-ATAN(SQRT((1/(W76*2*PI()*Einstellungen!$E$17*Einstellungen!$E$18))^2))*(180/PI())</f>
        <v>-19.903749537307839</v>
      </c>
      <c r="X100" s="48">
        <f>-ATAN(SQRT((1/(X76*2*PI()*Einstellungen!$E$17*Einstellungen!$E$18))^2))*(180/PI())</f>
        <v>-19.290046219188735</v>
      </c>
      <c r="Y100" s="48">
        <f>-ATAN(SQRT((1/(Y76*2*PI()*Einstellungen!$E$17*Einstellungen!$E$18))^2))*(180/PI())</f>
        <v>-18.711737875099772</v>
      </c>
      <c r="Z100" s="48">
        <f>-ATAN(SQRT((1/(Z76*2*PI()*Einstellungen!$E$17*Einstellungen!$E$18))^2))*(180/PI())</f>
        <v>-18.165956529225532</v>
      </c>
      <c r="AA100" s="48">
        <f>-ATAN(SQRT((1/(AA76*2*PI()*Einstellungen!$E$17*Einstellungen!$E$18))^2))*(180/PI())</f>
        <v>-17.650124219930124</v>
      </c>
      <c r="AB100" s="48">
        <f>-ATAN(SQRT((1/(AB76*2*PI()*Einstellungen!$E$17*Einstellungen!$E$18))^2))*(180/PI())</f>
        <v>-17.161918802865298</v>
      </c>
      <c r="AC100" s="48">
        <f>-ATAN(SQRT((1/(AC76*2*PI()*Einstellungen!$E$17*Einstellungen!$E$18))^2))*(180/PI())</f>
        <v>-16.699244233993625</v>
      </c>
      <c r="AD100" s="48">
        <f>-ATAN(SQRT((1/(AD76*2*PI()*Einstellungen!$E$17*Einstellungen!$E$18))^2))*(180/PI())</f>
        <v>-16.260204708311957</v>
      </c>
      <c r="AE100" s="48">
        <f>-ATAN(SQRT((1/(AE76*2*PI()*Einstellungen!$E$17*Einstellungen!$E$18))^2))*(180/PI())</f>
        <v>-15.843082117687013</v>
      </c>
      <c r="AF100" s="48">
        <f>-ATAN(SQRT((1/(AF76*2*PI()*Einstellungen!$E$17*Einstellungen!$E$18))^2))*(180/PI())</f>
        <v>-15.446316367692557</v>
      </c>
      <c r="AG100" s="48">
        <f>-ATAN(SQRT((1/(AG76*2*PI()*Einstellungen!$E$17*Einstellungen!$E$18))^2))*(180/PI())</f>
        <v>-15.068488159492212</v>
      </c>
      <c r="AH100" s="48">
        <f>-ATAN(SQRT((1/(AH76*2*PI()*Einstellungen!$E$17*Einstellungen!$E$18))^2))*(180/PI())</f>
        <v>-14.708303899682749</v>
      </c>
      <c r="AI100" s="48">
        <f>-ATAN(SQRT((1/(AI76*2*PI()*Einstellungen!$E$17*Einstellungen!$E$18))^2))*(180/PI())</f>
        <v>-14.364582449697206</v>
      </c>
      <c r="AJ100" s="48">
        <f>-ATAN(SQRT((1/(AJ76*2*PI()*Einstellungen!$E$17*Einstellungen!$E$18))^2))*(180/PI())</f>
        <v>-14.036243467926479</v>
      </c>
      <c r="AK100" s="48">
        <f>-ATAN(SQRT((1/(AK76*2*PI()*Einstellungen!$E$17*Einstellungen!$E$18))^2))*(180/PI())</f>
        <v>-13.722297133133548</v>
      </c>
      <c r="AL100" s="48">
        <f>-ATAN(SQRT((1/(AL76*2*PI()*Einstellungen!$E$17*Einstellungen!$E$18))^2))*(180/PI())</f>
        <v>-13.421835067886205</v>
      </c>
      <c r="AM100" s="48">
        <f>-ATAN(SQRT((1/(AM76*2*PI()*Einstellungen!$E$17*Einstellungen!$E$18))^2))*(180/PI())</f>
        <v>-13.134022306396327</v>
      </c>
      <c r="AN100" s="48">
        <f>-ATAN(SQRT((1/(AN76*2*PI()*Einstellungen!$E$17*Einstellungen!$E$18))^2))*(180/PI())</f>
        <v>-12.858090172998182</v>
      </c>
      <c r="AO100" s="48">
        <f>-ATAN(SQRT((1/(AO76*2*PI()*Einstellungen!$E$17*Einstellungen!$E$18))^2))*(180/PI())</f>
        <v>-12.593329956103119</v>
      </c>
      <c r="AP100" s="48">
        <f>-ATAN(SQRT((1/(AP76*2*PI()*Einstellungen!$E$17*Einstellungen!$E$18))^2))*(180/PI())</f>
        <v>-12.339087278326195</v>
      </c>
      <c r="AQ100" s="48">
        <f>-ATAN(SQRT((1/(AQ76*2*PI()*Einstellungen!$E$17*Einstellungen!$E$18))^2))*(180/PI())</f>
        <v>-12.094757077012103</v>
      </c>
      <c r="AR100" s="48">
        <f>-ATAN(SQRT((1/(AR76*2*PI()*Einstellungen!$E$17*Einstellungen!$E$18))^2))*(180/PI())</f>
        <v>-11.859779120947982</v>
      </c>
      <c r="AS100" s="48">
        <f>-ATAN(SQRT((1/(AS76*2*PI()*Einstellungen!$E$17*Einstellungen!$E$18))^2))*(180/PI())</f>
        <v>-11.633633998940438</v>
      </c>
      <c r="AT100" s="48">
        <f>-ATAN(SQRT((1/(AT76*2*PI()*Einstellungen!$E$17*Einstellungen!$E$18))^2))*(180/PI())</f>
        <v>-11.415839524407017</v>
      </c>
      <c r="AU100" s="48">
        <f>-ATAN(SQRT((1/(AU76*2*PI()*Einstellungen!$E$17*Einstellungen!$E$18))^2))*(180/PI())</f>
        <v>-11.20594750740257</v>
      </c>
      <c r="AV100" s="48">
        <f>-ATAN(SQRT((1/(AV76*2*PI()*Einstellungen!$E$17*Einstellungen!$E$18))^2))*(180/PI())</f>
        <v>-11.003540851749506</v>
      </c>
      <c r="AW100" s="48">
        <f>-ATAN(SQRT((1/(AW76*2*PI()*Einstellungen!$E$17*Einstellungen!$E$18))^2))*(180/PI())</f>
        <v>-10.808230940319792</v>
      </c>
      <c r="AX100" s="48">
        <f>-ATAN(SQRT((1/(AX76*2*PI()*Einstellungen!$E$17*Einstellungen!$E$18))^2))*(180/PI())</f>
        <v>-10.619655276155138</v>
      </c>
      <c r="AY100" s="48">
        <f>-ATAN(SQRT((1/(AY76*2*PI()*Einstellungen!$E$17*Einstellungen!$E$18))^2))*(180/PI())</f>
        <v>-10.437475351118181</v>
      </c>
      <c r="AZ100" s="48">
        <f>-ATAN(SQRT((1/(AZ76*2*PI()*Einstellungen!$E$17*Einstellungen!$E$18))^2))*(180/PI())</f>
        <v>-10.261374717234386</v>
      </c>
      <c r="BA100" s="48">
        <f>-ATAN(SQRT((1/(BA76*2*PI()*Einstellungen!$E$17*Einstellungen!$E$18))^2))*(180/PI())</f>
        <v>-10.091057238888917</v>
      </c>
      <c r="BB100" s="48">
        <f>-ATAN(SQRT((1/(BB76*2*PI()*Einstellungen!$E$17*Einstellungen!$E$18))^2))*(180/PI())</f>
        <v>-9.926245506651707</v>
      </c>
      <c r="BC100" s="48">
        <f>-ATAN(SQRT((1/(BC76*2*PI()*Einstellungen!$E$17*Einstellungen!$E$18))^2))*(180/PI())</f>
        <v>-9.7666793957726981</v>
      </c>
      <c r="BD100" s="48">
        <f>-ATAN(SQRT((1/(BD76*2*PI()*Einstellungen!$E$17*Einstellungen!$E$18))^2))*(180/PI())</f>
        <v>-9.6121147543658889</v>
      </c>
      <c r="BE100" s="48">
        <f>-ATAN(SQRT((1/(BE76*2*PI()*Einstellungen!$E$17*Einstellungen!$E$18))^2))*(180/PI())</f>
        <v>-9.4623222080256166</v>
      </c>
      <c r="BF100" s="48">
        <f>-ATAN(SQRT((1/(BF76*2*PI()*Einstellungen!$E$17*Einstellungen!$E$18))^2))*(180/PI())</f>
        <v>-9.3170860691262227</v>
      </c>
      <c r="BG100" s="48">
        <f>-ATAN(SQRT((1/(BG76*2*PI()*Einstellungen!$E$17*Einstellungen!$E$18))^2))*(180/PI())</f>
        <v>-9.176203340376146</v>
      </c>
      <c r="BH100" s="48">
        <f>-ATAN(SQRT((1/(BH76*2*PI()*Einstellungen!$E$17*Einstellungen!$E$18))^2))*(180/PI())</f>
        <v>-9.0394828033551207</v>
      </c>
      <c r="BI100" s="48">
        <f>-ATAN(SQRT((1/(BI76*2*PI()*Einstellungen!$E$17*Einstellungen!$E$18))^2))*(180/PI())</f>
        <v>-8.9067441837797556</v>
      </c>
      <c r="BJ100" s="48">
        <f>-ATAN(SQRT((1/(BJ76*2*PI()*Einstellungen!$E$17*Einstellungen!$E$18))^2))*(180/PI())</f>
        <v>-8.7778173861372029</v>
      </c>
      <c r="BK100" s="48">
        <f>-ATAN(SQRT((1/(BK76*2*PI()*Einstellungen!$E$17*Einstellungen!$E$18))^2))*(180/PI())</f>
        <v>-8.6525417911147269</v>
      </c>
      <c r="BL100" s="48">
        <f>-ATAN(SQRT((1/(BL76*2*PI()*Einstellungen!$E$17*Einstellungen!$E$18))^2))*(180/PI())</f>
        <v>-8.5307656099481353</v>
      </c>
      <c r="BM100" s="48">
        <f>-ATAN(SQRT((1/(BM76*2*PI()*Einstellungen!$E$17*Einstellungen!$E$18))^2))*(180/PI())</f>
        <v>-8.4123452904268365</v>
      </c>
      <c r="BN100" s="48">
        <f>-ATAN(SQRT((1/(BN76*2*PI()*Einstellungen!$E$17*Einstellungen!$E$18))^2))*(180/PI())</f>
        <v>-8.2971449698368716</v>
      </c>
      <c r="BO100" s="48">
        <f>-ATAN(SQRT((1/(BO76*2*PI()*Einstellungen!$E$17*Einstellungen!$E$18))^2))*(180/PI())</f>
        <v>-8.1850359706054547</v>
      </c>
      <c r="BP100" s="48">
        <f>-ATAN(SQRT((1/(BP76*2*PI()*Einstellungen!$E$17*Einstellungen!$E$18))^2))*(180/PI())</f>
        <v>-8.0758963348382995</v>
      </c>
      <c r="BQ100" s="48">
        <f>-ATAN(SQRT((1/(BQ76*2*PI()*Einstellungen!$E$17*Einstellungen!$E$18))^2))*(180/PI())</f>
        <v>-7.9696103943213599</v>
      </c>
      <c r="BR100" s="48">
        <f>-ATAN(SQRT((1/(BR76*2*PI()*Einstellungen!$E$17*Einstellungen!$E$18))^2))*(180/PI())</f>
        <v>-7.8660683728968701</v>
      </c>
      <c r="BS100" s="48">
        <f>-ATAN(SQRT((1/(BS76*2*PI()*Einstellungen!$E$17*Einstellungen!$E$18))^2))*(180/PI())</f>
        <v>-7.7651660184253348</v>
      </c>
      <c r="BT100" s="48">
        <f>-ATAN(SQRT((1/(BT76*2*PI()*Einstellungen!$E$17*Einstellungen!$E$18))^2))*(180/PI())</f>
        <v>-7.6668042618141783</v>
      </c>
      <c r="BU100" s="48">
        <f>-ATAN(SQRT((1/(BU76*2*PI()*Einstellungen!$E$17*Einstellungen!$E$18))^2))*(180/PI())</f>
        <v>-7.5708889008342872</v>
      </c>
      <c r="BV100" s="48">
        <f>-ATAN(SQRT((1/(BV76*2*PI()*Einstellungen!$E$17*Einstellungen!$E$18))^2))*(180/PI())</f>
        <v>-7.4773303066608001</v>
      </c>
      <c r="BW100" s="48">
        <f>-ATAN(SQRT((1/(BW76*2*PI()*Einstellungen!$E$17*Einstellungen!$E$18))^2))*(180/PI())</f>
        <v>-7.3860431512672706</v>
      </c>
      <c r="BX100" s="48">
        <f>-ATAN(SQRT((1/(BX76*2*PI()*Einstellungen!$E$17*Einstellungen!$E$18))^2))*(180/PI())</f>
        <v>-7.2969461539751572</v>
      </c>
      <c r="BY100" s="48">
        <f>-ATAN(SQRT((1/(BY76*2*PI()*Einstellungen!$E$17*Einstellungen!$E$18))^2))*(180/PI())</f>
        <v>-7.209961845615835</v>
      </c>
      <c r="BZ100" s="48">
        <f>-ATAN(SQRT((1/(BZ76*2*PI()*Einstellungen!$E$17*Einstellungen!$E$18))^2))*(180/PI())</f>
        <v>-7.1250163489017977</v>
      </c>
      <c r="CA100" s="48">
        <f>-ATAN(SQRT((1/(CA76*2*PI()*Einstellungen!$E$17*Einstellungen!$E$18))^2))*(180/PI())</f>
        <v>-7.0420391737294024</v>
      </c>
      <c r="CB100" s="48">
        <f>-ATAN(SQRT((1/(CB76*2*PI()*Einstellungen!$E$17*Einstellungen!$E$18))^2))*(180/PI())</f>
        <v>-6.9609630262485602</v>
      </c>
      <c r="CC100" s="48">
        <f>-ATAN(SQRT((1/(CC76*2*PI()*Einstellungen!$E$17*Einstellungen!$E$18))^2))*(180/PI())</f>
        <v>-6.8817236306369507</v>
      </c>
      <c r="CD100" s="48">
        <f>-ATAN(SQRT((1/(CD76*2*PI()*Einstellungen!$E$17*Einstellungen!$E$18))^2))*(180/PI())</f>
        <v>-6.8042595626084266</v>
      </c>
      <c r="CE100" s="48">
        <f>-ATAN(SQRT((1/(CE76*2*PI()*Einstellungen!$E$17*Einstellungen!$E$18))^2))*(180/PI())</f>
        <v>-6.728512093768682</v>
      </c>
      <c r="CF100" s="48">
        <f>-ATAN(SQRT((1/(CF76*2*PI()*Einstellungen!$E$17*Einstellungen!$E$18))^2))*(180/PI())</f>
        <v>-6.6544250460065975</v>
      </c>
      <c r="CG100" s="48">
        <f>-ATAN(SQRT((1/(CG76*2*PI()*Einstellungen!$E$17*Einstellungen!$E$18))^2))*(180/PI())</f>
        <v>-6.5819446551780132</v>
      </c>
      <c r="CH100" s="48">
        <f>-ATAN(SQRT((1/(CH76*2*PI()*Einstellungen!$E$17*Einstellungen!$E$18))^2))*(180/PI())</f>
        <v>-6.5110194434006461</v>
      </c>
      <c r="CI100" s="48">
        <f>-ATAN(SQRT((1/(CI76*2*PI()*Einstellungen!$E$17*Einstellungen!$E$18))^2))*(180/PI())</f>
        <v>-6.4416000993350337</v>
      </c>
      <c r="CJ100" s="48">
        <f>-ATAN(SQRT((1/(CJ76*2*PI()*Einstellungen!$E$17*Einstellungen!$E$18))^2))*(180/PI())</f>
        <v>-6.3736393658775086</v>
      </c>
      <c r="CK100" s="48">
        <f>-ATAN(SQRT((1/(CK76*2*PI()*Einstellungen!$E$17*Einstellungen!$E$18))^2))*(180/PI())</f>
        <v>-6.3070919347376657</v>
      </c>
      <c r="CL100" s="48">
        <f>-ATAN(SQRT((1/(CL76*2*PI()*Einstellungen!$E$17*Einstellungen!$E$18))^2))*(180/PI())</f>
        <v>-6.2419143474150482</v>
      </c>
      <c r="CM100" s="48">
        <f>-ATAN(SQRT((1/(CM76*2*PI()*Einstellungen!$E$17*Einstellungen!$E$18))^2))*(180/PI())</f>
        <v>-6.1780649021283338</v>
      </c>
      <c r="CN100" s="48">
        <f>-ATAN(SQRT((1/(CN76*2*PI()*Einstellungen!$E$17*Einstellungen!$E$18))^2))*(180/PI())</f>
        <v>-6.1155035662854074</v>
      </c>
      <c r="CO100" s="48">
        <f>-ATAN(SQRT((1/(CO76*2*PI()*Einstellungen!$E$17*Einstellungen!$E$18))^2))*(180/PI())</f>
        <v>-6.0541918941148349</v>
      </c>
      <c r="CP100" s="49">
        <f>-ATAN(SQRT((1/(CP76*2*PI()*Einstellungen!$E$17*Einstellungen!$E$18))^2))*(180/PI())</f>
        <v>-5.9940929491084711</v>
      </c>
    </row>
    <row r="101" spans="2:94" x14ac:dyDescent="0.25">
      <c r="B101" s="236"/>
      <c r="C101" s="239"/>
      <c r="D101" s="30">
        <f>-ATAN(SQRT((1/(D77*2*PI()*Einstellungen!$E$17*Einstellungen!$E$18))^2))*(180/PI())</f>
        <v>-5.9940929491084711</v>
      </c>
      <c r="E101" s="48">
        <f>-ATAN(SQRT((1/(E77*2*PI()*Einstellungen!$E$17*Einstellungen!$E$18))^2))*(180/PI())</f>
        <v>-5.452621987812531</v>
      </c>
      <c r="F101" s="48">
        <f>-ATAN(SQRT((1/(F77*2*PI()*Einstellungen!$E$17*Einstellungen!$E$18))^2))*(180/PI())</f>
        <v>-5.0006445975584342</v>
      </c>
      <c r="G101" s="48">
        <f>-ATAN(SQRT((1/(G77*2*PI()*Einstellungen!$E$17*Einstellungen!$E$18))^2))*(180/PI())</f>
        <v>-4.6177119724939395</v>
      </c>
      <c r="H101" s="48">
        <f>-ATAN(SQRT((1/(H77*2*PI()*Einstellungen!$E$17*Einstellungen!$E$18))^2))*(180/PI())</f>
        <v>-4.2891533288190189</v>
      </c>
      <c r="I101" s="48">
        <f>-ATAN(SQRT((1/(I77*2*PI()*Einstellungen!$E$17*Einstellungen!$E$18))^2))*(180/PI())</f>
        <v>-4.0041729407093882</v>
      </c>
      <c r="J101" s="48">
        <f>-ATAN(SQRT((1/(J77*2*PI()*Einstellungen!$E$17*Einstellungen!$E$18))^2))*(180/PI())</f>
        <v>-3.7546517281194962</v>
      </c>
      <c r="K101" s="48">
        <f>-ATAN(SQRT((1/(K77*2*PI()*Einstellungen!$E$17*Einstellungen!$E$18))^2))*(180/PI())</f>
        <v>-3.5343671387647557</v>
      </c>
      <c r="L101" s="48">
        <f>-ATAN(SQRT((1/(L77*2*PI()*Einstellungen!$E$17*Einstellungen!$E$18))^2))*(180/PI())</f>
        <v>-3.3384705437643531</v>
      </c>
      <c r="M101" s="48">
        <f>-ATAN(SQRT((1/(M77*2*PI()*Einstellungen!$E$17*Einstellungen!$E$18))^2))*(180/PI())</f>
        <v>-3.1631282461169081</v>
      </c>
      <c r="N101" s="48">
        <f>-ATAN(SQRT((1/(N77*2*PI()*Einstellungen!$E$17*Einstellungen!$E$18))^2))*(180/PI())</f>
        <v>-3.0052693596899345</v>
      </c>
      <c r="O101" s="48">
        <f>-ATAN(SQRT((1/(O77*2*PI()*Einstellungen!$E$17*Einstellungen!$E$18))^2))*(180/PI())</f>
        <v>-2.8624052261117483</v>
      </c>
      <c r="P101" s="48">
        <f>-ATAN(SQRT((1/(P77*2*PI()*Einstellungen!$E$17*Einstellungen!$E$18))^2))*(180/PI())</f>
        <v>-2.7324977749547918</v>
      </c>
      <c r="Q101" s="48">
        <f>-ATAN(SQRT((1/(Q77*2*PI()*Einstellungen!$E$17*Einstellungen!$E$18))^2))*(180/PI())</f>
        <v>-2.613862030676561</v>
      </c>
      <c r="R101" s="48">
        <f>-ATAN(SQRT((1/(R77*2*PI()*Einstellungen!$E$17*Einstellungen!$E$18))^2))*(180/PI())</f>
        <v>-2.5050928672413995</v>
      </c>
      <c r="S101" s="48">
        <f>-ATAN(SQRT((1/(S77*2*PI()*Einstellungen!$E$17*Einstellungen!$E$18))^2))*(180/PI())</f>
        <v>-2.4050092587053999</v>
      </c>
      <c r="T101" s="48">
        <f>-ATAN(SQRT((1/(T77*2*PI()*Einstellungen!$E$17*Einstellungen!$E$18))^2))*(180/PI())</f>
        <v>-2.3126113392735625</v>
      </c>
      <c r="U101" s="48">
        <f>-ATAN(SQRT((1/(U77*2*PI()*Einstellungen!$E$17*Einstellungen!$E$18))^2))*(180/PI())</f>
        <v>-2.2270469674135756</v>
      </c>
      <c r="V101" s="48">
        <f>-ATAN(SQRT((1/(V77*2*PI()*Einstellungen!$E$17*Einstellungen!$E$18))^2))*(180/PI())</f>
        <v>-2.1475854282985036</v>
      </c>
      <c r="W101" s="48">
        <f>-ATAN(SQRT((1/(W77*2*PI()*Einstellungen!$E$17*Einstellungen!$E$18))^2))*(180/PI())</f>
        <v>-2.0735965584477603</v>
      </c>
      <c r="X101" s="48">
        <f>-ATAN(SQRT((1/(X77*2*PI()*Einstellungen!$E$17*Einstellungen!$E$18))^2))*(180/PI())</f>
        <v>-2.0045340321059042</v>
      </c>
      <c r="Y101" s="48">
        <f>-ATAN(SQRT((1/(Y77*2*PI()*Einstellungen!$E$17*Einstellungen!$E$18))^2))*(180/PI())</f>
        <v>-1.9399218728788019</v>
      </c>
      <c r="Z101" s="48">
        <f>-ATAN(SQRT((1/(Z77*2*PI()*Einstellungen!$E$17*Einstellungen!$E$18))^2))*(180/PI())</f>
        <v>-1.8793434873933521</v>
      </c>
      <c r="AA101" s="48">
        <f>-ATAN(SQRT((1/(AA77*2*PI()*Einstellungen!$E$17*Einstellungen!$E$18))^2))*(180/PI())</f>
        <v>-1.8224326876328814</v>
      </c>
      <c r="AB101" s="48">
        <f>-ATAN(SQRT((1/(AB77*2*PI()*Einstellungen!$E$17*Einstellungen!$E$18))^2))*(180/PI())</f>
        <v>-1.7688662936832453</v>
      </c>
      <c r="AC101" s="48">
        <f>-ATAN(SQRT((1/(AC77*2*PI()*Einstellungen!$E$17*Einstellungen!$E$18))^2))*(180/PI())</f>
        <v>-1.7183580016554576</v>
      </c>
      <c r="AD101" s="48">
        <f>-ATAN(SQRT((1/(AD77*2*PI()*Einstellungen!$E$17*Einstellungen!$E$18))^2))*(180/PI())</f>
        <v>-1.6706532713999682</v>
      </c>
      <c r="AE101" s="48">
        <f>-ATAN(SQRT((1/(AE77*2*PI()*Einstellungen!$E$17*Einstellungen!$E$18))^2))*(180/PI())</f>
        <v>-1.6255250415390863</v>
      </c>
      <c r="AF101" s="48">
        <f>-ATAN(SQRT((1/(AF77*2*PI()*Einstellungen!$E$17*Einstellungen!$E$18))^2))*(180/PI())</f>
        <v>-1.582770119760309</v>
      </c>
      <c r="AG101" s="48">
        <f>-ATAN(SQRT((1/(AG77*2*PI()*Einstellungen!$E$17*Einstellungen!$E$18))^2))*(180/PI())</f>
        <v>-1.5422061274284706</v>
      </c>
      <c r="AH101" s="48">
        <f>-ATAN(SQRT((1/(AH77*2*PI()*Einstellungen!$E$17*Einstellungen!$E$18))^2))*(180/PI())</f>
        <v>-1.5036689017071183</v>
      </c>
      <c r="AI101" s="48">
        <f>-ATAN(SQRT((1/(AI77*2*PI()*Einstellungen!$E$17*Einstellungen!$E$18))^2))*(180/PI())</f>
        <v>-1.4670102772277849</v>
      </c>
      <c r="AJ101" s="48">
        <f>-ATAN(SQRT((1/(AJ77*2*PI()*Einstellungen!$E$17*Einstellungen!$E$18))^2))*(180/PI())</f>
        <v>-1.4320961841646467</v>
      </c>
      <c r="AK101" s="48">
        <f>-ATAN(SQRT((1/(AK77*2*PI()*Einstellungen!$E$17*Einstellungen!$E$18))^2))*(180/PI())</f>
        <v>-1.3988050112961992</v>
      </c>
      <c r="AL101" s="48">
        <f>-ATAN(SQRT((1/(AL77*2*PI()*Einstellungen!$E$17*Einstellungen!$E$18))^2))*(180/PI())</f>
        <v>-1.3670261919667392</v>
      </c>
      <c r="AM101" s="48">
        <f>-ATAN(SQRT((1/(AM77*2*PI()*Einstellungen!$E$17*Einstellungen!$E$18))^2))*(180/PI())</f>
        <v>-1.3366589783291134</v>
      </c>
      <c r="AN101" s="48">
        <f>-ATAN(SQRT((1/(AN77*2*PI()*Einstellungen!$E$17*Einstellungen!$E$18))^2))*(180/PI())</f>
        <v>-1.3076113752604677</v>
      </c>
      <c r="AO101" s="48">
        <f>-ATAN(SQRT((1/(AO77*2*PI()*Einstellungen!$E$17*Einstellungen!$E$18))^2))*(180/PI())</f>
        <v>-1.2797992102042148</v>
      </c>
      <c r="AP101" s="48">
        <f>-ATAN(SQRT((1/(AP77*2*PI()*Einstellungen!$E$17*Einstellungen!$E$18))^2))*(180/PI())</f>
        <v>-1.2531453191430129</v>
      </c>
      <c r="AQ101" s="48">
        <f>-ATAN(SQRT((1/(AQ77*2*PI()*Einstellungen!$E$17*Einstellungen!$E$18))^2))*(180/PI())</f>
        <v>-1.2275788321345444</v>
      </c>
      <c r="AR101" s="48">
        <f>-ATAN(SQRT((1/(AR77*2*PI()*Einstellungen!$E$17*Einstellungen!$E$18))^2))*(180/PI())</f>
        <v>-1.2030345444889847</v>
      </c>
      <c r="AS101" s="48">
        <f>-ATAN(SQRT((1/(AS77*2*PI()*Einstellungen!$E$17*Einstellungen!$E$18))^2))*(180/PI())</f>
        <v>-1.1794523618477164</v>
      </c>
      <c r="AT101" s="48">
        <f>-ATAN(SQRT((1/(AT77*2*PI()*Einstellungen!$E$17*Einstellungen!$E$18))^2))*(180/PI())</f>
        <v>-1.1567768092266679</v>
      </c>
      <c r="AU101" s="48">
        <f>-ATAN(SQRT((1/(AU77*2*PI()*Einstellungen!$E$17*Einstellungen!$E$18))^2))*(180/PI())</f>
        <v>-1.1349565955856176</v>
      </c>
      <c r="AV101" s="48">
        <f>-ATAN(SQRT((1/(AV77*2*PI()*Einstellungen!$E$17*Einstellungen!$E$18))^2))*(180/PI())</f>
        <v>-1.113944226733421</v>
      </c>
      <c r="AW101" s="48">
        <f>-ATAN(SQRT((1/(AW77*2*PI()*Einstellungen!$E$17*Einstellungen!$E$18))^2))*(180/PI())</f>
        <v>-1.0936956604237222</v>
      </c>
      <c r="AX101" s="48">
        <f>-ATAN(SQRT((1/(AX77*2*PI()*Einstellungen!$E$17*Einstellungen!$E$18))^2))*(180/PI())</f>
        <v>-1.0741699983726207</v>
      </c>
      <c r="AY101" s="48">
        <f>-ATAN(SQRT((1/(AY77*2*PI()*Einstellungen!$E$17*Einstellungen!$E$18))^2))*(180/PI())</f>
        <v>-1.0553292106684002</v>
      </c>
      <c r="AZ101" s="48">
        <f>-ATAN(SQRT((1/(AZ77*2*PI()*Einstellungen!$E$17*Einstellungen!$E$18))^2))*(180/PI())</f>
        <v>-1.0371378886675744</v>
      </c>
      <c r="BA101" s="48">
        <f>-ATAN(SQRT((1/(BA77*2*PI()*Einstellungen!$E$17*Einstellungen!$E$18))^2))*(180/PI())</f>
        <v>-1.0195630230005603</v>
      </c>
      <c r="BB101" s="48">
        <f>-ATAN(SQRT((1/(BB77*2*PI()*Einstellungen!$E$17*Einstellungen!$E$18))^2))*(180/PI())</f>
        <v>-1.0025738037600627</v>
      </c>
      <c r="BC101" s="48">
        <f>-ATAN(SQRT((1/(BC77*2*PI()*Einstellungen!$E$17*Einstellungen!$E$18))^2))*(180/PI())</f>
        <v>-0.98614144032875672</v>
      </c>
      <c r="BD101" s="48">
        <f>-ATAN(SQRT((1/(BD77*2*PI()*Einstellungen!$E$17*Einstellungen!$E$18))^2))*(180/PI())</f>
        <v>-0.9702389986307236</v>
      </c>
      <c r="BE101" s="48">
        <f>-ATAN(SQRT((1/(BE77*2*PI()*Einstellungen!$E$17*Einstellungen!$E$18))^2))*(180/PI())</f>
        <v>-0.95484125387218888</v>
      </c>
      <c r="BF101" s="48">
        <f>-ATAN(SQRT((1/(BF77*2*PI()*Einstellungen!$E$17*Einstellungen!$E$18))^2))*(180/PI())</f>
        <v>-0.93992455707871203</v>
      </c>
      <c r="BG101" s="48">
        <f>-ATAN(SQRT((1/(BG77*2*PI()*Einstellungen!$E$17*Einstellungen!$E$18))^2))*(180/PI())</f>
        <v>-0.92546671394414615</v>
      </c>
      <c r="BH101" s="48">
        <f>-ATAN(SQRT((1/(BH77*2*PI()*Einstellungen!$E$17*Einstellungen!$E$18))^2))*(180/PI())</f>
        <v>-0.91144687468650876</v>
      </c>
      <c r="BI101" s="48">
        <f>-ATAN(SQRT((1/(BI77*2*PI()*Einstellungen!$E$17*Einstellungen!$E$18))^2))*(180/PI())</f>
        <v>-0.89784543376158366</v>
      </c>
      <c r="BJ101" s="48">
        <f>-ATAN(SQRT((1/(BJ77*2*PI()*Einstellungen!$E$17*Einstellungen!$E$18))^2))*(180/PI())</f>
        <v>-0.88464393842016342</v>
      </c>
      <c r="BK101" s="48">
        <f>-ATAN(SQRT((1/(BK77*2*PI()*Einstellungen!$E$17*Einstellungen!$E$18))^2))*(180/PI())</f>
        <v>-0.87182500521234796</v>
      </c>
      <c r="BL101" s="48">
        <f>-ATAN(SQRT((1/(BL77*2*PI()*Einstellungen!$E$17*Einstellungen!$E$18))^2))*(180/PI())</f>
        <v>-0.85937224364468101</v>
      </c>
      <c r="BM101" s="48">
        <f>-ATAN(SQRT((1/(BM77*2*PI()*Einstellungen!$E$17*Einstellungen!$E$18))^2))*(180/PI())</f>
        <v>-0.84727018628535966</v>
      </c>
      <c r="BN101" s="48">
        <f>-ATAN(SQRT((1/(BN77*2*PI()*Einstellungen!$E$17*Einstellungen!$E$18))^2))*(180/PI())</f>
        <v>-0.83550422469099195</v>
      </c>
      <c r="BO101" s="48">
        <f>-ATAN(SQRT((1/(BO77*2*PI()*Einstellungen!$E$17*Einstellungen!$E$18))^2))*(180/PI())</f>
        <v>-0.82406055059699002</v>
      </c>
      <c r="BP101" s="48">
        <f>-ATAN(SQRT((1/(BP77*2*PI()*Einstellungen!$E$17*Einstellungen!$E$18))^2))*(180/PI())</f>
        <v>-0.81292610187398129</v>
      </c>
      <c r="BQ101" s="48">
        <f>-ATAN(SQRT((1/(BQ77*2*PI()*Einstellungen!$E$17*Einstellungen!$E$18))^2))*(180/PI())</f>
        <v>-0.80208851280563753</v>
      </c>
      <c r="BR101" s="48">
        <f>-ATAN(SQRT((1/(BR77*2*PI()*Einstellungen!$E$17*Einstellungen!$E$18))^2))*(180/PI())</f>
        <v>-0.7915360682901228</v>
      </c>
      <c r="BS101" s="48">
        <f>-ATAN(SQRT((1/(BS77*2*PI()*Einstellungen!$E$17*Einstellungen!$E$18))^2))*(180/PI())</f>
        <v>-0.78125766160864341</v>
      </c>
      <c r="BT101" s="48">
        <f>-ATAN(SQRT((1/(BT77*2*PI()*Einstellungen!$E$17*Einstellungen!$E$18))^2))*(180/PI())</f>
        <v>-0.7712427554411444</v>
      </c>
      <c r="BU101" s="48">
        <f>-ATAN(SQRT((1/(BU77*2*PI()*Einstellungen!$E$17*Einstellungen!$E$18))^2))*(180/PI())</f>
        <v>-0.7614813458415679</v>
      </c>
      <c r="BV101" s="48">
        <f>-ATAN(SQRT((1/(BV77*2*PI()*Einstellungen!$E$17*Einstellungen!$E$18))^2))*(180/PI())</f>
        <v>-0.75196392891383967</v>
      </c>
      <c r="BW101" s="48">
        <f>-ATAN(SQRT((1/(BW77*2*PI()*Einstellungen!$E$17*Einstellungen!$E$18))^2))*(180/PI())</f>
        <v>-0.74268146995529194</v>
      </c>
      <c r="BX101" s="48">
        <f>-ATAN(SQRT((1/(BX77*2*PI()*Einstellungen!$E$17*Einstellungen!$E$18))^2))*(180/PI())</f>
        <v>-0.73362537485699286</v>
      </c>
      <c r="BY101" s="48">
        <f>-ATAN(SQRT((1/(BY77*2*PI()*Einstellungen!$E$17*Einstellungen!$E$18))^2))*(180/PI())</f>
        <v>-0.72478746357071544</v>
      </c>
      <c r="BZ101" s="48">
        <f>-ATAN(SQRT((1/(BZ77*2*PI()*Einstellungen!$E$17*Einstellungen!$E$18))^2))*(180/PI())</f>
        <v>-0.71615994547040862</v>
      </c>
      <c r="CA101" s="48">
        <f>-ATAN(SQRT((1/(CA77*2*PI()*Einstellungen!$E$17*Einstellungen!$E$18))^2))*(180/PI())</f>
        <v>-0.70773539645221617</v>
      </c>
      <c r="CB101" s="48">
        <f>-ATAN(SQRT((1/(CB77*2*PI()*Einstellungen!$E$17*Einstellungen!$E$18))^2))*(180/PI())</f>
        <v>-0.69950673763159155</v>
      </c>
      <c r="CC101" s="48">
        <f>-ATAN(SQRT((1/(CC77*2*PI()*Einstellungen!$E$17*Einstellungen!$E$18))^2))*(180/PI())</f>
        <v>-0.69146721550906154</v>
      </c>
      <c r="CD101" s="48">
        <f>-ATAN(SQRT((1/(CD77*2*PI()*Einstellungen!$E$17*Einstellungen!$E$18))^2))*(180/PI())</f>
        <v>-0.6836103834878563</v>
      </c>
      <c r="CE101" s="48">
        <f>-ATAN(SQRT((1/(CE77*2*PI()*Einstellungen!$E$17*Einstellungen!$E$18))^2))*(180/PI())</f>
        <v>-0.67593008463712567</v>
      </c>
      <c r="CF101" s="48">
        <f>-ATAN(SQRT((1/(CF77*2*PI()*Einstellungen!$E$17*Einstellungen!$E$18))^2))*(180/PI())</f>
        <v>-0.66842043560389452</v>
      </c>
      <c r="CG101" s="48">
        <f>-ATAN(SQRT((1/(CG77*2*PI()*Einstellungen!$E$17*Einstellungen!$E$18))^2))*(180/PI())</f>
        <v>-0.66107581158542894</v>
      </c>
      <c r="CH101" s="48">
        <f>-ATAN(SQRT((1/(CH77*2*PI()*Einstellungen!$E$17*Einstellungen!$E$18))^2))*(180/PI())</f>
        <v>-0.65389083228135558</v>
      </c>
      <c r="CI101" s="48">
        <f>-ATAN(SQRT((1/(CI77*2*PI()*Einstellungen!$E$17*Einstellungen!$E$18))^2))*(180/PI())</f>
        <v>-0.64686034875181997</v>
      </c>
      <c r="CJ101" s="48">
        <f>-ATAN(SQRT((1/(CJ77*2*PI()*Einstellungen!$E$17*Einstellungen!$E$18))^2))*(180/PI())</f>
        <v>-0.6399794311142295</v>
      </c>
      <c r="CK101" s="48">
        <f>-ATAN(SQRT((1/(CK77*2*PI()*Einstellungen!$E$17*Einstellungen!$E$18))^2))*(180/PI())</f>
        <v>-0.63324335701682022</v>
      </c>
      <c r="CL101" s="48">
        <f>-ATAN(SQRT((1/(CL77*2*PI()*Einstellungen!$E$17*Einstellungen!$E$18))^2))*(180/PI())</f>
        <v>-0.626647600832413</v>
      </c>
      <c r="CM101" s="48">
        <f>-ATAN(SQRT((1/(CM77*2*PI()*Einstellungen!$E$17*Einstellungen!$E$18))^2))*(180/PI())</f>
        <v>-0.62018782352041313</v>
      </c>
      <c r="CN101" s="48">
        <f>-ATAN(SQRT((1/(CN77*2*PI()*Einstellungen!$E$17*Einstellungen!$E$18))^2))*(180/PI())</f>
        <v>-0.61385986310932816</v>
      </c>
      <c r="CO101" s="48">
        <f>-ATAN(SQRT((1/(CO77*2*PI()*Einstellungen!$E$17*Einstellungen!$E$18))^2))*(180/PI())</f>
        <v>-0.60765972575594973</v>
      </c>
      <c r="CP101" s="49">
        <f>-ATAN(SQRT((1/(CP77*2*PI()*Einstellungen!$E$17*Einstellungen!$E$18))^2))*(180/PI())</f>
        <v>-0.60158357734084056</v>
      </c>
    </row>
    <row r="102" spans="2:94" ht="15.75" thickBot="1" x14ac:dyDescent="0.3">
      <c r="B102" s="237"/>
      <c r="C102" s="240"/>
      <c r="D102" s="31">
        <f>-ATAN(SQRT((1/(D78*2*PI()*Einstellungen!$E$17*Einstellungen!$E$18))^2))*(180/PI())</f>
        <v>-0.60158357734084056</v>
      </c>
      <c r="E102" s="50">
        <f>-ATAN(SQRT((1/(E78*2*PI()*Einstellungen!$E$17*Einstellungen!$E$18))^2))*(180/PI())</f>
        <v>-0.54689764907092364</v>
      </c>
      <c r="F102" s="50">
        <f>-ATAN(SQRT((1/(F78*2*PI()*Einstellungen!$E$17*Einstellungen!$E$18))^2))*(180/PI())</f>
        <v>-0.50132527676184158</v>
      </c>
      <c r="G102" s="50">
        <f>-ATAN(SQRT((1/(G78*2*PI()*Einstellungen!$E$17*Einstellungen!$E$18))^2))*(180/PI())</f>
        <v>-0.46276354088123667</v>
      </c>
      <c r="H102" s="50">
        <f>-ATAN(SQRT((1/(H78*2*PI()*Einstellungen!$E$17*Einstellungen!$E$18))^2))*(180/PI())</f>
        <v>-0.42971028940104367</v>
      </c>
      <c r="I102" s="50">
        <f>-ATAN(SQRT((1/(I78*2*PI()*Einstellungen!$E$17*Einstellungen!$E$18))^2))*(180/PI())</f>
        <v>-0.40106390596670588</v>
      </c>
      <c r="J102" s="50">
        <f>-ATAN(SQRT((1/(J78*2*PI()*Einstellungen!$E$17*Einstellungen!$E$18))^2))*(180/PI())</f>
        <v>-0.3759981554868187</v>
      </c>
      <c r="K102" s="50">
        <f>-ATAN(SQRT((1/(K78*2*PI()*Einstellungen!$E$17*Einstellungen!$E$18))^2))*(180/PI())</f>
        <v>-0.35388119699198234</v>
      </c>
      <c r="L102" s="50">
        <f>-ATAN(SQRT((1/(L78*2*PI()*Einstellungen!$E$17*Einstellungen!$E$18))^2))*(180/PI())</f>
        <v>-0.33422158958805254</v>
      </c>
      <c r="M102" s="50">
        <f>-ATAN(SQRT((1/(M78*2*PI()*Einstellungen!$E$17*Einstellungen!$E$18))^2))*(180/PI())</f>
        <v>-0.31663134769493878</v>
      </c>
      <c r="N102" s="50">
        <f>-ATAN(SQRT((1/(N78*2*PI()*Einstellungen!$E$17*Einstellungen!$E$18))^2))*(180/PI())</f>
        <v>-0.30080007886326976</v>
      </c>
      <c r="O102" s="50">
        <f>-ATAN(SQRT((1/(O78*2*PI()*Einstellungen!$E$17*Einstellungen!$E$18))^2))*(180/PI())</f>
        <v>-0.28647651027707449</v>
      </c>
      <c r="P102" s="50">
        <f>-ATAN(SQRT((1/(P78*2*PI()*Einstellungen!$E$17*Einstellungen!$E$18))^2))*(180/PI())</f>
        <v>-0.27345505316943003</v>
      </c>
      <c r="Q102" s="50">
        <f>-ATAN(SQRT((1/(Q78*2*PI()*Einstellungen!$E$17*Einstellungen!$E$18))^2))*(180/PI())</f>
        <v>-0.26156587197515418</v>
      </c>
      <c r="R102" s="50">
        <f>-ATAN(SQRT((1/(R78*2*PI()*Einstellungen!$E$17*Einstellungen!$E$18))^2))*(180/PI())</f>
        <v>-0.2506674360674338</v>
      </c>
      <c r="S102" s="50">
        <f>-ATAN(SQRT((1/(S78*2*PI()*Einstellungen!$E$17*Einstellungen!$E$18))^2))*(180/PI())</f>
        <v>-0.24064085899335086</v>
      </c>
      <c r="T102" s="50">
        <f>-ATAN(SQRT((1/(T78*2*PI()*Einstellungen!$E$17*Einstellungen!$E$18))^2))*(180/PI())</f>
        <v>-0.23138554398304559</v>
      </c>
      <c r="U102" s="50">
        <f>-ATAN(SQRT((1/(U78*2*PI()*Einstellungen!$E$17*Einstellungen!$E$18))^2))*(180/PI())</f>
        <v>-0.22281579708482366</v>
      </c>
      <c r="V102" s="50">
        <f>-ATAN(SQRT((1/(V78*2*PI()*Einstellungen!$E$17*Einstellungen!$E$18))^2))*(180/PI())</f>
        <v>-0.21485816603018226</v>
      </c>
      <c r="W102" s="50">
        <f>-ATAN(SQRT((1/(W78*2*PI()*Einstellungen!$E$17*Einstellungen!$E$18))^2))*(180/PI())</f>
        <v>-0.20744932965958893</v>
      </c>
      <c r="X102" s="50">
        <f>-ATAN(SQRT((1/(X78*2*PI()*Einstellungen!$E$17*Einstellungen!$E$18))^2))*(180/PI())</f>
        <v>-0.20053440944962445</v>
      </c>
      <c r="Y102" s="50">
        <f>-ATAN(SQRT((1/(Y78*2*PI()*Einstellungen!$E$17*Einstellungen!$E$18))^2))*(180/PI())</f>
        <v>-0.19406560783158797</v>
      </c>
      <c r="Z102" s="50">
        <f>-ATAN(SQRT((1/(Z78*2*PI()*Einstellungen!$E$17*Einstellungen!$E$18))^2))*(180/PI())</f>
        <v>-0.18800110181825302</v>
      </c>
      <c r="AA102" s="50">
        <f>-ATAN(SQRT((1/(AA78*2*PI()*Einstellungen!$E$17*Einstellungen!$E$18))^2))*(180/PI())</f>
        <v>-0.18230413778414381</v>
      </c>
      <c r="AB102" s="50">
        <f>-ATAN(SQRT((1/(AB78*2*PI()*Einstellungen!$E$17*Einstellungen!$E$18))^2))*(180/PI())</f>
        <v>-0.17694228598655426</v>
      </c>
      <c r="AC102" s="50">
        <f>-ATAN(SQRT((1/(AC78*2*PI()*Einstellungen!$E$17*Einstellungen!$E$18))^2))*(180/PI())</f>
        <v>-0.17188682288001592</v>
      </c>
      <c r="AD102" s="50">
        <f>-ATAN(SQRT((1/(AD78*2*PI()*Einstellungen!$E$17*Einstellungen!$E$18))^2))*(180/PI())</f>
        <v>-0.1671122163761182</v>
      </c>
      <c r="AE102" s="50">
        <f>-ATAN(SQRT((1/(AE78*2*PI()*Einstellungen!$E$17*Einstellungen!$E$18))^2))*(180/PI())</f>
        <v>-0.16259569457299528</v>
      </c>
      <c r="AF102" s="50">
        <f>-ATAN(SQRT((1/(AF78*2*PI()*Einstellungen!$E$17*Einstellungen!$E$18))^2))*(180/PI())</f>
        <v>-0.1583168825788363</v>
      </c>
      <c r="AG102" s="50">
        <f>-ATAN(SQRT((1/(AG78*2*PI()*Einstellungen!$E$17*Einstellungen!$E$18))^2))*(180/PI())</f>
        <v>-0.15425749520767457</v>
      </c>
      <c r="AH102" s="50">
        <f>-ATAN(SQRT((1/(AH78*2*PI()*Einstellungen!$E$17*Einstellungen!$E$18))^2))*(180/PI())</f>
        <v>-0.15040107577000494</v>
      </c>
      <c r="AI102" s="50">
        <f>-ATAN(SQRT((1/(AI78*2*PI()*Einstellungen!$E$17*Einstellungen!$E$18))^2))*(180/PI())</f>
        <v>-0.1467327730885315</v>
      </c>
      <c r="AJ102" s="50">
        <f>-ATAN(SQRT((1/(AJ78*2*PI()*Einstellungen!$E$17*Einstellungen!$E$18))^2))*(180/PI())</f>
        <v>-0.14323915036830656</v>
      </c>
      <c r="AK102" s="50">
        <f>-ATAN(SQRT((1/(AK78*2*PI()*Einstellungen!$E$17*Einstellungen!$E$18))^2))*(180/PI())</f>
        <v>-0.1399080207357534</v>
      </c>
      <c r="AL102" s="50">
        <f>-ATAN(SQRT((1/(AL78*2*PI()*Einstellungen!$E$17*Einstellungen!$E$18))^2))*(180/PI())</f>
        <v>-0.13672830520386456</v>
      </c>
      <c r="AM102" s="50">
        <f>-ATAN(SQRT((1/(AM78*2*PI()*Einstellungen!$E$17*Einstellungen!$E$18))^2))*(180/PI())</f>
        <v>-0.13368990957511584</v>
      </c>
      <c r="AN102" s="50">
        <f>-ATAN(SQRT((1/(AN78*2*PI()*Einstellungen!$E$17*Einstellungen!$E$18))^2))*(180/PI())</f>
        <v>-0.13078361740031261</v>
      </c>
      <c r="AO102" s="50">
        <f>-ATAN(SQRT((1/(AO78*2*PI()*Einstellungen!$E$17*Einstellungen!$E$18))^2))*(180/PI())</f>
        <v>-0.12800099660209363</v>
      </c>
      <c r="AP102" s="50">
        <f>-ATAN(SQRT((1/(AP78*2*PI()*Einstellungen!$E$17*Einstellungen!$E$18))^2))*(180/PI())</f>
        <v>-0.12533431777035803</v>
      </c>
      <c r="AQ102" s="50">
        <f>-ATAN(SQRT((1/(AQ78*2*PI()*Einstellungen!$E$17*Einstellungen!$E$18))^2))*(180/PI())</f>
        <v>-0.1227764824622191</v>
      </c>
      <c r="AR102" s="50">
        <f>-ATAN(SQRT((1/(AR78*2*PI()*Einstellungen!$E$17*Einstellungen!$E$18))^2))*(180/PI())</f>
        <v>-0.12032096010586954</v>
      </c>
      <c r="AS102" s="50">
        <f>-ATAN(SQRT((1/(AS78*2*PI()*Einstellungen!$E$17*Einstellungen!$E$18))^2))*(180/PI())</f>
        <v>-0.11796173232744311</v>
      </c>
      <c r="AT102" s="50">
        <f>-ATAN(SQRT((1/(AT78*2*PI()*Einstellungen!$E$17*Einstellungen!$E$18))^2))*(180/PI())</f>
        <v>-0.11569324370163506</v>
      </c>
      <c r="AU102" s="50">
        <f>-ATAN(SQRT((1/(AU78*2*PI()*Einstellungen!$E$17*Einstellungen!$E$18))^2))*(180/PI())</f>
        <v>-0.11351035807766956</v>
      </c>
      <c r="AV102" s="50">
        <f>-ATAN(SQRT((1/(AV78*2*PI()*Einstellungen!$E$17*Einstellungen!$E$18))^2))*(180/PI())</f>
        <v>-0.11140831975789248</v>
      </c>
      <c r="AW102" s="50">
        <f>-ATAN(SQRT((1/(AW78*2*PI()*Einstellungen!$E$17*Einstellungen!$E$18))^2))*(180/PI())</f>
        <v>-0.10938271891138815</v>
      </c>
      <c r="AX102" s="50">
        <f>-ATAN(SQRT((1/(AX78*2*PI()*Einstellungen!$E$17*Einstellungen!$E$18))^2))*(180/PI())</f>
        <v>-0.10742946069324816</v>
      </c>
      <c r="AY102" s="50">
        <f>-ATAN(SQRT((1/(AY78*2*PI()*Einstellungen!$E$17*Einstellungen!$E$18))^2))*(180/PI())</f>
        <v>-0.10554473761441613</v>
      </c>
      <c r="AZ102" s="50">
        <f>-ATAN(SQRT((1/(AZ78*2*PI()*Einstellungen!$E$17*Einstellungen!$E$18))^2))*(180/PI())</f>
        <v>-0.10372500476980141</v>
      </c>
      <c r="BA102" s="50">
        <f>-ATAN(SQRT((1/(BA78*2*PI()*Einstellungen!$E$17*Einstellungen!$E$18))^2))*(180/PI())</f>
        <v>-0.10196695758554793</v>
      </c>
      <c r="BB102" s="50">
        <f>-ATAN(SQRT((1/(BB78*2*PI()*Einstellungen!$E$17*Einstellungen!$E$18))^2))*(180/PI())</f>
        <v>-0.10026751179155938</v>
      </c>
      <c r="BC102" s="50">
        <f>-ATAN(SQRT((1/(BC78*2*PI()*Einstellungen!$E$17*Einstellungen!$E$18))^2))*(180/PI())</f>
        <v>-9.8623785363925687E-2</v>
      </c>
      <c r="BD102" s="50">
        <f>-ATAN(SQRT((1/(BD78*2*PI()*Einstellungen!$E$17*Einstellungen!$E$18))^2))*(180/PI())</f>
        <v>-9.7033082214844302E-2</v>
      </c>
      <c r="BE102" s="50">
        <f>-ATAN(SQRT((1/(BE78*2*PI()*Einstellungen!$E$17*Einstellungen!$E$18))^2))*(180/PI())</f>
        <v>-9.5492877435871759E-2</v>
      </c>
      <c r="BF102" s="50">
        <f>-ATAN(SQRT((1/(BF78*2*PI()*Einstellungen!$E$17*Einstellungen!$E$18))^2))*(180/PI())</f>
        <v>-9.4000803924611034E-2</v>
      </c>
      <c r="BG102" s="50">
        <f>-ATAN(SQRT((1/(BG78*2*PI()*Einstellungen!$E$17*Einstellungen!$E$18))^2))*(180/PI())</f>
        <v>-9.2554640245851069E-2</v>
      </c>
      <c r="BH102" s="50">
        <f>-ATAN(SQRT((1/(BH78*2*PI()*Einstellungen!$E$17*Einstellungen!$E$18))^2))*(180/PI())</f>
        <v>-9.1152299596231764E-2</v>
      </c>
      <c r="BI102" s="50">
        <f>-ATAN(SQRT((1/(BI78*2*PI()*Einstellungen!$E$17*Einstellungen!$E$18))^2))*(180/PI())</f>
        <v>-8.9791819757142496E-2</v>
      </c>
      <c r="BJ102" s="50">
        <f>-ATAN(SQRT((1/(BJ78*2*PI()*Einstellungen!$E$17*Einstellungen!$E$18))^2))*(180/PI())</f>
        <v>-8.8471353934123892E-2</v>
      </c>
      <c r="BK102" s="50">
        <f>-ATAN(SQRT((1/(BK78*2*PI()*Einstellungen!$E$17*Einstellungen!$E$18))^2))*(180/PI())</f>
        <v>-8.7189162392839206E-2</v>
      </c>
      <c r="BL102" s="50">
        <f>-ATAN(SQRT((1/(BL78*2*PI()*Einstellungen!$E$17*Einstellungen!$E$18))^2))*(180/PI())</f>
        <v>-8.5943604811958549E-2</v>
      </c>
      <c r="BM102" s="50">
        <f>-ATAN(SQRT((1/(BM78*2*PI()*Einstellungen!$E$17*Einstellungen!$E$18))^2))*(180/PI())</f>
        <v>-8.4733133282274456E-2</v>
      </c>
      <c r="BN102" s="50">
        <f>-ATAN(SQRT((1/(BN78*2*PI()*Einstellungen!$E$17*Einstellungen!$E$18))^2))*(180/PI())</f>
        <v>-8.3556285889221815E-2</v>
      </c>
      <c r="BO102" s="50">
        <f>-ATAN(SQRT((1/(BO78*2*PI()*Einstellungen!$E$17*Einstellungen!$E$18))^2))*(180/PI())</f>
        <v>-8.2411680822859087E-2</v>
      </c>
      <c r="BP102" s="50">
        <f>-ATAN(SQRT((1/(BP78*2*PI()*Einstellungen!$E$17*Einstellungen!$E$18))^2))*(180/PI())</f>
        <v>-8.129801096541632E-2</v>
      </c>
      <c r="BQ102" s="50">
        <f>-ATAN(SQRT((1/(BQ78*2*PI()*Einstellungen!$E$17*Einstellungen!$E$18))^2))*(180/PI())</f>
        <v>-8.0214038911837246E-2</v>
      </c>
      <c r="BR102" s="50">
        <f>-ATAN(SQRT((1/(BR78*2*PI()*Einstellungen!$E$17*Einstellungen!$E$18))^2))*(180/PI())</f>
        <v>-7.9158592383434576E-2</v>
      </c>
      <c r="BS102" s="50">
        <f>-ATAN(SQRT((1/(BS78*2*PI()*Einstellungen!$E$17*Einstellungen!$E$18))^2))*(180/PI())</f>
        <v>-7.8130559998921406E-2</v>
      </c>
      <c r="BT102" s="50">
        <f>-ATAN(SQRT((1/(BT78*2*PI()*Einstellungen!$E$17*Einstellungen!$E$18))^2))*(180/PI())</f>
        <v>-7.7128887370746246E-2</v>
      </c>
      <c r="BU102" s="50">
        <f>-ATAN(SQRT((1/(BU78*2*PI()*Einstellungen!$E$17*Einstellungen!$E$18))^2))*(180/PI())</f>
        <v>-7.615257349790773E-2</v>
      </c>
      <c r="BV102" s="50">
        <f>-ATAN(SQRT((1/(BV78*2*PI()*Einstellungen!$E$17*Einstellungen!$E$18))^2))*(180/PI())</f>
        <v>-7.520066742930713E-2</v>
      </c>
      <c r="BW102" s="50">
        <f>-ATAN(SQRT((1/(BW78*2*PI()*Einstellungen!$E$17*Einstellungen!$E$18))^2))*(180/PI())</f>
        <v>-7.4272265174258945E-2</v>
      </c>
      <c r="BX102" s="50">
        <f>-ATAN(SQRT((1/(BX78*2*PI()*Einstellungen!$E$17*Einstellungen!$E$18))^2))*(180/PI())</f>
        <v>-7.3366506839060694E-2</v>
      </c>
      <c r="BY102" s="50">
        <f>-ATAN(SQRT((1/(BY78*2*PI()*Einstellungen!$E$17*Einstellungen!$E$18))^2))*(180/PI())</f>
        <v>-7.2482573970556949E-2</v>
      </c>
      <c r="BZ102" s="50">
        <f>-ATAN(SQRT((1/(BZ78*2*PI()*Einstellungen!$E$17*Einstellungen!$E$18))^2))*(180/PI())</f>
        <v>-7.1619687089448089E-2</v>
      </c>
      <c r="CA102" s="50">
        <f>-ATAN(SQRT((1/(CA78*2*PI()*Einstellungen!$E$17*Einstellungen!$E$18))^2))*(180/PI())</f>
        <v>-7.0777103397717728E-2</v>
      </c>
      <c r="CB102" s="50">
        <f>-ATAN(SQRT((1/(CB78*2*PI()*Einstellungen!$E$17*Einstellungen!$E$18))^2))*(180/PI())</f>
        <v>-6.9954114646006524E-2</v>
      </c>
      <c r="CC102" s="50">
        <f>-ATAN(SQRT((1/(CC78*2*PI()*Einstellungen!$E$17*Einstellungen!$E$18))^2))*(180/PI())</f>
        <v>-6.9150045148063125E-2</v>
      </c>
      <c r="CD102" s="50">
        <f>-ATAN(SQRT((1/(CD78*2*PI()*Einstellungen!$E$17*Einstellungen!$E$18))^2))*(180/PI())</f>
        <v>-6.8364249930573037E-2</v>
      </c>
      <c r="CE102" s="50">
        <f>-ATAN(SQRT((1/(CE78*2*PI()*Einstellungen!$E$17*Einstellungen!$E$18))^2))*(180/PI())</f>
        <v>-6.7596113007717618E-2</v>
      </c>
      <c r="CF102" s="50">
        <f>-ATAN(SQRT((1/(CF78*2*PI()*Einstellungen!$E$17*Einstellungen!$E$18))^2))*(180/PI())</f>
        <v>-6.6845045770762224E-2</v>
      </c>
      <c r="CG102" s="50">
        <f>-ATAN(SQRT((1/(CG78*2*PI()*Einstellungen!$E$17*Einstellungen!$E$18))^2))*(180/PI())</f>
        <v>-6.611048548382488E-2</v>
      </c>
      <c r="CH102" s="50">
        <f>-ATAN(SQRT((1/(CH78*2*PI()*Einstellungen!$E$17*Einstellungen!$E$18))^2))*(180/PI())</f>
        <v>-6.5391893877746785E-2</v>
      </c>
      <c r="CI102" s="50">
        <f>-ATAN(SQRT((1/(CI78*2*PI()*Einstellungen!$E$17*Einstellungen!$E$18))^2))*(180/PI())</f>
        <v>-6.4688755834680534E-2</v>
      </c>
      <c r="CJ102" s="50">
        <f>-ATAN(SQRT((1/(CJ78*2*PI()*Einstellungen!$E$17*Einstellungen!$E$18))^2))*(180/PI())</f>
        <v>-6.4000578156640578E-2</v>
      </c>
      <c r="CK102" s="50">
        <f>-ATAN(SQRT((1/(CK78*2*PI()*Einstellungen!$E$17*Einstellungen!$E$18))^2))*(180/PI())</f>
        <v>-6.3326888411829027E-2</v>
      </c>
      <c r="CL102" s="50">
        <f>-ATAN(SQRT((1/(CL78*2*PI()*Einstellungen!$E$17*Einstellungen!$E$18))^2))*(180/PI())</f>
        <v>-6.2667233853066301E-2</v>
      </c>
      <c r="CM102" s="50">
        <f>-ATAN(SQRT((1/(CM78*2*PI()*Einstellungen!$E$17*Einstellungen!$E$18))^2))*(180/PI())</f>
        <v>-6.2021180403122197E-2</v>
      </c>
      <c r="CN102" s="50">
        <f>-ATAN(SQRT((1/(CN78*2*PI()*Einstellungen!$E$17*Einstellungen!$E$18))^2))*(180/PI())</f>
        <v>-6.1388311702170011E-2</v>
      </c>
      <c r="CO102" s="50">
        <f>-ATAN(SQRT((1/(CO78*2*PI()*Einstellungen!$E$17*Einstellungen!$E$18))^2))*(180/PI())</f>
        <v>-6.0768228212970017E-2</v>
      </c>
      <c r="CP102" s="51">
        <f>-ATAN(SQRT((1/(CP78*2*PI()*Einstellungen!$E$17*Einstellungen!$E$18))^2))*(180/PI())</f>
        <v>-6.0160546379742157E-2</v>
      </c>
    </row>
    <row r="103" spans="2:94" ht="15.75" thickBot="1" x14ac:dyDescent="0.3"/>
    <row r="104" spans="2:94" ht="15.75" thickBot="1" x14ac:dyDescent="0.3">
      <c r="B104" s="61" t="s">
        <v>63</v>
      </c>
      <c r="C104" s="60" t="s">
        <v>56</v>
      </c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6"/>
    </row>
    <row r="105" spans="2:94" x14ac:dyDescent="0.25">
      <c r="B105" s="241" t="s">
        <v>58</v>
      </c>
      <c r="C105" s="33">
        <f>IF(AND(Berechnung!$A$6=2,Berechnung!$A$8=1),Hochpass!Q7/Einstellungen!$D$38,1)</f>
        <v>1</v>
      </c>
      <c r="D105" s="46">
        <f>IF(AND(Berechnung!$A$6=2,Berechnung!$A$8=1),Hochpass!Q7,1)</f>
        <v>10</v>
      </c>
      <c r="E105" s="46">
        <f t="shared" ref="E105:E111" si="230">D105+$C105</f>
        <v>11</v>
      </c>
      <c r="F105" s="46">
        <f t="shared" ref="F105:F111" si="231">E105+$C105</f>
        <v>12</v>
      </c>
      <c r="G105" s="46">
        <f t="shared" ref="G105:G111" si="232">F105+$C105</f>
        <v>13</v>
      </c>
      <c r="H105" s="46">
        <f t="shared" ref="H105:H111" si="233">G105+$C105</f>
        <v>14</v>
      </c>
      <c r="I105" s="46">
        <f t="shared" ref="I105:I111" si="234">H105+$C105</f>
        <v>15</v>
      </c>
      <c r="J105" s="46">
        <f t="shared" ref="J105:J111" si="235">I105+$C105</f>
        <v>16</v>
      </c>
      <c r="K105" s="46">
        <f t="shared" ref="K105:K111" si="236">J105+$C105</f>
        <v>17</v>
      </c>
      <c r="L105" s="46">
        <f t="shared" ref="L105:L111" si="237">K105+$C105</f>
        <v>18</v>
      </c>
      <c r="M105" s="46">
        <f t="shared" ref="M105:M111" si="238">L105+$C105</f>
        <v>19</v>
      </c>
      <c r="N105" s="46">
        <f t="shared" ref="N105:N111" si="239">M105+$C105</f>
        <v>20</v>
      </c>
      <c r="O105" s="46">
        <f t="shared" ref="O105:O111" si="240">N105+$C105</f>
        <v>21</v>
      </c>
      <c r="P105" s="46">
        <f t="shared" ref="P105:P111" si="241">O105+$C105</f>
        <v>22</v>
      </c>
      <c r="Q105" s="46">
        <f t="shared" ref="Q105:Q111" si="242">P105+$C105</f>
        <v>23</v>
      </c>
      <c r="R105" s="46">
        <f t="shared" ref="R105:R111" si="243">Q105+$C105</f>
        <v>24</v>
      </c>
      <c r="S105" s="46">
        <f t="shared" ref="S105:S111" si="244">R105+$C105</f>
        <v>25</v>
      </c>
      <c r="T105" s="46">
        <f t="shared" ref="T105:T111" si="245">S105+$C105</f>
        <v>26</v>
      </c>
      <c r="U105" s="46">
        <f t="shared" ref="U105:U111" si="246">T105+$C105</f>
        <v>27</v>
      </c>
      <c r="V105" s="46">
        <f t="shared" ref="V105:V111" si="247">U105+$C105</f>
        <v>28</v>
      </c>
      <c r="W105" s="46">
        <f t="shared" ref="W105:W111" si="248">V105+$C105</f>
        <v>29</v>
      </c>
      <c r="X105" s="46">
        <f t="shared" ref="X105:X111" si="249">W105+$C105</f>
        <v>30</v>
      </c>
      <c r="Y105" s="46">
        <f t="shared" ref="Y105:Y111" si="250">X105+$C105</f>
        <v>31</v>
      </c>
      <c r="Z105" s="46">
        <f t="shared" ref="Z105:Z111" si="251">Y105+$C105</f>
        <v>32</v>
      </c>
      <c r="AA105" s="46">
        <f t="shared" ref="AA105:AA111" si="252">Z105+$C105</f>
        <v>33</v>
      </c>
      <c r="AB105" s="46">
        <f t="shared" ref="AB105:AB111" si="253">AA105+$C105</f>
        <v>34</v>
      </c>
      <c r="AC105" s="46">
        <f t="shared" ref="AC105:AC111" si="254">AB105+$C105</f>
        <v>35</v>
      </c>
      <c r="AD105" s="46">
        <f t="shared" ref="AD105:AD111" si="255">AC105+$C105</f>
        <v>36</v>
      </c>
      <c r="AE105" s="46">
        <f t="shared" ref="AE105:AE111" si="256">AD105+$C105</f>
        <v>37</v>
      </c>
      <c r="AF105" s="46">
        <f t="shared" ref="AF105:AF111" si="257">AE105+$C105</f>
        <v>38</v>
      </c>
      <c r="AG105" s="46">
        <f t="shared" ref="AG105:AG111" si="258">AF105+$C105</f>
        <v>39</v>
      </c>
      <c r="AH105" s="46">
        <f t="shared" ref="AH105:AH111" si="259">AG105+$C105</f>
        <v>40</v>
      </c>
      <c r="AI105" s="46">
        <f t="shared" ref="AI105:AI111" si="260">AH105+$C105</f>
        <v>41</v>
      </c>
      <c r="AJ105" s="46">
        <f t="shared" ref="AJ105:AJ111" si="261">AI105+$C105</f>
        <v>42</v>
      </c>
      <c r="AK105" s="46">
        <f t="shared" ref="AK105:AK111" si="262">AJ105+$C105</f>
        <v>43</v>
      </c>
      <c r="AL105" s="46">
        <f t="shared" ref="AL105:AL111" si="263">AK105+$C105</f>
        <v>44</v>
      </c>
      <c r="AM105" s="46">
        <f t="shared" ref="AM105:AM111" si="264">AL105+$C105</f>
        <v>45</v>
      </c>
      <c r="AN105" s="46">
        <f t="shared" ref="AN105:AN111" si="265">AM105+$C105</f>
        <v>46</v>
      </c>
      <c r="AO105" s="46">
        <f t="shared" ref="AO105:AO111" si="266">AN105+$C105</f>
        <v>47</v>
      </c>
      <c r="AP105" s="46">
        <f t="shared" ref="AP105:AP111" si="267">AO105+$C105</f>
        <v>48</v>
      </c>
      <c r="AQ105" s="46">
        <f t="shared" ref="AQ105:AQ111" si="268">AP105+$C105</f>
        <v>49</v>
      </c>
      <c r="AR105" s="46">
        <f t="shared" ref="AR105:AR111" si="269">AQ105+$C105</f>
        <v>50</v>
      </c>
      <c r="AS105" s="46">
        <f t="shared" ref="AS105:AS111" si="270">AR105+$C105</f>
        <v>51</v>
      </c>
      <c r="AT105" s="46">
        <f t="shared" ref="AT105:AT111" si="271">AS105+$C105</f>
        <v>52</v>
      </c>
      <c r="AU105" s="46">
        <f t="shared" ref="AU105:AU111" si="272">AT105+$C105</f>
        <v>53</v>
      </c>
      <c r="AV105" s="46">
        <f t="shared" ref="AV105:AV111" si="273">AU105+$C105</f>
        <v>54</v>
      </c>
      <c r="AW105" s="46">
        <f t="shared" ref="AW105:AW111" si="274">AV105+$C105</f>
        <v>55</v>
      </c>
      <c r="AX105" s="46">
        <f t="shared" ref="AX105:AX111" si="275">AW105+$C105</f>
        <v>56</v>
      </c>
      <c r="AY105" s="46">
        <f t="shared" ref="AY105:AY111" si="276">AX105+$C105</f>
        <v>57</v>
      </c>
      <c r="AZ105" s="46">
        <f t="shared" ref="AZ105:AZ111" si="277">AY105+$C105</f>
        <v>58</v>
      </c>
      <c r="BA105" s="46">
        <f t="shared" ref="BA105:BA111" si="278">AZ105+$C105</f>
        <v>59</v>
      </c>
      <c r="BB105" s="46">
        <f t="shared" ref="BB105:BB111" si="279">BA105+$C105</f>
        <v>60</v>
      </c>
      <c r="BC105" s="46">
        <f t="shared" ref="BC105:BC111" si="280">BB105+$C105</f>
        <v>61</v>
      </c>
      <c r="BD105" s="46">
        <f t="shared" ref="BD105:BD111" si="281">BC105+$C105</f>
        <v>62</v>
      </c>
      <c r="BE105" s="46">
        <f t="shared" ref="BE105:BE111" si="282">BD105+$C105</f>
        <v>63</v>
      </c>
      <c r="BF105" s="46">
        <f t="shared" ref="BF105:BF111" si="283">BE105+$C105</f>
        <v>64</v>
      </c>
      <c r="BG105" s="46">
        <f t="shared" ref="BG105:BG111" si="284">BF105+$C105</f>
        <v>65</v>
      </c>
      <c r="BH105" s="46">
        <f t="shared" ref="BH105:BH111" si="285">BG105+$C105</f>
        <v>66</v>
      </c>
      <c r="BI105" s="46">
        <f t="shared" ref="BI105:BI111" si="286">BH105+$C105</f>
        <v>67</v>
      </c>
      <c r="BJ105" s="46">
        <f t="shared" ref="BJ105:BJ111" si="287">BI105+$C105</f>
        <v>68</v>
      </c>
      <c r="BK105" s="46">
        <f t="shared" ref="BK105:BK111" si="288">BJ105+$C105</f>
        <v>69</v>
      </c>
      <c r="BL105" s="46">
        <f t="shared" ref="BL105:BL111" si="289">BK105+$C105</f>
        <v>70</v>
      </c>
      <c r="BM105" s="46">
        <f t="shared" ref="BM105:BM111" si="290">BL105+$C105</f>
        <v>71</v>
      </c>
      <c r="BN105" s="46">
        <f t="shared" ref="BN105:BN111" si="291">BM105+$C105</f>
        <v>72</v>
      </c>
      <c r="BO105" s="46">
        <f t="shared" ref="BO105:BO111" si="292">BN105+$C105</f>
        <v>73</v>
      </c>
      <c r="BP105" s="46">
        <f t="shared" ref="BP105:BP111" si="293">BO105+$C105</f>
        <v>74</v>
      </c>
      <c r="BQ105" s="46">
        <f t="shared" ref="BQ105:BQ111" si="294">BP105+$C105</f>
        <v>75</v>
      </c>
      <c r="BR105" s="46">
        <f t="shared" ref="BR105:BR111" si="295">BQ105+$C105</f>
        <v>76</v>
      </c>
      <c r="BS105" s="46">
        <f t="shared" ref="BS105:BS111" si="296">BR105+$C105</f>
        <v>77</v>
      </c>
      <c r="BT105" s="46">
        <f t="shared" ref="BT105:BT111" si="297">BS105+$C105</f>
        <v>78</v>
      </c>
      <c r="BU105" s="46">
        <f t="shared" ref="BU105:BU111" si="298">BT105+$C105</f>
        <v>79</v>
      </c>
      <c r="BV105" s="46">
        <f t="shared" ref="BV105:BV111" si="299">BU105+$C105</f>
        <v>80</v>
      </c>
      <c r="BW105" s="46">
        <f t="shared" ref="BW105:BW111" si="300">BV105+$C105</f>
        <v>81</v>
      </c>
      <c r="BX105" s="46">
        <f t="shared" ref="BX105:BX111" si="301">BW105+$C105</f>
        <v>82</v>
      </c>
      <c r="BY105" s="46">
        <f t="shared" ref="BY105:BY111" si="302">BX105+$C105</f>
        <v>83</v>
      </c>
      <c r="BZ105" s="46">
        <f t="shared" ref="BZ105:BZ111" si="303">BY105+$C105</f>
        <v>84</v>
      </c>
      <c r="CA105" s="46">
        <f t="shared" ref="CA105:CA111" si="304">BZ105+$C105</f>
        <v>85</v>
      </c>
      <c r="CB105" s="46">
        <f t="shared" ref="CB105:CB111" si="305">CA105+$C105</f>
        <v>86</v>
      </c>
      <c r="CC105" s="46">
        <f t="shared" ref="CC105:CC111" si="306">CB105+$C105</f>
        <v>87</v>
      </c>
      <c r="CD105" s="46">
        <f t="shared" ref="CD105:CD111" si="307">CC105+$C105</f>
        <v>88</v>
      </c>
      <c r="CE105" s="46">
        <f t="shared" ref="CE105:CE111" si="308">CD105+$C105</f>
        <v>89</v>
      </c>
      <c r="CF105" s="46">
        <f t="shared" ref="CF105:CF111" si="309">CE105+$C105</f>
        <v>90</v>
      </c>
      <c r="CG105" s="46">
        <f t="shared" ref="CG105:CG111" si="310">CF105+$C105</f>
        <v>91</v>
      </c>
      <c r="CH105" s="46">
        <f t="shared" ref="CH105:CH111" si="311">CG105+$C105</f>
        <v>92</v>
      </c>
      <c r="CI105" s="46">
        <f t="shared" ref="CI105:CI111" si="312">CH105+$C105</f>
        <v>93</v>
      </c>
      <c r="CJ105" s="46">
        <f t="shared" ref="CJ105:CJ111" si="313">CI105+$C105</f>
        <v>94</v>
      </c>
      <c r="CK105" s="46">
        <f t="shared" ref="CK105:CK111" si="314">CJ105+$C105</f>
        <v>95</v>
      </c>
      <c r="CL105" s="46">
        <f t="shared" ref="CL105:CL111" si="315">CK105+$C105</f>
        <v>96</v>
      </c>
      <c r="CM105" s="46">
        <f t="shared" ref="CM105:CM111" si="316">CL105+$C105</f>
        <v>97</v>
      </c>
      <c r="CN105" s="46">
        <f t="shared" ref="CN105:CN111" si="317">CM105+$C105</f>
        <v>98</v>
      </c>
      <c r="CO105" s="46">
        <f t="shared" ref="CO105:CO111" si="318">CN105+$C105</f>
        <v>99</v>
      </c>
      <c r="CP105" s="47">
        <f t="shared" ref="CP105:CP111" si="319">CO105+$C105</f>
        <v>100</v>
      </c>
    </row>
    <row r="106" spans="2:94" x14ac:dyDescent="0.25">
      <c r="B106" s="242"/>
      <c r="C106" s="34">
        <f>IF(AND(Berechnung!$A$6=2,Berechnung!$A$8=1),Hochpass!Q8/Einstellungen!$D$38,1)</f>
        <v>10</v>
      </c>
      <c r="D106" s="30">
        <f>IF(AND(Berechnung!$A$6=2,Berechnung!$A$8=1),Hochpass!Q8,1)</f>
        <v>100</v>
      </c>
      <c r="E106" s="48">
        <f t="shared" si="230"/>
        <v>110</v>
      </c>
      <c r="F106" s="48">
        <f t="shared" si="231"/>
        <v>120</v>
      </c>
      <c r="G106" s="48">
        <f t="shared" si="232"/>
        <v>130</v>
      </c>
      <c r="H106" s="48">
        <f t="shared" si="233"/>
        <v>140</v>
      </c>
      <c r="I106" s="48">
        <f t="shared" si="234"/>
        <v>150</v>
      </c>
      <c r="J106" s="48">
        <f t="shared" si="235"/>
        <v>160</v>
      </c>
      <c r="K106" s="48">
        <f t="shared" si="236"/>
        <v>170</v>
      </c>
      <c r="L106" s="48">
        <f t="shared" si="237"/>
        <v>180</v>
      </c>
      <c r="M106" s="48">
        <f t="shared" si="238"/>
        <v>190</v>
      </c>
      <c r="N106" s="48">
        <f t="shared" si="239"/>
        <v>200</v>
      </c>
      <c r="O106" s="48">
        <f t="shared" si="240"/>
        <v>210</v>
      </c>
      <c r="P106" s="48">
        <f t="shared" si="241"/>
        <v>220</v>
      </c>
      <c r="Q106" s="48">
        <f t="shared" si="242"/>
        <v>230</v>
      </c>
      <c r="R106" s="48">
        <f t="shared" si="243"/>
        <v>240</v>
      </c>
      <c r="S106" s="48">
        <f t="shared" si="244"/>
        <v>250</v>
      </c>
      <c r="T106" s="48">
        <f t="shared" si="245"/>
        <v>260</v>
      </c>
      <c r="U106" s="48">
        <f t="shared" si="246"/>
        <v>270</v>
      </c>
      <c r="V106" s="48">
        <f t="shared" si="247"/>
        <v>280</v>
      </c>
      <c r="W106" s="48">
        <f t="shared" si="248"/>
        <v>290</v>
      </c>
      <c r="X106" s="48">
        <f t="shared" si="249"/>
        <v>300</v>
      </c>
      <c r="Y106" s="48">
        <f t="shared" si="250"/>
        <v>310</v>
      </c>
      <c r="Z106" s="48">
        <f t="shared" si="251"/>
        <v>320</v>
      </c>
      <c r="AA106" s="48">
        <f t="shared" si="252"/>
        <v>330</v>
      </c>
      <c r="AB106" s="48">
        <f t="shared" si="253"/>
        <v>340</v>
      </c>
      <c r="AC106" s="48">
        <f t="shared" si="254"/>
        <v>350</v>
      </c>
      <c r="AD106" s="48">
        <f t="shared" si="255"/>
        <v>360</v>
      </c>
      <c r="AE106" s="48">
        <f t="shared" si="256"/>
        <v>370</v>
      </c>
      <c r="AF106" s="48">
        <f t="shared" si="257"/>
        <v>380</v>
      </c>
      <c r="AG106" s="48">
        <f t="shared" si="258"/>
        <v>390</v>
      </c>
      <c r="AH106" s="48">
        <f t="shared" si="259"/>
        <v>400</v>
      </c>
      <c r="AI106" s="48">
        <f t="shared" si="260"/>
        <v>410</v>
      </c>
      <c r="AJ106" s="48">
        <f t="shared" si="261"/>
        <v>420</v>
      </c>
      <c r="AK106" s="48">
        <f t="shared" si="262"/>
        <v>430</v>
      </c>
      <c r="AL106" s="48">
        <f t="shared" si="263"/>
        <v>440</v>
      </c>
      <c r="AM106" s="48">
        <f t="shared" si="264"/>
        <v>450</v>
      </c>
      <c r="AN106" s="48">
        <f t="shared" si="265"/>
        <v>460</v>
      </c>
      <c r="AO106" s="48">
        <f t="shared" si="266"/>
        <v>470</v>
      </c>
      <c r="AP106" s="48">
        <f t="shared" si="267"/>
        <v>480</v>
      </c>
      <c r="AQ106" s="48">
        <f t="shared" si="268"/>
        <v>490</v>
      </c>
      <c r="AR106" s="48">
        <f t="shared" si="269"/>
        <v>500</v>
      </c>
      <c r="AS106" s="48">
        <f t="shared" si="270"/>
        <v>510</v>
      </c>
      <c r="AT106" s="48">
        <f t="shared" si="271"/>
        <v>520</v>
      </c>
      <c r="AU106" s="48">
        <f t="shared" si="272"/>
        <v>530</v>
      </c>
      <c r="AV106" s="48">
        <f t="shared" si="273"/>
        <v>540</v>
      </c>
      <c r="AW106" s="48">
        <f t="shared" si="274"/>
        <v>550</v>
      </c>
      <c r="AX106" s="48">
        <f t="shared" si="275"/>
        <v>560</v>
      </c>
      <c r="AY106" s="48">
        <f t="shared" si="276"/>
        <v>570</v>
      </c>
      <c r="AZ106" s="48">
        <f t="shared" si="277"/>
        <v>580</v>
      </c>
      <c r="BA106" s="48">
        <f t="shared" si="278"/>
        <v>590</v>
      </c>
      <c r="BB106" s="48">
        <f t="shared" si="279"/>
        <v>600</v>
      </c>
      <c r="BC106" s="48">
        <f t="shared" si="280"/>
        <v>610</v>
      </c>
      <c r="BD106" s="48">
        <f t="shared" si="281"/>
        <v>620</v>
      </c>
      <c r="BE106" s="48">
        <f t="shared" si="282"/>
        <v>630</v>
      </c>
      <c r="BF106" s="48">
        <f t="shared" si="283"/>
        <v>640</v>
      </c>
      <c r="BG106" s="48">
        <f t="shared" si="284"/>
        <v>650</v>
      </c>
      <c r="BH106" s="48">
        <f t="shared" si="285"/>
        <v>660</v>
      </c>
      <c r="BI106" s="48">
        <f t="shared" si="286"/>
        <v>670</v>
      </c>
      <c r="BJ106" s="48">
        <f t="shared" si="287"/>
        <v>680</v>
      </c>
      <c r="BK106" s="48">
        <f t="shared" si="288"/>
        <v>690</v>
      </c>
      <c r="BL106" s="48">
        <f t="shared" si="289"/>
        <v>700</v>
      </c>
      <c r="BM106" s="48">
        <f t="shared" si="290"/>
        <v>710</v>
      </c>
      <c r="BN106" s="48">
        <f t="shared" si="291"/>
        <v>720</v>
      </c>
      <c r="BO106" s="48">
        <f t="shared" si="292"/>
        <v>730</v>
      </c>
      <c r="BP106" s="48">
        <f t="shared" si="293"/>
        <v>740</v>
      </c>
      <c r="BQ106" s="48">
        <f t="shared" si="294"/>
        <v>750</v>
      </c>
      <c r="BR106" s="48">
        <f t="shared" si="295"/>
        <v>760</v>
      </c>
      <c r="BS106" s="48">
        <f t="shared" si="296"/>
        <v>770</v>
      </c>
      <c r="BT106" s="48">
        <f t="shared" si="297"/>
        <v>780</v>
      </c>
      <c r="BU106" s="48">
        <f t="shared" si="298"/>
        <v>790</v>
      </c>
      <c r="BV106" s="48">
        <f t="shared" si="299"/>
        <v>800</v>
      </c>
      <c r="BW106" s="48">
        <f t="shared" si="300"/>
        <v>810</v>
      </c>
      <c r="BX106" s="48">
        <f t="shared" si="301"/>
        <v>820</v>
      </c>
      <c r="BY106" s="48">
        <f t="shared" si="302"/>
        <v>830</v>
      </c>
      <c r="BZ106" s="48">
        <f t="shared" si="303"/>
        <v>840</v>
      </c>
      <c r="CA106" s="48">
        <f t="shared" si="304"/>
        <v>850</v>
      </c>
      <c r="CB106" s="48">
        <f t="shared" si="305"/>
        <v>860</v>
      </c>
      <c r="CC106" s="48">
        <f t="shared" si="306"/>
        <v>870</v>
      </c>
      <c r="CD106" s="48">
        <f t="shared" si="307"/>
        <v>880</v>
      </c>
      <c r="CE106" s="48">
        <f t="shared" si="308"/>
        <v>890</v>
      </c>
      <c r="CF106" s="48">
        <f t="shared" si="309"/>
        <v>900</v>
      </c>
      <c r="CG106" s="48">
        <f t="shared" si="310"/>
        <v>910</v>
      </c>
      <c r="CH106" s="48">
        <f t="shared" si="311"/>
        <v>920</v>
      </c>
      <c r="CI106" s="48">
        <f t="shared" si="312"/>
        <v>930</v>
      </c>
      <c r="CJ106" s="48">
        <f t="shared" si="313"/>
        <v>940</v>
      </c>
      <c r="CK106" s="48">
        <f t="shared" si="314"/>
        <v>950</v>
      </c>
      <c r="CL106" s="48">
        <f t="shared" si="315"/>
        <v>960</v>
      </c>
      <c r="CM106" s="48">
        <f t="shared" si="316"/>
        <v>970</v>
      </c>
      <c r="CN106" s="48">
        <f t="shared" si="317"/>
        <v>980</v>
      </c>
      <c r="CO106" s="48">
        <f t="shared" si="318"/>
        <v>990</v>
      </c>
      <c r="CP106" s="49">
        <f t="shared" si="319"/>
        <v>1000</v>
      </c>
    </row>
    <row r="107" spans="2:94" x14ac:dyDescent="0.25">
      <c r="B107" s="242"/>
      <c r="C107" s="34">
        <f>IF(AND(Berechnung!$A$6=2,Berechnung!$A$8=1),Hochpass!Q9/Einstellungen!$D$38,1)</f>
        <v>100</v>
      </c>
      <c r="D107" s="30">
        <f>IF(AND(Berechnung!$A$6=2,Berechnung!$A$8=1),Hochpass!Q9,1)</f>
        <v>1000</v>
      </c>
      <c r="E107" s="48">
        <f t="shared" si="230"/>
        <v>1100</v>
      </c>
      <c r="F107" s="48">
        <f t="shared" si="231"/>
        <v>1200</v>
      </c>
      <c r="G107" s="48">
        <f t="shared" si="232"/>
        <v>1300</v>
      </c>
      <c r="H107" s="48">
        <f t="shared" si="233"/>
        <v>1400</v>
      </c>
      <c r="I107" s="48">
        <f t="shared" si="234"/>
        <v>1500</v>
      </c>
      <c r="J107" s="48">
        <f t="shared" si="235"/>
        <v>1600</v>
      </c>
      <c r="K107" s="48">
        <f t="shared" si="236"/>
        <v>1700</v>
      </c>
      <c r="L107" s="48">
        <f t="shared" si="237"/>
        <v>1800</v>
      </c>
      <c r="M107" s="48">
        <f t="shared" si="238"/>
        <v>1900</v>
      </c>
      <c r="N107" s="48">
        <f t="shared" si="239"/>
        <v>2000</v>
      </c>
      <c r="O107" s="48">
        <f t="shared" si="240"/>
        <v>2100</v>
      </c>
      <c r="P107" s="48">
        <f t="shared" si="241"/>
        <v>2200</v>
      </c>
      <c r="Q107" s="48">
        <f t="shared" si="242"/>
        <v>2300</v>
      </c>
      <c r="R107" s="48">
        <f t="shared" si="243"/>
        <v>2400</v>
      </c>
      <c r="S107" s="48">
        <f t="shared" si="244"/>
        <v>2500</v>
      </c>
      <c r="T107" s="48">
        <f t="shared" si="245"/>
        <v>2600</v>
      </c>
      <c r="U107" s="48">
        <f t="shared" si="246"/>
        <v>2700</v>
      </c>
      <c r="V107" s="48">
        <f t="shared" si="247"/>
        <v>2800</v>
      </c>
      <c r="W107" s="48">
        <f t="shared" si="248"/>
        <v>2900</v>
      </c>
      <c r="X107" s="48">
        <f t="shared" si="249"/>
        <v>3000</v>
      </c>
      <c r="Y107" s="48">
        <f t="shared" si="250"/>
        <v>3100</v>
      </c>
      <c r="Z107" s="48">
        <f t="shared" si="251"/>
        <v>3200</v>
      </c>
      <c r="AA107" s="48">
        <f t="shared" si="252"/>
        <v>3300</v>
      </c>
      <c r="AB107" s="48">
        <f t="shared" si="253"/>
        <v>3400</v>
      </c>
      <c r="AC107" s="48">
        <f t="shared" si="254"/>
        <v>3500</v>
      </c>
      <c r="AD107" s="48">
        <f t="shared" si="255"/>
        <v>3600</v>
      </c>
      <c r="AE107" s="48">
        <f t="shared" si="256"/>
        <v>3700</v>
      </c>
      <c r="AF107" s="48">
        <f t="shared" si="257"/>
        <v>3800</v>
      </c>
      <c r="AG107" s="48">
        <f t="shared" si="258"/>
        <v>3900</v>
      </c>
      <c r="AH107" s="48">
        <f t="shared" si="259"/>
        <v>4000</v>
      </c>
      <c r="AI107" s="48">
        <f t="shared" si="260"/>
        <v>4100</v>
      </c>
      <c r="AJ107" s="48">
        <f t="shared" si="261"/>
        <v>4200</v>
      </c>
      <c r="AK107" s="48">
        <f t="shared" si="262"/>
        <v>4300</v>
      </c>
      <c r="AL107" s="48">
        <f t="shared" si="263"/>
        <v>4400</v>
      </c>
      <c r="AM107" s="48">
        <f t="shared" si="264"/>
        <v>4500</v>
      </c>
      <c r="AN107" s="48">
        <f t="shared" si="265"/>
        <v>4600</v>
      </c>
      <c r="AO107" s="48">
        <f t="shared" si="266"/>
        <v>4700</v>
      </c>
      <c r="AP107" s="48">
        <f t="shared" si="267"/>
        <v>4800</v>
      </c>
      <c r="AQ107" s="48">
        <f t="shared" si="268"/>
        <v>4900</v>
      </c>
      <c r="AR107" s="48">
        <f t="shared" si="269"/>
        <v>5000</v>
      </c>
      <c r="AS107" s="48">
        <f t="shared" si="270"/>
        <v>5100</v>
      </c>
      <c r="AT107" s="48">
        <f t="shared" si="271"/>
        <v>5200</v>
      </c>
      <c r="AU107" s="48">
        <f t="shared" si="272"/>
        <v>5300</v>
      </c>
      <c r="AV107" s="48">
        <f t="shared" si="273"/>
        <v>5400</v>
      </c>
      <c r="AW107" s="48">
        <f t="shared" si="274"/>
        <v>5500</v>
      </c>
      <c r="AX107" s="48">
        <f t="shared" si="275"/>
        <v>5600</v>
      </c>
      <c r="AY107" s="48">
        <f t="shared" si="276"/>
        <v>5700</v>
      </c>
      <c r="AZ107" s="48">
        <f t="shared" si="277"/>
        <v>5800</v>
      </c>
      <c r="BA107" s="48">
        <f t="shared" si="278"/>
        <v>5900</v>
      </c>
      <c r="BB107" s="48">
        <f t="shared" si="279"/>
        <v>6000</v>
      </c>
      <c r="BC107" s="48">
        <f t="shared" si="280"/>
        <v>6100</v>
      </c>
      <c r="BD107" s="48">
        <f t="shared" si="281"/>
        <v>6200</v>
      </c>
      <c r="BE107" s="48">
        <f t="shared" si="282"/>
        <v>6300</v>
      </c>
      <c r="BF107" s="48">
        <f t="shared" si="283"/>
        <v>6400</v>
      </c>
      <c r="BG107" s="48">
        <f t="shared" si="284"/>
        <v>6500</v>
      </c>
      <c r="BH107" s="48">
        <f t="shared" si="285"/>
        <v>6600</v>
      </c>
      <c r="BI107" s="48">
        <f t="shared" si="286"/>
        <v>6700</v>
      </c>
      <c r="BJ107" s="48">
        <f t="shared" si="287"/>
        <v>6800</v>
      </c>
      <c r="BK107" s="48">
        <f t="shared" si="288"/>
        <v>6900</v>
      </c>
      <c r="BL107" s="48">
        <f t="shared" si="289"/>
        <v>7000</v>
      </c>
      <c r="BM107" s="48">
        <f t="shared" si="290"/>
        <v>7100</v>
      </c>
      <c r="BN107" s="48">
        <f t="shared" si="291"/>
        <v>7200</v>
      </c>
      <c r="BO107" s="48">
        <f t="shared" si="292"/>
        <v>7300</v>
      </c>
      <c r="BP107" s="48">
        <f t="shared" si="293"/>
        <v>7400</v>
      </c>
      <c r="BQ107" s="48">
        <f t="shared" si="294"/>
        <v>7500</v>
      </c>
      <c r="BR107" s="48">
        <f t="shared" si="295"/>
        <v>7600</v>
      </c>
      <c r="BS107" s="48">
        <f t="shared" si="296"/>
        <v>7700</v>
      </c>
      <c r="BT107" s="48">
        <f t="shared" si="297"/>
        <v>7800</v>
      </c>
      <c r="BU107" s="48">
        <f t="shared" si="298"/>
        <v>7900</v>
      </c>
      <c r="BV107" s="48">
        <f t="shared" si="299"/>
        <v>8000</v>
      </c>
      <c r="BW107" s="48">
        <f t="shared" si="300"/>
        <v>8100</v>
      </c>
      <c r="BX107" s="48">
        <f t="shared" si="301"/>
        <v>8200</v>
      </c>
      <c r="BY107" s="48">
        <f t="shared" si="302"/>
        <v>8300</v>
      </c>
      <c r="BZ107" s="48">
        <f t="shared" si="303"/>
        <v>8400</v>
      </c>
      <c r="CA107" s="48">
        <f t="shared" si="304"/>
        <v>8500</v>
      </c>
      <c r="CB107" s="48">
        <f t="shared" si="305"/>
        <v>8600</v>
      </c>
      <c r="CC107" s="48">
        <f t="shared" si="306"/>
        <v>8700</v>
      </c>
      <c r="CD107" s="48">
        <f t="shared" si="307"/>
        <v>8800</v>
      </c>
      <c r="CE107" s="48">
        <f t="shared" si="308"/>
        <v>8900</v>
      </c>
      <c r="CF107" s="48">
        <f t="shared" si="309"/>
        <v>9000</v>
      </c>
      <c r="CG107" s="48">
        <f t="shared" si="310"/>
        <v>9100</v>
      </c>
      <c r="CH107" s="48">
        <f t="shared" si="311"/>
        <v>9200</v>
      </c>
      <c r="CI107" s="48">
        <f t="shared" si="312"/>
        <v>9300</v>
      </c>
      <c r="CJ107" s="48">
        <f t="shared" si="313"/>
        <v>9400</v>
      </c>
      <c r="CK107" s="48">
        <f t="shared" si="314"/>
        <v>9500</v>
      </c>
      <c r="CL107" s="48">
        <f t="shared" si="315"/>
        <v>9600</v>
      </c>
      <c r="CM107" s="48">
        <f t="shared" si="316"/>
        <v>9700</v>
      </c>
      <c r="CN107" s="48">
        <f t="shared" si="317"/>
        <v>9800</v>
      </c>
      <c r="CO107" s="48">
        <f t="shared" si="318"/>
        <v>9900</v>
      </c>
      <c r="CP107" s="49">
        <f t="shared" si="319"/>
        <v>10000</v>
      </c>
    </row>
    <row r="108" spans="2:94" x14ac:dyDescent="0.25">
      <c r="B108" s="242"/>
      <c r="C108" s="34">
        <f>IF(AND(Berechnung!$A$6=2,Berechnung!$A$8=1),Hochpass!Q10/Einstellungen!$D$38,1)</f>
        <v>1000</v>
      </c>
      <c r="D108" s="30">
        <f>IF(AND(Berechnung!$A$6=2,Berechnung!$A$8=1),Hochpass!Q10,1)</f>
        <v>10000</v>
      </c>
      <c r="E108" s="48">
        <f t="shared" si="230"/>
        <v>11000</v>
      </c>
      <c r="F108" s="48">
        <f t="shared" si="231"/>
        <v>12000</v>
      </c>
      <c r="G108" s="48">
        <f t="shared" si="232"/>
        <v>13000</v>
      </c>
      <c r="H108" s="48">
        <f t="shared" si="233"/>
        <v>14000</v>
      </c>
      <c r="I108" s="48">
        <f t="shared" si="234"/>
        <v>15000</v>
      </c>
      <c r="J108" s="48">
        <f t="shared" si="235"/>
        <v>16000</v>
      </c>
      <c r="K108" s="48">
        <f t="shared" si="236"/>
        <v>17000</v>
      </c>
      <c r="L108" s="48">
        <f t="shared" si="237"/>
        <v>18000</v>
      </c>
      <c r="M108" s="48">
        <f t="shared" si="238"/>
        <v>19000</v>
      </c>
      <c r="N108" s="48">
        <f t="shared" si="239"/>
        <v>20000</v>
      </c>
      <c r="O108" s="48">
        <f t="shared" si="240"/>
        <v>21000</v>
      </c>
      <c r="P108" s="48">
        <f t="shared" si="241"/>
        <v>22000</v>
      </c>
      <c r="Q108" s="48">
        <f t="shared" si="242"/>
        <v>23000</v>
      </c>
      <c r="R108" s="48">
        <f t="shared" si="243"/>
        <v>24000</v>
      </c>
      <c r="S108" s="48">
        <f t="shared" si="244"/>
        <v>25000</v>
      </c>
      <c r="T108" s="48">
        <f t="shared" si="245"/>
        <v>26000</v>
      </c>
      <c r="U108" s="48">
        <f t="shared" si="246"/>
        <v>27000</v>
      </c>
      <c r="V108" s="48">
        <f t="shared" si="247"/>
        <v>28000</v>
      </c>
      <c r="W108" s="48">
        <f t="shared" si="248"/>
        <v>29000</v>
      </c>
      <c r="X108" s="48">
        <f t="shared" si="249"/>
        <v>30000</v>
      </c>
      <c r="Y108" s="48">
        <f t="shared" si="250"/>
        <v>31000</v>
      </c>
      <c r="Z108" s="48">
        <f t="shared" si="251"/>
        <v>32000</v>
      </c>
      <c r="AA108" s="48">
        <f t="shared" si="252"/>
        <v>33000</v>
      </c>
      <c r="AB108" s="48">
        <f t="shared" si="253"/>
        <v>34000</v>
      </c>
      <c r="AC108" s="48">
        <f t="shared" si="254"/>
        <v>35000</v>
      </c>
      <c r="AD108" s="48">
        <f t="shared" si="255"/>
        <v>36000</v>
      </c>
      <c r="AE108" s="48">
        <f t="shared" si="256"/>
        <v>37000</v>
      </c>
      <c r="AF108" s="48">
        <f t="shared" si="257"/>
        <v>38000</v>
      </c>
      <c r="AG108" s="48">
        <f t="shared" si="258"/>
        <v>39000</v>
      </c>
      <c r="AH108" s="48">
        <f t="shared" si="259"/>
        <v>40000</v>
      </c>
      <c r="AI108" s="48">
        <f t="shared" si="260"/>
        <v>41000</v>
      </c>
      <c r="AJ108" s="48">
        <f t="shared" si="261"/>
        <v>42000</v>
      </c>
      <c r="AK108" s="48">
        <f t="shared" si="262"/>
        <v>43000</v>
      </c>
      <c r="AL108" s="48">
        <f t="shared" si="263"/>
        <v>44000</v>
      </c>
      <c r="AM108" s="48">
        <f t="shared" si="264"/>
        <v>45000</v>
      </c>
      <c r="AN108" s="48">
        <f t="shared" si="265"/>
        <v>46000</v>
      </c>
      <c r="AO108" s="48">
        <f t="shared" si="266"/>
        <v>47000</v>
      </c>
      <c r="AP108" s="48">
        <f t="shared" si="267"/>
        <v>48000</v>
      </c>
      <c r="AQ108" s="48">
        <f t="shared" si="268"/>
        <v>49000</v>
      </c>
      <c r="AR108" s="48">
        <f t="shared" si="269"/>
        <v>50000</v>
      </c>
      <c r="AS108" s="48">
        <f t="shared" si="270"/>
        <v>51000</v>
      </c>
      <c r="AT108" s="48">
        <f t="shared" si="271"/>
        <v>52000</v>
      </c>
      <c r="AU108" s="48">
        <f t="shared" si="272"/>
        <v>53000</v>
      </c>
      <c r="AV108" s="48">
        <f t="shared" si="273"/>
        <v>54000</v>
      </c>
      <c r="AW108" s="48">
        <f t="shared" si="274"/>
        <v>55000</v>
      </c>
      <c r="AX108" s="48">
        <f t="shared" si="275"/>
        <v>56000</v>
      </c>
      <c r="AY108" s="48">
        <f t="shared" si="276"/>
        <v>57000</v>
      </c>
      <c r="AZ108" s="48">
        <f t="shared" si="277"/>
        <v>58000</v>
      </c>
      <c r="BA108" s="48">
        <f t="shared" si="278"/>
        <v>59000</v>
      </c>
      <c r="BB108" s="48">
        <f t="shared" si="279"/>
        <v>60000</v>
      </c>
      <c r="BC108" s="48">
        <f t="shared" si="280"/>
        <v>61000</v>
      </c>
      <c r="BD108" s="48">
        <f t="shared" si="281"/>
        <v>62000</v>
      </c>
      <c r="BE108" s="48">
        <f t="shared" si="282"/>
        <v>63000</v>
      </c>
      <c r="BF108" s="48">
        <f t="shared" si="283"/>
        <v>64000</v>
      </c>
      <c r="BG108" s="48">
        <f t="shared" si="284"/>
        <v>65000</v>
      </c>
      <c r="BH108" s="48">
        <f t="shared" si="285"/>
        <v>66000</v>
      </c>
      <c r="BI108" s="48">
        <f t="shared" si="286"/>
        <v>67000</v>
      </c>
      <c r="BJ108" s="48">
        <f t="shared" si="287"/>
        <v>68000</v>
      </c>
      <c r="BK108" s="48">
        <f t="shared" si="288"/>
        <v>69000</v>
      </c>
      <c r="BL108" s="48">
        <f t="shared" si="289"/>
        <v>70000</v>
      </c>
      <c r="BM108" s="48">
        <f t="shared" si="290"/>
        <v>71000</v>
      </c>
      <c r="BN108" s="48">
        <f t="shared" si="291"/>
        <v>72000</v>
      </c>
      <c r="BO108" s="48">
        <f t="shared" si="292"/>
        <v>73000</v>
      </c>
      <c r="BP108" s="48">
        <f t="shared" si="293"/>
        <v>74000</v>
      </c>
      <c r="BQ108" s="48">
        <f t="shared" si="294"/>
        <v>75000</v>
      </c>
      <c r="BR108" s="48">
        <f t="shared" si="295"/>
        <v>76000</v>
      </c>
      <c r="BS108" s="48">
        <f t="shared" si="296"/>
        <v>77000</v>
      </c>
      <c r="BT108" s="48">
        <f t="shared" si="297"/>
        <v>78000</v>
      </c>
      <c r="BU108" s="48">
        <f t="shared" si="298"/>
        <v>79000</v>
      </c>
      <c r="BV108" s="48">
        <f t="shared" si="299"/>
        <v>80000</v>
      </c>
      <c r="BW108" s="48">
        <f t="shared" si="300"/>
        <v>81000</v>
      </c>
      <c r="BX108" s="48">
        <f t="shared" si="301"/>
        <v>82000</v>
      </c>
      <c r="BY108" s="48">
        <f t="shared" si="302"/>
        <v>83000</v>
      </c>
      <c r="BZ108" s="48">
        <f t="shared" si="303"/>
        <v>84000</v>
      </c>
      <c r="CA108" s="48">
        <f t="shared" si="304"/>
        <v>85000</v>
      </c>
      <c r="CB108" s="48">
        <f t="shared" si="305"/>
        <v>86000</v>
      </c>
      <c r="CC108" s="48">
        <f t="shared" si="306"/>
        <v>87000</v>
      </c>
      <c r="CD108" s="48">
        <f t="shared" si="307"/>
        <v>88000</v>
      </c>
      <c r="CE108" s="48">
        <f t="shared" si="308"/>
        <v>89000</v>
      </c>
      <c r="CF108" s="48">
        <f t="shared" si="309"/>
        <v>90000</v>
      </c>
      <c r="CG108" s="48">
        <f t="shared" si="310"/>
        <v>91000</v>
      </c>
      <c r="CH108" s="48">
        <f t="shared" si="311"/>
        <v>92000</v>
      </c>
      <c r="CI108" s="48">
        <f t="shared" si="312"/>
        <v>93000</v>
      </c>
      <c r="CJ108" s="48">
        <f t="shared" si="313"/>
        <v>94000</v>
      </c>
      <c r="CK108" s="48">
        <f t="shared" si="314"/>
        <v>95000</v>
      </c>
      <c r="CL108" s="48">
        <f t="shared" si="315"/>
        <v>96000</v>
      </c>
      <c r="CM108" s="48">
        <f t="shared" si="316"/>
        <v>97000</v>
      </c>
      <c r="CN108" s="48">
        <f t="shared" si="317"/>
        <v>98000</v>
      </c>
      <c r="CO108" s="48">
        <f t="shared" si="318"/>
        <v>99000</v>
      </c>
      <c r="CP108" s="49">
        <f t="shared" si="319"/>
        <v>100000</v>
      </c>
    </row>
    <row r="109" spans="2:94" x14ac:dyDescent="0.25">
      <c r="B109" s="242"/>
      <c r="C109" s="34">
        <f>IF(AND(Berechnung!$A$6=2,Berechnung!$A$8=1),Hochpass!Q11/Einstellungen!$D$38,1)</f>
        <v>10000</v>
      </c>
      <c r="D109" s="30">
        <f>IF(AND(Berechnung!$A$6=2,Berechnung!$A$8=1),Hochpass!Q11,1)</f>
        <v>100000</v>
      </c>
      <c r="E109" s="48">
        <f t="shared" si="230"/>
        <v>110000</v>
      </c>
      <c r="F109" s="48">
        <f t="shared" si="231"/>
        <v>120000</v>
      </c>
      <c r="G109" s="48">
        <f t="shared" si="232"/>
        <v>130000</v>
      </c>
      <c r="H109" s="48">
        <f t="shared" si="233"/>
        <v>140000</v>
      </c>
      <c r="I109" s="48">
        <f t="shared" si="234"/>
        <v>150000</v>
      </c>
      <c r="J109" s="48">
        <f t="shared" si="235"/>
        <v>160000</v>
      </c>
      <c r="K109" s="48">
        <f t="shared" si="236"/>
        <v>170000</v>
      </c>
      <c r="L109" s="48">
        <f t="shared" si="237"/>
        <v>180000</v>
      </c>
      <c r="M109" s="48">
        <f t="shared" si="238"/>
        <v>190000</v>
      </c>
      <c r="N109" s="48">
        <f t="shared" si="239"/>
        <v>200000</v>
      </c>
      <c r="O109" s="48">
        <f t="shared" si="240"/>
        <v>210000</v>
      </c>
      <c r="P109" s="48">
        <f t="shared" si="241"/>
        <v>220000</v>
      </c>
      <c r="Q109" s="48">
        <f t="shared" si="242"/>
        <v>230000</v>
      </c>
      <c r="R109" s="48">
        <f t="shared" si="243"/>
        <v>240000</v>
      </c>
      <c r="S109" s="48">
        <f t="shared" si="244"/>
        <v>250000</v>
      </c>
      <c r="T109" s="48">
        <f t="shared" si="245"/>
        <v>260000</v>
      </c>
      <c r="U109" s="48">
        <f t="shared" si="246"/>
        <v>270000</v>
      </c>
      <c r="V109" s="48">
        <f t="shared" si="247"/>
        <v>280000</v>
      </c>
      <c r="W109" s="48">
        <f t="shared" si="248"/>
        <v>290000</v>
      </c>
      <c r="X109" s="48">
        <f t="shared" si="249"/>
        <v>300000</v>
      </c>
      <c r="Y109" s="48">
        <f t="shared" si="250"/>
        <v>310000</v>
      </c>
      <c r="Z109" s="48">
        <f t="shared" si="251"/>
        <v>320000</v>
      </c>
      <c r="AA109" s="48">
        <f t="shared" si="252"/>
        <v>330000</v>
      </c>
      <c r="AB109" s="48">
        <f t="shared" si="253"/>
        <v>340000</v>
      </c>
      <c r="AC109" s="48">
        <f t="shared" si="254"/>
        <v>350000</v>
      </c>
      <c r="AD109" s="48">
        <f t="shared" si="255"/>
        <v>360000</v>
      </c>
      <c r="AE109" s="48">
        <f t="shared" si="256"/>
        <v>370000</v>
      </c>
      <c r="AF109" s="48">
        <f t="shared" si="257"/>
        <v>380000</v>
      </c>
      <c r="AG109" s="48">
        <f t="shared" si="258"/>
        <v>390000</v>
      </c>
      <c r="AH109" s="48">
        <f t="shared" si="259"/>
        <v>400000</v>
      </c>
      <c r="AI109" s="48">
        <f t="shared" si="260"/>
        <v>410000</v>
      </c>
      <c r="AJ109" s="48">
        <f t="shared" si="261"/>
        <v>420000</v>
      </c>
      <c r="AK109" s="48">
        <f t="shared" si="262"/>
        <v>430000</v>
      </c>
      <c r="AL109" s="48">
        <f t="shared" si="263"/>
        <v>440000</v>
      </c>
      <c r="AM109" s="48">
        <f t="shared" si="264"/>
        <v>450000</v>
      </c>
      <c r="AN109" s="48">
        <f t="shared" si="265"/>
        <v>460000</v>
      </c>
      <c r="AO109" s="48">
        <f t="shared" si="266"/>
        <v>470000</v>
      </c>
      <c r="AP109" s="48">
        <f t="shared" si="267"/>
        <v>480000</v>
      </c>
      <c r="AQ109" s="48">
        <f t="shared" si="268"/>
        <v>490000</v>
      </c>
      <c r="AR109" s="48">
        <f t="shared" si="269"/>
        <v>500000</v>
      </c>
      <c r="AS109" s="48">
        <f t="shared" si="270"/>
        <v>510000</v>
      </c>
      <c r="AT109" s="48">
        <f t="shared" si="271"/>
        <v>520000</v>
      </c>
      <c r="AU109" s="48">
        <f t="shared" si="272"/>
        <v>530000</v>
      </c>
      <c r="AV109" s="48">
        <f t="shared" si="273"/>
        <v>540000</v>
      </c>
      <c r="AW109" s="48">
        <f t="shared" si="274"/>
        <v>550000</v>
      </c>
      <c r="AX109" s="48">
        <f t="shared" si="275"/>
        <v>560000</v>
      </c>
      <c r="AY109" s="48">
        <f t="shared" si="276"/>
        <v>570000</v>
      </c>
      <c r="AZ109" s="48">
        <f t="shared" si="277"/>
        <v>580000</v>
      </c>
      <c r="BA109" s="48">
        <f t="shared" si="278"/>
        <v>590000</v>
      </c>
      <c r="BB109" s="48">
        <f t="shared" si="279"/>
        <v>600000</v>
      </c>
      <c r="BC109" s="48">
        <f t="shared" si="280"/>
        <v>610000</v>
      </c>
      <c r="BD109" s="48">
        <f t="shared" si="281"/>
        <v>620000</v>
      </c>
      <c r="BE109" s="48">
        <f t="shared" si="282"/>
        <v>630000</v>
      </c>
      <c r="BF109" s="48">
        <f t="shared" si="283"/>
        <v>640000</v>
      </c>
      <c r="BG109" s="48">
        <f t="shared" si="284"/>
        <v>650000</v>
      </c>
      <c r="BH109" s="48">
        <f t="shared" si="285"/>
        <v>660000</v>
      </c>
      <c r="BI109" s="48">
        <f t="shared" si="286"/>
        <v>670000</v>
      </c>
      <c r="BJ109" s="48">
        <f t="shared" si="287"/>
        <v>680000</v>
      </c>
      <c r="BK109" s="48">
        <f t="shared" si="288"/>
        <v>690000</v>
      </c>
      <c r="BL109" s="48">
        <f t="shared" si="289"/>
        <v>700000</v>
      </c>
      <c r="BM109" s="48">
        <f t="shared" si="290"/>
        <v>710000</v>
      </c>
      <c r="BN109" s="48">
        <f t="shared" si="291"/>
        <v>720000</v>
      </c>
      <c r="BO109" s="48">
        <f t="shared" si="292"/>
        <v>730000</v>
      </c>
      <c r="BP109" s="48">
        <f t="shared" si="293"/>
        <v>740000</v>
      </c>
      <c r="BQ109" s="48">
        <f t="shared" si="294"/>
        <v>750000</v>
      </c>
      <c r="BR109" s="48">
        <f t="shared" si="295"/>
        <v>760000</v>
      </c>
      <c r="BS109" s="48">
        <f t="shared" si="296"/>
        <v>770000</v>
      </c>
      <c r="BT109" s="48">
        <f t="shared" si="297"/>
        <v>780000</v>
      </c>
      <c r="BU109" s="48">
        <f t="shared" si="298"/>
        <v>790000</v>
      </c>
      <c r="BV109" s="48">
        <f t="shared" si="299"/>
        <v>800000</v>
      </c>
      <c r="BW109" s="48">
        <f t="shared" si="300"/>
        <v>810000</v>
      </c>
      <c r="BX109" s="48">
        <f t="shared" si="301"/>
        <v>820000</v>
      </c>
      <c r="BY109" s="48">
        <f t="shared" si="302"/>
        <v>830000</v>
      </c>
      <c r="BZ109" s="48">
        <f t="shared" si="303"/>
        <v>840000</v>
      </c>
      <c r="CA109" s="48">
        <f t="shared" si="304"/>
        <v>850000</v>
      </c>
      <c r="CB109" s="48">
        <f t="shared" si="305"/>
        <v>860000</v>
      </c>
      <c r="CC109" s="48">
        <f t="shared" si="306"/>
        <v>870000</v>
      </c>
      <c r="CD109" s="48">
        <f t="shared" si="307"/>
        <v>880000</v>
      </c>
      <c r="CE109" s="48">
        <f t="shared" si="308"/>
        <v>890000</v>
      </c>
      <c r="CF109" s="48">
        <f t="shared" si="309"/>
        <v>900000</v>
      </c>
      <c r="CG109" s="48">
        <f t="shared" si="310"/>
        <v>910000</v>
      </c>
      <c r="CH109" s="48">
        <f t="shared" si="311"/>
        <v>920000</v>
      </c>
      <c r="CI109" s="48">
        <f t="shared" si="312"/>
        <v>930000</v>
      </c>
      <c r="CJ109" s="48">
        <f t="shared" si="313"/>
        <v>940000</v>
      </c>
      <c r="CK109" s="48">
        <f t="shared" si="314"/>
        <v>950000</v>
      </c>
      <c r="CL109" s="48">
        <f t="shared" si="315"/>
        <v>960000</v>
      </c>
      <c r="CM109" s="48">
        <f t="shared" si="316"/>
        <v>970000</v>
      </c>
      <c r="CN109" s="48">
        <f t="shared" si="317"/>
        <v>980000</v>
      </c>
      <c r="CO109" s="48">
        <f t="shared" si="318"/>
        <v>990000</v>
      </c>
      <c r="CP109" s="49">
        <f t="shared" si="319"/>
        <v>1000000</v>
      </c>
    </row>
    <row r="110" spans="2:94" x14ac:dyDescent="0.25">
      <c r="B110" s="242"/>
      <c r="C110" s="34">
        <f>IF(AND(Berechnung!$A$6=2,Berechnung!$A$8=1),Hochpass!Q12/Einstellungen!$D$38,1)</f>
        <v>100000</v>
      </c>
      <c r="D110" s="30">
        <f>IF(AND(Berechnung!$A$6=2,Berechnung!$A$8=1),Hochpass!Q12,1)</f>
        <v>1000000</v>
      </c>
      <c r="E110" s="48">
        <f t="shared" si="230"/>
        <v>1100000</v>
      </c>
      <c r="F110" s="48">
        <f t="shared" si="231"/>
        <v>1200000</v>
      </c>
      <c r="G110" s="48">
        <f t="shared" si="232"/>
        <v>1300000</v>
      </c>
      <c r="H110" s="48">
        <f t="shared" si="233"/>
        <v>1400000</v>
      </c>
      <c r="I110" s="48">
        <f t="shared" si="234"/>
        <v>1500000</v>
      </c>
      <c r="J110" s="48">
        <f t="shared" si="235"/>
        <v>1600000</v>
      </c>
      <c r="K110" s="48">
        <f t="shared" si="236"/>
        <v>1700000</v>
      </c>
      <c r="L110" s="48">
        <f t="shared" si="237"/>
        <v>1800000</v>
      </c>
      <c r="M110" s="48">
        <f t="shared" si="238"/>
        <v>1900000</v>
      </c>
      <c r="N110" s="48">
        <f t="shared" si="239"/>
        <v>2000000</v>
      </c>
      <c r="O110" s="48">
        <f t="shared" si="240"/>
        <v>2100000</v>
      </c>
      <c r="P110" s="48">
        <f t="shared" si="241"/>
        <v>2200000</v>
      </c>
      <c r="Q110" s="48">
        <f t="shared" si="242"/>
        <v>2300000</v>
      </c>
      <c r="R110" s="48">
        <f t="shared" si="243"/>
        <v>2400000</v>
      </c>
      <c r="S110" s="48">
        <f t="shared" si="244"/>
        <v>2500000</v>
      </c>
      <c r="T110" s="48">
        <f t="shared" si="245"/>
        <v>2600000</v>
      </c>
      <c r="U110" s="48">
        <f t="shared" si="246"/>
        <v>2700000</v>
      </c>
      <c r="V110" s="48">
        <f t="shared" si="247"/>
        <v>2800000</v>
      </c>
      <c r="W110" s="48">
        <f t="shared" si="248"/>
        <v>2900000</v>
      </c>
      <c r="X110" s="48">
        <f t="shared" si="249"/>
        <v>3000000</v>
      </c>
      <c r="Y110" s="48">
        <f t="shared" si="250"/>
        <v>3100000</v>
      </c>
      <c r="Z110" s="48">
        <f t="shared" si="251"/>
        <v>3200000</v>
      </c>
      <c r="AA110" s="48">
        <f t="shared" si="252"/>
        <v>3300000</v>
      </c>
      <c r="AB110" s="48">
        <f t="shared" si="253"/>
        <v>3400000</v>
      </c>
      <c r="AC110" s="48">
        <f t="shared" si="254"/>
        <v>3500000</v>
      </c>
      <c r="AD110" s="48">
        <f t="shared" si="255"/>
        <v>3600000</v>
      </c>
      <c r="AE110" s="48">
        <f t="shared" si="256"/>
        <v>3700000</v>
      </c>
      <c r="AF110" s="48">
        <f t="shared" si="257"/>
        <v>3800000</v>
      </c>
      <c r="AG110" s="48">
        <f t="shared" si="258"/>
        <v>3900000</v>
      </c>
      <c r="AH110" s="48">
        <f t="shared" si="259"/>
        <v>4000000</v>
      </c>
      <c r="AI110" s="48">
        <f t="shared" si="260"/>
        <v>4100000</v>
      </c>
      <c r="AJ110" s="48">
        <f t="shared" si="261"/>
        <v>4200000</v>
      </c>
      <c r="AK110" s="48">
        <f t="shared" si="262"/>
        <v>4300000</v>
      </c>
      <c r="AL110" s="48">
        <f t="shared" si="263"/>
        <v>4400000</v>
      </c>
      <c r="AM110" s="48">
        <f t="shared" si="264"/>
        <v>4500000</v>
      </c>
      <c r="AN110" s="48">
        <f t="shared" si="265"/>
        <v>4600000</v>
      </c>
      <c r="AO110" s="48">
        <f t="shared" si="266"/>
        <v>4700000</v>
      </c>
      <c r="AP110" s="48">
        <f t="shared" si="267"/>
        <v>4800000</v>
      </c>
      <c r="AQ110" s="48">
        <f t="shared" si="268"/>
        <v>4900000</v>
      </c>
      <c r="AR110" s="48">
        <f t="shared" si="269"/>
        <v>5000000</v>
      </c>
      <c r="AS110" s="48">
        <f t="shared" si="270"/>
        <v>5100000</v>
      </c>
      <c r="AT110" s="48">
        <f t="shared" si="271"/>
        <v>5200000</v>
      </c>
      <c r="AU110" s="48">
        <f t="shared" si="272"/>
        <v>5300000</v>
      </c>
      <c r="AV110" s="48">
        <f t="shared" si="273"/>
        <v>5400000</v>
      </c>
      <c r="AW110" s="48">
        <f t="shared" si="274"/>
        <v>5500000</v>
      </c>
      <c r="AX110" s="48">
        <f t="shared" si="275"/>
        <v>5600000</v>
      </c>
      <c r="AY110" s="48">
        <f t="shared" si="276"/>
        <v>5700000</v>
      </c>
      <c r="AZ110" s="48">
        <f t="shared" si="277"/>
        <v>5800000</v>
      </c>
      <c r="BA110" s="48">
        <f t="shared" si="278"/>
        <v>5900000</v>
      </c>
      <c r="BB110" s="48">
        <f t="shared" si="279"/>
        <v>6000000</v>
      </c>
      <c r="BC110" s="48">
        <f t="shared" si="280"/>
        <v>6100000</v>
      </c>
      <c r="BD110" s="48">
        <f t="shared" si="281"/>
        <v>6200000</v>
      </c>
      <c r="BE110" s="48">
        <f t="shared" si="282"/>
        <v>6300000</v>
      </c>
      <c r="BF110" s="48">
        <f t="shared" si="283"/>
        <v>6400000</v>
      </c>
      <c r="BG110" s="48">
        <f t="shared" si="284"/>
        <v>6500000</v>
      </c>
      <c r="BH110" s="48">
        <f t="shared" si="285"/>
        <v>6600000</v>
      </c>
      <c r="BI110" s="48">
        <f t="shared" si="286"/>
        <v>6700000</v>
      </c>
      <c r="BJ110" s="48">
        <f t="shared" si="287"/>
        <v>6800000</v>
      </c>
      <c r="BK110" s="48">
        <f t="shared" si="288"/>
        <v>6900000</v>
      </c>
      <c r="BL110" s="48">
        <f t="shared" si="289"/>
        <v>7000000</v>
      </c>
      <c r="BM110" s="48">
        <f t="shared" si="290"/>
        <v>7100000</v>
      </c>
      <c r="BN110" s="48">
        <f t="shared" si="291"/>
        <v>7200000</v>
      </c>
      <c r="BO110" s="48">
        <f t="shared" si="292"/>
        <v>7300000</v>
      </c>
      <c r="BP110" s="48">
        <f t="shared" si="293"/>
        <v>7400000</v>
      </c>
      <c r="BQ110" s="48">
        <f t="shared" si="294"/>
        <v>7500000</v>
      </c>
      <c r="BR110" s="48">
        <f t="shared" si="295"/>
        <v>7600000</v>
      </c>
      <c r="BS110" s="48">
        <f t="shared" si="296"/>
        <v>7700000</v>
      </c>
      <c r="BT110" s="48">
        <f t="shared" si="297"/>
        <v>7800000</v>
      </c>
      <c r="BU110" s="48">
        <f t="shared" si="298"/>
        <v>7900000</v>
      </c>
      <c r="BV110" s="48">
        <f t="shared" si="299"/>
        <v>8000000</v>
      </c>
      <c r="BW110" s="48">
        <f t="shared" si="300"/>
        <v>8100000</v>
      </c>
      <c r="BX110" s="48">
        <f t="shared" si="301"/>
        <v>8200000</v>
      </c>
      <c r="BY110" s="48">
        <f t="shared" si="302"/>
        <v>8300000</v>
      </c>
      <c r="BZ110" s="48">
        <f t="shared" si="303"/>
        <v>8400000</v>
      </c>
      <c r="CA110" s="48">
        <f t="shared" si="304"/>
        <v>8500000</v>
      </c>
      <c r="CB110" s="48">
        <f t="shared" si="305"/>
        <v>8600000</v>
      </c>
      <c r="CC110" s="48">
        <f t="shared" si="306"/>
        <v>8700000</v>
      </c>
      <c r="CD110" s="48">
        <f t="shared" si="307"/>
        <v>8800000</v>
      </c>
      <c r="CE110" s="48">
        <f t="shared" si="308"/>
        <v>8900000</v>
      </c>
      <c r="CF110" s="48">
        <f t="shared" si="309"/>
        <v>9000000</v>
      </c>
      <c r="CG110" s="48">
        <f t="shared" si="310"/>
        <v>9100000</v>
      </c>
      <c r="CH110" s="48">
        <f t="shared" si="311"/>
        <v>9200000</v>
      </c>
      <c r="CI110" s="48">
        <f t="shared" si="312"/>
        <v>9300000</v>
      </c>
      <c r="CJ110" s="48">
        <f t="shared" si="313"/>
        <v>9400000</v>
      </c>
      <c r="CK110" s="48">
        <f t="shared" si="314"/>
        <v>9500000</v>
      </c>
      <c r="CL110" s="48">
        <f t="shared" si="315"/>
        <v>9600000</v>
      </c>
      <c r="CM110" s="48">
        <f t="shared" si="316"/>
        <v>9700000</v>
      </c>
      <c r="CN110" s="48">
        <f t="shared" si="317"/>
        <v>9800000</v>
      </c>
      <c r="CO110" s="48">
        <f t="shared" si="318"/>
        <v>9900000</v>
      </c>
      <c r="CP110" s="49">
        <f t="shared" si="319"/>
        <v>10000000</v>
      </c>
    </row>
    <row r="111" spans="2:94" ht="15.75" thickBot="1" x14ac:dyDescent="0.3">
      <c r="B111" s="243"/>
      <c r="C111" s="35">
        <f>IF(AND(Berechnung!$A$6=2,Berechnung!$A$8=1),Hochpass!Q13/Einstellungen!$D$38,1)</f>
        <v>1000000</v>
      </c>
      <c r="D111" s="30">
        <f>IF(AND(Berechnung!$A$6=2,Berechnung!$A$8=1),Hochpass!Q13,1)</f>
        <v>10000000</v>
      </c>
      <c r="E111" s="48">
        <f t="shared" si="230"/>
        <v>11000000</v>
      </c>
      <c r="F111" s="48">
        <f t="shared" si="231"/>
        <v>12000000</v>
      </c>
      <c r="G111" s="48">
        <f t="shared" si="232"/>
        <v>13000000</v>
      </c>
      <c r="H111" s="48">
        <f t="shared" si="233"/>
        <v>14000000</v>
      </c>
      <c r="I111" s="48">
        <f t="shared" si="234"/>
        <v>15000000</v>
      </c>
      <c r="J111" s="48">
        <f t="shared" si="235"/>
        <v>16000000</v>
      </c>
      <c r="K111" s="48">
        <f t="shared" si="236"/>
        <v>17000000</v>
      </c>
      <c r="L111" s="48">
        <f t="shared" si="237"/>
        <v>18000000</v>
      </c>
      <c r="M111" s="48">
        <f t="shared" si="238"/>
        <v>19000000</v>
      </c>
      <c r="N111" s="48">
        <f t="shared" si="239"/>
        <v>20000000</v>
      </c>
      <c r="O111" s="48">
        <f t="shared" si="240"/>
        <v>21000000</v>
      </c>
      <c r="P111" s="48">
        <f t="shared" si="241"/>
        <v>22000000</v>
      </c>
      <c r="Q111" s="48">
        <f t="shared" si="242"/>
        <v>23000000</v>
      </c>
      <c r="R111" s="48">
        <f t="shared" si="243"/>
        <v>24000000</v>
      </c>
      <c r="S111" s="48">
        <f t="shared" si="244"/>
        <v>25000000</v>
      </c>
      <c r="T111" s="48">
        <f t="shared" si="245"/>
        <v>26000000</v>
      </c>
      <c r="U111" s="48">
        <f t="shared" si="246"/>
        <v>27000000</v>
      </c>
      <c r="V111" s="48">
        <f t="shared" si="247"/>
        <v>28000000</v>
      </c>
      <c r="W111" s="48">
        <f t="shared" si="248"/>
        <v>29000000</v>
      </c>
      <c r="X111" s="48">
        <f t="shared" si="249"/>
        <v>30000000</v>
      </c>
      <c r="Y111" s="48">
        <f t="shared" si="250"/>
        <v>31000000</v>
      </c>
      <c r="Z111" s="48">
        <f t="shared" si="251"/>
        <v>32000000</v>
      </c>
      <c r="AA111" s="48">
        <f t="shared" si="252"/>
        <v>33000000</v>
      </c>
      <c r="AB111" s="48">
        <f t="shared" si="253"/>
        <v>34000000</v>
      </c>
      <c r="AC111" s="48">
        <f t="shared" si="254"/>
        <v>35000000</v>
      </c>
      <c r="AD111" s="48">
        <f t="shared" si="255"/>
        <v>36000000</v>
      </c>
      <c r="AE111" s="48">
        <f t="shared" si="256"/>
        <v>37000000</v>
      </c>
      <c r="AF111" s="48">
        <f t="shared" si="257"/>
        <v>38000000</v>
      </c>
      <c r="AG111" s="48">
        <f t="shared" si="258"/>
        <v>39000000</v>
      </c>
      <c r="AH111" s="48">
        <f t="shared" si="259"/>
        <v>40000000</v>
      </c>
      <c r="AI111" s="48">
        <f t="shared" si="260"/>
        <v>41000000</v>
      </c>
      <c r="AJ111" s="48">
        <f t="shared" si="261"/>
        <v>42000000</v>
      </c>
      <c r="AK111" s="48">
        <f t="shared" si="262"/>
        <v>43000000</v>
      </c>
      <c r="AL111" s="48">
        <f t="shared" si="263"/>
        <v>44000000</v>
      </c>
      <c r="AM111" s="48">
        <f t="shared" si="264"/>
        <v>45000000</v>
      </c>
      <c r="AN111" s="48">
        <f t="shared" si="265"/>
        <v>46000000</v>
      </c>
      <c r="AO111" s="48">
        <f t="shared" si="266"/>
        <v>47000000</v>
      </c>
      <c r="AP111" s="48">
        <f t="shared" si="267"/>
        <v>48000000</v>
      </c>
      <c r="AQ111" s="48">
        <f t="shared" si="268"/>
        <v>49000000</v>
      </c>
      <c r="AR111" s="48">
        <f t="shared" si="269"/>
        <v>50000000</v>
      </c>
      <c r="AS111" s="48">
        <f t="shared" si="270"/>
        <v>51000000</v>
      </c>
      <c r="AT111" s="48">
        <f t="shared" si="271"/>
        <v>52000000</v>
      </c>
      <c r="AU111" s="48">
        <f t="shared" si="272"/>
        <v>53000000</v>
      </c>
      <c r="AV111" s="48">
        <f t="shared" si="273"/>
        <v>54000000</v>
      </c>
      <c r="AW111" s="48">
        <f t="shared" si="274"/>
        <v>55000000</v>
      </c>
      <c r="AX111" s="48">
        <f t="shared" si="275"/>
        <v>56000000</v>
      </c>
      <c r="AY111" s="48">
        <f t="shared" si="276"/>
        <v>57000000</v>
      </c>
      <c r="AZ111" s="48">
        <f t="shared" si="277"/>
        <v>58000000</v>
      </c>
      <c r="BA111" s="48">
        <f t="shared" si="278"/>
        <v>59000000</v>
      </c>
      <c r="BB111" s="48">
        <f t="shared" si="279"/>
        <v>60000000</v>
      </c>
      <c r="BC111" s="48">
        <f t="shared" si="280"/>
        <v>61000000</v>
      </c>
      <c r="BD111" s="48">
        <f t="shared" si="281"/>
        <v>62000000</v>
      </c>
      <c r="BE111" s="48">
        <f t="shared" si="282"/>
        <v>63000000</v>
      </c>
      <c r="BF111" s="48">
        <f t="shared" si="283"/>
        <v>64000000</v>
      </c>
      <c r="BG111" s="48">
        <f t="shared" si="284"/>
        <v>65000000</v>
      </c>
      <c r="BH111" s="48">
        <f t="shared" si="285"/>
        <v>66000000</v>
      </c>
      <c r="BI111" s="48">
        <f t="shared" si="286"/>
        <v>67000000</v>
      </c>
      <c r="BJ111" s="48">
        <f t="shared" si="287"/>
        <v>68000000</v>
      </c>
      <c r="BK111" s="48">
        <f t="shared" si="288"/>
        <v>69000000</v>
      </c>
      <c r="BL111" s="48">
        <f t="shared" si="289"/>
        <v>70000000</v>
      </c>
      <c r="BM111" s="48">
        <f t="shared" si="290"/>
        <v>71000000</v>
      </c>
      <c r="BN111" s="48">
        <f t="shared" si="291"/>
        <v>72000000</v>
      </c>
      <c r="BO111" s="48">
        <f t="shared" si="292"/>
        <v>73000000</v>
      </c>
      <c r="BP111" s="48">
        <f t="shared" si="293"/>
        <v>74000000</v>
      </c>
      <c r="BQ111" s="48">
        <f t="shared" si="294"/>
        <v>75000000</v>
      </c>
      <c r="BR111" s="48">
        <f t="shared" si="295"/>
        <v>76000000</v>
      </c>
      <c r="BS111" s="48">
        <f t="shared" si="296"/>
        <v>77000000</v>
      </c>
      <c r="BT111" s="48">
        <f t="shared" si="297"/>
        <v>78000000</v>
      </c>
      <c r="BU111" s="48">
        <f t="shared" si="298"/>
        <v>79000000</v>
      </c>
      <c r="BV111" s="48">
        <f t="shared" si="299"/>
        <v>80000000</v>
      </c>
      <c r="BW111" s="48">
        <f t="shared" si="300"/>
        <v>81000000</v>
      </c>
      <c r="BX111" s="48">
        <f t="shared" si="301"/>
        <v>82000000</v>
      </c>
      <c r="BY111" s="48">
        <f t="shared" si="302"/>
        <v>83000000</v>
      </c>
      <c r="BZ111" s="48">
        <f t="shared" si="303"/>
        <v>84000000</v>
      </c>
      <c r="CA111" s="48">
        <f t="shared" si="304"/>
        <v>85000000</v>
      </c>
      <c r="CB111" s="48">
        <f t="shared" si="305"/>
        <v>86000000</v>
      </c>
      <c r="CC111" s="48">
        <f t="shared" si="306"/>
        <v>87000000</v>
      </c>
      <c r="CD111" s="48">
        <f t="shared" si="307"/>
        <v>88000000</v>
      </c>
      <c r="CE111" s="48">
        <f t="shared" si="308"/>
        <v>89000000</v>
      </c>
      <c r="CF111" s="48">
        <f t="shared" si="309"/>
        <v>90000000</v>
      </c>
      <c r="CG111" s="48">
        <f t="shared" si="310"/>
        <v>91000000</v>
      </c>
      <c r="CH111" s="48">
        <f t="shared" si="311"/>
        <v>92000000</v>
      </c>
      <c r="CI111" s="48">
        <f t="shared" si="312"/>
        <v>93000000</v>
      </c>
      <c r="CJ111" s="48">
        <f t="shared" si="313"/>
        <v>94000000</v>
      </c>
      <c r="CK111" s="48">
        <f t="shared" si="314"/>
        <v>95000000</v>
      </c>
      <c r="CL111" s="48">
        <f t="shared" si="315"/>
        <v>96000000</v>
      </c>
      <c r="CM111" s="48">
        <f t="shared" si="316"/>
        <v>97000000</v>
      </c>
      <c r="CN111" s="48">
        <f t="shared" si="317"/>
        <v>98000000</v>
      </c>
      <c r="CO111" s="48">
        <f t="shared" si="318"/>
        <v>99000000</v>
      </c>
      <c r="CP111" s="49">
        <f t="shared" si="319"/>
        <v>100000000</v>
      </c>
    </row>
    <row r="112" spans="2:94" ht="15.75" thickBot="1" x14ac:dyDescent="0.3">
      <c r="B112" s="34"/>
      <c r="C112" s="52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4"/>
    </row>
    <row r="113" spans="2:94" x14ac:dyDescent="0.25">
      <c r="B113" s="235" t="s">
        <v>48</v>
      </c>
      <c r="C113" s="238"/>
      <c r="D113" s="29">
        <f>1/SQRT(1+(Einstellungen!$E$17/(D105*2*PI()*Einstellungen!$E$19))^2)</f>
        <v>9.5238094806176444E-5</v>
      </c>
      <c r="E113" s="46">
        <f>1/SQRT(1+(Einstellungen!$E$17/(E105*2*PI()*Einstellungen!$E$19))^2)</f>
        <v>1.0476190418702082E-4</v>
      </c>
      <c r="F113" s="46">
        <f>1/SQRT(1+(Einstellungen!$E$17/(F105*2*PI()*Einstellungen!$E$19))^2)</f>
        <v>1.142857135393586E-4</v>
      </c>
      <c r="G113" s="46">
        <f>1/SQRT(1+(Einstellungen!$E$17/(G105*2*PI()*Einstellungen!$E$19))^2)</f>
        <v>1.2380952286059822E-4</v>
      </c>
      <c r="H113" s="46">
        <f>1/SQRT(1+(Einstellungen!$E$17/(H105*2*PI()*Einstellungen!$E$19))^2)</f>
        <v>1.3333333214814817E-4</v>
      </c>
      <c r="I113" s="46">
        <f>1/SQRT(1+(Einstellungen!$E$17/(I105*2*PI()*Einstellungen!$E$19))^2)</f>
        <v>1.4285714139941689E-4</v>
      </c>
      <c r="J113" s="46">
        <f>1/SQRT(1+(Einstellungen!$E$17/(J105*2*PI()*Einstellungen!$E$19))^2)</f>
        <v>1.5238095061181298E-4</v>
      </c>
      <c r="K113" s="46">
        <f>1/SQRT(1+(Einstellungen!$E$17/(K105*2*PI()*Einstellungen!$E$19))^2)</f>
        <v>1.6190475978274487E-4</v>
      </c>
      <c r="L113" s="46">
        <f>1/SQRT(1+(Einstellungen!$E$17/(L105*2*PI()*Einstellungen!$E$19))^2)</f>
        <v>1.7142856890962104E-4</v>
      </c>
      <c r="M113" s="46">
        <f>1/SQRT(1+(Einstellungen!$E$17/(M105*2*PI()*Einstellungen!$E$19))^2)</f>
        <v>1.8095237798984994E-4</v>
      </c>
      <c r="N113" s="46">
        <f>1/SQRT(1+(Einstellungen!$E$17/(N105*2*PI()*Einstellungen!$E$19))^2)</f>
        <v>1.9047618702084019E-4</v>
      </c>
      <c r="O113" s="46">
        <f>1/SQRT(1+(Einstellungen!$E$17/(O105*2*PI()*Einstellungen!$E$19))^2)</f>
        <v>1.9999999600000011E-4</v>
      </c>
      <c r="P113" s="46">
        <f>1/SQRT(1+(Einstellungen!$E$17/(P105*2*PI()*Einstellungen!$E$19))^2)</f>
        <v>2.0952380492473825E-4</v>
      </c>
      <c r="Q113" s="46">
        <f>1/SQRT(1+(Einstellungen!$E$17/(Q105*2*PI()*Einstellungen!$E$19))^2)</f>
        <v>2.1904761379246319E-4</v>
      </c>
      <c r="R113" s="46">
        <f>1/SQRT(1+(Einstellungen!$E$17/(R105*2*PI()*Einstellungen!$E$19))^2)</f>
        <v>2.2857142260058333E-4</v>
      </c>
      <c r="S113" s="46">
        <f>1/SQRT(1+(Einstellungen!$E$17/(S105*2*PI()*Einstellungen!$E$19))^2)</f>
        <v>2.3809523134650713E-4</v>
      </c>
      <c r="T113" s="46">
        <f>1/SQRT(1+(Einstellungen!$E$17/(T105*2*PI()*Einstellungen!$E$19))^2)</f>
        <v>2.4761904002764312E-4</v>
      </c>
      <c r="U113" s="46">
        <f>1/SQRT(1+(Einstellungen!$E$17/(U105*2*PI()*Einstellungen!$E$19))^2)</f>
        <v>2.571428486413998E-4</v>
      </c>
      <c r="V113" s="46">
        <f>1/SQRT(1+(Einstellungen!$E$17/(V105*2*PI()*Einstellungen!$E$19))^2)</f>
        <v>2.6666665718518565E-4</v>
      </c>
      <c r="W113" s="46">
        <f>1/SQRT(1+(Einstellungen!$E$17/(W105*2*PI()*Einstellungen!$E$19))^2)</f>
        <v>2.7619046565640921E-4</v>
      </c>
      <c r="X113" s="46">
        <f>1/SQRT(1+(Einstellungen!$E$17/(X105*2*PI()*Einstellungen!$E$19))^2)</f>
        <v>2.857142740524788E-4</v>
      </c>
      <c r="Y113" s="46">
        <f>1/SQRT(1+(Einstellungen!$E$17/(Y105*2*PI()*Einstellungen!$E$19))^2)</f>
        <v>2.9523808237080313E-4</v>
      </c>
      <c r="Z113" s="46">
        <f>1/SQRT(1+(Einstellungen!$E$17/(Z105*2*PI()*Einstellungen!$E$19))^2)</f>
        <v>3.0476189060879051E-4</v>
      </c>
      <c r="AA113" s="46">
        <f>1/SQRT(1+(Einstellungen!$E$17/(AA105*2*PI()*Einstellungen!$E$19))^2)</f>
        <v>3.1428569876384949E-4</v>
      </c>
      <c r="AB113" s="46">
        <f>1/SQRT(1+(Einstellungen!$E$17/(AB105*2*PI()*Einstellungen!$E$19))^2)</f>
        <v>3.2380950683338862E-4</v>
      </c>
      <c r="AC113" s="46">
        <f>1/SQRT(1+(Einstellungen!$E$17/(AC105*2*PI()*Einstellungen!$E$19))^2)</f>
        <v>3.3333331481481636E-4</v>
      </c>
      <c r="AD113" s="46">
        <f>1/SQRT(1+(Einstellungen!$E$17/(AD105*2*PI()*Einstellungen!$E$19))^2)</f>
        <v>3.4285712270554111E-4</v>
      </c>
      <c r="AE113" s="46">
        <f>1/SQRT(1+(Einstellungen!$E$17/(AE105*2*PI()*Einstellungen!$E$19))^2)</f>
        <v>3.5238093050297145E-4</v>
      </c>
      <c r="AF113" s="46">
        <f>1/SQRT(1+(Einstellungen!$E$17/(AF105*2*PI()*Einstellungen!$E$19))^2)</f>
        <v>3.6190473820451582E-4</v>
      </c>
      <c r="AG113" s="46">
        <f>1/SQRT(1+(Einstellungen!$E$17/(AG105*2*PI()*Einstellungen!$E$19))^2)</f>
        <v>3.7142854580758281E-4</v>
      </c>
      <c r="AH113" s="46">
        <f>1/SQRT(1+(Einstellungen!$E$17/(AH105*2*PI()*Einstellungen!$E$19))^2)</f>
        <v>3.809523533095808E-4</v>
      </c>
      <c r="AI113" s="46">
        <f>1/SQRT(1+(Einstellungen!$E$17/(AI105*2*PI()*Einstellungen!$E$19))^2)</f>
        <v>3.9047616070791828E-4</v>
      </c>
      <c r="AJ113" s="46">
        <f>1/SQRT(1+(Einstellungen!$E$17/(AJ105*2*PI()*Einstellungen!$E$19))^2)</f>
        <v>3.9999996800000378E-4</v>
      </c>
      <c r="AK113" s="46">
        <f>1/SQRT(1+(Einstellungen!$E$17/(AK105*2*PI()*Einstellungen!$E$19))^2)</f>
        <v>4.095237751832459E-4</v>
      </c>
      <c r="AL113" s="46">
        <f>1/SQRT(1+(Einstellungen!$E$17/(AL105*2*PI()*Einstellungen!$E$19))^2)</f>
        <v>4.1904758225505285E-4</v>
      </c>
      <c r="AM113" s="46">
        <f>1/SQRT(1+(Einstellungen!$E$17/(AM105*2*PI()*Einstellungen!$E$19))^2)</f>
        <v>4.2857138921283339E-4</v>
      </c>
      <c r="AN113" s="46">
        <f>1/SQRT(1+(Einstellungen!$E$17/(AN105*2*PI()*Einstellungen!$E$19))^2)</f>
        <v>4.380951960539959E-4</v>
      </c>
      <c r="AO113" s="46">
        <f>1/SQRT(1+(Einstellungen!$E$17/(AO105*2*PI()*Einstellungen!$E$19))^2)</f>
        <v>4.4761900277594886E-4</v>
      </c>
      <c r="AP113" s="46">
        <f>1/SQRT(1+(Einstellungen!$E$17/(AP105*2*PI()*Einstellungen!$E$19))^2)</f>
        <v>4.5714280937610076E-4</v>
      </c>
      <c r="AQ113" s="46">
        <f>1/SQRT(1+(Einstellungen!$E$17/(AQ105*2*PI()*Einstellungen!$E$19))^2)</f>
        <v>4.6666661585186014E-4</v>
      </c>
      <c r="AR113" s="46">
        <f>1/SQRT(1+(Einstellungen!$E$17/(AR105*2*PI()*Einstellungen!$E$19))^2)</f>
        <v>4.7619042220063543E-4</v>
      </c>
      <c r="AS113" s="46">
        <f>1/SQRT(1+(Einstellungen!$E$17/(AS105*2*PI()*Einstellungen!$E$19))^2)</f>
        <v>4.8571422841983523E-4</v>
      </c>
      <c r="AT113" s="46">
        <f>1/SQRT(1+(Einstellungen!$E$17/(AT105*2*PI()*Einstellungen!$E$19))^2)</f>
        <v>4.952380345068678E-4</v>
      </c>
      <c r="AU113" s="46">
        <f>1/SQRT(1+(Einstellungen!$E$17/(AU105*2*PI()*Einstellungen!$E$19))^2)</f>
        <v>5.0476184045914201E-4</v>
      </c>
      <c r="AV113" s="46">
        <f>1/SQRT(1+(Einstellungen!$E$17/(AV105*2*PI()*Einstellungen!$E$19))^2)</f>
        <v>5.1428564627406591E-4</v>
      </c>
      <c r="AW113" s="46">
        <f>1/SQRT(1+(Einstellungen!$E$17/(AW105*2*PI()*Einstellungen!$E$19))^2)</f>
        <v>5.2380945194904836E-4</v>
      </c>
      <c r="AX113" s="46">
        <f>1/SQRT(1+(Einstellungen!$E$17/(AX105*2*PI()*Einstellungen!$E$19))^2)</f>
        <v>5.3333325748149759E-4</v>
      </c>
      <c r="AY113" s="46">
        <f>1/SQRT(1+(Einstellungen!$E$17/(AY105*2*PI()*Einstellungen!$E$19))^2)</f>
        <v>5.4285706286882212E-4</v>
      </c>
      <c r="AZ113" s="46">
        <f>1/SQRT(1+(Einstellungen!$E$17/(AZ105*2*PI()*Einstellungen!$E$19))^2)</f>
        <v>5.5238086810843095E-4</v>
      </c>
      <c r="BA113" s="46">
        <f>1/SQRT(1+(Einstellungen!$E$17/(BA105*2*PI()*Einstellungen!$E$19))^2)</f>
        <v>5.6190467319773183E-4</v>
      </c>
      <c r="BB113" s="46">
        <f>1/SQRT(1+(Einstellungen!$E$17/(BB105*2*PI()*Einstellungen!$E$19))^2)</f>
        <v>5.7142847813413354E-4</v>
      </c>
      <c r="BC113" s="46">
        <f>1/SQRT(1+(Einstellungen!$E$17/(BC105*2*PI()*Einstellungen!$E$19))^2)</f>
        <v>5.8095228291504483E-4</v>
      </c>
      <c r="BD113" s="46">
        <f>1/SQRT(1+(Einstellungen!$E$17/(BD105*2*PI()*Einstellungen!$E$19))^2)</f>
        <v>5.904760875378738E-4</v>
      </c>
      <c r="BE113" s="46">
        <f>1/SQRT(1+(Einstellungen!$E$17/(BE105*2*PI()*Einstellungen!$E$19))^2)</f>
        <v>5.9999989200002911E-4</v>
      </c>
      <c r="BF113" s="46">
        <f>1/SQRT(1+(Einstellungen!$E$17/(BF105*2*PI()*Einstellungen!$E$19))^2)</f>
        <v>6.0952369629891918E-4</v>
      </c>
      <c r="BG113" s="46">
        <f>1/SQRT(1+(Einstellungen!$E$17/(BG105*2*PI()*Einstellungen!$E$19))^2)</f>
        <v>6.1904750043195278E-4</v>
      </c>
      <c r="BH113" s="46">
        <f>1/SQRT(1+(Einstellungen!$E$17/(BH105*2*PI()*Einstellungen!$E$19))^2)</f>
        <v>6.2857130439653822E-4</v>
      </c>
      <c r="BI113" s="46">
        <f>1/SQRT(1+(Einstellungen!$E$17/(BI105*2*PI()*Einstellungen!$E$19))^2)</f>
        <v>6.3809510819008393E-4</v>
      </c>
      <c r="BJ113" s="46">
        <f>1/SQRT(1+(Einstellungen!$E$17/(BJ105*2*PI()*Einstellungen!$E$19))^2)</f>
        <v>6.4761891180999836E-4</v>
      </c>
      <c r="BK113" s="46">
        <f>1/SQRT(1+(Einstellungen!$E$17/(BK105*2*PI()*Einstellungen!$E$19))^2)</f>
        <v>6.5714271525369025E-4</v>
      </c>
      <c r="BL113" s="46">
        <f>1/SQRT(1+(Einstellungen!$E$17/(BL105*2*PI()*Einstellungen!$E$19))^2)</f>
        <v>6.6666651851856793E-4</v>
      </c>
      <c r="BM113" s="46">
        <f>1/SQRT(1+(Einstellungen!$E$17/(BM105*2*PI()*Einstellungen!$E$19))^2)</f>
        <v>6.7619032160203972E-4</v>
      </c>
      <c r="BN113" s="46">
        <f>1/SQRT(1+(Einstellungen!$E$17/(BN105*2*PI()*Einstellungen!$E$19))^2)</f>
        <v>6.8571412450151449E-4</v>
      </c>
      <c r="BO113" s="46">
        <f>1/SQRT(1+(Einstellungen!$E$17/(BO105*2*PI()*Einstellungen!$E$19))^2)</f>
        <v>6.9523792721440055E-4</v>
      </c>
      <c r="BP113" s="46">
        <f>1/SQRT(1+(Einstellungen!$E$17/(BP105*2*PI()*Einstellungen!$E$19))^2)</f>
        <v>7.0476172973810624E-4</v>
      </c>
      <c r="BQ113" s="46">
        <f>1/SQRT(1+(Einstellungen!$E$17/(BQ105*2*PI()*Einstellungen!$E$19))^2)</f>
        <v>7.1428553207004042E-4</v>
      </c>
      <c r="BR113" s="46">
        <f>1/SQRT(1+(Einstellungen!$E$17/(BR105*2*PI()*Einstellungen!$E$19))^2)</f>
        <v>7.2380933420761141E-4</v>
      </c>
      <c r="BS113" s="46">
        <f>1/SQRT(1+(Einstellungen!$E$17/(BS105*2*PI()*Einstellungen!$E$19))^2)</f>
        <v>7.3333313614822764E-4</v>
      </c>
      <c r="BT113" s="46">
        <f>1/SQRT(1+(Einstellungen!$E$17/(BT105*2*PI()*Einstellungen!$E$19))^2)</f>
        <v>7.4285693788929766E-4</v>
      </c>
      <c r="BU113" s="46">
        <f>1/SQRT(1+(Einstellungen!$E$17/(BU105*2*PI()*Einstellungen!$E$19))^2)</f>
        <v>7.5238073942822988E-4</v>
      </c>
      <c r="BV113" s="46">
        <f>1/SQRT(1+(Einstellungen!$E$17/(BV105*2*PI()*Einstellungen!$E$19))^2)</f>
        <v>7.6190454076243298E-4</v>
      </c>
      <c r="BW113" s="46">
        <f>1/SQRT(1+(Einstellungen!$E$17/(BW105*2*PI()*Einstellungen!$E$19))^2)</f>
        <v>7.7142834188931515E-4</v>
      </c>
      <c r="BX113" s="46">
        <f>1/SQRT(1+(Einstellungen!$E$17/(BX105*2*PI()*Einstellungen!$E$19))^2)</f>
        <v>7.8095214280628526E-4</v>
      </c>
      <c r="BY113" s="46">
        <f>1/SQRT(1+(Einstellungen!$E$17/(BY105*2*PI()*Einstellungen!$E$19))^2)</f>
        <v>7.9047594351075174E-4</v>
      </c>
      <c r="BZ113" s="46">
        <f>1/SQRT(1+(Einstellungen!$E$17/(BZ105*2*PI()*Einstellungen!$E$19))^2)</f>
        <v>7.9999974400012293E-4</v>
      </c>
      <c r="CA113" s="46">
        <f>1/SQRT(1+(Einstellungen!$E$17/(CA105*2*PI()*Einstellungen!$E$19))^2)</f>
        <v>8.0952354427180735E-4</v>
      </c>
      <c r="CB113" s="46">
        <f>1/SQRT(1+(Einstellungen!$E$17/(CB105*2*PI()*Einstellungen!$E$19))^2)</f>
        <v>8.1904734432321344E-4</v>
      </c>
      <c r="CC113" s="46">
        <f>1/SQRT(1+(Einstellungen!$E$17/(CC105*2*PI()*Einstellungen!$E$19))^2)</f>
        <v>8.2857114415175006E-4</v>
      </c>
      <c r="CD113" s="46">
        <f>1/SQRT(1+(Einstellungen!$E$17/(CD105*2*PI()*Einstellungen!$E$19))^2)</f>
        <v>8.38094943754825E-4</v>
      </c>
      <c r="CE113" s="46">
        <f>1/SQRT(1+(Einstellungen!$E$17/(CE105*2*PI()*Einstellungen!$E$19))^2)</f>
        <v>8.4761874312984766E-4</v>
      </c>
      <c r="CF113" s="46">
        <f>1/SQRT(1+(Einstellungen!$E$17/(CF105*2*PI()*Einstellungen!$E$19))^2)</f>
        <v>8.5714254227422593E-4</v>
      </c>
      <c r="CG113" s="46">
        <f>1/SQRT(1+(Einstellungen!$E$17/(CG105*2*PI()*Einstellungen!$E$19))^2)</f>
        <v>8.6666634118536857E-4</v>
      </c>
      <c r="CH113" s="46">
        <f>1/SQRT(1+(Einstellungen!$E$17/(CH105*2*PI()*Einstellungen!$E$19))^2)</f>
        <v>8.761901398606838E-4</v>
      </c>
      <c r="CI113" s="46">
        <f>1/SQRT(1+(Einstellungen!$E$17/(CI105*2*PI()*Einstellungen!$E$19))^2)</f>
        <v>8.8571393829758036E-4</v>
      </c>
      <c r="CJ113" s="46">
        <f>1/SQRT(1+(Einstellungen!$E$17/(CJ105*2*PI()*Einstellungen!$E$19))^2)</f>
        <v>8.9523773649346691E-4</v>
      </c>
      <c r="CK113" s="46">
        <f>1/SQRT(1+(Einstellungen!$E$17/(CK105*2*PI()*Einstellungen!$E$19))^2)</f>
        <v>9.0476153444575156E-4</v>
      </c>
      <c r="CL113" s="46">
        <f>1/SQRT(1+(Einstellungen!$E$17/(CL105*2*PI()*Einstellungen!$E$19))^2)</f>
        <v>9.1428533215184306E-4</v>
      </c>
      <c r="CM113" s="46">
        <f>1/SQRT(1+(Einstellungen!$E$17/(CM105*2*PI()*Einstellungen!$E$19))^2)</f>
        <v>9.2380912960914974E-4</v>
      </c>
      <c r="CN113" s="46">
        <f>1/SQRT(1+(Einstellungen!$E$17/(CN105*2*PI()*Einstellungen!$E$19))^2)</f>
        <v>9.3333292681508034E-4</v>
      </c>
      <c r="CO113" s="46">
        <f>1/SQRT(1+(Einstellungen!$E$17/(CO105*2*PI()*Einstellungen!$E$19))^2)</f>
        <v>9.4285672376704331E-4</v>
      </c>
      <c r="CP113" s="47">
        <f>1/SQRT(1+(Einstellungen!$E$17/(CP105*2*PI()*Einstellungen!$E$19))^2)</f>
        <v>9.5238052046244686E-4</v>
      </c>
    </row>
    <row r="114" spans="2:94" x14ac:dyDescent="0.25">
      <c r="B114" s="236"/>
      <c r="C114" s="239"/>
      <c r="D114" s="30">
        <f>1/SQRT(1+(Einstellungen!$E$17/(D106*2*PI()*Einstellungen!$E$19))^2)</f>
        <v>9.5238052046244686E-4</v>
      </c>
      <c r="E114" s="48">
        <f>1/SQRT(1+(Einstellungen!$E$17/(E106*2*PI()*Einstellungen!$E$19))^2)</f>
        <v>1.0476184727355991E-3</v>
      </c>
      <c r="F114" s="48">
        <f>1/SQRT(1+(Einstellungen!$E$17/(F106*2*PI()*Einstellungen!$E$19))^2)</f>
        <v>1.1428563965021885E-3</v>
      </c>
      <c r="G114" s="48">
        <f>1/SQRT(1+(Einstellungen!$E$17/(G106*2*PI()*Einstellungen!$E$19))^2)</f>
        <v>1.238094289170727E-3</v>
      </c>
      <c r="H114" s="48">
        <f>1/SQRT(1+(Einstellungen!$E$17/(H106*2*PI()*Einstellungen!$E$19))^2)</f>
        <v>1.3333321481497284E-3</v>
      </c>
      <c r="I114" s="48">
        <f>1/SQRT(1+(Einstellungen!$E$17/(I106*2*PI()*Einstellungen!$E$19))^2)</f>
        <v>1.4285699708477119E-3</v>
      </c>
      <c r="J114" s="48">
        <f>1/SQRT(1+(Einstellungen!$E$17/(J106*2*PI()*Einstellungen!$E$19))^2)</f>
        <v>1.5238077546732031E-3</v>
      </c>
      <c r="K114" s="48">
        <f>1/SQRT(1+(Einstellungen!$E$17/(K106*2*PI()*Einstellungen!$E$19))^2)</f>
        <v>1.6190454970347302E-3</v>
      </c>
      <c r="L114" s="48">
        <f>1/SQRT(1+(Einstellungen!$E$17/(L106*2*PI()*Einstellungen!$E$19))^2)</f>
        <v>1.7142831953408291E-3</v>
      </c>
      <c r="M114" s="48">
        <f>1/SQRT(1+(Einstellungen!$E$17/(M106*2*PI()*Einstellungen!$E$19))^2)</f>
        <v>1.8095208470000404E-3</v>
      </c>
      <c r="N114" s="48">
        <f>1/SQRT(1+(Einstellungen!$E$17/(N106*2*PI()*Einstellungen!$E$19))^2)</f>
        <v>1.9047584494209131E-3</v>
      </c>
      <c r="O114" s="48">
        <f>1/SQRT(1+(Einstellungen!$E$17/(O106*2*PI()*Einstellungen!$E$19))^2)</f>
        <v>1.9999960000119999E-3</v>
      </c>
      <c r="P114" s="48">
        <f>1/SQRT(1+(Einstellungen!$E$17/(P106*2*PI()*Einstellungen!$E$19))^2)</f>
        <v>2.0952334961818631E-3</v>
      </c>
      <c r="Q114" s="48">
        <f>1/SQRT(1+(Einstellungen!$E$17/(Q106*2*PI()*Einstellungen!$E$19))^2)</f>
        <v>2.1904709353390709E-3</v>
      </c>
      <c r="R114" s="48">
        <f>1/SQRT(1+(Einstellungen!$E$17/(R106*2*PI()*Einstellungen!$E$19))^2)</f>
        <v>2.2857083148922E-3</v>
      </c>
      <c r="S114" s="48">
        <f>1/SQRT(1+(Einstellungen!$E$17/(S106*2*PI()*Einstellungen!$E$19))^2)</f>
        <v>2.380945632249836E-3</v>
      </c>
      <c r="T114" s="48">
        <f>1/SQRT(1+(Einstellungen!$E$17/(T106*2*PI()*Einstellungen!$E$19))^2)</f>
        <v>2.4761828848205696E-3</v>
      </c>
      <c r="U114" s="48">
        <f>1/SQRT(1+(Einstellungen!$E$17/(U106*2*PI()*Einstellungen!$E$19))^2)</f>
        <v>2.5714200700130054E-3</v>
      </c>
      <c r="V114" s="48">
        <f>1/SQRT(1+(Einstellungen!$E$17/(V106*2*PI()*Einstellungen!$E$19))^2)</f>
        <v>2.6666571852357527E-3</v>
      </c>
      <c r="W114" s="48">
        <f>1/SQRT(1+(Einstellungen!$E$17/(W106*2*PI()*Einstellungen!$E$19))^2)</f>
        <v>2.7618942278974327E-3</v>
      </c>
      <c r="X114" s="48">
        <f>1/SQRT(1+(Einstellungen!$E$17/(X106*2*PI()*Einstellungen!$E$19))^2)</f>
        <v>2.8571311954066749E-3</v>
      </c>
      <c r="Y114" s="48">
        <f>1/SQRT(1+(Einstellungen!$E$17/(Y106*2*PI()*Einstellungen!$E$19))^2)</f>
        <v>2.952368085172121E-3</v>
      </c>
      <c r="Z114" s="48">
        <f>1/SQRT(1+(Einstellungen!$E$17/(Z106*2*PI()*Einstellungen!$E$19))^2)</f>
        <v>3.0476048946024232E-3</v>
      </c>
      <c r="AA114" s="48">
        <f>1/SQRT(1+(Einstellungen!$E$17/(AA106*2*PI()*Einstellungen!$E$19))^2)</f>
        <v>3.1428416211062402E-3</v>
      </c>
      <c r="AB114" s="48">
        <f>1/SQRT(1+(Einstellungen!$E$17/(AB106*2*PI()*Einstellungen!$E$19))^2)</f>
        <v>3.2380782620922504E-3</v>
      </c>
      <c r="AC114" s="48">
        <f>1/SQRT(1+(Einstellungen!$E$17/(AC106*2*PI()*Einstellungen!$E$19))^2)</f>
        <v>3.3333148149691338E-3</v>
      </c>
      <c r="AD114" s="48">
        <f>1/SQRT(1+(Einstellungen!$E$17/(AD106*2*PI()*Einstellungen!$E$19))^2)</f>
        <v>3.4285512771455909E-3</v>
      </c>
      <c r="AE114" s="48">
        <f>1/SQRT(1+(Einstellungen!$E$17/(AE106*2*PI()*Einstellungen!$E$19))^2)</f>
        <v>3.5237876460303304E-3</v>
      </c>
      <c r="AF114" s="48">
        <f>1/SQRT(1+(Einstellungen!$E$17/(AF106*2*PI()*Einstellungen!$E$19))^2)</f>
        <v>3.6190239190320734E-3</v>
      </c>
      <c r="AG114" s="48">
        <f>1/SQRT(1+(Einstellungen!$E$17/(AG106*2*PI()*Einstellungen!$E$19))^2)</f>
        <v>3.714260093559556E-3</v>
      </c>
      <c r="AH114" s="48">
        <f>1/SQRT(1+(Einstellungen!$E$17/(AH106*2*PI()*Einstellungen!$E$19))^2)</f>
        <v>3.8094961670215271E-3</v>
      </c>
      <c r="AI114" s="48">
        <f>1/SQRT(1+(Einstellungen!$E$17/(AI106*2*PI()*Einstellungen!$E$19))^2)</f>
        <v>3.9047321368267467E-3</v>
      </c>
      <c r="AJ114" s="48">
        <f>1/SQRT(1+(Einstellungen!$E$17/(AJ106*2*PI()*Einstellungen!$E$19))^2)</f>
        <v>3.9999680003839945E-3</v>
      </c>
      <c r="AK114" s="48">
        <f>1/SQRT(1+(Einstellungen!$E$17/(AK106*2*PI()*Einstellungen!$E$19))^2)</f>
        <v>4.0952037551020594E-3</v>
      </c>
      <c r="AL114" s="48">
        <f>1/SQRT(1+(Einstellungen!$E$17/(AL106*2*PI()*Einstellungen!$E$19))^2)</f>
        <v>4.1904393983897481E-3</v>
      </c>
      <c r="AM114" s="48">
        <f>1/SQRT(1+(Einstellungen!$E$17/(AM106*2*PI()*Einstellungen!$E$19))^2)</f>
        <v>4.2856749276558789E-3</v>
      </c>
      <c r="AN114" s="48">
        <f>1/SQRT(1+(Einstellungen!$E$17/(AN106*2*PI()*Einstellungen!$E$19))^2)</f>
        <v>4.3809103403092912E-3</v>
      </c>
      <c r="AO114" s="48">
        <f>1/SQRT(1+(Einstellungen!$E$17/(AO106*2*PI()*Einstellungen!$E$19))^2)</f>
        <v>4.4761456337588353E-3</v>
      </c>
      <c r="AP114" s="48">
        <f>1/SQRT(1+(Einstellungen!$E$17/(AP106*2*PI()*Einstellungen!$E$19))^2)</f>
        <v>4.57138080541338E-3</v>
      </c>
      <c r="AQ114" s="48">
        <f>1/SQRT(1+(Einstellungen!$E$17/(AQ106*2*PI()*Einstellungen!$E$19))^2)</f>
        <v>4.6666158526818113E-3</v>
      </c>
      <c r="AR114" s="48">
        <f>1/SQRT(1+(Einstellungen!$E$17/(AR106*2*PI()*Einstellungen!$E$19))^2)</f>
        <v>4.7618507729730308E-3</v>
      </c>
      <c r="AS114" s="48">
        <f>1/SQRT(1+(Einstellungen!$E$17/(AS106*2*PI()*Einstellungen!$E$19))^2)</f>
        <v>4.8570855636959568E-3</v>
      </c>
      <c r="AT114" s="48">
        <f>1/SQRT(1+(Einstellungen!$E$17/(AT106*2*PI()*Einstellungen!$E$19))^2)</f>
        <v>4.9523202222595255E-3</v>
      </c>
      <c r="AU114" s="48">
        <f>1/SQRT(1+(Einstellungen!$E$17/(AU106*2*PI()*Einstellungen!$E$19))^2)</f>
        <v>5.047554746072695E-3</v>
      </c>
      <c r="AV114" s="48">
        <f>1/SQRT(1+(Einstellungen!$E$17/(AV106*2*PI()*Einstellungen!$E$19))^2)</f>
        <v>5.1427891325444347E-3</v>
      </c>
      <c r="AW114" s="48">
        <f>1/SQRT(1+(Einstellungen!$E$17/(AW106*2*PI()*Einstellungen!$E$19))^2)</f>
        <v>5.238023379083738E-3</v>
      </c>
      <c r="AX114" s="48">
        <f>1/SQRT(1+(Einstellungen!$E$17/(AX106*2*PI()*Einstellungen!$E$19))^2)</f>
        <v>5.3332574830996151E-3</v>
      </c>
      <c r="AY114" s="48">
        <f>1/SQRT(1+(Einstellungen!$E$17/(AY106*2*PI()*Einstellungen!$E$19))^2)</f>
        <v>5.4284914420010977E-3</v>
      </c>
      <c r="AZ114" s="48">
        <f>1/SQRT(1+(Einstellungen!$E$17/(AZ106*2*PI()*Einstellungen!$E$19))^2)</f>
        <v>5.523725253197235E-3</v>
      </c>
      <c r="BA114" s="48">
        <f>1/SQRT(1+(Einstellungen!$E$17/(BA106*2*PI()*Einstellungen!$E$19))^2)</f>
        <v>5.618958914097096E-3</v>
      </c>
      <c r="BB114" s="48">
        <f>1/SQRT(1+(Einstellungen!$E$17/(BB106*2*PI()*Einstellungen!$E$19))^2)</f>
        <v>5.7141924221097724E-3</v>
      </c>
      <c r="BC114" s="48">
        <f>1/SQRT(1+(Einstellungen!$E$17/(BC106*2*PI()*Einstellungen!$E$19))^2)</f>
        <v>5.8094257746443773E-3</v>
      </c>
      <c r="BD114" s="48">
        <f>1/SQRT(1+(Einstellungen!$E$17/(BD106*2*PI()*Einstellungen!$E$19))^2)</f>
        <v>5.9046589691100371E-3</v>
      </c>
      <c r="BE114" s="48">
        <f>1/SQRT(1+(Einstellungen!$E$17/(BE106*2*PI()*Einstellungen!$E$19))^2)</f>
        <v>5.9998920029159112E-3</v>
      </c>
      <c r="BF114" s="48">
        <f>1/SQRT(1+(Einstellungen!$E$17/(BF106*2*PI()*Einstellungen!$E$19))^2)</f>
        <v>6.095124873471176E-3</v>
      </c>
      <c r="BG114" s="48">
        <f>1/SQRT(1+(Einstellungen!$E$17/(BG106*2*PI()*Einstellungen!$E$19))^2)</f>
        <v>6.1903575781850255E-3</v>
      </c>
      <c r="BH114" s="48">
        <f>1/SQRT(1+(Einstellungen!$E$17/(BH106*2*PI()*Einstellungen!$E$19))^2)</f>
        <v>6.2855901144666815E-3</v>
      </c>
      <c r="BI114" s="48">
        <f>1/SQRT(1+(Einstellungen!$E$17/(BI106*2*PI()*Einstellungen!$E$19))^2)</f>
        <v>6.38082247972539E-3</v>
      </c>
      <c r="BJ114" s="48">
        <f>1/SQRT(1+(Einstellungen!$E$17/(BJ106*2*PI()*Einstellungen!$E$19))^2)</f>
        <v>6.4760546713704178E-3</v>
      </c>
      <c r="BK114" s="48">
        <f>1/SQRT(1+(Einstellungen!$E$17/(BK106*2*PI()*Einstellungen!$E$19))^2)</f>
        <v>6.5712866868110507E-3</v>
      </c>
      <c r="BL114" s="48">
        <f>1/SQRT(1+(Einstellungen!$E$17/(BL106*2*PI()*Einstellungen!$E$19))^2)</f>
        <v>6.6665185234566059E-3</v>
      </c>
      <c r="BM114" s="48">
        <f>1/SQRT(1+(Einstellungen!$E$17/(BM106*2*PI()*Einstellungen!$E$19))^2)</f>
        <v>6.761750178716424E-3</v>
      </c>
      <c r="BN114" s="48">
        <f>1/SQRT(1+(Einstellungen!$E$17/(BN106*2*PI()*Einstellungen!$E$19))^2)</f>
        <v>6.8569816499998654E-3</v>
      </c>
      <c r="BO114" s="48">
        <f>1/SQRT(1+(Einstellungen!$E$17/(BO106*2*PI()*Einstellungen!$E$19))^2)</f>
        <v>6.9522129347163201E-3</v>
      </c>
      <c r="BP114" s="48">
        <f>1/SQRT(1+(Einstellungen!$E$17/(BP106*2*PI()*Einstellungen!$E$19))^2)</f>
        <v>7.0474440302751998E-3</v>
      </c>
      <c r="BQ114" s="48">
        <f>1/SQRT(1+(Einstellungen!$E$17/(BQ106*2*PI()*Einstellungen!$E$19))^2)</f>
        <v>7.1426749340859474E-3</v>
      </c>
      <c r="BR114" s="48">
        <f>1/SQRT(1+(Einstellungen!$E$17/(BR106*2*PI()*Einstellungen!$E$19))^2)</f>
        <v>7.2379056435580248E-3</v>
      </c>
      <c r="BS114" s="48">
        <f>1/SQRT(1+(Einstellungen!$E$17/(BS106*2*PI()*Einstellungen!$E$19))^2)</f>
        <v>7.333136156100927E-3</v>
      </c>
      <c r="BT114" s="48">
        <f>1/SQRT(1+(Einstellungen!$E$17/(BT106*2*PI()*Einstellungen!$E$19))^2)</f>
        <v>7.4283664691241714E-3</v>
      </c>
      <c r="BU114" s="48">
        <f>1/SQRT(1+(Einstellungen!$E$17/(BU106*2*PI()*Einstellungen!$E$19))^2)</f>
        <v>7.5235965800373034E-3</v>
      </c>
      <c r="BV114" s="48">
        <f>1/SQRT(1+(Einstellungen!$E$17/(BV106*2*PI()*Einstellungen!$E$19))^2)</f>
        <v>7.6188264862498984E-3</v>
      </c>
      <c r="BW114" s="48">
        <f>1/SQRT(1+(Einstellungen!$E$17/(BW106*2*PI()*Einstellungen!$E$19))^2)</f>
        <v>7.7140561851715556E-3</v>
      </c>
      <c r="BX114" s="48">
        <f>1/SQRT(1+(Einstellungen!$E$17/(BX106*2*PI()*Einstellungen!$E$19))^2)</f>
        <v>7.8092856742119059E-3</v>
      </c>
      <c r="BY114" s="48">
        <f>1/SQRT(1+(Einstellungen!$E$17/(BY106*2*PI()*Einstellungen!$E$19))^2)</f>
        <v>7.9045149507806067E-3</v>
      </c>
      <c r="BZ114" s="48">
        <f>1/SQRT(1+(Einstellungen!$E$17/(BZ106*2*PI()*Einstellungen!$E$19))^2)</f>
        <v>7.9997440122873444E-3</v>
      </c>
      <c r="CA114" s="48">
        <f>1/SQRT(1+(Einstellungen!$E$17/(CA106*2*PI()*Einstellungen!$E$19))^2)</f>
        <v>8.0949728561418351E-3</v>
      </c>
      <c r="CB114" s="48">
        <f>1/SQRT(1+(Einstellungen!$E$17/(CB106*2*PI()*Einstellungen!$E$19))^2)</f>
        <v>8.1902014797538281E-3</v>
      </c>
      <c r="CC114" s="48">
        <f>1/SQRT(1+(Einstellungen!$E$17/(CC106*2*PI()*Einstellungen!$E$19))^2)</f>
        <v>8.285429880533093E-3</v>
      </c>
      <c r="CD114" s="48">
        <f>1/SQRT(1+(Einstellungen!$E$17/(CD106*2*PI()*Einstellungen!$E$19))^2)</f>
        <v>8.3806580558894415E-3</v>
      </c>
      <c r="CE114" s="48">
        <f>1/SQRT(1+(Einstellungen!$E$17/(CE106*2*PI()*Einstellungen!$E$19))^2)</f>
        <v>8.4758860032327042E-3</v>
      </c>
      <c r="CF114" s="48">
        <f>1/SQRT(1+(Einstellungen!$E$17/(CF106*2*PI()*Einstellungen!$E$19))^2)</f>
        <v>8.5711137199727585E-3</v>
      </c>
      <c r="CG114" s="48">
        <f>1/SQRT(1+(Einstellungen!$E$17/(CG106*2*PI()*Einstellungen!$E$19))^2)</f>
        <v>8.6663412035194939E-3</v>
      </c>
      <c r="CH114" s="48">
        <f>1/SQRT(1+(Einstellungen!$E$17/(CH106*2*PI()*Einstellungen!$E$19))^2)</f>
        <v>8.7615684512828453E-3</v>
      </c>
      <c r="CI114" s="48">
        <f>1/SQRT(1+(Einstellungen!$E$17/(CI106*2*PI()*Einstellungen!$E$19))^2)</f>
        <v>8.8567954606727749E-3</v>
      </c>
      <c r="CJ114" s="48">
        <f>1/SQRT(1+(Einstellungen!$E$17/(CJ106*2*PI()*Einstellungen!$E$19))^2)</f>
        <v>8.9520222290992799E-3</v>
      </c>
      <c r="CK114" s="48">
        <f>1/SQRT(1+(Einstellungen!$E$17/(CK106*2*PI()*Einstellungen!$E$19))^2)</f>
        <v>9.0472487539723853E-3</v>
      </c>
      <c r="CL114" s="48">
        <f>1/SQRT(1+(Einstellungen!$E$17/(CL106*2*PI()*Einstellungen!$E$19))^2)</f>
        <v>9.1424750327021541E-3</v>
      </c>
      <c r="CM114" s="48">
        <f>1/SQRT(1+(Einstellungen!$E$17/(CM106*2*PI()*Einstellungen!$E$19))^2)</f>
        <v>9.237701062698684E-3</v>
      </c>
      <c r="CN114" s="48">
        <f>1/SQRT(1+(Einstellungen!$E$17/(CN106*2*PI()*Einstellungen!$E$19))^2)</f>
        <v>9.3329268413720953E-3</v>
      </c>
      <c r="CO114" s="48">
        <f>1/SQRT(1+(Einstellungen!$E$17/(CO106*2*PI()*Einstellungen!$E$19))^2)</f>
        <v>9.4281523661325587E-3</v>
      </c>
      <c r="CP114" s="49">
        <f>1/SQRT(1+(Einstellungen!$E$17/(CP106*2*PI()*Einstellungen!$E$19))^2)</f>
        <v>9.5233776343902673E-3</v>
      </c>
    </row>
    <row r="115" spans="2:94" x14ac:dyDescent="0.25">
      <c r="B115" s="236"/>
      <c r="C115" s="239"/>
      <c r="D115" s="30">
        <f>1/SQRT(1+(Einstellungen!$E$17/(D107*2*PI()*Einstellungen!$E$19))^2)</f>
        <v>9.5233776343902673E-3</v>
      </c>
      <c r="E115" s="48">
        <f>1/SQRT(1+(Einstellungen!$E$17/(E107*2*PI()*Einstellungen!$E$19))^2)</f>
        <v>1.0475615639584704E-2</v>
      </c>
      <c r="F115" s="48">
        <f>1/SQRT(1+(Einstellungen!$E$17/(F107*2*PI()*Einstellungen!$E$19))^2)</f>
        <v>1.1427825145990732E-2</v>
      </c>
      <c r="G115" s="48">
        <f>1/SQRT(1+(Einstellungen!$E$17/(G107*2*PI()*Einstellungen!$E$19))^2)</f>
        <v>1.2380003564430628E-2</v>
      </c>
      <c r="H115" s="48">
        <f>1/SQRT(1+(Einstellungen!$E$17/(H107*2*PI()*Einstellungen!$E$19))^2)</f>
        <v>1.3332148306149431E-2</v>
      </c>
      <c r="I115" s="48">
        <f>1/SQRT(1+(Einstellungen!$E$17/(I107*2*PI()*Einstellungen!$E$19))^2)</f>
        <v>1.4284256782850143E-2</v>
      </c>
      <c r="J115" s="48">
        <f>1/SQRT(1+(Einstellungen!$E$17/(J107*2*PI()*Einstellungen!$E$19))^2)</f>
        <v>1.5236326406728866E-2</v>
      </c>
      <c r="K115" s="48">
        <f>1/SQRT(1+(Einstellungen!$E$17/(K107*2*PI()*Einstellungen!$E$19))^2)</f>
        <v>1.6188354590509952E-2</v>
      </c>
      <c r="L115" s="48">
        <f>1/SQRT(1+(Einstellungen!$E$17/(L107*2*PI()*Einstellungen!$E$19))^2)</f>
        <v>1.7140338747481131E-2</v>
      </c>
      <c r="M115" s="48">
        <f>1/SQRT(1+(Einstellungen!$E$17/(M107*2*PI()*Einstellungen!$E$19))^2)</f>
        <v>1.8092276291528601E-2</v>
      </c>
      <c r="N115" s="48">
        <f>1/SQRT(1+(Einstellungen!$E$17/(N107*2*PI()*Einstellungen!$E$19))^2)</f>
        <v>1.904416463717214E-2</v>
      </c>
      <c r="O115" s="48">
        <f>1/SQRT(1+(Einstellungen!$E$17/(O107*2*PI()*Einstellungen!$E$19))^2)</f>
        <v>1.9996001199600141E-2</v>
      </c>
      <c r="P115" s="48">
        <f>1/SQRT(1+(Einstellungen!$E$17/(P107*2*PI()*Einstellungen!$E$19))^2)</f>
        <v>2.094778339470469E-2</v>
      </c>
      <c r="Q115" s="48">
        <f>1/SQRT(1+(Einstellungen!$E$17/(Q107*2*PI()*Einstellungen!$E$19))^2)</f>
        <v>2.1899508639116567E-2</v>
      </c>
      <c r="R115" s="48">
        <f>1/SQRT(1+(Einstellungen!$E$17/(R107*2*PI()*Einstellungen!$E$19))^2)</f>
        <v>2.2851174350240266E-2</v>
      </c>
      <c r="S115" s="48">
        <f>1/SQRT(1+(Einstellungen!$E$17/(S107*2*PI()*Einstellungen!$E$19))^2)</f>
        <v>2.3802777946288958E-2</v>
      </c>
      <c r="T115" s="48">
        <f>1/SQRT(1+(Einstellungen!$E$17/(T107*2*PI()*Einstellungen!$E$19))^2)</f>
        <v>2.4754316846319426E-2</v>
      </c>
      <c r="U115" s="48">
        <f>1/SQRT(1+(Einstellungen!$E$17/(U107*2*PI()*Einstellungen!$E$19))^2)</f>
        <v>2.570578847026703E-2</v>
      </c>
      <c r="V115" s="48">
        <f>1/SQRT(1+(Einstellungen!$E$17/(V107*2*PI()*Einstellungen!$E$19))^2)</f>
        <v>2.6657190238980551E-2</v>
      </c>
      <c r="W115" s="48">
        <f>1/SQRT(1+(Einstellungen!$E$17/(W107*2*PI()*Einstellungen!$E$19))^2)</f>
        <v>2.7608519574257116E-2</v>
      </c>
      <c r="X115" s="48">
        <f>1/SQRT(1+(Einstellungen!$E$17/(X107*2*PI()*Einstellungen!$E$19))^2)</f>
        <v>2.855977389887699E-2</v>
      </c>
      <c r="Y115" s="48">
        <f>1/SQRT(1+(Einstellungen!$E$17/(Y107*2*PI()*Einstellungen!$E$19))^2)</f>
        <v>2.9510950636638382E-2</v>
      </c>
      <c r="Z115" s="48">
        <f>1/SQRT(1+(Einstellungen!$E$17/(Z107*2*PI()*Einstellungen!$E$19))^2)</f>
        <v>3.0462047212392252E-2</v>
      </c>
      <c r="AA115" s="48">
        <f>1/SQRT(1+(Einstellungen!$E$17/(AA107*2*PI()*Einstellungen!$E$19))^2)</f>
        <v>3.1413061052077015E-2</v>
      </c>
      <c r="AB115" s="48">
        <f>1/SQRT(1+(Einstellungen!$E$17/(AB107*2*PI()*Einstellungen!$E$19))^2)</f>
        <v>3.2363989582753272E-2</v>
      </c>
      <c r="AC115" s="48">
        <f>1/SQRT(1+(Einstellungen!$E$17/(AC107*2*PI()*Einstellungen!$E$19))^2)</f>
        <v>3.3314830232638475E-2</v>
      </c>
      <c r="AD115" s="48">
        <f>1/SQRT(1+(Einstellungen!$E$17/(AD107*2*PI()*Einstellungen!$E$19))^2)</f>
        <v>3.426558043114155E-2</v>
      </c>
      <c r="AE115" s="48">
        <f>1/SQRT(1+(Einstellungen!$E$17/(AE107*2*PI()*Einstellungen!$E$19))^2)</f>
        <v>3.5216237608897485E-2</v>
      </c>
      <c r="AF115" s="48">
        <f>1/SQRT(1+(Einstellungen!$E$17/(AF107*2*PI()*Einstellungen!$E$19))^2)</f>
        <v>3.6166799197801934E-2</v>
      </c>
      <c r="AG115" s="48">
        <f>1/SQRT(1+(Einstellungen!$E$17/(AG107*2*PI()*Einstellungen!$E$19))^2)</f>
        <v>3.7117262631045679E-2</v>
      </c>
      <c r="AH115" s="48">
        <f>1/SQRT(1+(Einstellungen!$E$17/(AH107*2*PI()*Einstellungen!$E$19))^2)</f>
        <v>3.8067625343149142E-2</v>
      </c>
      <c r="AI115" s="48">
        <f>1/SQRT(1+(Einstellungen!$E$17/(AI107*2*PI()*Einstellungen!$E$19))^2)</f>
        <v>3.9017884769996791E-2</v>
      </c>
      <c r="AJ115" s="48">
        <f>1/SQRT(1+(Einstellungen!$E$17/(AJ107*2*PI()*Einstellungen!$E$19))^2)</f>
        <v>3.9968038348871575E-2</v>
      </c>
      <c r="AK115" s="48">
        <f>1/SQRT(1+(Einstellungen!$E$17/(AK107*2*PI()*Einstellungen!$E$19))^2)</f>
        <v>4.0918083518489218E-2</v>
      </c>
      <c r="AL115" s="48">
        <f>1/SQRT(1+(Einstellungen!$E$17/(AL107*2*PI()*Einstellungen!$E$19))^2)</f>
        <v>4.1868017719032584E-2</v>
      </c>
      <c r="AM115" s="48">
        <f>1/SQRT(1+(Einstellungen!$E$17/(AM107*2*PI()*Einstellungen!$E$19))^2)</f>
        <v>4.2817838392185843E-2</v>
      </c>
      <c r="AN115" s="48">
        <f>1/SQRT(1+(Einstellungen!$E$17/(AN107*2*PI()*Einstellungen!$E$19))^2)</f>
        <v>4.3767542981168785E-2</v>
      </c>
      <c r="AO115" s="48">
        <f>1/SQRT(1+(Einstellungen!$E$17/(AO107*2*PI()*Einstellungen!$E$19))^2)</f>
        <v>4.471712893077092E-2</v>
      </c>
      <c r="AP115" s="48">
        <f>1/SQRT(1+(Einstellungen!$E$17/(AP107*2*PI()*Einstellungen!$E$19))^2)</f>
        <v>4.5666593687385577E-2</v>
      </c>
      <c r="AQ115" s="48">
        <f>1/SQRT(1+(Einstellungen!$E$17/(AQ107*2*PI()*Einstellungen!$E$19))^2)</f>
        <v>4.6615934699044029E-2</v>
      </c>
      <c r="AR115" s="48">
        <f>1/SQRT(1+(Einstellungen!$E$17/(AR107*2*PI()*Einstellungen!$E$19))^2)</f>
        <v>4.7565149415449405E-2</v>
      </c>
      <c r="AS115" s="48">
        <f>1/SQRT(1+(Einstellungen!$E$17/(AS107*2*PI()*Einstellungen!$E$19))^2)</f>
        <v>4.851423528801075E-2</v>
      </c>
      <c r="AT115" s="48">
        <f>1/SQRT(1+(Einstellungen!$E$17/(AT107*2*PI()*Einstellungen!$E$19))^2)</f>
        <v>4.9463189769876847E-2</v>
      </c>
      <c r="AU115" s="48">
        <f>1/SQRT(1+(Einstellungen!$E$17/(AU107*2*PI()*Einstellungen!$E$19))^2)</f>
        <v>5.0412010315970125E-2</v>
      </c>
      <c r="AV115" s="48">
        <f>1/SQRT(1+(Einstellungen!$E$17/(AV107*2*PI()*Einstellungen!$E$19))^2)</f>
        <v>5.1360694383020419E-2</v>
      </c>
      <c r="AW115" s="48">
        <f>1/SQRT(1+(Einstellungen!$E$17/(AW107*2*PI()*Einstellungen!$E$19))^2)</f>
        <v>5.2309239429598683E-2</v>
      </c>
      <c r="AX115" s="48">
        <f>1/SQRT(1+(Einstellungen!$E$17/(AX107*2*PI()*Einstellungen!$E$19))^2)</f>
        <v>5.3257642916150746E-2</v>
      </c>
      <c r="AY115" s="48">
        <f>1/SQRT(1+(Einstellungen!$E$17/(AY107*2*PI()*Einstellungen!$E$19))^2)</f>
        <v>5.4205902305030855E-2</v>
      </c>
      <c r="AZ115" s="48">
        <f>1/SQRT(1+(Einstellungen!$E$17/(AZ107*2*PI()*Einstellungen!$E$19))^2)</f>
        <v>5.5154015060535251E-2</v>
      </c>
      <c r="BA115" s="48">
        <f>1/SQRT(1+(Einstellungen!$E$17/(BA107*2*PI()*Einstellungen!$E$19))^2)</f>
        <v>5.6101978648935721E-2</v>
      </c>
      <c r="BB115" s="48">
        <f>1/SQRT(1+(Einstellungen!$E$17/(BB107*2*PI()*Einstellungen!$E$19))^2)</f>
        <v>5.7049790538512946E-2</v>
      </c>
      <c r="BC115" s="48">
        <f>1/SQRT(1+(Einstellungen!$E$17/(BC107*2*PI()*Einstellungen!$E$19))^2)</f>
        <v>5.7997448199589935E-2</v>
      </c>
      <c r="BD115" s="48">
        <f>1/SQRT(1+(Einstellungen!$E$17/(BD107*2*PI()*Einstellungen!$E$19))^2)</f>
        <v>5.8944949104565367E-2</v>
      </c>
      <c r="BE115" s="48">
        <f>1/SQRT(1+(Einstellungen!$E$17/(BE107*2*PI()*Einstellungen!$E$19))^2)</f>
        <v>5.9892290727946711E-2</v>
      </c>
      <c r="BF115" s="48">
        <f>1/SQRT(1+(Einstellungen!$E$17/(BF107*2*PI()*Einstellungen!$E$19))^2)</f>
        <v>6.083947054638357E-2</v>
      </c>
      <c r="BG115" s="48">
        <f>1/SQRT(1+(Einstellungen!$E$17/(BG107*2*PI()*Einstellungen!$E$19))^2)</f>
        <v>6.1786486038700641E-2</v>
      </c>
      <c r="BH115" s="48">
        <f>1/SQRT(1+(Einstellungen!$E$17/(BH107*2*PI()*Einstellungen!$E$19))^2)</f>
        <v>6.2733334685930869E-2</v>
      </c>
      <c r="BI115" s="48">
        <f>1/SQRT(1+(Einstellungen!$E$17/(BI107*2*PI()*Einstellungen!$E$19))^2)</f>
        <v>6.368001397134837E-2</v>
      </c>
      <c r="BJ115" s="48">
        <f>1/SQRT(1+(Einstellungen!$E$17/(BJ107*2*PI()*Einstellungen!$E$19))^2)</f>
        <v>6.4626521380501331E-2</v>
      </c>
      <c r="BK115" s="48">
        <f>1/SQRT(1+(Einstellungen!$E$17/(BK107*2*PI()*Einstellungen!$E$19))^2)</f>
        <v>6.5572854401244912E-2</v>
      </c>
      <c r="BL115" s="48">
        <f>1/SQRT(1+(Einstellungen!$E$17/(BL107*2*PI()*Einstellungen!$E$19))^2)</f>
        <v>6.6519010523773917E-2</v>
      </c>
      <c r="BM115" s="48">
        <f>1/SQRT(1+(Einstellungen!$E$17/(BM107*2*PI()*Einstellungen!$E$19))^2)</f>
        <v>6.7464987240655541E-2</v>
      </c>
      <c r="BN115" s="48">
        <f>1/SQRT(1+(Einstellungen!$E$17/(BN107*2*PI()*Einstellungen!$E$19))^2)</f>
        <v>6.8410782046861976E-2</v>
      </c>
      <c r="BO115" s="48">
        <f>1/SQRT(1+(Einstellungen!$E$17/(BO107*2*PI()*Einstellungen!$E$19))^2)</f>
        <v>6.9356392439802905E-2</v>
      </c>
      <c r="BP115" s="48">
        <f>1/SQRT(1+(Einstellungen!$E$17/(BP107*2*PI()*Einstellungen!$E$19))^2)</f>
        <v>7.0301815919358093E-2</v>
      </c>
      <c r="BQ115" s="48">
        <f>1/SQRT(1+(Einstellungen!$E$17/(BQ107*2*PI()*Einstellungen!$E$19))^2)</f>
        <v>7.124704998790965E-2</v>
      </c>
      <c r="BR115" s="48">
        <f>1/SQRT(1+(Einstellungen!$E$17/(BR107*2*PI()*Einstellungen!$E$19))^2)</f>
        <v>7.2192092150374351E-2</v>
      </c>
      <c r="BS115" s="48">
        <f>1/SQRT(1+(Einstellungen!$E$17/(BS107*2*PI()*Einstellungen!$E$19))^2)</f>
        <v>7.3136939914235991E-2</v>
      </c>
      <c r="BT115" s="48">
        <f>1/SQRT(1+(Einstellungen!$E$17/(BT107*2*PI()*Einstellungen!$E$19))^2)</f>
        <v>7.4081590789577406E-2</v>
      </c>
      <c r="BU115" s="48">
        <f>1/SQRT(1+(Einstellungen!$E$17/(BU107*2*PI()*Einstellungen!$E$19))^2)</f>
        <v>7.5026042289112554E-2</v>
      </c>
      <c r="BV115" s="48">
        <f>1/SQRT(1+(Einstellungen!$E$17/(BV107*2*PI()*Einstellungen!$E$19))^2)</f>
        <v>7.5970291928218636E-2</v>
      </c>
      <c r="BW115" s="48">
        <f>1/SQRT(1+(Einstellungen!$E$17/(BW107*2*PI()*Einstellungen!$E$19))^2)</f>
        <v>7.6914337224967821E-2</v>
      </c>
      <c r="BX115" s="48">
        <f>1/SQRT(1+(Einstellungen!$E$17/(BX107*2*PI()*Einstellungen!$E$19))^2)</f>
        <v>7.7858175700159238E-2</v>
      </c>
      <c r="BY115" s="48">
        <f>1/SQRT(1+(Einstellungen!$E$17/(BY107*2*PI()*Einstellungen!$E$19))^2)</f>
        <v>7.8801804877350626E-2</v>
      </c>
      <c r="BZ115" s="48">
        <f>1/SQRT(1+(Einstellungen!$E$17/(BZ107*2*PI()*Einstellungen!$E$19))^2)</f>
        <v>7.9745222282889994E-2</v>
      </c>
      <c r="CA115" s="48">
        <f>1/SQRT(1+(Einstellungen!$E$17/(CA107*2*PI()*Einstellungen!$E$19))^2)</f>
        <v>8.068842544594719E-2</v>
      </c>
      <c r="CB115" s="48">
        <f>1/SQRT(1+(Einstellungen!$E$17/(CB107*2*PI()*Einstellungen!$E$19))^2)</f>
        <v>8.1631411898545447E-2</v>
      </c>
      <c r="CC115" s="48">
        <f>1/SQRT(1+(Einstellungen!$E$17/(CC107*2*PI()*Einstellungen!$E$19))^2)</f>
        <v>8.2574179175592732E-2</v>
      </c>
      <c r="CD115" s="48">
        <f>1/SQRT(1+(Einstellungen!$E$17/(CD107*2*PI()*Einstellungen!$E$19))^2)</f>
        <v>8.3516724814912985E-2</v>
      </c>
      <c r="CE115" s="48">
        <f>1/SQRT(1+(Einstellungen!$E$17/(CE107*2*PI()*Einstellungen!$E$19))^2)</f>
        <v>8.4459046357277454E-2</v>
      </c>
      <c r="CF115" s="48">
        <f>1/SQRT(1+(Einstellungen!$E$17/(CF107*2*PI()*Einstellungen!$E$19))^2)</f>
        <v>8.5401141346435783E-2</v>
      </c>
      <c r="CG115" s="48">
        <f>1/SQRT(1+(Einstellungen!$E$17/(CG107*2*PI()*Einstellungen!$E$19))^2)</f>
        <v>8.6343007329147042E-2</v>
      </c>
      <c r="CH115" s="48">
        <f>1/SQRT(1+(Einstellungen!$E$17/(CH107*2*PI()*Einstellungen!$E$19))^2)</f>
        <v>8.7284641855210579E-2</v>
      </c>
      <c r="CI115" s="48">
        <f>1/SQRT(1+(Einstellungen!$E$17/(CI107*2*PI()*Einstellungen!$E$19))^2)</f>
        <v>8.8226042477497088E-2</v>
      </c>
      <c r="CJ115" s="48">
        <f>1/SQRT(1+(Einstellungen!$E$17/(CJ107*2*PI()*Einstellungen!$E$19))^2)</f>
        <v>8.9167206751979075E-2</v>
      </c>
      <c r="CK115" s="48">
        <f>1/SQRT(1+(Einstellungen!$E$17/(CK107*2*PI()*Einstellungen!$E$19))^2)</f>
        <v>9.0108132237761804E-2</v>
      </c>
      <c r="CL115" s="48">
        <f>1/SQRT(1+(Einstellungen!$E$17/(CL107*2*PI()*Einstellungen!$E$19))^2)</f>
        <v>9.104881649711366E-2</v>
      </c>
      <c r="CM115" s="48">
        <f>1/SQRT(1+(Einstellungen!$E$17/(CM107*2*PI()*Einstellungen!$E$19))^2)</f>
        <v>9.1989257095496713E-2</v>
      </c>
      <c r="CN115" s="48">
        <f>1/SQRT(1+(Einstellungen!$E$17/(CN107*2*PI()*Einstellungen!$E$19))^2)</f>
        <v>9.2929451601597018E-2</v>
      </c>
      <c r="CO115" s="48">
        <f>1/SQRT(1+(Einstellungen!$E$17/(CO107*2*PI()*Einstellungen!$E$19))^2)</f>
        <v>9.3869397587354977E-2</v>
      </c>
      <c r="CP115" s="49">
        <f>1/SQRT(1+(Einstellungen!$E$17/(CP107*2*PI()*Einstellungen!$E$19))^2)</f>
        <v>9.4809092627995445E-2</v>
      </c>
    </row>
    <row r="116" spans="2:94" x14ac:dyDescent="0.25">
      <c r="B116" s="236"/>
      <c r="C116" s="239"/>
      <c r="D116" s="30">
        <f>1/SQRT(1+(Einstellungen!$E$17/(D108*2*PI()*Einstellungen!$E$19))^2)</f>
        <v>9.4809092627995445E-2</v>
      </c>
      <c r="E116" s="48">
        <f>1/SQRT(1+(Einstellungen!$E$17/(E108*2*PI()*Einstellungen!$E$19))^2)</f>
        <v>0.10419171001070211</v>
      </c>
      <c r="F116" s="48">
        <f>1/SQRT(1+(Einstellungen!$E$17/(F108*2*PI()*Einstellungen!$E$19))^2)</f>
        <v>0.11354659116073192</v>
      </c>
      <c r="G116" s="48">
        <f>1/SQRT(1+(Einstellungen!$E$17/(G108*2*PI()*Einstellungen!$E$19))^2)</f>
        <v>0.12287137011117052</v>
      </c>
      <c r="H116" s="48">
        <f>1/SQRT(1+(Einstellungen!$E$17/(H108*2*PI()*Einstellungen!$E$19))^2)</f>
        <v>0.13216372009101793</v>
      </c>
      <c r="I116" s="48">
        <f>1/SQRT(1+(Einstellungen!$E$17/(I108*2*PI()*Einstellungen!$E$19))^2)</f>
        <v>0.1414213562373095</v>
      </c>
      <c r="J116" s="48">
        <f>1/SQRT(1+(Einstellungen!$E$17/(J108*2*PI()*Einstellungen!$E$19))^2)</f>
        <v>0.15064203818361768</v>
      </c>
      <c r="K116" s="48">
        <f>1/SQRT(1+(Einstellungen!$E$17/(K108*2*PI()*Einstellungen!$E$19))^2)</f>
        <v>0.1598235725188408</v>
      </c>
      <c r="L116" s="48">
        <f>1/SQRT(1+(Einstellungen!$E$17/(L108*2*PI()*Einstellungen!$E$19))^2)</f>
        <v>0.16896381511084568</v>
      </c>
      <c r="M116" s="48">
        <f>1/SQRT(1+(Einstellungen!$E$17/(M108*2*PI()*Einstellungen!$E$19))^2)</f>
        <v>0.17806067329020966</v>
      </c>
      <c r="N116" s="48">
        <f>1/SQRT(1+(Einstellungen!$E$17/(N108*2*PI()*Einstellungen!$E$19))^2)</f>
        <v>0.18711210788999519</v>
      </c>
      <c r="O116" s="48">
        <f>1/SQRT(1+(Einstellungen!$E$17/(O108*2*PI()*Einstellungen!$E$19))^2)</f>
        <v>0.19611613513818402</v>
      </c>
      <c r="P116" s="48">
        <f>1/SQRT(1+(Einstellungen!$E$17/(P108*2*PI()*Einstellungen!$E$19))^2)</f>
        <v>0.2050708284000928</v>
      </c>
      <c r="Q116" s="48">
        <f>1/SQRT(1+(Einstellungen!$E$17/(Q108*2*PI()*Einstellungen!$E$19))^2)</f>
        <v>0.21397431976878062</v>
      </c>
      <c r="R116" s="48">
        <f>1/SQRT(1+(Einstellungen!$E$17/(R108*2*PI()*Einstellungen!$E$19))^2)</f>
        <v>0.22282480150214112</v>
      </c>
      <c r="S116" s="48">
        <f>1/SQRT(1+(Einstellungen!$E$17/(S108*2*PI()*Einstellungen!$E$19))^2)</f>
        <v>0.23162052730603966</v>
      </c>
      <c r="T116" s="48">
        <f>1/SQRT(1+(Einstellungen!$E$17/(T108*2*PI()*Einstellungen!$E$19))^2)</f>
        <v>0.24035981346350571</v>
      </c>
      <c r="U116" s="48">
        <f>1/SQRT(1+(Einstellungen!$E$17/(U108*2*PI()*Einstellungen!$E$19))^2)</f>
        <v>0.24904103981061843</v>
      </c>
      <c r="V116" s="48">
        <f>1/SQRT(1+(Einstellungen!$E$17/(V108*2*PI()*Einstellungen!$E$19))^2)</f>
        <v>0.25766265056033233</v>
      </c>
      <c r="W116" s="48">
        <f>1/SQRT(1+(Einstellungen!$E$17/(W108*2*PI()*Einstellungen!$E$19))^2)</f>
        <v>0.26622315497605964</v>
      </c>
      <c r="X116" s="48">
        <f>1/SQRT(1+(Einstellungen!$E$17/(X108*2*PI()*Einstellungen!$E$19))^2)</f>
        <v>0.27472112789737807</v>
      </c>
      <c r="Y116" s="48">
        <f>1/SQRT(1+(Einstellungen!$E$17/(Y108*2*PI()*Einstellungen!$E$19))^2)</f>
        <v>0.28315521012074202</v>
      </c>
      <c r="Z116" s="48">
        <f>1/SQRT(1+(Einstellungen!$E$17/(Z108*2*PI()*Einstellungen!$E$19))^2)</f>
        <v>0.29152410863855416</v>
      </c>
      <c r="AA116" s="48">
        <f>1/SQRT(1+(Einstellungen!$E$17/(AA108*2*PI()*Einstellungen!$E$19))^2)</f>
        <v>0.29982659674039458</v>
      </c>
      <c r="AB116" s="48">
        <f>1/SQRT(1+(Einstellungen!$E$17/(AB108*2*PI()*Einstellungen!$E$19))^2)</f>
        <v>0.30806151398061166</v>
      </c>
      <c r="AC116" s="48">
        <f>1/SQRT(1+(Einstellungen!$E$17/(AC108*2*PI()*Einstellungen!$E$19))^2)</f>
        <v>0.31622776601683789</v>
      </c>
      <c r="AD116" s="48">
        <f>1/SQRT(1+(Einstellungen!$E$17/(AD108*2*PI()*Einstellungen!$E$19))^2)</f>
        <v>0.32432432432432429</v>
      </c>
      <c r="AE116" s="48">
        <f>1/SQRT(1+(Einstellungen!$E$17/(AE108*2*PI()*Einstellungen!$E$19))^2)</f>
        <v>0.33235022579126999</v>
      </c>
      <c r="AF116" s="48">
        <f>1/SQRT(1+(Einstellungen!$E$17/(AF108*2*PI()*Einstellungen!$E$19))^2)</f>
        <v>0.34030457220057198</v>
      </c>
      <c r="AG116" s="48">
        <f>1/SQRT(1+(Einstellungen!$E$17/(AG108*2*PI()*Einstellungen!$E$19))^2)</f>
        <v>0.34818652960362712</v>
      </c>
      <c r="AH116" s="48">
        <f>1/SQRT(1+(Einstellungen!$E$17/(AH108*2*PI()*Einstellungen!$E$19))^2)</f>
        <v>0.35599532759198782</v>
      </c>
      <c r="AI116" s="48">
        <f>1/SQRT(1+(Einstellungen!$E$17/(AI108*2*PI()*Einstellungen!$E$19))^2)</f>
        <v>0.36373025847280716</v>
      </c>
      <c r="AJ116" s="48">
        <f>1/SQRT(1+(Einstellungen!$E$17/(AJ108*2*PI()*Einstellungen!$E$19))^2)</f>
        <v>0.37139067635410367</v>
      </c>
      <c r="AK116" s="48">
        <f>1/SQRT(1+(Einstellungen!$E$17/(AK108*2*PI()*Einstellungen!$E$19))^2)</f>
        <v>0.37897599614594074</v>
      </c>
      <c r="AL116" s="48">
        <f>1/SQRT(1+(Einstellungen!$E$17/(AL108*2*PI()*Einstellungen!$E$19))^2)</f>
        <v>0.3864856924836424</v>
      </c>
      <c r="AM116" s="48">
        <f>1/SQRT(1+(Einstellungen!$E$17/(AM108*2*PI()*Einstellungen!$E$19))^2)</f>
        <v>0.39391929857916769</v>
      </c>
      <c r="AN116" s="48">
        <f>1/SQRT(1+(Einstellungen!$E$17/(AN108*2*PI()*Einstellungen!$E$19))^2)</f>
        <v>0.40127640500673378</v>
      </c>
      <c r="AO116" s="48">
        <f>1/SQRT(1+(Einstellungen!$E$17/(AO108*2*PI()*Einstellungen!$E$19))^2)</f>
        <v>0.40855665842871897</v>
      </c>
      <c r="AP116" s="48">
        <f>1/SQRT(1+(Einstellungen!$E$17/(AP108*2*PI()*Einstellungen!$E$19))^2)</f>
        <v>0.41575976026779438</v>
      </c>
      <c r="AQ116" s="48">
        <f>1/SQRT(1+(Einstellungen!$E$17/(AQ108*2*PI()*Einstellungen!$E$19))^2)</f>
        <v>0.42288546533112381</v>
      </c>
      <c r="AR116" s="48">
        <f>1/SQRT(1+(Einstellungen!$E$17/(AR108*2*PI()*Einstellungen!$E$19))^2)</f>
        <v>0.42993358039234769</v>
      </c>
      <c r="AS116" s="48">
        <f>1/SQRT(1+(Einstellungen!$E$17/(AS108*2*PI()*Einstellungen!$E$19))^2)</f>
        <v>0.43690396273691312</v>
      </c>
      <c r="AT116" s="48">
        <f>1/SQRT(1+(Einstellungen!$E$17/(AT108*2*PI()*Einstellungen!$E$19))^2)</f>
        <v>0.44379651867615438</v>
      </c>
      <c r="AU116" s="48">
        <f>1/SQRT(1+(Einstellungen!$E$17/(AU108*2*PI()*Einstellungen!$E$19))^2)</f>
        <v>0.45061120203534644</v>
      </c>
      <c r="AV116" s="48">
        <f>1/SQRT(1+(Einstellungen!$E$17/(AV108*2*PI()*Einstellungen!$E$19))^2)</f>
        <v>0.45734801262076136</v>
      </c>
      <c r="AW116" s="48">
        <f>1/SQRT(1+(Einstellungen!$E$17/(AW108*2*PI()*Einstellungen!$E$19))^2)</f>
        <v>0.46400699467055756</v>
      </c>
      <c r="AX116" s="48">
        <f>1/SQRT(1+(Einstellungen!$E$17/(AX108*2*PI()*Einstellungen!$E$19))^2)</f>
        <v>0.47058823529411764</v>
      </c>
      <c r="AY116" s="48">
        <f>1/SQRT(1+(Einstellungen!$E$17/(AY108*2*PI()*Einstellungen!$E$19))^2)</f>
        <v>0.47709186290423411</v>
      </c>
      <c r="AZ116" s="48">
        <f>1/SQRT(1+(Einstellungen!$E$17/(AZ108*2*PI()*Einstellungen!$E$19))^2)</f>
        <v>0.48351804564631656</v>
      </c>
      <c r="BA116" s="48">
        <f>1/SQRT(1+(Einstellungen!$E$17/(BA108*2*PI()*Einstellungen!$E$19))^2)</f>
        <v>0.48986698982856614</v>
      </c>
      <c r="BB116" s="48">
        <f>1/SQRT(1+(Einstellungen!$E$17/(BB108*2*PI()*Einstellungen!$E$19))^2)</f>
        <v>0.49613893835683387</v>
      </c>
      <c r="BC116" s="48">
        <f>1/SQRT(1+(Einstellungen!$E$17/(BC108*2*PI()*Einstellungen!$E$19))^2)</f>
        <v>0.50233416917764628</v>
      </c>
      <c r="BD116" s="48">
        <f>1/SQRT(1+(Einstellungen!$E$17/(BD108*2*PI()*Einstellungen!$E$19))^2)</f>
        <v>0.50845299373265407</v>
      </c>
      <c r="BE116" s="48">
        <f>1/SQRT(1+(Einstellungen!$E$17/(BE108*2*PI()*Einstellungen!$E$19))^2)</f>
        <v>0.51449575542752646</v>
      </c>
      <c r="BF116" s="48">
        <f>1/SQRT(1+(Einstellungen!$E$17/(BF108*2*PI()*Einstellungen!$E$19))^2)</f>
        <v>0.52046282811809119</v>
      </c>
      <c r="BG116" s="48">
        <f>1/SQRT(1+(Einstellungen!$E$17/(BG108*2*PI()*Einstellungen!$E$19))^2)</f>
        <v>0.5263546146162954</v>
      </c>
      <c r="BH116" s="48">
        <f>1/SQRT(1+(Einstellungen!$E$17/(BH108*2*PI()*Einstellungen!$E$19))^2)</f>
        <v>0.53217154521834587</v>
      </c>
      <c r="BI116" s="48">
        <f>1/SQRT(1+(Einstellungen!$E$17/(BI108*2*PI()*Einstellungen!$E$19))^2)</f>
        <v>0.53791407625717191</v>
      </c>
      <c r="BJ116" s="48">
        <f>1/SQRT(1+(Einstellungen!$E$17/(BJ108*2*PI()*Einstellungen!$E$19))^2)</f>
        <v>0.54358268868115145</v>
      </c>
      <c r="BK116" s="48">
        <f>1/SQRT(1+(Einstellungen!$E$17/(BK108*2*PI()*Einstellungen!$E$19))^2)</f>
        <v>0.54917788666083722</v>
      </c>
      <c r="BL116" s="48">
        <f>1/SQRT(1+(Einstellungen!$E$17/(BL108*2*PI()*Einstellungen!$E$19))^2)</f>
        <v>0.55470019622522904</v>
      </c>
      <c r="BM116" s="48">
        <f>1/SQRT(1+(Einstellungen!$E$17/(BM108*2*PI()*Einstellungen!$E$19))^2)</f>
        <v>0.56015016392895289</v>
      </c>
      <c r="BN116" s="48">
        <f>1/SQRT(1+(Einstellungen!$E$17/(BN108*2*PI()*Einstellungen!$E$19))^2)</f>
        <v>0.56552835555152758</v>
      </c>
      <c r="BO116" s="48">
        <f>1/SQRT(1+(Einstellungen!$E$17/(BO108*2*PI()*Einstellungen!$E$19))^2)</f>
        <v>0.57083535482973591</v>
      </c>
      <c r="BP116" s="48">
        <f>1/SQRT(1+(Einstellungen!$E$17/(BP108*2*PI()*Einstellungen!$E$19))^2)</f>
        <v>0.5760717622239474</v>
      </c>
      <c r="BQ116" s="48">
        <f>1/SQRT(1+(Einstellungen!$E$17/(BQ108*2*PI()*Einstellungen!$E$19))^2)</f>
        <v>0.58123819371909635</v>
      </c>
      <c r="BR116" s="48">
        <f>1/SQRT(1+(Einstellungen!$E$17/(BR108*2*PI()*Einstellungen!$E$19))^2)</f>
        <v>0.58633527966086907</v>
      </c>
      <c r="BS116" s="48">
        <f>1/SQRT(1+(Einstellungen!$E$17/(BS108*2*PI()*Einstellungen!$E$19))^2)</f>
        <v>0.59136366362751736</v>
      </c>
      <c r="BT116" s="48">
        <f>1/SQRT(1+(Einstellungen!$E$17/(BT108*2*PI()*Einstellungen!$E$19))^2)</f>
        <v>0.59632400133759356</v>
      </c>
      <c r="BU116" s="48">
        <f>1/SQRT(1+(Einstellungen!$E$17/(BU108*2*PI()*Einstellungen!$E$19))^2)</f>
        <v>0.60121695959377708</v>
      </c>
      <c r="BV116" s="48">
        <f>1/SQRT(1+(Einstellungen!$E$17/(BV108*2*PI()*Einstellungen!$E$19))^2)</f>
        <v>0.60604321526285621</v>
      </c>
      <c r="BW116" s="48">
        <f>1/SQRT(1+(Einstellungen!$E$17/(BW108*2*PI()*Einstellungen!$E$19))^2)</f>
        <v>0.61080345429182126</v>
      </c>
      <c r="BX116" s="48">
        <f>1/SQRT(1+(Einstellungen!$E$17/(BX108*2*PI()*Einstellungen!$E$19))^2)</f>
        <v>0.61549837075993596</v>
      </c>
      <c r="BY116" s="48">
        <f>1/SQRT(1+(Einstellungen!$E$17/(BY108*2*PI()*Einstellungen!$E$19))^2)</f>
        <v>0.62012866596656091</v>
      </c>
      <c r="BZ116" s="48">
        <f>1/SQRT(1+(Einstellungen!$E$17/(BZ108*2*PI()*Einstellungen!$E$19))^2)</f>
        <v>0.62469504755442418</v>
      </c>
      <c r="CA116" s="48">
        <f>1/SQRT(1+(Einstellungen!$E$17/(CA108*2*PI()*Einstellungen!$E$19))^2)</f>
        <v>0.62919822866796438</v>
      </c>
      <c r="CB116" s="48">
        <f>1/SQRT(1+(Einstellungen!$E$17/(CB108*2*PI()*Einstellungen!$E$19))^2)</f>
        <v>0.6336389271463001</v>
      </c>
      <c r="CC116" s="48">
        <f>1/SQRT(1+(Einstellungen!$E$17/(CC108*2*PI()*Einstellungen!$E$19))^2)</f>
        <v>0.63801786475032296</v>
      </c>
      <c r="CD116" s="48">
        <f>1/SQRT(1+(Einstellungen!$E$17/(CD108*2*PI()*Einstellungen!$E$19))^2)</f>
        <v>0.64233576642335766</v>
      </c>
      <c r="CE116" s="48">
        <f>1/SQRT(1+(Einstellungen!$E$17/(CE108*2*PI()*Einstellungen!$E$19))^2)</f>
        <v>0.64659335958478303</v>
      </c>
      <c r="CF116" s="48">
        <f>1/SQRT(1+(Einstellungen!$E$17/(CF108*2*PI()*Einstellungen!$E$19))^2)</f>
        <v>0.6507913734559686</v>
      </c>
      <c r="CG116" s="48">
        <f>1/SQRT(1+(Einstellungen!$E$17/(CG108*2*PI()*Einstellungen!$E$19))^2)</f>
        <v>0.65493053841784188</v>
      </c>
      <c r="CH116" s="48">
        <f>1/SQRT(1+(Einstellungen!$E$17/(CH108*2*PI()*Einstellungen!$E$19))^2)</f>
        <v>0.65901158539937266</v>
      </c>
      <c r="CI116" s="48">
        <f>1/SQRT(1+(Einstellungen!$E$17/(CI108*2*PI()*Einstellungen!$E$19))^2)</f>
        <v>0.66303524529623004</v>
      </c>
      <c r="CJ116" s="48">
        <f>1/SQRT(1+(Einstellungen!$E$17/(CJ108*2*PI()*Einstellungen!$E$19))^2)</f>
        <v>0.66700224841884959</v>
      </c>
      <c r="CK116" s="48">
        <f>1/SQRT(1+(Einstellungen!$E$17/(CK108*2*PI()*Einstellungen!$E$19))^2)</f>
        <v>0.67091332396912617</v>
      </c>
      <c r="CL116" s="48">
        <f>1/SQRT(1+(Einstellungen!$E$17/(CL108*2*PI()*Einstellungen!$E$19))^2)</f>
        <v>0.67476919954493564</v>
      </c>
      <c r="CM116" s="48">
        <f>1/SQRT(1+(Einstellungen!$E$17/(CM108*2*PI()*Einstellungen!$E$19))^2)</f>
        <v>0.67857060067167552</v>
      </c>
      <c r="CN116" s="48">
        <f>1/SQRT(1+(Einstellungen!$E$17/(CN108*2*PI()*Einstellungen!$E$19))^2)</f>
        <v>0.68231825036001115</v>
      </c>
      <c r="CO116" s="48">
        <f>1/SQRT(1+(Einstellungen!$E$17/(CO108*2*PI()*Einstellungen!$E$19))^2)</f>
        <v>0.68601286868900235</v>
      </c>
      <c r="CP116" s="49">
        <f>1/SQRT(1+(Einstellungen!$E$17/(CP108*2*PI()*Einstellungen!$E$19))^2)</f>
        <v>0.68965517241379304</v>
      </c>
    </row>
    <row r="117" spans="2:94" x14ac:dyDescent="0.25">
      <c r="B117" s="236"/>
      <c r="C117" s="239"/>
      <c r="D117" s="30">
        <f>1/SQRT(1+(Einstellungen!$E$17/(D109*2*PI()*Einstellungen!$E$19))^2)</f>
        <v>0.68965517241379304</v>
      </c>
      <c r="E117" s="48">
        <f>1/SQRT(1+(Einstellungen!$E$17/(E109*2*PI()*Einstellungen!$E$19))^2)</f>
        <v>0.72335554414357206</v>
      </c>
      <c r="F117" s="48">
        <f>1/SQRT(1+(Einstellungen!$E$17/(F109*2*PI()*Einstellungen!$E$19))^2)</f>
        <v>0.75257669470687782</v>
      </c>
      <c r="G117" s="48">
        <f>1/SQRT(1+(Einstellungen!$E$17/(G109*2*PI()*Einstellungen!$E$19))^2)</f>
        <v>0.77794118020372149</v>
      </c>
      <c r="H117" s="48">
        <f>1/SQRT(1+(Einstellungen!$E$17/(H109*2*PI()*Einstellungen!$E$19))^2)</f>
        <v>0.8</v>
      </c>
      <c r="I117" s="48">
        <f>1/SQRT(1+(Einstellungen!$E$17/(I109*2*PI()*Einstellungen!$E$19))^2)</f>
        <v>0.81923192051904048</v>
      </c>
      <c r="J117" s="48">
        <f>1/SQRT(1+(Einstellungen!$E$17/(J109*2*PI()*Einstellungen!$E$19))^2)</f>
        <v>0.83604791083706265</v>
      </c>
      <c r="K117" s="48">
        <f>1/SQRT(1+(Einstellungen!$E$17/(K109*2*PI()*Einstellungen!$E$19))^2)</f>
        <v>0.85079799735929218</v>
      </c>
      <c r="L117" s="48">
        <f>1/SQRT(1+(Einstellungen!$E$17/(L109*2*PI()*Einstellungen!$E$19))^2)</f>
        <v>0.86377890089843345</v>
      </c>
      <c r="M117" s="48">
        <f>1/SQRT(1+(Einstellungen!$E$17/(M109*2*PI()*Einstellungen!$E$19))^2)</f>
        <v>0.87524153543926964</v>
      </c>
      <c r="N117" s="48">
        <f>1/SQRT(1+(Einstellungen!$E$17/(N109*2*PI()*Einstellungen!$E$19))^2)</f>
        <v>0.88539790283794351</v>
      </c>
      <c r="O117" s="48">
        <f>1/SQRT(1+(Einstellungen!$E$17/(O109*2*PI()*Einstellungen!$E$19))^2)</f>
        <v>0.89442719099991586</v>
      </c>
      <c r="P117" s="48">
        <f>1/SQRT(1+(Einstellungen!$E$17/(P109*2*PI()*Einstellungen!$E$19))^2)</f>
        <v>0.90248103778367994</v>
      </c>
      <c r="Q117" s="48">
        <f>1/SQRT(1+(Einstellungen!$E$17/(Q109*2*PI()*Einstellungen!$E$19))^2)</f>
        <v>0.90968800386303406</v>
      </c>
      <c r="R117" s="48">
        <f>1/SQRT(1+(Einstellungen!$E$17/(R109*2*PI()*Einstellungen!$E$19))^2)</f>
        <v>0.9161573349021892</v>
      </c>
      <c r="S117" s="48">
        <f>1/SQRT(1+(Einstellungen!$E$17/(S109*2*PI()*Einstellungen!$E$19))^2)</f>
        <v>0.92198210560736127</v>
      </c>
      <c r="T117" s="48">
        <f>1/SQRT(1+(Einstellungen!$E$17/(T109*2*PI()*Einstellungen!$E$19))^2)</f>
        <v>0.9272418371079395</v>
      </c>
      <c r="U117" s="48">
        <f>1/SQRT(1+(Einstellungen!$E$17/(U109*2*PI()*Einstellungen!$E$19))^2)</f>
        <v>0.93200467154129585</v>
      </c>
      <c r="V117" s="48">
        <f>1/SQRT(1+(Einstellungen!$E$17/(V109*2*PI()*Einstellungen!$E$19))^2)</f>
        <v>0.93632917756904455</v>
      </c>
      <c r="W117" s="48">
        <f>1/SQRT(1+(Einstellungen!$E$17/(W109*2*PI()*Einstellungen!$E$19))^2)</f>
        <v>0.94026584995625329</v>
      </c>
      <c r="X117" s="48">
        <f>1/SQRT(1+(Einstellungen!$E$17/(X109*2*PI()*Einstellungen!$E$19))^2)</f>
        <v>0.94385835636601745</v>
      </c>
      <c r="Y117" s="48">
        <f>1/SQRT(1+(Einstellungen!$E$17/(Y109*2*PI()*Einstellungen!$E$19))^2)</f>
        <v>0.94714457562781307</v>
      </c>
      <c r="Z117" s="48">
        <f>1/SQRT(1+(Einstellungen!$E$17/(Z109*2*PI()*Einstellungen!$E$19))^2)</f>
        <v>0.95015746406800117</v>
      </c>
      <c r="AA117" s="48">
        <f>1/SQRT(1+(Einstellungen!$E$17/(AA109*2*PI()*Einstellungen!$E$19))^2)</f>
        <v>0.952925780013262</v>
      </c>
      <c r="AB117" s="48">
        <f>1/SQRT(1+(Einstellungen!$E$17/(AB109*2*PI()*Einstellungen!$E$19))^2)</f>
        <v>0.95547469118163864</v>
      </c>
      <c r="AC117" s="48">
        <f>1/SQRT(1+(Einstellungen!$E$17/(AC109*2*PI()*Einstellungen!$E$19))^2)</f>
        <v>0.95782628522115132</v>
      </c>
      <c r="AD117" s="48">
        <f>1/SQRT(1+(Einstellungen!$E$17/(AD109*2*PI()*Einstellungen!$E$19))^2)</f>
        <v>0.96</v>
      </c>
      <c r="AE117" s="48">
        <f>1/SQRT(1+(Einstellungen!$E$17/(AE109*2*PI()*Einstellungen!$E$19))^2)</f>
        <v>0.96201298726299256</v>
      </c>
      <c r="AF117" s="48">
        <f>1/SQRT(1+(Einstellungen!$E$17/(AF109*2*PI()*Einstellungen!$E$19))^2)</f>
        <v>0.963880420829616</v>
      </c>
      <c r="AG117" s="48">
        <f>1/SQRT(1+(Einstellungen!$E$17/(AG109*2*PI()*Einstellungen!$E$19))^2)</f>
        <v>0.96561575852066972</v>
      </c>
      <c r="AH117" s="48">
        <f>1/SQRT(1+(Einstellungen!$E$17/(AH109*2*PI()*Einstellungen!$E$19))^2)</f>
        <v>0.96723096537943409</v>
      </c>
      <c r="AI117" s="48">
        <f>1/SQRT(1+(Einstellungen!$E$17/(AI109*2*PI()*Einstellungen!$E$19))^2)</f>
        <v>0.96873670443119475</v>
      </c>
      <c r="AJ117" s="48">
        <f>1/SQRT(1+(Einstellungen!$E$17/(AJ109*2*PI()*Einstellungen!$E$19))^2)</f>
        <v>0.97014250014533188</v>
      </c>
      <c r="AK117" s="48">
        <f>1/SQRT(1+(Einstellungen!$E$17/(AK109*2*PI()*Einstellungen!$E$19))^2)</f>
        <v>0.97145687888132171</v>
      </c>
      <c r="AL117" s="48">
        <f>1/SQRT(1+(Einstellungen!$E$17/(AL109*2*PI()*Einstellungen!$E$19))^2)</f>
        <v>0.97268748987675202</v>
      </c>
      <c r="AM117" s="48">
        <f>1/SQRT(1+(Einstellungen!$E$17/(AM109*2*PI()*Einstellungen!$E$19))^2)</f>
        <v>0.97384120974179322</v>
      </c>
      <c r="AN117" s="48">
        <f>1/SQRT(1+(Einstellungen!$E$17/(AN109*2*PI()*Einstellungen!$E$19))^2)</f>
        <v>0.97492423293623753</v>
      </c>
      <c r="AO117" s="48">
        <f>1/SQRT(1+(Einstellungen!$E$17/(AO109*2*PI()*Einstellungen!$E$19))^2)</f>
        <v>0.97594215030262277</v>
      </c>
      <c r="AP117" s="48">
        <f>1/SQRT(1+(Einstellungen!$E$17/(AP109*2*PI()*Einstellungen!$E$19))^2)</f>
        <v>0.97690001739626176</v>
      </c>
      <c r="AQ117" s="48">
        <f>1/SQRT(1+(Einstellungen!$E$17/(AQ109*2*PI()*Einstellungen!$E$19))^2)</f>
        <v>0.97780241407740964</v>
      </c>
      <c r="AR117" s="48">
        <f>1/SQRT(1+(Einstellungen!$E$17/(AR109*2*PI()*Einstellungen!$E$19))^2)</f>
        <v>0.97865349660197054</v>
      </c>
      <c r="AS117" s="48">
        <f>1/SQRT(1+(Einstellungen!$E$17/(AS109*2*PI()*Einstellungen!$E$19))^2)</f>
        <v>0.97945704325665162</v>
      </c>
      <c r="AT117" s="48">
        <f>1/SQRT(1+(Einstellungen!$E$17/(AT109*2*PI()*Einstellungen!$E$19))^2)</f>
        <v>0.98021649442552095</v>
      </c>
      <c r="AU117" s="48">
        <f>1/SQRT(1+(Einstellungen!$E$17/(AU109*2*PI()*Einstellungen!$E$19))^2)</f>
        <v>0.98093498784197075</v>
      </c>
      <c r="AV117" s="48">
        <f>1/SQRT(1+(Einstellungen!$E$17/(AV109*2*PI()*Einstellungen!$E$19))^2)</f>
        <v>0.98161538966858131</v>
      </c>
      <c r="AW117" s="48">
        <f>1/SQRT(1+(Einstellungen!$E$17/(AW109*2*PI()*Einstellungen!$E$19))^2)</f>
        <v>0.98226032195366753</v>
      </c>
      <c r="AX117" s="48">
        <f>1/SQRT(1+(Einstellungen!$E$17/(AX109*2*PI()*Einstellungen!$E$19))^2)</f>
        <v>0.98287218693432188</v>
      </c>
      <c r="AY117" s="48">
        <f>1/SQRT(1+(Einstellungen!$E$17/(AY109*2*PI()*Einstellungen!$E$19))^2)</f>
        <v>0.98345318858907305</v>
      </c>
      <c r="AZ117" s="48">
        <f>1/SQRT(1+(Einstellungen!$E$17/(AZ109*2*PI()*Einstellungen!$E$19))^2)</f>
        <v>0.98400535178682347</v>
      </c>
      <c r="BA117" s="48">
        <f>1/SQRT(1+(Einstellungen!$E$17/(BA109*2*PI()*Einstellungen!$E$19))^2)</f>
        <v>0.98453053933082424</v>
      </c>
      <c r="BB117" s="48">
        <f>1/SQRT(1+(Einstellungen!$E$17/(BB109*2*PI()*Einstellungen!$E$19))^2)</f>
        <v>0.98503046715570419</v>
      </c>
      <c r="BC117" s="48">
        <f>1/SQRT(1+(Einstellungen!$E$17/(BC109*2*PI()*Einstellungen!$E$19))^2)</f>
        <v>0.98550671790086375</v>
      </c>
      <c r="BD117" s="48">
        <f>1/SQRT(1+(Einstellungen!$E$17/(BD109*2*PI()*Einstellungen!$E$19))^2)</f>
        <v>0.98596075305387254</v>
      </c>
      <c r="BE117" s="48">
        <f>1/SQRT(1+(Einstellungen!$E$17/(BE109*2*PI()*Einstellungen!$E$19))^2)</f>
        <v>0.98639392383214386</v>
      </c>
      <c r="BF117" s="48">
        <f>1/SQRT(1+(Einstellungen!$E$17/(BF109*2*PI()*Einstellungen!$E$19))^2)</f>
        <v>0.98680748094937554</v>
      </c>
      <c r="BG117" s="48">
        <f>1/SQRT(1+(Einstellungen!$E$17/(BG109*2*PI()*Einstellungen!$E$19))^2)</f>
        <v>0.98720258339454403</v>
      </c>
      <c r="BH117" s="48">
        <f>1/SQRT(1+(Einstellungen!$E$17/(BH109*2*PI()*Einstellungen!$E$19))^2)</f>
        <v>0.98758030633511373</v>
      </c>
      <c r="BI117" s="48">
        <f>1/SQRT(1+(Einstellungen!$E$17/(BI109*2*PI()*Einstellungen!$E$19))^2)</f>
        <v>0.98794164824223096</v>
      </c>
      <c r="BJ117" s="48">
        <f>1/SQRT(1+(Einstellungen!$E$17/(BJ109*2*PI()*Einstellungen!$E$19))^2)</f>
        <v>0.98828753732363384</v>
      </c>
      <c r="BK117" s="48">
        <f>1/SQRT(1+(Einstellungen!$E$17/(BK109*2*PI()*Einstellungen!$E$19))^2)</f>
        <v>0.98861883733961142</v>
      </c>
      <c r="BL117" s="48">
        <f>1/SQRT(1+(Einstellungen!$E$17/(BL109*2*PI()*Einstellungen!$E$19))^2)</f>
        <v>0.98893635286829751</v>
      </c>
      <c r="BM117" s="48">
        <f>1/SQRT(1+(Einstellungen!$E$17/(BM109*2*PI()*Einstellungen!$E$19))^2)</f>
        <v>0.98924083407873153</v>
      </c>
      <c r="BN117" s="48">
        <f>1/SQRT(1+(Einstellungen!$E$17/(BN109*2*PI()*Einstellungen!$E$19))^2)</f>
        <v>0.98953298106328147</v>
      </c>
      <c r="BO117" s="48">
        <f>1/SQRT(1+(Einstellungen!$E$17/(BO109*2*PI()*Einstellungen!$E$19))^2)</f>
        <v>0.98981344777505031</v>
      </c>
      <c r="BP117" s="48">
        <f>1/SQRT(1+(Einstellungen!$E$17/(BP109*2*PI()*Einstellungen!$E$19))^2)</f>
        <v>0.99008284561067006</v>
      </c>
      <c r="BQ117" s="48">
        <f>1/SQRT(1+(Einstellungen!$E$17/(BQ109*2*PI()*Einstellungen!$E$19))^2)</f>
        <v>0.99034174667433017</v>
      </c>
      <c r="BR117" s="48">
        <f>1/SQRT(1+(Einstellungen!$E$17/(BR109*2*PI()*Einstellungen!$E$19))^2)</f>
        <v>0.9905906867548756</v>
      </c>
      <c r="BS117" s="48">
        <f>1/SQRT(1+(Einstellungen!$E$17/(BS109*2*PI()*Einstellungen!$E$19))^2)</f>
        <v>0.9908301680442988</v>
      </c>
      <c r="BT117" s="48">
        <f>1/SQRT(1+(Einstellungen!$E$17/(BT109*2*PI()*Einstellungen!$E$19))^2)</f>
        <v>0.99106066162286233</v>
      </c>
      <c r="BU117" s="48">
        <f>1/SQRT(1+(Einstellungen!$E$17/(BU109*2*PI()*Einstellungen!$E$19))^2)</f>
        <v>0.99128260973335525</v>
      </c>
      <c r="BV117" s="48">
        <f>1/SQRT(1+(Einstellungen!$E$17/(BV109*2*PI()*Einstellungen!$E$19))^2)</f>
        <v>0.99149642786459991</v>
      </c>
      <c r="BW117" s="48">
        <f>1/SQRT(1+(Einstellungen!$E$17/(BW109*2*PI()*Einstellungen!$E$19))^2)</f>
        <v>0.99170250666218818</v>
      </c>
      <c r="BX117" s="48">
        <f>1/SQRT(1+(Einstellungen!$E$17/(BX109*2*PI()*Einstellungen!$E$19))^2)</f>
        <v>0.99190121368256323</v>
      </c>
      <c r="BY117" s="48">
        <f>1/SQRT(1+(Einstellungen!$E$17/(BY109*2*PI()*Einstellungen!$E$19))^2)</f>
        <v>0.99209289500488673</v>
      </c>
      <c r="BZ117" s="48">
        <f>1/SQRT(1+(Einstellungen!$E$17/(BZ109*2*PI()*Einstellungen!$E$19))^2)</f>
        <v>0.99227787671366774</v>
      </c>
      <c r="CA117" s="48">
        <f>1/SQRT(1+(Einstellungen!$E$17/(CA109*2*PI()*Einstellungen!$E$19))^2)</f>
        <v>0.99245646626381234</v>
      </c>
      <c r="CB117" s="48">
        <f>1/SQRT(1+(Einstellungen!$E$17/(CB109*2*PI()*Einstellungen!$E$19))^2)</f>
        <v>0.99262895373858928</v>
      </c>
      <c r="CC117" s="48">
        <f>1/SQRT(1+(Einstellungen!$E$17/(CC109*2*PI()*Einstellungen!$E$19))^2)</f>
        <v>0.99279561300996744</v>
      </c>
      <c r="CD117" s="48">
        <f>1/SQRT(1+(Einstellungen!$E$17/(CD109*2*PI()*Einstellungen!$E$19))^2)</f>
        <v>0.99295670280985948</v>
      </c>
      <c r="CE117" s="48">
        <f>1/SQRT(1+(Einstellungen!$E$17/(CE109*2*PI()*Einstellungen!$E$19))^2)</f>
        <v>0.99311246771997386</v>
      </c>
      <c r="CF117" s="48">
        <f>1/SQRT(1+(Einstellungen!$E$17/(CF109*2*PI()*Einstellungen!$E$19))^2)</f>
        <v>0.99326313908724306</v>
      </c>
      <c r="CG117" s="48">
        <f>1/SQRT(1+(Einstellungen!$E$17/(CG109*2*PI()*Einstellungen!$E$19))^2)</f>
        <v>0.99340893587113122</v>
      </c>
      <c r="CH117" s="48">
        <f>1/SQRT(1+(Einstellungen!$E$17/(CH109*2*PI()*Einstellungen!$E$19))^2)</f>
        <v>0.99355006542853574</v>
      </c>
      <c r="CI117" s="48">
        <f>1/SQRT(1+(Einstellungen!$E$17/(CI109*2*PI()*Einstellungen!$E$19))^2)</f>
        <v>0.99368672424146176</v>
      </c>
      <c r="CJ117" s="48">
        <f>1/SQRT(1+(Einstellungen!$E$17/(CJ109*2*PI()*Einstellungen!$E$19))^2)</f>
        <v>0.99381909859217399</v>
      </c>
      <c r="CK117" s="48">
        <f>1/SQRT(1+(Einstellungen!$E$17/(CK109*2*PI()*Einstellungen!$E$19))^2)</f>
        <v>0.9939473651901003</v>
      </c>
      <c r="CL117" s="48">
        <f>1/SQRT(1+(Einstellungen!$E$17/(CL109*2*PI()*Einstellungen!$E$19))^2)</f>
        <v>0.9940716917543756</v>
      </c>
      <c r="CM117" s="48">
        <f>1/SQRT(1+(Einstellungen!$E$17/(CM109*2*PI()*Einstellungen!$E$19))^2)</f>
        <v>0.99419223755556807</v>
      </c>
      <c r="CN117" s="48">
        <f>1/SQRT(1+(Einstellungen!$E$17/(CN109*2*PI()*Einstellungen!$E$19))^2)</f>
        <v>0.99430915391980901</v>
      </c>
      <c r="CO117" s="48">
        <f>1/SQRT(1+(Einstellungen!$E$17/(CO109*2*PI()*Einstellungen!$E$19))^2)</f>
        <v>0.99442258469827727</v>
      </c>
      <c r="CP117" s="49">
        <f>1/SQRT(1+(Einstellungen!$E$17/(CP109*2*PI()*Einstellungen!$E$19))^2)</f>
        <v>0.9945326667047194</v>
      </c>
    </row>
    <row r="118" spans="2:94" x14ac:dyDescent="0.25">
      <c r="B118" s="236"/>
      <c r="C118" s="239"/>
      <c r="D118" s="30">
        <f>1/SQRT(1+(Einstellungen!$E$17/(D110*2*PI()*Einstellungen!$E$19))^2)</f>
        <v>0.9945326667047194</v>
      </c>
      <c r="E118" s="48">
        <f>1/SQRT(1+(Einstellungen!$E$17/(E110*2*PI()*Einstellungen!$E$19))^2)</f>
        <v>0.99547511312217185</v>
      </c>
      <c r="F118" s="48">
        <f>1/SQRT(1+(Einstellungen!$E$17/(F110*2*PI()*Einstellungen!$E$19))^2)</f>
        <v>0.99619371749611296</v>
      </c>
      <c r="G118" s="48">
        <f>1/SQRT(1+(Einstellungen!$E$17/(G110*2*PI()*Einstellungen!$E$19))^2)</f>
        <v>0.99675403875629598</v>
      </c>
      <c r="H118" s="48">
        <f>1/SQRT(1+(Einstellungen!$E$17/(H110*2*PI()*Einstellungen!$E$19))^2)</f>
        <v>0.9971993098884564</v>
      </c>
      <c r="I118" s="48">
        <f>1/SQRT(1+(Einstellungen!$E$17/(I110*2*PI()*Einstellungen!$E$19))^2)</f>
        <v>0.99755896714162662</v>
      </c>
      <c r="J118" s="48">
        <f>1/SQRT(1+(Einstellungen!$E$17/(J110*2*PI()*Einstellungen!$E$19))^2)</f>
        <v>0.99785361000252437</v>
      </c>
      <c r="K118" s="48">
        <f>1/SQRT(1+(Einstellungen!$E$17/(K110*2*PI()*Einstellungen!$E$19))^2)</f>
        <v>0.99809800074949839</v>
      </c>
      <c r="L118" s="48">
        <f>1/SQRT(1+(Einstellungen!$E$17/(L110*2*PI()*Einstellungen!$E$19))^2)</f>
        <v>0.99830294092125726</v>
      </c>
      <c r="M118" s="48">
        <f>1/SQRT(1+(Einstellungen!$E$17/(M110*2*PI()*Einstellungen!$E$19))^2)</f>
        <v>0.99847648044352122</v>
      </c>
      <c r="N118" s="48">
        <f>1/SQRT(1+(Einstellungen!$E$17/(N110*2*PI()*Einstellungen!$E$19))^2)</f>
        <v>0.99862471731507951</v>
      </c>
      <c r="O118" s="48">
        <f>1/SQRT(1+(Einstellungen!$E$17/(O110*2*PI()*Einstellungen!$E$19))^2)</f>
        <v>0.99875233887784465</v>
      </c>
      <c r="P118" s="48">
        <f>1/SQRT(1+(Einstellungen!$E$17/(P110*2*PI()*Einstellungen!$E$19))^2)</f>
        <v>0.9988629958307027</v>
      </c>
      <c r="Q118" s="48">
        <f>1/SQRT(1+(Einstellungen!$E$17/(Q110*2*PI()*Einstellungen!$E$19))^2)</f>
        <v>0.99895956551984977</v>
      </c>
      <c r="R118" s="48">
        <f>1/SQRT(1+(Einstellungen!$E$17/(R110*2*PI()*Einstellungen!$E$19))^2)</f>
        <v>0.99904434042550061</v>
      </c>
      <c r="S118" s="48">
        <f>1/SQRT(1+(Einstellungen!$E$17/(S110*2*PI()*Einstellungen!$E$19))^2)</f>
        <v>0.99911916517332078</v>
      </c>
      <c r="T118" s="48">
        <f>1/SQRT(1+(Einstellungen!$E$17/(T110*2*PI()*Einstellungen!$E$19))^2)</f>
        <v>0.99918553752544903</v>
      </c>
      <c r="U118" s="48">
        <f>1/SQRT(1+(Einstellungen!$E$17/(U110*2*PI()*Einstellungen!$E$19))^2)</f>
        <v>0.99924468377702313</v>
      </c>
      <c r="V118" s="48">
        <f>1/SQRT(1+(Einstellungen!$E$17/(V110*2*PI()*Einstellungen!$E$19))^2)</f>
        <v>0.99929761570918074</v>
      </c>
      <c r="W118" s="48">
        <f>1/SQRT(1+(Einstellungen!$E$17/(W110*2*PI()*Einstellungen!$E$19))^2)</f>
        <v>0.99934517407856216</v>
      </c>
      <c r="X118" s="48">
        <f>1/SQRT(1+(Einstellungen!$E$17/(X110*2*PI()*Einstellungen!$E$19))^2)</f>
        <v>0.999388062160532</v>
      </c>
      <c r="Y118" s="48">
        <f>1/SQRT(1+(Einstellungen!$E$17/(Y110*2*PI()*Einstellungen!$E$19))^2)</f>
        <v>0.99942687186269241</v>
      </c>
      <c r="Z118" s="48">
        <f>1/SQRT(1+(Einstellungen!$E$17/(Z110*2*PI()*Einstellungen!$E$19))^2)</f>
        <v>0.99946210423113246</v>
      </c>
      <c r="AA118" s="48">
        <f>1/SQRT(1+(Einstellungen!$E$17/(AA110*2*PI()*Einstellungen!$E$19))^2)</f>
        <v>0.9994941856840629</v>
      </c>
      <c r="AB118" s="48">
        <f>1/SQRT(1+(Einstellungen!$E$17/(AB110*2*PI()*Einstellungen!$E$19))^2)</f>
        <v>0.99952348096053645</v>
      </c>
      <c r="AC118" s="48">
        <f>1/SQRT(1+(Einstellungen!$E$17/(AC110*2*PI()*Einstellungen!$E$19))^2)</f>
        <v>0.99955030352236685</v>
      </c>
      <c r="AD118" s="48">
        <f>1/SQRT(1+(Einstellungen!$E$17/(AD110*2*PI()*Einstellungen!$E$19))^2)</f>
        <v>0.99957492396592529</v>
      </c>
      <c r="AE118" s="48">
        <f>1/SQRT(1+(Einstellungen!$E$17/(AE110*2*PI()*Einstellungen!$E$19))^2)</f>
        <v>0.99959757686727935</v>
      </c>
      <c r="AF118" s="48">
        <f>1/SQRT(1+(Einstellungen!$E$17/(AF110*2*PI()*Einstellungen!$E$19))^2)</f>
        <v>0.99961846638541729</v>
      </c>
      <c r="AG118" s="48">
        <f>1/SQRT(1+(Einstellungen!$E$17/(AG110*2*PI()*Einstellungen!$E$19))^2)</f>
        <v>0.99963777087450523</v>
      </c>
      <c r="AH118" s="48">
        <f>1/SQRT(1+(Einstellungen!$E$17/(AH110*2*PI()*Einstellungen!$E$19))^2)</f>
        <v>0.99965564670049389</v>
      </c>
      <c r="AI118" s="48">
        <f>1/SQRT(1+(Einstellungen!$E$17/(AI110*2*PI()*Einstellungen!$E$19))^2)</f>
        <v>0.99967223141513439</v>
      </c>
      <c r="AJ118" s="48">
        <f>1/SQRT(1+(Einstellungen!$E$17/(AJ110*2*PI()*Einstellungen!$E$19))^2)</f>
        <v>0.99968764640812258</v>
      </c>
      <c r="AK118" s="48">
        <f>1/SQRT(1+(Einstellungen!$E$17/(AK110*2*PI()*Einstellungen!$E$19))^2)</f>
        <v>0.99970199913316748</v>
      </c>
      <c r="AL118" s="48">
        <f>1/SQRT(1+(Einstellungen!$E$17/(AL110*2*PI()*Einstellungen!$E$19))^2)</f>
        <v>0.9997153849844399</v>
      </c>
      <c r="AM118" s="48">
        <f>1/SQRT(1+(Einstellungen!$E$17/(AM110*2*PI()*Einstellungen!$E$19))^2)</f>
        <v>0.99972788888477671</v>
      </c>
      <c r="AN118" s="48">
        <f>1/SQRT(1+(Einstellungen!$E$17/(AN110*2*PI()*Einstellungen!$E$19))^2)</f>
        <v>0.99973958663513884</v>
      </c>
      <c r="AO118" s="48">
        <f>1/SQRT(1+(Einstellungen!$E$17/(AO110*2*PI()*Einstellungen!$E$19))^2)</f>
        <v>0.99975054606547997</v>
      </c>
      <c r="AP118" s="48">
        <f>1/SQRT(1+(Einstellungen!$E$17/(AP110*2*PI()*Einstellungen!$E$19))^2)</f>
        <v>0.99976082801972532</v>
      </c>
      <c r="AQ118" s="48">
        <f>1/SQRT(1+(Einstellungen!$E$17/(AQ110*2*PI()*Einstellungen!$E$19))^2)</f>
        <v>0.99977048720163897</v>
      </c>
      <c r="AR118" s="48">
        <f>1/SQRT(1+(Einstellungen!$E$17/(AR110*2*PI()*Einstellungen!$E$19))^2)</f>
        <v>0.99977957290358355</v>
      </c>
      <c r="AS118" s="48">
        <f>1/SQRT(1+(Einstellungen!$E$17/(AS110*2*PI()*Einstellungen!$E$19))^2)</f>
        <v>0.9997881296363399</v>
      </c>
      <c r="AT118" s="48">
        <f>1/SQRT(1+(Einstellungen!$E$17/(AT110*2*PI()*Einstellungen!$E$19))^2)</f>
        <v>0.99979619767504535</v>
      </c>
      <c r="AU118" s="48">
        <f>1/SQRT(1+(Einstellungen!$E$17/(AU110*2*PI()*Einstellungen!$E$19))^2)</f>
        <v>0.99980381353377701</v>
      </c>
      <c r="AV118" s="48">
        <f>1/SQRT(1+(Einstellungen!$E$17/(AV110*2*PI()*Einstellungen!$E$19))^2)</f>
        <v>0.99981101037924203</v>
      </c>
      <c r="AW118" s="48">
        <f>1/SQRT(1+(Einstellungen!$E$17/(AW110*2*PI()*Einstellungen!$E$19))^2)</f>
        <v>0.99981781839234463</v>
      </c>
      <c r="AX118" s="48">
        <f>1/SQRT(1+(Einstellungen!$E$17/(AX110*2*PI()*Einstellungen!$E$19))^2)</f>
        <v>0.99982426508499733</v>
      </c>
      <c r="AY118" s="48">
        <f>1/SQRT(1+(Einstellungen!$E$17/(AY110*2*PI()*Einstellungen!$E$19))^2)</f>
        <v>0.99983037557840204</v>
      </c>
      <c r="AZ118" s="48">
        <f>1/SQRT(1+(Einstellungen!$E$17/(AZ110*2*PI()*Einstellungen!$E$19))^2)</f>
        <v>0.99983617284806092</v>
      </c>
      <c r="BA118" s="48">
        <f>1/SQRT(1+(Einstellungen!$E$17/(BA110*2*PI()*Einstellungen!$E$19))^2)</f>
        <v>0.99984167793998813</v>
      </c>
      <c r="BB118" s="48">
        <f>1/SQRT(1+(Einstellungen!$E$17/(BB110*2*PI()*Einstellungen!$E$19))^2)</f>
        <v>0.99984691016192495</v>
      </c>
      <c r="BC118" s="48">
        <f>1/SQRT(1+(Einstellungen!$E$17/(BC110*2*PI()*Einstellungen!$E$19))^2)</f>
        <v>0.99985188725280949</v>
      </c>
      <c r="BD118" s="48">
        <f>1/SQRT(1+(Einstellungen!$E$17/(BD110*2*PI()*Einstellungen!$E$19))^2)</f>
        <v>0.99985662553328025</v>
      </c>
      <c r="BE118" s="48">
        <f>1/SQRT(1+(Einstellungen!$E$17/(BE110*2*PI()*Einstellungen!$E$19))^2)</f>
        <v>0.99986114003959981</v>
      </c>
      <c r="BF118" s="48">
        <f>1/SQRT(1+(Einstellungen!$E$17/(BF110*2*PI()*Einstellungen!$E$19))^2)</f>
        <v>0.99986544464305793</v>
      </c>
      <c r="BG118" s="48">
        <f>1/SQRT(1+(Einstellungen!$E$17/(BG110*2*PI()*Einstellungen!$E$19))^2)</f>
        <v>0.99986955215661899</v>
      </c>
      <c r="BH118" s="48">
        <f>1/SQRT(1+(Einstellungen!$E$17/(BH110*2*PI()*Einstellungen!$E$19))^2)</f>
        <v>0.99987347443035446</v>
      </c>
      <c r="BI118" s="48">
        <f>1/SQRT(1+(Einstellungen!$E$17/(BI110*2*PI()*Einstellungen!$E$19))^2)</f>
        <v>0.99987722243698363</v>
      </c>
      <c r="BJ118" s="48">
        <f>1/SQRT(1+(Einstellungen!$E$17/(BJ110*2*PI()*Einstellungen!$E$19))^2)</f>
        <v>0.99988080634867926</v>
      </c>
      <c r="BK118" s="48">
        <f>1/SQRT(1+(Einstellungen!$E$17/(BK110*2*PI()*Einstellungen!$E$19))^2)</f>
        <v>0.9998842356061407</v>
      </c>
      <c r="BL118" s="48">
        <f>1/SQRT(1+(Einstellungen!$E$17/(BL110*2*PI()*Einstellungen!$E$19))^2)</f>
        <v>0.99988751898081629</v>
      </c>
      <c r="BM118" s="48">
        <f>1/SQRT(1+(Einstellungen!$E$17/(BM110*2*PI()*Einstellungen!$E$19))^2)</f>
        <v>0.99989066463103282</v>
      </c>
      <c r="BN118" s="48">
        <f>1/SQRT(1+(Einstellungen!$E$17/(BN110*2*PI()*Einstellungen!$E$19))^2)</f>
        <v>0.99989368015271329</v>
      </c>
      <c r="BO118" s="48">
        <f>1/SQRT(1+(Einstellungen!$E$17/(BO110*2*PI()*Einstellungen!$E$19))^2)</f>
        <v>0.99989657262526477</v>
      </c>
      <c r="BP118" s="48">
        <f>1/SQRT(1+(Einstellungen!$E$17/(BP110*2*PI()*Einstellungen!$E$19))^2)</f>
        <v>0.99989934865315655</v>
      </c>
      <c r="BQ118" s="48">
        <f>1/SQRT(1+(Einstellungen!$E$17/(BQ110*2*PI()*Einstellungen!$E$19))^2)</f>
        <v>0.99990201440364745</v>
      </c>
      <c r="BR118" s="48">
        <f>1/SQRT(1+(Einstellungen!$E$17/(BR110*2*PI()*Einstellungen!$E$19))^2)</f>
        <v>0.99990457564105995</v>
      </c>
      <c r="BS118" s="48">
        <f>1/SQRT(1+(Einstellungen!$E$17/(BS110*2*PI()*Einstellungen!$E$19))^2)</f>
        <v>0.99990703775796319</v>
      </c>
      <c r="BT118" s="48">
        <f>1/SQRT(1+(Einstellungen!$E$17/(BT110*2*PI()*Einstellungen!$E$19))^2)</f>
        <v>0.99990940580357424</v>
      </c>
      <c r="BU118" s="48">
        <f>1/SQRT(1+(Einstellungen!$E$17/(BU110*2*PI()*Einstellungen!$E$19))^2)</f>
        <v>0.99991168450966128</v>
      </c>
      <c r="BV118" s="48">
        <f>1/SQRT(1+(Einstellungen!$E$17/(BV110*2*PI()*Einstellungen!$E$19))^2)</f>
        <v>0.99991387831419465</v>
      </c>
      <c r="BW118" s="48">
        <f>1/SQRT(1+(Einstellungen!$E$17/(BW110*2*PI()*Einstellungen!$E$19))^2)</f>
        <v>0.99991599138296794</v>
      </c>
      <c r="BX118" s="48">
        <f>1/SQRT(1+(Einstellungen!$E$17/(BX110*2*PI()*Einstellungen!$E$19))^2)</f>
        <v>0.99991802762938409</v>
      </c>
      <c r="BY118" s="48">
        <f>1/SQRT(1+(Einstellungen!$E$17/(BY110*2*PI()*Einstellungen!$E$19))^2)</f>
        <v>0.99991999073258542</v>
      </c>
      <c r="BZ118" s="48">
        <f>1/SQRT(1+(Einstellungen!$E$17/(BZ110*2*PI()*Einstellungen!$E$19))^2)</f>
        <v>0.99992188415408145</v>
      </c>
      <c r="CA118" s="48">
        <f>1/SQRT(1+(Einstellungen!$E$17/(CA110*2*PI()*Einstellungen!$E$19))^2)</f>
        <v>0.99992371115301582</v>
      </c>
      <c r="CB118" s="48">
        <f>1/SQRT(1+(Einstellungen!$E$17/(CB110*2*PI()*Einstellungen!$E$19))^2)</f>
        <v>0.99992547480019733</v>
      </c>
      <c r="CC118" s="48">
        <f>1/SQRT(1+(Einstellungen!$E$17/(CC110*2*PI()*Einstellungen!$E$19))^2)</f>
        <v>0.99992717799101172</v>
      </c>
      <c r="CD118" s="48">
        <f>1/SQRT(1+(Einstellungen!$E$17/(CD110*2*PI()*Einstellungen!$E$19))^2)</f>
        <v>0.9999288234573096</v>
      </c>
      <c r="CE118" s="48">
        <f>1/SQRT(1+(Einstellungen!$E$17/(CE110*2*PI()*Einstellungen!$E$19))^2)</f>
        <v>0.99993041377836622</v>
      </c>
      <c r="CF118" s="48">
        <f>1/SQRT(1+(Einstellungen!$E$17/(CF110*2*PI()*Einstellungen!$E$19))^2)</f>
        <v>0.99993195139099456</v>
      </c>
      <c r="CG118" s="48">
        <f>1/SQRT(1+(Einstellungen!$E$17/(CG110*2*PI()*Einstellungen!$E$19))^2)</f>
        <v>0.99993343859888262</v>
      </c>
      <c r="CH118" s="48">
        <f>1/SQRT(1+(Einstellungen!$E$17/(CH110*2*PI()*Einstellungen!$E$19))^2)</f>
        <v>0.99993487758122823</v>
      </c>
      <c r="CI118" s="48">
        <f>1/SQRT(1+(Einstellungen!$E$17/(CI110*2*PI()*Einstellungen!$E$19))^2)</f>
        <v>0.99993627040072297</v>
      </c>
      <c r="CJ118" s="48">
        <f>1/SQRT(1+(Einstellungen!$E$17/(CJ110*2*PI()*Einstellungen!$E$19))^2)</f>
        <v>0.9999376190109488</v>
      </c>
      <c r="CK118" s="48">
        <f>1/SQRT(1+(Einstellungen!$E$17/(CK110*2*PI()*Einstellungen!$E$19))^2)</f>
        <v>0.9999389252632308</v>
      </c>
      <c r="CL118" s="48">
        <f>1/SQRT(1+(Einstellungen!$E$17/(CL110*2*PI()*Einstellungen!$E$19))^2)</f>
        <v>0.99994019091299324</v>
      </c>
      <c r="CM118" s="48">
        <f>1/SQRT(1+(Einstellungen!$E$17/(CM110*2*PI()*Einstellungen!$E$19))^2)</f>
        <v>0.99994141762565925</v>
      </c>
      <c r="CN118" s="48">
        <f>1/SQRT(1+(Einstellungen!$E$17/(CN110*2*PI()*Einstellungen!$E$19))^2)</f>
        <v>0.99994260698213211</v>
      </c>
      <c r="CO118" s="48">
        <f>1/SQRT(1+(Einstellungen!$E$17/(CO110*2*PI()*Einstellungen!$E$19))^2)</f>
        <v>0.99994376048389066</v>
      </c>
      <c r="CP118" s="49">
        <f>1/SQRT(1+(Einstellungen!$E$17/(CP110*2*PI()*Einstellungen!$E$19))^2)</f>
        <v>0.9999448795577297</v>
      </c>
    </row>
    <row r="119" spans="2:94" ht="15.75" thickBot="1" x14ac:dyDescent="0.3">
      <c r="B119" s="237"/>
      <c r="C119" s="240"/>
      <c r="D119" s="31">
        <f>1/SQRT(1+(Einstellungen!$E$17/(D111*2*PI()*Einstellungen!$E$19))^2)</f>
        <v>0.9999448795577297</v>
      </c>
      <c r="E119" s="50">
        <f>1/SQRT(1+(Einstellungen!$E$17/(E111*2*PI()*Einstellungen!$E$19))^2)</f>
        <v>0.99995444526180066</v>
      </c>
      <c r="F119" s="50">
        <f>1/SQRT(1+(Einstellungen!$E$17/(F111*2*PI()*Einstellungen!$E$19))^2)</f>
        <v>0.99996172094804081</v>
      </c>
      <c r="G119" s="50">
        <f>1/SQRT(1+(Einstellungen!$E$17/(G111*2*PI()*Einstellungen!$E$19))^2)</f>
        <v>0.99996738325265244</v>
      </c>
      <c r="H119" s="50">
        <f>1/SQRT(1+(Einstellungen!$E$17/(H111*2*PI()*Einstellungen!$E$19))^2)</f>
        <v>0.99997187618646788</v>
      </c>
      <c r="I119" s="50">
        <f>1/SQRT(1+(Einstellungen!$E$17/(I111*2*PI()*Einstellungen!$E$19))^2)</f>
        <v>0.99997550090033815</v>
      </c>
      <c r="J119" s="50">
        <f>1/SQRT(1+(Einstellungen!$E$17/(J111*2*PI()*Einstellungen!$E$19))^2)</f>
        <v>0.99997846749236818</v>
      </c>
      <c r="K119" s="50">
        <f>1/SQRT(1+(Einstellungen!$E$17/(K111*2*PI()*Einstellungen!$E$19))^2)</f>
        <v>0.99998092615126766</v>
      </c>
      <c r="L119" s="50">
        <f>1/SQRT(1+(Einstellungen!$E$17/(L111*2*PI()*Einstellungen!$E$19))^2)</f>
        <v>0.99998298654530748</v>
      </c>
      <c r="M119" s="50">
        <f>1/SQRT(1+(Einstellungen!$E$17/(M111*2*PI()*Einstellungen!$E$19))^2)</f>
        <v>0.99998473026665169</v>
      </c>
      <c r="N119" s="50">
        <f>1/SQRT(1+(Einstellungen!$E$17/(N111*2*PI()*Einstellungen!$E$19))^2)</f>
        <v>0.99998621903487783</v>
      </c>
      <c r="O119" s="50">
        <f>1/SQRT(1+(Einstellungen!$E$17/(O111*2*PI()*Einstellungen!$E$19))^2)</f>
        <v>0.99998750023437011</v>
      </c>
      <c r="P119" s="50">
        <f>1/SQRT(1+(Einstellungen!$E$17/(P111*2*PI()*Einstellungen!$E$19))^2)</f>
        <v>0.99998861073176615</v>
      </c>
      <c r="Q119" s="50">
        <f>1/SQRT(1+(Einstellungen!$E$17/(Q111*2*PI()*Einstellungen!$E$19))^2)</f>
        <v>0.99998957955796564</v>
      </c>
      <c r="R119" s="50">
        <f>1/SQRT(1+(Einstellungen!$E$17/(R111*2*PI()*Einstellungen!$E$19))^2)</f>
        <v>0.99999042982488406</v>
      </c>
      <c r="S119" s="50">
        <f>1/SQRT(1+(Einstellungen!$E$17/(S111*2*PI()*Einstellungen!$E$19))^2)</f>
        <v>0.99999118011668686</v>
      </c>
      <c r="T119" s="50">
        <f>1/SQRT(1+(Einstellungen!$E$17/(T111*2*PI()*Einstellungen!$E$19))^2)</f>
        <v>0.9999918455139456</v>
      </c>
      <c r="U119" s="50">
        <f>1/SQRT(1+(Einstellungen!$E$17/(U111*2*PI()*Einstellungen!$E$19))^2)</f>
        <v>0.99999243835737339</v>
      </c>
      <c r="V119" s="50">
        <f>1/SQRT(1+(Einstellungen!$E$17/(V111*2*PI()*Einstellungen!$E$19))^2)</f>
        <v>0.99999296882415689</v>
      </c>
      <c r="W119" s="50">
        <f>1/SQRT(1+(Einstellungen!$E$17/(W111*2*PI()*Einstellungen!$E$19))^2)</f>
        <v>0.99999344536765589</v>
      </c>
      <c r="X119" s="50">
        <f>1/SQRT(1+(Einstellungen!$E$17/(X111*2*PI()*Einstellungen!$E$19))^2)</f>
        <v>0.99999387505627302</v>
      </c>
      <c r="Y119" s="50">
        <f>1/SQRT(1+(Einstellungen!$E$17/(Y111*2*PI()*Einstellungen!$E$19))^2)</f>
        <v>0.99999426383707701</v>
      </c>
      <c r="Z119" s="50">
        <f>1/SQRT(1+(Einstellungen!$E$17/(Z111*2*PI()*Einstellungen!$E$19))^2)</f>
        <v>0.99999461674268819</v>
      </c>
      <c r="AA119" s="50">
        <f>1/SQRT(1+(Einstellungen!$E$17/(AA111*2*PI()*Einstellungen!$E$19))^2)</f>
        <v>0.99999493805496409</v>
      </c>
      <c r="AB119" s="50">
        <f>1/SQRT(1+(Einstellungen!$E$17/(AB111*2*PI()*Einstellungen!$E$19))^2)</f>
        <v>0.99999523143549318</v>
      </c>
      <c r="AC119" s="50">
        <f>1/SQRT(1+(Einstellungen!$E$17/(AC111*2*PI()*Einstellungen!$E$19))^2)</f>
        <v>0.99999550003037485</v>
      </c>
      <c r="AD119" s="50">
        <f>1/SQRT(1+(Einstellungen!$E$17/(AD111*2*PI()*Einstellungen!$E$19))^2)</f>
        <v>0.99999574655491552</v>
      </c>
      <c r="AE119" s="50">
        <f>1/SQRT(1+(Einstellungen!$E$17/(AE111*2*PI()*Einstellungen!$E$19))^2)</f>
        <v>0.9999959733625241</v>
      </c>
      <c r="AF119" s="50">
        <f>1/SQRT(1+(Einstellungen!$E$17/(AF111*2*PI()*Einstellungen!$E$19))^2)</f>
        <v>0.99999618250108446</v>
      </c>
      <c r="AG119" s="50">
        <f>1/SQRT(1+(Einstellungen!$E$17/(AG111*2*PI()*Einstellungen!$E$19))^2)</f>
        <v>0.99999637575934763</v>
      </c>
      <c r="AH119" s="50">
        <f>1/SQRT(1+(Einstellungen!$E$17/(AH111*2*PI()*Einstellungen!$E$19))^2)</f>
        <v>0.99999655470530513</v>
      </c>
      <c r="AI119" s="50">
        <f>1/SQRT(1+(Einstellungen!$E$17/(AI111*2*PI()*Einstellungen!$E$19))^2)</f>
        <v>0.99999672071809365</v>
      </c>
      <c r="AJ119" s="50">
        <f>1/SQRT(1+(Einstellungen!$E$17/(AJ111*2*PI()*Einstellungen!$E$19))^2)</f>
        <v>0.9999968750146484</v>
      </c>
      <c r="AK119" s="50">
        <f>1/SQRT(1+(Einstellungen!$E$17/(AK111*2*PI()*Einstellungen!$E$19))^2)</f>
        <v>0.99999701867206692</v>
      </c>
      <c r="AL119" s="50">
        <f>1/SQRT(1+(Einstellungen!$E$17/(AL111*2*PI()*Einstellungen!$E$19))^2)</f>
        <v>0.99999715264645872</v>
      </c>
      <c r="AM119" s="50">
        <f>1/SQRT(1+(Einstellungen!$E$17/(AM111*2*PI()*Einstellungen!$E$19))^2)</f>
        <v>0.99999727778889336</v>
      </c>
      <c r="AN119" s="50">
        <f>1/SQRT(1+(Einstellungen!$E$17/(AN111*2*PI()*Einstellungen!$E$19))^2)</f>
        <v>0.99999739485895156</v>
      </c>
      <c r="AO119" s="50">
        <f>1/SQRT(1+(Einstellungen!$E$17/(AO111*2*PI()*Einstellungen!$E$19))^2)</f>
        <v>0.99999750453627623</v>
      </c>
      <c r="AP119" s="50">
        <f>1/SQRT(1+(Einstellungen!$E$17/(AP111*2*PI()*Einstellungen!$E$19))^2)</f>
        <v>0.99999760743046162</v>
      </c>
      <c r="AQ119" s="50">
        <f>1/SQRT(1+(Einstellungen!$E$17/(AQ111*2*PI()*Einstellungen!$E$19))^2)</f>
        <v>0.99999770408953947</v>
      </c>
      <c r="AR119" s="50">
        <f>1/SQRT(1+(Einstellungen!$E$17/(AR111*2*PI()*Einstellungen!$E$19))^2)</f>
        <v>0.99999779500729302</v>
      </c>
      <c r="AS119" s="50">
        <f>1/SQRT(1+(Einstellungen!$E$17/(AS111*2*PI()*Einstellungen!$E$19))^2)</f>
        <v>0.99999788062957506</v>
      </c>
      <c r="AT119" s="50">
        <f>1/SQRT(1+(Einstellungen!$E$17/(AT111*2*PI()*Einstellungen!$E$19))^2)</f>
        <v>0.99999796135978447</v>
      </c>
      <c r="AU119" s="50">
        <f>1/SQRT(1+(Einstellungen!$E$17/(AU111*2*PI()*Einstellungen!$E$19))^2)</f>
        <v>0.9999980375636266</v>
      </c>
      <c r="AV119" s="50">
        <f>1/SQRT(1+(Einstellungen!$E$17/(AV111*2*PI()*Einstellungen!$E$19))^2)</f>
        <v>0.99999810957326185</v>
      </c>
      <c r="AW119" s="50">
        <f>1/SQRT(1+(Einstellungen!$E$17/(AW111*2*PI()*Einstellungen!$E$19))^2)</f>
        <v>0.99999817769093158</v>
      </c>
      <c r="AX119" s="50">
        <f>1/SQRT(1+(Einstellungen!$E$17/(AX111*2*PI()*Einstellungen!$E$19))^2)</f>
        <v>0.99999824219213485</v>
      </c>
      <c r="AY119" s="50">
        <f>1/SQRT(1+(Einstellungen!$E$17/(AY111*2*PI()*Einstellungen!$E$19))^2)</f>
        <v>0.99999830332841777</v>
      </c>
      <c r="AZ119" s="50">
        <f>1/SQRT(1+(Einstellungen!$E$17/(AZ111*2*PI()*Einstellungen!$E$19))^2)</f>
        <v>0.99999836132983055</v>
      </c>
      <c r="BA119" s="50">
        <f>1/SQRT(1+(Einstellungen!$E$17/(BA111*2*PI()*Einstellungen!$E$19))^2)</f>
        <v>0.99999841640709408</v>
      </c>
      <c r="BB119" s="50">
        <f>1/SQRT(1+(Einstellungen!$E$17/(BB111*2*PI()*Einstellungen!$E$19))^2)</f>
        <v>0.99999846875351694</v>
      </c>
      <c r="BC119" s="50">
        <f>1/SQRT(1+(Einstellungen!$E$17/(BC111*2*PI()*Einstellungen!$E$19))^2)</f>
        <v>0.99999851854669441</v>
      </c>
      <c r="BD119" s="50">
        <f>1/SQRT(1+(Einstellungen!$E$17/(BD111*2*PI()*Einstellungen!$E$19))^2)</f>
        <v>0.99999856595001491</v>
      </c>
      <c r="BE119" s="50">
        <f>1/SQRT(1+(Einstellungen!$E$17/(BE111*2*PI()*Einstellungen!$E$19))^2)</f>
        <v>0.99999861111400457</v>
      </c>
      <c r="BF119" s="50">
        <f>1/SQRT(1+(Einstellungen!$E$17/(BF111*2*PI()*Einstellungen!$E$19))^2)</f>
        <v>0.99999865417752165</v>
      </c>
      <c r="BG119" s="50">
        <f>1/SQRT(1+(Einstellungen!$E$17/(BG111*2*PI()*Einstellungen!$E$19))^2)</f>
        <v>0.99999869526882568</v>
      </c>
      <c r="BH119" s="50">
        <f>1/SQRT(1+(Einstellungen!$E$17/(BH111*2*PI()*Einstellungen!$E$19))^2)</f>
        <v>0.99999873450653454</v>
      </c>
      <c r="BI119" s="50">
        <f>1/SQRT(1+(Einstellungen!$E$17/(BI111*2*PI()*Einstellungen!$E$19))^2)</f>
        <v>0.99999877200047982</v>
      </c>
      <c r="BJ119" s="50">
        <f>1/SQRT(1+(Einstellungen!$E$17/(BJ111*2*PI()*Einstellungen!$E$19))^2)</f>
        <v>0.99999880785247786</v>
      </c>
      <c r="BK119" s="50">
        <f>1/SQRT(1+(Einstellungen!$E$17/(BK111*2*PI()*Einstellungen!$E$19))^2)</f>
        <v>0.9999988421570204</v>
      </c>
      <c r="BL119" s="50">
        <f>1/SQRT(1+(Einstellungen!$E$17/(BL111*2*PI()*Einstellungen!$E$19))^2)</f>
        <v>0.99999887500189844</v>
      </c>
      <c r="BM119" s="50">
        <f>1/SQRT(1+(Einstellungen!$E$17/(BM111*2*PI()*Einstellungen!$E$19))^2)</f>
        <v>0.99999890646876455</v>
      </c>
      <c r="BN119" s="50">
        <f>1/SQRT(1+(Einstellungen!$E$17/(BN111*2*PI()*Einstellungen!$E$19))^2)</f>
        <v>0.99999893663364048</v>
      </c>
      <c r="BO119" s="50">
        <f>1/SQRT(1+(Einstellungen!$E$17/(BO111*2*PI()*Einstellungen!$E$19))^2)</f>
        <v>0.99999896556737733</v>
      </c>
      <c r="BP119" s="50">
        <f>1/SQRT(1+(Einstellungen!$E$17/(BP111*2*PI()*Einstellungen!$E$19))^2)</f>
        <v>0.9999989933360709</v>
      </c>
      <c r="BQ119" s="50">
        <f>1/SQRT(1+(Einstellungen!$E$17/(BQ111*2*PI()*Einstellungen!$E$19))^2)</f>
        <v>0.99999902000144059</v>
      </c>
      <c r="BR119" s="50">
        <f>1/SQRT(1+(Einstellungen!$E$17/(BR111*2*PI()*Einstellungen!$E$19))^2)</f>
        <v>0.99999904562117248</v>
      </c>
      <c r="BS119" s="50">
        <f>1/SQRT(1+(Einstellungen!$E$17/(BS111*2*PI()*Einstellungen!$E$19))^2)</f>
        <v>0.99999907024923052</v>
      </c>
      <c r="BT119" s="50">
        <f>1/SQRT(1+(Einstellungen!$E$17/(BT111*2*PI()*Einstellungen!$E$19))^2)</f>
        <v>0.99999909393614272</v>
      </c>
      <c r="BU119" s="50">
        <f>1/SQRT(1+(Einstellungen!$E$17/(BU111*2*PI()*Einstellungen!$E$19))^2)</f>
        <v>0.99999911672925867</v>
      </c>
      <c r="BV119" s="50">
        <f>1/SQRT(1+(Einstellungen!$E$17/(BV111*2*PI()*Einstellungen!$E$19))^2)</f>
        <v>0.99999913867298784</v>
      </c>
      <c r="BW119" s="50">
        <f>1/SQRT(1+(Einstellungen!$E$17/(BW111*2*PI()*Einstellungen!$E$19))^2)</f>
        <v>0.99999915980901499</v>
      </c>
      <c r="BX119" s="50">
        <f>1/SQRT(1+(Einstellungen!$E$17/(BX111*2*PI()*Einstellungen!$E$19))^2)</f>
        <v>0.99999918017649891</v>
      </c>
      <c r="BY119" s="50">
        <f>1/SQRT(1+(Einstellungen!$E$17/(BY111*2*PI()*Einstellungen!$E$19))^2)</f>
        <v>0.99999919981225383</v>
      </c>
      <c r="BZ119" s="50">
        <f>1/SQRT(1+(Einstellungen!$E$17/(BZ111*2*PI()*Einstellungen!$E$19))^2)</f>
        <v>0.99999921875091546</v>
      </c>
      <c r="CA119" s="50">
        <f>1/SQRT(1+(Einstellungen!$E$17/(CA111*2*PI()*Einstellungen!$E$19))^2)</f>
        <v>0.99999923702509463</v>
      </c>
      <c r="CB119" s="50">
        <f>1/SQRT(1+(Einstellungen!$E$17/(CB111*2*PI()*Einstellungen!$E$19))^2)</f>
        <v>0.99999925466551698</v>
      </c>
      <c r="CC119" s="50">
        <f>1/SQRT(1+(Einstellungen!$E$17/(CC111*2*PI()*Einstellungen!$E$19))^2)</f>
        <v>0.99999927170115233</v>
      </c>
      <c r="CD119" s="50">
        <f>1/SQRT(1+(Einstellungen!$E$17/(CD111*2*PI()*Einstellungen!$E$19))^2)</f>
        <v>0.99999928815933448</v>
      </c>
      <c r="CE119" s="50">
        <f>1/SQRT(1+(Einstellungen!$E$17/(CE111*2*PI()*Einstellungen!$E$19))^2)</f>
        <v>0.99999930406586968</v>
      </c>
      <c r="CF119" s="50">
        <f>1/SQRT(1+(Einstellungen!$E$17/(CF111*2*PI()*Einstellungen!$E$19))^2)</f>
        <v>0.99999931944513909</v>
      </c>
      <c r="CG119" s="50">
        <f>1/SQRT(1+(Einstellungen!$E$17/(CG111*2*PI()*Einstellungen!$E$19))^2)</f>
        <v>0.99999933432019128</v>
      </c>
      <c r="CH119" s="50">
        <f>1/SQRT(1+(Einstellungen!$E$17/(CH111*2*PI()*Einstellungen!$E$19))^2)</f>
        <v>0.99999934871282925</v>
      </c>
      <c r="CI119" s="50">
        <f>1/SQRT(1+(Einstellungen!$E$17/(CI111*2*PI()*Einstellungen!$E$19))^2)</f>
        <v>0.99999936264368949</v>
      </c>
      <c r="CJ119" s="50">
        <f>1/SQRT(1+(Einstellungen!$E$17/(CJ111*2*PI()*Einstellungen!$E$19))^2)</f>
        <v>0.9999993761323176</v>
      </c>
      <c r="CK119" s="50">
        <f>1/SQRT(1+(Einstellungen!$E$17/(CK111*2*PI()*Einstellungen!$E$19))^2)</f>
        <v>0.99999938919723541</v>
      </c>
      <c r="CL119" s="50">
        <f>1/SQRT(1+(Einstellungen!$E$17/(CL111*2*PI()*Einstellungen!$E$19))^2)</f>
        <v>0.99999940185600555</v>
      </c>
      <c r="CM119" s="50">
        <f>1/SQRT(1+(Einstellungen!$E$17/(CM111*2*PI()*Einstellungen!$E$19))^2)</f>
        <v>0.99999941412528903</v>
      </c>
      <c r="CN119" s="50">
        <f>1/SQRT(1+(Einstellungen!$E$17/(CN111*2*PI()*Einstellungen!$E$19))^2)</f>
        <v>0.9999994260209023</v>
      </c>
      <c r="CO119" s="50">
        <f>1/SQRT(1+(Einstellungen!$E$17/(CO111*2*PI()*Einstellungen!$E$19))^2)</f>
        <v>0.99999943755786658</v>
      </c>
      <c r="CP119" s="51">
        <f>1/SQRT(1+(Einstellungen!$E$17/(CP111*2*PI()*Einstellungen!$E$19))^2)</f>
        <v>0.99999944875045588</v>
      </c>
    </row>
    <row r="120" spans="2:94" ht="15.75" thickBot="1" x14ac:dyDescent="0.3">
      <c r="B120" s="34"/>
      <c r="C120" s="52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4"/>
    </row>
    <row r="121" spans="2:94" x14ac:dyDescent="0.25">
      <c r="B121" s="235" t="s">
        <v>59</v>
      </c>
      <c r="C121" s="238"/>
      <c r="D121" s="48">
        <f t="shared" ref="D121:BO121" si="320">20*LOG(D113)</f>
        <v>-80.423786020790544</v>
      </c>
      <c r="E121" s="48">
        <f t="shared" si="320"/>
        <v>-79.595932325898332</v>
      </c>
      <c r="F121" s="48">
        <f t="shared" si="320"/>
        <v>-78.840161117170439</v>
      </c>
      <c r="G121" s="48">
        <f t="shared" si="320"/>
        <v>-78.144919001834154</v>
      </c>
      <c r="H121" s="48">
        <f t="shared" si="320"/>
        <v>-77.501225345041902</v>
      </c>
      <c r="I121" s="48">
        <f t="shared" si="320"/>
        <v>-76.901960888916662</v>
      </c>
      <c r="J121" s="48">
        <f t="shared" si="320"/>
        <v>-76.341386429123247</v>
      </c>
      <c r="K121" s="48">
        <f t="shared" si="320"/>
        <v>-75.814807667675552</v>
      </c>
      <c r="L121" s="48">
        <f t="shared" si="320"/>
        <v>-75.318336006962042</v>
      </c>
      <c r="M121" s="48">
        <f t="shared" si="320"/>
        <v>-74.848714104546545</v>
      </c>
      <c r="N121" s="48">
        <f t="shared" si="320"/>
        <v>-74.403186225686284</v>
      </c>
      <c r="O121" s="48">
        <f t="shared" si="320"/>
        <v>-73.979400260438155</v>
      </c>
      <c r="P121" s="48">
        <f t="shared" si="320"/>
        <v>-73.575332555610899</v>
      </c>
      <c r="Q121" s="48">
        <f t="shared" si="320"/>
        <v>-73.189229469429463</v>
      </c>
      <c r="R121" s="48">
        <f t="shared" si="320"/>
        <v>-72.819561374063341</v>
      </c>
      <c r="S121" s="48">
        <f t="shared" si="320"/>
        <v>-72.464986054156682</v>
      </c>
      <c r="T121" s="48">
        <f t="shared" si="320"/>
        <v>-72.124319288270897</v>
      </c>
      <c r="U121" s="48">
        <f t="shared" si="320"/>
        <v>-71.796510985385154</v>
      </c>
      <c r="V121" s="48">
        <f t="shared" si="320"/>
        <v>-71.480625663385993</v>
      </c>
      <c r="W121" s="48">
        <f t="shared" si="320"/>
        <v>-71.175826354704583</v>
      </c>
      <c r="X121" s="48">
        <f t="shared" si="320"/>
        <v>-70.881361241531607</v>
      </c>
      <c r="Y121" s="48">
        <f t="shared" si="320"/>
        <v>-70.596552483268397</v>
      </c>
      <c r="Z121" s="48">
        <f t="shared" si="320"/>
        <v>-70.320786818372554</v>
      </c>
      <c r="AA121" s="48">
        <f t="shared" si="320"/>
        <v>-70.053507612817583</v>
      </c>
      <c r="AB121" s="48">
        <f t="shared" si="320"/>
        <v>-69.794208095922727</v>
      </c>
      <c r="AC121" s="48">
        <f t="shared" si="320"/>
        <v>-69.542425576942648</v>
      </c>
      <c r="AD121" s="48">
        <f t="shared" si="320"/>
        <v>-69.297736476570591</v>
      </c>
      <c r="AE121" s="48">
        <f t="shared" si="320"/>
        <v>-69.059752039332437</v>
      </c>
      <c r="AF121" s="48">
        <f t="shared" si="320"/>
        <v>-68.828114617879962</v>
      </c>
      <c r="AG121" s="48">
        <f t="shared" si="320"/>
        <v>-68.602494440017864</v>
      </c>
      <c r="AH121" s="48">
        <f t="shared" si="320"/>
        <v>-68.382586785108103</v>
      </c>
      <c r="AI121" s="48">
        <f t="shared" si="320"/>
        <v>-68.168109509179985</v>
      </c>
      <c r="AJ121" s="48">
        <f t="shared" si="320"/>
        <v>-67.958800868311869</v>
      </c>
      <c r="AK121" s="48">
        <f t="shared" si="320"/>
        <v>-67.754417598161169</v>
      </c>
      <c r="AL121" s="48">
        <f t="shared" si="320"/>
        <v>-67.554733214300001</v>
      </c>
      <c r="AM121" s="48">
        <f t="shared" si="320"/>
        <v>-67.359536503575555</v>
      </c>
      <c r="AN121" s="48">
        <f t="shared" si="320"/>
        <v>-67.168630181297473</v>
      </c>
      <c r="AO121" s="48">
        <f t="shared" si="320"/>
        <v>-66.981829692848962</v>
      </c>
      <c r="AP121" s="48">
        <f t="shared" si="320"/>
        <v>-66.798962141473751</v>
      </c>
      <c r="AQ121" s="48">
        <f t="shared" si="320"/>
        <v>-66.619865326625259</v>
      </c>
      <c r="AR121" s="48">
        <f t="shared" si="320"/>
        <v>-66.444386879473015</v>
      </c>
      <c r="AS121" s="48">
        <f t="shared" si="320"/>
        <v>-66.272383484020366</v>
      </c>
      <c r="AT121" s="48">
        <f t="shared" si="320"/>
        <v>-66.103720173856644</v>
      </c>
      <c r="AU121" s="48">
        <f t="shared" si="320"/>
        <v>-65.938269695898214</v>
      </c>
      <c r="AV121" s="48">
        <f t="shared" si="320"/>
        <v>-65.775911933603822</v>
      </c>
      <c r="AW121" s="48">
        <f t="shared" si="320"/>
        <v>-65.616533383115353</v>
      </c>
      <c r="AX121" s="48">
        <f t="shared" si="320"/>
        <v>-65.460026676601103</v>
      </c>
      <c r="AY121" s="48">
        <f t="shared" si="320"/>
        <v>-65.30629014778799</v>
      </c>
      <c r="AZ121" s="48">
        <f t="shared" si="320"/>
        <v>-65.155227435279613</v>
      </c>
      <c r="BA121" s="48">
        <f t="shared" si="320"/>
        <v>-65.006747119783867</v>
      </c>
      <c r="BB121" s="48">
        <f t="shared" si="320"/>
        <v>-64.860762391830093</v>
      </c>
      <c r="BC121" s="48">
        <f t="shared" si="320"/>
        <v>-64.717190746951673</v>
      </c>
      <c r="BD121" s="48">
        <f t="shared" si="320"/>
        <v>-64.575953705653816</v>
      </c>
      <c r="BE121" s="48">
        <f t="shared" si="320"/>
        <v>-64.436976555786984</v>
      </c>
      <c r="BF121" s="48">
        <f t="shared" si="320"/>
        <v>-64.300188115208428</v>
      </c>
      <c r="BG121" s="48">
        <f t="shared" si="320"/>
        <v>-64.165520512844438</v>
      </c>
      <c r="BH121" s="48">
        <f t="shared" si="320"/>
        <v>-64.032908986467419</v>
      </c>
      <c r="BI121" s="48">
        <f t="shared" si="320"/>
        <v>-63.902291695679317</v>
      </c>
      <c r="BJ121" s="48">
        <f t="shared" si="320"/>
        <v>-63.773609548750009</v>
      </c>
      <c r="BK121" s="48">
        <f t="shared" si="320"/>
        <v>-63.646806042096358</v>
      </c>
      <c r="BL121" s="48">
        <f t="shared" si="320"/>
        <v>-63.521827111310891</v>
      </c>
      <c r="BM121" s="48">
        <f t="shared" si="320"/>
        <v>-63.398620992756925</v>
      </c>
      <c r="BN121" s="48">
        <f t="shared" si="320"/>
        <v>-63.277138094843295</v>
      </c>
      <c r="BO121" s="48">
        <f t="shared" si="320"/>
        <v>-63.157330878177611</v>
      </c>
      <c r="BP121" s="48">
        <f t="shared" ref="BP121:CP121" si="321">20*LOG(BP113)</f>
        <v>-63.039153743873115</v>
      </c>
      <c r="BQ121" s="48">
        <f t="shared" si="321"/>
        <v>-62.922562929352367</v>
      </c>
      <c r="BR121" s="48">
        <f t="shared" si="321"/>
        <v>-62.807516411052113</v>
      </c>
      <c r="BS121" s="48">
        <f t="shared" si="321"/>
        <v>-62.693973813487709</v>
      </c>
      <c r="BT121" s="48">
        <f t="shared" si="321"/>
        <v>-62.581896324184981</v>
      </c>
      <c r="BU121" s="48">
        <f t="shared" si="321"/>
        <v>-62.471246614030839</v>
      </c>
      <c r="BV121" s="48">
        <f t="shared" si="321"/>
        <v>-62.3619887626337</v>
      </c>
      <c r="BW121" s="48">
        <f t="shared" si="321"/>
        <v>-62.254088188320324</v>
      </c>
      <c r="BX121" s="48">
        <f t="shared" si="321"/>
        <v>-62.147511582427562</v>
      </c>
      <c r="BY121" s="48">
        <f t="shared" si="321"/>
        <v>-62.042226847576828</v>
      </c>
      <c r="BZ121" s="48">
        <f t="shared" si="321"/>
        <v>-61.938203039644925</v>
      </c>
      <c r="CA121" s="48">
        <f t="shared" si="321"/>
        <v>-61.835410313168779</v>
      </c>
      <c r="CB121" s="48">
        <f t="shared" si="321"/>
        <v>-61.733819869943204</v>
      </c>
      <c r="CC121" s="48">
        <f t="shared" si="321"/>
        <v>-61.633403910589934</v>
      </c>
      <c r="CD121" s="48">
        <f t="shared" si="321"/>
        <v>-61.534135588894515</v>
      </c>
      <c r="CE121" s="48">
        <f t="shared" si="321"/>
        <v>-61.435988968723052</v>
      </c>
      <c r="CF121" s="48">
        <f t="shared" si="321"/>
        <v>-61.338938983346061</v>
      </c>
      <c r="CG121" s="48">
        <f t="shared" si="321"/>
        <v>-61.242961397009772</v>
      </c>
      <c r="CH121" s="48">
        <f t="shared" si="321"/>
        <v>-61.148032768607465</v>
      </c>
      <c r="CI121" s="48">
        <f t="shared" si="321"/>
        <v>-61.054130417314624</v>
      </c>
      <c r="CJ121" s="48">
        <f t="shared" si="321"/>
        <v>-60.961232390061937</v>
      </c>
      <c r="CK121" s="48">
        <f t="shared" si="321"/>
        <v>-60.869317430729375</v>
      </c>
      <c r="CL121" s="48">
        <f t="shared" si="321"/>
        <v>-60.778364950953218</v>
      </c>
      <c r="CM121" s="48">
        <f t="shared" si="321"/>
        <v>-60.688355002445782</v>
      </c>
      <c r="CN121" s="48">
        <f t="shared" si="321"/>
        <v>-60.59926825073471</v>
      </c>
      <c r="CO121" s="48">
        <f t="shared" si="321"/>
        <v>-60.511085950235355</v>
      </c>
      <c r="CP121" s="49">
        <f t="shared" si="321"/>
        <v>-60.423789920575942</v>
      </c>
    </row>
    <row r="122" spans="2:94" x14ac:dyDescent="0.25">
      <c r="B122" s="236"/>
      <c r="C122" s="239"/>
      <c r="D122" s="48">
        <f t="shared" ref="D122:BO125" si="322">20*LOG(D114)</f>
        <v>-60.423789920575942</v>
      </c>
      <c r="E122" s="48">
        <f t="shared" si="322"/>
        <v>-59.595937044638205</v>
      </c>
      <c r="F122" s="48">
        <f t="shared" si="322"/>
        <v>-58.840166732860283</v>
      </c>
      <c r="G122" s="48">
        <f t="shared" si="322"/>
        <v>-58.144925592469392</v>
      </c>
      <c r="H122" s="48">
        <f t="shared" si="322"/>
        <v>-57.501232988617929</v>
      </c>
      <c r="I122" s="48">
        <f t="shared" si="322"/>
        <v>-56.901969663428787</v>
      </c>
      <c r="J122" s="48">
        <f t="shared" si="322"/>
        <v>-56.341396412566731</v>
      </c>
      <c r="K122" s="48">
        <f t="shared" si="322"/>
        <v>-55.81481893804559</v>
      </c>
      <c r="L122" s="48">
        <f t="shared" si="322"/>
        <v>-55.318348642253767</v>
      </c>
      <c r="M122" s="48">
        <f t="shared" si="322"/>
        <v>-54.848728182754996</v>
      </c>
      <c r="N122" s="48">
        <f t="shared" si="322"/>
        <v>-54.403201824806445</v>
      </c>
      <c r="O122" s="48">
        <f t="shared" si="322"/>
        <v>-53.979417458464908</v>
      </c>
      <c r="P122" s="48">
        <f t="shared" si="322"/>
        <v>-53.575351430539023</v>
      </c>
      <c r="Q122" s="48">
        <f t="shared" si="322"/>
        <v>-53.189250099253684</v>
      </c>
      <c r="R122" s="48">
        <f t="shared" si="322"/>
        <v>-52.819583836778264</v>
      </c>
      <c r="S122" s="48">
        <f t="shared" si="322"/>
        <v>-52.465010427756809</v>
      </c>
      <c r="T122" s="48">
        <f t="shared" si="322"/>
        <v>-52.124345650750634</v>
      </c>
      <c r="U122" s="48">
        <f t="shared" si="322"/>
        <v>-51.796539414738795</v>
      </c>
      <c r="V122" s="48">
        <f t="shared" si="322"/>
        <v>-51.480656237607725</v>
      </c>
      <c r="W122" s="48">
        <f t="shared" si="322"/>
        <v>-51.175859151788458</v>
      </c>
      <c r="X122" s="48">
        <f t="shared" si="322"/>
        <v>-50.881396339471578</v>
      </c>
      <c r="Y122" s="48">
        <f t="shared" si="322"/>
        <v>-50.596589960058267</v>
      </c>
      <c r="Z122" s="48">
        <f t="shared" si="322"/>
        <v>-50.320826752006013</v>
      </c>
      <c r="AA122" s="48">
        <f t="shared" si="322"/>
        <v>-50.053550081288179</v>
      </c>
      <c r="AB122" s="48">
        <f t="shared" si="322"/>
        <v>-49.794253177223872</v>
      </c>
      <c r="AC122" s="48">
        <f t="shared" si="322"/>
        <v>-49.542473349067606</v>
      </c>
      <c r="AD122" s="48">
        <f t="shared" si="322"/>
        <v>-49.297787017512462</v>
      </c>
      <c r="AE122" s="48">
        <f t="shared" si="322"/>
        <v>-49.059805427084207</v>
      </c>
      <c r="AF122" s="48">
        <f t="shared" si="322"/>
        <v>-48.828170930434439</v>
      </c>
      <c r="AG122" s="48">
        <f t="shared" si="322"/>
        <v>-48.602553755367694</v>
      </c>
      <c r="AH122" s="48">
        <f t="shared" si="322"/>
        <v>-48.382649181245768</v>
      </c>
      <c r="AI122" s="48">
        <f t="shared" si="322"/>
        <v>-48.168175064097802</v>
      </c>
      <c r="AJ122" s="48">
        <f t="shared" si="322"/>
        <v>-47.958869660001966</v>
      </c>
      <c r="AK122" s="48">
        <f t="shared" si="322"/>
        <v>-47.754489704615509</v>
      </c>
      <c r="AL122" s="48">
        <f t="shared" si="322"/>
        <v>-47.554808713510369</v>
      </c>
      <c r="AM122" s="48">
        <f t="shared" si="322"/>
        <v>-47.359615473533559</v>
      </c>
      <c r="AN122" s="48">
        <f t="shared" si="322"/>
        <v>-47.168712699994501</v>
      </c>
      <c r="AO122" s="48">
        <f t="shared" si="322"/>
        <v>-46.981915838276223</v>
      </c>
      <c r="AP122" s="48">
        <f t="shared" si="322"/>
        <v>-46.799051991622264</v>
      </c>
      <c r="AQ122" s="48">
        <f t="shared" si="322"/>
        <v>-46.6199589594858</v>
      </c>
      <c r="AR122" s="48">
        <f t="shared" si="322"/>
        <v>-46.444484373036204</v>
      </c>
      <c r="AS122" s="48">
        <f t="shared" si="322"/>
        <v>-46.272484916276582</v>
      </c>
      <c r="AT122" s="48">
        <f t="shared" si="322"/>
        <v>-46.103825622796066</v>
      </c>
      <c r="AU122" s="48">
        <f t="shared" si="322"/>
        <v>-45.938379239510773</v>
      </c>
      <c r="AV122" s="48">
        <f t="shared" si="322"/>
        <v>-45.776025649879259</v>
      </c>
      <c r="AW122" s="48">
        <f t="shared" si="322"/>
        <v>-45.616651350043149</v>
      </c>
      <c r="AX122" s="48">
        <f t="shared" si="322"/>
        <v>-45.460148972170515</v>
      </c>
      <c r="AY122" s="48">
        <f t="shared" si="322"/>
        <v>-45.30641684998804</v>
      </c>
      <c r="AZ122" s="48">
        <f t="shared" si="322"/>
        <v>-45.155358622099087</v>
      </c>
      <c r="BA122" s="48">
        <f t="shared" si="322"/>
        <v>-45.006882869211282</v>
      </c>
      <c r="BB122" s="48">
        <f t="shared" si="322"/>
        <v>-44.860902781853738</v>
      </c>
      <c r="BC122" s="48">
        <f t="shared" si="322"/>
        <v>-44.717335855559583</v>
      </c>
      <c r="BD122" s="48">
        <f t="shared" si="322"/>
        <v>-44.576103610833755</v>
      </c>
      <c r="BE122" s="48">
        <f t="shared" si="322"/>
        <v>-44.437131335526452</v>
      </c>
      <c r="BF122" s="48">
        <f t="shared" si="322"/>
        <v>-44.300347847494663</v>
      </c>
      <c r="BG122" s="48">
        <f t="shared" si="322"/>
        <v>-44.165685275664416</v>
      </c>
      <c r="BH122" s="48">
        <f t="shared" si="322"/>
        <v>-44.033078857807801</v>
      </c>
      <c r="BI122" s="48">
        <f t="shared" si="322"/>
        <v>-43.902466753526532</v>
      </c>
      <c r="BJ122" s="48">
        <f t="shared" si="322"/>
        <v>-43.77378987109018</v>
      </c>
      <c r="BK122" s="48">
        <f t="shared" si="322"/>
        <v>-43.646991706915308</v>
      </c>
      <c r="BL122" s="48">
        <f t="shared" si="322"/>
        <v>-43.522018196594161</v>
      </c>
      <c r="BM122" s="48">
        <f t="shared" si="322"/>
        <v>-43.398817576489748</v>
      </c>
      <c r="BN122" s="48">
        <f t="shared" si="322"/>
        <v>-43.277340255010614</v>
      </c>
      <c r="BO122" s="48">
        <f t="shared" si="322"/>
        <v>-43.157538692764064</v>
      </c>
      <c r="BP122" s="48">
        <f t="shared" ref="BP122:CP122" si="323">20*LOG(BP114)</f>
        <v>-43.039367290863012</v>
      </c>
      <c r="BQ122" s="48">
        <f t="shared" si="323"/>
        <v>-42.922782286729728</v>
      </c>
      <c r="BR122" s="48">
        <f t="shared" si="323"/>
        <v>-42.807741656800616</v>
      </c>
      <c r="BS122" s="48">
        <f t="shared" si="323"/>
        <v>-42.694205025590719</v>
      </c>
      <c r="BT122" s="48">
        <f t="shared" si="323"/>
        <v>-42.582133580625538</v>
      </c>
      <c r="BU122" s="48">
        <f t="shared" si="323"/>
        <v>-42.471489992791632</v>
      </c>
      <c r="BV122" s="48">
        <f t="shared" si="323"/>
        <v>-42.362238341697122</v>
      </c>
      <c r="BW122" s="48">
        <f t="shared" si="323"/>
        <v>-42.254344045668375</v>
      </c>
      <c r="BX122" s="48">
        <f t="shared" si="323"/>
        <v>-42.147773796041932</v>
      </c>
      <c r="BY122" s="48">
        <f t="shared" si="323"/>
        <v>-42.04249549543885</v>
      </c>
      <c r="BZ122" s="48">
        <f t="shared" si="323"/>
        <v>-41.93847819973557</v>
      </c>
      <c r="CA122" s="48">
        <f t="shared" si="323"/>
        <v>-41.835692063468684</v>
      </c>
      <c r="CB122" s="48">
        <f t="shared" si="323"/>
        <v>-41.734108288432601</v>
      </c>
      <c r="CC122" s="48">
        <f t="shared" si="323"/>
        <v>-41.633699075248742</v>
      </c>
      <c r="CD122" s="48">
        <f t="shared" si="323"/>
        <v>-41.534437577702235</v>
      </c>
      <c r="CE122" s="48">
        <f t="shared" si="323"/>
        <v>-41.436297859658843</v>
      </c>
      <c r="CF122" s="48">
        <f t="shared" si="323"/>
        <v>-41.339254854388685</v>
      </c>
      <c r="CG122" s="48">
        <f t="shared" si="323"/>
        <v>-41.243284326137598</v>
      </c>
      <c r="CH122" s="48">
        <f t="shared" si="323"/>
        <v>-41.148362833798501</v>
      </c>
      <c r="CI122" s="48">
        <f t="shared" si="323"/>
        <v>-41.054467696546475</v>
      </c>
      <c r="CJ122" s="48">
        <f t="shared" si="323"/>
        <v>-40.961576961311799</v>
      </c>
      <c r="CK122" s="48">
        <f t="shared" si="323"/>
        <v>-40.869669371974062</v>
      </c>
      <c r="CL122" s="48">
        <f t="shared" si="323"/>
        <v>-40.778724340169134</v>
      </c>
      <c r="CM122" s="48">
        <f t="shared" si="323"/>
        <v>-40.688721917608902</v>
      </c>
      <c r="CN122" s="48">
        <f t="shared" si="323"/>
        <v>-40.599642769820619</v>
      </c>
      <c r="CO122" s="48">
        <f t="shared" si="323"/>
        <v>-40.511468151219233</v>
      </c>
      <c r="CP122" s="49">
        <f t="shared" si="323"/>
        <v>-40.424179881432501</v>
      </c>
    </row>
    <row r="123" spans="2:94" x14ac:dyDescent="0.25">
      <c r="B123" s="236"/>
      <c r="C123" s="239"/>
      <c r="D123" s="48">
        <f t="shared" si="322"/>
        <v>-40.424179881432501</v>
      </c>
      <c r="E123" s="48">
        <f t="shared" si="322"/>
        <v>-39.596408892736257</v>
      </c>
      <c r="F123" s="48">
        <f t="shared" si="322"/>
        <v>-38.840728265177411</v>
      </c>
      <c r="G123" s="48">
        <f t="shared" si="322"/>
        <v>-38.145584605490342</v>
      </c>
      <c r="H123" s="48">
        <f t="shared" si="322"/>
        <v>-37.501997278291825</v>
      </c>
      <c r="I123" s="48">
        <f t="shared" si="322"/>
        <v>-36.902847025126292</v>
      </c>
      <c r="J123" s="48">
        <f t="shared" si="322"/>
        <v>-36.342394641037302</v>
      </c>
      <c r="K123" s="48">
        <f t="shared" si="322"/>
        <v>-35.815945827374655</v>
      </c>
      <c r="L123" s="48">
        <f t="shared" si="322"/>
        <v>-35.319611985819932</v>
      </c>
      <c r="M123" s="48">
        <f t="shared" si="322"/>
        <v>-34.850135773187368</v>
      </c>
      <c r="N123" s="48">
        <f t="shared" si="322"/>
        <v>-34.404761453941809</v>
      </c>
      <c r="O123" s="48">
        <f t="shared" si="322"/>
        <v>-33.981136917305022</v>
      </c>
      <c r="P123" s="48">
        <f t="shared" si="322"/>
        <v>-33.577238509207923</v>
      </c>
      <c r="Q123" s="48">
        <f t="shared" si="322"/>
        <v>-33.19131258695495</v>
      </c>
      <c r="R123" s="48">
        <f t="shared" si="322"/>
        <v>-32.821829521752356</v>
      </c>
      <c r="S123" s="48">
        <f t="shared" si="322"/>
        <v>-32.467447097238413</v>
      </c>
      <c r="T123" s="48">
        <f t="shared" si="322"/>
        <v>-32.126981090925973</v>
      </c>
      <c r="U123" s="48">
        <f t="shared" si="322"/>
        <v>-31.799381410703052</v>
      </c>
      <c r="V123" s="48">
        <f t="shared" si="322"/>
        <v>-31.4837125733224</v>
      </c>
      <c r="W123" s="48">
        <f t="shared" si="322"/>
        <v>-31.179137610038783</v>
      </c>
      <c r="X123" s="48">
        <f t="shared" si="322"/>
        <v>-30.884904701823963</v>
      </c>
      <c r="Y123" s="48">
        <f t="shared" si="322"/>
        <v>-30.600336006817752</v>
      </c>
      <c r="Z123" s="48">
        <f t="shared" si="322"/>
        <v>-30.324818262173743</v>
      </c>
      <c r="AA123" s="48">
        <f t="shared" si="322"/>
        <v>-30.057794832518901</v>
      </c>
      <c r="AB123" s="48">
        <f t="shared" si="322"/>
        <v>-29.798758945783462</v>
      </c>
      <c r="AC123" s="48">
        <f t="shared" si="322"/>
        <v>-29.547247909790634</v>
      </c>
      <c r="AD123" s="48">
        <f t="shared" si="322"/>
        <v>-29.302838143759754</v>
      </c>
      <c r="AE123" s="48">
        <f t="shared" si="322"/>
        <v>-29.065140890700448</v>
      </c>
      <c r="AF123" s="48">
        <f t="shared" si="322"/>
        <v>-28.833798501705822</v>
      </c>
      <c r="AG123" s="48">
        <f t="shared" si="322"/>
        <v>-28.608481202979537</v>
      </c>
      <c r="AH123" s="48">
        <f t="shared" si="322"/>
        <v>-28.388884272240269</v>
      </c>
      <c r="AI123" s="48">
        <f t="shared" si="322"/>
        <v>-28.174725563831689</v>
      </c>
      <c r="AJ123" s="48">
        <f t="shared" si="322"/>
        <v>-27.965743332104296</v>
      </c>
      <c r="AK123" s="48">
        <f t="shared" si="322"/>
        <v>-27.761694310945416</v>
      </c>
      <c r="AL123" s="48">
        <f t="shared" si="322"/>
        <v>-27.562352014114882</v>
      </c>
      <c r="AM123" s="48">
        <f t="shared" si="322"/>
        <v>-27.367505226605445</v>
      </c>
      <c r="AN123" s="48">
        <f t="shared" si="322"/>
        <v>-27.176956661830157</v>
      </c>
      <c r="AO123" s="48">
        <f t="shared" si="322"/>
        <v>-26.990521763233577</v>
      </c>
      <c r="AP123" s="48">
        <f t="shared" si="322"/>
        <v>-26.808027632078719</v>
      </c>
      <c r="AQ123" s="48">
        <f t="shared" si="322"/>
        <v>-26.629312065796217</v>
      </c>
      <c r="AR123" s="48">
        <f t="shared" si="322"/>
        <v>-26.454222693490919</v>
      </c>
      <c r="AS123" s="48">
        <f t="shared" si="322"/>
        <v>-26.282616197059461</v>
      </c>
      <c r="AT123" s="48">
        <f t="shared" si="322"/>
        <v>-26.114357607942601</v>
      </c>
      <c r="AU123" s="48">
        <f t="shared" si="322"/>
        <v>-25.949319670866238</v>
      </c>
      <c r="AV123" s="48">
        <f t="shared" si="322"/>
        <v>-25.787382267056831</v>
      </c>
      <c r="AW123" s="48">
        <f t="shared" si="322"/>
        <v>-25.62843189038216</v>
      </c>
      <c r="AX123" s="48">
        <f t="shared" si="322"/>
        <v>-25.47236117069469</v>
      </c>
      <c r="AY123" s="48">
        <f t="shared" si="322"/>
        <v>-25.3190684393638</v>
      </c>
      <c r="AZ123" s="48">
        <f t="shared" si="322"/>
        <v>-25.168457332593867</v>
      </c>
      <c r="BA123" s="48">
        <f t="shared" si="322"/>
        <v>-25.020436428651923</v>
      </c>
      <c r="BB123" s="48">
        <f t="shared" si="322"/>
        <v>-24.874918915584917</v>
      </c>
      <c r="BC123" s="48">
        <f t="shared" si="322"/>
        <v>-24.731822286402267</v>
      </c>
      <c r="BD123" s="48">
        <f t="shared" si="322"/>
        <v>-24.591068059043728</v>
      </c>
      <c r="BE123" s="48">
        <f t="shared" si="322"/>
        <v>-24.452581518752858</v>
      </c>
      <c r="BF123" s="48">
        <f t="shared" si="322"/>
        <v>-24.316291480738627</v>
      </c>
      <c r="BG123" s="48">
        <f t="shared" si="322"/>
        <v>-24.182130071237683</v>
      </c>
      <c r="BH123" s="48">
        <f t="shared" si="322"/>
        <v>-24.050032525291449</v>
      </c>
      <c r="BI123" s="48">
        <f t="shared" si="322"/>
        <v>-23.919936999729721</v>
      </c>
      <c r="BJ123" s="48">
        <f t="shared" si="322"/>
        <v>-23.791784400008943</v>
      </c>
      <c r="BK123" s="48">
        <f t="shared" si="322"/>
        <v>-23.665518219691421</v>
      </c>
      <c r="BL123" s="48">
        <f t="shared" si="322"/>
        <v>-23.541084391474012</v>
      </c>
      <c r="BM123" s="48">
        <f t="shared" si="322"/>
        <v>-23.418431148783316</v>
      </c>
      <c r="BN123" s="48">
        <f t="shared" si="322"/>
        <v>-23.29750889705047</v>
      </c>
      <c r="BO123" s="48">
        <f t="shared" si="322"/>
        <v>-23.17827009386442</v>
      </c>
      <c r="BP123" s="48">
        <f t="shared" ref="BP123:CP123" si="324">20*LOG(BP115)</f>
        <v>-23.06066913727884</v>
      </c>
      <c r="BQ123" s="48">
        <f t="shared" si="324"/>
        <v>-22.944662261615928</v>
      </c>
      <c r="BR123" s="48">
        <f t="shared" si="324"/>
        <v>-22.830207440171236</v>
      </c>
      <c r="BS123" s="48">
        <f t="shared" si="324"/>
        <v>-22.717264294278227</v>
      </c>
      <c r="BT123" s="48">
        <f t="shared" si="324"/>
        <v>-22.605794008240157</v>
      </c>
      <c r="BU123" s="48">
        <f t="shared" si="324"/>
        <v>-22.495759249680759</v>
      </c>
      <c r="BV123" s="48">
        <f t="shared" si="324"/>
        <v>-22.387124094904728</v>
      </c>
      <c r="BW123" s="48">
        <f t="shared" si="324"/>
        <v>-22.279853958894567</v>
      </c>
      <c r="BX123" s="48">
        <f t="shared" si="324"/>
        <v>-22.173915529602482</v>
      </c>
      <c r="BY123" s="48">
        <f t="shared" si="324"/>
        <v>-22.069276706224837</v>
      </c>
      <c r="BZ123" s="48">
        <f t="shared" si="324"/>
        <v>-21.965906541173066</v>
      </c>
      <c r="CA123" s="48">
        <f t="shared" si="324"/>
        <v>-21.863775185478506</v>
      </c>
      <c r="CB123" s="48">
        <f t="shared" si="324"/>
        <v>-21.762853837390139</v>
      </c>
      <c r="CC123" s="48">
        <f t="shared" si="324"/>
        <v>-21.663114693943793</v>
      </c>
      <c r="CD123" s="48">
        <f t="shared" si="324"/>
        <v>-21.564530905299002</v>
      </c>
      <c r="CE123" s="48">
        <f t="shared" si="324"/>
        <v>-21.467076531655866</v>
      </c>
      <c r="CF123" s="48">
        <f t="shared" si="324"/>
        <v>-21.370726502578982</v>
      </c>
      <c r="CG123" s="48">
        <f t="shared" si="324"/>
        <v>-21.275456578568757</v>
      </c>
      <c r="CH123" s="48">
        <f t="shared" si="324"/>
        <v>-21.181243314732857</v>
      </c>
      <c r="CI123" s="48">
        <f t="shared" si="324"/>
        <v>-21.088064026421428</v>
      </c>
      <c r="CJ123" s="48">
        <f t="shared" si="324"/>
        <v>-20.995896756700137</v>
      </c>
      <c r="CK123" s="48">
        <f t="shared" si="324"/>
        <v>-20.904720245544326</v>
      </c>
      <c r="CL123" s="48">
        <f t="shared" si="324"/>
        <v>-20.814513900646109</v>
      </c>
      <c r="CM123" s="48">
        <f t="shared" si="324"/>
        <v>-20.725257769734192</v>
      </c>
      <c r="CN123" s="48">
        <f t="shared" si="324"/>
        <v>-20.636932514313202</v>
      </c>
      <c r="CO123" s="48">
        <f t="shared" si="324"/>
        <v>-20.549519384736161</v>
      </c>
      <c r="CP123" s="49">
        <f t="shared" si="324"/>
        <v>-20.463000196529691</v>
      </c>
    </row>
    <row r="124" spans="2:94" x14ac:dyDescent="0.25">
      <c r="B124" s="236"/>
      <c r="C124" s="239"/>
      <c r="D124" s="48">
        <f t="shared" si="322"/>
        <v>-20.463000196529691</v>
      </c>
      <c r="E124" s="48">
        <f t="shared" si="322"/>
        <v>-19.643336684037315</v>
      </c>
      <c r="F124" s="48">
        <f t="shared" si="322"/>
        <v>-18.896517988428052</v>
      </c>
      <c r="G124" s="48">
        <f t="shared" si="322"/>
        <v>-18.210985979570374</v>
      </c>
      <c r="H124" s="48">
        <f t="shared" si="322"/>
        <v>-17.577754910119261</v>
      </c>
      <c r="I124" s="48">
        <f t="shared" si="322"/>
        <v>-16.989700043360187</v>
      </c>
      <c r="J124" s="48">
        <f t="shared" si="322"/>
        <v>-16.441076339128141</v>
      </c>
      <c r="K124" s="48">
        <f t="shared" si="322"/>
        <v>-15.927183316478427</v>
      </c>
      <c r="L124" s="48">
        <f t="shared" si="322"/>
        <v>-15.444125858057944</v>
      </c>
      <c r="M124" s="48">
        <f t="shared" si="322"/>
        <v>-14.988639775698712</v>
      </c>
      <c r="N124" s="48">
        <f t="shared" si="322"/>
        <v>-14.557962174139254</v>
      </c>
      <c r="O124" s="48">
        <f t="shared" si="322"/>
        <v>-14.14973347970818</v>
      </c>
      <c r="P124" s="48">
        <f t="shared" si="322"/>
        <v>-13.76192228419006</v>
      </c>
      <c r="Q124" s="48">
        <f t="shared" si="322"/>
        <v>-13.392766911702081</v>
      </c>
      <c r="R124" s="48">
        <f t="shared" si="322"/>
        <v>-13.040729433695157</v>
      </c>
      <c r="S124" s="48">
        <f t="shared" si="322"/>
        <v>-12.704459080179628</v>
      </c>
      <c r="T124" s="48">
        <f t="shared" si="322"/>
        <v>-12.382762834048135</v>
      </c>
      <c r="U124" s="48">
        <f t="shared" si="322"/>
        <v>-12.074581580604056</v>
      </c>
      <c r="V124" s="48">
        <f t="shared" si="322"/>
        <v>-11.778970599189435</v>
      </c>
      <c r="W124" s="48">
        <f t="shared" si="322"/>
        <v>-11.495083482035227</v>
      </c>
      <c r="X124" s="48">
        <f t="shared" si="322"/>
        <v>-11.222158782728267</v>
      </c>
      <c r="Y124" s="48">
        <f t="shared" si="322"/>
        <v>-10.959508856919209</v>
      </c>
      <c r="Z124" s="48">
        <f t="shared" si="322"/>
        <v>-10.706510477396714</v>
      </c>
      <c r="AA124" s="48">
        <f t="shared" si="322"/>
        <v>-10.46259689571508</v>
      </c>
      <c r="AB124" s="48">
        <f t="shared" si="322"/>
        <v>-10.227251091101049</v>
      </c>
      <c r="AC124" s="48">
        <f t="shared" si="322"/>
        <v>-10.000000000000002</v>
      </c>
      <c r="AD124" s="48">
        <f t="shared" si="322"/>
        <v>-9.7804095603874046</v>
      </c>
      <c r="AE124" s="48">
        <f t="shared" si="322"/>
        <v>-9.5680804367967003</v>
      </c>
      <c r="AF124" s="48">
        <f t="shared" si="322"/>
        <v>-9.3626443170471347</v>
      </c>
      <c r="AG124" s="48">
        <f t="shared" si="322"/>
        <v>-9.1637606914831711</v>
      </c>
      <c r="AH124" s="48">
        <f t="shared" si="322"/>
        <v>-8.9711140413477413</v>
      </c>
      <c r="AI124" s="48">
        <f t="shared" si="322"/>
        <v>-8.7844113755977205</v>
      </c>
      <c r="AJ124" s="48">
        <f t="shared" si="322"/>
        <v>-8.6033800657099384</v>
      </c>
      <c r="AK124" s="48">
        <f t="shared" si="322"/>
        <v>-8.4277659363377762</v>
      </c>
      <c r="AL124" s="48">
        <f t="shared" si="322"/>
        <v>-8.2573315764611763</v>
      </c>
      <c r="AM124" s="48">
        <f t="shared" si="322"/>
        <v>-8.091854841236124</v>
      </c>
      <c r="AN124" s="48">
        <f t="shared" si="322"/>
        <v>-7.9311275193345061</v>
      </c>
      <c r="AO124" s="48">
        <f t="shared" si="322"/>
        <v>-7.774954144361419</v>
      </c>
      <c r="AP124" s="48">
        <f t="shared" si="322"/>
        <v>-7.6231509320935888</v>
      </c>
      <c r="AQ124" s="48">
        <f t="shared" si="322"/>
        <v>-7.4755448279187444</v>
      </c>
      <c r="AR124" s="48">
        <f t="shared" si="322"/>
        <v>-7.331972651065696</v>
      </c>
      <c r="AS124" s="48">
        <f t="shared" si="322"/>
        <v>-7.1922803240750612</v>
      </c>
      <c r="AT124" s="48">
        <f t="shared" si="322"/>
        <v>-7.0563221775315803</v>
      </c>
      <c r="AU124" s="48">
        <f t="shared" si="322"/>
        <v>-6.9239603214108403</v>
      </c>
      <c r="AV124" s="48">
        <f t="shared" si="322"/>
        <v>-6.7950640755259384</v>
      </c>
      <c r="AW124" s="48">
        <f t="shared" si="322"/>
        <v>-6.6695094525261105</v>
      </c>
      <c r="AX124" s="48">
        <f t="shared" si="322"/>
        <v>-6.5471786877266069</v>
      </c>
      <c r="AY124" s="48">
        <f t="shared" si="322"/>
        <v>-6.4279598107592708</v>
      </c>
      <c r="AZ124" s="48">
        <f t="shared" si="322"/>
        <v>-6.3117462546446577</v>
      </c>
      <c r="BA124" s="48">
        <f t="shared" si="322"/>
        <v>-6.1984364984143916</v>
      </c>
      <c r="BB124" s="48">
        <f t="shared" si="322"/>
        <v>-6.0879337398693067</v>
      </c>
      <c r="BC124" s="48">
        <f t="shared" si="322"/>
        <v>-5.9801455954554559</v>
      </c>
      <c r="BD124" s="48">
        <f t="shared" si="322"/>
        <v>-5.8749838245849295</v>
      </c>
      <c r="BE124" s="48">
        <f t="shared" si="322"/>
        <v>-5.7723640760293033</v>
      </c>
      <c r="BF124" s="48">
        <f t="shared" si="322"/>
        <v>-5.6722056542763468</v>
      </c>
      <c r="BG124" s="48">
        <f t="shared" si="322"/>
        <v>-5.5744313039709343</v>
      </c>
      <c r="BH124" s="48">
        <f t="shared" si="322"/>
        <v>-5.4789670107632436</v>
      </c>
      <c r="BI124" s="48">
        <f t="shared" si="322"/>
        <v>-5.3857418170651359</v>
      </c>
      <c r="BJ124" s="48">
        <f t="shared" si="322"/>
        <v>-5.2946876513723318</v>
      </c>
      <c r="BK124" s="48">
        <f t="shared" si="322"/>
        <v>-5.2057391699483606</v>
      </c>
      <c r="BL124" s="48">
        <f t="shared" si="322"/>
        <v>-5.1188336097887452</v>
      </c>
      <c r="BM124" s="48">
        <f t="shared" si="322"/>
        <v>-5.0339106518923522</v>
      </c>
      <c r="BN124" s="48">
        <f t="shared" si="322"/>
        <v>-4.9509122939632144</v>
      </c>
      <c r="BO124" s="48">
        <f t="shared" si="322"/>
        <v>-4.8697827317517515</v>
      </c>
      <c r="BP124" s="48">
        <f t="shared" ref="BP124:CP124" si="325">20*LOG(BP116)</f>
        <v>-4.7904682483207477</v>
      </c>
      <c r="BQ124" s="48">
        <f t="shared" si="325"/>
        <v>-4.7129171105893866</v>
      </c>
      <c r="BR124" s="48">
        <f t="shared" si="325"/>
        <v>-4.637079472569579</v>
      </c>
      <c r="BS124" s="48">
        <f t="shared" si="325"/>
        <v>-4.5629072847632655</v>
      </c>
      <c r="BT124" s="48">
        <f t="shared" si="325"/>
        <v>-4.4903542092380722</v>
      </c>
      <c r="BU124" s="48">
        <f t="shared" si="325"/>
        <v>-4.4193755399425605</v>
      </c>
      <c r="BV124" s="48">
        <f t="shared" si="325"/>
        <v>-4.349928127861598</v>
      </c>
      <c r="BW124" s="48">
        <f t="shared" si="325"/>
        <v>-4.2819703106477949</v>
      </c>
      <c r="BX124" s="48">
        <f t="shared" si="325"/>
        <v>-4.2154618463967903</v>
      </c>
      <c r="BY124" s="48">
        <f t="shared" si="325"/>
        <v>-4.150363851262961</v>
      </c>
      <c r="BZ124" s="48">
        <f t="shared" si="325"/>
        <v>-4.0866387406381079</v>
      </c>
      <c r="CA124" s="48">
        <f t="shared" si="325"/>
        <v>-4.0242501736390821</v>
      </c>
      <c r="CB124" s="48">
        <f t="shared" si="325"/>
        <v>-3.9631630006716181</v>
      </c>
      <c r="CC124" s="48">
        <f t="shared" si="325"/>
        <v>-3.9033432138568971</v>
      </c>
      <c r="CD124" s="48">
        <f t="shared" si="325"/>
        <v>-3.8447579001247627</v>
      </c>
      <c r="CE124" s="48">
        <f t="shared" si="325"/>
        <v>-3.7873751967934552</v>
      </c>
      <c r="CF124" s="48">
        <f t="shared" si="325"/>
        <v>-3.7311642494700537</v>
      </c>
      <c r="CG124" s="48">
        <f t="shared" si="325"/>
        <v>-3.6760951721190063</v>
      </c>
      <c r="CH124" s="48">
        <f t="shared" si="325"/>
        <v>-3.6221390091580012</v>
      </c>
      <c r="CI124" s="48">
        <f t="shared" si="325"/>
        <v>-3.5692676994513874</v>
      </c>
      <c r="CJ124" s="48">
        <f t="shared" si="325"/>
        <v>-3.5174540420812077</v>
      </c>
      <c r="CK124" s="48">
        <f t="shared" si="325"/>
        <v>-3.4666716637850565</v>
      </c>
      <c r="CL124" s="48">
        <f t="shared" si="325"/>
        <v>-3.4168949879582016</v>
      </c>
      <c r="CM124" s="48">
        <f t="shared" si="325"/>
        <v>-3.3680992051250498</v>
      </c>
      <c r="CN124" s="48">
        <f t="shared" si="325"/>
        <v>-3.3202602447919221</v>
      </c>
      <c r="CO124" s="48">
        <f t="shared" si="325"/>
        <v>-3.2733547485995587</v>
      </c>
      <c r="CP124" s="49">
        <f t="shared" si="325"/>
        <v>-3.2273600446994988</v>
      </c>
    </row>
    <row r="125" spans="2:94" x14ac:dyDescent="0.25">
      <c r="B125" s="236"/>
      <c r="C125" s="239"/>
      <c r="D125" s="48">
        <f t="shared" si="322"/>
        <v>-3.2273600446994988</v>
      </c>
      <c r="E125" s="48">
        <f t="shared" si="322"/>
        <v>-2.8129637109462013</v>
      </c>
      <c r="F125" s="48">
        <f t="shared" si="322"/>
        <v>-2.4689846949953256</v>
      </c>
      <c r="G125" s="48">
        <f t="shared" si="322"/>
        <v>-2.1810647717397318</v>
      </c>
      <c r="H125" s="48">
        <f t="shared" si="322"/>
        <v>-1.9382002601611279</v>
      </c>
      <c r="I125" s="48">
        <f t="shared" si="322"/>
        <v>-1.7318626841227402</v>
      </c>
      <c r="J125" s="48">
        <f t="shared" si="322"/>
        <v>-1.5553766805031632</v>
      </c>
      <c r="K125" s="48">
        <f t="shared" si="322"/>
        <v>-1.4034708205397282</v>
      </c>
      <c r="L125" s="48">
        <f t="shared" si="322"/>
        <v>-1.271948169125241</v>
      </c>
      <c r="M125" s="48">
        <f t="shared" si="322"/>
        <v>-1.157441613081913</v>
      </c>
      <c r="N125" s="48">
        <f t="shared" si="322"/>
        <v>-1.0572302206014577</v>
      </c>
      <c r="O125" s="48">
        <f t="shared" si="322"/>
        <v>-0.96910013008056439</v>
      </c>
      <c r="P125" s="48">
        <f t="shared" si="322"/>
        <v>-0.89123828755805501</v>
      </c>
      <c r="Q125" s="48">
        <f t="shared" si="322"/>
        <v>-0.82215064663187221</v>
      </c>
      <c r="R125" s="48">
        <f t="shared" si="322"/>
        <v>-0.76059874034936215</v>
      </c>
      <c r="S125" s="48">
        <f t="shared" si="322"/>
        <v>-0.70555015835031809</v>
      </c>
      <c r="T125" s="48">
        <f t="shared" si="322"/>
        <v>-0.65613962511689516</v>
      </c>
      <c r="U125" s="48">
        <f t="shared" si="322"/>
        <v>-0.61163821602075552</v>
      </c>
      <c r="V125" s="48">
        <f t="shared" si="322"/>
        <v>-0.57142886136568694</v>
      </c>
      <c r="W125" s="48">
        <f t="shared" si="322"/>
        <v>-0.53498673980717015</v>
      </c>
      <c r="X125" s="48">
        <f t="shared" si="322"/>
        <v>-0.50186349675360742</v>
      </c>
      <c r="Y125" s="48">
        <f t="shared" si="322"/>
        <v>-0.47167447262709267</v>
      </c>
      <c r="Z125" s="48">
        <f t="shared" si="322"/>
        <v>-0.44408831298242302</v>
      </c>
      <c r="AA125" s="48">
        <f t="shared" si="322"/>
        <v>-0.41881847382159726</v>
      </c>
      <c r="AB125" s="48">
        <f t="shared" si="322"/>
        <v>-0.3956162428382653</v>
      </c>
      <c r="AC125" s="48">
        <f t="shared" si="322"/>
        <v>-0.37426497940623699</v>
      </c>
      <c r="AD125" s="48">
        <f t="shared" si="322"/>
        <v>-0.35457533920863205</v>
      </c>
      <c r="AE125" s="48">
        <f t="shared" si="322"/>
        <v>-0.33638129815059598</v>
      </c>
      <c r="AF125" s="48">
        <f t="shared" si="322"/>
        <v>-0.31953682806573186</v>
      </c>
      <c r="AG125" s="48">
        <f t="shared" si="322"/>
        <v>-0.30391310629357743</v>
      </c>
      <c r="AH125" s="48">
        <f t="shared" si="322"/>
        <v>-0.28939616440662463</v>
      </c>
      <c r="AI125" s="48">
        <f t="shared" si="322"/>
        <v>-0.27588489965929974</v>
      </c>
      <c r="AJ125" s="48">
        <f t="shared" si="322"/>
        <v>-0.2632893872234916</v>
      </c>
      <c r="AK125" s="48">
        <f t="shared" si="322"/>
        <v>-0.25152944280786638</v>
      </c>
      <c r="AL125" s="48">
        <f t="shared" si="322"/>
        <v>-0.24053339447623059</v>
      </c>
      <c r="AM125" s="48">
        <f t="shared" si="322"/>
        <v>-0.23023702987967809</v>
      </c>
      <c r="AN125" s="48">
        <f t="shared" si="322"/>
        <v>-0.22058269108151768</v>
      </c>
      <c r="AO125" s="48">
        <f t="shared" si="322"/>
        <v>-0.21151849398075578</v>
      </c>
      <c r="AP125" s="48">
        <f t="shared" si="322"/>
        <v>-0.2029976532613908</v>
      </c>
      <c r="AQ125" s="48">
        <f t="shared" si="322"/>
        <v>-0.19497789699278106</v>
      </c>
      <c r="AR125" s="48">
        <f t="shared" si="322"/>
        <v>-0.1874209576238203</v>
      </c>
      <c r="AS125" s="48">
        <f t="shared" si="322"/>
        <v>-0.18029212826376906</v>
      </c>
      <c r="AT125" s="48">
        <f t="shared" si="322"/>
        <v>-0.17355987491473709</v>
      </c>
      <c r="AU125" s="48">
        <f t="shared" si="322"/>
        <v>-0.16719549678627249</v>
      </c>
      <c r="AV125" s="48">
        <f t="shared" si="322"/>
        <v>-0.16117282803852268</v>
      </c>
      <c r="AW125" s="48">
        <f t="shared" si="322"/>
        <v>-0.1554679753123463</v>
      </c>
      <c r="AX125" s="48">
        <f t="shared" si="322"/>
        <v>-0.15005908624958303</v>
      </c>
      <c r="AY125" s="48">
        <f t="shared" si="322"/>
        <v>-0.14492614491405029</v>
      </c>
      <c r="AZ125" s="48">
        <f t="shared" si="322"/>
        <v>-0.14005079061777942</v>
      </c>
      <c r="BA125" s="48">
        <f t="shared" si="322"/>
        <v>-0.13541615715715435</v>
      </c>
      <c r="BB125" s="48">
        <f t="shared" si="322"/>
        <v>-0.13100672988594</v>
      </c>
      <c r="BC125" s="48">
        <f t="shared" si="322"/>
        <v>-0.12680821840956108</v>
      </c>
      <c r="BD125" s="48">
        <f t="shared" si="322"/>
        <v>-0.12280744298854895</v>
      </c>
      <c r="BE125" s="48">
        <f t="shared" si="322"/>
        <v>-0.1189922329970762</v>
      </c>
      <c r="BF125" s="48">
        <f t="shared" si="322"/>
        <v>-0.11535133600277786</v>
      </c>
      <c r="BG125" s="48">
        <f t="shared" si="322"/>
        <v>-0.11187433622220076</v>
      </c>
      <c r="BH125" s="48">
        <f t="shared" si="322"/>
        <v>-0.10855158126759051</v>
      </c>
      <c r="BI125" s="48">
        <f t="shared" si="322"/>
        <v>-0.10537411623911301</v>
      </c>
      <c r="BJ125" s="48">
        <f t="shared" si="322"/>
        <v>-0.10233362433594852</v>
      </c>
      <c r="BK125" s="48">
        <f t="shared" si="322"/>
        <v>-9.9422373262361446E-2</v>
      </c>
      <c r="BL125" s="48">
        <f t="shared" si="322"/>
        <v>-9.6633166793794273E-2</v>
      </c>
      <c r="BM125" s="48">
        <f t="shared" si="322"/>
        <v>-9.3959300944940274E-2</v>
      </c>
      <c r="BN125" s="48">
        <f t="shared" si="322"/>
        <v>-9.1394524248469028E-2</v>
      </c>
      <c r="BO125" s="48">
        <f t="shared" ref="BO125:CP125" si="326">20*LOG(BO117)</f>
        <v>-8.8933001711144544E-2</v>
      </c>
      <c r="BP125" s="48">
        <f t="shared" si="326"/>
        <v>-8.6569282064631117E-2</v>
      </c>
      <c r="BQ125" s="48">
        <f t="shared" si="326"/>
        <v>-8.4298267972298946E-2</v>
      </c>
      <c r="BR125" s="48">
        <f t="shared" si="326"/>
        <v>-8.2115188891960941E-2</v>
      </c>
      <c r="BS125" s="48">
        <f t="shared" si="326"/>
        <v>-8.0015576328176852E-2</v>
      </c>
      <c r="BT125" s="48">
        <f t="shared" si="326"/>
        <v>-7.7995241237320184E-2</v>
      </c>
      <c r="BU125" s="48">
        <f t="shared" si="326"/>
        <v>-7.6050253374693233E-2</v>
      </c>
      <c r="BV125" s="48">
        <f t="shared" si="326"/>
        <v>-7.4176922395707889E-2</v>
      </c>
      <c r="BW125" s="48">
        <f t="shared" si="326"/>
        <v>-7.2371780543444272E-2</v>
      </c>
      <c r="BX125" s="48">
        <f t="shared" si="326"/>
        <v>-7.0631566772560855E-2</v>
      </c>
      <c r="BY125" s="48">
        <f t="shared" si="326"/>
        <v>-6.8953212175366999E-2</v>
      </c>
      <c r="BZ125" s="48">
        <f t="shared" si="326"/>
        <v>-6.7333826589683232E-2</v>
      </c>
      <c r="CA125" s="48">
        <f t="shared" si="326"/>
        <v>-6.5770686280510027E-2</v>
      </c>
      <c r="CB125" s="48">
        <f t="shared" si="326"/>
        <v>-6.426122259845872E-2</v>
      </c>
      <c r="CC125" s="48">
        <f t="shared" si="326"/>
        <v>-6.2803011527643171E-2</v>
      </c>
      <c r="CD125" s="48">
        <f t="shared" si="326"/>
        <v>-6.1393764044356751E-2</v>
      </c>
      <c r="CE125" s="48">
        <f t="shared" si="326"/>
        <v>-6.0031317215629543E-2</v>
      </c>
      <c r="CF125" s="48">
        <f t="shared" si="326"/>
        <v>-5.8713625973608935E-2</v>
      </c>
      <c r="CG125" s="48">
        <f t="shared" si="326"/>
        <v>-5.7438755507895768E-2</v>
      </c>
      <c r="CH125" s="48">
        <f t="shared" si="326"/>
        <v>-5.6204874223436133E-2</v>
      </c>
      <c r="CI125" s="48">
        <f t="shared" si="326"/>
        <v>-5.5010247216543198E-2</v>
      </c>
      <c r="CJ125" s="48">
        <f t="shared" si="326"/>
        <v>-5.3853230226014043E-2</v>
      </c>
      <c r="CK125" s="48">
        <f t="shared" si="326"/>
        <v>-5.2732264020291457E-2</v>
      </c>
      <c r="CL125" s="48">
        <f t="shared" si="326"/>
        <v>-5.1645869185180951E-2</v>
      </c>
      <c r="CM125" s="48">
        <f t="shared" si="326"/>
        <v>-5.0592641279833123E-2</v>
      </c>
      <c r="CN125" s="48">
        <f t="shared" si="326"/>
        <v>-4.9571246331653232E-2</v>
      </c>
      <c r="CO125" s="48">
        <f t="shared" si="326"/>
        <v>-4.8580416643293017E-2</v>
      </c>
      <c r="CP125" s="49">
        <f t="shared" si="326"/>
        <v>-4.7618946887354567E-2</v>
      </c>
    </row>
    <row r="126" spans="2:94" x14ac:dyDescent="0.25">
      <c r="B126" s="236"/>
      <c r="C126" s="239"/>
      <c r="D126" s="48">
        <f t="shared" ref="D126:BO126" si="327">20*LOG(D118)</f>
        <v>-4.7618946887354567E-2</v>
      </c>
      <c r="E126" s="48">
        <f t="shared" si="327"/>
        <v>-3.9391857258090066E-2</v>
      </c>
      <c r="F126" s="48">
        <f t="shared" si="327"/>
        <v>-3.3124029534546899E-2</v>
      </c>
      <c r="G126" s="48">
        <f t="shared" si="327"/>
        <v>-2.8239918808834957E-2</v>
      </c>
      <c r="H126" s="48">
        <f t="shared" si="327"/>
        <v>-2.4360614431047603E-2</v>
      </c>
      <c r="I126" s="48">
        <f t="shared" si="327"/>
        <v>-2.1228462251617772E-2</v>
      </c>
      <c r="J126" s="48">
        <f t="shared" si="327"/>
        <v>-1.8663343217774117E-2</v>
      </c>
      <c r="K126" s="48">
        <f t="shared" si="327"/>
        <v>-1.6536286573761425E-2</v>
      </c>
      <c r="L126" s="48">
        <f t="shared" si="327"/>
        <v>-1.4752989758576807E-2</v>
      </c>
      <c r="M126" s="48">
        <f t="shared" si="327"/>
        <v>-1.3243213439876438E-2</v>
      </c>
      <c r="N126" s="48">
        <f t="shared" si="327"/>
        <v>-1.1953775417950403E-2</v>
      </c>
      <c r="O126" s="48">
        <f t="shared" si="327"/>
        <v>-1.0843812922199398E-2</v>
      </c>
      <c r="P126" s="48">
        <f t="shared" si="327"/>
        <v>-9.8815114575553052E-3</v>
      </c>
      <c r="Q126" s="48">
        <f t="shared" si="327"/>
        <v>-9.0418035884041129E-3</v>
      </c>
      <c r="R126" s="48">
        <f t="shared" si="327"/>
        <v>-8.3047224717843083E-3</v>
      </c>
      <c r="S126" s="48">
        <f t="shared" si="327"/>
        <v>-7.6542056344536813E-3</v>
      </c>
      <c r="T126" s="48">
        <f t="shared" si="327"/>
        <v>-7.0772136221362372E-3</v>
      </c>
      <c r="U126" s="48">
        <f t="shared" si="327"/>
        <v>-6.5630722642327525E-3</v>
      </c>
      <c r="V126" s="48">
        <f t="shared" si="327"/>
        <v>-6.1029760017956534E-3</v>
      </c>
      <c r="W126" s="48">
        <f t="shared" si="327"/>
        <v>-5.6896087407703258E-3</v>
      </c>
      <c r="X126" s="48">
        <f t="shared" si="327"/>
        <v>-5.3168514962503629E-3</v>
      </c>
      <c r="Y126" s="48">
        <f t="shared" si="327"/>
        <v>-4.9795548469648981E-3</v>
      </c>
      <c r="Z126" s="48">
        <f t="shared" si="327"/>
        <v>-4.6733602882379219E-3</v>
      </c>
      <c r="AA126" s="48">
        <f t="shared" si="327"/>
        <v>-4.3945588346871178E-3</v>
      </c>
      <c r="AB126" s="48">
        <f t="shared" si="327"/>
        <v>-4.1399782548054067E-3</v>
      </c>
      <c r="AC126" s="48">
        <f t="shared" si="327"/>
        <v>-3.9068924991005442E-3</v>
      </c>
      <c r="AD126" s="48">
        <f t="shared" si="327"/>
        <v>-3.6929484673218654E-3</v>
      </c>
      <c r="AE126" s="48">
        <f t="shared" si="327"/>
        <v>-3.4961064228562224E-3</v>
      </c>
      <c r="AF126" s="48">
        <f t="shared" si="327"/>
        <v>-3.314591223678501E-3</v>
      </c>
      <c r="AG126" s="48">
        <f t="shared" si="327"/>
        <v>-3.1468521829119702E-3</v>
      </c>
      <c r="AH126" s="48">
        <f t="shared" si="327"/>
        <v>-2.9915298571682267E-3</v>
      </c>
      <c r="AI126" s="48">
        <f t="shared" si="327"/>
        <v>-2.8474284292571077E-3</v>
      </c>
      <c r="AJ126" s="48">
        <f t="shared" si="327"/>
        <v>-2.7134926337510686E-3</v>
      </c>
      <c r="AK126" s="48">
        <f t="shared" si="327"/>
        <v>-2.5887883911081041E-3</v>
      </c>
      <c r="AL126" s="48">
        <f t="shared" si="327"/>
        <v>-2.4724864845736393E-3</v>
      </c>
      <c r="AM126" s="48">
        <f t="shared" si="327"/>
        <v>-2.3638487454673207E-3</v>
      </c>
      <c r="AN126" s="48">
        <f t="shared" si="327"/>
        <v>-2.2622163159286409E-3</v>
      </c>
      <c r="AO126" s="48">
        <f t="shared" si="327"/>
        <v>-2.166999639553763E-3</v>
      </c>
      <c r="AP126" s="48">
        <f t="shared" si="327"/>
        <v>-2.0776698953002271E-3</v>
      </c>
      <c r="AQ126" s="48">
        <f t="shared" si="327"/>
        <v>-1.9937516415995719E-3</v>
      </c>
      <c r="AR126" s="48">
        <f t="shared" si="327"/>
        <v>-1.9148164791847372E-3</v>
      </c>
      <c r="AS126" s="48">
        <f t="shared" si="327"/>
        <v>-1.8404775745403932E-3</v>
      </c>
      <c r="AT126" s="48">
        <f t="shared" si="327"/>
        <v>-1.7703849129462412E-3</v>
      </c>
      <c r="AU126" s="48">
        <f t="shared" si="327"/>
        <v>-1.7042211721262932E-3</v>
      </c>
      <c r="AV126" s="48">
        <f t="shared" si="327"/>
        <v>-1.6416981254834386E-3</v>
      </c>
      <c r="AW126" s="48">
        <f t="shared" si="327"/>
        <v>-1.5825534986276288E-3</v>
      </c>
      <c r="AX126" s="48">
        <f t="shared" si="327"/>
        <v>-1.5265482151073399E-3</v>
      </c>
      <c r="AY126" s="48">
        <f t="shared" si="327"/>
        <v>-1.4734639771911474E-3</v>
      </c>
      <c r="AZ126" s="48">
        <f t="shared" si="327"/>
        <v>-1.4231011359475381E-3</v>
      </c>
      <c r="BA126" s="48">
        <f t="shared" si="327"/>
        <v>-1.3752768117361351E-3</v>
      </c>
      <c r="BB126" s="48">
        <f t="shared" si="327"/>
        <v>-1.3298232320381512E-3</v>
      </c>
      <c r="BC126" s="48">
        <f t="shared" si="327"/>
        <v>-1.2865862583522081E-3</v>
      </c>
      <c r="BD126" s="48">
        <f t="shared" si="327"/>
        <v>-1.2454240779842577E-3</v>
      </c>
      <c r="BE126" s="48">
        <f t="shared" si="327"/>
        <v>-1.2062060399819637E-3</v>
      </c>
      <c r="BF126" s="48">
        <f t="shared" si="327"/>
        <v>-1.1688116173050073E-3</v>
      </c>
      <c r="BG126" s="48">
        <f t="shared" si="327"/>
        <v>-1.1331294798864469E-3</v>
      </c>
      <c r="BH126" s="48">
        <f t="shared" si="327"/>
        <v>-1.0990566651861021E-3</v>
      </c>
      <c r="BI126" s="48">
        <f t="shared" si="327"/>
        <v>-1.0664978347331669E-3</v>
      </c>
      <c r="BJ126" s="48">
        <f t="shared" si="327"/>
        <v>-1.0353646065997502E-3</v>
      </c>
      <c r="BK126" s="48">
        <f t="shared" si="327"/>
        <v>-1.0055749550899971E-3</v>
      </c>
      <c r="BL126" s="48">
        <f t="shared" si="327"/>
        <v>-9.7705266997701501E-4</v>
      </c>
      <c r="BM126" s="48">
        <f t="shared" si="327"/>
        <v>-9.4972686870099115E-4</v>
      </c>
      <c r="BN126" s="48">
        <f t="shared" si="327"/>
        <v>-9.2353155560524639E-4</v>
      </c>
      <c r="BO126" s="48">
        <f t="shared" si="327"/>
        <v>-8.9840522315277308E-4</v>
      </c>
      <c r="BP126" s="48">
        <f t="shared" ref="BP126:CP126" si="328">20*LOG(BP118)</f>
        <v>-8.7429049060065277E-4</v>
      </c>
      <c r="BQ126" s="48">
        <f t="shared" si="328"/>
        <v>-8.5113377614453819E-4</v>
      </c>
      <c r="BR126" s="48">
        <f t="shared" si="328"/>
        <v>-8.2888499907526046E-4</v>
      </c>
      <c r="BS126" s="48">
        <f t="shared" si="328"/>
        <v>-8.0749730880050612E-4</v>
      </c>
      <c r="BT126" s="48">
        <f t="shared" si="328"/>
        <v>-7.8692683804387775E-4</v>
      </c>
      <c r="BU126" s="48">
        <f t="shared" si="328"/>
        <v>-7.6713247775281486E-4</v>
      </c>
      <c r="BV126" s="48">
        <f t="shared" si="328"/>
        <v>-7.4807567158075819E-4</v>
      </c>
      <c r="BW126" s="48">
        <f t="shared" si="328"/>
        <v>-7.297202280097207E-4</v>
      </c>
      <c r="BX126" s="48">
        <f t="shared" si="328"/>
        <v>-7.1203214842068506E-4</v>
      </c>
      <c r="BY126" s="48">
        <f t="shared" si="328"/>
        <v>-6.9497946955536646E-4</v>
      </c>
      <c r="BZ126" s="48">
        <f t="shared" si="328"/>
        <v>-6.7853211903287603E-4</v>
      </c>
      <c r="CA126" s="48">
        <f t="shared" si="328"/>
        <v>-6.626617826929346E-4</v>
      </c>
      <c r="CB126" s="48">
        <f t="shared" si="328"/>
        <v>-6.4734178267817646E-4</v>
      </c>
      <c r="CC126" s="48">
        <f t="shared" si="328"/>
        <v>-6.3254696524434181E-4</v>
      </c>
      <c r="CD126" s="48">
        <f t="shared" si="328"/>
        <v>-6.1825359746563548E-4</v>
      </c>
      <c r="CE126" s="48">
        <f t="shared" si="328"/>
        <v>-6.0443927200740794E-4</v>
      </c>
      <c r="CF126" s="48">
        <f t="shared" si="328"/>
        <v>-5.9108281925505479E-4</v>
      </c>
      <c r="CG126" s="48">
        <f t="shared" si="328"/>
        <v>-5.7816422618451116E-4</v>
      </c>
      <c r="CH126" s="48">
        <f t="shared" si="328"/>
        <v>-5.6566456133757452E-4</v>
      </c>
      <c r="CI126" s="48">
        <f t="shared" si="328"/>
        <v>-5.535659054524127E-4</v>
      </c>
      <c r="CJ126" s="48">
        <f t="shared" si="328"/>
        <v>-5.4185128719741633E-4</v>
      </c>
      <c r="CK126" s="48">
        <f t="shared" si="328"/>
        <v>-5.3050462363113545E-4</v>
      </c>
      <c r="CL126" s="48">
        <f t="shared" si="328"/>
        <v>-5.19510664978269E-4</v>
      </c>
      <c r="CM126" s="48">
        <f t="shared" si="328"/>
        <v>-5.0885494337052611E-4</v>
      </c>
      <c r="CN126" s="48">
        <f t="shared" si="328"/>
        <v>-4.985237252233735E-4</v>
      </c>
      <c r="CO126" s="48">
        <f t="shared" si="328"/>
        <v>-4.8850396696598845E-4</v>
      </c>
      <c r="CP126" s="49">
        <f t="shared" si="328"/>
        <v>-4.7878327385525129E-4</v>
      </c>
    </row>
    <row r="127" spans="2:94" ht="15.75" thickBot="1" x14ac:dyDescent="0.3">
      <c r="B127" s="237"/>
      <c r="C127" s="240"/>
      <c r="D127" s="50">
        <f t="shared" ref="D127:BO127" si="329">20*LOG(D119)</f>
        <v>-4.7878327385525129E-4</v>
      </c>
      <c r="E127" s="50">
        <f t="shared" si="329"/>
        <v>-3.9569244139161575E-4</v>
      </c>
      <c r="F127" s="50">
        <f t="shared" si="329"/>
        <v>-3.3249398458513066E-4</v>
      </c>
      <c r="G127" s="50">
        <f t="shared" si="329"/>
        <v>-2.8331008816544006E-4</v>
      </c>
      <c r="H127" s="50">
        <f t="shared" si="329"/>
        <v>-2.4428377565330724E-4</v>
      </c>
      <c r="I127" s="50">
        <f t="shared" si="329"/>
        <v>-2.1279908259835638E-4</v>
      </c>
      <c r="J127" s="50">
        <f t="shared" si="329"/>
        <v>-1.8703099855117735E-4</v>
      </c>
      <c r="K127" s="50">
        <f t="shared" si="329"/>
        <v>-1.6567492509652872E-4</v>
      </c>
      <c r="L127" s="50">
        <f t="shared" si="329"/>
        <v>-1.4777824693423298E-4</v>
      </c>
      <c r="M127" s="50">
        <f t="shared" si="329"/>
        <v>-1.3263223129808993E-4</v>
      </c>
      <c r="N127" s="50">
        <f t="shared" si="329"/>
        <v>-1.1970076695511328E-4</v>
      </c>
      <c r="O127" s="50">
        <f t="shared" si="329"/>
        <v>-1.0857226332825656E-4</v>
      </c>
      <c r="P127" s="50">
        <f t="shared" si="329"/>
        <v>-9.8926490288797308E-5</v>
      </c>
      <c r="Q127" s="50">
        <f t="shared" si="329"/>
        <v>-9.0511281074942294E-5</v>
      </c>
      <c r="R127" s="50">
        <f t="shared" si="329"/>
        <v>-8.3125882639238039E-5</v>
      </c>
      <c r="S127" s="50">
        <f t="shared" si="329"/>
        <v>-7.6608870919676691E-5</v>
      </c>
      <c r="T127" s="50">
        <f t="shared" si="329"/>
        <v>-7.0829254712148247E-5</v>
      </c>
      <c r="U127" s="50">
        <f t="shared" si="329"/>
        <v>-6.567984166126223E-5</v>
      </c>
      <c r="V127" s="50">
        <f t="shared" si="329"/>
        <v>-6.1072232104122693E-5</v>
      </c>
      <c r="W127" s="50">
        <f t="shared" si="329"/>
        <v>-5.6932999746705712E-5</v>
      </c>
      <c r="X127" s="50">
        <f t="shared" si="329"/>
        <v>-5.3200748177882447E-5</v>
      </c>
      <c r="Y127" s="50">
        <f t="shared" si="329"/>
        <v>-4.9823820993938212E-5</v>
      </c>
      <c r="Z127" s="50">
        <f t="shared" si="329"/>
        <v>-4.6758504760319034E-5</v>
      </c>
      <c r="AA127" s="50">
        <f t="shared" si="329"/>
        <v>-4.3967607216776021E-5</v>
      </c>
      <c r="AB127" s="50">
        <f t="shared" si="329"/>
        <v>-4.1419323793656734E-5</v>
      </c>
      <c r="AC127" s="50">
        <f t="shared" si="329"/>
        <v>-3.908632748239908E-5</v>
      </c>
      <c r="AD127" s="50">
        <f t="shared" si="329"/>
        <v>-3.6945033157244399E-5</v>
      </c>
      <c r="AE127" s="50">
        <f t="shared" si="329"/>
        <v>-3.4974999143995303E-5</v>
      </c>
      <c r="AF127" s="50">
        <f t="shared" si="329"/>
        <v>-3.31584375649779E-5</v>
      </c>
      <c r="AG127" s="50">
        <f t="shared" si="329"/>
        <v>-3.147981137348713E-5</v>
      </c>
      <c r="AH127" s="50">
        <f t="shared" si="329"/>
        <v>-2.9925501041370071E-5</v>
      </c>
      <c r="AI127" s="50">
        <f t="shared" si="329"/>
        <v>-2.8483527433480505E-5</v>
      </c>
      <c r="AJ127" s="50">
        <f t="shared" si="329"/>
        <v>-2.7143320295820964E-5</v>
      </c>
      <c r="AK127" s="50">
        <f t="shared" si="329"/>
        <v>-2.5895524003179621E-5</v>
      </c>
      <c r="AL127" s="50">
        <f t="shared" si="329"/>
        <v>-2.4731833830264476E-5</v>
      </c>
      <c r="AM127" s="50">
        <f t="shared" si="329"/>
        <v>-2.364485742697495E-5</v>
      </c>
      <c r="AN127" s="50">
        <f t="shared" si="329"/>
        <v>-2.2627997112913947E-5</v>
      </c>
      <c r="AO127" s="50">
        <f t="shared" si="329"/>
        <v>-2.1675349545521286E-5</v>
      </c>
      <c r="AP127" s="50">
        <f t="shared" si="329"/>
        <v>-2.078161982249818E-5</v>
      </c>
      <c r="AQ127" s="50">
        <f t="shared" si="329"/>
        <v>-1.9942047771592942E-5</v>
      </c>
      <c r="AR127" s="50">
        <f t="shared" si="329"/>
        <v>-1.9152344420945325E-5</v>
      </c>
      <c r="AS127" s="50">
        <f t="shared" si="329"/>
        <v>-1.8408637120537017E-5</v>
      </c>
      <c r="AT127" s="50">
        <f t="shared" si="329"/>
        <v>-1.7707421973345519E-5</v>
      </c>
      <c r="AU127" s="50">
        <f t="shared" si="329"/>
        <v>-1.7045522486492785E-5</v>
      </c>
      <c r="AV127" s="50">
        <f t="shared" si="329"/>
        <v>-1.6420053536870316E-5</v>
      </c>
      <c r="AW127" s="50">
        <f t="shared" si="329"/>
        <v>-1.5828389876873737E-5</v>
      </c>
      <c r="AX127" s="50">
        <f t="shared" si="329"/>
        <v>-1.5268138540888075E-5</v>
      </c>
      <c r="AY127" s="50">
        <f t="shared" si="329"/>
        <v>-1.4737114617314095E-5</v>
      </c>
      <c r="AZ127" s="50">
        <f t="shared" si="329"/>
        <v>-1.4233319906858551E-5</v>
      </c>
      <c r="BA127" s="50">
        <f t="shared" si="329"/>
        <v>-1.3754924103531634E-5</v>
      </c>
      <c r="BB127" s="50">
        <f t="shared" si="329"/>
        <v>-1.3300248143474808E-5</v>
      </c>
      <c r="BC127" s="50">
        <f t="shared" si="329"/>
        <v>-1.2867749447746445E-5</v>
      </c>
      <c r="BD127" s="50">
        <f t="shared" si="329"/>
        <v>-1.2456008837267065E-5</v>
      </c>
      <c r="BE127" s="50">
        <f t="shared" si="329"/>
        <v>-1.2063718853767285E-5</v>
      </c>
      <c r="BF127" s="50">
        <f t="shared" si="329"/>
        <v>-1.1689673385482123E-5</v>
      </c>
      <c r="BG127" s="50">
        <f t="shared" si="329"/>
        <v>-1.1332758380616272E-5</v>
      </c>
      <c r="BH127" s="50">
        <f t="shared" si="329"/>
        <v>-1.0991943533823907E-5</v>
      </c>
      <c r="BI127" s="50">
        <f t="shared" si="329"/>
        <v>-1.0666274856983808E-5</v>
      </c>
      <c r="BJ127" s="50">
        <f t="shared" si="329"/>
        <v>-1.0354867981904936E-5</v>
      </c>
      <c r="BK127" s="50">
        <f t="shared" si="329"/>
        <v>-1.0056902161210264E-5</v>
      </c>
      <c r="BL127" s="50">
        <f t="shared" si="329"/>
        <v>-9.7716148497501253E-6</v>
      </c>
      <c r="BM127" s="50">
        <f t="shared" si="329"/>
        <v>-9.4982968202567815E-6</v>
      </c>
      <c r="BN127" s="50">
        <f t="shared" si="329"/>
        <v>-9.2362877544157062E-6</v>
      </c>
      <c r="BO127" s="50">
        <f t="shared" si="329"/>
        <v>-8.9849722457075524E-6</v>
      </c>
      <c r="BP127" s="50">
        <f t="shared" ref="BP127:CP127" si="330">20*LOG(BP119)</f>
        <v>-8.7437761918408756E-6</v>
      </c>
      <c r="BQ127" s="50">
        <f t="shared" si="330"/>
        <v>-8.5121635034864026E-6</v>
      </c>
      <c r="BR127" s="50">
        <f t="shared" si="330"/>
        <v>-8.2896331244909425E-6</v>
      </c>
      <c r="BS127" s="50">
        <f t="shared" si="330"/>
        <v>-8.0757163288549226E-6</v>
      </c>
      <c r="BT127" s="50">
        <f t="shared" si="330"/>
        <v>-7.8699742346850027E-6</v>
      </c>
      <c r="BU127" s="50">
        <f t="shared" si="330"/>
        <v>-7.6719955679087775E-6</v>
      </c>
      <c r="BV127" s="50">
        <f t="shared" si="330"/>
        <v>-7.4813945918548769E-6</v>
      </c>
      <c r="BW127" s="50">
        <f t="shared" si="330"/>
        <v>-7.2978092364498294E-6</v>
      </c>
      <c r="BX127" s="50">
        <f t="shared" si="330"/>
        <v>-7.1208993720648782E-6</v>
      </c>
      <c r="BY127" s="50">
        <f t="shared" si="330"/>
        <v>-6.9503452337986405E-6</v>
      </c>
      <c r="BZ127" s="50">
        <f t="shared" si="330"/>
        <v>-6.7858459788376123E-6</v>
      </c>
      <c r="CA127" s="50">
        <f t="shared" si="330"/>
        <v>-6.6271183527862517E-6</v>
      </c>
      <c r="CB127" s="50">
        <f t="shared" si="330"/>
        <v>-6.4738954755742025E-6</v>
      </c>
      <c r="CC127" s="50">
        <f t="shared" si="330"/>
        <v>-6.3259257180107406E-6</v>
      </c>
      <c r="CD127" s="50">
        <f t="shared" si="330"/>
        <v>-6.1829716612717937E-6</v>
      </c>
      <c r="CE127" s="50">
        <f t="shared" si="330"/>
        <v>-6.0448091547487391E-6</v>
      </c>
      <c r="CF127" s="50">
        <f t="shared" si="330"/>
        <v>-5.9112264259711782E-6</v>
      </c>
      <c r="CG127" s="50">
        <f t="shared" si="330"/>
        <v>-5.7820232773195029E-6</v>
      </c>
      <c r="CH127" s="50">
        <f t="shared" si="330"/>
        <v>-5.6570103299897393E-6</v>
      </c>
      <c r="CI127" s="50">
        <f t="shared" si="330"/>
        <v>-5.536008337390218E-6</v>
      </c>
      <c r="CJ127" s="50">
        <f t="shared" si="330"/>
        <v>-5.4188475284325799E-6</v>
      </c>
      <c r="CK127" s="50">
        <f t="shared" si="330"/>
        <v>-5.3053670241118751E-6</v>
      </c>
      <c r="CL127" s="50">
        <f t="shared" si="330"/>
        <v>-5.1954142772306745E-6</v>
      </c>
      <c r="CM127" s="50">
        <f t="shared" si="330"/>
        <v>-5.0888445719116441E-6</v>
      </c>
      <c r="CN127" s="50">
        <f t="shared" si="330"/>
        <v>-4.9855205279318654E-6</v>
      </c>
      <c r="CO127" s="50">
        <f t="shared" si="330"/>
        <v>-4.8853116725602297E-6</v>
      </c>
      <c r="CP127" s="51">
        <f t="shared" si="330"/>
        <v>-4.7880940230025241E-6</v>
      </c>
    </row>
    <row r="128" spans="2:94" ht="15.75" thickBot="1" x14ac:dyDescent="0.3">
      <c r="B128" s="34"/>
      <c r="C128" s="52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7"/>
    </row>
    <row r="129" spans="2:94" x14ac:dyDescent="0.25">
      <c r="B129" s="235" t="s">
        <v>70</v>
      </c>
      <c r="C129" s="238"/>
      <c r="D129" s="29">
        <f>-ATAN(SQRT((Einstellungen!$E$17/(D105*2*PI()*Einstellungen!$E$19))^2))*(180/PI())</f>
        <v>-89.994543259110486</v>
      </c>
      <c r="E129" s="46">
        <f>-ATAN(SQRT((Einstellungen!$E$17/(E105*2*PI()*Einstellungen!$E$19))^2))*(180/PI())</f>
        <v>-89.993997585025355</v>
      </c>
      <c r="F129" s="46">
        <f>-ATAN(SQRT((Einstellungen!$E$17/(F105*2*PI()*Einstellungen!$E$19))^2))*(180/PI())</f>
        <v>-89.993451910941303</v>
      </c>
      <c r="G129" s="46">
        <f>-ATAN(SQRT((Einstellungen!$E$17/(G105*2*PI()*Einstellungen!$E$19))^2))*(180/PI())</f>
        <v>-89.992906236858445</v>
      </c>
      <c r="H129" s="46">
        <f>-ATAN(SQRT((Einstellungen!$E$17/(H105*2*PI()*Einstellungen!$E$19))^2))*(180/PI())</f>
        <v>-89.992360562776867</v>
      </c>
      <c r="I129" s="46">
        <f>-ATAN(SQRT((Einstellungen!$E$17/(I105*2*PI()*Einstellungen!$E$19))^2))*(180/PI())</f>
        <v>-89.991814888696666</v>
      </c>
      <c r="J129" s="46">
        <f>-ATAN(SQRT((Einstellungen!$E$17/(J105*2*PI()*Einstellungen!$E$19))^2))*(180/PI())</f>
        <v>-89.991269214617972</v>
      </c>
      <c r="K129" s="46">
        <f>-ATAN(SQRT((Einstellungen!$E$17/(K105*2*PI()*Einstellungen!$E$19))^2))*(180/PI())</f>
        <v>-89.990723540540856</v>
      </c>
      <c r="L129" s="46">
        <f>-ATAN(SQRT((Einstellungen!$E$17/(L105*2*PI()*Einstellungen!$E$19))^2))*(180/PI())</f>
        <v>-89.990177866465402</v>
      </c>
      <c r="M129" s="46">
        <f>-ATAN(SQRT((Einstellungen!$E$17/(M105*2*PI()*Einstellungen!$E$19))^2))*(180/PI())</f>
        <v>-89.989632192391753</v>
      </c>
      <c r="N129" s="46">
        <f>-ATAN(SQRT((Einstellungen!$E$17/(N105*2*PI()*Einstellungen!$E$19))^2))*(180/PI())</f>
        <v>-89.989086518319965</v>
      </c>
      <c r="O129" s="46">
        <f>-ATAN(SQRT((Einstellungen!$E$17/(O105*2*PI()*Einstellungen!$E$19))^2))*(180/PI())</f>
        <v>-89.988540844250181</v>
      </c>
      <c r="P129" s="46">
        <f>-ATAN(SQRT((Einstellungen!$E$17/(P105*2*PI()*Einstellungen!$E$19))^2))*(180/PI())</f>
        <v>-89.987995170182458</v>
      </c>
      <c r="Q129" s="46">
        <f>-ATAN(SQRT((Einstellungen!$E$17/(Q105*2*PI()*Einstellungen!$E$19))^2))*(180/PI())</f>
        <v>-89.987449496116909</v>
      </c>
      <c r="R129" s="46">
        <f>-ATAN(SQRT((Einstellungen!$E$17/(R105*2*PI()*Einstellungen!$E$19))^2))*(180/PI())</f>
        <v>-89.986903822053648</v>
      </c>
      <c r="S129" s="46">
        <f>-ATAN(SQRT((Einstellungen!$E$17/(S105*2*PI()*Einstellungen!$E$19))^2))*(180/PI())</f>
        <v>-89.98635814799276</v>
      </c>
      <c r="T129" s="46">
        <f>-ATAN(SQRT((Einstellungen!$E$17/(T105*2*PI()*Einstellungen!$E$19))^2))*(180/PI())</f>
        <v>-89.985812473934359</v>
      </c>
      <c r="U129" s="46">
        <f>-ATAN(SQRT((Einstellungen!$E$17/(U105*2*PI()*Einstellungen!$E$19))^2))*(180/PI())</f>
        <v>-89.985266799878502</v>
      </c>
      <c r="V129" s="46">
        <f>-ATAN(SQRT((Einstellungen!$E$17/(V105*2*PI()*Einstellungen!$E$19))^2))*(180/PI())</f>
        <v>-89.984721125825345</v>
      </c>
      <c r="W129" s="46">
        <f>-ATAN(SQRT((Einstellungen!$E$17/(W105*2*PI()*Einstellungen!$E$19))^2))*(180/PI())</f>
        <v>-89.984175451774945</v>
      </c>
      <c r="X129" s="46">
        <f>-ATAN(SQRT((Einstellungen!$E$17/(X105*2*PI()*Einstellungen!$E$19))^2))*(180/PI())</f>
        <v>-89.98362977772743</v>
      </c>
      <c r="Y129" s="46">
        <f>-ATAN(SQRT((Einstellungen!$E$17/(Y105*2*PI()*Einstellungen!$E$19))^2))*(180/PI())</f>
        <v>-89.98308410368287</v>
      </c>
      <c r="Z129" s="46">
        <f>-ATAN(SQRT((Einstellungen!$E$17/(Z105*2*PI()*Einstellungen!$E$19))^2))*(180/PI())</f>
        <v>-89.98253842964138</v>
      </c>
      <c r="AA129" s="46">
        <f>-ATAN(SQRT((Einstellungen!$E$17/(AA105*2*PI()*Einstellungen!$E$19))^2))*(180/PI())</f>
        <v>-89.981992755603073</v>
      </c>
      <c r="AB129" s="46">
        <f>-ATAN(SQRT((Einstellungen!$E$17/(AB105*2*PI()*Einstellungen!$E$19))^2))*(180/PI())</f>
        <v>-89.981447081568021</v>
      </c>
      <c r="AC129" s="46">
        <f>-ATAN(SQRT((Einstellungen!$E$17/(AC105*2*PI()*Einstellungen!$E$19))^2))*(180/PI())</f>
        <v>-89.980901407536336</v>
      </c>
      <c r="AD129" s="46">
        <f>-ATAN(SQRT((Einstellungen!$E$17/(AD105*2*PI()*Einstellungen!$E$19))^2))*(180/PI())</f>
        <v>-89.980355733508119</v>
      </c>
      <c r="AE129" s="46">
        <f>-ATAN(SQRT((Einstellungen!$E$17/(AE105*2*PI()*Einstellungen!$E$19))^2))*(180/PI())</f>
        <v>-89.979810059483441</v>
      </c>
      <c r="AF129" s="46">
        <f>-ATAN(SQRT((Einstellungen!$E$17/(AF105*2*PI()*Einstellungen!$E$19))^2))*(180/PI())</f>
        <v>-89.979264385462457</v>
      </c>
      <c r="AG129" s="46">
        <f>-ATAN(SQRT((Einstellungen!$E$17/(AG105*2*PI()*Einstellungen!$E$19))^2))*(180/PI())</f>
        <v>-89.978718711445225</v>
      </c>
      <c r="AH129" s="46">
        <f>-ATAN(SQRT((Einstellungen!$E$17/(AH105*2*PI()*Einstellungen!$E$19))^2))*(180/PI())</f>
        <v>-89.978173037431844</v>
      </c>
      <c r="AI129" s="46">
        <f>-ATAN(SQRT((Einstellungen!$E$17/(AI105*2*PI()*Einstellungen!$E$19))^2))*(180/PI())</f>
        <v>-89.977627363422442</v>
      </c>
      <c r="AJ129" s="46">
        <f>-ATAN(SQRT((Einstellungen!$E$17/(AJ105*2*PI()*Einstellungen!$E$19))^2))*(180/PI())</f>
        <v>-89.977081689417076</v>
      </c>
      <c r="AK129" s="46">
        <f>-ATAN(SQRT((Einstellungen!$E$17/(AK105*2*PI()*Einstellungen!$E$19))^2))*(180/PI())</f>
        <v>-89.976536015415888</v>
      </c>
      <c r="AL129" s="46">
        <f>-ATAN(SQRT((Einstellungen!$E$17/(AL105*2*PI()*Einstellungen!$E$19))^2))*(180/PI())</f>
        <v>-89.975990341418935</v>
      </c>
      <c r="AM129" s="46">
        <f>-ATAN(SQRT((Einstellungen!$E$17/(AM105*2*PI()*Einstellungen!$E$19))^2))*(180/PI())</f>
        <v>-89.975444667426359</v>
      </c>
      <c r="AN129" s="46">
        <f>-ATAN(SQRT((Einstellungen!$E$17/(AN105*2*PI()*Einstellungen!$E$19))^2))*(180/PI())</f>
        <v>-89.974898993438217</v>
      </c>
      <c r="AO129" s="46">
        <f>-ATAN(SQRT((Einstellungen!$E$17/(AO105*2*PI()*Einstellungen!$E$19))^2))*(180/PI())</f>
        <v>-89.97435331945465</v>
      </c>
      <c r="AP129" s="46">
        <f>-ATAN(SQRT((Einstellungen!$E$17/(AP105*2*PI()*Einstellungen!$E$19))^2))*(180/PI())</f>
        <v>-89.973807645475731</v>
      </c>
      <c r="AQ129" s="46">
        <f>-ATAN(SQRT((Einstellungen!$E$17/(AQ105*2*PI()*Einstellungen!$E$19))^2))*(180/PI())</f>
        <v>-89.973261971501543</v>
      </c>
      <c r="AR129" s="46">
        <f>-ATAN(SQRT((Einstellungen!$E$17/(AR105*2*PI()*Einstellungen!$E$19))^2))*(180/PI())</f>
        <v>-89.97271629753223</v>
      </c>
      <c r="AS129" s="46">
        <f>-ATAN(SQRT((Einstellungen!$E$17/(AS105*2*PI()*Einstellungen!$E$19))^2))*(180/PI())</f>
        <v>-89.972170623567848</v>
      </c>
      <c r="AT129" s="46">
        <f>-ATAN(SQRT((Einstellungen!$E$17/(AT105*2*PI()*Einstellungen!$E$19))^2))*(180/PI())</f>
        <v>-89.971624949608525</v>
      </c>
      <c r="AU129" s="46">
        <f>-ATAN(SQRT((Einstellungen!$E$17/(AU105*2*PI()*Einstellungen!$E$19))^2))*(180/PI())</f>
        <v>-89.971079275654347</v>
      </c>
      <c r="AV129" s="46">
        <f>-ATAN(SQRT((Einstellungen!$E$17/(AV105*2*PI()*Einstellungen!$E$19))^2))*(180/PI())</f>
        <v>-89.970533601705412</v>
      </c>
      <c r="AW129" s="46">
        <f>-ATAN(SQRT((Einstellungen!$E$17/(AW105*2*PI()*Einstellungen!$E$19))^2))*(180/PI())</f>
        <v>-89.969987927761821</v>
      </c>
      <c r="AX129" s="46">
        <f>-ATAN(SQRT((Einstellungen!$E$17/(AX105*2*PI()*Einstellungen!$E$19))^2))*(180/PI())</f>
        <v>-89.969442253823686</v>
      </c>
      <c r="AY129" s="46">
        <f>-ATAN(SQRT((Einstellungen!$E$17/(AY105*2*PI()*Einstellungen!$E$19))^2))*(180/PI())</f>
        <v>-89.96889657989108</v>
      </c>
      <c r="AZ129" s="46">
        <f>-ATAN(SQRT((Einstellungen!$E$17/(AZ105*2*PI()*Einstellungen!$E$19))^2))*(180/PI())</f>
        <v>-89.96835090596413</v>
      </c>
      <c r="BA129" s="46">
        <f>-ATAN(SQRT((Einstellungen!$E$17/(BA105*2*PI()*Einstellungen!$E$19))^2))*(180/PI())</f>
        <v>-89.967805232042906</v>
      </c>
      <c r="BB129" s="46">
        <f>-ATAN(SQRT((Einstellungen!$E$17/(BB105*2*PI()*Einstellungen!$E$19))^2))*(180/PI())</f>
        <v>-89.967259558127537</v>
      </c>
      <c r="BC129" s="46">
        <f>-ATAN(SQRT((Einstellungen!$E$17/(BC105*2*PI()*Einstellungen!$E$19))^2))*(180/PI())</f>
        <v>-89.966713884218095</v>
      </c>
      <c r="BD129" s="46">
        <f>-ATAN(SQRT((Einstellungen!$E$17/(BD105*2*PI()*Einstellungen!$E$19))^2))*(180/PI())</f>
        <v>-89.96616821031472</v>
      </c>
      <c r="BE129" s="46">
        <f>-ATAN(SQRT((Einstellungen!$E$17/(BE105*2*PI()*Einstellungen!$E$19))^2))*(180/PI())</f>
        <v>-89.965622536417442</v>
      </c>
      <c r="BF129" s="46">
        <f>-ATAN(SQRT((Einstellungen!$E$17/(BF105*2*PI()*Einstellungen!$E$19))^2))*(180/PI())</f>
        <v>-89.965076862526431</v>
      </c>
      <c r="BG129" s="46">
        <f>-ATAN(SQRT((Einstellungen!$E$17/(BG105*2*PI()*Einstellungen!$E$19))^2))*(180/PI())</f>
        <v>-89.964531188641729</v>
      </c>
      <c r="BH129" s="46">
        <f>-ATAN(SQRT((Einstellungen!$E$17/(BH105*2*PI()*Einstellungen!$E$19))^2))*(180/PI())</f>
        <v>-89.963985514763479</v>
      </c>
      <c r="BI129" s="46">
        <f>-ATAN(SQRT((Einstellungen!$E$17/(BI105*2*PI()*Einstellungen!$E$19))^2))*(180/PI())</f>
        <v>-89.963439840891766</v>
      </c>
      <c r="BJ129" s="46">
        <f>-ATAN(SQRT((Einstellungen!$E$17/(BJ105*2*PI()*Einstellungen!$E$19))^2))*(180/PI())</f>
        <v>-89.962894167026676</v>
      </c>
      <c r="BK129" s="46">
        <f>-ATAN(SQRT((Einstellungen!$E$17/(BK105*2*PI()*Einstellungen!$E$19))^2))*(180/PI())</f>
        <v>-89.962348493168321</v>
      </c>
      <c r="BL129" s="46">
        <f>-ATAN(SQRT((Einstellungen!$E$17/(BL105*2*PI()*Einstellungen!$E$19))^2))*(180/PI())</f>
        <v>-89.961802819316787</v>
      </c>
      <c r="BM129" s="46">
        <f>-ATAN(SQRT((Einstellungen!$E$17/(BM105*2*PI()*Einstellungen!$E$19))^2))*(180/PI())</f>
        <v>-89.961257145472189</v>
      </c>
      <c r="BN129" s="46">
        <f>-ATAN(SQRT((Einstellungen!$E$17/(BN105*2*PI()*Einstellungen!$E$19))^2))*(180/PI())</f>
        <v>-89.960711471634625</v>
      </c>
      <c r="BO129" s="46">
        <f>-ATAN(SQRT((Einstellungen!$E$17/(BO105*2*PI()*Einstellungen!$E$19))^2))*(180/PI())</f>
        <v>-89.96016579780418</v>
      </c>
      <c r="BP129" s="46">
        <f>-ATAN(SQRT((Einstellungen!$E$17/(BP105*2*PI()*Einstellungen!$E$19))^2))*(180/PI())</f>
        <v>-89.959620123980955</v>
      </c>
      <c r="BQ129" s="46">
        <f>-ATAN(SQRT((Einstellungen!$E$17/(BQ105*2*PI()*Einstellungen!$E$19))^2))*(180/PI())</f>
        <v>-89.959074450165062</v>
      </c>
      <c r="BR129" s="46">
        <f>-ATAN(SQRT((Einstellungen!$E$17/(BR105*2*PI()*Einstellungen!$E$19))^2))*(180/PI())</f>
        <v>-89.958528776356601</v>
      </c>
      <c r="BS129" s="46">
        <f>-ATAN(SQRT((Einstellungen!$E$17/(BS105*2*PI()*Einstellungen!$E$19))^2))*(180/PI())</f>
        <v>-89.957983102555659</v>
      </c>
      <c r="BT129" s="46">
        <f>-ATAN(SQRT((Einstellungen!$E$17/(BT105*2*PI()*Einstellungen!$E$19))^2))*(180/PI())</f>
        <v>-89.957437428762347</v>
      </c>
      <c r="BU129" s="46">
        <f>-ATAN(SQRT((Einstellungen!$E$17/(BU105*2*PI()*Einstellungen!$E$19))^2))*(180/PI())</f>
        <v>-89.956891754976738</v>
      </c>
      <c r="BV129" s="46">
        <f>-ATAN(SQRT((Einstellungen!$E$17/(BV105*2*PI()*Einstellungen!$E$19))^2))*(180/PI())</f>
        <v>-89.956346081198959</v>
      </c>
      <c r="BW129" s="46">
        <f>-ATAN(SQRT((Einstellungen!$E$17/(BW105*2*PI()*Einstellungen!$E$19))^2))*(180/PI())</f>
        <v>-89.955800407429095</v>
      </c>
      <c r="BX129" s="46">
        <f>-ATAN(SQRT((Einstellungen!$E$17/(BX105*2*PI()*Einstellungen!$E$19))^2))*(180/PI())</f>
        <v>-89.955254733667246</v>
      </c>
      <c r="BY129" s="46">
        <f>-ATAN(SQRT((Einstellungen!$E$17/(BY105*2*PI()*Einstellungen!$E$19))^2))*(180/PI())</f>
        <v>-89.954709059913512</v>
      </c>
      <c r="BZ129" s="46">
        <f>-ATAN(SQRT((Einstellungen!$E$17/(BZ105*2*PI()*Einstellungen!$E$19))^2))*(180/PI())</f>
        <v>-89.95416338616802</v>
      </c>
      <c r="CA129" s="46">
        <f>-ATAN(SQRT((Einstellungen!$E$17/(CA105*2*PI()*Einstellungen!$E$19))^2))*(180/PI())</f>
        <v>-89.953617712430813</v>
      </c>
      <c r="CB129" s="46">
        <f>-ATAN(SQRT((Einstellungen!$E$17/(CB105*2*PI()*Einstellungen!$E$19))^2))*(180/PI())</f>
        <v>-89.953072038702032</v>
      </c>
      <c r="CC129" s="46">
        <f>-ATAN(SQRT((Einstellungen!$E$17/(CC105*2*PI()*Einstellungen!$E$19))^2))*(180/PI())</f>
        <v>-89.952526364981765</v>
      </c>
      <c r="CD129" s="46">
        <f>-ATAN(SQRT((Einstellungen!$E$17/(CD105*2*PI()*Einstellungen!$E$19))^2))*(180/PI())</f>
        <v>-89.951980691270109</v>
      </c>
      <c r="CE129" s="46">
        <f>-ATAN(SQRT((Einstellungen!$E$17/(CE105*2*PI()*Einstellungen!$E$19))^2))*(180/PI())</f>
        <v>-89.951435017567164</v>
      </c>
      <c r="CF129" s="46">
        <f>-ATAN(SQRT((Einstellungen!$E$17/(CF105*2*PI()*Einstellungen!$E$19))^2))*(180/PI())</f>
        <v>-89.95088934387303</v>
      </c>
      <c r="CG129" s="46">
        <f>-ATAN(SQRT((Einstellungen!$E$17/(CG105*2*PI()*Einstellungen!$E$19))^2))*(180/PI())</f>
        <v>-89.950343670187806</v>
      </c>
      <c r="CH129" s="46">
        <f>-ATAN(SQRT((Einstellungen!$E$17/(CH105*2*PI()*Einstellungen!$E$19))^2))*(180/PI())</f>
        <v>-89.949797996511592</v>
      </c>
      <c r="CI129" s="46">
        <f>-ATAN(SQRT((Einstellungen!$E$17/(CI105*2*PI()*Einstellungen!$E$19))^2))*(180/PI())</f>
        <v>-89.949252322844472</v>
      </c>
      <c r="CJ129" s="46">
        <f>-ATAN(SQRT((Einstellungen!$E$17/(CJ105*2*PI()*Einstellungen!$E$19))^2))*(180/PI())</f>
        <v>-89.948706649186562</v>
      </c>
      <c r="CK129" s="46">
        <f>-ATAN(SQRT((Einstellungen!$E$17/(CK105*2*PI()*Einstellungen!$E$19))^2))*(180/PI())</f>
        <v>-89.948160975537974</v>
      </c>
      <c r="CL129" s="46">
        <f>-ATAN(SQRT((Einstellungen!$E$17/(CL105*2*PI()*Einstellungen!$E$19))^2))*(180/PI())</f>
        <v>-89.947615301898765</v>
      </c>
      <c r="CM129" s="46">
        <f>-ATAN(SQRT((Einstellungen!$E$17/(CM105*2*PI()*Einstellungen!$E$19))^2))*(180/PI())</f>
        <v>-89.947069628269077</v>
      </c>
      <c r="CN129" s="46">
        <f>-ATAN(SQRT((Einstellungen!$E$17/(CN105*2*PI()*Einstellungen!$E$19))^2))*(180/PI())</f>
        <v>-89.946523954648981</v>
      </c>
      <c r="CO129" s="46">
        <f>-ATAN(SQRT((Einstellungen!$E$17/(CO105*2*PI()*Einstellungen!$E$19))^2))*(180/PI())</f>
        <v>-89.945978281038592</v>
      </c>
      <c r="CP129" s="47">
        <f>-ATAN(SQRT((Einstellungen!$E$17/(CP105*2*PI()*Einstellungen!$E$19))^2))*(180/PI())</f>
        <v>-89.945432607437994</v>
      </c>
    </row>
    <row r="130" spans="2:94" x14ac:dyDescent="0.25">
      <c r="B130" s="236"/>
      <c r="C130" s="239"/>
      <c r="D130" s="30">
        <f>-ATAN(SQRT((Einstellungen!$E$17/(D106*2*PI()*Einstellungen!$E$19))^2))*(180/PI())</f>
        <v>-89.945432607437994</v>
      </c>
      <c r="E130" s="48">
        <f>-ATAN(SQRT((Einstellungen!$E$17/(E106*2*PI()*Einstellungen!$E$19))^2))*(180/PI())</f>
        <v>-89.939975871992843</v>
      </c>
      <c r="F130" s="48">
        <f>-ATAN(SQRT((Einstellungen!$E$17/(F106*2*PI()*Einstellungen!$E$19))^2))*(180/PI())</f>
        <v>-89.934519137636585</v>
      </c>
      <c r="G130" s="48">
        <f>-ATAN(SQRT((Einstellungen!$E$17/(G106*2*PI()*Einstellungen!$E$19))^2))*(180/PI())</f>
        <v>-89.929062404468155</v>
      </c>
      <c r="H130" s="48">
        <f>-ATAN(SQRT((Einstellungen!$E$17/(H106*2*PI()*Einstellungen!$E$19))^2))*(180/PI())</f>
        <v>-89.923605672586589</v>
      </c>
      <c r="I130" s="48">
        <f>-ATAN(SQRT((Einstellungen!$E$17/(I106*2*PI()*Einstellungen!$E$19))^2))*(180/PI())</f>
        <v>-89.918148942090852</v>
      </c>
      <c r="J130" s="48">
        <f>-ATAN(SQRT((Einstellungen!$E$17/(J106*2*PI()*Einstellungen!$E$19))^2))*(180/PI())</f>
        <v>-89.912692213079922</v>
      </c>
      <c r="K130" s="48">
        <f>-ATAN(SQRT((Einstellungen!$E$17/(K106*2*PI()*Einstellungen!$E$19))^2))*(180/PI())</f>
        <v>-89.907235485652819</v>
      </c>
      <c r="L130" s="48">
        <f>-ATAN(SQRT((Einstellungen!$E$17/(L106*2*PI()*Einstellungen!$E$19))^2))*(180/PI())</f>
        <v>-89.90177875990851</v>
      </c>
      <c r="M130" s="48">
        <f>-ATAN(SQRT((Einstellungen!$E$17/(M106*2*PI()*Einstellungen!$E$19))^2))*(180/PI())</f>
        <v>-89.896322035945985</v>
      </c>
      <c r="N130" s="48">
        <f>-ATAN(SQRT((Einstellungen!$E$17/(N106*2*PI()*Einstellungen!$E$19))^2))*(180/PI())</f>
        <v>-89.890865313864225</v>
      </c>
      <c r="O130" s="48">
        <f>-ATAN(SQRT((Einstellungen!$E$17/(O106*2*PI()*Einstellungen!$E$19))^2))*(180/PI())</f>
        <v>-89.885408593762207</v>
      </c>
      <c r="P130" s="48">
        <f>-ATAN(SQRT((Einstellungen!$E$17/(P106*2*PI()*Einstellungen!$E$19))^2))*(180/PI())</f>
        <v>-89.879951875738954</v>
      </c>
      <c r="Q130" s="48">
        <f>-ATAN(SQRT((Einstellungen!$E$17/(Q106*2*PI()*Einstellungen!$E$19))^2))*(180/PI())</f>
        <v>-89.874495159893414</v>
      </c>
      <c r="R130" s="48">
        <f>-ATAN(SQRT((Einstellungen!$E$17/(R106*2*PI()*Einstellungen!$E$19))^2))*(180/PI())</f>
        <v>-89.869038446324595</v>
      </c>
      <c r="S130" s="48">
        <f>-ATAN(SQRT((Einstellungen!$E$17/(S106*2*PI()*Einstellungen!$E$19))^2))*(180/PI())</f>
        <v>-89.863581735131476</v>
      </c>
      <c r="T130" s="48">
        <f>-ATAN(SQRT((Einstellungen!$E$17/(T106*2*PI()*Einstellungen!$E$19))^2))*(180/PI())</f>
        <v>-89.858125026413049</v>
      </c>
      <c r="U130" s="48">
        <f>-ATAN(SQRT((Einstellungen!$E$17/(U106*2*PI()*Einstellungen!$E$19))^2))*(180/PI())</f>
        <v>-89.852668320268265</v>
      </c>
      <c r="V130" s="48">
        <f>-ATAN(SQRT((Einstellungen!$E$17/(V106*2*PI()*Einstellungen!$E$19))^2))*(180/PI())</f>
        <v>-89.847211616796145</v>
      </c>
      <c r="W130" s="48">
        <f>-ATAN(SQRT((Einstellungen!$E$17/(W106*2*PI()*Einstellungen!$E$19))^2))*(180/PI())</f>
        <v>-89.841754916095667</v>
      </c>
      <c r="X130" s="48">
        <f>-ATAN(SQRT((Einstellungen!$E$17/(X106*2*PI()*Einstellungen!$E$19))^2))*(180/PI())</f>
        <v>-89.836298218265824</v>
      </c>
      <c r="Y130" s="48">
        <f>-ATAN(SQRT((Einstellungen!$E$17/(Y106*2*PI()*Einstellungen!$E$19))^2))*(180/PI())</f>
        <v>-89.830841523405581</v>
      </c>
      <c r="Z130" s="48">
        <f>-ATAN(SQRT((Einstellungen!$E$17/(Z106*2*PI()*Einstellungen!$E$19))^2))*(180/PI())</f>
        <v>-89.825384831613917</v>
      </c>
      <c r="AA130" s="48">
        <f>-ATAN(SQRT((Einstellungen!$E$17/(AA106*2*PI()*Einstellungen!$E$19))^2))*(180/PI())</f>
        <v>-89.819928142989838</v>
      </c>
      <c r="AB130" s="48">
        <f>-ATAN(SQRT((Einstellungen!$E$17/(AB106*2*PI()*Einstellungen!$E$19))^2))*(180/PI())</f>
        <v>-89.814471457632308</v>
      </c>
      <c r="AC130" s="48">
        <f>-ATAN(SQRT((Einstellungen!$E$17/(AC106*2*PI()*Einstellungen!$E$19))^2))*(180/PI())</f>
        <v>-89.809014775640307</v>
      </c>
      <c r="AD130" s="48">
        <f>-ATAN(SQRT((Einstellungen!$E$17/(AD106*2*PI()*Einstellungen!$E$19))^2))*(180/PI())</f>
        <v>-89.803558097112841</v>
      </c>
      <c r="AE130" s="48">
        <f>-ATAN(SQRT((Einstellungen!$E$17/(AE106*2*PI()*Einstellungen!$E$19))^2))*(180/PI())</f>
        <v>-89.798101422148875</v>
      </c>
      <c r="AF130" s="48">
        <f>-ATAN(SQRT((Einstellungen!$E$17/(AF106*2*PI()*Einstellungen!$E$19))^2))*(180/PI())</f>
        <v>-89.792644750847401</v>
      </c>
      <c r="AG130" s="48">
        <f>-ATAN(SQRT((Einstellungen!$E$17/(AG106*2*PI()*Einstellungen!$E$19))^2))*(180/PI())</f>
        <v>-89.787188083307385</v>
      </c>
      <c r="AH130" s="48">
        <f>-ATAN(SQRT((Einstellungen!$E$17/(AH106*2*PI()*Einstellungen!$E$19))^2))*(180/PI())</f>
        <v>-89.781731419627789</v>
      </c>
      <c r="AI130" s="48">
        <f>-ATAN(SQRT((Einstellungen!$E$17/(AI106*2*PI()*Einstellungen!$E$19))^2))*(180/PI())</f>
        <v>-89.77627475990765</v>
      </c>
      <c r="AJ130" s="48">
        <f>-ATAN(SQRT((Einstellungen!$E$17/(AJ106*2*PI()*Einstellungen!$E$19))^2))*(180/PI())</f>
        <v>-89.770818104245905</v>
      </c>
      <c r="AK130" s="48">
        <f>-ATAN(SQRT((Einstellungen!$E$17/(AK106*2*PI()*Einstellungen!$E$19))^2))*(180/PI())</f>
        <v>-89.765361452741544</v>
      </c>
      <c r="AL130" s="48">
        <f>-ATAN(SQRT((Einstellungen!$E$17/(AL106*2*PI()*Einstellungen!$E$19))^2))*(180/PI())</f>
        <v>-89.759904805493548</v>
      </c>
      <c r="AM130" s="48">
        <f>-ATAN(SQRT((Einstellungen!$E$17/(AM106*2*PI()*Einstellungen!$E$19))^2))*(180/PI())</f>
        <v>-89.75444816260088</v>
      </c>
      <c r="AN130" s="48">
        <f>-ATAN(SQRT((Einstellungen!$E$17/(AN106*2*PI()*Einstellungen!$E$19))^2))*(180/PI())</f>
        <v>-89.748991524162548</v>
      </c>
      <c r="AO130" s="48">
        <f>-ATAN(SQRT((Einstellungen!$E$17/(AO106*2*PI()*Einstellungen!$E$19))^2))*(180/PI())</f>
        <v>-89.743534890277502</v>
      </c>
      <c r="AP130" s="48">
        <f>-ATAN(SQRT((Einstellungen!$E$17/(AP106*2*PI()*Einstellungen!$E$19))^2))*(180/PI())</f>
        <v>-89.73807826104472</v>
      </c>
      <c r="AQ130" s="48">
        <f>-ATAN(SQRT((Einstellungen!$E$17/(AQ106*2*PI()*Einstellungen!$E$19))^2))*(180/PI())</f>
        <v>-89.732621636563209</v>
      </c>
      <c r="AR130" s="48">
        <f>-ATAN(SQRT((Einstellungen!$E$17/(AR106*2*PI()*Einstellungen!$E$19))^2))*(180/PI())</f>
        <v>-89.72716501693192</v>
      </c>
      <c r="AS130" s="48">
        <f>-ATAN(SQRT((Einstellungen!$E$17/(AS106*2*PI()*Einstellungen!$E$19))^2))*(180/PI())</f>
        <v>-89.721708402249817</v>
      </c>
      <c r="AT130" s="48">
        <f>-ATAN(SQRT((Einstellungen!$E$17/(AT106*2*PI()*Einstellungen!$E$19))^2))*(180/PI())</f>
        <v>-89.716251792615893</v>
      </c>
      <c r="AU130" s="48">
        <f>-ATAN(SQRT((Einstellungen!$E$17/(AU106*2*PI()*Einstellungen!$E$19))^2))*(180/PI())</f>
        <v>-89.710795188129126</v>
      </c>
      <c r="AV130" s="48">
        <f>-ATAN(SQRT((Einstellungen!$E$17/(AV106*2*PI()*Einstellungen!$E$19))^2))*(180/PI())</f>
        <v>-89.705338588888466</v>
      </c>
      <c r="AW130" s="48">
        <f>-ATAN(SQRT((Einstellungen!$E$17/(AW106*2*PI()*Einstellungen!$E$19))^2))*(180/PI())</f>
        <v>-89.699881994992921</v>
      </c>
      <c r="AX130" s="48">
        <f>-ATAN(SQRT((Einstellungen!$E$17/(AX106*2*PI()*Einstellungen!$E$19))^2))*(180/PI())</f>
        <v>-89.694425406541441</v>
      </c>
      <c r="AY130" s="48">
        <f>-ATAN(SQRT((Einstellungen!$E$17/(AY106*2*PI()*Einstellungen!$E$19))^2))*(180/PI())</f>
        <v>-89.68896882363299</v>
      </c>
      <c r="AZ130" s="48">
        <f>-ATAN(SQRT((Einstellungen!$E$17/(AZ106*2*PI()*Einstellungen!$E$19))^2))*(180/PI())</f>
        <v>-89.683512246366561</v>
      </c>
      <c r="BA130" s="48">
        <f>-ATAN(SQRT((Einstellungen!$E$17/(BA106*2*PI()*Einstellungen!$E$19))^2))*(180/PI())</f>
        <v>-89.678055674841104</v>
      </c>
      <c r="BB130" s="48">
        <f>-ATAN(SQRT((Einstellungen!$E$17/(BB106*2*PI()*Einstellungen!$E$19))^2))*(180/PI())</f>
        <v>-89.672599109155612</v>
      </c>
      <c r="BC130" s="48">
        <f>-ATAN(SQRT((Einstellungen!$E$17/(BC106*2*PI()*Einstellungen!$E$19))^2))*(180/PI())</f>
        <v>-89.66714254940905</v>
      </c>
      <c r="BD130" s="48">
        <f>-ATAN(SQRT((Einstellungen!$E$17/(BD106*2*PI()*Einstellungen!$E$19))^2))*(180/PI())</f>
        <v>-89.661685995700353</v>
      </c>
      <c r="BE130" s="48">
        <f>-ATAN(SQRT((Einstellungen!$E$17/(BE106*2*PI()*Einstellungen!$E$19))^2))*(180/PI())</f>
        <v>-89.656229448128528</v>
      </c>
      <c r="BF130" s="48">
        <f>-ATAN(SQRT((Einstellungen!$E$17/(BF106*2*PI()*Einstellungen!$E$19))^2))*(180/PI())</f>
        <v>-89.65077290679254</v>
      </c>
      <c r="BG130" s="48">
        <f>-ATAN(SQRT((Einstellungen!$E$17/(BG106*2*PI()*Einstellungen!$E$19))^2))*(180/PI())</f>
        <v>-89.645316371791324</v>
      </c>
      <c r="BH130" s="48">
        <f>-ATAN(SQRT((Einstellungen!$E$17/(BH106*2*PI()*Einstellungen!$E$19))^2))*(180/PI())</f>
        <v>-89.639859843223874</v>
      </c>
      <c r="BI130" s="48">
        <f>-ATAN(SQRT((Einstellungen!$E$17/(BI106*2*PI()*Einstellungen!$E$19))^2))*(180/PI())</f>
        <v>-89.634403321189154</v>
      </c>
      <c r="BJ130" s="48">
        <f>-ATAN(SQRT((Einstellungen!$E$17/(BJ106*2*PI()*Einstellungen!$E$19))^2))*(180/PI())</f>
        <v>-89.628946805786128</v>
      </c>
      <c r="BK130" s="48">
        <f>-ATAN(SQRT((Einstellungen!$E$17/(BK106*2*PI()*Einstellungen!$E$19))^2))*(180/PI())</f>
        <v>-89.623490297113733</v>
      </c>
      <c r="BL130" s="48">
        <f>-ATAN(SQRT((Einstellungen!$E$17/(BL106*2*PI()*Einstellungen!$E$19))^2))*(180/PI())</f>
        <v>-89.618033795270975</v>
      </c>
      <c r="BM130" s="48">
        <f>-ATAN(SQRT((Einstellungen!$E$17/(BM106*2*PI()*Einstellungen!$E$19))^2))*(180/PI())</f>
        <v>-89.612577300356804</v>
      </c>
      <c r="BN130" s="48">
        <f>-ATAN(SQRT((Einstellungen!$E$17/(BN106*2*PI()*Einstellungen!$E$19))^2))*(180/PI())</f>
        <v>-89.607120812470143</v>
      </c>
      <c r="BO130" s="48">
        <f>-ATAN(SQRT((Einstellungen!$E$17/(BO106*2*PI()*Einstellungen!$E$19))^2))*(180/PI())</f>
        <v>-89.601664331710012</v>
      </c>
      <c r="BP130" s="48">
        <f>-ATAN(SQRT((Einstellungen!$E$17/(BP106*2*PI()*Einstellungen!$E$19))^2))*(180/PI())</f>
        <v>-89.596207858175319</v>
      </c>
      <c r="BQ130" s="48">
        <f>-ATAN(SQRT((Einstellungen!$E$17/(BQ106*2*PI()*Einstellungen!$E$19))^2))*(180/PI())</f>
        <v>-89.590751391965057</v>
      </c>
      <c r="BR130" s="48">
        <f>-ATAN(SQRT((Einstellungen!$E$17/(BR106*2*PI()*Einstellungen!$E$19))^2))*(180/PI())</f>
        <v>-89.58529493317819</v>
      </c>
      <c r="BS130" s="48">
        <f>-ATAN(SQRT((Einstellungen!$E$17/(BS106*2*PI()*Einstellungen!$E$19))^2))*(180/PI())</f>
        <v>-89.57983848191364</v>
      </c>
      <c r="BT130" s="48">
        <f>-ATAN(SQRT((Einstellungen!$E$17/(BT106*2*PI()*Einstellungen!$E$19))^2))*(180/PI())</f>
        <v>-89.574382038270386</v>
      </c>
      <c r="BU130" s="48">
        <f>-ATAN(SQRT((Einstellungen!$E$17/(BU106*2*PI()*Einstellungen!$E$19))^2))*(180/PI())</f>
        <v>-89.568925602347406</v>
      </c>
      <c r="BV130" s="48">
        <f>-ATAN(SQRT((Einstellungen!$E$17/(BV106*2*PI()*Einstellungen!$E$19))^2))*(180/PI())</f>
        <v>-89.563469174243593</v>
      </c>
      <c r="BW130" s="48">
        <f>-ATAN(SQRT((Einstellungen!$E$17/(BW106*2*PI()*Einstellungen!$E$19))^2))*(180/PI())</f>
        <v>-89.55801275405797</v>
      </c>
      <c r="BX130" s="48">
        <f>-ATAN(SQRT((Einstellungen!$E$17/(BX106*2*PI()*Einstellungen!$E$19))^2))*(180/PI())</f>
        <v>-89.552556341889456</v>
      </c>
      <c r="BY130" s="48">
        <f>-ATAN(SQRT((Einstellungen!$E$17/(BY106*2*PI()*Einstellungen!$E$19))^2))*(180/PI())</f>
        <v>-89.547099937837004</v>
      </c>
      <c r="BZ130" s="48">
        <f>-ATAN(SQRT((Einstellungen!$E$17/(BZ106*2*PI()*Einstellungen!$E$19))^2))*(180/PI())</f>
        <v>-89.541643541999562</v>
      </c>
      <c r="CA130" s="48">
        <f>-ATAN(SQRT((Einstellungen!$E$17/(CA106*2*PI()*Einstellungen!$E$19))^2))*(180/PI())</f>
        <v>-89.53618715447611</v>
      </c>
      <c r="CB130" s="48">
        <f>-ATAN(SQRT((Einstellungen!$E$17/(CB106*2*PI()*Einstellungen!$E$19))^2))*(180/PI())</f>
        <v>-89.530730775365569</v>
      </c>
      <c r="CC130" s="48">
        <f>-ATAN(SQRT((Einstellungen!$E$17/(CC106*2*PI()*Einstellungen!$E$19))^2))*(180/PI())</f>
        <v>-89.52527440476689</v>
      </c>
      <c r="CD130" s="48">
        <f>-ATAN(SQRT((Einstellungen!$E$17/(CD106*2*PI()*Einstellungen!$E$19))^2))*(180/PI())</f>
        <v>-89.519818042779036</v>
      </c>
      <c r="CE130" s="48">
        <f>-ATAN(SQRT((Einstellungen!$E$17/(CE106*2*PI()*Einstellungen!$E$19))^2))*(180/PI())</f>
        <v>-89.514361689500944</v>
      </c>
      <c r="CF130" s="48">
        <f>-ATAN(SQRT((Einstellungen!$E$17/(CF106*2*PI()*Einstellungen!$E$19))^2))*(180/PI())</f>
        <v>-89.508905345031565</v>
      </c>
      <c r="CG130" s="48">
        <f>-ATAN(SQRT((Einstellungen!$E$17/(CG106*2*PI()*Einstellungen!$E$19))^2))*(180/PI())</f>
        <v>-89.503449009469833</v>
      </c>
      <c r="CH130" s="48">
        <f>-ATAN(SQRT((Einstellungen!$E$17/(CH106*2*PI()*Einstellungen!$E$19))^2))*(180/PI())</f>
        <v>-89.497992682914699</v>
      </c>
      <c r="CI130" s="48">
        <f>-ATAN(SQRT((Einstellungen!$E$17/(CI106*2*PI()*Einstellungen!$E$19))^2))*(180/PI())</f>
        <v>-89.492536365465114</v>
      </c>
      <c r="CJ130" s="48">
        <f>-ATAN(SQRT((Einstellungen!$E$17/(CJ106*2*PI()*Einstellungen!$E$19))^2))*(180/PI())</f>
        <v>-89.487080057220027</v>
      </c>
      <c r="CK130" s="48">
        <f>-ATAN(SQRT((Einstellungen!$E$17/(CK106*2*PI()*Einstellungen!$E$19))^2))*(180/PI())</f>
        <v>-89.481623758278346</v>
      </c>
      <c r="CL130" s="48">
        <f>-ATAN(SQRT((Einstellungen!$E$17/(CL106*2*PI()*Einstellungen!$E$19))^2))*(180/PI())</f>
        <v>-89.47616746873905</v>
      </c>
      <c r="CM130" s="48">
        <f>-ATAN(SQRT((Einstellungen!$E$17/(CM106*2*PI()*Einstellungen!$E$19))^2))*(180/PI())</f>
        <v>-89.470711188701046</v>
      </c>
      <c r="CN130" s="48">
        <f>-ATAN(SQRT((Einstellungen!$E$17/(CN106*2*PI()*Einstellungen!$E$19))^2))*(180/PI())</f>
        <v>-89.465254918263298</v>
      </c>
      <c r="CO130" s="48">
        <f>-ATAN(SQRT((Einstellungen!$E$17/(CO106*2*PI()*Einstellungen!$E$19))^2))*(180/PI())</f>
        <v>-89.459798657524729</v>
      </c>
      <c r="CP130" s="49">
        <f>-ATAN(SQRT((Einstellungen!$E$17/(CP106*2*PI()*Einstellungen!$E$19))^2))*(180/PI())</f>
        <v>-89.454342406584288</v>
      </c>
    </row>
    <row r="131" spans="2:94" x14ac:dyDescent="0.25">
      <c r="B131" s="236"/>
      <c r="C131" s="239"/>
      <c r="D131" s="30">
        <f>-ATAN(SQRT((Einstellungen!$E$17/(D107*2*PI()*Einstellungen!$E$19))^2))*(180/PI())</f>
        <v>-89.454342406584288</v>
      </c>
      <c r="E131" s="48">
        <f>-ATAN(SQRT((Einstellungen!$E$17/(E107*2*PI()*Einstellungen!$E$19))^2))*(180/PI())</f>
        <v>-89.399780457841544</v>
      </c>
      <c r="F131" s="48">
        <f>-ATAN(SQRT((Einstellungen!$E$17/(F107*2*PI()*Einstellungen!$E$19))^2))*(180/PI())</f>
        <v>-89.34521959773231</v>
      </c>
      <c r="G131" s="48">
        <f>-ATAN(SQRT((Einstellungen!$E$17/(G107*2*PI()*Einstellungen!$E$19))^2))*(180/PI())</f>
        <v>-89.290659925173713</v>
      </c>
      <c r="H131" s="48">
        <f>-ATAN(SQRT((Einstellungen!$E$17/(H107*2*PI()*Einstellungen!$E$19))^2))*(180/PI())</f>
        <v>-89.236101539070006</v>
      </c>
      <c r="I131" s="48">
        <f>-ATAN(SQRT((Einstellungen!$E$17/(I107*2*PI()*Einstellungen!$E$19))^2))*(180/PI())</f>
        <v>-89.181544538311385</v>
      </c>
      <c r="J131" s="48">
        <f>-ATAN(SQRT((Einstellungen!$E$17/(J107*2*PI()*Einstellungen!$E$19))^2))*(180/PI())</f>
        <v>-89.126989021773014</v>
      </c>
      <c r="K131" s="48">
        <f>-ATAN(SQRT((Einstellungen!$E$17/(K107*2*PI()*Einstellungen!$E$19))^2))*(180/PI())</f>
        <v>-89.072435088313895</v>
      </c>
      <c r="L131" s="48">
        <f>-ATAN(SQRT((Einstellungen!$E$17/(L107*2*PI()*Einstellungen!$E$19))^2))*(180/PI())</f>
        <v>-89.017882836775811</v>
      </c>
      <c r="M131" s="48">
        <f>-ATAN(SQRT((Einstellungen!$E$17/(M107*2*PI()*Einstellungen!$E$19))^2))*(180/PI())</f>
        <v>-88.963332365982268</v>
      </c>
      <c r="N131" s="48">
        <f>-ATAN(SQRT((Einstellungen!$E$17/(N107*2*PI()*Einstellungen!$E$19))^2))*(180/PI())</f>
        <v>-88.908783774737415</v>
      </c>
      <c r="O131" s="48">
        <f>-ATAN(SQRT((Einstellungen!$E$17/(O107*2*PI()*Einstellungen!$E$19))^2))*(180/PI())</f>
        <v>-88.854237161824898</v>
      </c>
      <c r="P131" s="48">
        <f>-ATAN(SQRT((Einstellungen!$E$17/(P107*2*PI()*Einstellungen!$E$19))^2))*(180/PI())</f>
        <v>-88.799692626006944</v>
      </c>
      <c r="Q131" s="48">
        <f>-ATAN(SQRT((Einstellungen!$E$17/(Q107*2*PI()*Einstellungen!$E$19))^2))*(180/PI())</f>
        <v>-88.745150266023145</v>
      </c>
      <c r="R131" s="48">
        <f>-ATAN(SQRT((Einstellungen!$E$17/(R107*2*PI()*Einstellungen!$E$19))^2))*(180/PI())</f>
        <v>-88.690610180589445</v>
      </c>
      <c r="S131" s="48">
        <f>-ATAN(SQRT((Einstellungen!$E$17/(S107*2*PI()*Einstellungen!$E$19))^2))*(180/PI())</f>
        <v>-88.636072468397074</v>
      </c>
      <c r="T131" s="48">
        <f>-ATAN(SQRT((Einstellungen!$E$17/(T107*2*PI()*Einstellungen!$E$19))^2))*(180/PI())</f>
        <v>-88.5815372281115</v>
      </c>
      <c r="U131" s="48">
        <f>-ATAN(SQRT((Einstellungen!$E$17/(U107*2*PI()*Einstellungen!$E$19))^2))*(180/PI())</f>
        <v>-88.527004558371289</v>
      </c>
      <c r="V131" s="48">
        <f>-ATAN(SQRT((Einstellungen!$E$17/(V107*2*PI()*Einstellungen!$E$19))^2))*(180/PI())</f>
        <v>-88.472474557787066</v>
      </c>
      <c r="W131" s="48">
        <f>-ATAN(SQRT((Einstellungen!$E$17/(W107*2*PI()*Einstellungen!$E$19))^2))*(180/PI())</f>
        <v>-88.417947324940556</v>
      </c>
      <c r="X131" s="48">
        <f>-ATAN(SQRT((Einstellungen!$E$17/(X107*2*PI()*Einstellungen!$E$19))^2))*(180/PI())</f>
        <v>-88.363422958383282</v>
      </c>
      <c r="Y131" s="48">
        <f>-ATAN(SQRT((Einstellungen!$E$17/(Y107*2*PI()*Einstellungen!$E$19))^2))*(180/PI())</f>
        <v>-88.308901556635774</v>
      </c>
      <c r="Z131" s="48">
        <f>-ATAN(SQRT((Einstellungen!$E$17/(Z107*2*PI()*Einstellungen!$E$19))^2))*(180/PI())</f>
        <v>-88.254383218186291</v>
      </c>
      <c r="AA131" s="48">
        <f>-ATAN(SQRT((Einstellungen!$E$17/(AA107*2*PI()*Einstellungen!$E$19))^2))*(180/PI())</f>
        <v>-88.199868041489864</v>
      </c>
      <c r="AB131" s="48">
        <f>-ATAN(SQRT((Einstellungen!$E$17/(AB107*2*PI()*Einstellungen!$E$19))^2))*(180/PI())</f>
        <v>-88.145356124967194</v>
      </c>
      <c r="AC131" s="48">
        <f>-ATAN(SQRT((Einstellungen!$E$17/(AC107*2*PI()*Einstellungen!$E$19))^2))*(180/PI())</f>
        <v>-88.090847567003621</v>
      </c>
      <c r="AD131" s="48">
        <f>-ATAN(SQRT((Einstellungen!$E$17/(AD107*2*PI()*Einstellungen!$E$19))^2))*(180/PI())</f>
        <v>-88.036342465948039</v>
      </c>
      <c r="AE131" s="48">
        <f>-ATAN(SQRT((Einstellungen!$E$17/(AE107*2*PI()*Einstellungen!$E$19))^2))*(180/PI())</f>
        <v>-87.981840920111821</v>
      </c>
      <c r="AF131" s="48">
        <f>-ATAN(SQRT((Einstellungen!$E$17/(AF107*2*PI()*Einstellungen!$E$19))^2))*(180/PI())</f>
        <v>-87.927343027767805</v>
      </c>
      <c r="AG131" s="48">
        <f>-ATAN(SQRT((Einstellungen!$E$17/(AG107*2*PI()*Einstellungen!$E$19))^2))*(180/PI())</f>
        <v>-87.872848887149203</v>
      </c>
      <c r="AH131" s="48">
        <f>-ATAN(SQRT((Einstellungen!$E$17/(AH107*2*PI()*Einstellungen!$E$19))^2))*(180/PI())</f>
        <v>-87.818358596448533</v>
      </c>
      <c r="AI131" s="48">
        <f>-ATAN(SQRT((Einstellungen!$E$17/(AI107*2*PI()*Einstellungen!$E$19))^2))*(180/PI())</f>
        <v>-87.763872253816629</v>
      </c>
      <c r="AJ131" s="48">
        <f>-ATAN(SQRT((Einstellungen!$E$17/(AJ107*2*PI()*Einstellungen!$E$19))^2))*(180/PI())</f>
        <v>-87.709389957361481</v>
      </c>
      <c r="AK131" s="48">
        <f>-ATAN(SQRT((Einstellungen!$E$17/(AK107*2*PI()*Einstellungen!$E$19))^2))*(180/PI())</f>
        <v>-87.654911805147279</v>
      </c>
      <c r="AL131" s="48">
        <f>-ATAN(SQRT((Einstellungen!$E$17/(AL107*2*PI()*Einstellungen!$E$19))^2))*(180/PI())</f>
        <v>-87.600437895193309</v>
      </c>
      <c r="AM131" s="48">
        <f>-ATAN(SQRT((Einstellungen!$E$17/(AM107*2*PI()*Einstellungen!$E$19))^2))*(180/PI())</f>
        <v>-87.545968325472927</v>
      </c>
      <c r="AN131" s="48">
        <f>-ATAN(SQRT((Einstellungen!$E$17/(AN107*2*PI()*Einstellungen!$E$19))^2))*(180/PI())</f>
        <v>-87.491503193912479</v>
      </c>
      <c r="AO131" s="48">
        <f>-ATAN(SQRT((Einstellungen!$E$17/(AO107*2*PI()*Einstellungen!$E$19))^2))*(180/PI())</f>
        <v>-87.437042598390292</v>
      </c>
      <c r="AP131" s="48">
        <f>-ATAN(SQRT((Einstellungen!$E$17/(AP107*2*PI()*Einstellungen!$E$19))^2))*(180/PI())</f>
        <v>-87.382586636735567</v>
      </c>
      <c r="AQ131" s="48">
        <f>-ATAN(SQRT((Einstellungen!$E$17/(AQ107*2*PI()*Einstellungen!$E$19))^2))*(180/PI())</f>
        <v>-87.328135406727412</v>
      </c>
      <c r="AR131" s="48">
        <f>-ATAN(SQRT((Einstellungen!$E$17/(AR107*2*PI()*Einstellungen!$E$19))^2))*(180/PI())</f>
        <v>-87.273689006093733</v>
      </c>
      <c r="AS131" s="48">
        <f>-ATAN(SQRT((Einstellungen!$E$17/(AS107*2*PI()*Einstellungen!$E$19))^2))*(180/PI())</f>
        <v>-87.219247532510224</v>
      </c>
      <c r="AT131" s="48">
        <f>-ATAN(SQRT((Einstellungen!$E$17/(AT107*2*PI()*Einstellungen!$E$19))^2))*(180/PI())</f>
        <v>-87.164811083599304</v>
      </c>
      <c r="AU131" s="48">
        <f>-ATAN(SQRT((Einstellungen!$E$17/(AU107*2*PI()*Einstellungen!$E$19))^2))*(180/PI())</f>
        <v>-87.110379756929106</v>
      </c>
      <c r="AV131" s="48">
        <f>-ATAN(SQRT((Einstellungen!$E$17/(AV107*2*PI()*Einstellungen!$E$19))^2))*(180/PI())</f>
        <v>-87.055953650012384</v>
      </c>
      <c r="AW131" s="48">
        <f>-ATAN(SQRT((Einstellungen!$E$17/(AW107*2*PI()*Einstellungen!$E$19))^2))*(180/PI())</f>
        <v>-87.001532860305545</v>
      </c>
      <c r="AX131" s="48">
        <f>-ATAN(SQRT((Einstellungen!$E$17/(AX107*2*PI()*Einstellungen!$E$19))^2))*(180/PI())</f>
        <v>-86.947117485207571</v>
      </c>
      <c r="AY131" s="48">
        <f>-ATAN(SQRT((Einstellungen!$E$17/(AY107*2*PI()*Einstellungen!$E$19))^2))*(180/PI())</f>
        <v>-86.892707622058992</v>
      </c>
      <c r="AZ131" s="48">
        <f>-ATAN(SQRT((Einstellungen!$E$17/(AZ107*2*PI()*Einstellungen!$E$19))^2))*(180/PI())</f>
        <v>-86.838303368140856</v>
      </c>
      <c r="BA131" s="48">
        <f>-ATAN(SQRT((Einstellungen!$E$17/(BA107*2*PI()*Einstellungen!$E$19))^2))*(180/PI())</f>
        <v>-86.783904820673683</v>
      </c>
      <c r="BB131" s="48">
        <f>-ATAN(SQRT((Einstellungen!$E$17/(BB107*2*PI()*Einstellungen!$E$19))^2))*(180/PI())</f>
        <v>-86.729512076816448</v>
      </c>
      <c r="BC131" s="48">
        <f>-ATAN(SQRT((Einstellungen!$E$17/(BC107*2*PI()*Einstellungen!$E$19))^2))*(180/PI())</f>
        <v>-86.675125233665554</v>
      </c>
      <c r="BD131" s="48">
        <f>-ATAN(SQRT((Einstellungen!$E$17/(BD107*2*PI()*Einstellungen!$E$19))^2))*(180/PI())</f>
        <v>-86.62074438825384</v>
      </c>
      <c r="BE131" s="48">
        <f>-ATAN(SQRT((Einstellungen!$E$17/(BE107*2*PI()*Einstellungen!$E$19))^2))*(180/PI())</f>
        <v>-86.566369637549485</v>
      </c>
      <c r="BF131" s="48">
        <f>-ATAN(SQRT((Einstellungen!$E$17/(BF107*2*PI()*Einstellungen!$E$19))^2))*(180/PI())</f>
        <v>-86.512001078455015</v>
      </c>
      <c r="BG131" s="48">
        <f>-ATAN(SQRT((Einstellungen!$E$17/(BG107*2*PI()*Einstellungen!$E$19))^2))*(180/PI())</f>
        <v>-86.457638807806305</v>
      </c>
      <c r="BH131" s="48">
        <f>-ATAN(SQRT((Einstellungen!$E$17/(BH107*2*PI()*Einstellungen!$E$19))^2))*(180/PI())</f>
        <v>-86.403282922371545</v>
      </c>
      <c r="BI131" s="48">
        <f>-ATAN(SQRT((Einstellungen!$E$17/(BI107*2*PI()*Einstellungen!$E$19))^2))*(180/PI())</f>
        <v>-86.348933518850203</v>
      </c>
      <c r="BJ131" s="48">
        <f>-ATAN(SQRT((Einstellungen!$E$17/(BJ107*2*PI()*Einstellungen!$E$19))^2))*(180/PI())</f>
        <v>-86.294590693872038</v>
      </c>
      <c r="BK131" s="48">
        <f>-ATAN(SQRT((Einstellungen!$E$17/(BK107*2*PI()*Einstellungen!$E$19))^2))*(180/PI())</f>
        <v>-86.240254543996116</v>
      </c>
      <c r="BL131" s="48">
        <f>-ATAN(SQRT((Einstellungen!$E$17/(BL107*2*PI()*Einstellungen!$E$19))^2))*(180/PI())</f>
        <v>-86.185925165709648</v>
      </c>
      <c r="BM131" s="48">
        <f>-ATAN(SQRT((Einstellungen!$E$17/(BM107*2*PI()*Einstellungen!$E$19))^2))*(180/PI())</f>
        <v>-86.131602655427201</v>
      </c>
      <c r="BN131" s="48">
        <f>-ATAN(SQRT((Einstellungen!$E$17/(BN107*2*PI()*Einstellungen!$E$19))^2))*(180/PI())</f>
        <v>-86.077287109489532</v>
      </c>
      <c r="BO131" s="48">
        <f>-ATAN(SQRT((Einstellungen!$E$17/(BO107*2*PI()*Einstellungen!$E$19))^2))*(180/PI())</f>
        <v>-86.022978624162604</v>
      </c>
      <c r="BP131" s="48">
        <f>-ATAN(SQRT((Einstellungen!$E$17/(BP107*2*PI()*Einstellungen!$E$19))^2))*(180/PI())</f>
        <v>-85.968677295636667</v>
      </c>
      <c r="BQ131" s="48">
        <f>-ATAN(SQRT((Einstellungen!$E$17/(BQ107*2*PI()*Einstellungen!$E$19))^2))*(180/PI())</f>
        <v>-85.91438322002513</v>
      </c>
      <c r="BR131" s="48">
        <f>-ATAN(SQRT((Einstellungen!$E$17/(BR107*2*PI()*Einstellungen!$E$19))^2))*(180/PI())</f>
        <v>-85.860096493363656</v>
      </c>
      <c r="BS131" s="48">
        <f>-ATAN(SQRT((Einstellungen!$E$17/(BS107*2*PI()*Einstellungen!$E$19))^2))*(180/PI())</f>
        <v>-85.805817211609153</v>
      </c>
      <c r="BT131" s="48">
        <f>-ATAN(SQRT((Einstellungen!$E$17/(BT107*2*PI()*Einstellungen!$E$19))^2))*(180/PI())</f>
        <v>-85.751545470638717</v>
      </c>
      <c r="BU131" s="48">
        <f>-ATAN(SQRT((Einstellungen!$E$17/(BU107*2*PI()*Einstellungen!$E$19))^2))*(180/PI())</f>
        <v>-85.697281366248689</v>
      </c>
      <c r="BV131" s="48">
        <f>-ATAN(SQRT((Einstellungen!$E$17/(BV107*2*PI()*Einstellungen!$E$19))^2))*(180/PI())</f>
        <v>-85.643024994153706</v>
      </c>
      <c r="BW131" s="48">
        <f>-ATAN(SQRT((Einstellungen!$E$17/(BW107*2*PI()*Einstellungen!$E$19))^2))*(180/PI())</f>
        <v>-85.588776449985588</v>
      </c>
      <c r="BX131" s="48">
        <f>-ATAN(SQRT((Einstellungen!$E$17/(BX107*2*PI()*Einstellungen!$E$19))^2))*(180/PI())</f>
        <v>-85.53453582929248</v>
      </c>
      <c r="BY131" s="48">
        <f>-ATAN(SQRT((Einstellungen!$E$17/(BY107*2*PI()*Einstellungen!$E$19))^2))*(180/PI())</f>
        <v>-85.48030322753776</v>
      </c>
      <c r="BZ131" s="48">
        <f>-ATAN(SQRT((Einstellungen!$E$17/(BZ107*2*PI()*Einstellungen!$E$19))^2))*(180/PI())</f>
        <v>-85.426078740099143</v>
      </c>
      <c r="CA131" s="48">
        <f>-ATAN(SQRT((Einstellungen!$E$17/(CA107*2*PI()*Einstellungen!$E$19))^2))*(180/PI())</f>
        <v>-85.371862462267643</v>
      </c>
      <c r="CB131" s="48">
        <f>-ATAN(SQRT((Einstellungen!$E$17/(CB107*2*PI()*Einstellungen!$E$19))^2))*(180/PI())</f>
        <v>-85.317654489246664</v>
      </c>
      <c r="CC131" s="48">
        <f>-ATAN(SQRT((Einstellungen!$E$17/(CC107*2*PI()*Einstellungen!$E$19))^2))*(180/PI())</f>
        <v>-85.263454916150877</v>
      </c>
      <c r="CD131" s="48">
        <f>-ATAN(SQRT((Einstellungen!$E$17/(CD107*2*PI()*Einstellungen!$E$19))^2))*(180/PI())</f>
        <v>-85.209263838005441</v>
      </c>
      <c r="CE131" s="48">
        <f>-ATAN(SQRT((Einstellungen!$E$17/(CE107*2*PI()*Einstellungen!$E$19))^2))*(180/PI())</f>
        <v>-85.155081349744904</v>
      </c>
      <c r="CF131" s="48">
        <f>-ATAN(SQRT((Einstellungen!$E$17/(CF107*2*PI()*Einstellungen!$E$19))^2))*(180/PI())</f>
        <v>-85.100907546212241</v>
      </c>
      <c r="CG131" s="48">
        <f>-ATAN(SQRT((Einstellungen!$E$17/(CG107*2*PI()*Einstellungen!$E$19))^2))*(180/PI())</f>
        <v>-85.046742522157942</v>
      </c>
      <c r="CH131" s="48">
        <f>-ATAN(SQRT((Einstellungen!$E$17/(CH107*2*PI()*Einstellungen!$E$19))^2))*(180/PI())</f>
        <v>-84.992586372239018</v>
      </c>
      <c r="CI131" s="48">
        <f>-ATAN(SQRT((Einstellungen!$E$17/(CI107*2*PI()*Einstellungen!$E$19))^2))*(180/PI())</f>
        <v>-84.938439191018034</v>
      </c>
      <c r="CJ131" s="48">
        <f>-ATAN(SQRT((Einstellungen!$E$17/(CJ107*2*PI()*Einstellungen!$E$19))^2))*(180/PI())</f>
        <v>-84.884301072962131</v>
      </c>
      <c r="CK131" s="48">
        <f>-ATAN(SQRT((Einstellungen!$E$17/(CK107*2*PI()*Einstellungen!$E$19))^2))*(180/PI())</f>
        <v>-84.830172112442142</v>
      </c>
      <c r="CL131" s="48">
        <f>-ATAN(SQRT((Einstellungen!$E$17/(CL107*2*PI()*Einstellungen!$E$19))^2))*(180/PI())</f>
        <v>-84.776052403731583</v>
      </c>
      <c r="CM131" s="48">
        <f>-ATAN(SQRT((Einstellungen!$E$17/(CM107*2*PI()*Einstellungen!$E$19))^2))*(180/PI())</f>
        <v>-84.721942041005661</v>
      </c>
      <c r="CN131" s="48">
        <f>-ATAN(SQRT((Einstellungen!$E$17/(CN107*2*PI()*Einstellungen!$E$19))^2))*(180/PI())</f>
        <v>-84.667841118340448</v>
      </c>
      <c r="CO131" s="48">
        <f>-ATAN(SQRT((Einstellungen!$E$17/(CO107*2*PI()*Einstellungen!$E$19))^2))*(180/PI())</f>
        <v>-84.613749729711785</v>
      </c>
      <c r="CP131" s="49">
        <f>-ATAN(SQRT((Einstellungen!$E$17/(CP107*2*PI()*Einstellungen!$E$19))^2))*(180/PI())</f>
        <v>-84.559667968994489</v>
      </c>
    </row>
    <row r="132" spans="2:94" x14ac:dyDescent="0.25">
      <c r="B132" s="236"/>
      <c r="C132" s="239"/>
      <c r="D132" s="30">
        <f>-ATAN(SQRT((Einstellungen!$E$17/(D108*2*PI()*Einstellungen!$E$19))^2))*(180/PI())</f>
        <v>-84.559667968994489</v>
      </c>
      <c r="E132" s="48">
        <f>-ATAN(SQRT((Einstellungen!$E$17/(E108*2*PI()*Einstellungen!$E$19))^2))*(180/PI())</f>
        <v>-84.019400475236552</v>
      </c>
      <c r="F132" s="48">
        <f>-ATAN(SQRT((Einstellungen!$E$17/(F108*2*PI()*Einstellungen!$E$19))^2))*(180/PI())</f>
        <v>-83.480198248343015</v>
      </c>
      <c r="G132" s="48">
        <f>-ATAN(SQRT((Einstellungen!$E$17/(G108*2*PI()*Einstellungen!$E$19))^2))*(180/PI())</f>
        <v>-82.942153350118929</v>
      </c>
      <c r="H132" s="48">
        <f>-ATAN(SQRT((Einstellungen!$E$17/(H108*2*PI()*Einstellungen!$E$19))^2))*(180/PI())</f>
        <v>-82.405356631408566</v>
      </c>
      <c r="I132" s="48">
        <f>-ATAN(SQRT((Einstellungen!$E$17/(I108*2*PI()*Einstellungen!$E$19))^2))*(180/PI())</f>
        <v>-81.869897645844034</v>
      </c>
      <c r="J132" s="48">
        <f>-ATAN(SQRT((Einstellungen!$E$17/(J108*2*PI()*Einstellungen!$E$19))^2))*(180/PI())</f>
        <v>-81.335864566891942</v>
      </c>
      <c r="K132" s="48">
        <f>-ATAN(SQRT((Einstellungen!$E$17/(K108*2*PI()*Einstellungen!$E$19))^2))*(180/PI())</f>
        <v>-80.803344108371107</v>
      </c>
      <c r="L132" s="48">
        <f>-ATAN(SQRT((Einstellungen!$E$17/(L108*2*PI()*Einstellungen!$E$19))^2))*(180/PI())</f>
        <v>-80.272421448598394</v>
      </c>
      <c r="M132" s="48">
        <f>-ATAN(SQRT((Einstellungen!$E$17/(M108*2*PI()*Einstellungen!$E$19))^2))*(180/PI())</f>
        <v>-79.743180158303602</v>
      </c>
      <c r="N132" s="48">
        <f>-ATAN(SQRT((Einstellungen!$E$17/(N108*2*PI()*Einstellungen!$E$19))^2))*(180/PI())</f>
        <v>-79.2157021324374</v>
      </c>
      <c r="O132" s="48">
        <f>-ATAN(SQRT((Einstellungen!$E$17/(O108*2*PI()*Einstellungen!$E$19))^2))*(180/PI())</f>
        <v>-78.690067525979785</v>
      </c>
      <c r="P132" s="48">
        <f>-ATAN(SQRT((Einstellungen!$E$17/(P108*2*PI()*Einstellungen!$E$19))^2))*(180/PI())</f>
        <v>-78.166354693839338</v>
      </c>
      <c r="Q132" s="48">
        <f>-ATAN(SQRT((Einstellungen!$E$17/(Q108*2*PI()*Einstellungen!$E$19))^2))*(180/PI())</f>
        <v>-77.644640134916472</v>
      </c>
      <c r="R132" s="48">
        <f>-ATAN(SQRT((Einstellungen!$E$17/(R108*2*PI()*Einstellungen!$E$19))^2))*(180/PI())</f>
        <v>-77.124998440387529</v>
      </c>
      <c r="S132" s="48">
        <f>-ATAN(SQRT((Einstellungen!$E$17/(S108*2*PI()*Einstellungen!$E$19))^2))*(180/PI())</f>
        <v>-76.607502246248913</v>
      </c>
      <c r="T132" s="48">
        <f>-ATAN(SQRT((Einstellungen!$E$17/(T108*2*PI()*Einstellungen!$E$19))^2))*(180/PI())</f>
        <v>-76.092222190145307</v>
      </c>
      <c r="U132" s="48">
        <f>-ATAN(SQRT((Einstellungen!$E$17/(U108*2*PI()*Einstellungen!$E$19))^2))*(180/PI())</f>
        <v>-75.579226872489016</v>
      </c>
      <c r="V132" s="48">
        <f>-ATAN(SQRT((Einstellungen!$E$17/(V108*2*PI()*Einstellungen!$E$19))^2))*(180/PI())</f>
        <v>-75.068582821862464</v>
      </c>
      <c r="W132" s="48">
        <f>-ATAN(SQRT((Einstellungen!$E$17/(W108*2*PI()*Einstellungen!$E$19))^2))*(180/PI())</f>
        <v>-74.560354464680742</v>
      </c>
      <c r="X132" s="48">
        <f>-ATAN(SQRT((Einstellungen!$E$17/(X108*2*PI()*Einstellungen!$E$19))^2))*(180/PI())</f>
        <v>-74.054604099077153</v>
      </c>
      <c r="Y132" s="48">
        <f>-ATAN(SQRT((Einstellungen!$E$17/(Y108*2*PI()*Einstellungen!$E$19))^2))*(180/PI())</f>
        <v>-73.551391872960195</v>
      </c>
      <c r="Z132" s="48">
        <f>-ATAN(SQRT((Einstellungen!$E$17/(Z108*2*PI()*Einstellungen!$E$19))^2))*(180/PI())</f>
        <v>-73.05077576617856</v>
      </c>
      <c r="AA132" s="48">
        <f>-ATAN(SQRT((Einstellungen!$E$17/(AA108*2*PI()*Einstellungen!$E$19))^2))*(180/PI())</f>
        <v>-72.552811576717801</v>
      </c>
      <c r="AB132" s="48">
        <f>-ATAN(SQRT((Einstellungen!$E$17/(AB108*2*PI()*Einstellungen!$E$19))^2))*(180/PI())</f>
        <v>-72.057552910841338</v>
      </c>
      <c r="AC132" s="48">
        <f>-ATAN(SQRT((Einstellungen!$E$17/(AC108*2*PI()*Einstellungen!$E$19))^2))*(180/PI())</f>
        <v>-71.56505117707799</v>
      </c>
      <c r="AD132" s="48">
        <f>-ATAN(SQRT((Einstellungen!$E$17/(AD108*2*PI()*Einstellungen!$E$19))^2))*(180/PI())</f>
        <v>-71.075355583948763</v>
      </c>
      <c r="AE132" s="48">
        <f>-ATAN(SQRT((Einstellungen!$E$17/(AE108*2*PI()*Einstellungen!$E$19))^2))*(180/PI())</f>
        <v>-70.588513141316426</v>
      </c>
      <c r="AF132" s="48">
        <f>-ATAN(SQRT((Einstellungen!$E$17/(AF108*2*PI()*Einstellungen!$E$19))^2))*(180/PI())</f>
        <v>-70.104568665234353</v>
      </c>
      <c r="AG132" s="48">
        <f>-ATAN(SQRT((Einstellungen!$E$17/(AG108*2*PI()*Einstellungen!$E$19))^2))*(180/PI())</f>
        <v>-69.623564786163612</v>
      </c>
      <c r="AH132" s="48">
        <f>-ATAN(SQRT((Einstellungen!$E$17/(AH108*2*PI()*Einstellungen!$E$19))^2))*(180/PI())</f>
        <v>-69.145541960421653</v>
      </c>
      <c r="AI132" s="48">
        <f>-ATAN(SQRT((Einstellungen!$E$17/(AI108*2*PI()*Einstellungen!$E$19))^2))*(180/PI())</f>
        <v>-68.670538484720453</v>
      </c>
      <c r="AJ132" s="48">
        <f>-ATAN(SQRT((Einstellungen!$E$17/(AJ108*2*PI()*Einstellungen!$E$19))^2))*(180/PI())</f>
        <v>-68.198590513648199</v>
      </c>
      <c r="AK132" s="48">
        <f>-ATAN(SQRT((Einstellungen!$E$17/(AK108*2*PI()*Einstellungen!$E$19))^2))*(180/PI())</f>
        <v>-67.729732079944696</v>
      </c>
      <c r="AL132" s="48">
        <f>-ATAN(SQRT((Einstellungen!$E$17/(AL108*2*PI()*Einstellungen!$E$19))^2))*(180/PI())</f>
        <v>-67.26399511741856</v>
      </c>
      <c r="AM132" s="48">
        <f>-ATAN(SQRT((Einstellungen!$E$17/(AM108*2*PI()*Einstellungen!$E$19))^2))*(180/PI())</f>
        <v>-66.801409486351815</v>
      </c>
      <c r="AN132" s="48">
        <f>-ATAN(SQRT((Einstellungen!$E$17/(AN108*2*PI()*Einstellungen!$E$19))^2))*(180/PI())</f>
        <v>-66.342003001237302</v>
      </c>
      <c r="AO132" s="48">
        <f>-ATAN(SQRT((Einstellungen!$E$17/(AO108*2*PI()*Einstellungen!$E$19))^2))*(180/PI())</f>
        <v>-65.885801460693045</v>
      </c>
      <c r="AP132" s="48">
        <f>-ATAN(SQRT((Einstellungen!$E$17/(AP108*2*PI()*Einstellungen!$E$19))^2))*(180/PI())</f>
        <v>-65.432828679398696</v>
      </c>
      <c r="AQ132" s="48">
        <f>-ATAN(SQRT((Einstellungen!$E$17/(AQ108*2*PI()*Einstellungen!$E$19))^2))*(180/PI())</f>
        <v>-64.983106521899984</v>
      </c>
      <c r="AR132" s="48">
        <f>-ATAN(SQRT((Einstellungen!$E$17/(AR108*2*PI()*Einstellungen!$E$19))^2))*(180/PI())</f>
        <v>-64.536654938128393</v>
      </c>
      <c r="AS132" s="48">
        <f>-ATAN(SQRT((Einstellungen!$E$17/(AS108*2*PI()*Einstellungen!$E$19))^2))*(180/PI())</f>
        <v>-64.093492000485625</v>
      </c>
      <c r="AT132" s="48">
        <f>-ATAN(SQRT((Einstellungen!$E$17/(AT108*2*PI()*Einstellungen!$E$19))^2))*(180/PI())</f>
        <v>-63.653633942344996</v>
      </c>
      <c r="AU132" s="48">
        <f>-ATAN(SQRT((Einstellungen!$E$17/(AU108*2*PI()*Einstellungen!$E$19))^2))*(180/PI())</f>
        <v>-63.217095197824854</v>
      </c>
      <c r="AV132" s="48">
        <f>-ATAN(SQRT((Einstellungen!$E$17/(AV108*2*PI()*Einstellungen!$E$19))^2))*(180/PI())</f>
        <v>-62.783888442692529</v>
      </c>
      <c r="AW132" s="48">
        <f>-ATAN(SQRT((Einstellungen!$E$17/(AW108*2*PI()*Einstellungen!$E$19))^2))*(180/PI())</f>
        <v>-62.354024636261322</v>
      </c>
      <c r="AX132" s="48">
        <f>-ATAN(SQRT((Einstellungen!$E$17/(AX108*2*PI()*Einstellungen!$E$19))^2))*(180/PI())</f>
        <v>-61.927513064147043</v>
      </c>
      <c r="AY132" s="48">
        <f>-ATAN(SQRT((Einstellungen!$E$17/(AY108*2*PI()*Einstellungen!$E$19))^2))*(180/PI())</f>
        <v>-61.504361381755025</v>
      </c>
      <c r="AZ132" s="48">
        <f>-ATAN(SQRT((Einstellungen!$E$17/(AZ108*2*PI()*Einstellungen!$E$19))^2))*(180/PI())</f>
        <v>-61.084575658373296</v>
      </c>
      <c r="BA132" s="48">
        <f>-ATAN(SQRT((Einstellungen!$E$17/(BA108*2*PI()*Einstellungen!$E$19))^2))*(180/PI())</f>
        <v>-60.668160421752482</v>
      </c>
      <c r="BB132" s="48">
        <f>-ATAN(SQRT((Einstellungen!$E$17/(BB108*2*PI()*Einstellungen!$E$19))^2))*(180/PI())</f>
        <v>-60.255118703057782</v>
      </c>
      <c r="BC132" s="48">
        <f>-ATAN(SQRT((Einstellungen!$E$17/(BC108*2*PI()*Einstellungen!$E$19))^2))*(180/PI())</f>
        <v>-59.845452082083831</v>
      </c>
      <c r="BD132" s="48">
        <f>-ATAN(SQRT((Einstellungen!$E$17/(BD108*2*PI()*Einstellungen!$E$19))^2))*(180/PI())</f>
        <v>-59.439160732628473</v>
      </c>
      <c r="BE132" s="48">
        <f>-ATAN(SQRT((Einstellungen!$E$17/(BE108*2*PI()*Einstellungen!$E$19))^2))*(180/PI())</f>
        <v>-59.036243467926482</v>
      </c>
      <c r="BF132" s="48">
        <f>-ATAN(SQRT((Einstellungen!$E$17/(BF108*2*PI()*Einstellungen!$E$19))^2))*(180/PI())</f>
        <v>-58.636697786049936</v>
      </c>
      <c r="BG132" s="48">
        <f>-ATAN(SQRT((Einstellungen!$E$17/(BG108*2*PI()*Einstellungen!$E$19))^2))*(180/PI())</f>
        <v>-58.240519915187214</v>
      </c>
      <c r="BH132" s="48">
        <f>-ATAN(SQRT((Einstellungen!$E$17/(BH108*2*PI()*Einstellungen!$E$19))^2))*(180/PI())</f>
        <v>-57.847704858717663</v>
      </c>
      <c r="BI132" s="48">
        <f>-ATAN(SQRT((Einstellungen!$E$17/(BI108*2*PI()*Einstellungen!$E$19))^2))*(180/PI())</f>
        <v>-57.458246440004892</v>
      </c>
      <c r="BJ132" s="48">
        <f>-ATAN(SQRT((Einstellungen!$E$17/(BJ108*2*PI()*Einstellungen!$E$19))^2))*(180/PI())</f>
        <v>-57.072137346835866</v>
      </c>
      <c r="BK132" s="48">
        <f>-ATAN(SQRT((Einstellungen!$E$17/(BK108*2*PI()*Einstellungen!$E$19))^2))*(180/PI())</f>
        <v>-56.689369175439197</v>
      </c>
      <c r="BL132" s="48">
        <f>-ATAN(SQRT((Einstellungen!$E$17/(BL108*2*PI()*Einstellungen!$E$19))^2))*(180/PI())</f>
        <v>-56.309932474020222</v>
      </c>
      <c r="BM132" s="48">
        <f>-ATAN(SQRT((Einstellungen!$E$17/(BM108*2*PI()*Einstellungen!$E$19))^2))*(180/PI())</f>
        <v>-55.933816785755788</v>
      </c>
      <c r="BN132" s="48">
        <f>-ATAN(SQRT((Einstellungen!$E$17/(BN108*2*PI()*Einstellungen!$E$19))^2))*(180/PI())</f>
        <v>-55.561010691196394</v>
      </c>
      <c r="BO132" s="48">
        <f>-ATAN(SQRT((Einstellungen!$E$17/(BO108*2*PI()*Einstellungen!$E$19))^2))*(180/PI())</f>
        <v>-55.191501850027691</v>
      </c>
      <c r="BP132" s="48">
        <f>-ATAN(SQRT((Einstellungen!$E$17/(BP108*2*PI()*Einstellungen!$E$19))^2))*(180/PI())</f>
        <v>-54.825277042148457</v>
      </c>
      <c r="BQ132" s="48">
        <f>-ATAN(SQRT((Einstellungen!$E$17/(BQ108*2*PI()*Einstellungen!$E$19))^2))*(180/PI())</f>
        <v>-54.462322208025618</v>
      </c>
      <c r="BR132" s="48">
        <f>-ATAN(SQRT((Einstellungen!$E$17/(BR108*2*PI()*Einstellungen!$E$19))^2))*(180/PI())</f>
        <v>-54.102622488291921</v>
      </c>
      <c r="BS132" s="48">
        <f>-ATAN(SQRT((Einstellungen!$E$17/(BS108*2*PI()*Einstellungen!$E$19))^2))*(180/PI())</f>
        <v>-53.746162262555217</v>
      </c>
      <c r="BT132" s="48">
        <f>-ATAN(SQRT((Einstellungen!$E$17/(BT108*2*PI()*Einstellungen!$E$19))^2))*(180/PI())</f>
        <v>-53.392925187392507</v>
      </c>
      <c r="BU132" s="48">
        <f>-ATAN(SQRT((Einstellungen!$E$17/(BU108*2*PI()*Einstellungen!$E$19))^2))*(180/PI())</f>
        <v>-53.042894233505322</v>
      </c>
      <c r="BV132" s="48">
        <f>-ATAN(SQRT((Einstellungen!$E$17/(BV108*2*PI()*Einstellungen!$E$19))^2))*(180/PI())</f>
        <v>-52.69605172201657</v>
      </c>
      <c r="BW132" s="48">
        <f>-ATAN(SQRT((Einstellungen!$E$17/(BW108*2*PI()*Einstellungen!$E$19))^2))*(180/PI())</f>
        <v>-52.35237935989236</v>
      </c>
      <c r="BX132" s="48">
        <f>-ATAN(SQRT((Einstellungen!$E$17/(BX108*2*PI()*Einstellungen!$E$19))^2))*(180/PI())</f>
        <v>-52.011858274475109</v>
      </c>
      <c r="BY132" s="48">
        <f>-ATAN(SQRT((Einstellungen!$E$17/(BY108*2*PI()*Einstellungen!$E$19))^2))*(180/PI())</f>
        <v>-51.674469047117576</v>
      </c>
      <c r="BZ132" s="48">
        <f>-ATAN(SQRT((Einstellungen!$E$17/(BZ108*2*PI()*Einstellungen!$E$19))^2))*(180/PI())</f>
        <v>-51.340191745909912</v>
      </c>
      <c r="CA132" s="48">
        <f>-ATAN(SQRT((Einstellungen!$E$17/(CA108*2*PI()*Einstellungen!$E$19))^2))*(180/PI())</f>
        <v>-51.009005957494537</v>
      </c>
      <c r="CB132" s="48">
        <f>-ATAN(SQRT((Einstellungen!$E$17/(CB108*2*PI()*Einstellungen!$E$19))^2))*(180/PI())</f>
        <v>-50.68089081796596</v>
      </c>
      <c r="CC132" s="48">
        <f>-ATAN(SQRT((Einstellungen!$E$17/(CC108*2*PI()*Einstellungen!$E$19))^2))*(180/PI())</f>
        <v>-50.355825042855194</v>
      </c>
      <c r="CD132" s="48">
        <f>-ATAN(SQRT((Einstellungen!$E$17/(CD108*2*PI()*Einstellungen!$E$19))^2))*(180/PI())</f>
        <v>-50.033786956200053</v>
      </c>
      <c r="CE132" s="48">
        <f>-ATAN(SQRT((Einstellungen!$E$17/(CE108*2*PI()*Einstellungen!$E$19))^2))*(180/PI())</f>
        <v>-49.714754518704943</v>
      </c>
      <c r="CF132" s="48">
        <f>-ATAN(SQRT((Einstellungen!$E$17/(CF108*2*PI()*Einstellungen!$E$19))^2))*(180/PI())</f>
        <v>-49.398705354995528</v>
      </c>
      <c r="CG132" s="48">
        <f>-ATAN(SQRT((Einstellungen!$E$17/(CG108*2*PI()*Einstellungen!$E$19))^2))*(180/PI())</f>
        <v>-49.08561677997487</v>
      </c>
      <c r="CH132" s="48">
        <f>-ATAN(SQRT((Einstellungen!$E$17/(CH108*2*PI()*Einstellungen!$E$19))^2))*(180/PI())</f>
        <v>-48.775465824289817</v>
      </c>
      <c r="CI132" s="48">
        <f>-ATAN(SQRT((Einstellungen!$E$17/(CI108*2*PI()*Einstellungen!$E$19))^2))*(180/PI())</f>
        <v>-48.468229258917148</v>
      </c>
      <c r="CJ132" s="48">
        <f>-ATAN(SQRT((Einstellungen!$E$17/(CJ108*2*PI()*Einstellungen!$E$19))^2))*(180/PI())</f>
        <v>-48.163883618880753</v>
      </c>
      <c r="CK132" s="48">
        <f>-ATAN(SQRT((Einstellungen!$E$17/(CK108*2*PI()*Einstellungen!$E$19))^2))*(180/PI())</f>
        <v>-47.862405226111754</v>
      </c>
      <c r="CL132" s="48">
        <f>-ATAN(SQRT((Einstellungen!$E$17/(CL108*2*PI()*Einstellungen!$E$19))^2))*(180/PI())</f>
        <v>-47.563770211465005</v>
      </c>
      <c r="CM132" s="48">
        <f>-ATAN(SQRT((Einstellungen!$E$17/(CM108*2*PI()*Einstellungen!$E$19))^2))*(180/PI())</f>
        <v>-47.267954535905837</v>
      </c>
      <c r="CN132" s="48">
        <f>-ATAN(SQRT((Einstellungen!$E$17/(CN108*2*PI()*Einstellungen!$E$19))^2))*(180/PI())</f>
        <v>-46.974934010881988</v>
      </c>
      <c r="CO132" s="48">
        <f>-ATAN(SQRT((Einstellungen!$E$17/(CO108*2*PI()*Einstellungen!$E$19))^2))*(180/PI())</f>
        <v>-46.684684317896291</v>
      </c>
      <c r="CP132" s="49">
        <f>-ATAN(SQRT((Einstellungen!$E$17/(CP108*2*PI()*Einstellungen!$E$19))^2))*(180/PI())</f>
        <v>-46.397181027296384</v>
      </c>
    </row>
    <row r="133" spans="2:94" x14ac:dyDescent="0.25">
      <c r="B133" s="236"/>
      <c r="C133" s="239"/>
      <c r="D133" s="30">
        <f>-ATAN(SQRT((Einstellungen!$E$17/(D109*2*PI()*Einstellungen!$E$19))^2))*(180/PI())</f>
        <v>-46.397181027296384</v>
      </c>
      <c r="E133" s="48">
        <f>-ATAN(SQRT((Einstellungen!$E$17/(E109*2*PI()*Einstellungen!$E$19))^2))*(180/PI())</f>
        <v>-43.667780146130362</v>
      </c>
      <c r="F133" s="48">
        <f>-ATAN(SQRT((Einstellungen!$E$17/(F109*2*PI()*Einstellungen!$E$19))^2))*(180/PI())</f>
        <v>-41.185925165709648</v>
      </c>
      <c r="G133" s="48">
        <f>-ATAN(SQRT((Einstellungen!$E$17/(G109*2*PI()*Einstellungen!$E$19))^2))*(180/PI())</f>
        <v>-38.927543592792304</v>
      </c>
      <c r="H133" s="48">
        <f>-ATAN(SQRT((Einstellungen!$E$17/(H109*2*PI()*Einstellungen!$E$19))^2))*(180/PI())</f>
        <v>-36.869897645844027</v>
      </c>
      <c r="I133" s="48">
        <f>-ATAN(SQRT((Einstellungen!$E$17/(I109*2*PI()*Einstellungen!$E$19))^2))*(180/PI())</f>
        <v>-34.99202019855867</v>
      </c>
      <c r="J133" s="48">
        <f>-ATAN(SQRT((Einstellungen!$E$17/(J109*2*PI()*Einstellungen!$E$19))^2))*(180/PI())</f>
        <v>-33.274887984834926</v>
      </c>
      <c r="K133" s="48">
        <f>-ATAN(SQRT((Einstellungen!$E$17/(K109*2*PI()*Einstellungen!$E$19))^2))*(180/PI())</f>
        <v>-31.701429669505725</v>
      </c>
      <c r="L133" s="48">
        <f>-ATAN(SQRT((Einstellungen!$E$17/(L109*2*PI()*Einstellungen!$E$19))^2))*(180/PI())</f>
        <v>-30.256437163529263</v>
      </c>
      <c r="M133" s="48">
        <f>-ATAN(SQRT((Einstellungen!$E$17/(M109*2*PI()*Einstellungen!$E$19))^2))*(180/PI())</f>
        <v>-28.926425835253614</v>
      </c>
      <c r="N133" s="48">
        <f>-ATAN(SQRT((Einstellungen!$E$17/(N109*2*PI()*Einstellungen!$E$19))^2))*(180/PI())</f>
        <v>-27.699472808055003</v>
      </c>
      <c r="O133" s="48">
        <f>-ATAN(SQRT((Einstellungen!$E$17/(O109*2*PI()*Einstellungen!$E$19))^2))*(180/PI())</f>
        <v>-26.56505117707799</v>
      </c>
      <c r="P133" s="48">
        <f>-ATAN(SQRT((Einstellungen!$E$17/(P109*2*PI()*Einstellungen!$E$19))^2))*(180/PI())</f>
        <v>-25.513870427534243</v>
      </c>
      <c r="Q133" s="48">
        <f>-ATAN(SQRT((Einstellungen!$E$17/(Q109*2*PI()*Einstellungen!$E$19))^2))*(180/PI())</f>
        <v>-24.537728476577794</v>
      </c>
      <c r="R133" s="48">
        <f>-ATAN(SQRT((Einstellungen!$E$17/(R109*2*PI()*Einstellungen!$E$19))^2))*(180/PI())</f>
        <v>-23.629377730656817</v>
      </c>
      <c r="S133" s="48">
        <f>-ATAN(SQRT((Einstellungen!$E$17/(S109*2*PI()*Einstellungen!$E$19))^2))*(180/PI())</f>
        <v>-22.782405730481695</v>
      </c>
      <c r="T133" s="48">
        <f>-ATAN(SQRT((Einstellungen!$E$17/(T109*2*PI()*Einstellungen!$E$19))^2))*(180/PI())</f>
        <v>-21.99112991717713</v>
      </c>
      <c r="U133" s="48">
        <f>-ATAN(SQRT((Einstellungen!$E$17/(U109*2*PI()*Einstellungen!$E$19))^2))*(180/PI())</f>
        <v>-21.250505507133241</v>
      </c>
      <c r="V133" s="48">
        <f>-ATAN(SQRT((Einstellungen!$E$17/(V109*2*PI()*Einstellungen!$E$19))^2))*(180/PI())</f>
        <v>-20.556045219583467</v>
      </c>
      <c r="W133" s="48">
        <f>-ATAN(SQRT((Einstellungen!$E$17/(W109*2*PI()*Einstellungen!$E$19))^2))*(180/PI())</f>
        <v>-19.903749537307839</v>
      </c>
      <c r="X133" s="48">
        <f>-ATAN(SQRT((Einstellungen!$E$17/(X109*2*PI()*Einstellungen!$E$19))^2))*(180/PI())</f>
        <v>-19.290046219188735</v>
      </c>
      <c r="Y133" s="48">
        <f>-ATAN(SQRT((Einstellungen!$E$17/(Y109*2*PI()*Einstellungen!$E$19))^2))*(180/PI())</f>
        <v>-18.711737875099775</v>
      </c>
      <c r="Z133" s="48">
        <f>-ATAN(SQRT((Einstellungen!$E$17/(Z109*2*PI()*Einstellungen!$E$19))^2))*(180/PI())</f>
        <v>-18.165956529225532</v>
      </c>
      <c r="AA133" s="48">
        <f>-ATAN(SQRT((Einstellungen!$E$17/(AA109*2*PI()*Einstellungen!$E$19))^2))*(180/PI())</f>
        <v>-17.650124219930124</v>
      </c>
      <c r="AB133" s="48">
        <f>-ATAN(SQRT((Einstellungen!$E$17/(AB109*2*PI()*Einstellungen!$E$19))^2))*(180/PI())</f>
        <v>-17.161918802865301</v>
      </c>
      <c r="AC133" s="48">
        <f>-ATAN(SQRT((Einstellungen!$E$17/(AC109*2*PI()*Einstellungen!$E$19))^2))*(180/PI())</f>
        <v>-16.699244233993625</v>
      </c>
      <c r="AD133" s="48">
        <f>-ATAN(SQRT((Einstellungen!$E$17/(AD109*2*PI()*Einstellungen!$E$19))^2))*(180/PI())</f>
        <v>-16.260204708311957</v>
      </c>
      <c r="AE133" s="48">
        <f>-ATAN(SQRT((Einstellungen!$E$17/(AE109*2*PI()*Einstellungen!$E$19))^2))*(180/PI())</f>
        <v>-15.843082117687013</v>
      </c>
      <c r="AF133" s="48">
        <f>-ATAN(SQRT((Einstellungen!$E$17/(AF109*2*PI()*Einstellungen!$E$19))^2))*(180/PI())</f>
        <v>-15.446316367692557</v>
      </c>
      <c r="AG133" s="48">
        <f>-ATAN(SQRT((Einstellungen!$E$17/(AG109*2*PI()*Einstellungen!$E$19))^2))*(180/PI())</f>
        <v>-15.068488159492212</v>
      </c>
      <c r="AH133" s="48">
        <f>-ATAN(SQRT((Einstellungen!$E$17/(AH109*2*PI()*Einstellungen!$E$19))^2))*(180/PI())</f>
        <v>-14.70830389968275</v>
      </c>
      <c r="AI133" s="48">
        <f>-ATAN(SQRT((Einstellungen!$E$17/(AI109*2*PI()*Einstellungen!$E$19))^2))*(180/PI())</f>
        <v>-14.364582449697206</v>
      </c>
      <c r="AJ133" s="48">
        <f>-ATAN(SQRT((Einstellungen!$E$17/(AJ109*2*PI()*Einstellungen!$E$19))^2))*(180/PI())</f>
        <v>-14.036243467926479</v>
      </c>
      <c r="AK133" s="48">
        <f>-ATAN(SQRT((Einstellungen!$E$17/(AK109*2*PI()*Einstellungen!$E$19))^2))*(180/PI())</f>
        <v>-13.722297133133548</v>
      </c>
      <c r="AL133" s="48">
        <f>-ATAN(SQRT((Einstellungen!$E$17/(AL109*2*PI()*Einstellungen!$E$19))^2))*(180/PI())</f>
        <v>-13.421835067886203</v>
      </c>
      <c r="AM133" s="48">
        <f>-ATAN(SQRT((Einstellungen!$E$17/(AM109*2*PI()*Einstellungen!$E$19))^2))*(180/PI())</f>
        <v>-13.134022306396325</v>
      </c>
      <c r="AN133" s="48">
        <f>-ATAN(SQRT((Einstellungen!$E$17/(AN109*2*PI()*Einstellungen!$E$19))^2))*(180/PI())</f>
        <v>-12.858090172998182</v>
      </c>
      <c r="AO133" s="48">
        <f>-ATAN(SQRT((Einstellungen!$E$17/(AO109*2*PI()*Einstellungen!$E$19))^2))*(180/PI())</f>
        <v>-12.593329956103119</v>
      </c>
      <c r="AP133" s="48">
        <f>-ATAN(SQRT((Einstellungen!$E$17/(AP109*2*PI()*Einstellungen!$E$19))^2))*(180/PI())</f>
        <v>-12.339087278326195</v>
      </c>
      <c r="AQ133" s="48">
        <f>-ATAN(SQRT((Einstellungen!$E$17/(AQ109*2*PI()*Einstellungen!$E$19))^2))*(180/PI())</f>
        <v>-12.094757077012101</v>
      </c>
      <c r="AR133" s="48">
        <f>-ATAN(SQRT((Einstellungen!$E$17/(AR109*2*PI()*Einstellungen!$E$19))^2))*(180/PI())</f>
        <v>-11.859779120947982</v>
      </c>
      <c r="AS133" s="48">
        <f>-ATAN(SQRT((Einstellungen!$E$17/(AS109*2*PI()*Einstellungen!$E$19))^2))*(180/PI())</f>
        <v>-11.633633998940438</v>
      </c>
      <c r="AT133" s="48">
        <f>-ATAN(SQRT((Einstellungen!$E$17/(AT109*2*PI()*Einstellungen!$E$19))^2))*(180/PI())</f>
        <v>-11.415839524407017</v>
      </c>
      <c r="AU133" s="48">
        <f>-ATAN(SQRT((Einstellungen!$E$17/(AU109*2*PI()*Einstellungen!$E$19))^2))*(180/PI())</f>
        <v>-11.20594750740257</v>
      </c>
      <c r="AV133" s="48">
        <f>-ATAN(SQRT((Einstellungen!$E$17/(AV109*2*PI()*Einstellungen!$E$19))^2))*(180/PI())</f>
        <v>-11.003540851749504</v>
      </c>
      <c r="AW133" s="48">
        <f>-ATAN(SQRT((Einstellungen!$E$17/(AW109*2*PI()*Einstellungen!$E$19))^2))*(180/PI())</f>
        <v>-10.808230940319792</v>
      </c>
      <c r="AX133" s="48">
        <f>-ATAN(SQRT((Einstellungen!$E$17/(AX109*2*PI()*Einstellungen!$E$19))^2))*(180/PI())</f>
        <v>-10.619655276155136</v>
      </c>
      <c r="AY133" s="48">
        <f>-ATAN(SQRT((Einstellungen!$E$17/(AY109*2*PI()*Einstellungen!$E$19))^2))*(180/PI())</f>
        <v>-10.437475351118179</v>
      </c>
      <c r="AZ133" s="48">
        <f>-ATAN(SQRT((Einstellungen!$E$17/(AZ109*2*PI()*Einstellungen!$E$19))^2))*(180/PI())</f>
        <v>-10.261374717234386</v>
      </c>
      <c r="BA133" s="48">
        <f>-ATAN(SQRT((Einstellungen!$E$17/(BA109*2*PI()*Einstellungen!$E$19))^2))*(180/PI())</f>
        <v>-10.091057238888917</v>
      </c>
      <c r="BB133" s="48">
        <f>-ATAN(SQRT((Einstellungen!$E$17/(BB109*2*PI()*Einstellungen!$E$19))^2))*(180/PI())</f>
        <v>-9.926245506651707</v>
      </c>
      <c r="BC133" s="48">
        <f>-ATAN(SQRT((Einstellungen!$E$17/(BC109*2*PI()*Einstellungen!$E$19))^2))*(180/PI())</f>
        <v>-9.7666793957726963</v>
      </c>
      <c r="BD133" s="48">
        <f>-ATAN(SQRT((Einstellungen!$E$17/(BD109*2*PI()*Einstellungen!$E$19))^2))*(180/PI())</f>
        <v>-9.6121147543658907</v>
      </c>
      <c r="BE133" s="48">
        <f>-ATAN(SQRT((Einstellungen!$E$17/(BE109*2*PI()*Einstellungen!$E$19))^2))*(180/PI())</f>
        <v>-9.4623222080256166</v>
      </c>
      <c r="BF133" s="48">
        <f>-ATAN(SQRT((Einstellungen!$E$17/(BF109*2*PI()*Einstellungen!$E$19))^2))*(180/PI())</f>
        <v>-9.3170860691262227</v>
      </c>
      <c r="BG133" s="48">
        <f>-ATAN(SQRT((Einstellungen!$E$17/(BG109*2*PI()*Einstellungen!$E$19))^2))*(180/PI())</f>
        <v>-9.176203340376146</v>
      </c>
      <c r="BH133" s="48">
        <f>-ATAN(SQRT((Einstellungen!$E$17/(BH109*2*PI()*Einstellungen!$E$19))^2))*(180/PI())</f>
        <v>-9.0394828033551224</v>
      </c>
      <c r="BI133" s="48">
        <f>-ATAN(SQRT((Einstellungen!$E$17/(BI109*2*PI()*Einstellungen!$E$19))^2))*(180/PI())</f>
        <v>-8.9067441837797539</v>
      </c>
      <c r="BJ133" s="48">
        <f>-ATAN(SQRT((Einstellungen!$E$17/(BJ109*2*PI()*Einstellungen!$E$19))^2))*(180/PI())</f>
        <v>-8.7778173861372046</v>
      </c>
      <c r="BK133" s="48">
        <f>-ATAN(SQRT((Einstellungen!$E$17/(BK109*2*PI()*Einstellungen!$E$19))^2))*(180/PI())</f>
        <v>-8.6525417911147269</v>
      </c>
      <c r="BL133" s="48">
        <f>-ATAN(SQRT((Einstellungen!$E$17/(BL109*2*PI()*Einstellungen!$E$19))^2))*(180/PI())</f>
        <v>-8.5307656099481353</v>
      </c>
      <c r="BM133" s="48">
        <f>-ATAN(SQRT((Einstellungen!$E$17/(BM109*2*PI()*Einstellungen!$E$19))^2))*(180/PI())</f>
        <v>-8.4123452904268365</v>
      </c>
      <c r="BN133" s="48">
        <f>-ATAN(SQRT((Einstellungen!$E$17/(BN109*2*PI()*Einstellungen!$E$19))^2))*(180/PI())</f>
        <v>-8.2971449698368716</v>
      </c>
      <c r="BO133" s="48">
        <f>-ATAN(SQRT((Einstellungen!$E$17/(BO109*2*PI()*Einstellungen!$E$19))^2))*(180/PI())</f>
        <v>-8.1850359706054547</v>
      </c>
      <c r="BP133" s="48">
        <f>-ATAN(SQRT((Einstellungen!$E$17/(BP109*2*PI()*Einstellungen!$E$19))^2))*(180/PI())</f>
        <v>-8.0758963348382995</v>
      </c>
      <c r="BQ133" s="48">
        <f>-ATAN(SQRT((Einstellungen!$E$17/(BQ109*2*PI()*Einstellungen!$E$19))^2))*(180/PI())</f>
        <v>-7.9696103943213599</v>
      </c>
      <c r="BR133" s="48">
        <f>-ATAN(SQRT((Einstellungen!$E$17/(BR109*2*PI()*Einstellungen!$E$19))^2))*(180/PI())</f>
        <v>-7.8660683728968701</v>
      </c>
      <c r="BS133" s="48">
        <f>-ATAN(SQRT((Einstellungen!$E$17/(BS109*2*PI()*Einstellungen!$E$19))^2))*(180/PI())</f>
        <v>-7.7651660184253348</v>
      </c>
      <c r="BT133" s="48">
        <f>-ATAN(SQRT((Einstellungen!$E$17/(BT109*2*PI()*Einstellungen!$E$19))^2))*(180/PI())</f>
        <v>-7.6668042618141783</v>
      </c>
      <c r="BU133" s="48">
        <f>-ATAN(SQRT((Einstellungen!$E$17/(BU109*2*PI()*Einstellungen!$E$19))^2))*(180/PI())</f>
        <v>-7.5708889008342872</v>
      </c>
      <c r="BV133" s="48">
        <f>-ATAN(SQRT((Einstellungen!$E$17/(BV109*2*PI()*Einstellungen!$E$19))^2))*(180/PI())</f>
        <v>-7.4773303066608019</v>
      </c>
      <c r="BW133" s="48">
        <f>-ATAN(SQRT((Einstellungen!$E$17/(BW109*2*PI()*Einstellungen!$E$19))^2))*(180/PI())</f>
        <v>-7.3860431512672706</v>
      </c>
      <c r="BX133" s="48">
        <f>-ATAN(SQRT((Einstellungen!$E$17/(BX109*2*PI()*Einstellungen!$E$19))^2))*(180/PI())</f>
        <v>-7.2969461539751572</v>
      </c>
      <c r="BY133" s="48">
        <f>-ATAN(SQRT((Einstellungen!$E$17/(BY109*2*PI()*Einstellungen!$E$19))^2))*(180/PI())</f>
        <v>-7.2099618456158332</v>
      </c>
      <c r="BZ133" s="48">
        <f>-ATAN(SQRT((Einstellungen!$E$17/(BZ109*2*PI()*Einstellungen!$E$19))^2))*(180/PI())</f>
        <v>-7.1250163489017977</v>
      </c>
      <c r="CA133" s="48">
        <f>-ATAN(SQRT((Einstellungen!$E$17/(CA109*2*PI()*Einstellungen!$E$19))^2))*(180/PI())</f>
        <v>-7.0420391737294032</v>
      </c>
      <c r="CB133" s="48">
        <f>-ATAN(SQRT((Einstellungen!$E$17/(CB109*2*PI()*Einstellungen!$E$19))^2))*(180/PI())</f>
        <v>-6.9609630262485602</v>
      </c>
      <c r="CC133" s="48">
        <f>-ATAN(SQRT((Einstellungen!$E$17/(CC109*2*PI()*Einstellungen!$E$19))^2))*(180/PI())</f>
        <v>-6.8817236306369498</v>
      </c>
      <c r="CD133" s="48">
        <f>-ATAN(SQRT((Einstellungen!$E$17/(CD109*2*PI()*Einstellungen!$E$19))^2))*(180/PI())</f>
        <v>-6.8042595626084257</v>
      </c>
      <c r="CE133" s="48">
        <f>-ATAN(SQRT((Einstellungen!$E$17/(CE109*2*PI()*Einstellungen!$E$19))^2))*(180/PI())</f>
        <v>-6.7285120937686811</v>
      </c>
      <c r="CF133" s="48">
        <f>-ATAN(SQRT((Einstellungen!$E$17/(CF109*2*PI()*Einstellungen!$E$19))^2))*(180/PI())</f>
        <v>-6.6544250460065966</v>
      </c>
      <c r="CG133" s="48">
        <f>-ATAN(SQRT((Einstellungen!$E$17/(CG109*2*PI()*Einstellungen!$E$19))^2))*(180/PI())</f>
        <v>-6.5819446551780123</v>
      </c>
      <c r="CH133" s="48">
        <f>-ATAN(SQRT((Einstellungen!$E$17/(CH109*2*PI()*Einstellungen!$E$19))^2))*(180/PI())</f>
        <v>-6.5110194434006461</v>
      </c>
      <c r="CI133" s="48">
        <f>-ATAN(SQRT((Einstellungen!$E$17/(CI109*2*PI()*Einstellungen!$E$19))^2))*(180/PI())</f>
        <v>-6.4416000993350337</v>
      </c>
      <c r="CJ133" s="48">
        <f>-ATAN(SQRT((Einstellungen!$E$17/(CJ109*2*PI()*Einstellungen!$E$19))^2))*(180/PI())</f>
        <v>-6.3736393658775095</v>
      </c>
      <c r="CK133" s="48">
        <f>-ATAN(SQRT((Einstellungen!$E$17/(CK109*2*PI()*Einstellungen!$E$19))^2))*(180/PI())</f>
        <v>-6.3070919347376657</v>
      </c>
      <c r="CL133" s="48">
        <f>-ATAN(SQRT((Einstellungen!$E$17/(CL109*2*PI()*Einstellungen!$E$19))^2))*(180/PI())</f>
        <v>-6.2419143474150482</v>
      </c>
      <c r="CM133" s="48">
        <f>-ATAN(SQRT((Einstellungen!$E$17/(CM109*2*PI()*Einstellungen!$E$19))^2))*(180/PI())</f>
        <v>-6.1780649021283338</v>
      </c>
      <c r="CN133" s="48">
        <f>-ATAN(SQRT((Einstellungen!$E$17/(CN109*2*PI()*Einstellungen!$E$19))^2))*(180/PI())</f>
        <v>-6.1155035662854065</v>
      </c>
      <c r="CO133" s="48">
        <f>-ATAN(SQRT((Einstellungen!$E$17/(CO109*2*PI()*Einstellungen!$E$19))^2))*(180/PI())</f>
        <v>-6.054191894114834</v>
      </c>
      <c r="CP133" s="49">
        <f>-ATAN(SQRT((Einstellungen!$E$17/(CP109*2*PI()*Einstellungen!$E$19))^2))*(180/PI())</f>
        <v>-5.9940929491084711</v>
      </c>
    </row>
    <row r="134" spans="2:94" x14ac:dyDescent="0.25">
      <c r="B134" s="236"/>
      <c r="C134" s="239"/>
      <c r="D134" s="30">
        <f>-ATAN(SQRT((Einstellungen!$E$17/(D110*2*PI()*Einstellungen!$E$19))^2))*(180/PI())</f>
        <v>-5.9940929491084711</v>
      </c>
      <c r="E134" s="48">
        <f>-ATAN(SQRT((Einstellungen!$E$17/(E110*2*PI()*Einstellungen!$E$19))^2))*(180/PI())</f>
        <v>-5.452621987812531</v>
      </c>
      <c r="F134" s="48">
        <f>-ATAN(SQRT((Einstellungen!$E$17/(F110*2*PI()*Einstellungen!$E$19))^2))*(180/PI())</f>
        <v>-5.0006445975584342</v>
      </c>
      <c r="G134" s="48">
        <f>-ATAN(SQRT((Einstellungen!$E$17/(G110*2*PI()*Einstellungen!$E$19))^2))*(180/PI())</f>
        <v>-4.6177119724939395</v>
      </c>
      <c r="H134" s="48">
        <f>-ATAN(SQRT((Einstellungen!$E$17/(H110*2*PI()*Einstellungen!$E$19))^2))*(180/PI())</f>
        <v>-4.2891533288190189</v>
      </c>
      <c r="I134" s="48">
        <f>-ATAN(SQRT((Einstellungen!$E$17/(I110*2*PI()*Einstellungen!$E$19))^2))*(180/PI())</f>
        <v>-4.0041729407093882</v>
      </c>
      <c r="J134" s="48">
        <f>-ATAN(SQRT((Einstellungen!$E$17/(J110*2*PI()*Einstellungen!$E$19))^2))*(180/PI())</f>
        <v>-3.7546517281194971</v>
      </c>
      <c r="K134" s="48">
        <f>-ATAN(SQRT((Einstellungen!$E$17/(K110*2*PI()*Einstellungen!$E$19))^2))*(180/PI())</f>
        <v>-3.5343671387647557</v>
      </c>
      <c r="L134" s="48">
        <f>-ATAN(SQRT((Einstellungen!$E$17/(L110*2*PI()*Einstellungen!$E$19))^2))*(180/PI())</f>
        <v>-3.3384705437643527</v>
      </c>
      <c r="M134" s="48">
        <f>-ATAN(SQRT((Einstellungen!$E$17/(M110*2*PI()*Einstellungen!$E$19))^2))*(180/PI())</f>
        <v>-3.1631282461169081</v>
      </c>
      <c r="N134" s="48">
        <f>-ATAN(SQRT((Einstellungen!$E$17/(N110*2*PI()*Einstellungen!$E$19))^2))*(180/PI())</f>
        <v>-3.0052693596899345</v>
      </c>
      <c r="O134" s="48">
        <f>-ATAN(SQRT((Einstellungen!$E$17/(O110*2*PI()*Einstellungen!$E$19))^2))*(180/PI())</f>
        <v>-2.8624052261117479</v>
      </c>
      <c r="P134" s="48">
        <f>-ATAN(SQRT((Einstellungen!$E$17/(P110*2*PI()*Einstellungen!$E$19))^2))*(180/PI())</f>
        <v>-2.7324977749547918</v>
      </c>
      <c r="Q134" s="48">
        <f>-ATAN(SQRT((Einstellungen!$E$17/(Q110*2*PI()*Einstellungen!$E$19))^2))*(180/PI())</f>
        <v>-2.613862030676561</v>
      </c>
      <c r="R134" s="48">
        <f>-ATAN(SQRT((Einstellungen!$E$17/(R110*2*PI()*Einstellungen!$E$19))^2))*(180/PI())</f>
        <v>-2.5050928672413995</v>
      </c>
      <c r="S134" s="48">
        <f>-ATAN(SQRT((Einstellungen!$E$17/(S110*2*PI()*Einstellungen!$E$19))^2))*(180/PI())</f>
        <v>-2.4050092587054004</v>
      </c>
      <c r="T134" s="48">
        <f>-ATAN(SQRT((Einstellungen!$E$17/(T110*2*PI()*Einstellungen!$E$19))^2))*(180/PI())</f>
        <v>-2.3126113392735625</v>
      </c>
      <c r="U134" s="48">
        <f>-ATAN(SQRT((Einstellungen!$E$17/(U110*2*PI()*Einstellungen!$E$19))^2))*(180/PI())</f>
        <v>-2.2270469674135756</v>
      </c>
      <c r="V134" s="48">
        <f>-ATAN(SQRT((Einstellungen!$E$17/(V110*2*PI()*Einstellungen!$E$19))^2))*(180/PI())</f>
        <v>-2.1475854282985036</v>
      </c>
      <c r="W134" s="48">
        <f>-ATAN(SQRT((Einstellungen!$E$17/(W110*2*PI()*Einstellungen!$E$19))^2))*(180/PI())</f>
        <v>-2.0735965584477603</v>
      </c>
      <c r="X134" s="48">
        <f>-ATAN(SQRT((Einstellungen!$E$17/(X110*2*PI()*Einstellungen!$E$19))^2))*(180/PI())</f>
        <v>-2.0045340321059042</v>
      </c>
      <c r="Y134" s="48">
        <f>-ATAN(SQRT((Einstellungen!$E$17/(Y110*2*PI()*Einstellungen!$E$19))^2))*(180/PI())</f>
        <v>-1.9399218728788019</v>
      </c>
      <c r="Z134" s="48">
        <f>-ATAN(SQRT((Einstellungen!$E$17/(Z110*2*PI()*Einstellungen!$E$19))^2))*(180/PI())</f>
        <v>-1.8793434873933526</v>
      </c>
      <c r="AA134" s="48">
        <f>-ATAN(SQRT((Einstellungen!$E$17/(AA110*2*PI()*Einstellungen!$E$19))^2))*(180/PI())</f>
        <v>-1.8224326876328814</v>
      </c>
      <c r="AB134" s="48">
        <f>-ATAN(SQRT((Einstellungen!$E$17/(AB110*2*PI()*Einstellungen!$E$19))^2))*(180/PI())</f>
        <v>-1.7688662936832455</v>
      </c>
      <c r="AC134" s="48">
        <f>-ATAN(SQRT((Einstellungen!$E$17/(AC110*2*PI()*Einstellungen!$E$19))^2))*(180/PI())</f>
        <v>-1.7183580016554574</v>
      </c>
      <c r="AD134" s="48">
        <f>-ATAN(SQRT((Einstellungen!$E$17/(AD110*2*PI()*Einstellungen!$E$19))^2))*(180/PI())</f>
        <v>-1.670653271399968</v>
      </c>
      <c r="AE134" s="48">
        <f>-ATAN(SQRT((Einstellungen!$E$17/(AE110*2*PI()*Einstellungen!$E$19))^2))*(180/PI())</f>
        <v>-1.6255250415390861</v>
      </c>
      <c r="AF134" s="48">
        <f>-ATAN(SQRT((Einstellungen!$E$17/(AF110*2*PI()*Einstellungen!$E$19))^2))*(180/PI())</f>
        <v>-1.582770119760309</v>
      </c>
      <c r="AG134" s="48">
        <f>-ATAN(SQRT((Einstellungen!$E$17/(AG110*2*PI()*Einstellungen!$E$19))^2))*(180/PI())</f>
        <v>-1.5422061274284706</v>
      </c>
      <c r="AH134" s="48">
        <f>-ATAN(SQRT((Einstellungen!$E$17/(AH110*2*PI()*Einstellungen!$E$19))^2))*(180/PI())</f>
        <v>-1.5036689017071183</v>
      </c>
      <c r="AI134" s="48">
        <f>-ATAN(SQRT((Einstellungen!$E$17/(AI110*2*PI()*Einstellungen!$E$19))^2))*(180/PI())</f>
        <v>-1.4670102772277849</v>
      </c>
      <c r="AJ134" s="48">
        <f>-ATAN(SQRT((Einstellungen!$E$17/(AJ110*2*PI()*Einstellungen!$E$19))^2))*(180/PI())</f>
        <v>-1.4320961841646465</v>
      </c>
      <c r="AK134" s="48">
        <f>-ATAN(SQRT((Einstellungen!$E$17/(AK110*2*PI()*Einstellungen!$E$19))^2))*(180/PI())</f>
        <v>-1.3988050112961992</v>
      </c>
      <c r="AL134" s="48">
        <f>-ATAN(SQRT((Einstellungen!$E$17/(AL110*2*PI()*Einstellungen!$E$19))^2))*(180/PI())</f>
        <v>-1.3670261919667392</v>
      </c>
      <c r="AM134" s="48">
        <f>-ATAN(SQRT((Einstellungen!$E$17/(AM110*2*PI()*Einstellungen!$E$19))^2))*(180/PI())</f>
        <v>-1.3366589783291136</v>
      </c>
      <c r="AN134" s="48">
        <f>-ATAN(SQRT((Einstellungen!$E$17/(AN110*2*PI()*Einstellungen!$E$19))^2))*(180/PI())</f>
        <v>-1.3076113752604677</v>
      </c>
      <c r="AO134" s="48">
        <f>-ATAN(SQRT((Einstellungen!$E$17/(AO110*2*PI()*Einstellungen!$E$19))^2))*(180/PI())</f>
        <v>-1.2797992102042148</v>
      </c>
      <c r="AP134" s="48">
        <f>-ATAN(SQRT((Einstellungen!$E$17/(AP110*2*PI()*Einstellungen!$E$19))^2))*(180/PI())</f>
        <v>-1.2531453191430129</v>
      </c>
      <c r="AQ134" s="48">
        <f>-ATAN(SQRT((Einstellungen!$E$17/(AQ110*2*PI()*Einstellungen!$E$19))^2))*(180/PI())</f>
        <v>-1.2275788321345444</v>
      </c>
      <c r="AR134" s="48">
        <f>-ATAN(SQRT((Einstellungen!$E$17/(AR110*2*PI()*Einstellungen!$E$19))^2))*(180/PI())</f>
        <v>-1.2030345444889849</v>
      </c>
      <c r="AS134" s="48">
        <f>-ATAN(SQRT((Einstellungen!$E$17/(AS110*2*PI()*Einstellungen!$E$19))^2))*(180/PI())</f>
        <v>-1.1794523618477164</v>
      </c>
      <c r="AT134" s="48">
        <f>-ATAN(SQRT((Einstellungen!$E$17/(AT110*2*PI()*Einstellungen!$E$19))^2))*(180/PI())</f>
        <v>-1.1567768092266679</v>
      </c>
      <c r="AU134" s="48">
        <f>-ATAN(SQRT((Einstellungen!$E$17/(AU110*2*PI()*Einstellungen!$E$19))^2))*(180/PI())</f>
        <v>-1.1349565955856176</v>
      </c>
      <c r="AV134" s="48">
        <f>-ATAN(SQRT((Einstellungen!$E$17/(AV110*2*PI()*Einstellungen!$E$19))^2))*(180/PI())</f>
        <v>-1.113944226733421</v>
      </c>
      <c r="AW134" s="48">
        <f>-ATAN(SQRT((Einstellungen!$E$17/(AW110*2*PI()*Einstellungen!$E$19))^2))*(180/PI())</f>
        <v>-1.0936956604237222</v>
      </c>
      <c r="AX134" s="48">
        <f>-ATAN(SQRT((Einstellungen!$E$17/(AX110*2*PI()*Einstellungen!$E$19))^2))*(180/PI())</f>
        <v>-1.0741699983726207</v>
      </c>
      <c r="AY134" s="48">
        <f>-ATAN(SQRT((Einstellungen!$E$17/(AY110*2*PI()*Einstellungen!$E$19))^2))*(180/PI())</f>
        <v>-1.0553292106684002</v>
      </c>
      <c r="AZ134" s="48">
        <f>-ATAN(SQRT((Einstellungen!$E$17/(AZ110*2*PI()*Einstellungen!$E$19))^2))*(180/PI())</f>
        <v>-1.0371378886675744</v>
      </c>
      <c r="BA134" s="48">
        <f>-ATAN(SQRT((Einstellungen!$E$17/(BA110*2*PI()*Einstellungen!$E$19))^2))*(180/PI())</f>
        <v>-1.0195630230005601</v>
      </c>
      <c r="BB134" s="48">
        <f>-ATAN(SQRT((Einstellungen!$E$17/(BB110*2*PI()*Einstellungen!$E$19))^2))*(180/PI())</f>
        <v>-1.0025738037600627</v>
      </c>
      <c r="BC134" s="48">
        <f>-ATAN(SQRT((Einstellungen!$E$17/(BC110*2*PI()*Einstellungen!$E$19))^2))*(180/PI())</f>
        <v>-0.98614144032875672</v>
      </c>
      <c r="BD134" s="48">
        <f>-ATAN(SQRT((Einstellungen!$E$17/(BD110*2*PI()*Einstellungen!$E$19))^2))*(180/PI())</f>
        <v>-0.9702389986307236</v>
      </c>
      <c r="BE134" s="48">
        <f>-ATAN(SQRT((Einstellungen!$E$17/(BE110*2*PI()*Einstellungen!$E$19))^2))*(180/PI())</f>
        <v>-0.95484125387218866</v>
      </c>
      <c r="BF134" s="48">
        <f>-ATAN(SQRT((Einstellungen!$E$17/(BF110*2*PI()*Einstellungen!$E$19))^2))*(180/PI())</f>
        <v>-0.93992455707871225</v>
      </c>
      <c r="BG134" s="48">
        <f>-ATAN(SQRT((Einstellungen!$E$17/(BG110*2*PI()*Einstellungen!$E$19))^2))*(180/PI())</f>
        <v>-0.92546671394414615</v>
      </c>
      <c r="BH134" s="48">
        <f>-ATAN(SQRT((Einstellungen!$E$17/(BH110*2*PI()*Einstellungen!$E$19))^2))*(180/PI())</f>
        <v>-0.91144687468650876</v>
      </c>
      <c r="BI134" s="48">
        <f>-ATAN(SQRT((Einstellungen!$E$17/(BI110*2*PI()*Einstellungen!$E$19))^2))*(180/PI())</f>
        <v>-0.89784543376158366</v>
      </c>
      <c r="BJ134" s="48">
        <f>-ATAN(SQRT((Einstellungen!$E$17/(BJ110*2*PI()*Einstellungen!$E$19))^2))*(180/PI())</f>
        <v>-0.88464393842016353</v>
      </c>
      <c r="BK134" s="48">
        <f>-ATAN(SQRT((Einstellungen!$E$17/(BK110*2*PI()*Einstellungen!$E$19))^2))*(180/PI())</f>
        <v>-0.87182500521234796</v>
      </c>
      <c r="BL134" s="48">
        <f>-ATAN(SQRT((Einstellungen!$E$17/(BL110*2*PI()*Einstellungen!$E$19))^2))*(180/PI())</f>
        <v>-0.8593722436446809</v>
      </c>
      <c r="BM134" s="48">
        <f>-ATAN(SQRT((Einstellungen!$E$17/(BM110*2*PI()*Einstellungen!$E$19))^2))*(180/PI())</f>
        <v>-0.84727018628535977</v>
      </c>
      <c r="BN134" s="48">
        <f>-ATAN(SQRT((Einstellungen!$E$17/(BN110*2*PI()*Einstellungen!$E$19))^2))*(180/PI())</f>
        <v>-0.83550422469099184</v>
      </c>
      <c r="BO134" s="48">
        <f>-ATAN(SQRT((Einstellungen!$E$17/(BO110*2*PI()*Einstellungen!$E$19))^2))*(180/PI())</f>
        <v>-0.8240605505969899</v>
      </c>
      <c r="BP134" s="48">
        <f>-ATAN(SQRT((Einstellungen!$E$17/(BP110*2*PI()*Einstellungen!$E$19))^2))*(180/PI())</f>
        <v>-0.81292610187398118</v>
      </c>
      <c r="BQ134" s="48">
        <f>-ATAN(SQRT((Einstellungen!$E$17/(BQ110*2*PI()*Einstellungen!$E$19))^2))*(180/PI())</f>
        <v>-0.80208851280563764</v>
      </c>
      <c r="BR134" s="48">
        <f>-ATAN(SQRT((Einstellungen!$E$17/(BR110*2*PI()*Einstellungen!$E$19))^2))*(180/PI())</f>
        <v>-0.7915360682901228</v>
      </c>
      <c r="BS134" s="48">
        <f>-ATAN(SQRT((Einstellungen!$E$17/(BS110*2*PI()*Einstellungen!$E$19))^2))*(180/PI())</f>
        <v>-0.78125766160864352</v>
      </c>
      <c r="BT134" s="48">
        <f>-ATAN(SQRT((Einstellungen!$E$17/(BT110*2*PI()*Einstellungen!$E$19))^2))*(180/PI())</f>
        <v>-0.7712427554411444</v>
      </c>
      <c r="BU134" s="48">
        <f>-ATAN(SQRT((Einstellungen!$E$17/(BU110*2*PI()*Einstellungen!$E$19))^2))*(180/PI())</f>
        <v>-0.7614813458415679</v>
      </c>
      <c r="BV134" s="48">
        <f>-ATAN(SQRT((Einstellungen!$E$17/(BV110*2*PI()*Einstellungen!$E$19))^2))*(180/PI())</f>
        <v>-0.75196392891383967</v>
      </c>
      <c r="BW134" s="48">
        <f>-ATAN(SQRT((Einstellungen!$E$17/(BW110*2*PI()*Einstellungen!$E$19))^2))*(180/PI())</f>
        <v>-0.74268146995529183</v>
      </c>
      <c r="BX134" s="48">
        <f>-ATAN(SQRT((Einstellungen!$E$17/(BX110*2*PI()*Einstellungen!$E$19))^2))*(180/PI())</f>
        <v>-0.73362537485699286</v>
      </c>
      <c r="BY134" s="48">
        <f>-ATAN(SQRT((Einstellungen!$E$17/(BY110*2*PI()*Einstellungen!$E$19))^2))*(180/PI())</f>
        <v>-0.72478746357071544</v>
      </c>
      <c r="BZ134" s="48">
        <f>-ATAN(SQRT((Einstellungen!$E$17/(BZ110*2*PI()*Einstellungen!$E$19))^2))*(180/PI())</f>
        <v>-0.71615994547040851</v>
      </c>
      <c r="CA134" s="48">
        <f>-ATAN(SQRT((Einstellungen!$E$17/(CA110*2*PI()*Einstellungen!$E$19))^2))*(180/PI())</f>
        <v>-0.70773539645221606</v>
      </c>
      <c r="CB134" s="48">
        <f>-ATAN(SQRT((Einstellungen!$E$17/(CB110*2*PI()*Einstellungen!$E$19))^2))*(180/PI())</f>
        <v>-0.69950673763159155</v>
      </c>
      <c r="CC134" s="48">
        <f>-ATAN(SQRT((Einstellungen!$E$17/(CC110*2*PI()*Einstellungen!$E$19))^2))*(180/PI())</f>
        <v>-0.69146721550906143</v>
      </c>
      <c r="CD134" s="48">
        <f>-ATAN(SQRT((Einstellungen!$E$17/(CD110*2*PI()*Einstellungen!$E$19))^2))*(180/PI())</f>
        <v>-0.6836103834878563</v>
      </c>
      <c r="CE134" s="48">
        <f>-ATAN(SQRT((Einstellungen!$E$17/(CE110*2*PI()*Einstellungen!$E$19))^2))*(180/PI())</f>
        <v>-0.67593008463712567</v>
      </c>
      <c r="CF134" s="48">
        <f>-ATAN(SQRT((Einstellungen!$E$17/(CF110*2*PI()*Einstellungen!$E$19))^2))*(180/PI())</f>
        <v>-0.66842043560389464</v>
      </c>
      <c r="CG134" s="48">
        <f>-ATAN(SQRT((Einstellungen!$E$17/(CG110*2*PI()*Einstellungen!$E$19))^2))*(180/PI())</f>
        <v>-0.66107581158542894</v>
      </c>
      <c r="CH134" s="48">
        <f>-ATAN(SQRT((Einstellungen!$E$17/(CH110*2*PI()*Einstellungen!$E$19))^2))*(180/PI())</f>
        <v>-0.65389083228135558</v>
      </c>
      <c r="CI134" s="48">
        <f>-ATAN(SQRT((Einstellungen!$E$17/(CI110*2*PI()*Einstellungen!$E$19))^2))*(180/PI())</f>
        <v>-0.64686034875181986</v>
      </c>
      <c r="CJ134" s="48">
        <f>-ATAN(SQRT((Einstellungen!$E$17/(CJ110*2*PI()*Einstellungen!$E$19))^2))*(180/PI())</f>
        <v>-0.6399794311142295</v>
      </c>
      <c r="CK134" s="48">
        <f>-ATAN(SQRT((Einstellungen!$E$17/(CK110*2*PI()*Einstellungen!$E$19))^2))*(180/PI())</f>
        <v>-0.63324335701682022</v>
      </c>
      <c r="CL134" s="48">
        <f>-ATAN(SQRT((Einstellungen!$E$17/(CL110*2*PI()*Einstellungen!$E$19))^2))*(180/PI())</f>
        <v>-0.626647600832413</v>
      </c>
      <c r="CM134" s="48">
        <f>-ATAN(SQRT((Einstellungen!$E$17/(CM110*2*PI()*Einstellungen!$E$19))^2))*(180/PI())</f>
        <v>-0.62018782352041302</v>
      </c>
      <c r="CN134" s="48">
        <f>-ATAN(SQRT((Einstellungen!$E$17/(CN110*2*PI()*Einstellungen!$E$19))^2))*(180/PI())</f>
        <v>-0.61385986310932816</v>
      </c>
      <c r="CO134" s="48">
        <f>-ATAN(SQRT((Einstellungen!$E$17/(CO110*2*PI()*Einstellungen!$E$19))^2))*(180/PI())</f>
        <v>-0.60765972575594973</v>
      </c>
      <c r="CP134" s="49">
        <f>-ATAN(SQRT((Einstellungen!$E$17/(CP110*2*PI()*Einstellungen!$E$19))^2))*(180/PI())</f>
        <v>-0.60158357734084056</v>
      </c>
    </row>
    <row r="135" spans="2:94" ht="15.75" thickBot="1" x14ac:dyDescent="0.3">
      <c r="B135" s="237"/>
      <c r="C135" s="240"/>
      <c r="D135" s="31">
        <f>-ATAN(SQRT((Einstellungen!$E$17/(D111*2*PI()*Einstellungen!$E$19))^2))*(180/PI())</f>
        <v>-0.60158357734084056</v>
      </c>
      <c r="E135" s="50">
        <f>-ATAN(SQRT((Einstellungen!$E$17/(E111*2*PI()*Einstellungen!$E$19))^2))*(180/PI())</f>
        <v>-0.54689764907092364</v>
      </c>
      <c r="F135" s="50">
        <f>-ATAN(SQRT((Einstellungen!$E$17/(F111*2*PI()*Einstellungen!$E$19))^2))*(180/PI())</f>
        <v>-0.50132527676184158</v>
      </c>
      <c r="G135" s="50">
        <f>-ATAN(SQRT((Einstellungen!$E$17/(G111*2*PI()*Einstellungen!$E$19))^2))*(180/PI())</f>
        <v>-0.46276354088123667</v>
      </c>
      <c r="H135" s="50">
        <f>-ATAN(SQRT((Einstellungen!$E$17/(H111*2*PI()*Einstellungen!$E$19))^2))*(180/PI())</f>
        <v>-0.42971028940104361</v>
      </c>
      <c r="I135" s="50">
        <f>-ATAN(SQRT((Einstellungen!$E$17/(I111*2*PI()*Einstellungen!$E$19))^2))*(180/PI())</f>
        <v>-0.40106390596670594</v>
      </c>
      <c r="J135" s="50">
        <f>-ATAN(SQRT((Einstellungen!$E$17/(J111*2*PI()*Einstellungen!$E$19))^2))*(180/PI())</f>
        <v>-0.3759981554868187</v>
      </c>
      <c r="K135" s="50">
        <f>-ATAN(SQRT((Einstellungen!$E$17/(K111*2*PI()*Einstellungen!$E$19))^2))*(180/PI())</f>
        <v>-0.35388119699198228</v>
      </c>
      <c r="L135" s="50">
        <f>-ATAN(SQRT((Einstellungen!$E$17/(L111*2*PI()*Einstellungen!$E$19))^2))*(180/PI())</f>
        <v>-0.33422158958805259</v>
      </c>
      <c r="M135" s="50">
        <f>-ATAN(SQRT((Einstellungen!$E$17/(M111*2*PI()*Einstellungen!$E$19))^2))*(180/PI())</f>
        <v>-0.31663134769493878</v>
      </c>
      <c r="N135" s="50">
        <f>-ATAN(SQRT((Einstellungen!$E$17/(N111*2*PI()*Einstellungen!$E$19))^2))*(180/PI())</f>
        <v>-0.30080007886326982</v>
      </c>
      <c r="O135" s="50">
        <f>-ATAN(SQRT((Einstellungen!$E$17/(O111*2*PI()*Einstellungen!$E$19))^2))*(180/PI())</f>
        <v>-0.28647651027707449</v>
      </c>
      <c r="P135" s="50">
        <f>-ATAN(SQRT((Einstellungen!$E$17/(P111*2*PI()*Einstellungen!$E$19))^2))*(180/PI())</f>
        <v>-0.27345505316943003</v>
      </c>
      <c r="Q135" s="50">
        <f>-ATAN(SQRT((Einstellungen!$E$17/(Q111*2*PI()*Einstellungen!$E$19))^2))*(180/PI())</f>
        <v>-0.26156587197515418</v>
      </c>
      <c r="R135" s="50">
        <f>-ATAN(SQRT((Einstellungen!$E$17/(R111*2*PI()*Einstellungen!$E$19))^2))*(180/PI())</f>
        <v>-0.2506674360674338</v>
      </c>
      <c r="S135" s="50">
        <f>-ATAN(SQRT((Einstellungen!$E$17/(S111*2*PI()*Einstellungen!$E$19))^2))*(180/PI())</f>
        <v>-0.24064085899335086</v>
      </c>
      <c r="T135" s="50">
        <f>-ATAN(SQRT((Einstellungen!$E$17/(T111*2*PI()*Einstellungen!$E$19))^2))*(180/PI())</f>
        <v>-0.23138554398304559</v>
      </c>
      <c r="U135" s="50">
        <f>-ATAN(SQRT((Einstellungen!$E$17/(U111*2*PI()*Einstellungen!$E$19))^2))*(180/PI())</f>
        <v>-0.22281579708482363</v>
      </c>
      <c r="V135" s="50">
        <f>-ATAN(SQRT((Einstellungen!$E$17/(V111*2*PI()*Einstellungen!$E$19))^2))*(180/PI())</f>
        <v>-0.21485816603018223</v>
      </c>
      <c r="W135" s="50">
        <f>-ATAN(SQRT((Einstellungen!$E$17/(W111*2*PI()*Einstellungen!$E$19))^2))*(180/PI())</f>
        <v>-0.20744932965958893</v>
      </c>
      <c r="X135" s="50">
        <f>-ATAN(SQRT((Einstellungen!$E$17/(X111*2*PI()*Einstellungen!$E$19))^2))*(180/PI())</f>
        <v>-0.20053440944962447</v>
      </c>
      <c r="Y135" s="50">
        <f>-ATAN(SQRT((Einstellungen!$E$17/(Y111*2*PI()*Einstellungen!$E$19))^2))*(180/PI())</f>
        <v>-0.19406560783158797</v>
      </c>
      <c r="Z135" s="50">
        <f>-ATAN(SQRT((Einstellungen!$E$17/(Z111*2*PI()*Einstellungen!$E$19))^2))*(180/PI())</f>
        <v>-0.18800110181825302</v>
      </c>
      <c r="AA135" s="50">
        <f>-ATAN(SQRT((Einstellungen!$E$17/(AA111*2*PI()*Einstellungen!$E$19))^2))*(180/PI())</f>
        <v>-0.18230413778414384</v>
      </c>
      <c r="AB135" s="50">
        <f>-ATAN(SQRT((Einstellungen!$E$17/(AB111*2*PI()*Einstellungen!$E$19))^2))*(180/PI())</f>
        <v>-0.17694228598655423</v>
      </c>
      <c r="AC135" s="50">
        <f>-ATAN(SQRT((Einstellungen!$E$17/(AC111*2*PI()*Einstellungen!$E$19))^2))*(180/PI())</f>
        <v>-0.17188682288001592</v>
      </c>
      <c r="AD135" s="50">
        <f>-ATAN(SQRT((Einstellungen!$E$17/(AD111*2*PI()*Einstellungen!$E$19))^2))*(180/PI())</f>
        <v>-0.16711221637611823</v>
      </c>
      <c r="AE135" s="50">
        <f>-ATAN(SQRT((Einstellungen!$E$17/(AE111*2*PI()*Einstellungen!$E$19))^2))*(180/PI())</f>
        <v>-0.16259569457299528</v>
      </c>
      <c r="AF135" s="50">
        <f>-ATAN(SQRT((Einstellungen!$E$17/(AF111*2*PI()*Einstellungen!$E$19))^2))*(180/PI())</f>
        <v>-0.1583168825788363</v>
      </c>
      <c r="AG135" s="50">
        <f>-ATAN(SQRT((Einstellungen!$E$17/(AG111*2*PI()*Einstellungen!$E$19))^2))*(180/PI())</f>
        <v>-0.15425749520767457</v>
      </c>
      <c r="AH135" s="50">
        <f>-ATAN(SQRT((Einstellungen!$E$17/(AH111*2*PI()*Einstellungen!$E$19))^2))*(180/PI())</f>
        <v>-0.15040107577000497</v>
      </c>
      <c r="AI135" s="50">
        <f>-ATAN(SQRT((Einstellungen!$E$17/(AI111*2*PI()*Einstellungen!$E$19))^2))*(180/PI())</f>
        <v>-0.14673277308853147</v>
      </c>
      <c r="AJ135" s="50">
        <f>-ATAN(SQRT((Einstellungen!$E$17/(AJ111*2*PI()*Einstellungen!$E$19))^2))*(180/PI())</f>
        <v>-0.14323915036830656</v>
      </c>
      <c r="AK135" s="50">
        <f>-ATAN(SQRT((Einstellungen!$E$17/(AK111*2*PI()*Einstellungen!$E$19))^2))*(180/PI())</f>
        <v>-0.1399080207357534</v>
      </c>
      <c r="AL135" s="50">
        <f>-ATAN(SQRT((Einstellungen!$E$17/(AL111*2*PI()*Einstellungen!$E$19))^2))*(180/PI())</f>
        <v>-0.13672830520386456</v>
      </c>
      <c r="AM135" s="50">
        <f>-ATAN(SQRT((Einstellungen!$E$17/(AM111*2*PI()*Einstellungen!$E$19))^2))*(180/PI())</f>
        <v>-0.13368990957511584</v>
      </c>
      <c r="AN135" s="50">
        <f>-ATAN(SQRT((Einstellungen!$E$17/(AN111*2*PI()*Einstellungen!$E$19))^2))*(180/PI())</f>
        <v>-0.13078361740031261</v>
      </c>
      <c r="AO135" s="50">
        <f>-ATAN(SQRT((Einstellungen!$E$17/(AO111*2*PI()*Einstellungen!$E$19))^2))*(180/PI())</f>
        <v>-0.1280009966020936</v>
      </c>
      <c r="AP135" s="50">
        <f>-ATAN(SQRT((Einstellungen!$E$17/(AP111*2*PI()*Einstellungen!$E$19))^2))*(180/PI())</f>
        <v>-0.12533431777035803</v>
      </c>
      <c r="AQ135" s="50">
        <f>-ATAN(SQRT((Einstellungen!$E$17/(AQ111*2*PI()*Einstellungen!$E$19))^2))*(180/PI())</f>
        <v>-0.12277648246221907</v>
      </c>
      <c r="AR135" s="50">
        <f>-ATAN(SQRT((Einstellungen!$E$17/(AR111*2*PI()*Einstellungen!$E$19))^2))*(180/PI())</f>
        <v>-0.12032096010586954</v>
      </c>
      <c r="AS135" s="50">
        <f>-ATAN(SQRT((Einstellungen!$E$17/(AS111*2*PI()*Einstellungen!$E$19))^2))*(180/PI())</f>
        <v>-0.11796173232744311</v>
      </c>
      <c r="AT135" s="50">
        <f>-ATAN(SQRT((Einstellungen!$E$17/(AT111*2*PI()*Einstellungen!$E$19))^2))*(180/PI())</f>
        <v>-0.11569324370163506</v>
      </c>
      <c r="AU135" s="50">
        <f>-ATAN(SQRT((Einstellungen!$E$17/(AU111*2*PI()*Einstellungen!$E$19))^2))*(180/PI())</f>
        <v>-0.11351035807766958</v>
      </c>
      <c r="AV135" s="50">
        <f>-ATAN(SQRT((Einstellungen!$E$17/(AV111*2*PI()*Einstellungen!$E$19))^2))*(180/PI())</f>
        <v>-0.11140831975789246</v>
      </c>
      <c r="AW135" s="50">
        <f>-ATAN(SQRT((Einstellungen!$E$17/(AW111*2*PI()*Einstellungen!$E$19))^2))*(180/PI())</f>
        <v>-0.10938271891138814</v>
      </c>
      <c r="AX135" s="50">
        <f>-ATAN(SQRT((Einstellungen!$E$17/(AX111*2*PI()*Einstellungen!$E$19))^2))*(180/PI())</f>
        <v>-0.10742946069324814</v>
      </c>
      <c r="AY135" s="50">
        <f>-ATAN(SQRT((Einstellungen!$E$17/(AY111*2*PI()*Einstellungen!$E$19))^2))*(180/PI())</f>
        <v>-0.10554473761441613</v>
      </c>
      <c r="AZ135" s="50">
        <f>-ATAN(SQRT((Einstellungen!$E$17/(AZ111*2*PI()*Einstellungen!$E$19))^2))*(180/PI())</f>
        <v>-0.10372500476980141</v>
      </c>
      <c r="BA135" s="50">
        <f>-ATAN(SQRT((Einstellungen!$E$17/(BA111*2*PI()*Einstellungen!$E$19))^2))*(180/PI())</f>
        <v>-0.10196695758554794</v>
      </c>
      <c r="BB135" s="50">
        <f>-ATAN(SQRT((Einstellungen!$E$17/(BB111*2*PI()*Einstellungen!$E$19))^2))*(180/PI())</f>
        <v>-0.10026751179155938</v>
      </c>
      <c r="BC135" s="50">
        <f>-ATAN(SQRT((Einstellungen!$E$17/(BC111*2*PI()*Einstellungen!$E$19))^2))*(180/PI())</f>
        <v>-9.8623785363925673E-2</v>
      </c>
      <c r="BD135" s="50">
        <f>-ATAN(SQRT((Einstellungen!$E$17/(BD111*2*PI()*Einstellungen!$E$19))^2))*(180/PI())</f>
        <v>-9.7033082214844302E-2</v>
      </c>
      <c r="BE135" s="50">
        <f>-ATAN(SQRT((Einstellungen!$E$17/(BE111*2*PI()*Einstellungen!$E$19))^2))*(180/PI())</f>
        <v>-9.5492877435871745E-2</v>
      </c>
      <c r="BF135" s="50">
        <f>-ATAN(SQRT((Einstellungen!$E$17/(BF111*2*PI()*Einstellungen!$E$19))^2))*(180/PI())</f>
        <v>-9.4000803924611034E-2</v>
      </c>
      <c r="BG135" s="50">
        <f>-ATAN(SQRT((Einstellungen!$E$17/(BG111*2*PI()*Einstellungen!$E$19))^2))*(180/PI())</f>
        <v>-9.2554640245851055E-2</v>
      </c>
      <c r="BH135" s="50">
        <f>-ATAN(SQRT((Einstellungen!$E$17/(BH111*2*PI()*Einstellungen!$E$19))^2))*(180/PI())</f>
        <v>-9.1152299596231778E-2</v>
      </c>
      <c r="BI135" s="50">
        <f>-ATAN(SQRT((Einstellungen!$E$17/(BI111*2*PI()*Einstellungen!$E$19))^2))*(180/PI())</f>
        <v>-8.979181975714251E-2</v>
      </c>
      <c r="BJ135" s="50">
        <f>-ATAN(SQRT((Einstellungen!$E$17/(BJ111*2*PI()*Einstellungen!$E$19))^2))*(180/PI())</f>
        <v>-8.8471353934123878E-2</v>
      </c>
      <c r="BK135" s="50">
        <f>-ATAN(SQRT((Einstellungen!$E$17/(BK111*2*PI()*Einstellungen!$E$19))^2))*(180/PI())</f>
        <v>-8.7189162392839206E-2</v>
      </c>
      <c r="BL135" s="50">
        <f>-ATAN(SQRT((Einstellungen!$E$17/(BL111*2*PI()*Einstellungen!$E$19))^2))*(180/PI())</f>
        <v>-8.5943604811958549E-2</v>
      </c>
      <c r="BM135" s="50">
        <f>-ATAN(SQRT((Einstellungen!$E$17/(BM111*2*PI()*Einstellungen!$E$19))^2))*(180/PI())</f>
        <v>-8.473313328227447E-2</v>
      </c>
      <c r="BN135" s="50">
        <f>-ATAN(SQRT((Einstellungen!$E$17/(BN111*2*PI()*Einstellungen!$E$19))^2))*(180/PI())</f>
        <v>-8.3556285889221829E-2</v>
      </c>
      <c r="BO135" s="50">
        <f>-ATAN(SQRT((Einstellungen!$E$17/(BO111*2*PI()*Einstellungen!$E$19))^2))*(180/PI())</f>
        <v>-8.2411680822859101E-2</v>
      </c>
      <c r="BP135" s="50">
        <f>-ATAN(SQRT((Einstellungen!$E$17/(BP111*2*PI()*Einstellungen!$E$19))^2))*(180/PI())</f>
        <v>-8.129801096541632E-2</v>
      </c>
      <c r="BQ135" s="50">
        <f>-ATAN(SQRT((Einstellungen!$E$17/(BQ111*2*PI()*Einstellungen!$E$19))^2))*(180/PI())</f>
        <v>-8.0214038911837218E-2</v>
      </c>
      <c r="BR135" s="50">
        <f>-ATAN(SQRT((Einstellungen!$E$17/(BR111*2*PI()*Einstellungen!$E$19))^2))*(180/PI())</f>
        <v>-7.9158592383434576E-2</v>
      </c>
      <c r="BS135" s="50">
        <f>-ATAN(SQRT((Einstellungen!$E$17/(BS111*2*PI()*Einstellungen!$E$19))^2))*(180/PI())</f>
        <v>-7.8130559998921406E-2</v>
      </c>
      <c r="BT135" s="50">
        <f>-ATAN(SQRT((Einstellungen!$E$17/(BT111*2*PI()*Einstellungen!$E$19))^2))*(180/PI())</f>
        <v>-7.7128887370746246E-2</v>
      </c>
      <c r="BU135" s="50">
        <f>-ATAN(SQRT((Einstellungen!$E$17/(BU111*2*PI()*Einstellungen!$E$19))^2))*(180/PI())</f>
        <v>-7.615257349790773E-2</v>
      </c>
      <c r="BV135" s="50">
        <f>-ATAN(SQRT((Einstellungen!$E$17/(BV111*2*PI()*Einstellungen!$E$19))^2))*(180/PI())</f>
        <v>-7.5200667429307144E-2</v>
      </c>
      <c r="BW135" s="50">
        <f>-ATAN(SQRT((Einstellungen!$E$17/(BW111*2*PI()*Einstellungen!$E$19))^2))*(180/PI())</f>
        <v>-7.4272265174258958E-2</v>
      </c>
      <c r="BX135" s="50">
        <f>-ATAN(SQRT((Einstellungen!$E$17/(BX111*2*PI()*Einstellungen!$E$19))^2))*(180/PI())</f>
        <v>-7.336650683906068E-2</v>
      </c>
      <c r="BY135" s="50">
        <f>-ATAN(SQRT((Einstellungen!$E$17/(BY111*2*PI()*Einstellungen!$E$19))^2))*(180/PI())</f>
        <v>-7.2482573970556949E-2</v>
      </c>
      <c r="BZ135" s="50">
        <f>-ATAN(SQRT((Einstellungen!$E$17/(BZ111*2*PI()*Einstellungen!$E$19))^2))*(180/PI())</f>
        <v>-7.1619687089448089E-2</v>
      </c>
      <c r="CA135" s="50">
        <f>-ATAN(SQRT((Einstellungen!$E$17/(CA111*2*PI()*Einstellungen!$E$19))^2))*(180/PI())</f>
        <v>-7.0777103397717742E-2</v>
      </c>
      <c r="CB135" s="50">
        <f>-ATAN(SQRT((Einstellungen!$E$17/(CB111*2*PI()*Einstellungen!$E$19))^2))*(180/PI())</f>
        <v>-6.9954114646006524E-2</v>
      </c>
      <c r="CC135" s="50">
        <f>-ATAN(SQRT((Einstellungen!$E$17/(CC111*2*PI()*Einstellungen!$E$19))^2))*(180/PI())</f>
        <v>-6.9150045148063111E-2</v>
      </c>
      <c r="CD135" s="50">
        <f>-ATAN(SQRT((Einstellungen!$E$17/(CD111*2*PI()*Einstellungen!$E$19))^2))*(180/PI())</f>
        <v>-6.8364249930573037E-2</v>
      </c>
      <c r="CE135" s="50">
        <f>-ATAN(SQRT((Einstellungen!$E$17/(CE111*2*PI()*Einstellungen!$E$19))^2))*(180/PI())</f>
        <v>-6.7596113007717618E-2</v>
      </c>
      <c r="CF135" s="50">
        <f>-ATAN(SQRT((Einstellungen!$E$17/(CF111*2*PI()*Einstellungen!$E$19))^2))*(180/PI())</f>
        <v>-6.6845045770762224E-2</v>
      </c>
      <c r="CG135" s="50">
        <f>-ATAN(SQRT((Einstellungen!$E$17/(CG111*2*PI()*Einstellungen!$E$19))^2))*(180/PI())</f>
        <v>-6.611048548382488E-2</v>
      </c>
      <c r="CH135" s="50">
        <f>-ATAN(SQRT((Einstellungen!$E$17/(CH111*2*PI()*Einstellungen!$E$19))^2))*(180/PI())</f>
        <v>-6.5391893877746785E-2</v>
      </c>
      <c r="CI135" s="50">
        <f>-ATAN(SQRT((Einstellungen!$E$17/(CI111*2*PI()*Einstellungen!$E$19))^2))*(180/PI())</f>
        <v>-6.4688755834680534E-2</v>
      </c>
      <c r="CJ135" s="50">
        <f>-ATAN(SQRT((Einstellungen!$E$17/(CJ111*2*PI()*Einstellungen!$E$19))^2))*(180/PI())</f>
        <v>-6.4000578156640564E-2</v>
      </c>
      <c r="CK135" s="50">
        <f>-ATAN(SQRT((Einstellungen!$E$17/(CK111*2*PI()*Einstellungen!$E$19))^2))*(180/PI())</f>
        <v>-6.3326888411829041E-2</v>
      </c>
      <c r="CL135" s="50">
        <f>-ATAN(SQRT((Einstellungen!$E$17/(CL111*2*PI()*Einstellungen!$E$19))^2))*(180/PI())</f>
        <v>-6.2667233853066301E-2</v>
      </c>
      <c r="CM135" s="50">
        <f>-ATAN(SQRT((Einstellungen!$E$17/(CM111*2*PI()*Einstellungen!$E$19))^2))*(180/PI())</f>
        <v>-6.2021180403122197E-2</v>
      </c>
      <c r="CN135" s="50">
        <f>-ATAN(SQRT((Einstellungen!$E$17/(CN111*2*PI()*Einstellungen!$E$19))^2))*(180/PI())</f>
        <v>-6.1388311702169997E-2</v>
      </c>
      <c r="CO135" s="50">
        <f>-ATAN(SQRT((Einstellungen!$E$17/(CO111*2*PI()*Einstellungen!$E$19))^2))*(180/PI())</f>
        <v>-6.0768228212970017E-2</v>
      </c>
      <c r="CP135" s="51">
        <f>-ATAN(SQRT((Einstellungen!$E$17/(CP111*2*PI()*Einstellungen!$E$19))^2))*(180/PI())</f>
        <v>-6.0160546379742157E-2</v>
      </c>
    </row>
  </sheetData>
  <sheetProtection selectLockedCells="1" selectUnlockedCells="1"/>
  <mergeCells count="29">
    <mergeCell ref="C129:C135"/>
    <mergeCell ref="B129:B135"/>
    <mergeCell ref="B4:B10"/>
    <mergeCell ref="B12:B18"/>
    <mergeCell ref="B20:B26"/>
    <mergeCell ref="B105:B111"/>
    <mergeCell ref="B113:B119"/>
    <mergeCell ref="C113:C119"/>
    <mergeCell ref="B37:B43"/>
    <mergeCell ref="B45:B51"/>
    <mergeCell ref="C45:C51"/>
    <mergeCell ref="B53:B59"/>
    <mergeCell ref="C53:C59"/>
    <mergeCell ref="B2:CP2"/>
    <mergeCell ref="C12:C18"/>
    <mergeCell ref="C20:C26"/>
    <mergeCell ref="B121:B127"/>
    <mergeCell ref="C121:C127"/>
    <mergeCell ref="B70:CP70"/>
    <mergeCell ref="B72:B78"/>
    <mergeCell ref="B80:B86"/>
    <mergeCell ref="C80:C86"/>
    <mergeCell ref="B88:B94"/>
    <mergeCell ref="C88:C94"/>
    <mergeCell ref="B96:B102"/>
    <mergeCell ref="C96:C102"/>
    <mergeCell ref="B28:B34"/>
    <mergeCell ref="B61:B67"/>
    <mergeCell ref="C61:C6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22"/>
  <sheetViews>
    <sheetView workbookViewId="0">
      <selection activeCell="D21" sqref="D21"/>
    </sheetView>
  </sheetViews>
  <sheetFormatPr baseColWidth="10" defaultRowHeight="15" x14ac:dyDescent="0.25"/>
  <cols>
    <col min="1" max="1" width="15.7109375" style="177" customWidth="1"/>
    <col min="2" max="2" width="20.7109375" style="2" customWidth="1"/>
    <col min="3" max="4" width="15.7109375" customWidth="1"/>
    <col min="5" max="5" width="8.28515625" customWidth="1"/>
    <col min="6" max="6" width="15.7109375" hidden="1" customWidth="1"/>
    <col min="7" max="8" width="15.7109375" customWidth="1"/>
    <col min="9" max="9" width="8.28515625" customWidth="1"/>
    <col min="10" max="10" width="15.7109375" hidden="1" customWidth="1"/>
    <col min="11" max="12" width="15.7109375" customWidth="1"/>
    <col min="13" max="13" width="8.28515625" customWidth="1"/>
  </cols>
  <sheetData>
    <row r="2" spans="1:13" ht="15.75" thickBot="1" x14ac:dyDescent="0.3"/>
    <row r="3" spans="1:13" ht="15" customHeight="1" x14ac:dyDescent="0.25">
      <c r="B3" s="218" t="s">
        <v>112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20"/>
    </row>
    <row r="4" spans="1:13" ht="15.75" customHeight="1" thickBot="1" x14ac:dyDescent="0.3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3"/>
    </row>
    <row r="5" spans="1:13" ht="15.75" thickBot="1" x14ac:dyDescent="0.3"/>
    <row r="6" spans="1:13" ht="15.75" thickBot="1" x14ac:dyDescent="0.3">
      <c r="B6" s="188"/>
      <c r="C6" s="249" t="str">
        <f>Einstellungen!C17</f>
        <v>Widerstand [R]</v>
      </c>
      <c r="D6" s="250"/>
      <c r="E6" s="251"/>
      <c r="F6" s="180"/>
      <c r="G6" s="249" t="str">
        <f>Einstellungen!C18</f>
        <v>Kapazität [C]</v>
      </c>
      <c r="H6" s="250"/>
      <c r="I6" s="251"/>
      <c r="J6" s="180"/>
      <c r="K6" s="249" t="str">
        <f>Einstellungen!C19</f>
        <v>Induktivität [L]</v>
      </c>
      <c r="L6" s="250"/>
      <c r="M6" s="251"/>
    </row>
    <row r="7" spans="1:13" ht="15.75" thickBot="1" x14ac:dyDescent="0.3">
      <c r="B7" s="135" t="s">
        <v>113</v>
      </c>
      <c r="C7" s="52" t="b">
        <f>IF(AND(Berechnung!$A$11=TRUE, Berechnung!$A$12=1), TRUE, FALSE)</f>
        <v>1</v>
      </c>
      <c r="D7" s="187"/>
      <c r="E7" s="186"/>
      <c r="F7" s="35"/>
      <c r="G7" s="52" t="b">
        <f>IF(AND(Berechnung!$A$11=TRUE, Berechnung!$A$12=2), TRUE, FALSE)</f>
        <v>0</v>
      </c>
      <c r="H7" s="187"/>
      <c r="I7" s="186"/>
      <c r="J7" s="35"/>
      <c r="K7" s="52" t="b">
        <f>IF(AND(Berechnung!$A$11=TRUE, Berechnung!$A$12=3), TRUE, FALSE)</f>
        <v>0</v>
      </c>
      <c r="L7" s="187"/>
      <c r="M7" s="186"/>
    </row>
    <row r="8" spans="1:13" x14ac:dyDescent="0.25">
      <c r="B8" s="135" t="s">
        <v>5</v>
      </c>
      <c r="C8" s="252">
        <f>Berechnung!$A$8</f>
        <v>1</v>
      </c>
      <c r="D8" s="253"/>
      <c r="E8" s="253"/>
      <c r="F8" s="253"/>
      <c r="G8" s="253"/>
      <c r="H8" s="253"/>
      <c r="I8" s="253"/>
      <c r="J8" s="253"/>
      <c r="K8" s="253"/>
      <c r="L8" s="253"/>
      <c r="M8" s="254"/>
    </row>
    <row r="9" spans="1:13" x14ac:dyDescent="0.25">
      <c r="B9" s="135" t="s">
        <v>114</v>
      </c>
      <c r="C9" s="252">
        <f>Berechnung!C9</f>
        <v>10</v>
      </c>
      <c r="D9" s="253"/>
      <c r="E9" s="253"/>
      <c r="F9" s="253"/>
      <c r="G9" s="253"/>
      <c r="H9" s="253"/>
      <c r="I9" s="253"/>
      <c r="J9" s="253"/>
      <c r="K9" s="253"/>
      <c r="L9" s="253"/>
      <c r="M9" s="254"/>
    </row>
    <row r="10" spans="1:13" ht="18.75" thickBot="1" x14ac:dyDescent="0.4">
      <c r="A10" s="177">
        <f>IF(Berechnung!G6=1, Bauteile!C10,IF(Berechnung!G6=2, Bauteile!C10*Einstellungen!D13, IF(Berechnung!G6=3, Bauteile!C10*Einstellungen!D14, 1)))</f>
        <v>105000</v>
      </c>
      <c r="B10" s="135" t="s">
        <v>115</v>
      </c>
      <c r="C10" s="247">
        <f>Berechnung!I6</f>
        <v>105</v>
      </c>
      <c r="D10" s="248"/>
      <c r="E10" s="248"/>
      <c r="F10" s="248"/>
      <c r="G10" s="248"/>
      <c r="H10" s="248"/>
      <c r="I10" s="248"/>
      <c r="J10" s="248"/>
      <c r="K10" s="248"/>
      <c r="L10" s="179">
        <f>IF(Berechnung!A18=TRUE, IF(Berechnung!G6=1,Einstellungen!D12,IF(Berechnung!G6=2,Einstellungen!D13,IF(Berechnung!G6=3,Einstellungen!D14,1))), 1)</f>
        <v>1</v>
      </c>
      <c r="M10" s="51" t="str">
        <f>IF(Berechnung!A18=TRUE, Einstellungen!I12, IF(Berechnung!G6=1,Einstellungen!I12,IF(Berechnung!G6=2,Einstellungen!I13,IF(Berechnung!G6=3,Einstellungen!I14,"noUnit"))))</f>
        <v>kHz</v>
      </c>
    </row>
    <row r="11" spans="1:13" ht="15.75" thickBot="1" x14ac:dyDescent="0.3">
      <c r="B11" s="135"/>
      <c r="C11" s="183"/>
      <c r="D11" s="184"/>
      <c r="E11" s="185"/>
      <c r="F11" s="181"/>
      <c r="G11" s="183"/>
      <c r="H11" s="184"/>
      <c r="I11" s="185"/>
      <c r="J11" s="181"/>
      <c r="K11" s="183"/>
      <c r="L11" s="184"/>
      <c r="M11" s="186"/>
    </row>
    <row r="12" spans="1:13" x14ac:dyDescent="0.25">
      <c r="B12" s="135" t="str">
        <f>C6</f>
        <v>Widerstand [R]</v>
      </c>
      <c r="C12" s="117">
        <f>Einstellungen!D17</f>
        <v>60</v>
      </c>
      <c r="D12" s="304">
        <f>Einstellungen!F17</f>
        <v>1</v>
      </c>
      <c r="E12" s="47" t="str">
        <f>Einstellungen!F12</f>
        <v>Ω</v>
      </c>
      <c r="F12" s="120">
        <f>IF(G7=TRUE, IF(C8=1, (1/(2*PI()*A10*Einstellungen!E18)), IF(C8=2, (1/(2*PI()*A10*Einstellungen!E18*C9)), 1)), 1)</f>
        <v>1</v>
      </c>
      <c r="G12" s="118">
        <f>F12*(1/H12)</f>
        <v>1</v>
      </c>
      <c r="H12" s="305">
        <f>LOOKUP(F12, Einstellungen!$D$9:$D$14)</f>
        <v>1</v>
      </c>
      <c r="I12" s="49" t="str">
        <f>Einstellungen!F12</f>
        <v>Ω</v>
      </c>
      <c r="J12" s="120">
        <f>IF(K7=TRUE, IF(C8=1, (2*PI()*A10*Einstellungen!E19), IF(C8=2, ((2*PI()*A10)^2*Einstellungen!E19/C9), 1)), 1)</f>
        <v>1</v>
      </c>
      <c r="K12" s="118">
        <f>J12*(1/L12)</f>
        <v>1</v>
      </c>
      <c r="L12" s="305">
        <f>LOOKUP(J12, Einstellungen!$D$9:$D$14)</f>
        <v>1</v>
      </c>
      <c r="M12" s="49" t="str">
        <f>Einstellungen!F12</f>
        <v>Ω</v>
      </c>
    </row>
    <row r="13" spans="1:13" x14ac:dyDescent="0.25">
      <c r="A13" s="177">
        <f>IF(C7=TRUE, IF(C8=1, (1/(2*PI()*A10*Einstellungen!E17)), IF(C8=2, (1/(2*PI()*A10*Einstellungen!E17*C9)), 1)), 1)</f>
        <v>2.5262689379665925E-8</v>
      </c>
      <c r="B13" s="135" t="str">
        <f>G6</f>
        <v>Kapazität [C]</v>
      </c>
      <c r="C13" s="118">
        <f>A13*(1/D13)</f>
        <v>25.262689379665922</v>
      </c>
      <c r="D13" s="305">
        <f>LOOKUP(A13, Einstellungen!$D$9:$D$14)</f>
        <v>1.0000000000000001E-9</v>
      </c>
      <c r="E13" s="49" t="str">
        <f>Einstellungen!G12</f>
        <v>F</v>
      </c>
      <c r="F13" s="34"/>
      <c r="G13" s="118">
        <f>Einstellungen!D18</f>
        <v>25.262689379665922</v>
      </c>
      <c r="H13" s="305">
        <f>Einstellungen!F18</f>
        <v>1.0000000000000001E-9</v>
      </c>
      <c r="I13" s="49" t="s">
        <v>21</v>
      </c>
      <c r="J13" s="182">
        <f>IF(K7=TRUE, IF(C8=1, (1/(2*PI()*A10*J12)), IF(C8=2, (1/(2*PI()*A10*J12*C9)), 1)), 1)</f>
        <v>1</v>
      </c>
      <c r="K13" s="118">
        <f>J13*(1/L13)</f>
        <v>1</v>
      </c>
      <c r="L13" s="305">
        <f>LOOKUP(J13, Einstellungen!$D$9:$D$14)</f>
        <v>1</v>
      </c>
      <c r="M13" s="49" t="s">
        <v>21</v>
      </c>
    </row>
    <row r="14" spans="1:13" ht="15.75" thickBot="1" x14ac:dyDescent="0.3">
      <c r="A14" s="177">
        <f>IF(C7=TRUE, IF(C8=1, ((C12*D12)/(2*PI()*A10)), IF(C8=2, ((C12*D12*C9)/(2*PI()*C10)^2), 1)), 1)</f>
        <v>9.0945681766797332E-5</v>
      </c>
      <c r="B14" s="135" t="str">
        <f>K6</f>
        <v>Induktivität [L]</v>
      </c>
      <c r="C14" s="118">
        <f>A14*(1/D14)</f>
        <v>90.945681766797335</v>
      </c>
      <c r="D14" s="305">
        <f>LOOKUP(A14, Einstellungen!$D$9:$D$14)</f>
        <v>9.9999999999999995E-7</v>
      </c>
      <c r="E14" s="49" t="str">
        <f>Einstellungen!H12</f>
        <v>H</v>
      </c>
      <c r="F14" s="182">
        <f>F12/(2*PI()*C10)</f>
        <v>1.5157613627799556E-3</v>
      </c>
      <c r="G14" s="118">
        <f>F14*(1/H14)</f>
        <v>1.5157613627799555</v>
      </c>
      <c r="H14" s="305">
        <f>LOOKUP(F14, Einstellungen!$D$9:$D$14)</f>
        <v>1E-3</v>
      </c>
      <c r="I14" s="49" t="str">
        <f>Einstellungen!H12</f>
        <v>H</v>
      </c>
      <c r="J14" s="35"/>
      <c r="K14" s="122">
        <f>Einstellungen!D19</f>
        <v>90.945681766797335</v>
      </c>
      <c r="L14" s="306">
        <f>Einstellungen!F19</f>
        <v>9.9999999999999995E-7</v>
      </c>
      <c r="M14" s="51" t="str">
        <f>Einstellungen!H12</f>
        <v>H</v>
      </c>
    </row>
    <row r="15" spans="1:13" ht="15.75" thickBot="1" x14ac:dyDescent="0.3">
      <c r="B15" s="197"/>
      <c r="C15" s="244" t="s">
        <v>116</v>
      </c>
      <c r="D15" s="245"/>
      <c r="E15" s="245"/>
      <c r="F15" s="245"/>
      <c r="G15" s="245"/>
      <c r="H15" s="245"/>
      <c r="I15" s="246"/>
      <c r="J15" s="190"/>
      <c r="K15" s="198"/>
      <c r="L15" s="190"/>
      <c r="M15" s="199"/>
    </row>
    <row r="16" spans="1:13" ht="15.75" thickBot="1" x14ac:dyDescent="0.3">
      <c r="B16" s="135"/>
      <c r="C16" s="292" t="s">
        <v>72</v>
      </c>
      <c r="D16" s="293"/>
      <c r="E16" s="294"/>
      <c r="F16" s="175"/>
      <c r="G16" s="299" t="s">
        <v>117</v>
      </c>
      <c r="H16" s="298"/>
      <c r="I16" s="300"/>
      <c r="J16" s="191"/>
      <c r="K16" s="192"/>
      <c r="L16" s="191"/>
      <c r="M16" s="193"/>
    </row>
    <row r="17" spans="1:13" x14ac:dyDescent="0.25">
      <c r="A17" s="176"/>
      <c r="B17" s="135" t="str">
        <f>B12</f>
        <v>Widerstand [R]</v>
      </c>
      <c r="C17" s="117">
        <f>IF($C$7=TRUE, C12, IF($G$7=TRUE, G12, IF($K$7=TRUE, K12, 1)))</f>
        <v>60</v>
      </c>
      <c r="D17" s="304">
        <f>IF($C$7=TRUE, D12, IF($G$7=TRUE, H12, IF($K$7=TRUE, L12, 1)))</f>
        <v>1</v>
      </c>
      <c r="E17" s="47" t="str">
        <f>Einstellungen!F12</f>
        <v>Ω</v>
      </c>
      <c r="G17" s="117">
        <f>C17</f>
        <v>60</v>
      </c>
      <c r="H17" s="304">
        <f>Einstellungen!$D$12</f>
        <v>1</v>
      </c>
      <c r="I17" s="296" t="str">
        <f>IF(D17&lt;Einstellungen!D13, Einstellungen!F12, IF(D17&lt;Einstellungen!D14, Einstellungen!F13, Einstellungen!F14))</f>
        <v>Ω</v>
      </c>
      <c r="J17" s="191"/>
      <c r="K17" s="192"/>
      <c r="L17" s="191"/>
      <c r="M17" s="193"/>
    </row>
    <row r="18" spans="1:13" x14ac:dyDescent="0.25">
      <c r="A18" s="175"/>
      <c r="B18" s="135" t="str">
        <f>B13</f>
        <v>Kapazität [C]</v>
      </c>
      <c r="C18" s="118">
        <f t="shared" ref="C18:C19" si="0">IF($C$7=TRUE, C13, IF($G$7=TRUE, G13, IF($K$7=TRUE, K13, 1)))</f>
        <v>25.262689379665922</v>
      </c>
      <c r="D18" s="305">
        <f t="shared" ref="D18:D19" si="1">IF($C$7=TRUE, D13, IF($G$7=TRUE, H13, IF($K$7=TRUE, L13, 1)))</f>
        <v>1.0000000000000001E-9</v>
      </c>
      <c r="E18" s="49" t="str">
        <f>Einstellungen!G12</f>
        <v>F</v>
      </c>
      <c r="G18" s="118">
        <f>C18</f>
        <v>25.262689379665922</v>
      </c>
      <c r="H18" s="305">
        <f>Einstellungen!$D$12</f>
        <v>1</v>
      </c>
      <c r="I18" s="295" t="str">
        <f>IF(D18&lt;Einstellungen!$D$10, Einstellungen!$G$9, IF(D18&lt;Einstellungen!$D$11,Einstellungen!$G$10, IF(D18&lt;Einstellungen!$D$12, Einstellungen!$G$11, Einstellungen!$G$12)))</f>
        <v>nF</v>
      </c>
      <c r="J18" s="191"/>
      <c r="K18" s="192"/>
      <c r="L18" s="191"/>
      <c r="M18" s="193"/>
    </row>
    <row r="19" spans="1:13" ht="15.75" thickBot="1" x14ac:dyDescent="0.3">
      <c r="A19" s="175"/>
      <c r="B19" s="136" t="str">
        <f>B14</f>
        <v>Induktivität [L]</v>
      </c>
      <c r="C19" s="122">
        <f t="shared" si="0"/>
        <v>90.945681766797335</v>
      </c>
      <c r="D19" s="306">
        <f t="shared" si="1"/>
        <v>9.9999999999999995E-7</v>
      </c>
      <c r="E19" s="51" t="str">
        <f>Einstellungen!H12</f>
        <v>H</v>
      </c>
      <c r="G19" s="122">
        <f>C19</f>
        <v>90.945681766797335</v>
      </c>
      <c r="H19" s="306">
        <f>Einstellungen!$D$12</f>
        <v>1</v>
      </c>
      <c r="I19" s="297" t="str">
        <f>IF(D19&lt;Einstellungen!$D$10, Einstellungen!$H$9, IF(D19&lt;Einstellungen!$D$11,Einstellungen!$H$10, IF(D19&lt;Einstellungen!$D$12, Einstellungen!$H$11, Einstellungen!$H$12)))</f>
        <v>μH</v>
      </c>
      <c r="J19" s="189"/>
      <c r="K19" s="194"/>
      <c r="L19" s="195"/>
      <c r="M19" s="196"/>
    </row>
    <row r="22" spans="1:13" x14ac:dyDescent="0.25">
      <c r="G22" s="48"/>
    </row>
  </sheetData>
  <mergeCells count="10">
    <mergeCell ref="C16:E16"/>
    <mergeCell ref="G16:I16"/>
    <mergeCell ref="C15:I15"/>
    <mergeCell ref="B3:M4"/>
    <mergeCell ref="C10:K10"/>
    <mergeCell ref="C6:E6"/>
    <mergeCell ref="G6:I6"/>
    <mergeCell ref="K6:M6"/>
    <mergeCell ref="C9:M9"/>
    <mergeCell ref="C8:M8"/>
  </mergeCell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0D2D64C2-DE4D-4ADD-A268-8B6BB7270949}">
            <xm:f>IF(Berechnung!$A$9=TRUE, 1, 0)</xm:f>
            <x14:dxf>
              <fill>
                <patternFill>
                  <bgColor theme="1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4" id="{9B992470-2B27-4999-A0D4-4E28AD799A68}">
            <xm:f>IF(Einstellungen!$B$3=0, TRUE, FALSE)</xm:f>
            <x14:dxf>
              <font>
                <color theme="0"/>
              </font>
            </x14:dxf>
          </x14:cfRule>
          <xm:sqref>A1:A1048576</xm:sqref>
        </x14:conditionalFormatting>
        <x14:conditionalFormatting xmlns:xm="http://schemas.microsoft.com/office/excel/2006/main">
          <x14:cfRule type="expression" priority="3" id="{3B299776-12F6-4CCB-BFE0-8FF7DDFFF143}">
            <xm:f>IF(Einstellungen!$B$3=0, TRUE, FALSE)</xm:f>
            <x14:dxf>
              <font>
                <color theme="0"/>
              </font>
            </x14:dxf>
          </x14:cfRule>
          <xm:sqref>F1:F14 F16:F1048576</xm:sqref>
        </x14:conditionalFormatting>
        <x14:conditionalFormatting xmlns:xm="http://schemas.microsoft.com/office/excel/2006/main">
          <x14:cfRule type="expression" priority="2" id="{64A0DBCB-31AC-42BE-ADCA-89605759960F}">
            <xm:f>IF(Einstellungen!$B$3=0, TRUE, FALSE)</xm:f>
            <x14:dxf>
              <font>
                <color theme="0"/>
              </font>
            </x14:dxf>
          </x14:cfRule>
          <xm:sqref>J1:J14 J20:J1048576</xm:sqref>
        </x14:conditionalFormatting>
        <x14:conditionalFormatting xmlns:xm="http://schemas.microsoft.com/office/excel/2006/main">
          <x14:cfRule type="expression" priority="1" id="{0521F53B-63FC-419F-AB42-6E8C0DE6BC2B}">
            <xm:f>IF(Einstellungen!$B$3=0, TRUE, FALSE)</xm:f>
            <x14:dxf>
              <font>
                <color theme="0"/>
              </font>
            </x14:dxf>
          </x14:cfRule>
          <xm:sqref>K12:K14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P103"/>
  <sheetViews>
    <sheetView workbookViewId="0">
      <selection activeCell="I6" sqref="I6"/>
    </sheetView>
  </sheetViews>
  <sheetFormatPr baseColWidth="10" defaultRowHeight="18" customHeight="1" x14ac:dyDescent="0.25"/>
  <cols>
    <col min="1" max="1" width="15.7109375" customWidth="1"/>
    <col min="10" max="10" width="11.42578125" style="63"/>
    <col min="11" max="13" width="15.7109375" style="63" customWidth="1"/>
    <col min="14" max="16" width="11.42578125" style="63"/>
  </cols>
  <sheetData>
    <row r="2" spans="1:13" ht="18" customHeight="1" thickBot="1" x14ac:dyDescent="0.3"/>
    <row r="3" spans="1:13" ht="18" customHeight="1" x14ac:dyDescent="0.25">
      <c r="B3" s="218" t="s">
        <v>73</v>
      </c>
      <c r="C3" s="219"/>
      <c r="D3" s="219"/>
      <c r="E3" s="219"/>
      <c r="F3" s="219"/>
      <c r="G3" s="219"/>
      <c r="H3" s="220"/>
      <c r="J3" s="218" t="s">
        <v>78</v>
      </c>
      <c r="K3" s="219"/>
      <c r="L3" s="219"/>
      <c r="M3" s="220"/>
    </row>
    <row r="4" spans="1:13" ht="18" customHeight="1" thickBot="1" x14ac:dyDescent="0.3">
      <c r="B4" s="221"/>
      <c r="C4" s="222"/>
      <c r="D4" s="222"/>
      <c r="E4" s="222"/>
      <c r="F4" s="222"/>
      <c r="G4" s="222"/>
      <c r="H4" s="223"/>
      <c r="J4" s="221"/>
      <c r="K4" s="222"/>
      <c r="L4" s="222"/>
      <c r="M4" s="223"/>
    </row>
    <row r="5" spans="1:13" ht="18" customHeight="1" thickBot="1" x14ac:dyDescent="0.3">
      <c r="A5" s="48"/>
      <c r="B5" s="135" t="s">
        <v>76</v>
      </c>
      <c r="C5" s="137">
        <v>3</v>
      </c>
      <c r="D5" s="138">
        <v>6</v>
      </c>
      <c r="E5" s="138">
        <v>12</v>
      </c>
      <c r="F5" s="138">
        <v>24</v>
      </c>
      <c r="G5" s="138">
        <v>48</v>
      </c>
      <c r="H5" s="139">
        <v>96</v>
      </c>
      <c r="J5" s="172"/>
      <c r="K5" s="61" t="s">
        <v>83</v>
      </c>
      <c r="L5" s="61" t="s">
        <v>84</v>
      </c>
      <c r="M5" s="61" t="s">
        <v>85</v>
      </c>
    </row>
    <row r="6" spans="1:13" ht="18" customHeight="1" x14ac:dyDescent="0.25">
      <c r="A6" s="48"/>
      <c r="B6" s="135" t="s">
        <v>75</v>
      </c>
      <c r="C6" s="124">
        <f t="shared" ref="C6:H6" si="0">ROUND(10^(1/C5), 4)</f>
        <v>2.1543999999999999</v>
      </c>
      <c r="D6" s="123">
        <f t="shared" si="0"/>
        <v>1.4678</v>
      </c>
      <c r="E6" s="123">
        <f t="shared" si="0"/>
        <v>1.2115</v>
      </c>
      <c r="F6" s="123">
        <f t="shared" si="0"/>
        <v>1.1007</v>
      </c>
      <c r="G6" s="123">
        <f t="shared" si="0"/>
        <v>1.0490999999999999</v>
      </c>
      <c r="H6" s="125">
        <f t="shared" si="0"/>
        <v>1.0243</v>
      </c>
      <c r="J6" s="168" t="s">
        <v>76</v>
      </c>
      <c r="K6" s="169">
        <f>INDEX(Einstellungen!$D41:$D46,Berechnung!$A19)</f>
        <v>6</v>
      </c>
      <c r="L6" s="169">
        <f>INDEX(Einstellungen!$D41:$D46,Berechnung!$A19)</f>
        <v>6</v>
      </c>
      <c r="M6" s="169">
        <f>INDEX(Einstellungen!$D41:$D46,Berechnung!$A19)</f>
        <v>6</v>
      </c>
    </row>
    <row r="7" spans="1:13" ht="18" customHeight="1" thickBot="1" x14ac:dyDescent="0.3">
      <c r="A7" s="48"/>
      <c r="B7" s="136" t="s">
        <v>74</v>
      </c>
      <c r="C7" s="127">
        <v>0.3</v>
      </c>
      <c r="D7" s="126">
        <v>0.2</v>
      </c>
      <c r="E7" s="126">
        <v>0.1</v>
      </c>
      <c r="F7" s="126">
        <v>0.05</v>
      </c>
      <c r="G7" s="126">
        <v>0.02</v>
      </c>
      <c r="H7" s="128">
        <v>0.01</v>
      </c>
      <c r="J7" s="168" t="s">
        <v>93</v>
      </c>
      <c r="K7" s="170">
        <f>Einstellungen!$D17</f>
        <v>60</v>
      </c>
      <c r="L7" s="170">
        <f>Einstellungen!$D18</f>
        <v>25.262689379665922</v>
      </c>
      <c r="M7" s="170">
        <f>Einstellungen!$D19</f>
        <v>90.945681766797335</v>
      </c>
    </row>
    <row r="8" spans="1:13" ht="18" customHeight="1" x14ac:dyDescent="0.25">
      <c r="B8" s="33">
        <v>0</v>
      </c>
      <c r="C8" s="117">
        <f t="shared" ref="C8:H10" si="1">C$6^$B8</f>
        <v>1</v>
      </c>
      <c r="D8" s="117">
        <f t="shared" si="1"/>
        <v>1</v>
      </c>
      <c r="E8" s="117">
        <f t="shared" si="1"/>
        <v>1</v>
      </c>
      <c r="F8" s="117">
        <f t="shared" si="1"/>
        <v>1</v>
      </c>
      <c r="G8" s="117">
        <f t="shared" si="1"/>
        <v>1</v>
      </c>
      <c r="H8" s="119">
        <f t="shared" si="1"/>
        <v>1</v>
      </c>
      <c r="J8" s="168" t="s">
        <v>86</v>
      </c>
      <c r="K8" s="170">
        <f>LOOKUP(K7,Einstellungen!$E41:$E50)</f>
        <v>10</v>
      </c>
      <c r="L8" s="170">
        <f>LOOKUP(L7,Einstellungen!$E41:$E50)</f>
        <v>10</v>
      </c>
      <c r="M8" s="170">
        <f>LOOKUP(M7,Einstellungen!$E41:$E50)</f>
        <v>10</v>
      </c>
    </row>
    <row r="9" spans="1:13" ht="18" customHeight="1" x14ac:dyDescent="0.25">
      <c r="B9" s="34">
        <v>1</v>
      </c>
      <c r="C9" s="118">
        <f t="shared" si="1"/>
        <v>2.1543999999999999</v>
      </c>
      <c r="D9" s="118">
        <f t="shared" si="1"/>
        <v>1.4678</v>
      </c>
      <c r="E9" s="118">
        <f t="shared" si="1"/>
        <v>1.2115</v>
      </c>
      <c r="F9" s="118">
        <f t="shared" si="1"/>
        <v>1.1007</v>
      </c>
      <c r="G9" s="118">
        <f t="shared" si="1"/>
        <v>1.0490999999999999</v>
      </c>
      <c r="H9" s="120">
        <f t="shared" si="1"/>
        <v>1.0243</v>
      </c>
      <c r="J9" s="168" t="s">
        <v>87</v>
      </c>
      <c r="K9" s="170">
        <f>K8*10</f>
        <v>100</v>
      </c>
      <c r="L9" s="170">
        <f t="shared" ref="L9:M9" si="2">L8*10</f>
        <v>100</v>
      </c>
      <c r="M9" s="170">
        <f t="shared" si="2"/>
        <v>100</v>
      </c>
    </row>
    <row r="10" spans="1:13" ht="18" customHeight="1" thickBot="1" x14ac:dyDescent="0.3">
      <c r="B10" s="34">
        <v>2</v>
      </c>
      <c r="C10" s="122">
        <f t="shared" si="1"/>
        <v>4.6414393599999997</v>
      </c>
      <c r="D10" s="118">
        <f t="shared" si="1"/>
        <v>2.1544368399999998</v>
      </c>
      <c r="E10" s="118">
        <f t="shared" si="1"/>
        <v>1.4677322500000001</v>
      </c>
      <c r="F10" s="118">
        <f t="shared" si="1"/>
        <v>1.21154049</v>
      </c>
      <c r="G10" s="118">
        <f t="shared" si="1"/>
        <v>1.1006108099999998</v>
      </c>
      <c r="H10" s="120">
        <f t="shared" si="1"/>
        <v>1.04919049</v>
      </c>
      <c r="J10" s="168" t="s">
        <v>81</v>
      </c>
      <c r="K10" s="170" t="b">
        <f>IF((K6-1)&gt;=K16,FALSE,TRUE)</f>
        <v>0</v>
      </c>
      <c r="L10" s="170" t="b">
        <f t="shared" ref="L10:M10" si="3">IF((L6-1)&gt;=L16,FALSE,TRUE)</f>
        <v>0</v>
      </c>
      <c r="M10" s="170" t="b">
        <f t="shared" si="3"/>
        <v>1</v>
      </c>
    </row>
    <row r="11" spans="1:13" ht="18" customHeight="1" x14ac:dyDescent="0.25">
      <c r="B11" s="34">
        <v>3</v>
      </c>
      <c r="C11" s="129"/>
      <c r="D11" s="118">
        <f t="shared" ref="D11:H13" si="4">D$6^$B11</f>
        <v>3.1622823937519997</v>
      </c>
      <c r="E11" s="118">
        <f t="shared" si="4"/>
        <v>1.7781576208750001</v>
      </c>
      <c r="F11" s="118">
        <f t="shared" si="4"/>
        <v>1.3335426173430001</v>
      </c>
      <c r="G11" s="118">
        <f t="shared" si="4"/>
        <v>1.1546508007709997</v>
      </c>
      <c r="H11" s="120">
        <f t="shared" si="4"/>
        <v>1.0746858189069999</v>
      </c>
      <c r="J11" s="168" t="s">
        <v>82</v>
      </c>
      <c r="K11" s="170" t="b">
        <f>IF(K16=(K6-1), FALSE, IF(K16=K6, TRUE, FALSE))</f>
        <v>0</v>
      </c>
      <c r="L11" s="170" t="b">
        <f t="shared" ref="L11:M11" si="5">IF(L16=(L6-1), FALSE, IF(L16=L6, TRUE, FALSE))</f>
        <v>0</v>
      </c>
      <c r="M11" s="170" t="b">
        <f t="shared" si="5"/>
        <v>1</v>
      </c>
    </row>
    <row r="12" spans="1:13" ht="18" customHeight="1" x14ac:dyDescent="0.25">
      <c r="B12" s="34">
        <v>4</v>
      </c>
      <c r="C12" s="129"/>
      <c r="D12" s="118">
        <f t="shared" si="4"/>
        <v>4.6415980975491848</v>
      </c>
      <c r="E12" s="118">
        <f t="shared" si="4"/>
        <v>2.1542379576900625</v>
      </c>
      <c r="F12" s="118">
        <f t="shared" si="4"/>
        <v>1.4678303589094401</v>
      </c>
      <c r="G12" s="118">
        <f t="shared" si="4"/>
        <v>1.2113441550888557</v>
      </c>
      <c r="H12" s="120">
        <f t="shared" si="4"/>
        <v>1.10080068430644</v>
      </c>
      <c r="J12" s="168" t="s">
        <v>20</v>
      </c>
      <c r="K12" s="171">
        <f>ROUND(10^(1/K6), 4)</f>
        <v>1.4678</v>
      </c>
      <c r="L12" s="171">
        <f t="shared" ref="L12:M12" si="6">ROUND(10^(1/L6), 4)</f>
        <v>1.4678</v>
      </c>
      <c r="M12" s="171">
        <f t="shared" si="6"/>
        <v>1.4678</v>
      </c>
    </row>
    <row r="13" spans="1:13" ht="18" customHeight="1" thickBot="1" x14ac:dyDescent="0.3">
      <c r="B13" s="34">
        <v>5</v>
      </c>
      <c r="C13" s="129"/>
      <c r="D13" s="122">
        <f t="shared" si="4"/>
        <v>6.8129376875826937</v>
      </c>
      <c r="E13" s="118">
        <f t="shared" si="4"/>
        <v>2.6098592857415106</v>
      </c>
      <c r="F13" s="118">
        <f t="shared" si="4"/>
        <v>1.6156408760516208</v>
      </c>
      <c r="G13" s="118">
        <f t="shared" si="4"/>
        <v>1.2708211531037183</v>
      </c>
      <c r="H13" s="120">
        <f t="shared" si="4"/>
        <v>1.1275501409350865</v>
      </c>
      <c r="J13" s="168" t="s">
        <v>88</v>
      </c>
      <c r="K13" s="171">
        <f>K12^0</f>
        <v>1</v>
      </c>
      <c r="L13" s="171">
        <f t="shared" ref="L13:M13" si="7">L12^0</f>
        <v>1</v>
      </c>
      <c r="M13" s="171">
        <f t="shared" si="7"/>
        <v>1</v>
      </c>
    </row>
    <row r="14" spans="1:13" ht="18" customHeight="1" x14ac:dyDescent="0.25">
      <c r="B14" s="34">
        <v>6</v>
      </c>
      <c r="C14" s="129"/>
      <c r="D14" s="131"/>
      <c r="E14" s="118">
        <f t="shared" ref="E14:H19" si="8">E$6^$B14</f>
        <v>3.1618445246758404</v>
      </c>
      <c r="F14" s="118">
        <f t="shared" si="8"/>
        <v>1.7783359122700189</v>
      </c>
      <c r="G14" s="118">
        <f t="shared" si="8"/>
        <v>1.3332184717211109</v>
      </c>
      <c r="H14" s="120">
        <f t="shared" si="8"/>
        <v>1.1549496093598091</v>
      </c>
      <c r="J14" s="168" t="s">
        <v>89</v>
      </c>
      <c r="K14" s="171">
        <f>K12^(K6-1)</f>
        <v>6.8129376875826937</v>
      </c>
      <c r="L14" s="171">
        <f t="shared" ref="L14:M14" si="9">L12^(L6-1)</f>
        <v>6.8129376875826937</v>
      </c>
      <c r="M14" s="171">
        <f t="shared" si="9"/>
        <v>6.8129376875826937</v>
      </c>
    </row>
    <row r="15" spans="1:13" ht="18" customHeight="1" x14ac:dyDescent="0.25">
      <c r="B15" s="34">
        <v>7</v>
      </c>
      <c r="C15" s="129"/>
      <c r="D15" s="131"/>
      <c r="E15" s="118">
        <f t="shared" si="8"/>
        <v>3.8305746416447808</v>
      </c>
      <c r="F15" s="118">
        <f t="shared" si="8"/>
        <v>1.95741433863561</v>
      </c>
      <c r="G15" s="118">
        <f t="shared" si="8"/>
        <v>1.3986794986826172</v>
      </c>
      <c r="H15" s="120">
        <f t="shared" si="8"/>
        <v>1.1830148848672524</v>
      </c>
      <c r="J15" s="168" t="s">
        <v>90</v>
      </c>
      <c r="K15" s="171">
        <f>K13*((K12^K6-1)/(K12-1))</f>
        <v>19.239055018883874</v>
      </c>
      <c r="L15" s="171">
        <f t="shared" ref="L15:M15" si="10">L13*((L12^L6-1)/(L12-1))</f>
        <v>19.239055018883874</v>
      </c>
      <c r="M15" s="171">
        <f t="shared" si="10"/>
        <v>19.239055018883874</v>
      </c>
    </row>
    <row r="16" spans="1:13" ht="18" customHeight="1" x14ac:dyDescent="0.25">
      <c r="B16" s="34">
        <v>8</v>
      </c>
      <c r="C16" s="129"/>
      <c r="D16" s="131"/>
      <c r="E16" s="118">
        <f t="shared" si="8"/>
        <v>4.640741178352652</v>
      </c>
      <c r="F16" s="118">
        <f t="shared" si="8"/>
        <v>2.1545259625362156</v>
      </c>
      <c r="G16" s="118">
        <f t="shared" si="8"/>
        <v>1.4673546620679339</v>
      </c>
      <c r="H16" s="120">
        <f t="shared" si="8"/>
        <v>1.2117621465695265</v>
      </c>
      <c r="J16" s="168" t="s">
        <v>19</v>
      </c>
      <c r="K16" s="170">
        <f>ROUND(LOG((K7/K8)/K13,K12),0)</f>
        <v>5</v>
      </c>
      <c r="L16" s="170">
        <f t="shared" ref="L16:M16" si="11">ROUND(LOG((L7/L8)/L13,L12),0)</f>
        <v>2</v>
      </c>
      <c r="M16" s="170">
        <f t="shared" si="11"/>
        <v>6</v>
      </c>
    </row>
    <row r="17" spans="2:13" ht="18" customHeight="1" x14ac:dyDescent="0.25">
      <c r="B17" s="34">
        <v>9</v>
      </c>
      <c r="C17" s="129"/>
      <c r="D17" s="131"/>
      <c r="E17" s="118">
        <f t="shared" si="8"/>
        <v>5.6222579375742381</v>
      </c>
      <c r="F17" s="118">
        <f t="shared" si="8"/>
        <v>2.3714867269636124</v>
      </c>
      <c r="G17" s="118">
        <f t="shared" si="8"/>
        <v>1.5394017759754692</v>
      </c>
      <c r="H17" s="120">
        <f t="shared" si="8"/>
        <v>1.241207966731166</v>
      </c>
      <c r="J17" s="168" t="s">
        <v>91</v>
      </c>
      <c r="K17" s="170">
        <f>IF(K16=(K6-1), K16, IF(K16=K6, 0, 0))</f>
        <v>5</v>
      </c>
      <c r="L17" s="170">
        <f t="shared" ref="L17:M17" si="12">IF(L16=(L6-1), L16, IF(L16=L6, 0, 0))</f>
        <v>0</v>
      </c>
      <c r="M17" s="170">
        <f t="shared" si="12"/>
        <v>0</v>
      </c>
    </row>
    <row r="18" spans="2:13" ht="18" customHeight="1" thickBot="1" x14ac:dyDescent="0.3">
      <c r="B18" s="34">
        <v>10</v>
      </c>
      <c r="C18" s="129"/>
      <c r="D18" s="131"/>
      <c r="E18" s="118">
        <f t="shared" si="8"/>
        <v>6.8113654913711894</v>
      </c>
      <c r="F18" s="118">
        <f t="shared" si="8"/>
        <v>2.6102954403688483</v>
      </c>
      <c r="G18" s="118">
        <f t="shared" si="8"/>
        <v>1.6149864031758647</v>
      </c>
      <c r="H18" s="120">
        <f t="shared" si="8"/>
        <v>1.2713693203227334</v>
      </c>
      <c r="J18" s="168" t="s">
        <v>92</v>
      </c>
      <c r="K18" s="170">
        <f>IF(K10=FALSE, (K13*K12^K16), (K13*K12^K17))</f>
        <v>6.8129376875826937</v>
      </c>
      <c r="L18" s="170">
        <f t="shared" ref="L18:M18" si="13">IF(L10=FALSE, (L13*L12^L16), (L13*L12^L17))</f>
        <v>2.1544368399999998</v>
      </c>
      <c r="M18" s="170">
        <f t="shared" si="13"/>
        <v>1</v>
      </c>
    </row>
    <row r="19" spans="2:13" ht="18" customHeight="1" thickBot="1" x14ac:dyDescent="0.3">
      <c r="B19" s="34">
        <v>11</v>
      </c>
      <c r="C19" s="129"/>
      <c r="D19" s="131"/>
      <c r="E19" s="122">
        <f t="shared" si="8"/>
        <v>8.2519692927961952</v>
      </c>
      <c r="F19" s="118">
        <f t="shared" si="8"/>
        <v>2.8731521912139915</v>
      </c>
      <c r="G19" s="118">
        <f t="shared" si="8"/>
        <v>1.6942822355717995</v>
      </c>
      <c r="H19" s="120">
        <f t="shared" si="8"/>
        <v>1.3022635948065757</v>
      </c>
      <c r="J19" s="173" t="s">
        <v>94</v>
      </c>
      <c r="K19" s="174">
        <f>IF(K11=FALSE, K18*K8, K18*K9)</f>
        <v>68.129376875826935</v>
      </c>
      <c r="L19" s="174">
        <f t="shared" ref="L19:M19" si="14">IF(L11=FALSE, L18*L8, L18*L9)</f>
        <v>21.544368399999996</v>
      </c>
      <c r="M19" s="174">
        <f t="shared" si="14"/>
        <v>100</v>
      </c>
    </row>
    <row r="20" spans="2:13" ht="18" customHeight="1" x14ac:dyDescent="0.25">
      <c r="B20" s="34">
        <v>12</v>
      </c>
      <c r="C20" s="129"/>
      <c r="D20" s="131"/>
      <c r="E20" s="131"/>
      <c r="F20" s="118">
        <f t="shared" ref="F20:H31" si="15">F$6^$B20</f>
        <v>3.1624786168692403</v>
      </c>
      <c r="G20" s="118">
        <f t="shared" si="15"/>
        <v>1.7774714933383748</v>
      </c>
      <c r="H20" s="120">
        <f t="shared" si="15"/>
        <v>1.3339086001603755</v>
      </c>
    </row>
    <row r="21" spans="2:13" ht="18" customHeight="1" x14ac:dyDescent="0.25">
      <c r="B21" s="34">
        <v>13</v>
      </c>
      <c r="C21" s="129"/>
      <c r="D21" s="131"/>
      <c r="E21" s="131"/>
      <c r="F21" s="118">
        <f t="shared" si="15"/>
        <v>3.480940213587973</v>
      </c>
      <c r="G21" s="118">
        <f t="shared" si="15"/>
        <v>1.8647453436612886</v>
      </c>
      <c r="H21" s="120">
        <f t="shared" si="15"/>
        <v>1.3663225791442726</v>
      </c>
    </row>
    <row r="22" spans="2:13" ht="18" customHeight="1" x14ac:dyDescent="0.25">
      <c r="B22" s="34">
        <v>14</v>
      </c>
      <c r="C22" s="129"/>
      <c r="D22" s="131"/>
      <c r="E22" s="131"/>
      <c r="F22" s="118">
        <f t="shared" si="15"/>
        <v>3.8314708930962813</v>
      </c>
      <c r="G22" s="118">
        <f t="shared" si="15"/>
        <v>1.9563043400350579</v>
      </c>
      <c r="H22" s="120">
        <f t="shared" si="15"/>
        <v>1.3995242178174783</v>
      </c>
    </row>
    <row r="23" spans="2:13" ht="18" customHeight="1" x14ac:dyDescent="0.25">
      <c r="B23" s="34">
        <v>15</v>
      </c>
      <c r="C23" s="129"/>
      <c r="D23" s="131"/>
      <c r="E23" s="131"/>
      <c r="F23" s="118">
        <f t="shared" si="15"/>
        <v>4.2173000120310773</v>
      </c>
      <c r="G23" s="118">
        <f t="shared" si="15"/>
        <v>2.0523588831307791</v>
      </c>
      <c r="H23" s="120">
        <f t="shared" si="15"/>
        <v>1.4335326563104429</v>
      </c>
    </row>
    <row r="24" spans="2:13" ht="18" customHeight="1" x14ac:dyDescent="0.25">
      <c r="B24" s="34">
        <v>16</v>
      </c>
      <c r="C24" s="129"/>
      <c r="D24" s="131"/>
      <c r="E24" s="131"/>
      <c r="F24" s="118">
        <f t="shared" si="15"/>
        <v>4.6419821232426068</v>
      </c>
      <c r="G24" s="118">
        <f t="shared" si="15"/>
        <v>2.1531297042925002</v>
      </c>
      <c r="H24" s="120">
        <f t="shared" si="15"/>
        <v>1.4683674998587868</v>
      </c>
    </row>
    <row r="25" spans="2:13" ht="18" customHeight="1" x14ac:dyDescent="0.25">
      <c r="B25" s="34">
        <v>17</v>
      </c>
      <c r="C25" s="129"/>
      <c r="D25" s="131"/>
      <c r="E25" s="131"/>
      <c r="F25" s="118">
        <f t="shared" si="15"/>
        <v>5.1094297230531378</v>
      </c>
      <c r="G25" s="118">
        <f t="shared" si="15"/>
        <v>2.2588483727732616</v>
      </c>
      <c r="H25" s="120">
        <f t="shared" si="15"/>
        <v>1.5040488301053554</v>
      </c>
    </row>
    <row r="26" spans="2:13" ht="18" customHeight="1" x14ac:dyDescent="0.25">
      <c r="B26" s="34">
        <v>18</v>
      </c>
      <c r="C26" s="129"/>
      <c r="D26" s="131"/>
      <c r="E26" s="131"/>
      <c r="F26" s="118">
        <f t="shared" si="15"/>
        <v>5.6239492961645885</v>
      </c>
      <c r="G26" s="118">
        <f t="shared" si="15"/>
        <v>2.3697578278764286</v>
      </c>
      <c r="H26" s="120">
        <f t="shared" si="15"/>
        <v>1.5405972166769153</v>
      </c>
    </row>
    <row r="27" spans="2:13" ht="18" customHeight="1" x14ac:dyDescent="0.25">
      <c r="B27" s="34">
        <v>19</v>
      </c>
      <c r="C27" s="129"/>
      <c r="D27" s="131"/>
      <c r="E27" s="131"/>
      <c r="F27" s="118">
        <f t="shared" si="15"/>
        <v>6.1902809902883629</v>
      </c>
      <c r="G27" s="118">
        <f t="shared" si="15"/>
        <v>2.4861129372251609</v>
      </c>
      <c r="H27" s="120">
        <f t="shared" si="15"/>
        <v>1.5780337290421642</v>
      </c>
    </row>
    <row r="28" spans="2:13" ht="18" customHeight="1" x14ac:dyDescent="0.25">
      <c r="B28" s="34">
        <v>20</v>
      </c>
      <c r="C28" s="129"/>
      <c r="D28" s="131"/>
      <c r="E28" s="131"/>
      <c r="F28" s="118">
        <f t="shared" si="15"/>
        <v>6.8136422860104009</v>
      </c>
      <c r="G28" s="118">
        <f t="shared" si="15"/>
        <v>2.6081810824429166</v>
      </c>
      <c r="H28" s="120">
        <f t="shared" si="15"/>
        <v>1.6163799486578889</v>
      </c>
    </row>
    <row r="29" spans="2:13" ht="18" customHeight="1" x14ac:dyDescent="0.25">
      <c r="B29" s="34">
        <v>21</v>
      </c>
      <c r="C29" s="129"/>
      <c r="D29" s="131"/>
      <c r="E29" s="131"/>
      <c r="F29" s="118">
        <f t="shared" si="15"/>
        <v>7.4997760642116482</v>
      </c>
      <c r="G29" s="118">
        <f t="shared" si="15"/>
        <v>2.7362427735908632</v>
      </c>
      <c r="H29" s="120">
        <f t="shared" si="15"/>
        <v>1.6556579814102756</v>
      </c>
    </row>
    <row r="30" spans="2:13" ht="18" customHeight="1" x14ac:dyDescent="0.25">
      <c r="B30" s="34">
        <v>22</v>
      </c>
      <c r="C30" s="129"/>
      <c r="D30" s="131"/>
      <c r="E30" s="131"/>
      <c r="F30" s="118">
        <f t="shared" si="15"/>
        <v>8.2550035138777602</v>
      </c>
      <c r="G30" s="118">
        <f t="shared" si="15"/>
        <v>2.8705922937741746</v>
      </c>
      <c r="H30" s="120">
        <f t="shared" si="15"/>
        <v>1.6958904703585453</v>
      </c>
    </row>
    <row r="31" spans="2:13" ht="18" customHeight="1" thickBot="1" x14ac:dyDescent="0.3">
      <c r="B31" s="34">
        <v>23</v>
      </c>
      <c r="C31" s="129"/>
      <c r="D31" s="131"/>
      <c r="E31" s="131"/>
      <c r="F31" s="122">
        <f t="shared" si="15"/>
        <v>9.0862823677252518</v>
      </c>
      <c r="G31" s="118">
        <f t="shared" si="15"/>
        <v>3.0115383753984859</v>
      </c>
      <c r="H31" s="120">
        <f t="shared" si="15"/>
        <v>1.7371006087882579</v>
      </c>
    </row>
    <row r="32" spans="2:13" ht="18" customHeight="1" x14ac:dyDescent="0.25">
      <c r="B32" s="34">
        <v>24</v>
      </c>
      <c r="C32" s="129"/>
      <c r="D32" s="131"/>
      <c r="E32" s="131"/>
      <c r="F32" s="131"/>
      <c r="G32" s="118">
        <f t="shared" ref="G32:H55" si="16">G$6^$B32</f>
        <v>3.1594049096305521</v>
      </c>
      <c r="H32" s="120">
        <f t="shared" si="16"/>
        <v>1.7793121535818124</v>
      </c>
    </row>
    <row r="33" spans="2:8" ht="18" customHeight="1" x14ac:dyDescent="0.25">
      <c r="B33" s="34">
        <v>25</v>
      </c>
      <c r="C33" s="129"/>
      <c r="D33" s="131"/>
      <c r="E33" s="131"/>
      <c r="F33" s="131"/>
      <c r="G33" s="118">
        <f t="shared" si="16"/>
        <v>3.3145316906934115</v>
      </c>
      <c r="H33" s="120">
        <f t="shared" si="16"/>
        <v>1.8225494389138504</v>
      </c>
    </row>
    <row r="34" spans="2:8" ht="18" customHeight="1" x14ac:dyDescent="0.25">
      <c r="B34" s="34">
        <v>26</v>
      </c>
      <c r="C34" s="129"/>
      <c r="D34" s="131"/>
      <c r="E34" s="131"/>
      <c r="F34" s="131"/>
      <c r="G34" s="118">
        <f t="shared" si="16"/>
        <v>3.4772751967064579</v>
      </c>
      <c r="H34" s="120">
        <f t="shared" si="16"/>
        <v>1.8668373902794571</v>
      </c>
    </row>
    <row r="35" spans="2:8" ht="18" customHeight="1" x14ac:dyDescent="0.25">
      <c r="B35" s="34">
        <v>27</v>
      </c>
      <c r="C35" s="129"/>
      <c r="D35" s="131"/>
      <c r="E35" s="131"/>
      <c r="F35" s="131"/>
      <c r="G35" s="118">
        <f t="shared" si="16"/>
        <v>3.6480094088647448</v>
      </c>
      <c r="H35" s="120">
        <f t="shared" si="16"/>
        <v>1.9122015388632478</v>
      </c>
    </row>
    <row r="36" spans="2:8" ht="18" customHeight="1" x14ac:dyDescent="0.25">
      <c r="B36" s="34">
        <v>28</v>
      </c>
      <c r="C36" s="129"/>
      <c r="D36" s="131"/>
      <c r="E36" s="131"/>
      <c r="F36" s="131"/>
      <c r="G36" s="118">
        <f t="shared" si="16"/>
        <v>3.8271266708400038</v>
      </c>
      <c r="H36" s="120">
        <f t="shared" si="16"/>
        <v>1.9586680362576245</v>
      </c>
    </row>
    <row r="37" spans="2:8" ht="18" customHeight="1" x14ac:dyDescent="0.25">
      <c r="B37" s="34">
        <v>29</v>
      </c>
      <c r="C37" s="129"/>
      <c r="D37" s="131"/>
      <c r="E37" s="131"/>
      <c r="F37" s="131"/>
      <c r="G37" s="118">
        <f t="shared" si="16"/>
        <v>4.0150385903782473</v>
      </c>
      <c r="H37" s="120">
        <f t="shared" si="16"/>
        <v>2.0062636695386851</v>
      </c>
    </row>
    <row r="38" spans="2:8" ht="18" customHeight="1" x14ac:dyDescent="0.25">
      <c r="B38" s="34">
        <v>30</v>
      </c>
      <c r="C38" s="129"/>
      <c r="D38" s="131"/>
      <c r="E38" s="131"/>
      <c r="F38" s="131"/>
      <c r="G38" s="118">
        <f t="shared" si="16"/>
        <v>4.2121769851658186</v>
      </c>
      <c r="H38" s="120">
        <f t="shared" si="16"/>
        <v>2.0550158767084747</v>
      </c>
    </row>
    <row r="39" spans="2:8" ht="18" customHeight="1" x14ac:dyDescent="0.25">
      <c r="B39" s="34">
        <v>31</v>
      </c>
      <c r="C39" s="129"/>
      <c r="D39" s="131"/>
      <c r="E39" s="131"/>
      <c r="F39" s="131"/>
      <c r="G39" s="118">
        <f t="shared" si="16"/>
        <v>4.4189948751374599</v>
      </c>
      <c r="H39" s="120">
        <f t="shared" si="16"/>
        <v>2.1049527625124904</v>
      </c>
    </row>
    <row r="40" spans="2:8" ht="18" customHeight="1" x14ac:dyDescent="0.25">
      <c r="B40" s="34">
        <v>32</v>
      </c>
      <c r="C40" s="129"/>
      <c r="D40" s="131"/>
      <c r="E40" s="131"/>
      <c r="F40" s="131"/>
      <c r="G40" s="118">
        <f t="shared" si="16"/>
        <v>4.635967523506709</v>
      </c>
      <c r="H40" s="120">
        <f t="shared" si="16"/>
        <v>2.1561031146415441</v>
      </c>
    </row>
    <row r="41" spans="2:8" ht="18" customHeight="1" x14ac:dyDescent="0.25">
      <c r="B41" s="34">
        <v>33</v>
      </c>
      <c r="C41" s="129"/>
      <c r="D41" s="131"/>
      <c r="E41" s="131"/>
      <c r="F41" s="131"/>
      <c r="G41" s="118">
        <f t="shared" si="16"/>
        <v>4.8635935289108883</v>
      </c>
      <c r="H41" s="120">
        <f t="shared" si="16"/>
        <v>2.2084964203273336</v>
      </c>
    </row>
    <row r="42" spans="2:8" ht="18" customHeight="1" x14ac:dyDescent="0.25">
      <c r="B42" s="34">
        <v>34</v>
      </c>
      <c r="C42" s="129"/>
      <c r="D42" s="131"/>
      <c r="E42" s="131"/>
      <c r="F42" s="131"/>
      <c r="G42" s="118">
        <f t="shared" si="16"/>
        <v>5.1023959711804121</v>
      </c>
      <c r="H42" s="120">
        <f t="shared" si="16"/>
        <v>2.2621628833412877</v>
      </c>
    </row>
    <row r="43" spans="2:8" ht="18" customHeight="1" x14ac:dyDescent="0.25">
      <c r="B43" s="34">
        <v>35</v>
      </c>
      <c r="C43" s="129"/>
      <c r="D43" s="131"/>
      <c r="E43" s="131"/>
      <c r="F43" s="131"/>
      <c r="G43" s="118">
        <f t="shared" si="16"/>
        <v>5.3529236133653697</v>
      </c>
      <c r="H43" s="120">
        <f t="shared" si="16"/>
        <v>2.3171334414064808</v>
      </c>
    </row>
    <row r="44" spans="2:8" ht="18" customHeight="1" x14ac:dyDescent="0.25">
      <c r="B44" s="34">
        <v>36</v>
      </c>
      <c r="C44" s="129"/>
      <c r="D44" s="131"/>
      <c r="E44" s="131"/>
      <c r="F44" s="131"/>
      <c r="G44" s="118">
        <f t="shared" si="16"/>
        <v>5.6157521627816092</v>
      </c>
      <c r="H44" s="120">
        <f t="shared" si="16"/>
        <v>2.3734397840326582</v>
      </c>
    </row>
    <row r="45" spans="2:8" ht="18" customHeight="1" x14ac:dyDescent="0.25">
      <c r="B45" s="34">
        <v>37</v>
      </c>
      <c r="C45" s="129"/>
      <c r="D45" s="131"/>
      <c r="E45" s="131"/>
      <c r="F45" s="131"/>
      <c r="G45" s="118">
        <f t="shared" si="16"/>
        <v>5.8914855939741857</v>
      </c>
      <c r="H45" s="120">
        <f t="shared" si="16"/>
        <v>2.4311143707846523</v>
      </c>
    </row>
    <row r="46" spans="2:8" ht="18" customHeight="1" x14ac:dyDescent="0.25">
      <c r="B46" s="34">
        <v>38</v>
      </c>
      <c r="C46" s="129"/>
      <c r="D46" s="131"/>
      <c r="E46" s="131"/>
      <c r="F46" s="131"/>
      <c r="G46" s="118">
        <f t="shared" si="16"/>
        <v>6.1807575366383176</v>
      </c>
      <c r="H46" s="120">
        <f t="shared" si="16"/>
        <v>2.4901904499947189</v>
      </c>
    </row>
    <row r="47" spans="2:8" ht="18" customHeight="1" x14ac:dyDescent="0.25">
      <c r="B47" s="34">
        <v>39</v>
      </c>
      <c r="C47" s="129"/>
      <c r="D47" s="131"/>
      <c r="E47" s="131"/>
      <c r="F47" s="131"/>
      <c r="G47" s="118">
        <f t="shared" si="16"/>
        <v>6.4842327316872579</v>
      </c>
      <c r="H47" s="120">
        <f t="shared" si="16"/>
        <v>2.5507020779295906</v>
      </c>
    </row>
    <row r="48" spans="2:8" ht="18" customHeight="1" x14ac:dyDescent="0.25">
      <c r="B48" s="34">
        <v>40</v>
      </c>
      <c r="C48" s="129"/>
      <c r="D48" s="131"/>
      <c r="E48" s="131"/>
      <c r="F48" s="131"/>
      <c r="G48" s="118">
        <f t="shared" si="16"/>
        <v>6.8026085588131036</v>
      </c>
      <c r="H48" s="120">
        <f t="shared" si="16"/>
        <v>2.6126841384232793</v>
      </c>
    </row>
    <row r="49" spans="2:8" ht="18" customHeight="1" x14ac:dyDescent="0.25">
      <c r="B49" s="34">
        <v>41</v>
      </c>
      <c r="C49" s="129"/>
      <c r="D49" s="131"/>
      <c r="E49" s="131"/>
      <c r="F49" s="131"/>
      <c r="G49" s="118">
        <f t="shared" si="16"/>
        <v>7.1366166390508257</v>
      </c>
      <c r="H49" s="120">
        <f t="shared" si="16"/>
        <v>2.6761723629869651</v>
      </c>
    </row>
    <row r="50" spans="2:8" ht="18" customHeight="1" x14ac:dyDescent="0.25">
      <c r="B50" s="34">
        <v>42</v>
      </c>
      <c r="C50" s="129"/>
      <c r="D50" s="131"/>
      <c r="E50" s="131"/>
      <c r="F50" s="131"/>
      <c r="G50" s="118">
        <f t="shared" si="16"/>
        <v>7.4870245160282209</v>
      </c>
      <c r="H50" s="120">
        <f t="shared" si="16"/>
        <v>2.7412033514075484</v>
      </c>
    </row>
    <row r="51" spans="2:8" ht="18" customHeight="1" x14ac:dyDescent="0.25">
      <c r="B51" s="34">
        <v>43</v>
      </c>
      <c r="C51" s="129"/>
      <c r="D51" s="131"/>
      <c r="E51" s="131"/>
      <c r="F51" s="131"/>
      <c r="G51" s="118">
        <f t="shared" si="16"/>
        <v>7.854637419765206</v>
      </c>
      <c r="H51" s="120">
        <f t="shared" si="16"/>
        <v>2.8078145928467517</v>
      </c>
    </row>
    <row r="52" spans="2:8" ht="18" customHeight="1" x14ac:dyDescent="0.25">
      <c r="B52" s="34">
        <v>44</v>
      </c>
      <c r="C52" s="129"/>
      <c r="D52" s="131"/>
      <c r="E52" s="131"/>
      <c r="F52" s="131"/>
      <c r="G52" s="118">
        <f t="shared" si="16"/>
        <v>8.2403001170756767</v>
      </c>
      <c r="H52" s="120">
        <f t="shared" si="16"/>
        <v>2.8760444874529276</v>
      </c>
    </row>
    <row r="53" spans="2:8" ht="18" customHeight="1" x14ac:dyDescent="0.25">
      <c r="B53" s="34">
        <v>45</v>
      </c>
      <c r="C53" s="129"/>
      <c r="D53" s="131"/>
      <c r="E53" s="131"/>
      <c r="F53" s="131"/>
      <c r="G53" s="118">
        <f t="shared" si="16"/>
        <v>8.6448988528240918</v>
      </c>
      <c r="H53" s="120">
        <f t="shared" si="16"/>
        <v>2.9459323684980339</v>
      </c>
    </row>
    <row r="54" spans="2:8" ht="18" customHeight="1" x14ac:dyDescent="0.25">
      <c r="B54" s="34">
        <v>46</v>
      </c>
      <c r="C54" s="129"/>
      <c r="D54" s="131"/>
      <c r="E54" s="131"/>
      <c r="F54" s="131"/>
      <c r="G54" s="118">
        <f t="shared" si="16"/>
        <v>9.0693633864977539</v>
      </c>
      <c r="H54" s="120">
        <f t="shared" si="16"/>
        <v>3.0175185250525356</v>
      </c>
    </row>
    <row r="55" spans="2:8" ht="18" customHeight="1" thickBot="1" x14ac:dyDescent="0.3">
      <c r="B55" s="34">
        <v>47</v>
      </c>
      <c r="C55" s="129"/>
      <c r="D55" s="131"/>
      <c r="E55" s="131"/>
      <c r="F55" s="131"/>
      <c r="G55" s="122">
        <f t="shared" si="16"/>
        <v>9.5146691287747931</v>
      </c>
      <c r="H55" s="120">
        <f t="shared" si="16"/>
        <v>3.090844225211312</v>
      </c>
    </row>
    <row r="56" spans="2:8" ht="18" customHeight="1" x14ac:dyDescent="0.25">
      <c r="B56" s="34">
        <v>48</v>
      </c>
      <c r="C56" s="129"/>
      <c r="D56" s="131"/>
      <c r="E56" s="131"/>
      <c r="F56" s="131"/>
      <c r="G56" s="131"/>
      <c r="H56" s="120">
        <f t="shared" ref="H56:H103" si="17">H$6^$B56</f>
        <v>3.1659517398839472</v>
      </c>
    </row>
    <row r="57" spans="2:8" ht="18" customHeight="1" x14ac:dyDescent="0.25">
      <c r="B57" s="34">
        <v>49</v>
      </c>
      <c r="C57" s="129"/>
      <c r="D57" s="131"/>
      <c r="E57" s="131"/>
      <c r="F57" s="131"/>
      <c r="G57" s="131"/>
      <c r="H57" s="120">
        <f t="shared" si="17"/>
        <v>3.2428843671631276</v>
      </c>
    </row>
    <row r="58" spans="2:8" ht="18" customHeight="1" x14ac:dyDescent="0.25">
      <c r="B58" s="34">
        <v>50</v>
      </c>
      <c r="C58" s="129"/>
      <c r="D58" s="131"/>
      <c r="E58" s="131"/>
      <c r="F58" s="131"/>
      <c r="G58" s="131"/>
      <c r="H58" s="120">
        <f t="shared" si="17"/>
        <v>3.3216864572851907</v>
      </c>
    </row>
    <row r="59" spans="2:8" ht="18" customHeight="1" x14ac:dyDescent="0.25">
      <c r="B59" s="34">
        <v>51</v>
      </c>
      <c r="C59" s="129"/>
      <c r="D59" s="131"/>
      <c r="E59" s="131"/>
      <c r="F59" s="131"/>
      <c r="G59" s="131"/>
      <c r="H59" s="120">
        <f t="shared" si="17"/>
        <v>3.4024034381972208</v>
      </c>
    </row>
    <row r="60" spans="2:8" ht="18" customHeight="1" x14ac:dyDescent="0.25">
      <c r="B60" s="34">
        <v>52</v>
      </c>
      <c r="C60" s="129"/>
      <c r="D60" s="131"/>
      <c r="E60" s="131"/>
      <c r="F60" s="131"/>
      <c r="G60" s="131"/>
      <c r="H60" s="120">
        <f t="shared" si="17"/>
        <v>3.4850818417454135</v>
      </c>
    </row>
    <row r="61" spans="2:8" ht="18" customHeight="1" x14ac:dyDescent="0.25">
      <c r="B61" s="34">
        <v>53</v>
      </c>
      <c r="C61" s="129"/>
      <c r="D61" s="131"/>
      <c r="E61" s="131"/>
      <c r="F61" s="131"/>
      <c r="G61" s="131"/>
      <c r="H61" s="120">
        <f t="shared" si="17"/>
        <v>3.569769330499827</v>
      </c>
    </row>
    <row r="62" spans="2:8" ht="18" customHeight="1" x14ac:dyDescent="0.25">
      <c r="B62" s="34">
        <v>54</v>
      </c>
      <c r="C62" s="129"/>
      <c r="D62" s="131"/>
      <c r="E62" s="131"/>
      <c r="F62" s="131"/>
      <c r="G62" s="131"/>
      <c r="H62" s="120">
        <f t="shared" si="17"/>
        <v>3.6565147252309731</v>
      </c>
    </row>
    <row r="63" spans="2:8" ht="18" customHeight="1" x14ac:dyDescent="0.25">
      <c r="B63" s="34">
        <v>55</v>
      </c>
      <c r="C63" s="129"/>
      <c r="D63" s="131"/>
      <c r="E63" s="131"/>
      <c r="F63" s="131"/>
      <c r="G63" s="131"/>
      <c r="H63" s="120">
        <f t="shared" si="17"/>
        <v>3.7453680330540853</v>
      </c>
    </row>
    <row r="64" spans="2:8" ht="18" customHeight="1" x14ac:dyDescent="0.25">
      <c r="B64" s="34">
        <v>56</v>
      </c>
      <c r="C64" s="129"/>
      <c r="D64" s="131"/>
      <c r="E64" s="131"/>
      <c r="F64" s="131"/>
      <c r="G64" s="131"/>
      <c r="H64" s="120">
        <f t="shared" si="17"/>
        <v>3.8363804762572991</v>
      </c>
    </row>
    <row r="65" spans="2:8" ht="18" customHeight="1" x14ac:dyDescent="0.25">
      <c r="B65" s="34">
        <v>57</v>
      </c>
      <c r="C65" s="129"/>
      <c r="D65" s="131"/>
      <c r="E65" s="131"/>
      <c r="F65" s="131"/>
      <c r="G65" s="131"/>
      <c r="H65" s="120">
        <f t="shared" si="17"/>
        <v>3.9296045218303512</v>
      </c>
    </row>
    <row r="66" spans="2:8" ht="18" customHeight="1" x14ac:dyDescent="0.25">
      <c r="B66" s="34">
        <v>58</v>
      </c>
      <c r="C66" s="129"/>
      <c r="D66" s="131"/>
      <c r="E66" s="131"/>
      <c r="F66" s="131"/>
      <c r="G66" s="131"/>
      <c r="H66" s="120">
        <f t="shared" si="17"/>
        <v>4.0250939117108295</v>
      </c>
    </row>
    <row r="67" spans="2:8" ht="18" customHeight="1" x14ac:dyDescent="0.25">
      <c r="B67" s="34">
        <v>59</v>
      </c>
      <c r="C67" s="129"/>
      <c r="D67" s="131"/>
      <c r="E67" s="131"/>
      <c r="F67" s="131"/>
      <c r="G67" s="131"/>
      <c r="H67" s="120">
        <f t="shared" si="17"/>
        <v>4.1229036937654024</v>
      </c>
    </row>
    <row r="68" spans="2:8" ht="18" customHeight="1" x14ac:dyDescent="0.25">
      <c r="B68" s="34">
        <v>60</v>
      </c>
      <c r="C68" s="129"/>
      <c r="D68" s="131"/>
      <c r="E68" s="131"/>
      <c r="F68" s="131"/>
      <c r="G68" s="131"/>
      <c r="H68" s="120">
        <f t="shared" si="17"/>
        <v>4.2230902535239014</v>
      </c>
    </row>
    <row r="69" spans="2:8" ht="18" customHeight="1" x14ac:dyDescent="0.25">
      <c r="B69" s="34">
        <v>61</v>
      </c>
      <c r="C69" s="129"/>
      <c r="D69" s="131"/>
      <c r="E69" s="131"/>
      <c r="F69" s="131"/>
      <c r="G69" s="131"/>
      <c r="H69" s="120">
        <f t="shared" si="17"/>
        <v>4.3257113466845327</v>
      </c>
    </row>
    <row r="70" spans="2:8" ht="18" customHeight="1" x14ac:dyDescent="0.25">
      <c r="B70" s="34">
        <v>62</v>
      </c>
      <c r="C70" s="129"/>
      <c r="D70" s="131"/>
      <c r="E70" s="131"/>
      <c r="F70" s="131"/>
      <c r="G70" s="131"/>
      <c r="H70" s="120">
        <f t="shared" si="17"/>
        <v>4.4308261324089662</v>
      </c>
    </row>
    <row r="71" spans="2:8" ht="18" customHeight="1" x14ac:dyDescent="0.25">
      <c r="B71" s="34">
        <v>63</v>
      </c>
      <c r="C71" s="129"/>
      <c r="D71" s="131"/>
      <c r="E71" s="131"/>
      <c r="F71" s="131"/>
      <c r="G71" s="131"/>
      <c r="H71" s="120">
        <f t="shared" si="17"/>
        <v>4.5384952074265028</v>
      </c>
    </row>
    <row r="72" spans="2:8" ht="18" customHeight="1" x14ac:dyDescent="0.25">
      <c r="B72" s="34">
        <v>64</v>
      </c>
      <c r="C72" s="129"/>
      <c r="D72" s="131"/>
      <c r="E72" s="131"/>
      <c r="F72" s="131"/>
      <c r="G72" s="131"/>
      <c r="H72" s="120">
        <f t="shared" si="17"/>
        <v>4.6487806409669679</v>
      </c>
    </row>
    <row r="73" spans="2:8" ht="18" customHeight="1" x14ac:dyDescent="0.25">
      <c r="B73" s="34">
        <v>65</v>
      </c>
      <c r="C73" s="129"/>
      <c r="D73" s="131"/>
      <c r="E73" s="131"/>
      <c r="F73" s="131"/>
      <c r="G73" s="131"/>
      <c r="H73" s="120">
        <f t="shared" si="17"/>
        <v>4.7617460105424652</v>
      </c>
    </row>
    <row r="74" spans="2:8" ht="18" customHeight="1" x14ac:dyDescent="0.25">
      <c r="B74" s="34">
        <v>66</v>
      </c>
      <c r="C74" s="129"/>
      <c r="D74" s="131"/>
      <c r="E74" s="131"/>
      <c r="F74" s="131"/>
      <c r="G74" s="131"/>
      <c r="H74" s="120">
        <f t="shared" si="17"/>
        <v>4.8774564385986467</v>
      </c>
    </row>
    <row r="75" spans="2:8" ht="18" customHeight="1" x14ac:dyDescent="0.25">
      <c r="B75" s="34">
        <v>67</v>
      </c>
      <c r="C75" s="129"/>
      <c r="D75" s="131"/>
      <c r="E75" s="131"/>
      <c r="F75" s="131"/>
      <c r="G75" s="131"/>
      <c r="H75" s="120">
        <f t="shared" si="17"/>
        <v>4.9959786300565936</v>
      </c>
    </row>
    <row r="76" spans="2:8" ht="18" customHeight="1" x14ac:dyDescent="0.25">
      <c r="B76" s="34">
        <v>68</v>
      </c>
      <c r="C76" s="129"/>
      <c r="D76" s="131"/>
      <c r="E76" s="131"/>
      <c r="F76" s="131"/>
      <c r="G76" s="131"/>
      <c r="H76" s="120">
        <f t="shared" si="17"/>
        <v>5.1173809107669692</v>
      </c>
    </row>
    <row r="77" spans="2:8" ht="18" customHeight="1" x14ac:dyDescent="0.25">
      <c r="B77" s="34">
        <v>69</v>
      </c>
      <c r="C77" s="129"/>
      <c r="D77" s="131"/>
      <c r="E77" s="131"/>
      <c r="F77" s="131"/>
      <c r="G77" s="131"/>
      <c r="H77" s="120">
        <f t="shared" si="17"/>
        <v>5.2417332668986063</v>
      </c>
    </row>
    <row r="78" spans="2:8" ht="18" customHeight="1" x14ac:dyDescent="0.25">
      <c r="B78" s="34">
        <v>70</v>
      </c>
      <c r="C78" s="129"/>
      <c r="D78" s="131"/>
      <c r="E78" s="131"/>
      <c r="F78" s="131"/>
      <c r="G78" s="131"/>
      <c r="H78" s="120">
        <f t="shared" si="17"/>
        <v>5.3691073852842424</v>
      </c>
    </row>
    <row r="79" spans="2:8" ht="18" customHeight="1" x14ac:dyDescent="0.25">
      <c r="B79" s="34">
        <v>71</v>
      </c>
      <c r="C79" s="129"/>
      <c r="D79" s="131"/>
      <c r="E79" s="131"/>
      <c r="F79" s="131"/>
      <c r="G79" s="131"/>
      <c r="H79" s="120">
        <f t="shared" si="17"/>
        <v>5.4995766947466489</v>
      </c>
    </row>
    <row r="80" spans="2:8" ht="18" customHeight="1" x14ac:dyDescent="0.25">
      <c r="B80" s="34">
        <v>72</v>
      </c>
      <c r="C80" s="129"/>
      <c r="D80" s="131"/>
      <c r="E80" s="131"/>
      <c r="F80" s="131"/>
      <c r="G80" s="131"/>
      <c r="H80" s="120">
        <f t="shared" si="17"/>
        <v>5.633216408428992</v>
      </c>
    </row>
    <row r="81" spans="2:8" ht="18" customHeight="1" x14ac:dyDescent="0.25">
      <c r="B81" s="34">
        <v>73</v>
      </c>
      <c r="C81" s="129"/>
      <c r="D81" s="131"/>
      <c r="E81" s="131"/>
      <c r="F81" s="131"/>
      <c r="G81" s="131"/>
      <c r="H81" s="120">
        <f t="shared" si="17"/>
        <v>5.770103567153817</v>
      </c>
    </row>
    <row r="82" spans="2:8" ht="18" customHeight="1" x14ac:dyDescent="0.25">
      <c r="B82" s="34">
        <v>74</v>
      </c>
      <c r="C82" s="129"/>
      <c r="D82" s="131"/>
      <c r="E82" s="131"/>
      <c r="F82" s="131"/>
      <c r="G82" s="131"/>
      <c r="H82" s="120">
        <f t="shared" si="17"/>
        <v>5.9103170838356549</v>
      </c>
    </row>
    <row r="83" spans="2:8" ht="18" customHeight="1" x14ac:dyDescent="0.25">
      <c r="B83" s="34">
        <v>75</v>
      </c>
      <c r="C83" s="129"/>
      <c r="D83" s="131"/>
      <c r="E83" s="131"/>
      <c r="F83" s="131"/>
      <c r="G83" s="131"/>
      <c r="H83" s="120">
        <f t="shared" si="17"/>
        <v>6.0539377889728607</v>
      </c>
    </row>
    <row r="84" spans="2:8" ht="18" customHeight="1" x14ac:dyDescent="0.25">
      <c r="B84" s="34">
        <v>76</v>
      </c>
      <c r="C84" s="129"/>
      <c r="D84" s="131"/>
      <c r="E84" s="131"/>
      <c r="F84" s="131"/>
      <c r="G84" s="131"/>
      <c r="H84" s="120">
        <f t="shared" si="17"/>
        <v>6.2010484772449015</v>
      </c>
    </row>
    <row r="85" spans="2:8" ht="18" customHeight="1" x14ac:dyDescent="0.25">
      <c r="B85" s="34">
        <v>77</v>
      </c>
      <c r="C85" s="129"/>
      <c r="D85" s="131"/>
      <c r="E85" s="131"/>
      <c r="F85" s="131"/>
      <c r="G85" s="131"/>
      <c r="H85" s="120">
        <f t="shared" si="17"/>
        <v>6.3517339552419525</v>
      </c>
    </row>
    <row r="86" spans="2:8" ht="18" customHeight="1" x14ac:dyDescent="0.25">
      <c r="B86" s="34">
        <v>78</v>
      </c>
      <c r="C86" s="129"/>
      <c r="D86" s="131"/>
      <c r="E86" s="131"/>
      <c r="F86" s="131"/>
      <c r="G86" s="131"/>
      <c r="H86" s="120">
        <f t="shared" si="17"/>
        <v>6.5060810903543311</v>
      </c>
    </row>
    <row r="87" spans="2:8" ht="18" customHeight="1" x14ac:dyDescent="0.25">
      <c r="B87" s="34">
        <v>79</v>
      </c>
      <c r="C87" s="129"/>
      <c r="D87" s="131"/>
      <c r="E87" s="131"/>
      <c r="F87" s="131"/>
      <c r="G87" s="131"/>
      <c r="H87" s="120">
        <f t="shared" si="17"/>
        <v>6.6641788608499413</v>
      </c>
    </row>
    <row r="88" spans="2:8" ht="18" customHeight="1" x14ac:dyDescent="0.25">
      <c r="B88" s="34">
        <v>80</v>
      </c>
      <c r="C88" s="129"/>
      <c r="D88" s="131"/>
      <c r="E88" s="131"/>
      <c r="F88" s="131"/>
      <c r="G88" s="131"/>
      <c r="H88" s="120">
        <f t="shared" si="17"/>
        <v>6.826118407168595</v>
      </c>
    </row>
    <row r="89" spans="2:8" ht="18" customHeight="1" x14ac:dyDescent="0.25">
      <c r="B89" s="34">
        <v>81</v>
      </c>
      <c r="C89" s="129"/>
      <c r="D89" s="131"/>
      <c r="E89" s="131"/>
      <c r="F89" s="131"/>
      <c r="G89" s="131"/>
      <c r="H89" s="120">
        <f t="shared" si="17"/>
        <v>6.9919930844627922</v>
      </c>
    </row>
    <row r="90" spans="2:8" ht="18" customHeight="1" x14ac:dyDescent="0.25">
      <c r="B90" s="34">
        <v>82</v>
      </c>
      <c r="C90" s="129"/>
      <c r="D90" s="131"/>
      <c r="E90" s="131"/>
      <c r="F90" s="131"/>
      <c r="G90" s="131"/>
      <c r="H90" s="120">
        <f t="shared" si="17"/>
        <v>7.1618985164152367</v>
      </c>
    </row>
    <row r="91" spans="2:8" ht="18" customHeight="1" x14ac:dyDescent="0.25">
      <c r="B91" s="34">
        <v>83</v>
      </c>
      <c r="C91" s="129"/>
      <c r="D91" s="131"/>
      <c r="E91" s="131"/>
      <c r="F91" s="131"/>
      <c r="G91" s="131"/>
      <c r="H91" s="120">
        <f t="shared" si="17"/>
        <v>7.3359326503641267</v>
      </c>
    </row>
    <row r="92" spans="2:8" ht="18" customHeight="1" x14ac:dyDescent="0.25">
      <c r="B92" s="34">
        <v>84</v>
      </c>
      <c r="C92" s="129"/>
      <c r="D92" s="131"/>
      <c r="E92" s="131"/>
      <c r="F92" s="131"/>
      <c r="G92" s="131"/>
      <c r="H92" s="120">
        <f t="shared" si="17"/>
        <v>7.5141958137679756</v>
      </c>
    </row>
    <row r="93" spans="2:8" ht="18" customHeight="1" x14ac:dyDescent="0.25">
      <c r="B93" s="34">
        <v>85</v>
      </c>
      <c r="C93" s="129"/>
      <c r="D93" s="131"/>
      <c r="E93" s="131"/>
      <c r="F93" s="131"/>
      <c r="G93" s="131"/>
      <c r="H93" s="120">
        <f t="shared" si="17"/>
        <v>7.6967907720425375</v>
      </c>
    </row>
    <row r="94" spans="2:8" ht="18" customHeight="1" x14ac:dyDescent="0.25">
      <c r="B94" s="34">
        <v>86</v>
      </c>
      <c r="C94" s="129"/>
      <c r="D94" s="131"/>
      <c r="E94" s="131"/>
      <c r="F94" s="131"/>
      <c r="G94" s="131"/>
      <c r="H94" s="120">
        <f t="shared" si="17"/>
        <v>7.8838227878031706</v>
      </c>
    </row>
    <row r="95" spans="2:8" ht="18" customHeight="1" x14ac:dyDescent="0.25">
      <c r="B95" s="34">
        <v>87</v>
      </c>
      <c r="C95" s="129"/>
      <c r="D95" s="131"/>
      <c r="E95" s="131"/>
      <c r="F95" s="131"/>
      <c r="G95" s="131"/>
      <c r="H95" s="120">
        <f t="shared" si="17"/>
        <v>8.0753996815467879</v>
      </c>
    </row>
    <row r="96" spans="2:8" ht="18" customHeight="1" x14ac:dyDescent="0.25">
      <c r="B96" s="34">
        <v>88</v>
      </c>
      <c r="C96" s="129"/>
      <c r="D96" s="131"/>
      <c r="E96" s="131"/>
      <c r="F96" s="131"/>
      <c r="G96" s="131"/>
      <c r="H96" s="120">
        <f t="shared" si="17"/>
        <v>8.2716318938083742</v>
      </c>
    </row>
    <row r="97" spans="2:8" ht="18" customHeight="1" x14ac:dyDescent="0.25">
      <c r="B97" s="34">
        <v>89</v>
      </c>
      <c r="C97" s="129"/>
      <c r="D97" s="131"/>
      <c r="E97" s="131"/>
      <c r="F97" s="131"/>
      <c r="G97" s="131"/>
      <c r="H97" s="120">
        <f t="shared" si="17"/>
        <v>8.4726325488279173</v>
      </c>
    </row>
    <row r="98" spans="2:8" ht="18" customHeight="1" x14ac:dyDescent="0.25">
      <c r="B98" s="34">
        <v>90</v>
      </c>
      <c r="C98" s="129"/>
      <c r="D98" s="131"/>
      <c r="E98" s="131"/>
      <c r="F98" s="131"/>
      <c r="G98" s="131"/>
      <c r="H98" s="120">
        <f t="shared" si="17"/>
        <v>8.6785175197644353</v>
      </c>
    </row>
    <row r="99" spans="2:8" ht="18" customHeight="1" x14ac:dyDescent="0.25">
      <c r="B99" s="34">
        <v>91</v>
      </c>
      <c r="C99" s="129"/>
      <c r="D99" s="131"/>
      <c r="E99" s="131"/>
      <c r="F99" s="131"/>
      <c r="G99" s="131"/>
      <c r="H99" s="120">
        <f t="shared" si="17"/>
        <v>8.8894054954947119</v>
      </c>
    </row>
    <row r="100" spans="2:8" ht="18" customHeight="1" x14ac:dyDescent="0.25">
      <c r="B100" s="34">
        <v>92</v>
      </c>
      <c r="C100" s="129"/>
      <c r="D100" s="131"/>
      <c r="E100" s="131"/>
      <c r="F100" s="131"/>
      <c r="G100" s="131"/>
      <c r="H100" s="120">
        <f t="shared" si="17"/>
        <v>9.1054180490352312</v>
      </c>
    </row>
    <row r="101" spans="2:8" ht="18" customHeight="1" x14ac:dyDescent="0.25">
      <c r="B101" s="34">
        <v>93</v>
      </c>
      <c r="C101" s="129"/>
      <c r="D101" s="131"/>
      <c r="E101" s="131"/>
      <c r="F101" s="131"/>
      <c r="G101" s="131"/>
      <c r="H101" s="120">
        <f t="shared" si="17"/>
        <v>9.3266797076267896</v>
      </c>
    </row>
    <row r="102" spans="2:8" ht="18" customHeight="1" x14ac:dyDescent="0.25">
      <c r="B102" s="34">
        <v>94</v>
      </c>
      <c r="C102" s="129"/>
      <c r="D102" s="131"/>
      <c r="E102" s="131"/>
      <c r="F102" s="131"/>
      <c r="G102" s="131"/>
      <c r="H102" s="120">
        <f t="shared" si="17"/>
        <v>9.5533180245221185</v>
      </c>
    </row>
    <row r="103" spans="2:8" ht="18" customHeight="1" thickBot="1" x14ac:dyDescent="0.3">
      <c r="B103" s="35">
        <v>95</v>
      </c>
      <c r="C103" s="130"/>
      <c r="D103" s="132"/>
      <c r="E103" s="132"/>
      <c r="F103" s="132"/>
      <c r="G103" s="132"/>
      <c r="H103" s="121">
        <f t="shared" si="17"/>
        <v>9.7854636525180041</v>
      </c>
    </row>
  </sheetData>
  <mergeCells count="2">
    <mergeCell ref="B3:H4"/>
    <mergeCell ref="J3:M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T60"/>
  <sheetViews>
    <sheetView zoomScaleNormal="100" workbookViewId="0">
      <selection activeCell="H4" sqref="H4"/>
    </sheetView>
  </sheetViews>
  <sheetFormatPr baseColWidth="10" defaultRowHeight="15" x14ac:dyDescent="0.25"/>
  <cols>
    <col min="3" max="3" width="22.5703125" customWidth="1"/>
    <col min="4" max="4" width="12" bestFit="1" customWidth="1"/>
    <col min="5" max="5" width="14.5703125" customWidth="1"/>
    <col min="6" max="9" width="6.7109375" customWidth="1"/>
    <col min="12" max="12" width="5.7109375" customWidth="1"/>
    <col min="13" max="13" width="7.7109375" customWidth="1"/>
    <col min="14" max="14" width="5.7109375" customWidth="1"/>
    <col min="15" max="15" width="7.7109375" customWidth="1"/>
    <col min="16" max="16" width="5.7109375" customWidth="1"/>
    <col min="17" max="17" width="7.7109375" customWidth="1"/>
    <col min="18" max="18" width="5.7109375" customWidth="1"/>
    <col min="19" max="19" width="7.7109375" customWidth="1"/>
  </cols>
  <sheetData>
    <row r="2" spans="1:20" ht="15.75" thickBot="1" x14ac:dyDescent="0.3">
      <c r="B2" s="59"/>
    </row>
    <row r="3" spans="1:20" ht="18.75" thickBot="1" x14ac:dyDescent="0.4">
      <c r="A3" s="2" t="s">
        <v>62</v>
      </c>
      <c r="B3" s="115">
        <v>1</v>
      </c>
      <c r="C3" s="2" t="s">
        <v>2</v>
      </c>
      <c r="D3" s="276" t="s">
        <v>4</v>
      </c>
      <c r="E3" s="277"/>
      <c r="G3" s="2" t="s">
        <v>43</v>
      </c>
      <c r="H3" s="93" t="str">
        <f>D3</f>
        <v>Tiefpass</v>
      </c>
      <c r="I3" s="94"/>
      <c r="K3" s="38" t="s">
        <v>12</v>
      </c>
      <c r="L3" s="285" t="s">
        <v>14</v>
      </c>
      <c r="M3" s="286"/>
      <c r="N3" s="285" t="s">
        <v>30</v>
      </c>
      <c r="O3" s="286"/>
      <c r="P3" s="285" t="s">
        <v>35</v>
      </c>
      <c r="Q3" s="286"/>
      <c r="R3" s="285" t="s">
        <v>36</v>
      </c>
      <c r="S3" s="286"/>
    </row>
    <row r="4" spans="1:20" ht="15.75" thickTop="1" x14ac:dyDescent="0.25">
      <c r="D4" s="278" t="s">
        <v>3</v>
      </c>
      <c r="E4" s="279"/>
      <c r="H4" s="95" t="str">
        <f>D4</f>
        <v>Hochpass</v>
      </c>
      <c r="I4" s="96"/>
      <c r="K4" s="274" t="s">
        <v>13</v>
      </c>
      <c r="L4" s="255">
        <v>1</v>
      </c>
      <c r="M4" s="260"/>
      <c r="N4" s="288">
        <v>1</v>
      </c>
      <c r="O4" s="289"/>
      <c r="P4" s="288">
        <v>1</v>
      </c>
      <c r="Q4" s="289"/>
      <c r="R4" s="288">
        <v>1</v>
      </c>
      <c r="S4" s="289"/>
    </row>
    <row r="5" spans="1:20" x14ac:dyDescent="0.25">
      <c r="D5" s="280" t="s">
        <v>68</v>
      </c>
      <c r="E5" s="281"/>
      <c r="H5" s="95" t="str">
        <f>D5</f>
        <v>Bandpass</v>
      </c>
      <c r="I5" s="96"/>
      <c r="K5" s="275"/>
      <c r="L5" s="290" t="s">
        <v>15</v>
      </c>
      <c r="M5" s="291"/>
      <c r="N5" s="257" t="s">
        <v>31</v>
      </c>
      <c r="O5" s="36" t="s">
        <v>33</v>
      </c>
      <c r="P5" s="257" t="s">
        <v>31</v>
      </c>
      <c r="Q5" s="36" t="s">
        <v>32</v>
      </c>
      <c r="R5" s="257" t="s">
        <v>31</v>
      </c>
      <c r="S5" s="36" t="s">
        <v>37</v>
      </c>
    </row>
    <row r="6" spans="1:20" ht="18.75" thickBot="1" x14ac:dyDescent="0.4">
      <c r="D6" s="282" t="s">
        <v>69</v>
      </c>
      <c r="E6" s="283"/>
      <c r="H6" s="97" t="str">
        <f>D6</f>
        <v>Bandsperre</v>
      </c>
      <c r="I6" s="98"/>
      <c r="K6" s="287"/>
      <c r="L6" s="39"/>
      <c r="M6" s="37"/>
      <c r="N6" s="284"/>
      <c r="O6" s="37" t="s">
        <v>34</v>
      </c>
      <c r="P6" s="284"/>
      <c r="Q6" s="37" t="s">
        <v>39</v>
      </c>
      <c r="R6" s="284"/>
      <c r="S6" s="37" t="s">
        <v>38</v>
      </c>
    </row>
    <row r="7" spans="1:20" ht="15.75" thickTop="1" x14ac:dyDescent="0.25">
      <c r="D7" s="6"/>
      <c r="E7" s="6"/>
      <c r="K7" s="274" t="s">
        <v>40</v>
      </c>
      <c r="L7" s="255">
        <v>1</v>
      </c>
      <c r="M7" s="260"/>
      <c r="N7" s="288">
        <v>1</v>
      </c>
      <c r="O7" s="289"/>
      <c r="P7" s="288">
        <v>1</v>
      </c>
      <c r="Q7" s="289"/>
      <c r="R7" s="288">
        <v>1</v>
      </c>
      <c r="S7" s="289"/>
    </row>
    <row r="8" spans="1:20" ht="18.75" thickBot="1" x14ac:dyDescent="0.4">
      <c r="F8" s="4" t="s">
        <v>22</v>
      </c>
      <c r="G8" s="4" t="s">
        <v>21</v>
      </c>
      <c r="H8" s="4" t="s">
        <v>23</v>
      </c>
      <c r="I8" s="4" t="s">
        <v>46</v>
      </c>
      <c r="K8" s="275"/>
      <c r="L8" s="257" t="s">
        <v>41</v>
      </c>
      <c r="M8" s="40">
        <v>1</v>
      </c>
      <c r="N8" s="257" t="s">
        <v>41</v>
      </c>
      <c r="O8" s="36" t="s">
        <v>34</v>
      </c>
      <c r="P8" s="257" t="s">
        <v>41</v>
      </c>
      <c r="Q8" s="36" t="s">
        <v>39</v>
      </c>
      <c r="R8" s="257" t="s">
        <v>41</v>
      </c>
      <c r="S8" s="36" t="s">
        <v>38</v>
      </c>
    </row>
    <row r="9" spans="1:20" ht="15.75" thickBot="1" x14ac:dyDescent="0.3">
      <c r="C9" s="2" t="s">
        <v>17</v>
      </c>
      <c r="D9" s="18">
        <f>10^-9</f>
        <v>1.0000000000000001E-9</v>
      </c>
      <c r="E9" s="19" t="s">
        <v>19</v>
      </c>
      <c r="F9" s="7" t="s">
        <v>24</v>
      </c>
      <c r="G9" s="10" t="str">
        <f t="shared" ref="G9" si="0">$E9&amp;G$8</f>
        <v>nF</v>
      </c>
      <c r="H9" s="43" t="s">
        <v>24</v>
      </c>
      <c r="I9" s="17" t="s">
        <v>24</v>
      </c>
      <c r="K9" s="287"/>
      <c r="L9" s="284"/>
      <c r="M9" s="37" t="s">
        <v>42</v>
      </c>
      <c r="N9" s="284"/>
      <c r="O9" s="37" t="s">
        <v>33</v>
      </c>
      <c r="P9" s="284"/>
      <c r="Q9" s="37" t="s">
        <v>32</v>
      </c>
      <c r="R9" s="284"/>
      <c r="S9" s="37" t="s">
        <v>37</v>
      </c>
    </row>
    <row r="10" spans="1:20" ht="15.75" thickTop="1" x14ac:dyDescent="0.25">
      <c r="C10" s="5"/>
      <c r="D10" s="20">
        <f>10^-6</f>
        <v>9.9999999999999995E-7</v>
      </c>
      <c r="E10" s="21" t="s">
        <v>26</v>
      </c>
      <c r="F10" s="11" t="s">
        <v>24</v>
      </c>
      <c r="G10" s="9" t="str">
        <f t="shared" ref="F10:I14" si="1">$E10&amp;G$8</f>
        <v>μF</v>
      </c>
      <c r="H10" s="9" t="str">
        <f t="shared" si="1"/>
        <v>μH</v>
      </c>
      <c r="I10" s="13" t="s">
        <v>24</v>
      </c>
      <c r="K10" s="274" t="s">
        <v>80</v>
      </c>
      <c r="L10" s="255">
        <v>1</v>
      </c>
      <c r="M10" s="256"/>
      <c r="N10" s="256"/>
      <c r="O10" s="164"/>
      <c r="P10" s="255">
        <v>1</v>
      </c>
      <c r="Q10" s="256"/>
      <c r="R10" s="256"/>
      <c r="S10" s="260"/>
    </row>
    <row r="11" spans="1:20" x14ac:dyDescent="0.25">
      <c r="C11" s="5"/>
      <c r="D11" s="20">
        <f>10^-3</f>
        <v>1E-3</v>
      </c>
      <c r="E11" s="21" t="s">
        <v>18</v>
      </c>
      <c r="F11" s="11" t="s">
        <v>24</v>
      </c>
      <c r="G11" s="9" t="str">
        <f t="shared" si="1"/>
        <v>mF</v>
      </c>
      <c r="H11" s="9" t="str">
        <f t="shared" si="1"/>
        <v>mH</v>
      </c>
      <c r="I11" s="13" t="str">
        <f>$E11&amp;I$8</f>
        <v>mHz</v>
      </c>
      <c r="K11" s="275"/>
      <c r="L11" s="257" t="s">
        <v>98</v>
      </c>
      <c r="M11" s="259" t="s">
        <v>100</v>
      </c>
      <c r="N11" s="258" t="s">
        <v>102</v>
      </c>
      <c r="O11" s="272" t="s">
        <v>101</v>
      </c>
      <c r="P11" s="257" t="s">
        <v>98</v>
      </c>
      <c r="Q11" s="89" t="s">
        <v>104</v>
      </c>
      <c r="R11" s="258" t="s">
        <v>105</v>
      </c>
      <c r="S11" s="160" t="s">
        <v>32</v>
      </c>
    </row>
    <row r="12" spans="1:20" ht="18.75" thickBot="1" x14ac:dyDescent="0.3">
      <c r="C12" s="5"/>
      <c r="D12" s="20">
        <f>10^0</f>
        <v>1</v>
      </c>
      <c r="E12" s="21"/>
      <c r="F12" s="12" t="str">
        <f t="shared" si="1"/>
        <v>Ω</v>
      </c>
      <c r="G12" s="8" t="s">
        <v>21</v>
      </c>
      <c r="H12" s="9" t="str">
        <f t="shared" si="1"/>
        <v>H</v>
      </c>
      <c r="I12" s="13" t="str">
        <f>I8</f>
        <v>Hz</v>
      </c>
      <c r="K12" s="275"/>
      <c r="L12" s="257"/>
      <c r="M12" s="259"/>
      <c r="N12" s="259"/>
      <c r="O12" s="273"/>
      <c r="P12" s="257"/>
      <c r="Q12" s="92" t="s">
        <v>103</v>
      </c>
      <c r="R12" s="259"/>
      <c r="S12" s="161" t="s">
        <v>106</v>
      </c>
    </row>
    <row r="13" spans="1:20" x14ac:dyDescent="0.25">
      <c r="C13" s="5"/>
      <c r="D13" s="20">
        <f>10^3</f>
        <v>1000</v>
      </c>
      <c r="E13" s="22" t="s">
        <v>20</v>
      </c>
      <c r="F13" s="12" t="str">
        <f t="shared" si="1"/>
        <v>kΩ</v>
      </c>
      <c r="G13" s="8" t="s">
        <v>24</v>
      </c>
      <c r="H13" s="8" t="s">
        <v>24</v>
      </c>
      <c r="I13" s="13" t="str">
        <f t="shared" si="1"/>
        <v>kHz</v>
      </c>
      <c r="K13" s="261" t="s">
        <v>107</v>
      </c>
      <c r="L13" s="264">
        <v>1</v>
      </c>
      <c r="M13" s="265"/>
      <c r="N13" s="265"/>
      <c r="O13" s="266"/>
      <c r="P13" s="269">
        <v>1</v>
      </c>
      <c r="Q13" s="270"/>
      <c r="R13" s="270"/>
      <c r="S13" s="271"/>
      <c r="T13" s="48"/>
    </row>
    <row r="14" spans="1:20" ht="18.75" thickBot="1" x14ac:dyDescent="0.3">
      <c r="D14" s="23">
        <f>10^6</f>
        <v>1000000</v>
      </c>
      <c r="E14" s="24" t="s">
        <v>25</v>
      </c>
      <c r="F14" s="14" t="str">
        <f t="shared" si="1"/>
        <v>MΩ</v>
      </c>
      <c r="G14" s="15" t="s">
        <v>24</v>
      </c>
      <c r="H14" s="15" t="s">
        <v>24</v>
      </c>
      <c r="I14" s="16" t="str">
        <f t="shared" si="1"/>
        <v>MHz</v>
      </c>
      <c r="J14" s="30"/>
      <c r="K14" s="262"/>
      <c r="L14" s="257" t="s">
        <v>98</v>
      </c>
      <c r="M14" s="89">
        <v>1</v>
      </c>
      <c r="N14" s="259" t="s">
        <v>102</v>
      </c>
      <c r="O14" s="160" t="s">
        <v>34</v>
      </c>
      <c r="P14" s="257" t="s">
        <v>98</v>
      </c>
      <c r="Q14" s="150" t="s">
        <v>103</v>
      </c>
      <c r="R14" s="258" t="s">
        <v>105</v>
      </c>
      <c r="S14" s="161" t="s">
        <v>109</v>
      </c>
      <c r="T14" s="48"/>
    </row>
    <row r="15" spans="1:20" ht="15.75" thickBot="1" x14ac:dyDescent="0.3">
      <c r="K15" s="263"/>
      <c r="L15" s="267"/>
      <c r="M15" s="162" t="s">
        <v>99</v>
      </c>
      <c r="N15" s="268"/>
      <c r="O15" s="163" t="s">
        <v>108</v>
      </c>
      <c r="P15" s="267"/>
      <c r="Q15" s="162" t="s">
        <v>104</v>
      </c>
      <c r="R15" s="268"/>
      <c r="S15" s="165" t="s">
        <v>110</v>
      </c>
      <c r="T15" s="48"/>
    </row>
    <row r="16" spans="1:20" ht="15.75" thickBot="1" x14ac:dyDescent="0.3">
      <c r="C16" s="2" t="s">
        <v>29</v>
      </c>
      <c r="D16" s="2" t="s">
        <v>27</v>
      </c>
      <c r="E16" s="27" t="s">
        <v>16</v>
      </c>
      <c r="F16" s="28" t="s">
        <v>28</v>
      </c>
    </row>
    <row r="17" spans="3:20" x14ac:dyDescent="0.25">
      <c r="C17" s="32" t="s">
        <v>6</v>
      </c>
      <c r="D17" s="119">
        <f>IF(AND(Berechnung!$A$11=TRUE, Berechnung!$A$12=1), IF(Berechnung!C14=0, 1,Berechnung!C14), IF(AND(Berechnung!$A$11=TRUE, OR(Berechnung!$A$12=2, Berechnung!$A$12=3)), Bauteile!C17,  IF(Berechnung!C14=0, 1,Berechnung!C14)))</f>
        <v>60</v>
      </c>
      <c r="E17" s="117">
        <f>IF(Berechnung!A11=FALSE, D17*F17, Bauteile!C17*Bauteile!D17)</f>
        <v>60</v>
      </c>
      <c r="F17" s="25">
        <f>IF(AND(Berechnung!$A$11=TRUE, Berechnung!$A$12=1), IF(Berechnung!A14=1,D12, IF(Berechnung!A14=2,D13,D14)), IF(AND(Berechnung!$A$11=TRUE, OR(Berechnung!$A$12=2, Berechnung!$A$12=3)), Bauteile!D17, IF(Berechnung!A14=1,D12, IF(Berechnung!A14=2,D13,D14))))</f>
        <v>1</v>
      </c>
      <c r="G17" s="310">
        <f>IF(Berechnung!A14=1,Einstellungen!D12, IF(Berechnung!A14=2,Einstellungen!D13,Einstellungen!D14))</f>
        <v>1</v>
      </c>
      <c r="H17" s="311"/>
      <c r="I17" s="159"/>
    </row>
    <row r="18" spans="3:20" x14ac:dyDescent="0.25">
      <c r="C18" s="32" t="s">
        <v>9</v>
      </c>
      <c r="D18" s="120">
        <f>IF(AND(Berechnung!$A$11=TRUE, Berechnung!$A$12=2), IF(Berechnung!C15=0, 1,Berechnung!C15), IF(AND(Berechnung!$A$11=TRUE, OR(Berechnung!$A$12=1, Berechnung!$A$12=3)), Bauteile!C18,  IF(Berechnung!C15=0, 1,Berechnung!C15)))</f>
        <v>25.262689379665922</v>
      </c>
      <c r="E18" s="307">
        <f>IF(Berechnung!A11=FALSE, D18*F18, Bauteile!C18*Bauteile!D18)</f>
        <v>2.5262689379665925E-8</v>
      </c>
      <c r="F18" s="26">
        <f>IF(AND(Berechnung!$A$11=TRUE, Berechnung!$A$12=2), IF(Berechnung!A15=1,D9, IF(Berechnung!A15=2,D10,Einstellungen!D11)), IF(AND(Berechnung!$A$11=TRUE, OR(Berechnung!$A$12=1, Berechnung!$A$12=3)), Bauteile!D18, IF(Berechnung!A15=1,D9, IF(Berechnung!A15=2,D10,Einstellungen!D11))))</f>
        <v>1.0000000000000001E-9</v>
      </c>
      <c r="G18" s="309">
        <f>IF(Berechnung!A15=1,D9, IF(Berechnung!A15=2,D10,Einstellungen!D11))</f>
        <v>1.0000000000000001E-9</v>
      </c>
      <c r="H18" s="312"/>
      <c r="T18" s="145"/>
    </row>
    <row r="19" spans="3:20" ht="15.75" thickBot="1" x14ac:dyDescent="0.3">
      <c r="C19" s="32" t="s">
        <v>8</v>
      </c>
      <c r="D19" s="121">
        <f>IF(AND(Berechnung!$A$11=TRUE, Berechnung!$A$12=3), IF(Berechnung!C16=0, 1,Berechnung!C16), IF(AND(Berechnung!$A$11=TRUE, OR(Berechnung!$A$12=1, Berechnung!$A$12=2)), Bauteile!C19,  IF(Berechnung!C16=0, 1,Berechnung!C16)))</f>
        <v>90.945681766797335</v>
      </c>
      <c r="E19" s="308">
        <f>IF(Berechnung!A11=FALSE, D19*F19, Bauteile!C19*Bauteile!D19)</f>
        <v>9.0945681766797332E-5</v>
      </c>
      <c r="F19" s="26">
        <f>IF(AND(Berechnung!$A$11=TRUE, Berechnung!$A$12=3), IF(Berechnung!A16=1,D10, IF(Berechnung!A16=2,Einstellungen!D11,Einstellungen!D12)), IF(AND(Berechnung!$A$11=TRUE, OR(Berechnung!$A$12=1, Berechnung!$A$12=2)), Bauteile!D19, IF(Berechnung!A16=1,D10, IF(Berechnung!A16=2,Einstellungen!D11,Einstellungen!D12))))</f>
        <v>9.9999999999999995E-7</v>
      </c>
      <c r="G19" s="313">
        <f>IF(Berechnung!A16=1,D10, IF(Berechnung!A16=2,Einstellungen!D11,Einstellungen!D12))</f>
        <v>9.9999999999999995E-7</v>
      </c>
      <c r="H19" s="314"/>
    </row>
    <row r="21" spans="3:20" ht="15.75" thickBot="1" x14ac:dyDescent="0.3">
      <c r="D21" s="27" t="s">
        <v>50</v>
      </c>
      <c r="F21" s="158"/>
      <c r="G21" s="158"/>
    </row>
    <row r="22" spans="3:20" x14ac:dyDescent="0.25">
      <c r="C22" s="44" t="s">
        <v>49</v>
      </c>
      <c r="D22" s="113">
        <v>9.9999999999999995E-8</v>
      </c>
      <c r="E22" s="45"/>
      <c r="F22" s="48"/>
      <c r="G22" s="155"/>
      <c r="H22" s="159"/>
      <c r="I22" s="159"/>
      <c r="K22" s="41"/>
      <c r="L22" s="41"/>
      <c r="M22" s="41"/>
    </row>
    <row r="23" spans="3:20" x14ac:dyDescent="0.25">
      <c r="D23" s="114">
        <v>9.9999999999999995E-7</v>
      </c>
      <c r="F23" s="48"/>
      <c r="G23" s="48"/>
      <c r="H23" s="159"/>
      <c r="I23" s="159"/>
    </row>
    <row r="24" spans="3:20" x14ac:dyDescent="0.25">
      <c r="D24" s="114">
        <v>1.0000000000000001E-5</v>
      </c>
      <c r="F24" s="48"/>
      <c r="G24" s="48"/>
      <c r="H24" s="159"/>
      <c r="I24" s="159"/>
    </row>
    <row r="25" spans="3:20" x14ac:dyDescent="0.25">
      <c r="D25" s="114">
        <v>1E-4</v>
      </c>
      <c r="F25" s="48"/>
      <c r="G25" s="48"/>
      <c r="H25" s="159"/>
      <c r="I25" s="159"/>
    </row>
    <row r="26" spans="3:20" x14ac:dyDescent="0.25">
      <c r="D26" s="34">
        <v>1E-3</v>
      </c>
      <c r="F26" s="48"/>
      <c r="G26" s="48"/>
      <c r="H26" s="159"/>
      <c r="I26" s="159"/>
    </row>
    <row r="27" spans="3:20" x14ac:dyDescent="0.25">
      <c r="D27" s="34">
        <v>0.01</v>
      </c>
      <c r="F27" s="48"/>
      <c r="G27" s="48"/>
      <c r="H27" s="159"/>
      <c r="I27" s="159"/>
    </row>
    <row r="28" spans="3:20" x14ac:dyDescent="0.25">
      <c r="D28" s="34">
        <v>0.1</v>
      </c>
      <c r="F28" s="48"/>
      <c r="G28" s="48"/>
      <c r="H28" s="159"/>
      <c r="I28" s="159"/>
    </row>
    <row r="29" spans="3:20" x14ac:dyDescent="0.25">
      <c r="D29" s="34">
        <v>1</v>
      </c>
      <c r="F29" s="48"/>
      <c r="G29" s="48"/>
      <c r="H29" s="159"/>
      <c r="I29" s="159"/>
    </row>
    <row r="30" spans="3:20" x14ac:dyDescent="0.25">
      <c r="D30" s="34">
        <v>10</v>
      </c>
      <c r="F30" s="48"/>
      <c r="G30" s="48"/>
      <c r="H30" s="159"/>
      <c r="I30" s="159"/>
    </row>
    <row r="31" spans="3:20" x14ac:dyDescent="0.25">
      <c r="D31" s="34">
        <v>100</v>
      </c>
      <c r="H31" s="1"/>
      <c r="I31" s="1"/>
    </row>
    <row r="32" spans="3:20" x14ac:dyDescent="0.25">
      <c r="D32" s="34">
        <v>1000</v>
      </c>
      <c r="H32" s="159"/>
      <c r="I32" s="159"/>
    </row>
    <row r="33" spans="3:9" x14ac:dyDescent="0.25">
      <c r="D33" s="34">
        <v>10000</v>
      </c>
      <c r="H33" s="159"/>
      <c r="I33" s="159"/>
    </row>
    <row r="34" spans="3:9" x14ac:dyDescent="0.25">
      <c r="D34" s="34">
        <v>1000000</v>
      </c>
      <c r="H34" s="159"/>
      <c r="I34" s="159"/>
    </row>
    <row r="35" spans="3:9" x14ac:dyDescent="0.25">
      <c r="D35" s="34">
        <v>10000000</v>
      </c>
    </row>
    <row r="36" spans="3:9" ht="15.75" thickBot="1" x14ac:dyDescent="0.3">
      <c r="D36" s="35">
        <v>100000000</v>
      </c>
    </row>
    <row r="37" spans="3:9" ht="15.75" thickBot="1" x14ac:dyDescent="0.3"/>
    <row r="38" spans="3:9" ht="15.75" thickBot="1" x14ac:dyDescent="0.3">
      <c r="C38" s="3" t="s">
        <v>61</v>
      </c>
      <c r="D38" s="116">
        <v>10</v>
      </c>
    </row>
    <row r="39" spans="3:9" x14ac:dyDescent="0.25">
      <c r="C39" s="3"/>
      <c r="D39" s="141"/>
    </row>
    <row r="40" spans="3:9" ht="15.75" thickBot="1" x14ac:dyDescent="0.3">
      <c r="C40" s="3" t="s">
        <v>73</v>
      </c>
      <c r="D40" s="27" t="s">
        <v>76</v>
      </c>
      <c r="E40" s="27" t="s">
        <v>79</v>
      </c>
    </row>
    <row r="41" spans="3:9" ht="15" customHeight="1" x14ac:dyDescent="0.25">
      <c r="C41" s="144"/>
      <c r="D41" s="133">
        <f>'E-Reihe'!C5</f>
        <v>3</v>
      </c>
      <c r="E41" s="33">
        <v>1</v>
      </c>
      <c r="G41" s="48"/>
    </row>
    <row r="42" spans="3:9" x14ac:dyDescent="0.25">
      <c r="C42" s="144"/>
      <c r="D42" s="134">
        <f>'E-Reihe'!D5</f>
        <v>6</v>
      </c>
      <c r="E42" s="34">
        <v>10</v>
      </c>
      <c r="F42" s="146"/>
      <c r="G42" s="48"/>
    </row>
    <row r="43" spans="3:9" x14ac:dyDescent="0.25">
      <c r="C43" s="144"/>
      <c r="D43" s="134">
        <f>'E-Reihe'!E5</f>
        <v>12</v>
      </c>
      <c r="E43" s="34">
        <v>100</v>
      </c>
      <c r="F43" s="146"/>
      <c r="G43" s="48"/>
    </row>
    <row r="44" spans="3:9" x14ac:dyDescent="0.25">
      <c r="C44" s="144"/>
      <c r="D44" s="134">
        <f>'E-Reihe'!F5</f>
        <v>24</v>
      </c>
      <c r="E44" s="34">
        <v>1000</v>
      </c>
      <c r="F44" s="146"/>
      <c r="G44" s="48"/>
    </row>
    <row r="45" spans="3:9" x14ac:dyDescent="0.25">
      <c r="C45" s="144"/>
      <c r="D45" s="134">
        <f>'E-Reihe'!G5</f>
        <v>48</v>
      </c>
      <c r="E45" s="34">
        <v>10000</v>
      </c>
      <c r="F45" s="146"/>
      <c r="G45" s="48"/>
    </row>
    <row r="46" spans="3:9" x14ac:dyDescent="0.25">
      <c r="C46" s="144"/>
      <c r="D46" s="134">
        <f>'E-Reihe'!H5</f>
        <v>96</v>
      </c>
      <c r="E46" s="34">
        <v>100000</v>
      </c>
      <c r="F46" s="146"/>
      <c r="G46" s="48"/>
    </row>
    <row r="47" spans="3:9" x14ac:dyDescent="0.25">
      <c r="C47" s="144"/>
      <c r="D47" s="34"/>
      <c r="E47" s="34">
        <v>1000000</v>
      </c>
      <c r="F47" s="146"/>
      <c r="G47" s="48"/>
    </row>
    <row r="48" spans="3:9" x14ac:dyDescent="0.25">
      <c r="C48" s="144"/>
      <c r="D48" s="34"/>
      <c r="E48" s="142">
        <v>10000000</v>
      </c>
      <c r="F48" s="146"/>
      <c r="G48" s="48"/>
    </row>
    <row r="49" spans="3:7" x14ac:dyDescent="0.25">
      <c r="C49" s="144"/>
      <c r="D49" s="34"/>
      <c r="E49" s="142">
        <v>100000000</v>
      </c>
      <c r="F49" s="146"/>
      <c r="G49" s="48"/>
    </row>
    <row r="50" spans="3:7" ht="15.75" thickBot="1" x14ac:dyDescent="0.3">
      <c r="C50" s="144"/>
      <c r="D50" s="35"/>
      <c r="E50" s="143">
        <v>1000000000</v>
      </c>
      <c r="F50" s="146"/>
      <c r="G50" s="48"/>
    </row>
    <row r="51" spans="3:7" ht="15" customHeight="1" x14ac:dyDescent="0.25"/>
    <row r="52" spans="3:7" x14ac:dyDescent="0.25">
      <c r="C52" s="1"/>
    </row>
    <row r="60" spans="3:7" ht="15" customHeight="1" x14ac:dyDescent="0.25"/>
  </sheetData>
  <sheetProtection selectLockedCells="1"/>
  <mergeCells count="45">
    <mergeCell ref="G17:H17"/>
    <mergeCell ref="G18:H18"/>
    <mergeCell ref="G19:H19"/>
    <mergeCell ref="P4:Q4"/>
    <mergeCell ref="P5:P6"/>
    <mergeCell ref="P3:Q3"/>
    <mergeCell ref="R3:S3"/>
    <mergeCell ref="R4:S4"/>
    <mergeCell ref="R5:R6"/>
    <mergeCell ref="P7:Q7"/>
    <mergeCell ref="R7:S7"/>
    <mergeCell ref="N8:N9"/>
    <mergeCell ref="P8:P9"/>
    <mergeCell ref="R8:R9"/>
    <mergeCell ref="N7:O7"/>
    <mergeCell ref="L4:M4"/>
    <mergeCell ref="L5:M5"/>
    <mergeCell ref="L7:M7"/>
    <mergeCell ref="N3:O3"/>
    <mergeCell ref="N4:O4"/>
    <mergeCell ref="N5:N6"/>
    <mergeCell ref="D3:E3"/>
    <mergeCell ref="D4:E4"/>
    <mergeCell ref="D5:E5"/>
    <mergeCell ref="D6:E6"/>
    <mergeCell ref="L8:L9"/>
    <mergeCell ref="L3:M3"/>
    <mergeCell ref="K4:K6"/>
    <mergeCell ref="K7:K9"/>
    <mergeCell ref="L10:N10"/>
    <mergeCell ref="P11:P12"/>
    <mergeCell ref="R11:R12"/>
    <mergeCell ref="P10:S10"/>
    <mergeCell ref="K13:K15"/>
    <mergeCell ref="L13:O13"/>
    <mergeCell ref="L14:L15"/>
    <mergeCell ref="N14:N15"/>
    <mergeCell ref="P14:P15"/>
    <mergeCell ref="R14:R15"/>
    <mergeCell ref="P13:S13"/>
    <mergeCell ref="L11:L12"/>
    <mergeCell ref="M11:M12"/>
    <mergeCell ref="O11:O12"/>
    <mergeCell ref="N11:N12"/>
    <mergeCell ref="K10:K12"/>
  </mergeCells>
  <hyperlinks>
    <hyperlink ref="H3" location="Tiefpass!A1" display="Tiefpass!A1"/>
    <hyperlink ref="H4" location="Hochpass!A1" display="Hochpass!A1"/>
    <hyperlink ref="H5" location="Bandpass!A1" display="Bandpass"/>
    <hyperlink ref="H6" location="Bandsperre!A1" display="Bandsperre!A1"/>
  </hyperlink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Berechnung</vt:lpstr>
      <vt:lpstr>Tiefpass</vt:lpstr>
      <vt:lpstr>Hochpass</vt:lpstr>
      <vt:lpstr>Werte</vt:lpstr>
      <vt:lpstr>Bauteile</vt:lpstr>
      <vt:lpstr>E-Reihe</vt:lpstr>
      <vt:lpstr>Einstellungen</vt:lpstr>
      <vt:lpstr>Hochpass!Druckbereich</vt:lpstr>
      <vt:lpstr>Tiefpass!Druckbereich</vt:lpstr>
    </vt:vector>
  </TitlesOfParts>
  <Company>SUNriaX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 Sontag</dc:creator>
  <cp:lastModifiedBy>Achill Sontag</cp:lastModifiedBy>
  <cp:lastPrinted>2016-02-17T09:22:37Z</cp:lastPrinted>
  <dcterms:created xsi:type="dcterms:W3CDTF">2015-12-23T19:31:17Z</dcterms:created>
  <dcterms:modified xsi:type="dcterms:W3CDTF">2016-02-20T10:25:29Z</dcterms:modified>
</cp:coreProperties>
</file>