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工资明细" sheetId="2" r:id="rId1"/>
    <sheet name="入职时间" sheetId="5" r:id="rId2"/>
  </sheets>
  <definedNames>
    <definedName name="_xlnm._FilterDatabase" localSheetId="0" hidden="1">工资明细!$A$1:$AA$90</definedName>
    <definedName name="_xlnm._FilterDatabase" localSheetId="1" hidden="1">入职时间!$A$1:$C$60</definedName>
  </definedNames>
  <calcPr calcId="144525"/>
</workbook>
</file>

<file path=xl/sharedStrings.xml><?xml version="1.0" encoding="utf-8"?>
<sst xmlns="http://schemas.openxmlformats.org/spreadsheetml/2006/main" count="152" uniqueCount="95">
  <si>
    <t>门店</t>
  </si>
  <si>
    <t>营业员</t>
  </si>
  <si>
    <t>出勤天数</t>
  </si>
  <si>
    <t>营业额合计</t>
  </si>
  <si>
    <t>1档提成</t>
  </si>
  <si>
    <t>2档提成</t>
  </si>
  <si>
    <t>合计提成</t>
  </si>
  <si>
    <t>入职时间</t>
  </si>
  <si>
    <t>职位</t>
  </si>
  <si>
    <t>是否大班</t>
  </si>
  <si>
    <t>工资结算日</t>
  </si>
  <si>
    <t>司龄</t>
  </si>
  <si>
    <t>应算出勤</t>
  </si>
  <si>
    <t>底薪</t>
  </si>
  <si>
    <t>社保</t>
  </si>
  <si>
    <t>岗位</t>
  </si>
  <si>
    <t>工龄</t>
  </si>
  <si>
    <t>服务</t>
  </si>
  <si>
    <t>满勤</t>
  </si>
  <si>
    <t>加班</t>
  </si>
  <si>
    <t>任务奖</t>
  </si>
  <si>
    <t>店补</t>
  </si>
  <si>
    <t>实习</t>
  </si>
  <si>
    <t>店长提成</t>
  </si>
  <si>
    <t>其他应加</t>
  </si>
  <si>
    <t>应扣款</t>
  </si>
  <si>
    <t>应发工资</t>
  </si>
  <si>
    <t>合计</t>
  </si>
  <si>
    <t>姓名</t>
  </si>
  <si>
    <t>邵会会</t>
  </si>
  <si>
    <t>店员</t>
  </si>
  <si>
    <t>刘红云</t>
  </si>
  <si>
    <t>任庆飞</t>
  </si>
  <si>
    <t>卢芳</t>
  </si>
  <si>
    <t>何元</t>
  </si>
  <si>
    <t>辛圆圆</t>
  </si>
  <si>
    <t>陈红梅</t>
  </si>
  <si>
    <t>赵梦颖</t>
  </si>
  <si>
    <t>内训师/店长</t>
  </si>
  <si>
    <t>赵丽</t>
  </si>
  <si>
    <t>韩倩</t>
  </si>
  <si>
    <t>店长</t>
  </si>
  <si>
    <t>刘旭</t>
  </si>
  <si>
    <t>张晓云</t>
  </si>
  <si>
    <t>陈绪</t>
  </si>
  <si>
    <t>郭娟</t>
  </si>
  <si>
    <t>王荣鑫</t>
  </si>
  <si>
    <t>李玲</t>
  </si>
  <si>
    <t>赵业红</t>
  </si>
  <si>
    <t>朱唯唯</t>
  </si>
  <si>
    <t>店助</t>
  </si>
  <si>
    <t>苏和</t>
  </si>
  <si>
    <t>内训师</t>
  </si>
  <si>
    <t>林晨晨</t>
  </si>
  <si>
    <t>陈帅</t>
  </si>
  <si>
    <t>孙丹丹</t>
  </si>
  <si>
    <t>高启彩</t>
  </si>
  <si>
    <t>夏石红</t>
  </si>
  <si>
    <t>吴晓燕</t>
  </si>
  <si>
    <t>朱丽</t>
  </si>
  <si>
    <t>薛萧萧</t>
  </si>
  <si>
    <t>王飞</t>
  </si>
  <si>
    <t>宁春娥</t>
  </si>
  <si>
    <t>张亚廷</t>
  </si>
  <si>
    <t>张树芳</t>
  </si>
  <si>
    <t>揭苓苓</t>
  </si>
  <si>
    <t>郝瑞雪</t>
  </si>
  <si>
    <t>韩芦花</t>
  </si>
  <si>
    <t>王楚凡</t>
  </si>
  <si>
    <t>杨倩</t>
  </si>
  <si>
    <t>狄万惠</t>
  </si>
  <si>
    <t>王平</t>
  </si>
  <si>
    <t>郑志云</t>
  </si>
  <si>
    <t>张琪</t>
  </si>
  <si>
    <t>胡桂香</t>
  </si>
  <si>
    <t>内训师/店助</t>
  </si>
  <si>
    <t>胡桂英</t>
  </si>
  <si>
    <t>马婷婷</t>
  </si>
  <si>
    <t>林水和</t>
  </si>
  <si>
    <t>李春兰</t>
  </si>
  <si>
    <t>李莉</t>
  </si>
  <si>
    <t>李宝荣</t>
  </si>
  <si>
    <t>董善英</t>
  </si>
  <si>
    <t>胡晓玲</t>
  </si>
  <si>
    <t>杨来倩</t>
  </si>
  <si>
    <t>葛胜蕾</t>
  </si>
  <si>
    <t>李宁</t>
  </si>
  <si>
    <t/>
  </si>
  <si>
    <t>季芸</t>
  </si>
  <si>
    <t>周玲</t>
  </si>
  <si>
    <t>叶淑贤</t>
  </si>
  <si>
    <t>李小丽</t>
  </si>
  <si>
    <t>王鑫</t>
  </si>
  <si>
    <t>万婷</t>
  </si>
  <si>
    <t>谢梦楠</t>
  </si>
</sst>
</file>

<file path=xl/styles.xml><?xml version="1.0" encoding="utf-8"?>
<styleSheet xmlns="http://schemas.openxmlformats.org/spreadsheetml/2006/main">
  <numFmts count="7">
    <numFmt numFmtId="176" formatCode="yyyy/mm/dd"/>
    <numFmt numFmtId="177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8" formatCode="yyyy/m/d;@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b/>
      <sz val="10"/>
      <name val="宋体"/>
      <charset val="0"/>
    </font>
    <font>
      <sz val="10"/>
      <name val="宋体"/>
      <charset val="0"/>
    </font>
    <font>
      <sz val="11"/>
      <color rgb="FFFF0000"/>
      <name val="宋体"/>
      <charset val="134"/>
      <scheme val="minor"/>
    </font>
    <font>
      <sz val="10"/>
      <color rgb="FFFF0000"/>
      <name val="宋体"/>
      <charset val="0"/>
    </font>
    <font>
      <sz val="12"/>
      <name val="宋体"/>
      <charset val="134"/>
    </font>
    <font>
      <b/>
      <sz val="11"/>
      <color theme="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b/>
      <sz val="9"/>
      <color rgb="FF7030A0"/>
      <name val="宋体"/>
      <charset val="134"/>
    </font>
    <font>
      <b/>
      <sz val="12"/>
      <name val="宋体"/>
      <charset val="134"/>
    </font>
    <font>
      <b/>
      <sz val="12"/>
      <color rgb="FFFF0000"/>
      <name val="宋体"/>
      <charset val="134"/>
    </font>
    <font>
      <b/>
      <sz val="12"/>
      <color rgb="FFC00000"/>
      <name val="宋体"/>
      <charset val="134"/>
    </font>
    <font>
      <b/>
      <sz val="12"/>
      <color theme="9"/>
      <name val="宋体"/>
      <charset val="134"/>
    </font>
    <font>
      <sz val="11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4F06E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3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medium">
        <color theme="9" tint="-0.249977111117893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4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26" borderId="11" applyNumberFormat="0" applyFon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29" fillId="9" borderId="7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vertical="center" wrapText="1"/>
    </xf>
    <xf numFmtId="176" fontId="2" fillId="3" borderId="1" xfId="0" applyNumberFormat="1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0" fontId="3" fillId="0" borderId="0" xfId="0" applyFont="1" applyBorder="1">
      <alignment vertical="center"/>
    </xf>
    <xf numFmtId="14" fontId="3" fillId="0" borderId="0" xfId="0" applyNumberFormat="1" applyFont="1" applyBorder="1">
      <alignment vertical="center"/>
    </xf>
    <xf numFmtId="49" fontId="4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177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vertical="center"/>
    </xf>
    <xf numFmtId="177" fontId="6" fillId="5" borderId="3" xfId="0" applyNumberFormat="1" applyFont="1" applyFill="1" applyBorder="1" applyAlignment="1">
      <alignment vertical="center"/>
    </xf>
    <xf numFmtId="177" fontId="7" fillId="5" borderId="0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177" fontId="0" fillId="0" borderId="0" xfId="0" applyNumberFormat="1" applyBorder="1">
      <alignment vertical="center"/>
    </xf>
    <xf numFmtId="178" fontId="8" fillId="0" borderId="0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Fill="1" applyBorder="1">
      <alignment vertical="center"/>
    </xf>
    <xf numFmtId="177" fontId="0" fillId="0" borderId="0" xfId="0" applyNumberFormat="1" applyFill="1" applyBorder="1">
      <alignment vertical="center"/>
    </xf>
    <xf numFmtId="177" fontId="6" fillId="5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 applyProtection="1">
      <alignment horizontal="center" vertical="center"/>
      <protection hidden="1"/>
    </xf>
    <xf numFmtId="14" fontId="5" fillId="0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 applyProtection="1">
      <alignment horizontal="center" vertical="center"/>
      <protection hidden="1"/>
    </xf>
    <xf numFmtId="0" fontId="8" fillId="4" borderId="0" xfId="0" applyNumberFormat="1" applyFont="1" applyFill="1" applyBorder="1" applyAlignment="1" applyProtection="1">
      <alignment horizontal="center" vertical="center"/>
      <protection hidden="1"/>
    </xf>
    <xf numFmtId="0" fontId="8" fillId="3" borderId="0" xfId="0" applyNumberFormat="1" applyFont="1" applyFill="1" applyBorder="1" applyAlignment="1" applyProtection="1">
      <alignment horizontal="center" vertical="center"/>
      <protection hidden="1"/>
    </xf>
    <xf numFmtId="0" fontId="12" fillId="6" borderId="0" xfId="0" applyFont="1" applyFill="1" applyBorder="1" applyAlignment="1">
      <alignment horizontal="center" vertical="center"/>
    </xf>
    <xf numFmtId="0" fontId="13" fillId="6" borderId="0" xfId="0" applyFont="1" applyFill="1" applyBorder="1" applyAlignment="1">
      <alignment horizontal="center" vertical="center"/>
    </xf>
    <xf numFmtId="177" fontId="11" fillId="0" borderId="0" xfId="0" applyNumberFormat="1" applyFont="1" applyFill="1" applyBorder="1" applyAlignment="1">
      <alignment horizontal="center" vertical="center"/>
    </xf>
    <xf numFmtId="0" fontId="5" fillId="3" borderId="0" xfId="0" applyFont="1" applyFill="1" applyBorder="1" applyAlignment="1">
      <alignment vertical="center"/>
    </xf>
    <xf numFmtId="0" fontId="14" fillId="0" borderId="0" xfId="0" applyNumberFormat="1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>
      <alignment vertical="center"/>
    </xf>
    <xf numFmtId="177" fontId="5" fillId="0" borderId="0" xfId="0" applyNumberFormat="1" applyFont="1" applyFill="1" applyBorder="1" applyAlignment="1">
      <alignment vertical="center"/>
    </xf>
    <xf numFmtId="177" fontId="5" fillId="0" borderId="0" xfId="0" applyNumberFormat="1" applyFont="1" applyFill="1" applyBorder="1" applyAlignment="1">
      <alignment vertical="center"/>
    </xf>
    <xf numFmtId="177" fontId="10" fillId="7" borderId="0" xfId="0" applyNumberFormat="1" applyFont="1" applyFill="1" applyBorder="1" applyAlignment="1">
      <alignment horizontal="center" vertical="center"/>
    </xf>
    <xf numFmtId="177" fontId="5" fillId="7" borderId="0" xfId="0" applyNumberFormat="1" applyFont="1" applyFill="1" applyBorder="1" applyAlignment="1">
      <alignment vertical="center"/>
    </xf>
    <xf numFmtId="177" fontId="11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177" fontId="10" fillId="0" borderId="0" xfId="0" applyNumberFormat="1" applyFont="1" applyFill="1" applyBorder="1" applyAlignment="1">
      <alignment horizontal="center" vertical="center"/>
    </xf>
    <xf numFmtId="177" fontId="11" fillId="3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7AC70D"/>
      <color rgb="009DF12F"/>
      <color rgb="0084F06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93"/>
  <sheetViews>
    <sheetView tabSelected="1" workbookViewId="0">
      <selection activeCell="A2" sqref="A2"/>
    </sheetView>
  </sheetViews>
  <sheetFormatPr defaultColWidth="8.81481481481481" defaultRowHeight="15.6"/>
  <cols>
    <col min="1" max="1" width="16" style="13" customWidth="1"/>
    <col min="2" max="2" width="8" style="13" customWidth="1"/>
    <col min="3" max="3" width="10.1111111111111" style="13" customWidth="1"/>
    <col min="4" max="4" width="12.5555555555556" style="13" customWidth="1"/>
    <col min="5" max="6" width="9.66666666666667" style="14" customWidth="1"/>
    <col min="7" max="7" width="10.1111111111111" style="14" customWidth="1"/>
    <col min="8" max="8" width="11.8888888888889" style="13" customWidth="1"/>
    <col min="9" max="9" width="13" style="13" customWidth="1"/>
    <col min="10" max="10" width="8.77777777777778" style="15" customWidth="1"/>
    <col min="11" max="11" width="13.7777777777778" style="13" customWidth="1"/>
    <col min="12" max="12" width="6.33333333333333" style="13" customWidth="1"/>
    <col min="13" max="13" width="11.1111111111111" style="16" customWidth="1"/>
    <col min="14" max="18" width="6.33333333333333" style="13" customWidth="1"/>
    <col min="19" max="20" width="8.81481481481481" style="13"/>
    <col min="21" max="21" width="8.66666666666667" style="13" customWidth="1"/>
    <col min="22" max="22" width="6.33333333333333" style="13" customWidth="1"/>
    <col min="23" max="23" width="5.33333333333333" style="13" customWidth="1"/>
    <col min="24" max="24" width="11.1111111111111" style="14" customWidth="1"/>
    <col min="25" max="25" width="10" style="13" customWidth="1"/>
    <col min="26" max="26" width="9.44444444444444" style="14"/>
    <col min="27" max="27" width="14.4444444444444" style="14" customWidth="1"/>
    <col min="28" max="16367" width="8.81481481481481" style="13"/>
  </cols>
  <sheetData>
    <row r="1" s="13" customFormat="1" ht="20" customHeight="1" spans="1:27">
      <c r="A1" s="17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9" t="s">
        <v>6</v>
      </c>
      <c r="H1" s="20" t="s">
        <v>7</v>
      </c>
      <c r="I1" s="26" t="s">
        <v>8</v>
      </c>
      <c r="J1" s="27" t="s">
        <v>9</v>
      </c>
      <c r="K1" s="28" t="s">
        <v>10</v>
      </c>
      <c r="L1" s="28" t="s">
        <v>11</v>
      </c>
      <c r="M1" s="29" t="s">
        <v>12</v>
      </c>
      <c r="N1" s="30" t="s">
        <v>13</v>
      </c>
      <c r="O1" s="31" t="s">
        <v>14</v>
      </c>
      <c r="P1" s="30" t="s">
        <v>15</v>
      </c>
      <c r="Q1" s="30" t="s">
        <v>16</v>
      </c>
      <c r="R1" s="37" t="s">
        <v>17</v>
      </c>
      <c r="S1" s="38" t="s">
        <v>18</v>
      </c>
      <c r="T1" s="31" t="s">
        <v>19</v>
      </c>
      <c r="U1" s="30" t="s">
        <v>20</v>
      </c>
      <c r="V1" s="30" t="s">
        <v>21</v>
      </c>
      <c r="W1" s="30" t="s">
        <v>22</v>
      </c>
      <c r="X1" s="39" t="s">
        <v>23</v>
      </c>
      <c r="Y1" s="30" t="s">
        <v>24</v>
      </c>
      <c r="Z1" s="45" t="s">
        <v>25</v>
      </c>
      <c r="AA1" s="39" t="s">
        <v>26</v>
      </c>
    </row>
    <row r="2" spans="1:27">
      <c r="A2" s="21"/>
      <c r="B2" s="21"/>
      <c r="C2" s="21"/>
      <c r="D2" s="21"/>
      <c r="E2" s="22"/>
      <c r="F2" s="22"/>
      <c r="G2" s="22"/>
      <c r="H2" s="23" t="str">
        <f>IF(COUNTIF($B$1:B2,TEXT(B2,0))&gt;1,"",IF(ISBLANK(B2),"",VLOOKUP(B2,入职时间!A:C,2,FALSE)))</f>
        <v/>
      </c>
      <c r="I2" s="32" t="str">
        <f>IF(AND(H2&lt;&gt;""),VLOOKUP(B2,入职时间!A:C,3,FALSE),"店员")</f>
        <v>店员</v>
      </c>
      <c r="K2" s="33">
        <v>43800</v>
      </c>
      <c r="L2" s="34">
        <f>IF(H2&lt;&gt;"",DATEDIF(H2,$K$2,"y"),0)</f>
        <v>0</v>
      </c>
      <c r="M2" s="35">
        <f>IF(J2="是",C2-1,C2)</f>
        <v>0</v>
      </c>
      <c r="N2" s="34">
        <f>IF(M2&gt;=15,1710,114*M2)</f>
        <v>0</v>
      </c>
      <c r="O2" s="36">
        <f>IF(IFERROR(DATEDIF(H2,$K$2,"m")&gt;=3,0),400,0)</f>
        <v>0</v>
      </c>
      <c r="P2" s="34">
        <f>IF(I2="店员",0,IF(I2="内训师",100,IF(I2="店助",200,IF(I2="店长",300,IF(I2="内训师/店助",300,IF(I2="内训师/店长",400,0))))))</f>
        <v>0</v>
      </c>
      <c r="Q2" s="34">
        <f>MIN(L2*50,260)</f>
        <v>0</v>
      </c>
      <c r="S2" s="32">
        <f>IF(AND(H2&lt;&gt;"",SUMIF(B:B,B2,C:C)&gt;=15),100,0)</f>
        <v>0</v>
      </c>
      <c r="T2" s="40">
        <f>IF(M2&gt;15,(M2-15)*154,0)</f>
        <v>0</v>
      </c>
      <c r="U2" s="32">
        <f>IF(C2&gt;=15,600,40*M2)</f>
        <v>0</v>
      </c>
      <c r="V2" s="41">
        <f>IF(OR(A2="地铁一店",A2="地铁五店",A2="蜜刻城",A2="地铁二店",A2="丰石路",A2="拉萨路",A2="鱼市街",A2="环亚广场",A2="中山东路",A2="丰石路夜班"),M2*10,0)</f>
        <v>0</v>
      </c>
      <c r="W2" s="42"/>
      <c r="X2" s="43"/>
      <c r="Y2" s="42"/>
      <c r="Z2" s="46"/>
      <c r="AA2" s="47">
        <f>SUM(G2,N2:Y2)-Z2</f>
        <v>0</v>
      </c>
    </row>
    <row r="3" spans="1:27">
      <c r="A3" s="21"/>
      <c r="B3" s="21"/>
      <c r="C3" s="21"/>
      <c r="D3" s="21"/>
      <c r="E3" s="22"/>
      <c r="F3" s="22"/>
      <c r="G3" s="22"/>
      <c r="H3" s="23" t="str">
        <f>IF(COUNTIF($B$1:B3,TEXT(B3,0))&gt;1,"",IF(ISBLANK(B3),"",VLOOKUP(B3,入职时间!A:C,2,FALSE)))</f>
        <v/>
      </c>
      <c r="I3" s="32" t="str">
        <f>IF(AND(H3&lt;&gt;""),VLOOKUP(B3,入职时间!A:C,3,FALSE),"店员")</f>
        <v>店员</v>
      </c>
      <c r="K3" s="33">
        <v>43800</v>
      </c>
      <c r="L3" s="34">
        <f t="shared" ref="L3:L34" si="0">IF(H3&lt;&gt;"",DATEDIF(H3,$K$2,"y"),0)</f>
        <v>0</v>
      </c>
      <c r="M3" s="35">
        <f t="shared" ref="M3:M14" si="1">IF(J3="是",C3-1,C3)</f>
        <v>0</v>
      </c>
      <c r="N3" s="34">
        <f t="shared" ref="N3:N34" si="2">IF(M3&gt;=15,1710,114*M3)</f>
        <v>0</v>
      </c>
      <c r="O3" s="36">
        <f t="shared" ref="O3:O34" si="3">IF(IFERROR(DATEDIF(H3,$K$2,"m")&gt;=3,0),400,0)</f>
        <v>0</v>
      </c>
      <c r="P3" s="34">
        <f t="shared" ref="P3:P34" si="4">IF(I3="店员",0,IF(I3="内训师",100,IF(I3="店助",200,IF(I3="店长",300,IF(I3="内训师/店助",300,IF(I3="内训师/店长",400,0))))))</f>
        <v>0</v>
      </c>
      <c r="Q3" s="34">
        <f t="shared" ref="Q3:Q34" si="5">MIN(L3*50,260)</f>
        <v>0</v>
      </c>
      <c r="S3" s="32">
        <f t="shared" ref="S3:S34" si="6">IF(AND(H3&lt;&gt;"",SUMIF(B:B,B3,C:C)&gt;=15),100,0)</f>
        <v>0</v>
      </c>
      <c r="T3" s="40">
        <f t="shared" ref="T3:T34" si="7">IF(M3&gt;15,(M3-15)*154,0)</f>
        <v>0</v>
      </c>
      <c r="U3" s="32">
        <f t="shared" ref="U3:U34" si="8">IF(C3&gt;=15,600,40*M3)</f>
        <v>0</v>
      </c>
      <c r="V3" s="41">
        <f t="shared" ref="V3:V34" si="9">IF(OR(A3="地铁一店",A3="地铁五店",A3="蜜刻城",A3="地铁二店",A3="丰石路",A3="拉萨路",A3="鱼市街",A3="环亚广场",A3="中山东路",A3="丰石路夜班"),M3*10,0)</f>
        <v>0</v>
      </c>
      <c r="W3" s="42"/>
      <c r="X3" s="43"/>
      <c r="Y3" s="42"/>
      <c r="Z3" s="46"/>
      <c r="AA3" s="47">
        <f t="shared" ref="AA3:AA34" si="10">SUM(G3,N3:Y3)-Z3</f>
        <v>0</v>
      </c>
    </row>
    <row r="4" spans="1:27">
      <c r="A4" s="21"/>
      <c r="B4" s="21"/>
      <c r="C4" s="21"/>
      <c r="D4" s="21"/>
      <c r="E4" s="22"/>
      <c r="F4" s="22"/>
      <c r="G4" s="22"/>
      <c r="H4" s="23" t="str">
        <f>IF(COUNTIF($B$1:B4,TEXT(B4,0))&gt;1,"",IF(ISBLANK(B4),"",VLOOKUP(B4,入职时间!A:C,2,FALSE)))</f>
        <v/>
      </c>
      <c r="I4" s="32" t="str">
        <f>IF(AND(H4&lt;&gt;""),VLOOKUP(B4,入职时间!A:C,3,FALSE),"店员")</f>
        <v>店员</v>
      </c>
      <c r="K4" s="33">
        <v>43800</v>
      </c>
      <c r="L4" s="34">
        <f t="shared" si="0"/>
        <v>0</v>
      </c>
      <c r="M4" s="35">
        <f t="shared" si="1"/>
        <v>0</v>
      </c>
      <c r="N4" s="34">
        <f t="shared" si="2"/>
        <v>0</v>
      </c>
      <c r="O4" s="36">
        <f t="shared" si="3"/>
        <v>0</v>
      </c>
      <c r="P4" s="34">
        <f t="shared" si="4"/>
        <v>0</v>
      </c>
      <c r="Q4" s="34">
        <f t="shared" si="5"/>
        <v>0</v>
      </c>
      <c r="S4" s="32">
        <f t="shared" si="6"/>
        <v>0</v>
      </c>
      <c r="T4" s="40">
        <f t="shared" si="7"/>
        <v>0</v>
      </c>
      <c r="U4" s="32">
        <f t="shared" si="8"/>
        <v>0</v>
      </c>
      <c r="V4" s="41">
        <f t="shared" si="9"/>
        <v>0</v>
      </c>
      <c r="W4" s="42"/>
      <c r="X4" s="43"/>
      <c r="Y4" s="42"/>
      <c r="Z4" s="46"/>
      <c r="AA4" s="47">
        <f t="shared" si="10"/>
        <v>0</v>
      </c>
    </row>
    <row r="5" spans="1:27">
      <c r="A5" s="21"/>
      <c r="B5" s="21"/>
      <c r="C5" s="21"/>
      <c r="D5" s="21"/>
      <c r="E5" s="22"/>
      <c r="F5" s="22"/>
      <c r="G5" s="22"/>
      <c r="H5" s="23" t="str">
        <f>IF(COUNTIF($B$1:B5,TEXT(B5,0))&gt;1,"",IF(ISBLANK(B5),"",VLOOKUP(B5,入职时间!A:C,2,FALSE)))</f>
        <v/>
      </c>
      <c r="I5" s="32" t="str">
        <f>IF(AND(H5&lt;&gt;""),VLOOKUP(B5,入职时间!A:C,3,FALSE),"店员")</f>
        <v>店员</v>
      </c>
      <c r="K5" s="33">
        <v>43800</v>
      </c>
      <c r="L5" s="34">
        <f t="shared" si="0"/>
        <v>0</v>
      </c>
      <c r="M5" s="35">
        <f t="shared" si="1"/>
        <v>0</v>
      </c>
      <c r="N5" s="34">
        <f t="shared" si="2"/>
        <v>0</v>
      </c>
      <c r="O5" s="36">
        <f t="shared" si="3"/>
        <v>0</v>
      </c>
      <c r="P5" s="34">
        <f t="shared" si="4"/>
        <v>0</v>
      </c>
      <c r="Q5" s="34">
        <f t="shared" si="5"/>
        <v>0</v>
      </c>
      <c r="S5" s="32">
        <f t="shared" si="6"/>
        <v>0</v>
      </c>
      <c r="T5" s="40">
        <f t="shared" si="7"/>
        <v>0</v>
      </c>
      <c r="U5" s="32">
        <f t="shared" si="8"/>
        <v>0</v>
      </c>
      <c r="V5" s="41">
        <f t="shared" si="9"/>
        <v>0</v>
      </c>
      <c r="W5" s="42"/>
      <c r="X5" s="43"/>
      <c r="Y5" s="42"/>
      <c r="Z5" s="46"/>
      <c r="AA5" s="47">
        <f t="shared" si="10"/>
        <v>0</v>
      </c>
    </row>
    <row r="6" spans="1:27">
      <c r="A6" s="21"/>
      <c r="B6" s="21"/>
      <c r="C6" s="21"/>
      <c r="D6" s="21"/>
      <c r="E6" s="22"/>
      <c r="F6" s="22"/>
      <c r="G6" s="22"/>
      <c r="H6" s="23" t="str">
        <f>IF(COUNTIF($B$1:B6,TEXT(B6,0))&gt;1,"",IF(ISBLANK(B6),"",VLOOKUP(B6,入职时间!A:C,2,FALSE)))</f>
        <v/>
      </c>
      <c r="I6" s="32" t="str">
        <f>IF(AND(H6&lt;&gt;""),VLOOKUP(B6,入职时间!A:C,3,FALSE),"店员")</f>
        <v>店员</v>
      </c>
      <c r="K6" s="33">
        <v>43800</v>
      </c>
      <c r="L6" s="34">
        <f t="shared" si="0"/>
        <v>0</v>
      </c>
      <c r="M6" s="35">
        <f t="shared" si="1"/>
        <v>0</v>
      </c>
      <c r="N6" s="34">
        <f t="shared" si="2"/>
        <v>0</v>
      </c>
      <c r="O6" s="36">
        <f t="shared" si="3"/>
        <v>0</v>
      </c>
      <c r="P6" s="34">
        <f t="shared" si="4"/>
        <v>0</v>
      </c>
      <c r="Q6" s="34">
        <f t="shared" si="5"/>
        <v>0</v>
      </c>
      <c r="S6" s="32">
        <f t="shared" si="6"/>
        <v>0</v>
      </c>
      <c r="T6" s="40">
        <f t="shared" si="7"/>
        <v>0</v>
      </c>
      <c r="U6" s="32">
        <f t="shared" si="8"/>
        <v>0</v>
      </c>
      <c r="V6" s="41">
        <f t="shared" si="9"/>
        <v>0</v>
      </c>
      <c r="W6" s="42"/>
      <c r="X6" s="43"/>
      <c r="Y6" s="42"/>
      <c r="Z6" s="46"/>
      <c r="AA6" s="47">
        <f t="shared" si="10"/>
        <v>0</v>
      </c>
    </row>
    <row r="7" spans="1:27">
      <c r="A7" s="21"/>
      <c r="B7" s="21"/>
      <c r="C7" s="21"/>
      <c r="D7" s="21"/>
      <c r="E7" s="22"/>
      <c r="F7" s="22"/>
      <c r="G7" s="22"/>
      <c r="H7" s="23" t="str">
        <f>IF(COUNTIF($B$1:B7,TEXT(B7,0))&gt;1,"",IF(ISBLANK(B7),"",VLOOKUP(B7,入职时间!A:C,2,FALSE)))</f>
        <v/>
      </c>
      <c r="I7" s="32" t="str">
        <f>IF(AND(H7&lt;&gt;""),VLOOKUP(B7,入职时间!A:C,3,FALSE),"店员")</f>
        <v>店员</v>
      </c>
      <c r="K7" s="33">
        <v>43800</v>
      </c>
      <c r="L7" s="34">
        <f t="shared" si="0"/>
        <v>0</v>
      </c>
      <c r="M7" s="35">
        <f t="shared" si="1"/>
        <v>0</v>
      </c>
      <c r="N7" s="34">
        <f t="shared" si="2"/>
        <v>0</v>
      </c>
      <c r="O7" s="36">
        <f t="shared" si="3"/>
        <v>0</v>
      </c>
      <c r="P7" s="34">
        <f t="shared" si="4"/>
        <v>0</v>
      </c>
      <c r="Q7" s="34">
        <f t="shared" si="5"/>
        <v>0</v>
      </c>
      <c r="S7" s="32">
        <f t="shared" si="6"/>
        <v>0</v>
      </c>
      <c r="T7" s="40">
        <f t="shared" si="7"/>
        <v>0</v>
      </c>
      <c r="U7" s="32">
        <f t="shared" si="8"/>
        <v>0</v>
      </c>
      <c r="V7" s="41">
        <f t="shared" si="9"/>
        <v>0</v>
      </c>
      <c r="W7" s="42"/>
      <c r="X7" s="43"/>
      <c r="Y7" s="42"/>
      <c r="Z7" s="46"/>
      <c r="AA7" s="47">
        <f t="shared" si="10"/>
        <v>0</v>
      </c>
    </row>
    <row r="8" spans="1:27">
      <c r="A8" s="21"/>
      <c r="B8" s="21"/>
      <c r="C8" s="21"/>
      <c r="D8" s="21"/>
      <c r="E8" s="22"/>
      <c r="F8" s="22"/>
      <c r="G8" s="22"/>
      <c r="H8" s="23" t="str">
        <f>IF(COUNTIF($B$1:B8,TEXT(B8,0))&gt;1,"",IF(ISBLANK(B8),"",VLOOKUP(B8,入职时间!A:C,2,FALSE)))</f>
        <v/>
      </c>
      <c r="I8" s="32" t="str">
        <f>IF(AND(H8&lt;&gt;""),VLOOKUP(B8,入职时间!A:C,3,FALSE),"店员")</f>
        <v>店员</v>
      </c>
      <c r="K8" s="33">
        <v>43800</v>
      </c>
      <c r="L8" s="34">
        <f t="shared" si="0"/>
        <v>0</v>
      </c>
      <c r="M8" s="35">
        <f t="shared" si="1"/>
        <v>0</v>
      </c>
      <c r="N8" s="34">
        <f t="shared" si="2"/>
        <v>0</v>
      </c>
      <c r="O8" s="36">
        <f t="shared" si="3"/>
        <v>0</v>
      </c>
      <c r="P8" s="34">
        <f t="shared" si="4"/>
        <v>0</v>
      </c>
      <c r="Q8" s="34">
        <f t="shared" si="5"/>
        <v>0</v>
      </c>
      <c r="S8" s="32">
        <f t="shared" si="6"/>
        <v>0</v>
      </c>
      <c r="T8" s="40">
        <f t="shared" si="7"/>
        <v>0</v>
      </c>
      <c r="U8" s="32">
        <f t="shared" si="8"/>
        <v>0</v>
      </c>
      <c r="V8" s="41">
        <f t="shared" si="9"/>
        <v>0</v>
      </c>
      <c r="W8" s="42"/>
      <c r="X8" s="43"/>
      <c r="Y8" s="42"/>
      <c r="Z8" s="46"/>
      <c r="AA8" s="47">
        <f t="shared" si="10"/>
        <v>0</v>
      </c>
    </row>
    <row r="9" spans="1:27">
      <c r="A9" s="21"/>
      <c r="B9" s="21"/>
      <c r="C9" s="21"/>
      <c r="D9" s="21"/>
      <c r="E9" s="22"/>
      <c r="F9" s="22"/>
      <c r="G9" s="22"/>
      <c r="H9" s="23" t="str">
        <f>IF(COUNTIF($B$1:B9,TEXT(B9,0))&gt;1,"",IF(ISBLANK(B9),"",VLOOKUP(B9,入职时间!A:C,2,FALSE)))</f>
        <v/>
      </c>
      <c r="I9" s="32" t="str">
        <f>IF(AND(H9&lt;&gt;""),VLOOKUP(B9,入职时间!A:C,3,FALSE),"店员")</f>
        <v>店员</v>
      </c>
      <c r="K9" s="33">
        <v>43800</v>
      </c>
      <c r="L9" s="34">
        <f t="shared" si="0"/>
        <v>0</v>
      </c>
      <c r="M9" s="35">
        <f t="shared" si="1"/>
        <v>0</v>
      </c>
      <c r="N9" s="34">
        <f t="shared" si="2"/>
        <v>0</v>
      </c>
      <c r="O9" s="36">
        <f t="shared" si="3"/>
        <v>0</v>
      </c>
      <c r="P9" s="34">
        <f t="shared" si="4"/>
        <v>0</v>
      </c>
      <c r="Q9" s="34">
        <f t="shared" si="5"/>
        <v>0</v>
      </c>
      <c r="S9" s="32">
        <f t="shared" si="6"/>
        <v>0</v>
      </c>
      <c r="T9" s="40">
        <f t="shared" si="7"/>
        <v>0</v>
      </c>
      <c r="U9" s="32">
        <f t="shared" si="8"/>
        <v>0</v>
      </c>
      <c r="V9" s="41">
        <f t="shared" si="9"/>
        <v>0</v>
      </c>
      <c r="W9" s="42"/>
      <c r="X9" s="43"/>
      <c r="Y9" s="42"/>
      <c r="Z9" s="46"/>
      <c r="AA9" s="47">
        <f t="shared" si="10"/>
        <v>0</v>
      </c>
    </row>
    <row r="10" spans="1:27">
      <c r="A10" s="21"/>
      <c r="B10" s="21"/>
      <c r="C10" s="21"/>
      <c r="D10" s="21"/>
      <c r="E10" s="22"/>
      <c r="F10" s="22"/>
      <c r="G10" s="22"/>
      <c r="H10" s="23" t="str">
        <f>IF(COUNTIF($B$1:B10,TEXT(B10,0))&gt;1,"",IF(ISBLANK(B10),"",VLOOKUP(B10,入职时间!A:C,2,FALSE)))</f>
        <v/>
      </c>
      <c r="I10" s="32" t="str">
        <f>IF(AND(H10&lt;&gt;""),VLOOKUP(B10,入职时间!A:C,3,FALSE),"店员")</f>
        <v>店员</v>
      </c>
      <c r="K10" s="33">
        <v>43800</v>
      </c>
      <c r="L10" s="34">
        <f t="shared" si="0"/>
        <v>0</v>
      </c>
      <c r="M10" s="35">
        <f t="shared" si="1"/>
        <v>0</v>
      </c>
      <c r="N10" s="34">
        <f t="shared" si="2"/>
        <v>0</v>
      </c>
      <c r="O10" s="36">
        <f t="shared" si="3"/>
        <v>0</v>
      </c>
      <c r="P10" s="34">
        <f t="shared" si="4"/>
        <v>0</v>
      </c>
      <c r="Q10" s="34">
        <f t="shared" si="5"/>
        <v>0</v>
      </c>
      <c r="S10" s="32">
        <f t="shared" si="6"/>
        <v>0</v>
      </c>
      <c r="T10" s="40">
        <f t="shared" si="7"/>
        <v>0</v>
      </c>
      <c r="U10" s="32">
        <f t="shared" si="8"/>
        <v>0</v>
      </c>
      <c r="V10" s="41">
        <f t="shared" si="9"/>
        <v>0</v>
      </c>
      <c r="W10" s="42"/>
      <c r="X10" s="43"/>
      <c r="Y10" s="42"/>
      <c r="Z10" s="46"/>
      <c r="AA10" s="47">
        <f t="shared" si="10"/>
        <v>0</v>
      </c>
    </row>
    <row r="11" spans="1:27">
      <c r="A11" s="21"/>
      <c r="B11" s="21"/>
      <c r="C11" s="21"/>
      <c r="D11" s="21"/>
      <c r="E11" s="22"/>
      <c r="F11" s="22"/>
      <c r="G11" s="22"/>
      <c r="H11" s="23" t="str">
        <f>IF(COUNTIF($B$1:B11,TEXT(B11,0))&gt;1,"",IF(ISBLANK(B11),"",VLOOKUP(B11,入职时间!A:C,2,FALSE)))</f>
        <v/>
      </c>
      <c r="I11" s="32" t="str">
        <f>IF(AND(H11&lt;&gt;""),VLOOKUP(B11,入职时间!A:C,3,FALSE),"店员")</f>
        <v>店员</v>
      </c>
      <c r="K11" s="33">
        <v>43800</v>
      </c>
      <c r="L11" s="34">
        <f t="shared" si="0"/>
        <v>0</v>
      </c>
      <c r="M11" s="35">
        <f t="shared" si="1"/>
        <v>0</v>
      </c>
      <c r="N11" s="34">
        <f t="shared" si="2"/>
        <v>0</v>
      </c>
      <c r="O11" s="36">
        <f t="shared" si="3"/>
        <v>0</v>
      </c>
      <c r="P11" s="34">
        <f t="shared" si="4"/>
        <v>0</v>
      </c>
      <c r="Q11" s="34">
        <f t="shared" si="5"/>
        <v>0</v>
      </c>
      <c r="S11" s="32">
        <f t="shared" si="6"/>
        <v>0</v>
      </c>
      <c r="T11" s="40">
        <f t="shared" si="7"/>
        <v>0</v>
      </c>
      <c r="U11" s="32">
        <f t="shared" si="8"/>
        <v>0</v>
      </c>
      <c r="V11" s="41">
        <f t="shared" si="9"/>
        <v>0</v>
      </c>
      <c r="W11" s="42"/>
      <c r="X11" s="43"/>
      <c r="Y11" s="42"/>
      <c r="Z11" s="46"/>
      <c r="AA11" s="47">
        <f t="shared" si="10"/>
        <v>0</v>
      </c>
    </row>
    <row r="12" spans="1:27">
      <c r="A12" s="21"/>
      <c r="B12" s="21"/>
      <c r="C12" s="21"/>
      <c r="D12" s="21"/>
      <c r="E12" s="22"/>
      <c r="F12" s="22"/>
      <c r="G12" s="22"/>
      <c r="H12" s="23" t="str">
        <f>IF(COUNTIF($B$1:B12,TEXT(B12,0))&gt;1,"",IF(ISBLANK(B12),"",VLOOKUP(B12,入职时间!A:C,2,FALSE)))</f>
        <v/>
      </c>
      <c r="I12" s="32" t="str">
        <f>IF(AND(H12&lt;&gt;""),VLOOKUP(B12,入职时间!A:C,3,FALSE),"店员")</f>
        <v>店员</v>
      </c>
      <c r="K12" s="33">
        <v>43800</v>
      </c>
      <c r="L12" s="34">
        <f t="shared" si="0"/>
        <v>0</v>
      </c>
      <c r="M12" s="35">
        <f t="shared" si="1"/>
        <v>0</v>
      </c>
      <c r="N12" s="34">
        <f t="shared" si="2"/>
        <v>0</v>
      </c>
      <c r="O12" s="36">
        <f t="shared" si="3"/>
        <v>0</v>
      </c>
      <c r="P12" s="34">
        <f t="shared" si="4"/>
        <v>0</v>
      </c>
      <c r="Q12" s="34">
        <f t="shared" si="5"/>
        <v>0</v>
      </c>
      <c r="S12" s="32">
        <f t="shared" si="6"/>
        <v>0</v>
      </c>
      <c r="T12" s="40">
        <f t="shared" si="7"/>
        <v>0</v>
      </c>
      <c r="U12" s="32">
        <f t="shared" si="8"/>
        <v>0</v>
      </c>
      <c r="V12" s="41">
        <f t="shared" si="9"/>
        <v>0</v>
      </c>
      <c r="W12" s="42"/>
      <c r="X12" s="44"/>
      <c r="Y12" s="42"/>
      <c r="Z12" s="46"/>
      <c r="AA12" s="47">
        <f t="shared" si="10"/>
        <v>0</v>
      </c>
    </row>
    <row r="13" spans="1:27">
      <c r="A13" s="21"/>
      <c r="B13" s="21"/>
      <c r="C13" s="21"/>
      <c r="D13" s="21"/>
      <c r="E13" s="22"/>
      <c r="F13" s="22"/>
      <c r="G13" s="22"/>
      <c r="H13" s="23" t="str">
        <f>IF(COUNTIF($B$1:B13,TEXT(B13,0))&gt;1,"",IF(ISBLANK(B13),"",VLOOKUP(B13,入职时间!A:C,2,FALSE)))</f>
        <v/>
      </c>
      <c r="I13" s="32" t="str">
        <f>IF(AND(H13&lt;&gt;""),VLOOKUP(B13,入职时间!A:C,3,FALSE),"店员")</f>
        <v>店员</v>
      </c>
      <c r="K13" s="33">
        <v>43800</v>
      </c>
      <c r="L13" s="34">
        <f t="shared" si="0"/>
        <v>0</v>
      </c>
      <c r="M13" s="35">
        <f t="shared" si="1"/>
        <v>0</v>
      </c>
      <c r="N13" s="34">
        <f t="shared" si="2"/>
        <v>0</v>
      </c>
      <c r="O13" s="36">
        <f t="shared" si="3"/>
        <v>0</v>
      </c>
      <c r="P13" s="34">
        <f t="shared" si="4"/>
        <v>0</v>
      </c>
      <c r="Q13" s="34">
        <f t="shared" si="5"/>
        <v>0</v>
      </c>
      <c r="S13" s="32">
        <f t="shared" si="6"/>
        <v>0</v>
      </c>
      <c r="T13" s="40">
        <f t="shared" si="7"/>
        <v>0</v>
      </c>
      <c r="U13" s="32">
        <f t="shared" si="8"/>
        <v>0</v>
      </c>
      <c r="V13" s="41">
        <f t="shared" si="9"/>
        <v>0</v>
      </c>
      <c r="W13" s="42"/>
      <c r="X13" s="43"/>
      <c r="Y13" s="42"/>
      <c r="Z13" s="46"/>
      <c r="AA13" s="47">
        <f t="shared" si="10"/>
        <v>0</v>
      </c>
    </row>
    <row r="14" spans="1:27">
      <c r="A14" s="21"/>
      <c r="B14" s="21"/>
      <c r="C14" s="21"/>
      <c r="D14" s="21"/>
      <c r="E14" s="22"/>
      <c r="F14" s="22"/>
      <c r="G14" s="22"/>
      <c r="H14" s="23" t="str">
        <f>IF(COUNTIF($B$1:B14,TEXT(B14,0))&gt;1,"",IF(ISBLANK(B14),"",VLOOKUP(B14,入职时间!A:C,2,FALSE)))</f>
        <v/>
      </c>
      <c r="I14" s="32" t="str">
        <f>IF(AND(H14&lt;&gt;""),VLOOKUP(B14,入职时间!A:C,3,FALSE),"店员")</f>
        <v>店员</v>
      </c>
      <c r="K14" s="33">
        <v>43800</v>
      </c>
      <c r="L14" s="34">
        <f t="shared" si="0"/>
        <v>0</v>
      </c>
      <c r="M14" s="35">
        <f t="shared" si="1"/>
        <v>0</v>
      </c>
      <c r="N14" s="34">
        <f t="shared" si="2"/>
        <v>0</v>
      </c>
      <c r="O14" s="36">
        <f t="shared" si="3"/>
        <v>0</v>
      </c>
      <c r="P14" s="34">
        <f t="shared" si="4"/>
        <v>0</v>
      </c>
      <c r="Q14" s="34">
        <f t="shared" si="5"/>
        <v>0</v>
      </c>
      <c r="S14" s="32">
        <f t="shared" si="6"/>
        <v>0</v>
      </c>
      <c r="T14" s="40">
        <f t="shared" si="7"/>
        <v>0</v>
      </c>
      <c r="U14" s="32">
        <f t="shared" si="8"/>
        <v>0</v>
      </c>
      <c r="V14" s="41">
        <f t="shared" si="9"/>
        <v>0</v>
      </c>
      <c r="W14" s="42"/>
      <c r="X14" s="43"/>
      <c r="Y14" s="42"/>
      <c r="Z14" s="46"/>
      <c r="AA14" s="47">
        <f t="shared" si="10"/>
        <v>0</v>
      </c>
    </row>
    <row r="15" spans="1:27">
      <c r="A15" s="21"/>
      <c r="B15" s="21"/>
      <c r="C15" s="21"/>
      <c r="D15" s="21"/>
      <c r="E15" s="22"/>
      <c r="F15" s="22"/>
      <c r="G15" s="22"/>
      <c r="H15" s="23" t="str">
        <f>IF(COUNTIF($B$1:B15,TEXT(B15,0))&gt;1,"",IF(ISBLANK(B15),"",VLOOKUP(B15,入职时间!A:C,2,FALSE)))</f>
        <v/>
      </c>
      <c r="I15" s="32" t="str">
        <f>IF(AND(H15&lt;&gt;""),VLOOKUP(B15,入职时间!A:C,3,FALSE),"店员")</f>
        <v>店员</v>
      </c>
      <c r="K15" s="33">
        <v>43800</v>
      </c>
      <c r="L15" s="34">
        <f t="shared" si="0"/>
        <v>0</v>
      </c>
      <c r="M15" s="35">
        <f t="shared" ref="M15:M46" si="11">IF(J15="是",C15-1,C15)</f>
        <v>0</v>
      </c>
      <c r="N15" s="34">
        <f t="shared" si="2"/>
        <v>0</v>
      </c>
      <c r="O15" s="36">
        <f t="shared" si="3"/>
        <v>0</v>
      </c>
      <c r="P15" s="34">
        <f t="shared" si="4"/>
        <v>0</v>
      </c>
      <c r="Q15" s="34">
        <f t="shared" si="5"/>
        <v>0</v>
      </c>
      <c r="S15" s="32">
        <f t="shared" si="6"/>
        <v>0</v>
      </c>
      <c r="T15" s="40">
        <f t="shared" si="7"/>
        <v>0</v>
      </c>
      <c r="U15" s="32">
        <f t="shared" si="8"/>
        <v>0</v>
      </c>
      <c r="V15" s="41">
        <f t="shared" si="9"/>
        <v>0</v>
      </c>
      <c r="W15" s="42"/>
      <c r="X15" s="43"/>
      <c r="Y15" s="42"/>
      <c r="Z15" s="46"/>
      <c r="AA15" s="47">
        <f t="shared" si="10"/>
        <v>0</v>
      </c>
    </row>
    <row r="16" spans="1:27">
      <c r="A16" s="21"/>
      <c r="B16" s="21"/>
      <c r="C16" s="21"/>
      <c r="D16" s="21"/>
      <c r="E16" s="22"/>
      <c r="F16" s="22"/>
      <c r="G16" s="22"/>
      <c r="H16" s="23" t="str">
        <f>IF(COUNTIF($B$1:B16,TEXT(B16,0))&gt;1,"",IF(ISBLANK(B16),"",VLOOKUP(B16,入职时间!A:C,2,FALSE)))</f>
        <v/>
      </c>
      <c r="I16" s="32" t="str">
        <f>IF(AND(H16&lt;&gt;""),VLOOKUP(B16,入职时间!A:C,3,FALSE),"店员")</f>
        <v>店员</v>
      </c>
      <c r="K16" s="33">
        <v>43800</v>
      </c>
      <c r="L16" s="34">
        <f t="shared" si="0"/>
        <v>0</v>
      </c>
      <c r="M16" s="35">
        <f t="shared" si="11"/>
        <v>0</v>
      </c>
      <c r="N16" s="34">
        <f t="shared" si="2"/>
        <v>0</v>
      </c>
      <c r="O16" s="36">
        <f t="shared" si="3"/>
        <v>0</v>
      </c>
      <c r="P16" s="34">
        <f t="shared" si="4"/>
        <v>0</v>
      </c>
      <c r="Q16" s="34">
        <f t="shared" si="5"/>
        <v>0</v>
      </c>
      <c r="S16" s="32">
        <f t="shared" si="6"/>
        <v>0</v>
      </c>
      <c r="T16" s="40">
        <f t="shared" si="7"/>
        <v>0</v>
      </c>
      <c r="U16" s="32">
        <f t="shared" si="8"/>
        <v>0</v>
      </c>
      <c r="V16" s="41">
        <f t="shared" si="9"/>
        <v>0</v>
      </c>
      <c r="W16" s="42"/>
      <c r="X16" s="43"/>
      <c r="Y16" s="42"/>
      <c r="Z16" s="46"/>
      <c r="AA16" s="47">
        <f t="shared" si="10"/>
        <v>0</v>
      </c>
    </row>
    <row r="17" spans="1:27">
      <c r="A17" s="21"/>
      <c r="B17" s="21"/>
      <c r="C17" s="21"/>
      <c r="D17" s="21"/>
      <c r="E17" s="22"/>
      <c r="F17" s="22"/>
      <c r="G17" s="22"/>
      <c r="H17" s="23" t="str">
        <f>IF(COUNTIF($B$1:B17,TEXT(B17,0))&gt;1,"",IF(ISBLANK(B17),"",VLOOKUP(B17,入职时间!A:C,2,FALSE)))</f>
        <v/>
      </c>
      <c r="I17" s="32" t="str">
        <f>IF(AND(H17&lt;&gt;""),VLOOKUP(B17,入职时间!A:C,3,FALSE),"店员")</f>
        <v>店员</v>
      </c>
      <c r="K17" s="33">
        <v>43800</v>
      </c>
      <c r="L17" s="34">
        <f t="shared" si="0"/>
        <v>0</v>
      </c>
      <c r="M17" s="35">
        <f t="shared" si="11"/>
        <v>0</v>
      </c>
      <c r="N17" s="34">
        <f t="shared" si="2"/>
        <v>0</v>
      </c>
      <c r="O17" s="36">
        <f t="shared" si="3"/>
        <v>0</v>
      </c>
      <c r="P17" s="34">
        <f t="shared" si="4"/>
        <v>0</v>
      </c>
      <c r="Q17" s="34">
        <f t="shared" si="5"/>
        <v>0</v>
      </c>
      <c r="S17" s="32">
        <f t="shared" si="6"/>
        <v>0</v>
      </c>
      <c r="T17" s="40">
        <f t="shared" si="7"/>
        <v>0</v>
      </c>
      <c r="U17" s="32">
        <f t="shared" si="8"/>
        <v>0</v>
      </c>
      <c r="V17" s="41">
        <f t="shared" si="9"/>
        <v>0</v>
      </c>
      <c r="W17" s="42"/>
      <c r="X17" s="43"/>
      <c r="Y17" s="42"/>
      <c r="Z17" s="46"/>
      <c r="AA17" s="47">
        <f t="shared" si="10"/>
        <v>0</v>
      </c>
    </row>
    <row r="18" spans="1:27">
      <c r="A18" s="21"/>
      <c r="B18" s="21"/>
      <c r="C18" s="21"/>
      <c r="D18" s="21"/>
      <c r="E18" s="22"/>
      <c r="F18" s="22"/>
      <c r="G18" s="22"/>
      <c r="H18" s="23" t="str">
        <f>IF(COUNTIF($B$1:B18,TEXT(B18,0))&gt;1,"",IF(ISBLANK(B18),"",VLOOKUP(B18,入职时间!A:C,2,FALSE)))</f>
        <v/>
      </c>
      <c r="I18" s="32" t="str">
        <f>IF(AND(H18&lt;&gt;""),VLOOKUP(B18,入职时间!A:C,3,FALSE),"店员")</f>
        <v>店员</v>
      </c>
      <c r="K18" s="33">
        <v>43800</v>
      </c>
      <c r="L18" s="34">
        <f t="shared" si="0"/>
        <v>0</v>
      </c>
      <c r="M18" s="35">
        <f t="shared" si="11"/>
        <v>0</v>
      </c>
      <c r="N18" s="34">
        <f t="shared" si="2"/>
        <v>0</v>
      </c>
      <c r="O18" s="36">
        <f t="shared" si="3"/>
        <v>0</v>
      </c>
      <c r="P18" s="34">
        <f t="shared" si="4"/>
        <v>0</v>
      </c>
      <c r="Q18" s="34">
        <f t="shared" si="5"/>
        <v>0</v>
      </c>
      <c r="S18" s="32">
        <f t="shared" si="6"/>
        <v>0</v>
      </c>
      <c r="T18" s="40">
        <f t="shared" si="7"/>
        <v>0</v>
      </c>
      <c r="U18" s="32">
        <f t="shared" si="8"/>
        <v>0</v>
      </c>
      <c r="V18" s="41">
        <f t="shared" si="9"/>
        <v>0</v>
      </c>
      <c r="W18" s="42"/>
      <c r="X18" s="43"/>
      <c r="Y18" s="42"/>
      <c r="Z18" s="46"/>
      <c r="AA18" s="47">
        <f t="shared" si="10"/>
        <v>0</v>
      </c>
    </row>
    <row r="19" spans="1:27">
      <c r="A19" s="21"/>
      <c r="B19" s="21"/>
      <c r="C19" s="21"/>
      <c r="D19" s="21"/>
      <c r="E19" s="22"/>
      <c r="F19" s="22"/>
      <c r="G19" s="22"/>
      <c r="H19" s="23" t="str">
        <f>IF(COUNTIF($B$1:B19,TEXT(B19,0))&gt;1,"",IF(ISBLANK(B19),"",VLOOKUP(B19,入职时间!A:C,2,FALSE)))</f>
        <v/>
      </c>
      <c r="I19" s="32" t="str">
        <f>IF(AND(H19&lt;&gt;""),VLOOKUP(B19,入职时间!A:C,3,FALSE),"店员")</f>
        <v>店员</v>
      </c>
      <c r="K19" s="33">
        <v>43800</v>
      </c>
      <c r="L19" s="34">
        <f t="shared" si="0"/>
        <v>0</v>
      </c>
      <c r="M19" s="35">
        <f t="shared" si="11"/>
        <v>0</v>
      </c>
      <c r="N19" s="34">
        <f t="shared" si="2"/>
        <v>0</v>
      </c>
      <c r="O19" s="36">
        <f t="shared" si="3"/>
        <v>0</v>
      </c>
      <c r="P19" s="34">
        <f t="shared" si="4"/>
        <v>0</v>
      </c>
      <c r="Q19" s="34">
        <f t="shared" si="5"/>
        <v>0</v>
      </c>
      <c r="S19" s="32">
        <f t="shared" si="6"/>
        <v>0</v>
      </c>
      <c r="T19" s="40">
        <f t="shared" si="7"/>
        <v>0</v>
      </c>
      <c r="U19" s="32">
        <f t="shared" si="8"/>
        <v>0</v>
      </c>
      <c r="V19" s="41">
        <f t="shared" si="9"/>
        <v>0</v>
      </c>
      <c r="W19" s="42"/>
      <c r="X19" s="43"/>
      <c r="Y19" s="42"/>
      <c r="Z19" s="46"/>
      <c r="AA19" s="47">
        <f t="shared" si="10"/>
        <v>0</v>
      </c>
    </row>
    <row r="20" spans="1:27">
      <c r="A20" s="21"/>
      <c r="B20" s="21"/>
      <c r="C20" s="21"/>
      <c r="D20" s="21"/>
      <c r="E20" s="22"/>
      <c r="F20" s="22"/>
      <c r="G20" s="22"/>
      <c r="H20" s="23" t="str">
        <f>IF(COUNTIF($B$1:B20,TEXT(B20,0))&gt;1,"",IF(ISBLANK(B20),"",VLOOKUP(B20,入职时间!A:C,2,FALSE)))</f>
        <v/>
      </c>
      <c r="I20" s="32" t="str">
        <f>IF(AND(H20&lt;&gt;""),VLOOKUP(B20,入职时间!A:C,3,FALSE),"店员")</f>
        <v>店员</v>
      </c>
      <c r="K20" s="33">
        <v>43800</v>
      </c>
      <c r="L20" s="34">
        <f t="shared" si="0"/>
        <v>0</v>
      </c>
      <c r="M20" s="35">
        <f t="shared" si="11"/>
        <v>0</v>
      </c>
      <c r="N20" s="34">
        <f t="shared" si="2"/>
        <v>0</v>
      </c>
      <c r="O20" s="36">
        <f>IF(IFERROR(DATEDIF(H20,$K$2,"m")&gt;=3,0),400,0)</f>
        <v>0</v>
      </c>
      <c r="P20" s="34">
        <f t="shared" si="4"/>
        <v>0</v>
      </c>
      <c r="Q20" s="34">
        <f t="shared" si="5"/>
        <v>0</v>
      </c>
      <c r="S20" s="32">
        <f t="shared" si="6"/>
        <v>0</v>
      </c>
      <c r="T20" s="40">
        <f t="shared" si="7"/>
        <v>0</v>
      </c>
      <c r="U20" s="32">
        <f t="shared" si="8"/>
        <v>0</v>
      </c>
      <c r="V20" s="41">
        <f t="shared" si="9"/>
        <v>0</v>
      </c>
      <c r="W20" s="42"/>
      <c r="X20" s="43"/>
      <c r="Y20" s="42"/>
      <c r="Z20" s="46"/>
      <c r="AA20" s="47">
        <f t="shared" si="10"/>
        <v>0</v>
      </c>
    </row>
    <row r="21" spans="1:27">
      <c r="A21" s="21"/>
      <c r="B21" s="21"/>
      <c r="C21" s="21"/>
      <c r="D21" s="21"/>
      <c r="E21" s="22"/>
      <c r="F21" s="22"/>
      <c r="G21" s="22"/>
      <c r="H21" s="23" t="str">
        <f>IF(COUNTIF($B$1:B21,TEXT(B21,0))&gt;1,"",IF(ISBLANK(B21),"",VLOOKUP(B21,入职时间!A:C,2,FALSE)))</f>
        <v/>
      </c>
      <c r="I21" s="32" t="str">
        <f>IF(AND(H21&lt;&gt;""),VLOOKUP(B21,入职时间!A:C,3,FALSE),"店员")</f>
        <v>店员</v>
      </c>
      <c r="K21" s="33">
        <v>43800</v>
      </c>
      <c r="L21" s="34">
        <f t="shared" si="0"/>
        <v>0</v>
      </c>
      <c r="M21" s="35">
        <f t="shared" si="11"/>
        <v>0</v>
      </c>
      <c r="N21" s="34">
        <f t="shared" si="2"/>
        <v>0</v>
      </c>
      <c r="O21" s="36">
        <f>IF(IFERROR(DATEDIF(H21,$K$2,"m")&gt;=3,0),400,0)</f>
        <v>0</v>
      </c>
      <c r="P21" s="34">
        <f t="shared" si="4"/>
        <v>0</v>
      </c>
      <c r="Q21" s="34">
        <f t="shared" si="5"/>
        <v>0</v>
      </c>
      <c r="S21" s="32">
        <f t="shared" si="6"/>
        <v>0</v>
      </c>
      <c r="T21" s="40">
        <f t="shared" si="7"/>
        <v>0</v>
      </c>
      <c r="U21" s="32">
        <f t="shared" si="8"/>
        <v>0</v>
      </c>
      <c r="V21" s="41">
        <f t="shared" si="9"/>
        <v>0</v>
      </c>
      <c r="W21" s="42"/>
      <c r="X21" s="43"/>
      <c r="Y21" s="42"/>
      <c r="Z21" s="46"/>
      <c r="AA21" s="47">
        <f t="shared" si="10"/>
        <v>0</v>
      </c>
    </row>
    <row r="22" spans="1:27">
      <c r="A22" s="21"/>
      <c r="B22" s="21"/>
      <c r="C22" s="21"/>
      <c r="D22" s="21"/>
      <c r="E22" s="22"/>
      <c r="F22" s="22"/>
      <c r="G22" s="22"/>
      <c r="H22" s="23" t="str">
        <f>IF(COUNTIF($B$1:B22,TEXT(B22,0))&gt;1,"",IF(ISBLANK(B22),"",VLOOKUP(B22,入职时间!A:C,2,FALSE)))</f>
        <v/>
      </c>
      <c r="I22" s="32" t="str">
        <f>IF(AND(H22&lt;&gt;""),VLOOKUP(B22,入职时间!A:C,3,FALSE),"店员")</f>
        <v>店员</v>
      </c>
      <c r="K22" s="33">
        <v>43800</v>
      </c>
      <c r="L22" s="34">
        <f t="shared" si="0"/>
        <v>0</v>
      </c>
      <c r="M22" s="35">
        <f t="shared" si="11"/>
        <v>0</v>
      </c>
      <c r="N22" s="34">
        <f t="shared" si="2"/>
        <v>0</v>
      </c>
      <c r="O22" s="36">
        <f>IF(IFERROR(DATEDIF(H22,$K$2,"m")&gt;=3,0),400,0)</f>
        <v>0</v>
      </c>
      <c r="P22" s="34">
        <f t="shared" si="4"/>
        <v>0</v>
      </c>
      <c r="Q22" s="34">
        <f t="shared" si="5"/>
        <v>0</v>
      </c>
      <c r="S22" s="32">
        <f t="shared" si="6"/>
        <v>0</v>
      </c>
      <c r="T22" s="40">
        <f t="shared" si="7"/>
        <v>0</v>
      </c>
      <c r="U22" s="32">
        <f t="shared" si="8"/>
        <v>0</v>
      </c>
      <c r="V22" s="41">
        <f t="shared" si="9"/>
        <v>0</v>
      </c>
      <c r="W22" s="42"/>
      <c r="X22" s="43"/>
      <c r="Y22" s="42"/>
      <c r="Z22" s="46"/>
      <c r="AA22" s="47">
        <f t="shared" si="10"/>
        <v>0</v>
      </c>
    </row>
    <row r="23" spans="1:27">
      <c r="A23" s="21"/>
      <c r="B23" s="21"/>
      <c r="C23" s="21"/>
      <c r="D23" s="21"/>
      <c r="E23" s="22"/>
      <c r="F23" s="22"/>
      <c r="G23" s="22"/>
      <c r="H23" s="23" t="str">
        <f>IF(COUNTIF($B$1:B23,TEXT(B23,0))&gt;1,"",IF(ISBLANK(B23),"",VLOOKUP(B23,入职时间!A:C,2,FALSE)))</f>
        <v/>
      </c>
      <c r="I23" s="32" t="str">
        <f>IF(AND(H23&lt;&gt;""),VLOOKUP(B23,入职时间!A:C,3,FALSE),"店员")</f>
        <v>店员</v>
      </c>
      <c r="K23" s="33">
        <v>43800</v>
      </c>
      <c r="L23" s="34">
        <f t="shared" si="0"/>
        <v>0</v>
      </c>
      <c r="M23" s="35">
        <f t="shared" si="11"/>
        <v>0</v>
      </c>
      <c r="N23" s="34">
        <f t="shared" si="2"/>
        <v>0</v>
      </c>
      <c r="O23" s="36">
        <f t="shared" si="3"/>
        <v>0</v>
      </c>
      <c r="P23" s="34">
        <f t="shared" si="4"/>
        <v>0</v>
      </c>
      <c r="Q23" s="34">
        <f t="shared" si="5"/>
        <v>0</v>
      </c>
      <c r="S23" s="32">
        <f t="shared" si="6"/>
        <v>0</v>
      </c>
      <c r="T23" s="40">
        <f t="shared" si="7"/>
        <v>0</v>
      </c>
      <c r="U23" s="32">
        <f t="shared" si="8"/>
        <v>0</v>
      </c>
      <c r="V23" s="41">
        <f t="shared" si="9"/>
        <v>0</v>
      </c>
      <c r="W23" s="42"/>
      <c r="X23" s="43"/>
      <c r="Y23" s="42"/>
      <c r="Z23" s="46"/>
      <c r="AA23" s="47">
        <f t="shared" si="10"/>
        <v>0</v>
      </c>
    </row>
    <row r="24" spans="1:27">
      <c r="A24" s="21"/>
      <c r="B24" s="21"/>
      <c r="C24" s="21"/>
      <c r="D24" s="21"/>
      <c r="E24" s="22"/>
      <c r="F24" s="22"/>
      <c r="G24" s="22"/>
      <c r="H24" s="23" t="str">
        <f>IF(COUNTIF($B$1:B24,TEXT(B24,0))&gt;1,"",IF(ISBLANK(B24),"",VLOOKUP(B24,入职时间!A:C,2,FALSE)))</f>
        <v/>
      </c>
      <c r="I24" s="32" t="str">
        <f>IF(AND(H24&lt;&gt;""),VLOOKUP(B24,入职时间!A:C,3,FALSE),"店员")</f>
        <v>店员</v>
      </c>
      <c r="K24" s="33">
        <v>43800</v>
      </c>
      <c r="L24" s="34">
        <f t="shared" si="0"/>
        <v>0</v>
      </c>
      <c r="M24" s="35">
        <f t="shared" si="11"/>
        <v>0</v>
      </c>
      <c r="N24" s="34">
        <f t="shared" si="2"/>
        <v>0</v>
      </c>
      <c r="O24" s="36">
        <f t="shared" si="3"/>
        <v>0</v>
      </c>
      <c r="P24" s="34">
        <f t="shared" si="4"/>
        <v>0</v>
      </c>
      <c r="Q24" s="34">
        <f t="shared" si="5"/>
        <v>0</v>
      </c>
      <c r="S24" s="32">
        <f t="shared" si="6"/>
        <v>0</v>
      </c>
      <c r="T24" s="40">
        <f t="shared" si="7"/>
        <v>0</v>
      </c>
      <c r="U24" s="32">
        <f t="shared" si="8"/>
        <v>0</v>
      </c>
      <c r="V24" s="41">
        <f t="shared" si="9"/>
        <v>0</v>
      </c>
      <c r="W24" s="42"/>
      <c r="X24" s="43"/>
      <c r="Y24" s="42"/>
      <c r="Z24" s="46"/>
      <c r="AA24" s="47">
        <f t="shared" si="10"/>
        <v>0</v>
      </c>
    </row>
    <row r="25" spans="1:27">
      <c r="A25" s="21"/>
      <c r="B25" s="21"/>
      <c r="C25" s="21"/>
      <c r="D25" s="21"/>
      <c r="E25" s="22"/>
      <c r="F25" s="22"/>
      <c r="G25" s="22"/>
      <c r="H25" s="23" t="str">
        <f>IF(COUNTIF($B$1:B25,TEXT(B25,0))&gt;1,"",IF(ISBLANK(B25),"",VLOOKUP(B25,入职时间!A:C,2,FALSE)))</f>
        <v/>
      </c>
      <c r="I25" s="32" t="str">
        <f>IF(AND(H25&lt;&gt;""),VLOOKUP(B25,入职时间!A:C,3,FALSE),"店员")</f>
        <v>店员</v>
      </c>
      <c r="K25" s="33">
        <v>43800</v>
      </c>
      <c r="L25" s="34">
        <f t="shared" si="0"/>
        <v>0</v>
      </c>
      <c r="M25" s="35">
        <f t="shared" si="11"/>
        <v>0</v>
      </c>
      <c r="N25" s="34">
        <f t="shared" si="2"/>
        <v>0</v>
      </c>
      <c r="O25" s="36">
        <f t="shared" si="3"/>
        <v>0</v>
      </c>
      <c r="P25" s="34">
        <f t="shared" si="4"/>
        <v>0</v>
      </c>
      <c r="Q25" s="34">
        <f t="shared" si="5"/>
        <v>0</v>
      </c>
      <c r="S25" s="32">
        <f t="shared" si="6"/>
        <v>0</v>
      </c>
      <c r="T25" s="40">
        <f t="shared" si="7"/>
        <v>0</v>
      </c>
      <c r="U25" s="32">
        <f t="shared" si="8"/>
        <v>0</v>
      </c>
      <c r="V25" s="41">
        <f t="shared" si="9"/>
        <v>0</v>
      </c>
      <c r="W25" s="42"/>
      <c r="X25" s="43"/>
      <c r="Y25" s="42"/>
      <c r="Z25" s="46"/>
      <c r="AA25" s="47">
        <f t="shared" si="10"/>
        <v>0</v>
      </c>
    </row>
    <row r="26" spans="1:27">
      <c r="A26" s="21"/>
      <c r="B26" s="21"/>
      <c r="C26" s="21"/>
      <c r="D26" s="21"/>
      <c r="E26" s="22"/>
      <c r="F26" s="22"/>
      <c r="G26" s="22"/>
      <c r="H26" s="23" t="str">
        <f>IF(COUNTIF($B$1:B26,TEXT(B26,0))&gt;1,"",IF(ISBLANK(B26),"",VLOOKUP(B26,入职时间!A:C,2,FALSE)))</f>
        <v/>
      </c>
      <c r="I26" s="32" t="str">
        <f>IF(AND(H26&lt;&gt;""),VLOOKUP(B26,入职时间!A:C,3,FALSE),"店员")</f>
        <v>店员</v>
      </c>
      <c r="K26" s="33">
        <v>43800</v>
      </c>
      <c r="L26" s="34">
        <f t="shared" si="0"/>
        <v>0</v>
      </c>
      <c r="M26" s="35">
        <f t="shared" si="11"/>
        <v>0</v>
      </c>
      <c r="N26" s="34">
        <f t="shared" si="2"/>
        <v>0</v>
      </c>
      <c r="O26" s="36">
        <f t="shared" si="3"/>
        <v>0</v>
      </c>
      <c r="P26" s="34">
        <f t="shared" si="4"/>
        <v>0</v>
      </c>
      <c r="Q26" s="34">
        <f t="shared" si="5"/>
        <v>0</v>
      </c>
      <c r="S26" s="32">
        <f t="shared" si="6"/>
        <v>0</v>
      </c>
      <c r="T26" s="40">
        <f t="shared" si="7"/>
        <v>0</v>
      </c>
      <c r="U26" s="32">
        <f t="shared" si="8"/>
        <v>0</v>
      </c>
      <c r="V26" s="41">
        <f t="shared" si="9"/>
        <v>0</v>
      </c>
      <c r="W26" s="42"/>
      <c r="X26" s="43"/>
      <c r="Y26" s="42"/>
      <c r="Z26" s="46"/>
      <c r="AA26" s="47">
        <f t="shared" si="10"/>
        <v>0</v>
      </c>
    </row>
    <row r="27" spans="1:27">
      <c r="A27" s="21"/>
      <c r="B27" s="21"/>
      <c r="C27" s="21"/>
      <c r="D27" s="21"/>
      <c r="E27" s="22"/>
      <c r="F27" s="22"/>
      <c r="G27" s="22"/>
      <c r="H27" s="23" t="str">
        <f>IF(COUNTIF($B$1:B27,TEXT(B27,0))&gt;1,"",IF(ISBLANK(B27),"",VLOOKUP(B27,入职时间!A:C,2,FALSE)))</f>
        <v/>
      </c>
      <c r="I27" s="32" t="str">
        <f>IF(AND(H27&lt;&gt;""),VLOOKUP(B27,入职时间!A:C,3,FALSE),"店员")</f>
        <v>店员</v>
      </c>
      <c r="K27" s="33">
        <v>43800</v>
      </c>
      <c r="L27" s="34">
        <f t="shared" si="0"/>
        <v>0</v>
      </c>
      <c r="M27" s="35">
        <f t="shared" si="11"/>
        <v>0</v>
      </c>
      <c r="N27" s="34">
        <f t="shared" si="2"/>
        <v>0</v>
      </c>
      <c r="O27" s="36">
        <f t="shared" si="3"/>
        <v>0</v>
      </c>
      <c r="P27" s="34">
        <f t="shared" si="4"/>
        <v>0</v>
      </c>
      <c r="Q27" s="34">
        <f t="shared" si="5"/>
        <v>0</v>
      </c>
      <c r="S27" s="32">
        <f t="shared" si="6"/>
        <v>0</v>
      </c>
      <c r="T27" s="40">
        <f t="shared" si="7"/>
        <v>0</v>
      </c>
      <c r="U27" s="32">
        <f t="shared" si="8"/>
        <v>0</v>
      </c>
      <c r="V27" s="41">
        <f t="shared" si="9"/>
        <v>0</v>
      </c>
      <c r="W27" s="42"/>
      <c r="X27" s="43"/>
      <c r="Y27" s="42"/>
      <c r="Z27" s="46"/>
      <c r="AA27" s="47">
        <f t="shared" si="10"/>
        <v>0</v>
      </c>
    </row>
    <row r="28" spans="1:27">
      <c r="A28" s="21"/>
      <c r="B28" s="21"/>
      <c r="C28" s="21"/>
      <c r="D28" s="21"/>
      <c r="E28" s="22"/>
      <c r="F28" s="22"/>
      <c r="G28" s="22"/>
      <c r="H28" s="23" t="str">
        <f>IF(COUNTIF($B$1:B28,TEXT(B28,0))&gt;1,"",IF(ISBLANK(B28),"",VLOOKUP(B28,入职时间!A:C,2,FALSE)))</f>
        <v/>
      </c>
      <c r="I28" s="32" t="str">
        <f>IF(AND(H28&lt;&gt;""),VLOOKUP(B28,入职时间!A:C,3,FALSE),"店员")</f>
        <v>店员</v>
      </c>
      <c r="K28" s="33">
        <v>43800</v>
      </c>
      <c r="L28" s="34">
        <f t="shared" si="0"/>
        <v>0</v>
      </c>
      <c r="M28" s="35">
        <f t="shared" si="11"/>
        <v>0</v>
      </c>
      <c r="N28" s="34">
        <f t="shared" si="2"/>
        <v>0</v>
      </c>
      <c r="O28" s="36">
        <f t="shared" si="3"/>
        <v>0</v>
      </c>
      <c r="P28" s="34">
        <f t="shared" si="4"/>
        <v>0</v>
      </c>
      <c r="Q28" s="34">
        <f t="shared" si="5"/>
        <v>0</v>
      </c>
      <c r="S28" s="32">
        <f t="shared" si="6"/>
        <v>0</v>
      </c>
      <c r="T28" s="40">
        <f t="shared" si="7"/>
        <v>0</v>
      </c>
      <c r="U28" s="32">
        <f t="shared" si="8"/>
        <v>0</v>
      </c>
      <c r="V28" s="41">
        <f t="shared" si="9"/>
        <v>0</v>
      </c>
      <c r="W28" s="42"/>
      <c r="X28" s="43"/>
      <c r="Y28" s="42"/>
      <c r="Z28" s="46"/>
      <c r="AA28" s="47">
        <f t="shared" si="10"/>
        <v>0</v>
      </c>
    </row>
    <row r="29" spans="1:27">
      <c r="A29" s="21"/>
      <c r="B29" s="21"/>
      <c r="C29" s="21"/>
      <c r="D29" s="21"/>
      <c r="E29" s="22"/>
      <c r="F29" s="22"/>
      <c r="G29" s="22"/>
      <c r="H29" s="23" t="str">
        <f>IF(COUNTIF($B$1:B29,TEXT(B29,0))&gt;1,"",IF(ISBLANK(B29),"",VLOOKUP(B29,入职时间!A:C,2,FALSE)))</f>
        <v/>
      </c>
      <c r="I29" s="32" t="str">
        <f>IF(AND(H29&lt;&gt;""),VLOOKUP(B29,入职时间!A:C,3,FALSE),"店员")</f>
        <v>店员</v>
      </c>
      <c r="K29" s="33">
        <v>43800</v>
      </c>
      <c r="L29" s="34">
        <f t="shared" si="0"/>
        <v>0</v>
      </c>
      <c r="M29" s="35">
        <f t="shared" si="11"/>
        <v>0</v>
      </c>
      <c r="N29" s="34">
        <f t="shared" si="2"/>
        <v>0</v>
      </c>
      <c r="O29" s="36">
        <f t="shared" si="3"/>
        <v>0</v>
      </c>
      <c r="P29" s="34">
        <f t="shared" si="4"/>
        <v>0</v>
      </c>
      <c r="Q29" s="34">
        <f t="shared" si="5"/>
        <v>0</v>
      </c>
      <c r="S29" s="32">
        <f t="shared" si="6"/>
        <v>0</v>
      </c>
      <c r="T29" s="40">
        <f t="shared" si="7"/>
        <v>0</v>
      </c>
      <c r="U29" s="32">
        <f t="shared" si="8"/>
        <v>0</v>
      </c>
      <c r="V29" s="41">
        <f t="shared" si="9"/>
        <v>0</v>
      </c>
      <c r="W29" s="42"/>
      <c r="X29" s="43"/>
      <c r="Y29" s="42"/>
      <c r="Z29" s="46"/>
      <c r="AA29" s="47">
        <f t="shared" si="10"/>
        <v>0</v>
      </c>
    </row>
    <row r="30" spans="1:27">
      <c r="A30" s="21"/>
      <c r="B30" s="21"/>
      <c r="C30" s="21"/>
      <c r="D30" s="21"/>
      <c r="E30" s="22"/>
      <c r="F30" s="22"/>
      <c r="G30" s="22"/>
      <c r="H30" s="23" t="str">
        <f>IF(COUNTIF($B$1:B30,TEXT(B30,0))&gt;1,"",IF(ISBLANK(B30),"",VLOOKUP(B30,入职时间!A:C,2,FALSE)))</f>
        <v/>
      </c>
      <c r="I30" s="32" t="str">
        <f>IF(AND(H30&lt;&gt;""),VLOOKUP(B30,入职时间!A:C,3,FALSE),"店员")</f>
        <v>店员</v>
      </c>
      <c r="K30" s="33">
        <v>43800</v>
      </c>
      <c r="L30" s="34">
        <f t="shared" si="0"/>
        <v>0</v>
      </c>
      <c r="M30" s="35">
        <f t="shared" si="11"/>
        <v>0</v>
      </c>
      <c r="N30" s="34">
        <f t="shared" si="2"/>
        <v>0</v>
      </c>
      <c r="O30" s="36">
        <f t="shared" si="3"/>
        <v>0</v>
      </c>
      <c r="P30" s="34">
        <f t="shared" si="4"/>
        <v>0</v>
      </c>
      <c r="Q30" s="34">
        <f t="shared" si="5"/>
        <v>0</v>
      </c>
      <c r="S30" s="32">
        <f t="shared" si="6"/>
        <v>0</v>
      </c>
      <c r="T30" s="40">
        <f t="shared" si="7"/>
        <v>0</v>
      </c>
      <c r="U30" s="32">
        <f t="shared" si="8"/>
        <v>0</v>
      </c>
      <c r="V30" s="41">
        <f t="shared" si="9"/>
        <v>0</v>
      </c>
      <c r="W30" s="42"/>
      <c r="X30" s="43"/>
      <c r="Y30" s="42"/>
      <c r="Z30" s="46"/>
      <c r="AA30" s="47">
        <f t="shared" si="10"/>
        <v>0</v>
      </c>
    </row>
    <row r="31" spans="1:27">
      <c r="A31" s="21"/>
      <c r="B31" s="21"/>
      <c r="C31" s="10"/>
      <c r="D31" s="21"/>
      <c r="E31" s="22"/>
      <c r="F31" s="22"/>
      <c r="G31" s="22"/>
      <c r="H31" s="23" t="str">
        <f>IF(COUNTIF($B$1:B31,TEXT(B31,0))&gt;1,"",IF(ISBLANK(B31),"",VLOOKUP(B31,入职时间!A:C,2,FALSE)))</f>
        <v/>
      </c>
      <c r="I31" s="32" t="str">
        <f>IF(AND(H31&lt;&gt;""),VLOOKUP(B31,入职时间!A:C,3,FALSE),"店员")</f>
        <v>店员</v>
      </c>
      <c r="K31" s="33">
        <v>43800</v>
      </c>
      <c r="L31" s="34">
        <f t="shared" si="0"/>
        <v>0</v>
      </c>
      <c r="M31" s="35">
        <f t="shared" si="11"/>
        <v>0</v>
      </c>
      <c r="N31" s="34">
        <f t="shared" si="2"/>
        <v>0</v>
      </c>
      <c r="O31" s="36">
        <f t="shared" si="3"/>
        <v>0</v>
      </c>
      <c r="P31" s="34">
        <f t="shared" si="4"/>
        <v>0</v>
      </c>
      <c r="Q31" s="34">
        <f t="shared" si="5"/>
        <v>0</v>
      </c>
      <c r="S31" s="32">
        <f t="shared" si="6"/>
        <v>0</v>
      </c>
      <c r="T31" s="40">
        <f t="shared" si="7"/>
        <v>0</v>
      </c>
      <c r="U31" s="32">
        <f t="shared" si="8"/>
        <v>0</v>
      </c>
      <c r="V31" s="41">
        <f t="shared" si="9"/>
        <v>0</v>
      </c>
      <c r="W31" s="42"/>
      <c r="X31" s="43"/>
      <c r="Y31" s="42"/>
      <c r="Z31" s="46"/>
      <c r="AA31" s="47">
        <f t="shared" si="10"/>
        <v>0</v>
      </c>
    </row>
    <row r="32" spans="1:27">
      <c r="A32" s="21"/>
      <c r="B32" s="21"/>
      <c r="C32" s="21"/>
      <c r="D32" s="21"/>
      <c r="E32" s="22"/>
      <c r="F32" s="22"/>
      <c r="G32" s="22"/>
      <c r="H32" s="23" t="str">
        <f>IF(COUNTIF($B$1:B32,TEXT(B32,0))&gt;1,"",IF(ISBLANK(B32),"",VLOOKUP(B32,入职时间!A:C,2,FALSE)))</f>
        <v/>
      </c>
      <c r="I32" s="32" t="str">
        <f>IF(AND(H32&lt;&gt;""),VLOOKUP(B32,入职时间!A:C,3,FALSE),"店员")</f>
        <v>店员</v>
      </c>
      <c r="K32" s="33">
        <v>43800</v>
      </c>
      <c r="L32" s="34">
        <f t="shared" si="0"/>
        <v>0</v>
      </c>
      <c r="M32" s="35">
        <f t="shared" si="11"/>
        <v>0</v>
      </c>
      <c r="N32" s="34">
        <f t="shared" si="2"/>
        <v>0</v>
      </c>
      <c r="O32" s="36">
        <f t="shared" si="3"/>
        <v>0</v>
      </c>
      <c r="P32" s="34">
        <f t="shared" si="4"/>
        <v>0</v>
      </c>
      <c r="Q32" s="34">
        <f t="shared" si="5"/>
        <v>0</v>
      </c>
      <c r="S32" s="32">
        <f t="shared" si="6"/>
        <v>0</v>
      </c>
      <c r="T32" s="40">
        <f t="shared" si="7"/>
        <v>0</v>
      </c>
      <c r="U32" s="32">
        <f t="shared" si="8"/>
        <v>0</v>
      </c>
      <c r="V32" s="41">
        <f t="shared" si="9"/>
        <v>0</v>
      </c>
      <c r="W32" s="42"/>
      <c r="X32" s="43"/>
      <c r="Y32" s="42"/>
      <c r="Z32" s="46"/>
      <c r="AA32" s="47">
        <f t="shared" si="10"/>
        <v>0</v>
      </c>
    </row>
    <row r="33" spans="1:27">
      <c r="A33" s="21"/>
      <c r="B33" s="21"/>
      <c r="C33" s="21"/>
      <c r="D33" s="21"/>
      <c r="E33" s="22"/>
      <c r="F33" s="22"/>
      <c r="G33" s="22"/>
      <c r="H33" s="23" t="str">
        <f>IF(COUNTIF($B$1:B33,TEXT(B33,0))&gt;1,"",IF(ISBLANK(B33),"",VLOOKUP(B33,入职时间!A:C,2,FALSE)))</f>
        <v/>
      </c>
      <c r="I33" s="32" t="str">
        <f>IF(AND(H33&lt;&gt;""),VLOOKUP(B33,入职时间!A:C,3,FALSE),"店员")</f>
        <v>店员</v>
      </c>
      <c r="K33" s="33">
        <v>43800</v>
      </c>
      <c r="L33" s="34">
        <f t="shared" si="0"/>
        <v>0</v>
      </c>
      <c r="M33" s="35">
        <f t="shared" si="11"/>
        <v>0</v>
      </c>
      <c r="N33" s="34">
        <f t="shared" si="2"/>
        <v>0</v>
      </c>
      <c r="O33" s="36">
        <f t="shared" si="3"/>
        <v>0</v>
      </c>
      <c r="P33" s="34">
        <f t="shared" si="4"/>
        <v>0</v>
      </c>
      <c r="Q33" s="34">
        <f t="shared" si="5"/>
        <v>0</v>
      </c>
      <c r="S33" s="32">
        <f t="shared" si="6"/>
        <v>0</v>
      </c>
      <c r="T33" s="40">
        <f t="shared" si="7"/>
        <v>0</v>
      </c>
      <c r="U33" s="32">
        <f t="shared" si="8"/>
        <v>0</v>
      </c>
      <c r="V33" s="41">
        <f t="shared" si="9"/>
        <v>0</v>
      </c>
      <c r="W33" s="42"/>
      <c r="X33" s="43"/>
      <c r="Y33" s="42"/>
      <c r="Z33" s="46"/>
      <c r="AA33" s="47">
        <f t="shared" si="10"/>
        <v>0</v>
      </c>
    </row>
    <row r="34" spans="1:27">
      <c r="A34" s="21"/>
      <c r="B34" s="21"/>
      <c r="C34" s="21"/>
      <c r="D34" s="21"/>
      <c r="E34" s="22"/>
      <c r="F34" s="22"/>
      <c r="G34" s="22"/>
      <c r="H34" s="23" t="str">
        <f>IF(COUNTIF($B$1:B34,TEXT(B34,0))&gt;1,"",IF(ISBLANK(B34),"",VLOOKUP(B34,入职时间!A:C,2,FALSE)))</f>
        <v/>
      </c>
      <c r="I34" s="32" t="str">
        <f>IF(AND(H34&lt;&gt;""),VLOOKUP(B34,入职时间!A:C,3,FALSE),"店员")</f>
        <v>店员</v>
      </c>
      <c r="K34" s="33">
        <v>43800</v>
      </c>
      <c r="L34" s="34">
        <f t="shared" si="0"/>
        <v>0</v>
      </c>
      <c r="M34" s="35">
        <f t="shared" si="11"/>
        <v>0</v>
      </c>
      <c r="N34" s="34">
        <f t="shared" si="2"/>
        <v>0</v>
      </c>
      <c r="O34" s="36">
        <f t="shared" si="3"/>
        <v>0</v>
      </c>
      <c r="P34" s="34">
        <f t="shared" si="4"/>
        <v>0</v>
      </c>
      <c r="Q34" s="34">
        <f t="shared" si="5"/>
        <v>0</v>
      </c>
      <c r="S34" s="32">
        <f t="shared" si="6"/>
        <v>0</v>
      </c>
      <c r="T34" s="40">
        <f t="shared" si="7"/>
        <v>0</v>
      </c>
      <c r="U34" s="32">
        <f t="shared" si="8"/>
        <v>0</v>
      </c>
      <c r="V34" s="41">
        <f t="shared" si="9"/>
        <v>0</v>
      </c>
      <c r="W34" s="42"/>
      <c r="X34" s="43"/>
      <c r="Y34" s="42"/>
      <c r="Z34" s="46"/>
      <c r="AA34" s="47">
        <f t="shared" si="10"/>
        <v>0</v>
      </c>
    </row>
    <row r="35" spans="1:27">
      <c r="A35" s="21"/>
      <c r="B35" s="21"/>
      <c r="C35" s="21"/>
      <c r="D35" s="21"/>
      <c r="E35" s="22"/>
      <c r="F35" s="22"/>
      <c r="G35" s="22"/>
      <c r="H35" s="23" t="str">
        <f>IF(COUNTIF($B$1:B35,TEXT(B35,0))&gt;1,"",IF(ISBLANK(B35),"",VLOOKUP(B35,入职时间!A:C,2,FALSE)))</f>
        <v/>
      </c>
      <c r="I35" s="32" t="str">
        <f>IF(AND(H35&lt;&gt;""),VLOOKUP(B35,入职时间!A:C,3,FALSE),"店员")</f>
        <v>店员</v>
      </c>
      <c r="K35" s="33">
        <v>43800</v>
      </c>
      <c r="L35" s="34">
        <f t="shared" ref="L35:L66" si="12">IF(H35&lt;&gt;"",DATEDIF(H35,$K$2,"y"),0)</f>
        <v>0</v>
      </c>
      <c r="M35" s="35">
        <f t="shared" si="11"/>
        <v>0</v>
      </c>
      <c r="N35" s="34">
        <f t="shared" ref="N35:N66" si="13">IF(M35&gt;=15,1710,114*M35)</f>
        <v>0</v>
      </c>
      <c r="O35" s="36">
        <f t="shared" ref="O35:O66" si="14">IF(IFERROR(DATEDIF(H35,$K$2,"m")&gt;=3,0),400,0)</f>
        <v>0</v>
      </c>
      <c r="P35" s="34">
        <f t="shared" ref="P35:P66" si="15">IF(I35="店员",0,IF(I35="内训师",100,IF(I35="店助",200,IF(I35="店长",300,IF(I35="内训师/店助",300,IF(I35="内训师/店长",400,0))))))</f>
        <v>0</v>
      </c>
      <c r="Q35" s="34">
        <f t="shared" ref="Q35:Q66" si="16">MIN(L35*50,260)</f>
        <v>0</v>
      </c>
      <c r="S35" s="32">
        <f t="shared" ref="S35:S66" si="17">IF(AND(H35&lt;&gt;"",SUMIF(B:B,B35,C:C)&gt;=15),100,0)</f>
        <v>0</v>
      </c>
      <c r="T35" s="40">
        <f t="shared" ref="T35:T66" si="18">IF(M35&gt;15,(M35-15)*154,0)</f>
        <v>0</v>
      </c>
      <c r="U35" s="32">
        <f t="shared" ref="U35:U66" si="19">IF(C35&gt;=15,600,40*M35)</f>
        <v>0</v>
      </c>
      <c r="V35" s="41">
        <f t="shared" ref="V35:V66" si="20">IF(OR(A35="地铁一店",A35="地铁五店",A35="蜜刻城",A35="地铁二店",A35="丰石路",A35="拉萨路",A35="鱼市街",A35="环亚广场",A35="中山东路",A35="丰石路夜班"),M35*10,0)</f>
        <v>0</v>
      </c>
      <c r="W35" s="42"/>
      <c r="X35" s="43"/>
      <c r="Y35" s="42"/>
      <c r="Z35" s="46"/>
      <c r="AA35" s="47">
        <f t="shared" ref="AA35:AA66" si="21">SUM(G35,N35:Y35)-Z35</f>
        <v>0</v>
      </c>
    </row>
    <row r="36" spans="1:27">
      <c r="A36" s="21"/>
      <c r="B36" s="21"/>
      <c r="C36" s="24"/>
      <c r="D36" s="24"/>
      <c r="E36" s="25"/>
      <c r="F36" s="25"/>
      <c r="G36" s="25"/>
      <c r="H36" s="23" t="str">
        <f>IF(COUNTIF($B$1:B36,TEXT(B36,0))&gt;1,"",IF(ISBLANK(B36),"",VLOOKUP(B36,入职时间!A:C,2,FALSE)))</f>
        <v/>
      </c>
      <c r="I36" s="32" t="str">
        <f>IF(AND(H36&lt;&gt;""),VLOOKUP(B36,入职时间!A:C,3,FALSE),"店员")</f>
        <v>店员</v>
      </c>
      <c r="K36" s="33">
        <v>43800</v>
      </c>
      <c r="L36" s="34">
        <f t="shared" si="12"/>
        <v>0</v>
      </c>
      <c r="M36" s="35">
        <f t="shared" si="11"/>
        <v>0</v>
      </c>
      <c r="N36" s="34">
        <f t="shared" si="13"/>
        <v>0</v>
      </c>
      <c r="O36" s="36">
        <f t="shared" si="14"/>
        <v>0</v>
      </c>
      <c r="P36" s="34">
        <f t="shared" si="15"/>
        <v>0</v>
      </c>
      <c r="Q36" s="34">
        <f t="shared" si="16"/>
        <v>0</v>
      </c>
      <c r="S36" s="32">
        <f t="shared" si="17"/>
        <v>0</v>
      </c>
      <c r="T36" s="40">
        <f t="shared" si="18"/>
        <v>0</v>
      </c>
      <c r="U36" s="32">
        <f t="shared" si="19"/>
        <v>0</v>
      </c>
      <c r="V36" s="41">
        <f t="shared" si="20"/>
        <v>0</v>
      </c>
      <c r="W36" s="42"/>
      <c r="X36" s="43"/>
      <c r="Y36" s="42"/>
      <c r="Z36" s="46"/>
      <c r="AA36" s="47">
        <f t="shared" si="21"/>
        <v>0</v>
      </c>
    </row>
    <row r="37" spans="1:27">
      <c r="A37" s="21"/>
      <c r="B37" s="21"/>
      <c r="C37" s="21"/>
      <c r="D37" s="21"/>
      <c r="E37" s="22"/>
      <c r="F37" s="22"/>
      <c r="G37" s="22"/>
      <c r="H37" s="23" t="str">
        <f>IF(COUNTIF($B$1:B37,TEXT(B37,0))&gt;1,"",IF(ISBLANK(B37),"",VLOOKUP(B37,入职时间!A:C,2,FALSE)))</f>
        <v/>
      </c>
      <c r="I37" s="32" t="str">
        <f>IF(AND(H37&lt;&gt;""),VLOOKUP(B37,入职时间!A:C,3,FALSE),"店员")</f>
        <v>店员</v>
      </c>
      <c r="K37" s="33">
        <v>43800</v>
      </c>
      <c r="L37" s="34">
        <f t="shared" si="12"/>
        <v>0</v>
      </c>
      <c r="M37" s="35">
        <f t="shared" si="11"/>
        <v>0</v>
      </c>
      <c r="N37" s="34">
        <f t="shared" si="13"/>
        <v>0</v>
      </c>
      <c r="O37" s="36">
        <f t="shared" si="14"/>
        <v>0</v>
      </c>
      <c r="P37" s="34">
        <f t="shared" si="15"/>
        <v>0</v>
      </c>
      <c r="Q37" s="34">
        <f t="shared" si="16"/>
        <v>0</v>
      </c>
      <c r="S37" s="32">
        <f t="shared" si="17"/>
        <v>0</v>
      </c>
      <c r="T37" s="40">
        <f t="shared" si="18"/>
        <v>0</v>
      </c>
      <c r="U37" s="32">
        <f t="shared" si="19"/>
        <v>0</v>
      </c>
      <c r="V37" s="41">
        <f t="shared" si="20"/>
        <v>0</v>
      </c>
      <c r="W37" s="42"/>
      <c r="X37" s="43"/>
      <c r="Y37" s="42"/>
      <c r="Z37" s="46"/>
      <c r="AA37" s="47">
        <f t="shared" si="21"/>
        <v>0</v>
      </c>
    </row>
    <row r="38" spans="1:27">
      <c r="A38" s="21"/>
      <c r="B38" s="21"/>
      <c r="C38" s="21"/>
      <c r="D38" s="21"/>
      <c r="E38" s="22"/>
      <c r="F38" s="22"/>
      <c r="G38" s="22"/>
      <c r="H38" s="23" t="str">
        <f>IF(COUNTIF($B$1:B38,TEXT(B38,0))&gt;1,"",IF(ISBLANK(B38),"",VLOOKUP(B38,入职时间!A:C,2,FALSE)))</f>
        <v/>
      </c>
      <c r="I38" s="32" t="str">
        <f>IF(AND(H38&lt;&gt;""),VLOOKUP(B38,入职时间!A:C,3,FALSE),"店员")</f>
        <v>店员</v>
      </c>
      <c r="K38" s="33">
        <v>43800</v>
      </c>
      <c r="L38" s="34">
        <f t="shared" si="12"/>
        <v>0</v>
      </c>
      <c r="M38" s="35">
        <f t="shared" si="11"/>
        <v>0</v>
      </c>
      <c r="N38" s="34">
        <f t="shared" si="13"/>
        <v>0</v>
      </c>
      <c r="O38" s="36">
        <f t="shared" si="14"/>
        <v>0</v>
      </c>
      <c r="P38" s="34">
        <f t="shared" si="15"/>
        <v>0</v>
      </c>
      <c r="Q38" s="34">
        <f t="shared" si="16"/>
        <v>0</v>
      </c>
      <c r="S38" s="32">
        <f t="shared" si="17"/>
        <v>0</v>
      </c>
      <c r="T38" s="40">
        <f t="shared" si="18"/>
        <v>0</v>
      </c>
      <c r="U38" s="32">
        <f t="shared" si="19"/>
        <v>0</v>
      </c>
      <c r="V38" s="41">
        <f t="shared" si="20"/>
        <v>0</v>
      </c>
      <c r="W38" s="42"/>
      <c r="X38" s="43"/>
      <c r="Y38" s="42"/>
      <c r="Z38" s="46"/>
      <c r="AA38" s="47">
        <f t="shared" si="21"/>
        <v>0</v>
      </c>
    </row>
    <row r="39" spans="1:27">
      <c r="A39" s="21"/>
      <c r="B39" s="21"/>
      <c r="C39" s="21"/>
      <c r="D39" s="21"/>
      <c r="E39" s="22"/>
      <c r="F39" s="22"/>
      <c r="G39" s="22"/>
      <c r="H39" s="23" t="str">
        <f>IF(COUNTIF($B$1:B39,TEXT(B39,0))&gt;1,"",IF(ISBLANK(B39),"",VLOOKUP(B39,入职时间!A:C,2,FALSE)))</f>
        <v/>
      </c>
      <c r="I39" s="32" t="str">
        <f>IF(AND(H39&lt;&gt;""),VLOOKUP(B39,入职时间!A:C,3,FALSE),"店员")</f>
        <v>店员</v>
      </c>
      <c r="K39" s="33">
        <v>43800</v>
      </c>
      <c r="L39" s="34">
        <f t="shared" si="12"/>
        <v>0</v>
      </c>
      <c r="M39" s="35">
        <f t="shared" si="11"/>
        <v>0</v>
      </c>
      <c r="N39" s="34">
        <f t="shared" si="13"/>
        <v>0</v>
      </c>
      <c r="O39" s="36">
        <f t="shared" si="14"/>
        <v>0</v>
      </c>
      <c r="P39" s="34">
        <f t="shared" si="15"/>
        <v>0</v>
      </c>
      <c r="Q39" s="34">
        <f t="shared" si="16"/>
        <v>0</v>
      </c>
      <c r="S39" s="32">
        <f t="shared" si="17"/>
        <v>0</v>
      </c>
      <c r="T39" s="40">
        <f t="shared" si="18"/>
        <v>0</v>
      </c>
      <c r="U39" s="32">
        <f t="shared" si="19"/>
        <v>0</v>
      </c>
      <c r="V39" s="41">
        <f t="shared" si="20"/>
        <v>0</v>
      </c>
      <c r="W39" s="42"/>
      <c r="X39" s="43"/>
      <c r="Y39" s="42"/>
      <c r="Z39" s="46"/>
      <c r="AA39" s="47">
        <f t="shared" si="21"/>
        <v>0</v>
      </c>
    </row>
    <row r="40" spans="1:27">
      <c r="A40" s="21"/>
      <c r="B40" s="21"/>
      <c r="C40" s="21"/>
      <c r="D40" s="21"/>
      <c r="E40" s="22"/>
      <c r="F40" s="22"/>
      <c r="G40" s="22"/>
      <c r="H40" s="23" t="str">
        <f>IF(COUNTIF($B$1:B40,TEXT(B40,0))&gt;1,"",IF(ISBLANK(B40),"",VLOOKUP(B40,入职时间!A:C,2,FALSE)))</f>
        <v/>
      </c>
      <c r="I40" s="32" t="str">
        <f>IF(AND(H40&lt;&gt;""),VLOOKUP(B40,入职时间!A:C,3,FALSE),"店员")</f>
        <v>店员</v>
      </c>
      <c r="K40" s="33">
        <v>43800</v>
      </c>
      <c r="L40" s="34">
        <f t="shared" si="12"/>
        <v>0</v>
      </c>
      <c r="M40" s="35">
        <f t="shared" si="11"/>
        <v>0</v>
      </c>
      <c r="N40" s="34">
        <f t="shared" si="13"/>
        <v>0</v>
      </c>
      <c r="O40" s="36">
        <f t="shared" si="14"/>
        <v>0</v>
      </c>
      <c r="P40" s="34">
        <f t="shared" si="15"/>
        <v>0</v>
      </c>
      <c r="Q40" s="34">
        <f t="shared" si="16"/>
        <v>0</v>
      </c>
      <c r="S40" s="32">
        <f t="shared" si="17"/>
        <v>0</v>
      </c>
      <c r="T40" s="40">
        <f t="shared" si="18"/>
        <v>0</v>
      </c>
      <c r="U40" s="32">
        <f t="shared" si="19"/>
        <v>0</v>
      </c>
      <c r="V40" s="41">
        <f t="shared" si="20"/>
        <v>0</v>
      </c>
      <c r="W40" s="42"/>
      <c r="X40" s="43"/>
      <c r="Y40" s="42"/>
      <c r="Z40" s="46"/>
      <c r="AA40" s="47">
        <f t="shared" si="21"/>
        <v>0</v>
      </c>
    </row>
    <row r="41" spans="1:27">
      <c r="A41" s="21"/>
      <c r="B41" s="21"/>
      <c r="C41" s="21"/>
      <c r="D41" s="21"/>
      <c r="E41" s="22"/>
      <c r="F41" s="22"/>
      <c r="G41" s="22"/>
      <c r="H41" s="23" t="str">
        <f>IF(COUNTIF($B$1:B41,TEXT(B41,0))&gt;1,"",IF(ISBLANK(B41),"",VLOOKUP(B41,入职时间!A:C,2,FALSE)))</f>
        <v/>
      </c>
      <c r="I41" s="32" t="str">
        <f>IF(AND(H41&lt;&gt;""),VLOOKUP(B41,入职时间!A:C,3,FALSE),"店员")</f>
        <v>店员</v>
      </c>
      <c r="K41" s="33">
        <v>43800</v>
      </c>
      <c r="L41" s="34">
        <f t="shared" si="12"/>
        <v>0</v>
      </c>
      <c r="M41" s="35">
        <f t="shared" si="11"/>
        <v>0</v>
      </c>
      <c r="N41" s="34">
        <f t="shared" si="13"/>
        <v>0</v>
      </c>
      <c r="O41" s="36">
        <f t="shared" si="14"/>
        <v>0</v>
      </c>
      <c r="P41" s="34">
        <f t="shared" si="15"/>
        <v>0</v>
      </c>
      <c r="Q41" s="34">
        <f t="shared" si="16"/>
        <v>0</v>
      </c>
      <c r="S41" s="32">
        <f t="shared" si="17"/>
        <v>0</v>
      </c>
      <c r="T41" s="40">
        <f t="shared" si="18"/>
        <v>0</v>
      </c>
      <c r="U41" s="32">
        <f t="shared" si="19"/>
        <v>0</v>
      </c>
      <c r="V41" s="41">
        <f t="shared" si="20"/>
        <v>0</v>
      </c>
      <c r="W41" s="42"/>
      <c r="X41" s="43"/>
      <c r="Y41" s="42"/>
      <c r="Z41" s="46"/>
      <c r="AA41" s="47">
        <f t="shared" si="21"/>
        <v>0</v>
      </c>
    </row>
    <row r="42" spans="1:27">
      <c r="A42" s="21"/>
      <c r="B42" s="21"/>
      <c r="C42" s="21"/>
      <c r="D42" s="21"/>
      <c r="E42" s="22"/>
      <c r="F42" s="22"/>
      <c r="G42" s="22"/>
      <c r="H42" s="23" t="str">
        <f>IF(COUNTIF($B$1:B42,TEXT(B42,0))&gt;1,"",IF(ISBLANK(B42),"",VLOOKUP(B42,入职时间!A:C,2,FALSE)))</f>
        <v/>
      </c>
      <c r="I42" s="32" t="str">
        <f>IF(AND(H42&lt;&gt;""),VLOOKUP(B42,入职时间!A:C,3,FALSE),"店员")</f>
        <v>店员</v>
      </c>
      <c r="K42" s="33">
        <v>43800</v>
      </c>
      <c r="L42" s="34">
        <f t="shared" si="12"/>
        <v>0</v>
      </c>
      <c r="M42" s="35">
        <f t="shared" si="11"/>
        <v>0</v>
      </c>
      <c r="N42" s="34">
        <f t="shared" si="13"/>
        <v>0</v>
      </c>
      <c r="O42" s="36">
        <f t="shared" si="14"/>
        <v>0</v>
      </c>
      <c r="P42" s="34">
        <f t="shared" si="15"/>
        <v>0</v>
      </c>
      <c r="Q42" s="34">
        <f t="shared" si="16"/>
        <v>0</v>
      </c>
      <c r="S42" s="32">
        <f t="shared" si="17"/>
        <v>0</v>
      </c>
      <c r="T42" s="40">
        <f t="shared" si="18"/>
        <v>0</v>
      </c>
      <c r="U42" s="32">
        <f t="shared" si="19"/>
        <v>0</v>
      </c>
      <c r="V42" s="41">
        <f t="shared" si="20"/>
        <v>0</v>
      </c>
      <c r="W42" s="42"/>
      <c r="X42" s="43"/>
      <c r="Y42" s="42"/>
      <c r="Z42" s="46"/>
      <c r="AA42" s="47">
        <f t="shared" si="21"/>
        <v>0</v>
      </c>
    </row>
    <row r="43" spans="1:27">
      <c r="A43" s="21"/>
      <c r="B43" s="21"/>
      <c r="C43" s="21"/>
      <c r="D43" s="21"/>
      <c r="E43" s="22"/>
      <c r="F43" s="22"/>
      <c r="G43" s="22"/>
      <c r="H43" s="23" t="str">
        <f>IF(COUNTIF($B$1:B43,TEXT(B43,0))&gt;1,"",IF(ISBLANK(B43),"",VLOOKUP(B43,入职时间!A:C,2,FALSE)))</f>
        <v/>
      </c>
      <c r="I43" s="32" t="str">
        <f>IF(AND(H43&lt;&gt;""),VLOOKUP(B43,入职时间!A:C,3,FALSE),"店员")</f>
        <v>店员</v>
      </c>
      <c r="K43" s="33">
        <v>43800</v>
      </c>
      <c r="L43" s="34">
        <f t="shared" si="12"/>
        <v>0</v>
      </c>
      <c r="M43" s="35">
        <f t="shared" si="11"/>
        <v>0</v>
      </c>
      <c r="N43" s="34">
        <f t="shared" si="13"/>
        <v>0</v>
      </c>
      <c r="O43" s="36">
        <f t="shared" si="14"/>
        <v>0</v>
      </c>
      <c r="P43" s="34">
        <f t="shared" si="15"/>
        <v>0</v>
      </c>
      <c r="Q43" s="34">
        <f t="shared" si="16"/>
        <v>0</v>
      </c>
      <c r="S43" s="32">
        <f t="shared" si="17"/>
        <v>0</v>
      </c>
      <c r="T43" s="40">
        <f t="shared" si="18"/>
        <v>0</v>
      </c>
      <c r="U43" s="32">
        <f t="shared" si="19"/>
        <v>0</v>
      </c>
      <c r="V43" s="41">
        <f t="shared" si="20"/>
        <v>0</v>
      </c>
      <c r="W43" s="42"/>
      <c r="X43" s="43"/>
      <c r="Y43" s="42"/>
      <c r="Z43" s="46"/>
      <c r="AA43" s="47">
        <f t="shared" si="21"/>
        <v>0</v>
      </c>
    </row>
    <row r="44" spans="1:27">
      <c r="A44" s="21"/>
      <c r="B44" s="21"/>
      <c r="C44" s="21"/>
      <c r="D44" s="21"/>
      <c r="E44" s="22"/>
      <c r="F44" s="22"/>
      <c r="G44" s="22"/>
      <c r="H44" s="23" t="str">
        <f>IF(COUNTIF($B$1:B44,TEXT(B44,0))&gt;1,"",IF(ISBLANK(B44),"",VLOOKUP(B44,入职时间!A:C,2,FALSE)))</f>
        <v/>
      </c>
      <c r="I44" s="32" t="str">
        <f>IF(AND(H44&lt;&gt;""),VLOOKUP(B44,入职时间!A:C,3,FALSE),"店员")</f>
        <v>店员</v>
      </c>
      <c r="K44" s="33">
        <v>43800</v>
      </c>
      <c r="L44" s="34">
        <f t="shared" si="12"/>
        <v>0</v>
      </c>
      <c r="M44" s="35">
        <f t="shared" si="11"/>
        <v>0</v>
      </c>
      <c r="N44" s="34">
        <f t="shared" si="13"/>
        <v>0</v>
      </c>
      <c r="O44" s="36">
        <f t="shared" si="14"/>
        <v>0</v>
      </c>
      <c r="P44" s="34">
        <f t="shared" si="15"/>
        <v>0</v>
      </c>
      <c r="Q44" s="34">
        <f t="shared" si="16"/>
        <v>0</v>
      </c>
      <c r="S44" s="32">
        <f t="shared" si="17"/>
        <v>0</v>
      </c>
      <c r="T44" s="40">
        <f t="shared" si="18"/>
        <v>0</v>
      </c>
      <c r="U44" s="32">
        <f t="shared" si="19"/>
        <v>0</v>
      </c>
      <c r="V44" s="41">
        <f t="shared" si="20"/>
        <v>0</v>
      </c>
      <c r="W44" s="42"/>
      <c r="X44" s="43"/>
      <c r="Y44" s="42"/>
      <c r="Z44" s="46"/>
      <c r="AA44" s="47">
        <f t="shared" si="21"/>
        <v>0</v>
      </c>
    </row>
    <row r="45" spans="1:27">
      <c r="A45" s="21"/>
      <c r="B45" s="21"/>
      <c r="C45" s="21"/>
      <c r="D45" s="21"/>
      <c r="E45" s="22"/>
      <c r="F45" s="22"/>
      <c r="G45" s="22"/>
      <c r="H45" s="23" t="str">
        <f>IF(COUNTIF($B$1:B45,TEXT(B45,0))&gt;1,"",IF(ISBLANK(B45),"",VLOOKUP(B45,入职时间!A:C,2,FALSE)))</f>
        <v/>
      </c>
      <c r="I45" s="32" t="str">
        <f>IF(AND(H45&lt;&gt;""),VLOOKUP(B45,入职时间!A:C,3,FALSE),"店员")</f>
        <v>店员</v>
      </c>
      <c r="K45" s="33">
        <v>43800</v>
      </c>
      <c r="L45" s="34">
        <f t="shared" si="12"/>
        <v>0</v>
      </c>
      <c r="M45" s="35">
        <f t="shared" si="11"/>
        <v>0</v>
      </c>
      <c r="N45" s="34">
        <f t="shared" si="13"/>
        <v>0</v>
      </c>
      <c r="O45" s="36">
        <f t="shared" si="14"/>
        <v>0</v>
      </c>
      <c r="P45" s="34">
        <f t="shared" si="15"/>
        <v>0</v>
      </c>
      <c r="Q45" s="34">
        <f t="shared" si="16"/>
        <v>0</v>
      </c>
      <c r="S45" s="32">
        <f t="shared" si="17"/>
        <v>0</v>
      </c>
      <c r="T45" s="40">
        <f t="shared" si="18"/>
        <v>0</v>
      </c>
      <c r="U45" s="32">
        <f t="shared" si="19"/>
        <v>0</v>
      </c>
      <c r="V45" s="41">
        <f t="shared" si="20"/>
        <v>0</v>
      </c>
      <c r="W45" s="42"/>
      <c r="X45" s="43"/>
      <c r="Y45" s="42"/>
      <c r="Z45" s="46"/>
      <c r="AA45" s="47">
        <f t="shared" si="21"/>
        <v>0</v>
      </c>
    </row>
    <row r="46" spans="1:27">
      <c r="A46" s="21"/>
      <c r="B46" s="21"/>
      <c r="C46" s="21"/>
      <c r="D46" s="21"/>
      <c r="E46" s="22"/>
      <c r="F46" s="22"/>
      <c r="G46" s="22"/>
      <c r="H46" s="23" t="str">
        <f>IF(COUNTIF($B$1:B46,TEXT(B46,0))&gt;1,"",IF(ISBLANK(B46),"",VLOOKUP(B46,入职时间!A:C,2,FALSE)))</f>
        <v/>
      </c>
      <c r="I46" s="32" t="str">
        <f>IF(AND(H46&lt;&gt;""),VLOOKUP(B46,入职时间!A:C,3,FALSE),"店员")</f>
        <v>店员</v>
      </c>
      <c r="K46" s="33">
        <v>43800</v>
      </c>
      <c r="L46" s="34">
        <f t="shared" si="12"/>
        <v>0</v>
      </c>
      <c r="M46" s="35">
        <f t="shared" si="11"/>
        <v>0</v>
      </c>
      <c r="N46" s="34">
        <f t="shared" si="13"/>
        <v>0</v>
      </c>
      <c r="O46" s="36">
        <f t="shared" si="14"/>
        <v>0</v>
      </c>
      <c r="P46" s="34">
        <f t="shared" si="15"/>
        <v>0</v>
      </c>
      <c r="Q46" s="34">
        <f t="shared" si="16"/>
        <v>0</v>
      </c>
      <c r="S46" s="32">
        <f t="shared" si="17"/>
        <v>0</v>
      </c>
      <c r="T46" s="40">
        <f t="shared" si="18"/>
        <v>0</v>
      </c>
      <c r="U46" s="32">
        <f t="shared" si="19"/>
        <v>0</v>
      </c>
      <c r="V46" s="41">
        <f t="shared" si="20"/>
        <v>0</v>
      </c>
      <c r="W46" s="42"/>
      <c r="X46" s="43"/>
      <c r="Y46" s="42"/>
      <c r="Z46" s="46"/>
      <c r="AA46" s="47">
        <f t="shared" si="21"/>
        <v>0</v>
      </c>
    </row>
    <row r="47" spans="1:27">
      <c r="A47" s="21"/>
      <c r="B47" s="21"/>
      <c r="C47" s="21"/>
      <c r="D47" s="21"/>
      <c r="E47" s="22"/>
      <c r="F47" s="22"/>
      <c r="G47" s="22"/>
      <c r="H47" s="23" t="str">
        <f>IF(COUNTIF($B$1:B47,TEXT(B47,0))&gt;1,"",IF(ISBLANK(B47),"",VLOOKUP(B47,入职时间!A:C,2,FALSE)))</f>
        <v/>
      </c>
      <c r="I47" s="32" t="str">
        <f>IF(AND(H47&lt;&gt;""),VLOOKUP(B47,入职时间!A:C,3,FALSE),"店员")</f>
        <v>店员</v>
      </c>
      <c r="K47" s="33">
        <v>43800</v>
      </c>
      <c r="L47" s="34">
        <f t="shared" si="12"/>
        <v>0</v>
      </c>
      <c r="M47" s="35">
        <f t="shared" ref="M47:M78" si="22">IF(J47="是",C47-1,C47)</f>
        <v>0</v>
      </c>
      <c r="N47" s="34">
        <f t="shared" si="13"/>
        <v>0</v>
      </c>
      <c r="O47" s="36">
        <f t="shared" si="14"/>
        <v>0</v>
      </c>
      <c r="P47" s="34">
        <f t="shared" si="15"/>
        <v>0</v>
      </c>
      <c r="Q47" s="34">
        <f t="shared" si="16"/>
        <v>0</v>
      </c>
      <c r="S47" s="32">
        <f t="shared" si="17"/>
        <v>0</v>
      </c>
      <c r="T47" s="40">
        <f t="shared" si="18"/>
        <v>0</v>
      </c>
      <c r="U47" s="32">
        <f t="shared" si="19"/>
        <v>0</v>
      </c>
      <c r="V47" s="41">
        <f t="shared" si="20"/>
        <v>0</v>
      </c>
      <c r="W47" s="42"/>
      <c r="X47" s="44"/>
      <c r="Y47" s="42"/>
      <c r="Z47" s="46"/>
      <c r="AA47" s="47">
        <f t="shared" si="21"/>
        <v>0</v>
      </c>
    </row>
    <row r="48" spans="1:27">
      <c r="A48" s="21"/>
      <c r="B48" s="21"/>
      <c r="C48" s="21"/>
      <c r="D48" s="21"/>
      <c r="E48" s="22"/>
      <c r="F48" s="22"/>
      <c r="G48" s="22"/>
      <c r="H48" s="23" t="str">
        <f>IF(COUNTIF($B$1:B48,TEXT(B48,0))&gt;1,"",IF(ISBLANK(B48),"",VLOOKUP(B48,入职时间!A:C,2,FALSE)))</f>
        <v/>
      </c>
      <c r="I48" s="32" t="str">
        <f>IF(AND(H48&lt;&gt;""),VLOOKUP(B48,入职时间!A:C,3,FALSE),"店员")</f>
        <v>店员</v>
      </c>
      <c r="K48" s="33">
        <v>43800</v>
      </c>
      <c r="L48" s="34">
        <f t="shared" si="12"/>
        <v>0</v>
      </c>
      <c r="M48" s="35">
        <f t="shared" si="22"/>
        <v>0</v>
      </c>
      <c r="N48" s="34">
        <f t="shared" si="13"/>
        <v>0</v>
      </c>
      <c r="O48" s="36">
        <f t="shared" si="14"/>
        <v>0</v>
      </c>
      <c r="P48" s="34">
        <f t="shared" si="15"/>
        <v>0</v>
      </c>
      <c r="Q48" s="34">
        <f t="shared" si="16"/>
        <v>0</v>
      </c>
      <c r="S48" s="32">
        <f t="shared" si="17"/>
        <v>0</v>
      </c>
      <c r="T48" s="40">
        <f t="shared" si="18"/>
        <v>0</v>
      </c>
      <c r="U48" s="32">
        <f t="shared" si="19"/>
        <v>0</v>
      </c>
      <c r="V48" s="41">
        <f t="shared" si="20"/>
        <v>0</v>
      </c>
      <c r="W48" s="42"/>
      <c r="X48" s="43"/>
      <c r="Y48" s="42"/>
      <c r="Z48" s="46"/>
      <c r="AA48" s="47">
        <f t="shared" si="21"/>
        <v>0</v>
      </c>
    </row>
    <row r="49" spans="1:27">
      <c r="A49" s="21"/>
      <c r="B49" s="21"/>
      <c r="C49" s="21"/>
      <c r="D49" s="21"/>
      <c r="E49" s="22"/>
      <c r="F49" s="22"/>
      <c r="G49" s="22"/>
      <c r="H49" s="23" t="str">
        <f>IF(COUNTIF($B$1:B49,TEXT(B49,0))&gt;1,"",IF(ISBLANK(B49),"",VLOOKUP(B49,入职时间!A:C,2,FALSE)))</f>
        <v/>
      </c>
      <c r="I49" s="32" t="str">
        <f>IF(AND(H49&lt;&gt;""),VLOOKUP(B49,入职时间!A:C,3,FALSE),"店员")</f>
        <v>店员</v>
      </c>
      <c r="K49" s="33">
        <v>43800</v>
      </c>
      <c r="L49" s="34">
        <f t="shared" si="12"/>
        <v>0</v>
      </c>
      <c r="M49" s="35">
        <f t="shared" si="22"/>
        <v>0</v>
      </c>
      <c r="N49" s="34">
        <f t="shared" si="13"/>
        <v>0</v>
      </c>
      <c r="O49" s="36">
        <f t="shared" si="14"/>
        <v>0</v>
      </c>
      <c r="P49" s="34">
        <f t="shared" si="15"/>
        <v>0</v>
      </c>
      <c r="Q49" s="34">
        <f t="shared" si="16"/>
        <v>0</v>
      </c>
      <c r="S49" s="32">
        <f t="shared" si="17"/>
        <v>0</v>
      </c>
      <c r="T49" s="40">
        <f t="shared" si="18"/>
        <v>0</v>
      </c>
      <c r="U49" s="32">
        <f t="shared" si="19"/>
        <v>0</v>
      </c>
      <c r="V49" s="41">
        <f t="shared" si="20"/>
        <v>0</v>
      </c>
      <c r="W49" s="42"/>
      <c r="X49" s="43"/>
      <c r="Y49" s="42"/>
      <c r="Z49" s="46"/>
      <c r="AA49" s="47">
        <f t="shared" si="21"/>
        <v>0</v>
      </c>
    </row>
    <row r="50" spans="1:27">
      <c r="A50" s="21"/>
      <c r="B50" s="21"/>
      <c r="C50" s="21"/>
      <c r="D50" s="21"/>
      <c r="E50" s="22"/>
      <c r="F50" s="22"/>
      <c r="G50" s="22"/>
      <c r="H50" s="23" t="str">
        <f>IF(COUNTIF($B$1:B50,TEXT(B50,0))&gt;1,"",IF(ISBLANK(B50),"",VLOOKUP(B50,入职时间!A:C,2,FALSE)))</f>
        <v/>
      </c>
      <c r="I50" s="32" t="str">
        <f>IF(AND(H50&lt;&gt;""),VLOOKUP(B50,入职时间!A:C,3,FALSE),"店员")</f>
        <v>店员</v>
      </c>
      <c r="K50" s="33">
        <v>43800</v>
      </c>
      <c r="L50" s="34">
        <f t="shared" si="12"/>
        <v>0</v>
      </c>
      <c r="M50" s="35">
        <f t="shared" si="22"/>
        <v>0</v>
      </c>
      <c r="N50" s="34">
        <f t="shared" si="13"/>
        <v>0</v>
      </c>
      <c r="O50" s="36">
        <f t="shared" si="14"/>
        <v>0</v>
      </c>
      <c r="P50" s="34">
        <f t="shared" si="15"/>
        <v>0</v>
      </c>
      <c r="Q50" s="34">
        <f t="shared" si="16"/>
        <v>0</v>
      </c>
      <c r="S50" s="32">
        <f t="shared" si="17"/>
        <v>0</v>
      </c>
      <c r="T50" s="40">
        <f t="shared" si="18"/>
        <v>0</v>
      </c>
      <c r="U50" s="32">
        <f t="shared" si="19"/>
        <v>0</v>
      </c>
      <c r="V50" s="41">
        <f t="shared" si="20"/>
        <v>0</v>
      </c>
      <c r="W50" s="42"/>
      <c r="X50" s="43"/>
      <c r="Y50" s="42"/>
      <c r="Z50" s="46"/>
      <c r="AA50" s="47">
        <f t="shared" si="21"/>
        <v>0</v>
      </c>
    </row>
    <row r="51" spans="1:27">
      <c r="A51" s="21"/>
      <c r="B51" s="21"/>
      <c r="C51" s="21"/>
      <c r="D51" s="21"/>
      <c r="E51" s="22"/>
      <c r="F51" s="22"/>
      <c r="G51" s="22"/>
      <c r="H51" s="23" t="str">
        <f>IF(COUNTIF($B$1:B51,TEXT(B51,0))&gt;1,"",IF(ISBLANK(B51),"",VLOOKUP(B51,入职时间!A:C,2,FALSE)))</f>
        <v/>
      </c>
      <c r="I51" s="32" t="str">
        <f>IF(AND(H51&lt;&gt;""),VLOOKUP(B51,入职时间!A:C,3,FALSE),"店员")</f>
        <v>店员</v>
      </c>
      <c r="K51" s="33">
        <v>43800</v>
      </c>
      <c r="L51" s="34">
        <f t="shared" si="12"/>
        <v>0</v>
      </c>
      <c r="M51" s="35">
        <f t="shared" si="22"/>
        <v>0</v>
      </c>
      <c r="N51" s="34">
        <f t="shared" si="13"/>
        <v>0</v>
      </c>
      <c r="O51" s="36">
        <f t="shared" si="14"/>
        <v>0</v>
      </c>
      <c r="P51" s="34">
        <f t="shared" si="15"/>
        <v>0</v>
      </c>
      <c r="Q51" s="34">
        <f t="shared" si="16"/>
        <v>0</v>
      </c>
      <c r="S51" s="32">
        <f t="shared" si="17"/>
        <v>0</v>
      </c>
      <c r="T51" s="40">
        <f t="shared" si="18"/>
        <v>0</v>
      </c>
      <c r="U51" s="32">
        <f t="shared" si="19"/>
        <v>0</v>
      </c>
      <c r="V51" s="41">
        <f t="shared" si="20"/>
        <v>0</v>
      </c>
      <c r="W51" s="42"/>
      <c r="X51" s="43"/>
      <c r="Y51" s="42"/>
      <c r="Z51" s="46"/>
      <c r="AA51" s="47">
        <f t="shared" si="21"/>
        <v>0</v>
      </c>
    </row>
    <row r="52" spans="1:27">
      <c r="A52" s="21"/>
      <c r="B52" s="21"/>
      <c r="C52" s="21"/>
      <c r="D52" s="21"/>
      <c r="E52" s="22"/>
      <c r="F52" s="22"/>
      <c r="G52" s="22"/>
      <c r="H52" s="23" t="str">
        <f>IF(COUNTIF($B$1:B52,TEXT(B52,0))&gt;1,"",IF(ISBLANK(B52),"",VLOOKUP(B52,入职时间!A:C,2,FALSE)))</f>
        <v/>
      </c>
      <c r="I52" s="32" t="str">
        <f>IF(AND(H52&lt;&gt;""),VLOOKUP(B52,入职时间!A:C,3,FALSE),"店员")</f>
        <v>店员</v>
      </c>
      <c r="K52" s="33">
        <v>43800</v>
      </c>
      <c r="L52" s="34">
        <f t="shared" si="12"/>
        <v>0</v>
      </c>
      <c r="M52" s="35">
        <f t="shared" si="22"/>
        <v>0</v>
      </c>
      <c r="N52" s="34">
        <f t="shared" si="13"/>
        <v>0</v>
      </c>
      <c r="O52" s="36">
        <f t="shared" si="14"/>
        <v>0</v>
      </c>
      <c r="P52" s="34">
        <f t="shared" si="15"/>
        <v>0</v>
      </c>
      <c r="Q52" s="34">
        <f t="shared" si="16"/>
        <v>0</v>
      </c>
      <c r="S52" s="32">
        <f t="shared" si="17"/>
        <v>0</v>
      </c>
      <c r="T52" s="40">
        <f t="shared" si="18"/>
        <v>0</v>
      </c>
      <c r="U52" s="32">
        <f t="shared" si="19"/>
        <v>0</v>
      </c>
      <c r="V52" s="41">
        <f t="shared" si="20"/>
        <v>0</v>
      </c>
      <c r="W52" s="42"/>
      <c r="X52" s="43"/>
      <c r="Y52" s="42"/>
      <c r="Z52" s="46"/>
      <c r="AA52" s="47">
        <f t="shared" si="21"/>
        <v>0</v>
      </c>
    </row>
    <row r="53" spans="1:27">
      <c r="A53" s="21"/>
      <c r="B53" s="21"/>
      <c r="C53" s="21"/>
      <c r="D53" s="21"/>
      <c r="E53" s="22"/>
      <c r="F53" s="22"/>
      <c r="G53" s="22"/>
      <c r="H53" s="23" t="str">
        <f>IF(COUNTIF($B$1:B53,TEXT(B53,0))&gt;1,"",IF(ISBLANK(B53),"",VLOOKUP(B53,入职时间!A:C,2,FALSE)))</f>
        <v/>
      </c>
      <c r="I53" s="32" t="str">
        <f>IF(AND(H53&lt;&gt;""),VLOOKUP(B53,入职时间!A:C,3,FALSE),"店员")</f>
        <v>店员</v>
      </c>
      <c r="K53" s="33">
        <v>43800</v>
      </c>
      <c r="L53" s="34">
        <f t="shared" si="12"/>
        <v>0</v>
      </c>
      <c r="M53" s="35">
        <f t="shared" si="22"/>
        <v>0</v>
      </c>
      <c r="N53" s="34">
        <f t="shared" si="13"/>
        <v>0</v>
      </c>
      <c r="O53" s="36">
        <f t="shared" si="14"/>
        <v>0</v>
      </c>
      <c r="P53" s="34">
        <f t="shared" si="15"/>
        <v>0</v>
      </c>
      <c r="Q53" s="34">
        <f t="shared" si="16"/>
        <v>0</v>
      </c>
      <c r="S53" s="32">
        <f t="shared" si="17"/>
        <v>0</v>
      </c>
      <c r="T53" s="40">
        <f t="shared" si="18"/>
        <v>0</v>
      </c>
      <c r="U53" s="32">
        <f t="shared" si="19"/>
        <v>0</v>
      </c>
      <c r="V53" s="41">
        <f t="shared" si="20"/>
        <v>0</v>
      </c>
      <c r="W53" s="42"/>
      <c r="X53" s="43"/>
      <c r="Y53" s="42"/>
      <c r="Z53" s="46"/>
      <c r="AA53" s="47">
        <f t="shared" si="21"/>
        <v>0</v>
      </c>
    </row>
    <row r="54" spans="1:27">
      <c r="A54" s="21"/>
      <c r="B54" s="21"/>
      <c r="C54" s="21"/>
      <c r="D54" s="21"/>
      <c r="E54" s="22"/>
      <c r="F54" s="22"/>
      <c r="G54" s="22"/>
      <c r="H54" s="23" t="str">
        <f>IF(COUNTIF($B$1:B54,TEXT(B54,0))&gt;1,"",IF(ISBLANK(B54),"",VLOOKUP(B54,入职时间!A:C,2,FALSE)))</f>
        <v/>
      </c>
      <c r="I54" s="32" t="str">
        <f>IF(AND(H54&lt;&gt;""),VLOOKUP(B54,入职时间!A:C,3,FALSE),"店员")</f>
        <v>店员</v>
      </c>
      <c r="K54" s="33">
        <v>43800</v>
      </c>
      <c r="L54" s="34">
        <f t="shared" si="12"/>
        <v>0</v>
      </c>
      <c r="M54" s="35">
        <f t="shared" si="22"/>
        <v>0</v>
      </c>
      <c r="N54" s="34">
        <f t="shared" si="13"/>
        <v>0</v>
      </c>
      <c r="O54" s="36">
        <f t="shared" si="14"/>
        <v>0</v>
      </c>
      <c r="P54" s="34">
        <f t="shared" si="15"/>
        <v>0</v>
      </c>
      <c r="Q54" s="34">
        <f t="shared" si="16"/>
        <v>0</v>
      </c>
      <c r="S54" s="32">
        <f t="shared" si="17"/>
        <v>0</v>
      </c>
      <c r="T54" s="40">
        <f t="shared" si="18"/>
        <v>0</v>
      </c>
      <c r="U54" s="32">
        <f t="shared" si="19"/>
        <v>0</v>
      </c>
      <c r="V54" s="41">
        <f t="shared" si="20"/>
        <v>0</v>
      </c>
      <c r="W54" s="42"/>
      <c r="X54" s="43"/>
      <c r="Y54" s="42"/>
      <c r="Z54" s="46"/>
      <c r="AA54" s="47">
        <f t="shared" si="21"/>
        <v>0</v>
      </c>
    </row>
    <row r="55" spans="1:27">
      <c r="A55" s="21"/>
      <c r="B55" s="21"/>
      <c r="C55" s="21"/>
      <c r="D55" s="21"/>
      <c r="E55" s="22"/>
      <c r="F55" s="22"/>
      <c r="G55" s="22"/>
      <c r="H55" s="23" t="str">
        <f>IF(COUNTIF($B$1:B55,TEXT(B55,0))&gt;1,"",IF(ISBLANK(B55),"",VLOOKUP(B55,入职时间!A:C,2,FALSE)))</f>
        <v/>
      </c>
      <c r="I55" s="32" t="str">
        <f>IF(AND(H55&lt;&gt;""),VLOOKUP(B55,入职时间!A:C,3,FALSE),"店员")</f>
        <v>店员</v>
      </c>
      <c r="K55" s="33">
        <v>43800</v>
      </c>
      <c r="L55" s="34">
        <f t="shared" si="12"/>
        <v>0</v>
      </c>
      <c r="M55" s="35">
        <f t="shared" si="22"/>
        <v>0</v>
      </c>
      <c r="N55" s="34">
        <f t="shared" si="13"/>
        <v>0</v>
      </c>
      <c r="O55" s="36">
        <f t="shared" si="14"/>
        <v>0</v>
      </c>
      <c r="P55" s="34">
        <f t="shared" si="15"/>
        <v>0</v>
      </c>
      <c r="Q55" s="34">
        <f t="shared" si="16"/>
        <v>0</v>
      </c>
      <c r="S55" s="32">
        <f t="shared" si="17"/>
        <v>0</v>
      </c>
      <c r="T55" s="40">
        <f t="shared" si="18"/>
        <v>0</v>
      </c>
      <c r="U55" s="32">
        <f t="shared" si="19"/>
        <v>0</v>
      </c>
      <c r="V55" s="41">
        <f t="shared" si="20"/>
        <v>0</v>
      </c>
      <c r="W55" s="42"/>
      <c r="X55" s="43"/>
      <c r="Y55" s="42"/>
      <c r="Z55" s="46"/>
      <c r="AA55" s="47">
        <f t="shared" si="21"/>
        <v>0</v>
      </c>
    </row>
    <row r="56" spans="1:27">
      <c r="A56" s="21"/>
      <c r="B56" s="21"/>
      <c r="C56" s="21"/>
      <c r="D56" s="21"/>
      <c r="E56" s="22"/>
      <c r="F56" s="22"/>
      <c r="G56" s="22"/>
      <c r="H56" s="23" t="str">
        <f>IF(COUNTIF($B$1:B56,TEXT(B56,0))&gt;1,"",IF(ISBLANK(B56),"",VLOOKUP(B56,入职时间!A:C,2,FALSE)))</f>
        <v/>
      </c>
      <c r="I56" s="32" t="str">
        <f>IF(AND(H56&lt;&gt;""),VLOOKUP(B56,入职时间!A:C,3,FALSE),"店员")</f>
        <v>店员</v>
      </c>
      <c r="K56" s="33">
        <v>43800</v>
      </c>
      <c r="L56" s="34">
        <f t="shared" si="12"/>
        <v>0</v>
      </c>
      <c r="M56" s="35">
        <f t="shared" si="22"/>
        <v>0</v>
      </c>
      <c r="N56" s="34">
        <f t="shared" si="13"/>
        <v>0</v>
      </c>
      <c r="O56" s="36">
        <f t="shared" si="14"/>
        <v>0</v>
      </c>
      <c r="P56" s="34">
        <f t="shared" si="15"/>
        <v>0</v>
      </c>
      <c r="Q56" s="34">
        <f t="shared" si="16"/>
        <v>0</v>
      </c>
      <c r="S56" s="32">
        <f t="shared" si="17"/>
        <v>0</v>
      </c>
      <c r="T56" s="40">
        <f t="shared" si="18"/>
        <v>0</v>
      </c>
      <c r="U56" s="32">
        <f t="shared" si="19"/>
        <v>0</v>
      </c>
      <c r="V56" s="41">
        <f t="shared" si="20"/>
        <v>0</v>
      </c>
      <c r="W56" s="42"/>
      <c r="X56" s="43"/>
      <c r="Y56" s="42"/>
      <c r="Z56" s="46"/>
      <c r="AA56" s="47">
        <f t="shared" si="21"/>
        <v>0</v>
      </c>
    </row>
    <row r="57" spans="1:27">
      <c r="A57" s="21"/>
      <c r="B57" s="21"/>
      <c r="C57" s="21"/>
      <c r="D57" s="21"/>
      <c r="E57" s="22"/>
      <c r="F57" s="22"/>
      <c r="G57" s="22"/>
      <c r="H57" s="23" t="str">
        <f>IF(COUNTIF($B$1:B57,TEXT(B57,0))&gt;1,"",IF(ISBLANK(B57),"",VLOOKUP(B57,入职时间!A:C,2,FALSE)))</f>
        <v/>
      </c>
      <c r="I57" s="32" t="str">
        <f>IF(AND(H57&lt;&gt;""),VLOOKUP(B57,入职时间!A:C,3,FALSE),"店员")</f>
        <v>店员</v>
      </c>
      <c r="K57" s="33">
        <v>43800</v>
      </c>
      <c r="L57" s="34">
        <f t="shared" si="12"/>
        <v>0</v>
      </c>
      <c r="M57" s="35">
        <f t="shared" si="22"/>
        <v>0</v>
      </c>
      <c r="N57" s="34">
        <f t="shared" si="13"/>
        <v>0</v>
      </c>
      <c r="O57" s="36">
        <f t="shared" si="14"/>
        <v>0</v>
      </c>
      <c r="P57" s="34">
        <f t="shared" si="15"/>
        <v>0</v>
      </c>
      <c r="Q57" s="34">
        <f t="shared" si="16"/>
        <v>0</v>
      </c>
      <c r="S57" s="32">
        <f t="shared" si="17"/>
        <v>0</v>
      </c>
      <c r="T57" s="40">
        <f t="shared" si="18"/>
        <v>0</v>
      </c>
      <c r="U57" s="32">
        <f t="shared" si="19"/>
        <v>0</v>
      </c>
      <c r="V57" s="41">
        <f t="shared" si="20"/>
        <v>0</v>
      </c>
      <c r="W57" s="42"/>
      <c r="X57" s="43"/>
      <c r="Y57" s="42"/>
      <c r="Z57" s="46"/>
      <c r="AA57" s="47">
        <f t="shared" si="21"/>
        <v>0</v>
      </c>
    </row>
    <row r="58" spans="1:27">
      <c r="A58" s="21"/>
      <c r="B58" s="21"/>
      <c r="C58" s="21"/>
      <c r="D58" s="21"/>
      <c r="E58" s="22"/>
      <c r="F58" s="22"/>
      <c r="G58" s="22"/>
      <c r="H58" s="23" t="str">
        <f>IF(COUNTIF($B$1:B58,TEXT(B58,0))&gt;1,"",IF(ISBLANK(B58),"",VLOOKUP(B58,入职时间!A:C,2,FALSE)))</f>
        <v/>
      </c>
      <c r="I58" s="32" t="str">
        <f>IF(AND(H58&lt;&gt;""),VLOOKUP(B58,入职时间!A:C,3,FALSE),"店员")</f>
        <v>店员</v>
      </c>
      <c r="K58" s="33">
        <v>43800</v>
      </c>
      <c r="L58" s="34">
        <f t="shared" si="12"/>
        <v>0</v>
      </c>
      <c r="M58" s="35">
        <f t="shared" si="22"/>
        <v>0</v>
      </c>
      <c r="N58" s="34">
        <f t="shared" si="13"/>
        <v>0</v>
      </c>
      <c r="O58" s="36">
        <f t="shared" si="14"/>
        <v>0</v>
      </c>
      <c r="P58" s="34">
        <f t="shared" si="15"/>
        <v>0</v>
      </c>
      <c r="Q58" s="34">
        <f t="shared" si="16"/>
        <v>0</v>
      </c>
      <c r="S58" s="32">
        <f t="shared" si="17"/>
        <v>0</v>
      </c>
      <c r="T58" s="40">
        <f t="shared" si="18"/>
        <v>0</v>
      </c>
      <c r="U58" s="32">
        <f t="shared" si="19"/>
        <v>0</v>
      </c>
      <c r="V58" s="41">
        <f t="shared" si="20"/>
        <v>0</v>
      </c>
      <c r="W58" s="42"/>
      <c r="X58" s="43"/>
      <c r="Y58" s="42"/>
      <c r="Z58" s="46"/>
      <c r="AA58" s="47">
        <f t="shared" si="21"/>
        <v>0</v>
      </c>
    </row>
    <row r="59" spans="1:27">
      <c r="A59" s="21"/>
      <c r="B59" s="21"/>
      <c r="C59" s="21"/>
      <c r="D59" s="21"/>
      <c r="E59" s="22"/>
      <c r="F59" s="22"/>
      <c r="G59" s="22"/>
      <c r="H59" s="23" t="str">
        <f>IF(COUNTIF($B$1:B59,TEXT(B59,0))&gt;1,"",IF(ISBLANK(B59),"",VLOOKUP(B59,入职时间!A:C,2,FALSE)))</f>
        <v/>
      </c>
      <c r="I59" s="32" t="str">
        <f>IF(AND(H59&lt;&gt;""),VLOOKUP(B59,入职时间!A:C,3,FALSE),"店员")</f>
        <v>店员</v>
      </c>
      <c r="K59" s="33">
        <v>43800</v>
      </c>
      <c r="L59" s="34">
        <f t="shared" si="12"/>
        <v>0</v>
      </c>
      <c r="M59" s="35">
        <f t="shared" si="22"/>
        <v>0</v>
      </c>
      <c r="N59" s="34">
        <f t="shared" si="13"/>
        <v>0</v>
      </c>
      <c r="O59" s="36">
        <f t="shared" si="14"/>
        <v>0</v>
      </c>
      <c r="P59" s="34">
        <f t="shared" si="15"/>
        <v>0</v>
      </c>
      <c r="Q59" s="34">
        <f t="shared" si="16"/>
        <v>0</v>
      </c>
      <c r="S59" s="32">
        <f t="shared" si="17"/>
        <v>0</v>
      </c>
      <c r="T59" s="40">
        <f t="shared" si="18"/>
        <v>0</v>
      </c>
      <c r="U59" s="32">
        <f t="shared" si="19"/>
        <v>0</v>
      </c>
      <c r="V59" s="41">
        <f t="shared" si="20"/>
        <v>0</v>
      </c>
      <c r="W59" s="42"/>
      <c r="X59" s="44"/>
      <c r="Y59" s="42"/>
      <c r="Z59" s="46"/>
      <c r="AA59" s="47">
        <f t="shared" si="21"/>
        <v>0</v>
      </c>
    </row>
    <row r="60" spans="1:27">
      <c r="A60" s="21"/>
      <c r="B60" s="21"/>
      <c r="C60" s="21"/>
      <c r="D60" s="21"/>
      <c r="E60" s="22"/>
      <c r="F60" s="22"/>
      <c r="G60" s="22"/>
      <c r="H60" s="23" t="str">
        <f>IF(COUNTIF($B$1:B60,TEXT(B60,0))&gt;1,"",IF(ISBLANK(B60),"",VLOOKUP(B60,入职时间!A:C,2,FALSE)))</f>
        <v/>
      </c>
      <c r="I60" s="32" t="str">
        <f>IF(AND(H60&lt;&gt;""),VLOOKUP(B60,入职时间!A:C,3,FALSE),"店员")</f>
        <v>店员</v>
      </c>
      <c r="K60" s="33">
        <v>43800</v>
      </c>
      <c r="L60" s="34">
        <f t="shared" si="12"/>
        <v>0</v>
      </c>
      <c r="M60" s="35">
        <f t="shared" si="22"/>
        <v>0</v>
      </c>
      <c r="N60" s="34">
        <f t="shared" si="13"/>
        <v>0</v>
      </c>
      <c r="O60" s="36">
        <f t="shared" si="14"/>
        <v>0</v>
      </c>
      <c r="P60" s="34">
        <f t="shared" si="15"/>
        <v>0</v>
      </c>
      <c r="Q60" s="34">
        <f t="shared" si="16"/>
        <v>0</v>
      </c>
      <c r="S60" s="32">
        <f t="shared" si="17"/>
        <v>0</v>
      </c>
      <c r="T60" s="40">
        <f t="shared" si="18"/>
        <v>0</v>
      </c>
      <c r="U60" s="32">
        <f t="shared" si="19"/>
        <v>0</v>
      </c>
      <c r="V60" s="41">
        <f t="shared" si="20"/>
        <v>0</v>
      </c>
      <c r="W60" s="42"/>
      <c r="X60" s="43"/>
      <c r="Y60" s="42"/>
      <c r="Z60" s="46"/>
      <c r="AA60" s="47">
        <f t="shared" si="21"/>
        <v>0</v>
      </c>
    </row>
    <row r="61" spans="1:27">
      <c r="A61" s="21"/>
      <c r="B61" s="21"/>
      <c r="C61" s="21"/>
      <c r="D61" s="21"/>
      <c r="E61" s="22"/>
      <c r="F61" s="22"/>
      <c r="G61" s="22"/>
      <c r="H61" s="23" t="str">
        <f>IF(COUNTIF($B$1:B61,TEXT(B61,0))&gt;1,"",IF(ISBLANK(B61),"",VLOOKUP(B61,入职时间!A:C,2,FALSE)))</f>
        <v/>
      </c>
      <c r="I61" s="32" t="str">
        <f>IF(AND(H61&lt;&gt;""),VLOOKUP(B61,入职时间!A:C,3,FALSE),"店员")</f>
        <v>店员</v>
      </c>
      <c r="K61" s="33">
        <v>43800</v>
      </c>
      <c r="L61" s="34">
        <f t="shared" si="12"/>
        <v>0</v>
      </c>
      <c r="M61" s="35">
        <f t="shared" si="22"/>
        <v>0</v>
      </c>
      <c r="N61" s="34">
        <f t="shared" si="13"/>
        <v>0</v>
      </c>
      <c r="O61" s="36">
        <f t="shared" si="14"/>
        <v>0</v>
      </c>
      <c r="P61" s="34">
        <f t="shared" si="15"/>
        <v>0</v>
      </c>
      <c r="Q61" s="34">
        <f t="shared" si="16"/>
        <v>0</v>
      </c>
      <c r="S61" s="32">
        <f t="shared" si="17"/>
        <v>0</v>
      </c>
      <c r="T61" s="40">
        <f t="shared" si="18"/>
        <v>0</v>
      </c>
      <c r="U61" s="32">
        <f t="shared" si="19"/>
        <v>0</v>
      </c>
      <c r="V61" s="41">
        <f t="shared" si="20"/>
        <v>0</v>
      </c>
      <c r="W61" s="42"/>
      <c r="X61" s="43"/>
      <c r="Y61" s="42"/>
      <c r="Z61" s="46"/>
      <c r="AA61" s="47">
        <f t="shared" si="21"/>
        <v>0</v>
      </c>
    </row>
    <row r="62" spans="1:27">
      <c r="A62" s="21"/>
      <c r="B62" s="10"/>
      <c r="C62" s="21"/>
      <c r="D62" s="21"/>
      <c r="E62" s="22"/>
      <c r="F62" s="22"/>
      <c r="G62" s="22"/>
      <c r="H62" s="23" t="str">
        <f>IF(COUNTIF($B$1:B62,TEXT(B62,0))&gt;1,"",IF(ISBLANK(B62),"",VLOOKUP(B62,入职时间!A:C,2,FALSE)))</f>
        <v/>
      </c>
      <c r="I62" s="32" t="str">
        <f>IF(AND(H62&lt;&gt;""),VLOOKUP(B62,入职时间!A:C,3,FALSE),"店员")</f>
        <v>店员</v>
      </c>
      <c r="K62" s="33">
        <v>43800</v>
      </c>
      <c r="L62" s="34">
        <f t="shared" si="12"/>
        <v>0</v>
      </c>
      <c r="M62" s="35">
        <f t="shared" si="22"/>
        <v>0</v>
      </c>
      <c r="N62" s="34">
        <f t="shared" si="13"/>
        <v>0</v>
      </c>
      <c r="O62" s="36">
        <f t="shared" si="14"/>
        <v>0</v>
      </c>
      <c r="P62" s="34">
        <f t="shared" si="15"/>
        <v>0</v>
      </c>
      <c r="Q62" s="34">
        <f t="shared" si="16"/>
        <v>0</v>
      </c>
      <c r="S62" s="32">
        <f t="shared" si="17"/>
        <v>0</v>
      </c>
      <c r="T62" s="40">
        <f t="shared" si="18"/>
        <v>0</v>
      </c>
      <c r="U62" s="32">
        <f t="shared" si="19"/>
        <v>0</v>
      </c>
      <c r="V62" s="41">
        <f t="shared" si="20"/>
        <v>0</v>
      </c>
      <c r="W62" s="42"/>
      <c r="X62" s="43"/>
      <c r="Y62" s="42"/>
      <c r="Z62" s="46"/>
      <c r="AA62" s="47">
        <f t="shared" si="21"/>
        <v>0</v>
      </c>
    </row>
    <row r="63" spans="1:27">
      <c r="A63" s="21"/>
      <c r="B63" s="21"/>
      <c r="C63" s="21"/>
      <c r="D63" s="21"/>
      <c r="E63" s="22"/>
      <c r="F63" s="22"/>
      <c r="G63" s="22"/>
      <c r="H63" s="23" t="str">
        <f>IF(COUNTIF($B$1:B63,TEXT(B63,0))&gt;1,"",IF(ISBLANK(B63),"",VLOOKUP(B63,入职时间!A:C,2,FALSE)))</f>
        <v/>
      </c>
      <c r="I63" s="32" t="str">
        <f>IF(AND(H63&lt;&gt;""),VLOOKUP(B63,入职时间!A:C,3,FALSE),"店员")</f>
        <v>店员</v>
      </c>
      <c r="K63" s="33">
        <v>43800</v>
      </c>
      <c r="L63" s="34">
        <f t="shared" si="12"/>
        <v>0</v>
      </c>
      <c r="M63" s="35">
        <f t="shared" si="22"/>
        <v>0</v>
      </c>
      <c r="N63" s="34">
        <f t="shared" si="13"/>
        <v>0</v>
      </c>
      <c r="O63" s="36">
        <f t="shared" si="14"/>
        <v>0</v>
      </c>
      <c r="P63" s="34">
        <f t="shared" si="15"/>
        <v>0</v>
      </c>
      <c r="Q63" s="34">
        <f t="shared" si="16"/>
        <v>0</v>
      </c>
      <c r="S63" s="32">
        <f t="shared" si="17"/>
        <v>0</v>
      </c>
      <c r="T63" s="40">
        <f t="shared" si="18"/>
        <v>0</v>
      </c>
      <c r="U63" s="32">
        <f t="shared" si="19"/>
        <v>0</v>
      </c>
      <c r="V63" s="41">
        <f t="shared" si="20"/>
        <v>0</v>
      </c>
      <c r="W63" s="42"/>
      <c r="X63" s="43"/>
      <c r="Y63" s="42"/>
      <c r="Z63" s="46"/>
      <c r="AA63" s="47">
        <f t="shared" si="21"/>
        <v>0</v>
      </c>
    </row>
    <row r="64" spans="1:27">
      <c r="A64" s="21"/>
      <c r="B64" s="21"/>
      <c r="C64" s="21"/>
      <c r="D64" s="21"/>
      <c r="E64" s="22"/>
      <c r="F64" s="22"/>
      <c r="G64" s="22"/>
      <c r="H64" s="23" t="str">
        <f>IF(COUNTIF($B$1:B64,TEXT(B64,0))&gt;1,"",IF(ISBLANK(B64),"",VLOOKUP(B64,入职时间!A:C,2,FALSE)))</f>
        <v/>
      </c>
      <c r="I64" s="32" t="str">
        <f>IF(AND(H64&lt;&gt;""),VLOOKUP(B64,入职时间!A:C,3,FALSE),"店员")</f>
        <v>店员</v>
      </c>
      <c r="K64" s="33">
        <v>43800</v>
      </c>
      <c r="L64" s="34">
        <f t="shared" si="12"/>
        <v>0</v>
      </c>
      <c r="M64" s="35">
        <f t="shared" si="22"/>
        <v>0</v>
      </c>
      <c r="N64" s="34">
        <f t="shared" si="13"/>
        <v>0</v>
      </c>
      <c r="O64" s="36">
        <f t="shared" si="14"/>
        <v>0</v>
      </c>
      <c r="P64" s="34">
        <f t="shared" si="15"/>
        <v>0</v>
      </c>
      <c r="Q64" s="34">
        <f t="shared" si="16"/>
        <v>0</v>
      </c>
      <c r="S64" s="32">
        <f t="shared" si="17"/>
        <v>0</v>
      </c>
      <c r="T64" s="40">
        <f t="shared" si="18"/>
        <v>0</v>
      </c>
      <c r="U64" s="32">
        <f t="shared" si="19"/>
        <v>0</v>
      </c>
      <c r="V64" s="41">
        <f t="shared" si="20"/>
        <v>0</v>
      </c>
      <c r="W64" s="42"/>
      <c r="X64" s="43"/>
      <c r="Y64" s="42"/>
      <c r="Z64" s="46"/>
      <c r="AA64" s="47">
        <f t="shared" si="21"/>
        <v>0</v>
      </c>
    </row>
    <row r="65" spans="1:27">
      <c r="A65" s="21"/>
      <c r="B65" s="21"/>
      <c r="C65" s="21"/>
      <c r="D65" s="21"/>
      <c r="E65" s="22"/>
      <c r="F65" s="22"/>
      <c r="G65" s="22"/>
      <c r="H65" s="23" t="str">
        <f>IF(COUNTIF($B$1:B65,TEXT(B65,0))&gt;1,"",IF(ISBLANK(B65),"",VLOOKUP(B65,入职时间!A:C,2,FALSE)))</f>
        <v/>
      </c>
      <c r="I65" s="32" t="str">
        <f>IF(AND(H65&lt;&gt;""),VLOOKUP(B65,入职时间!A:C,3,FALSE),"店员")</f>
        <v>店员</v>
      </c>
      <c r="K65" s="33">
        <v>43800</v>
      </c>
      <c r="L65" s="34">
        <f t="shared" si="12"/>
        <v>0</v>
      </c>
      <c r="M65" s="35">
        <f t="shared" si="22"/>
        <v>0</v>
      </c>
      <c r="N65" s="34">
        <f t="shared" si="13"/>
        <v>0</v>
      </c>
      <c r="O65" s="36">
        <f t="shared" si="14"/>
        <v>0</v>
      </c>
      <c r="P65" s="34">
        <f t="shared" si="15"/>
        <v>0</v>
      </c>
      <c r="Q65" s="34">
        <f t="shared" si="16"/>
        <v>0</v>
      </c>
      <c r="S65" s="32">
        <f t="shared" si="17"/>
        <v>0</v>
      </c>
      <c r="T65" s="40">
        <f t="shared" si="18"/>
        <v>0</v>
      </c>
      <c r="U65" s="32">
        <f t="shared" si="19"/>
        <v>0</v>
      </c>
      <c r="V65" s="41">
        <f t="shared" si="20"/>
        <v>0</v>
      </c>
      <c r="W65" s="42"/>
      <c r="X65" s="43"/>
      <c r="Y65" s="42"/>
      <c r="Z65" s="46"/>
      <c r="AA65" s="47">
        <f t="shared" si="21"/>
        <v>0</v>
      </c>
    </row>
    <row r="66" spans="1:27">
      <c r="A66" s="21"/>
      <c r="B66" s="21"/>
      <c r="C66" s="21"/>
      <c r="D66" s="21"/>
      <c r="E66" s="22"/>
      <c r="F66" s="22"/>
      <c r="G66" s="22"/>
      <c r="H66" s="23" t="str">
        <f>IF(COUNTIF($B$1:B66,TEXT(B66,0))&gt;1,"",IF(ISBLANK(B66),"",VLOOKUP(B66,入职时间!A:C,2,FALSE)))</f>
        <v/>
      </c>
      <c r="I66" s="32" t="str">
        <f>IF(AND(H66&lt;&gt;""),VLOOKUP(B66,入职时间!A:C,3,FALSE),"店员")</f>
        <v>店员</v>
      </c>
      <c r="K66" s="33">
        <v>43800</v>
      </c>
      <c r="L66" s="34">
        <f t="shared" si="12"/>
        <v>0</v>
      </c>
      <c r="M66" s="35">
        <f t="shared" si="22"/>
        <v>0</v>
      </c>
      <c r="N66" s="34">
        <f t="shared" si="13"/>
        <v>0</v>
      </c>
      <c r="O66" s="36">
        <f t="shared" si="14"/>
        <v>0</v>
      </c>
      <c r="P66" s="34">
        <f t="shared" si="15"/>
        <v>0</v>
      </c>
      <c r="Q66" s="34">
        <f t="shared" si="16"/>
        <v>0</v>
      </c>
      <c r="S66" s="32">
        <f t="shared" si="17"/>
        <v>0</v>
      </c>
      <c r="T66" s="40">
        <f t="shared" si="18"/>
        <v>0</v>
      </c>
      <c r="U66" s="32">
        <f t="shared" si="19"/>
        <v>0</v>
      </c>
      <c r="V66" s="41">
        <f t="shared" si="20"/>
        <v>0</v>
      </c>
      <c r="W66" s="42"/>
      <c r="X66" s="43"/>
      <c r="Y66" s="42"/>
      <c r="Z66" s="46"/>
      <c r="AA66" s="47">
        <f t="shared" si="21"/>
        <v>0</v>
      </c>
    </row>
    <row r="67" spans="1:27">
      <c r="A67" s="21"/>
      <c r="B67" s="21"/>
      <c r="C67" s="21"/>
      <c r="D67" s="21"/>
      <c r="E67" s="22"/>
      <c r="F67" s="22"/>
      <c r="G67" s="22"/>
      <c r="H67" s="23" t="str">
        <f>IF(COUNTIF($B$1:B67,TEXT(B67,0))&gt;1,"",IF(ISBLANK(B67),"",VLOOKUP(B67,入职时间!A:C,2,FALSE)))</f>
        <v/>
      </c>
      <c r="I67" s="32" t="str">
        <f>IF(AND(H67&lt;&gt;""),VLOOKUP(B67,入职时间!A:C,3,FALSE),"店员")</f>
        <v>店员</v>
      </c>
      <c r="K67" s="33">
        <v>43800</v>
      </c>
      <c r="L67" s="34">
        <f t="shared" ref="L67:L90" si="23">IF(H67&lt;&gt;"",DATEDIF(H67,$K$2,"y"),0)</f>
        <v>0</v>
      </c>
      <c r="M67" s="35">
        <f t="shared" si="22"/>
        <v>0</v>
      </c>
      <c r="N67" s="34">
        <f t="shared" ref="N67:N90" si="24">IF(M67&gt;=15,1710,114*M67)</f>
        <v>0</v>
      </c>
      <c r="O67" s="36">
        <f t="shared" ref="O67:O90" si="25">IF(IFERROR(DATEDIF(H67,$K$2,"m")&gt;=3,0),400,0)</f>
        <v>0</v>
      </c>
      <c r="P67" s="34">
        <f t="shared" ref="P67:P90" si="26">IF(I67="店员",0,IF(I67="内训师",100,IF(I67="店助",200,IF(I67="店长",300,IF(I67="内训师/店助",300,IF(I67="内训师/店长",400,0))))))</f>
        <v>0</v>
      </c>
      <c r="Q67" s="34">
        <f t="shared" ref="Q67:Q90" si="27">MIN(L67*50,260)</f>
        <v>0</v>
      </c>
      <c r="S67" s="32">
        <f t="shared" ref="S67:S90" si="28">IF(AND(H67&lt;&gt;"",SUMIF(B:B,B67,C:C)&gt;=15),100,0)</f>
        <v>0</v>
      </c>
      <c r="T67" s="40">
        <f t="shared" ref="T67:T90" si="29">IF(M67&gt;15,(M67-15)*154,0)</f>
        <v>0</v>
      </c>
      <c r="U67" s="32">
        <f t="shared" ref="U67:U90" si="30">IF(C67&gt;=15,600,40*M67)</f>
        <v>0</v>
      </c>
      <c r="V67" s="41">
        <f t="shared" ref="V67:V90" si="31">IF(OR(A67="地铁一店",A67="地铁五店",A67="蜜刻城",A67="地铁二店",A67="丰石路",A67="拉萨路",A67="鱼市街",A67="环亚广场",A67="中山东路",A67="丰石路夜班"),M67*10,0)</f>
        <v>0</v>
      </c>
      <c r="W67" s="42"/>
      <c r="X67" s="43"/>
      <c r="Y67" s="42"/>
      <c r="Z67" s="46"/>
      <c r="AA67" s="47">
        <f t="shared" ref="AA67:AA90" si="32">SUM(G67,N67:Y67)-Z67</f>
        <v>0</v>
      </c>
    </row>
    <row r="68" spans="1:27">
      <c r="A68" s="21"/>
      <c r="B68" s="21"/>
      <c r="C68" s="21"/>
      <c r="D68" s="21"/>
      <c r="E68" s="22"/>
      <c r="F68" s="22"/>
      <c r="G68" s="22"/>
      <c r="H68" s="23" t="str">
        <f>IF(COUNTIF($B$1:B68,TEXT(B68,0))&gt;1,"",IF(ISBLANK(B68),"",VLOOKUP(B68,入职时间!A:C,2,FALSE)))</f>
        <v/>
      </c>
      <c r="I68" s="32" t="str">
        <f>IF(AND(H68&lt;&gt;""),VLOOKUP(B68,入职时间!A:C,3,FALSE),"店员")</f>
        <v>店员</v>
      </c>
      <c r="K68" s="33">
        <v>43800</v>
      </c>
      <c r="L68" s="34">
        <f t="shared" si="23"/>
        <v>0</v>
      </c>
      <c r="M68" s="35">
        <f t="shared" si="22"/>
        <v>0</v>
      </c>
      <c r="N68" s="34">
        <f t="shared" si="24"/>
        <v>0</v>
      </c>
      <c r="O68" s="36">
        <f t="shared" si="25"/>
        <v>0</v>
      </c>
      <c r="P68" s="34">
        <f t="shared" si="26"/>
        <v>0</v>
      </c>
      <c r="Q68" s="34">
        <f t="shared" si="27"/>
        <v>0</v>
      </c>
      <c r="S68" s="32">
        <f t="shared" si="28"/>
        <v>0</v>
      </c>
      <c r="T68" s="40">
        <f t="shared" si="29"/>
        <v>0</v>
      </c>
      <c r="U68" s="32">
        <f t="shared" si="30"/>
        <v>0</v>
      </c>
      <c r="V68" s="41">
        <f t="shared" si="31"/>
        <v>0</v>
      </c>
      <c r="W68" s="42"/>
      <c r="X68" s="43"/>
      <c r="Y68" s="42"/>
      <c r="Z68" s="46"/>
      <c r="AA68" s="47">
        <f t="shared" si="32"/>
        <v>0</v>
      </c>
    </row>
    <row r="69" spans="1:27">
      <c r="A69" s="21"/>
      <c r="B69" s="21"/>
      <c r="C69" s="21"/>
      <c r="D69" s="21"/>
      <c r="E69" s="22"/>
      <c r="F69" s="22"/>
      <c r="G69" s="22"/>
      <c r="H69" s="23" t="str">
        <f>IF(COUNTIF($B$1:B69,TEXT(B69,0))&gt;1,"",IF(ISBLANK(B69),"",VLOOKUP(B69,入职时间!A:C,2,FALSE)))</f>
        <v/>
      </c>
      <c r="I69" s="32" t="str">
        <f>IF(AND(H69&lt;&gt;""),VLOOKUP(B69,入职时间!A:C,3,FALSE),"店员")</f>
        <v>店员</v>
      </c>
      <c r="K69" s="33">
        <v>43800</v>
      </c>
      <c r="L69" s="34">
        <f t="shared" si="23"/>
        <v>0</v>
      </c>
      <c r="M69" s="35">
        <f t="shared" si="22"/>
        <v>0</v>
      </c>
      <c r="N69" s="34">
        <f t="shared" si="24"/>
        <v>0</v>
      </c>
      <c r="O69" s="36">
        <f t="shared" si="25"/>
        <v>0</v>
      </c>
      <c r="P69" s="34">
        <f t="shared" si="26"/>
        <v>0</v>
      </c>
      <c r="Q69" s="34">
        <f t="shared" si="27"/>
        <v>0</v>
      </c>
      <c r="S69" s="32">
        <f t="shared" si="28"/>
        <v>0</v>
      </c>
      <c r="T69" s="40">
        <f t="shared" si="29"/>
        <v>0</v>
      </c>
      <c r="U69" s="32">
        <f t="shared" si="30"/>
        <v>0</v>
      </c>
      <c r="V69" s="41">
        <f t="shared" si="31"/>
        <v>0</v>
      </c>
      <c r="W69" s="42"/>
      <c r="X69" s="43"/>
      <c r="Y69" s="42"/>
      <c r="Z69" s="46"/>
      <c r="AA69" s="47">
        <f t="shared" si="32"/>
        <v>0</v>
      </c>
    </row>
    <row r="70" spans="1:27">
      <c r="A70" s="21"/>
      <c r="B70" s="21"/>
      <c r="C70" s="21"/>
      <c r="D70" s="21"/>
      <c r="E70" s="22"/>
      <c r="F70" s="22"/>
      <c r="G70" s="22"/>
      <c r="H70" s="23" t="str">
        <f>IF(COUNTIF($B$1:B70,TEXT(B70,0))&gt;1,"",IF(ISBLANK(B70),"",VLOOKUP(B70,入职时间!A:C,2,FALSE)))</f>
        <v/>
      </c>
      <c r="I70" s="32" t="str">
        <f>IF(AND(H70&lt;&gt;""),VLOOKUP(B70,入职时间!A:C,3,FALSE),"店员")</f>
        <v>店员</v>
      </c>
      <c r="K70" s="33">
        <v>43800</v>
      </c>
      <c r="L70" s="34">
        <f t="shared" si="23"/>
        <v>0</v>
      </c>
      <c r="M70" s="35">
        <f t="shared" si="22"/>
        <v>0</v>
      </c>
      <c r="N70" s="34">
        <f t="shared" si="24"/>
        <v>0</v>
      </c>
      <c r="O70" s="36">
        <f t="shared" si="25"/>
        <v>0</v>
      </c>
      <c r="P70" s="34">
        <f t="shared" si="26"/>
        <v>0</v>
      </c>
      <c r="Q70" s="34">
        <f t="shared" si="27"/>
        <v>0</v>
      </c>
      <c r="S70" s="32">
        <f t="shared" si="28"/>
        <v>0</v>
      </c>
      <c r="T70" s="40">
        <f t="shared" si="29"/>
        <v>0</v>
      </c>
      <c r="U70" s="32">
        <f t="shared" si="30"/>
        <v>0</v>
      </c>
      <c r="V70" s="41">
        <f t="shared" si="31"/>
        <v>0</v>
      </c>
      <c r="W70" s="42"/>
      <c r="X70" s="43"/>
      <c r="Y70" s="42"/>
      <c r="Z70" s="46"/>
      <c r="AA70" s="47">
        <f t="shared" si="32"/>
        <v>0</v>
      </c>
    </row>
    <row r="71" spans="1:27">
      <c r="A71" s="21"/>
      <c r="B71" s="10"/>
      <c r="C71" s="21"/>
      <c r="D71" s="21"/>
      <c r="E71" s="22"/>
      <c r="F71" s="22"/>
      <c r="G71" s="22"/>
      <c r="H71" s="23" t="str">
        <f>IF(COUNTIF($B$1:B71,TEXT(B71,0))&gt;1,"",IF(ISBLANK(B71),"",VLOOKUP(B71,入职时间!A:C,2,FALSE)))</f>
        <v/>
      </c>
      <c r="I71" s="32" t="str">
        <f>IF(AND(H71&lt;&gt;""),VLOOKUP(B71,入职时间!A:C,3,FALSE),"店员")</f>
        <v>店员</v>
      </c>
      <c r="K71" s="33">
        <v>43800</v>
      </c>
      <c r="L71" s="34">
        <f t="shared" si="23"/>
        <v>0</v>
      </c>
      <c r="M71" s="35">
        <f t="shared" si="22"/>
        <v>0</v>
      </c>
      <c r="N71" s="34">
        <f t="shared" si="24"/>
        <v>0</v>
      </c>
      <c r="O71" s="36">
        <f t="shared" si="25"/>
        <v>0</v>
      </c>
      <c r="P71" s="34">
        <f t="shared" si="26"/>
        <v>0</v>
      </c>
      <c r="Q71" s="34">
        <f t="shared" si="27"/>
        <v>0</v>
      </c>
      <c r="S71" s="32">
        <f t="shared" si="28"/>
        <v>0</v>
      </c>
      <c r="T71" s="40">
        <f t="shared" si="29"/>
        <v>0</v>
      </c>
      <c r="U71" s="32">
        <f t="shared" si="30"/>
        <v>0</v>
      </c>
      <c r="V71" s="41">
        <f t="shared" si="31"/>
        <v>0</v>
      </c>
      <c r="W71" s="42"/>
      <c r="X71" s="43"/>
      <c r="Y71" s="42"/>
      <c r="Z71" s="46"/>
      <c r="AA71" s="47">
        <f t="shared" si="32"/>
        <v>0</v>
      </c>
    </row>
    <row r="72" spans="1:27">
      <c r="A72" s="21"/>
      <c r="B72" s="21"/>
      <c r="C72" s="21"/>
      <c r="D72" s="21"/>
      <c r="E72" s="22"/>
      <c r="F72" s="22"/>
      <c r="G72" s="22"/>
      <c r="H72" s="23" t="str">
        <f>IF(COUNTIF($B$1:B72,TEXT(B72,0))&gt;1,"",IF(ISBLANK(B72),"",VLOOKUP(B72,入职时间!A:C,2,FALSE)))</f>
        <v/>
      </c>
      <c r="I72" s="32" t="str">
        <f>IF(AND(H72&lt;&gt;""),VLOOKUP(B72,入职时间!A:C,3,FALSE),"店员")</f>
        <v>店员</v>
      </c>
      <c r="K72" s="33">
        <v>43800</v>
      </c>
      <c r="L72" s="34">
        <f t="shared" si="23"/>
        <v>0</v>
      </c>
      <c r="M72" s="35">
        <f t="shared" si="22"/>
        <v>0</v>
      </c>
      <c r="N72" s="34">
        <f t="shared" si="24"/>
        <v>0</v>
      </c>
      <c r="O72" s="36">
        <f t="shared" si="25"/>
        <v>0</v>
      </c>
      <c r="P72" s="34">
        <f t="shared" si="26"/>
        <v>0</v>
      </c>
      <c r="Q72" s="34">
        <f t="shared" si="27"/>
        <v>0</v>
      </c>
      <c r="S72" s="32">
        <f t="shared" si="28"/>
        <v>0</v>
      </c>
      <c r="T72" s="40">
        <f t="shared" si="29"/>
        <v>0</v>
      </c>
      <c r="U72" s="32">
        <f t="shared" si="30"/>
        <v>0</v>
      </c>
      <c r="V72" s="41">
        <f t="shared" si="31"/>
        <v>0</v>
      </c>
      <c r="W72" s="42"/>
      <c r="X72" s="44"/>
      <c r="Y72" s="48"/>
      <c r="Z72" s="46"/>
      <c r="AA72" s="47">
        <f t="shared" si="32"/>
        <v>0</v>
      </c>
    </row>
    <row r="73" spans="1:27">
      <c r="A73" s="21"/>
      <c r="B73" s="21"/>
      <c r="C73" s="21"/>
      <c r="D73" s="21"/>
      <c r="E73" s="22"/>
      <c r="F73" s="22"/>
      <c r="G73" s="22"/>
      <c r="H73" s="23" t="str">
        <f>IF(COUNTIF($B$1:B73,TEXT(B73,0))&gt;1,"",IF(ISBLANK(B73),"",VLOOKUP(B73,入职时间!A:C,2,FALSE)))</f>
        <v/>
      </c>
      <c r="I73" s="32" t="str">
        <f>IF(AND(H73&lt;&gt;""),VLOOKUP(B73,入职时间!A:C,3,FALSE),"店员")</f>
        <v>店员</v>
      </c>
      <c r="K73" s="33">
        <v>43800</v>
      </c>
      <c r="L73" s="34">
        <f t="shared" si="23"/>
        <v>0</v>
      </c>
      <c r="M73" s="35">
        <f t="shared" si="22"/>
        <v>0</v>
      </c>
      <c r="N73" s="34">
        <f t="shared" si="24"/>
        <v>0</v>
      </c>
      <c r="O73" s="36">
        <f t="shared" si="25"/>
        <v>0</v>
      </c>
      <c r="P73" s="34">
        <f t="shared" si="26"/>
        <v>0</v>
      </c>
      <c r="Q73" s="34">
        <f t="shared" si="27"/>
        <v>0</v>
      </c>
      <c r="S73" s="32">
        <f t="shared" si="28"/>
        <v>0</v>
      </c>
      <c r="T73" s="40">
        <f t="shared" si="29"/>
        <v>0</v>
      </c>
      <c r="U73" s="32">
        <f t="shared" si="30"/>
        <v>0</v>
      </c>
      <c r="V73" s="41">
        <f t="shared" si="31"/>
        <v>0</v>
      </c>
      <c r="W73" s="42"/>
      <c r="X73" s="43"/>
      <c r="Y73" s="42"/>
      <c r="Z73" s="46"/>
      <c r="AA73" s="47">
        <f t="shared" si="32"/>
        <v>0</v>
      </c>
    </row>
    <row r="74" spans="1:27">
      <c r="A74" s="21"/>
      <c r="B74" s="21"/>
      <c r="C74" s="21"/>
      <c r="D74" s="21"/>
      <c r="E74" s="22"/>
      <c r="F74" s="22"/>
      <c r="G74" s="22"/>
      <c r="H74" s="23" t="str">
        <f>IF(COUNTIF($B$1:B74,TEXT(B74,0))&gt;1,"",IF(ISBLANK(B74),"",VLOOKUP(B74,入职时间!A:C,2,FALSE)))</f>
        <v/>
      </c>
      <c r="I74" s="32" t="str">
        <f>IF(AND(H74&lt;&gt;""),VLOOKUP(B74,入职时间!A:C,3,FALSE),"店员")</f>
        <v>店员</v>
      </c>
      <c r="K74" s="33">
        <v>43800</v>
      </c>
      <c r="L74" s="34">
        <f t="shared" si="23"/>
        <v>0</v>
      </c>
      <c r="M74" s="35">
        <f t="shared" si="22"/>
        <v>0</v>
      </c>
      <c r="N74" s="34">
        <f t="shared" si="24"/>
        <v>0</v>
      </c>
      <c r="O74" s="36">
        <f t="shared" si="25"/>
        <v>0</v>
      </c>
      <c r="P74" s="34">
        <f t="shared" si="26"/>
        <v>0</v>
      </c>
      <c r="Q74" s="34">
        <f t="shared" si="27"/>
        <v>0</v>
      </c>
      <c r="S74" s="32">
        <f t="shared" si="28"/>
        <v>0</v>
      </c>
      <c r="T74" s="40">
        <f t="shared" si="29"/>
        <v>0</v>
      </c>
      <c r="U74" s="32">
        <f t="shared" si="30"/>
        <v>0</v>
      </c>
      <c r="V74" s="41">
        <f t="shared" si="31"/>
        <v>0</v>
      </c>
      <c r="W74" s="42"/>
      <c r="X74" s="43"/>
      <c r="Y74" s="42"/>
      <c r="Z74" s="46"/>
      <c r="AA74" s="47">
        <f t="shared" si="32"/>
        <v>0</v>
      </c>
    </row>
    <row r="75" spans="1:27">
      <c r="A75" s="21"/>
      <c r="B75" s="21"/>
      <c r="C75" s="21"/>
      <c r="D75" s="21"/>
      <c r="E75" s="22"/>
      <c r="F75" s="22"/>
      <c r="G75" s="22"/>
      <c r="H75" s="23" t="str">
        <f>IF(COUNTIF($B$1:B75,TEXT(B75,0))&gt;1,"",IF(ISBLANK(B75),"",VLOOKUP(B75,入职时间!A:C,2,FALSE)))</f>
        <v/>
      </c>
      <c r="I75" s="32" t="str">
        <f>IF(AND(H75&lt;&gt;""),VLOOKUP(B75,入职时间!A:C,3,FALSE),"店员")</f>
        <v>店员</v>
      </c>
      <c r="K75" s="33">
        <v>43800</v>
      </c>
      <c r="L75" s="34">
        <f t="shared" si="23"/>
        <v>0</v>
      </c>
      <c r="M75" s="35">
        <f t="shared" si="22"/>
        <v>0</v>
      </c>
      <c r="N75" s="34">
        <f t="shared" si="24"/>
        <v>0</v>
      </c>
      <c r="O75" s="36">
        <f t="shared" si="25"/>
        <v>0</v>
      </c>
      <c r="P75" s="34">
        <f t="shared" si="26"/>
        <v>0</v>
      </c>
      <c r="Q75" s="34">
        <f t="shared" si="27"/>
        <v>0</v>
      </c>
      <c r="S75" s="32">
        <f t="shared" si="28"/>
        <v>0</v>
      </c>
      <c r="T75" s="40">
        <f t="shared" si="29"/>
        <v>0</v>
      </c>
      <c r="U75" s="32">
        <f t="shared" si="30"/>
        <v>0</v>
      </c>
      <c r="V75" s="41">
        <f t="shared" si="31"/>
        <v>0</v>
      </c>
      <c r="W75" s="42"/>
      <c r="X75" s="43"/>
      <c r="Y75" s="42"/>
      <c r="Z75" s="46"/>
      <c r="AA75" s="47">
        <f t="shared" si="32"/>
        <v>0</v>
      </c>
    </row>
    <row r="76" spans="1:27">
      <c r="A76" s="21"/>
      <c r="B76" s="21"/>
      <c r="C76" s="21"/>
      <c r="D76" s="21"/>
      <c r="E76" s="22"/>
      <c r="F76" s="22"/>
      <c r="G76" s="22"/>
      <c r="H76" s="23" t="str">
        <f>IF(COUNTIF($B$1:B76,TEXT(B76,0))&gt;1,"",IF(ISBLANK(B76),"",VLOOKUP(B76,入职时间!A:C,2,FALSE)))</f>
        <v/>
      </c>
      <c r="I76" s="32" t="str">
        <f>IF(AND(H76&lt;&gt;""),VLOOKUP(B76,入职时间!A:C,3,FALSE),"店员")</f>
        <v>店员</v>
      </c>
      <c r="K76" s="33">
        <v>43800</v>
      </c>
      <c r="L76" s="34">
        <f t="shared" si="23"/>
        <v>0</v>
      </c>
      <c r="M76" s="35">
        <f t="shared" si="22"/>
        <v>0</v>
      </c>
      <c r="N76" s="34">
        <f t="shared" si="24"/>
        <v>0</v>
      </c>
      <c r="O76" s="36">
        <f t="shared" si="25"/>
        <v>0</v>
      </c>
      <c r="P76" s="34">
        <f t="shared" si="26"/>
        <v>0</v>
      </c>
      <c r="Q76" s="34">
        <f t="shared" si="27"/>
        <v>0</v>
      </c>
      <c r="S76" s="32">
        <f t="shared" si="28"/>
        <v>0</v>
      </c>
      <c r="T76" s="40">
        <f t="shared" si="29"/>
        <v>0</v>
      </c>
      <c r="U76" s="32">
        <f t="shared" si="30"/>
        <v>0</v>
      </c>
      <c r="V76" s="41">
        <f t="shared" si="31"/>
        <v>0</v>
      </c>
      <c r="W76" s="42"/>
      <c r="X76" s="43"/>
      <c r="Y76" s="42"/>
      <c r="Z76" s="46"/>
      <c r="AA76" s="47">
        <f t="shared" si="32"/>
        <v>0</v>
      </c>
    </row>
    <row r="77" spans="1:27">
      <c r="A77" s="21"/>
      <c r="B77" s="21"/>
      <c r="C77" s="21"/>
      <c r="D77" s="21"/>
      <c r="E77" s="22"/>
      <c r="F77" s="22"/>
      <c r="G77" s="22"/>
      <c r="H77" s="23" t="str">
        <f>IF(COUNTIF($B$1:B77,TEXT(B77,0))&gt;1,"",IF(ISBLANK(B77),"",VLOOKUP(B77,入职时间!A:C,2,FALSE)))</f>
        <v/>
      </c>
      <c r="I77" s="32" t="str">
        <f>IF(AND(H77&lt;&gt;""),VLOOKUP(B77,入职时间!A:C,3,FALSE),"店员")</f>
        <v>店员</v>
      </c>
      <c r="K77" s="33">
        <v>43800</v>
      </c>
      <c r="L77" s="34">
        <f t="shared" si="23"/>
        <v>0</v>
      </c>
      <c r="M77" s="35">
        <f t="shared" si="22"/>
        <v>0</v>
      </c>
      <c r="N77" s="34">
        <f t="shared" si="24"/>
        <v>0</v>
      </c>
      <c r="O77" s="36">
        <f t="shared" si="25"/>
        <v>0</v>
      </c>
      <c r="P77" s="34">
        <f t="shared" si="26"/>
        <v>0</v>
      </c>
      <c r="Q77" s="34">
        <f t="shared" si="27"/>
        <v>0</v>
      </c>
      <c r="S77" s="32">
        <f t="shared" si="28"/>
        <v>0</v>
      </c>
      <c r="T77" s="40">
        <f t="shared" si="29"/>
        <v>0</v>
      </c>
      <c r="U77" s="32">
        <f t="shared" si="30"/>
        <v>0</v>
      </c>
      <c r="V77" s="41">
        <f t="shared" si="31"/>
        <v>0</v>
      </c>
      <c r="W77" s="42"/>
      <c r="X77" s="43"/>
      <c r="Y77" s="42"/>
      <c r="Z77" s="46"/>
      <c r="AA77" s="47">
        <f t="shared" si="32"/>
        <v>0</v>
      </c>
    </row>
    <row r="78" spans="1:27">
      <c r="A78" s="21"/>
      <c r="B78" s="21"/>
      <c r="C78" s="21"/>
      <c r="D78" s="21"/>
      <c r="E78" s="22"/>
      <c r="F78" s="22"/>
      <c r="G78" s="22"/>
      <c r="H78" s="23" t="str">
        <f>IF(COUNTIF($B$1:B78,TEXT(B78,0))&gt;1,"",IF(ISBLANK(B78),"",VLOOKUP(B78,入职时间!A:C,2,FALSE)))</f>
        <v/>
      </c>
      <c r="I78" s="32" t="str">
        <f>IF(AND(H78&lt;&gt;""),VLOOKUP(B78,入职时间!A:C,3,FALSE),"店员")</f>
        <v>店员</v>
      </c>
      <c r="K78" s="33">
        <v>43800</v>
      </c>
      <c r="L78" s="34">
        <f t="shared" si="23"/>
        <v>0</v>
      </c>
      <c r="M78" s="35">
        <f t="shared" si="22"/>
        <v>0</v>
      </c>
      <c r="N78" s="34">
        <f t="shared" si="24"/>
        <v>0</v>
      </c>
      <c r="O78" s="36">
        <f t="shared" si="25"/>
        <v>0</v>
      </c>
      <c r="P78" s="34">
        <f t="shared" si="26"/>
        <v>0</v>
      </c>
      <c r="Q78" s="34">
        <f t="shared" si="27"/>
        <v>0</v>
      </c>
      <c r="S78" s="32">
        <f t="shared" si="28"/>
        <v>0</v>
      </c>
      <c r="T78" s="40">
        <f t="shared" si="29"/>
        <v>0</v>
      </c>
      <c r="U78" s="32">
        <f t="shared" si="30"/>
        <v>0</v>
      </c>
      <c r="V78" s="41">
        <f t="shared" si="31"/>
        <v>0</v>
      </c>
      <c r="W78" s="42"/>
      <c r="X78" s="43"/>
      <c r="Y78" s="42"/>
      <c r="Z78" s="46"/>
      <c r="AA78" s="47">
        <f t="shared" si="32"/>
        <v>0</v>
      </c>
    </row>
    <row r="79" spans="1:27">
      <c r="A79" s="21"/>
      <c r="B79" s="21"/>
      <c r="C79" s="21"/>
      <c r="D79" s="21"/>
      <c r="E79" s="22"/>
      <c r="F79" s="22"/>
      <c r="G79" s="22"/>
      <c r="H79" s="23" t="str">
        <f>IF(COUNTIF($B$1:B79,TEXT(B79,0))&gt;1,"",IF(ISBLANK(B79),"",VLOOKUP(B79,入职时间!A:C,2,FALSE)))</f>
        <v/>
      </c>
      <c r="I79" s="32" t="str">
        <f>IF(AND(H79&lt;&gt;""),VLOOKUP(B79,入职时间!A:C,3,FALSE),"店员")</f>
        <v>店员</v>
      </c>
      <c r="K79" s="33">
        <v>43800</v>
      </c>
      <c r="L79" s="34">
        <f t="shared" si="23"/>
        <v>0</v>
      </c>
      <c r="M79" s="35">
        <f>IF(J79="是",C79-1,C79)</f>
        <v>0</v>
      </c>
      <c r="N79" s="34">
        <f t="shared" si="24"/>
        <v>0</v>
      </c>
      <c r="O79" s="36">
        <f t="shared" si="25"/>
        <v>0</v>
      </c>
      <c r="P79" s="34">
        <f t="shared" si="26"/>
        <v>0</v>
      </c>
      <c r="Q79" s="34">
        <f t="shared" si="27"/>
        <v>0</v>
      </c>
      <c r="S79" s="32">
        <f t="shared" si="28"/>
        <v>0</v>
      </c>
      <c r="T79" s="40">
        <f t="shared" si="29"/>
        <v>0</v>
      </c>
      <c r="U79" s="32">
        <f t="shared" si="30"/>
        <v>0</v>
      </c>
      <c r="V79" s="41">
        <f t="shared" si="31"/>
        <v>0</v>
      </c>
      <c r="W79" s="42"/>
      <c r="X79" s="43"/>
      <c r="Y79" s="42"/>
      <c r="Z79" s="46"/>
      <c r="AA79" s="47">
        <f t="shared" si="32"/>
        <v>0</v>
      </c>
    </row>
    <row r="80" spans="1:27">
      <c r="A80" s="21"/>
      <c r="B80" s="21"/>
      <c r="C80" s="21"/>
      <c r="D80" s="21"/>
      <c r="E80" s="22"/>
      <c r="F80" s="22"/>
      <c r="G80" s="22"/>
      <c r="H80" s="23" t="str">
        <f>IF(COUNTIF($B$1:B80,TEXT(B80,0))&gt;1,"",IF(ISBLANK(B80),"",VLOOKUP(B80,入职时间!A:C,2,FALSE)))</f>
        <v/>
      </c>
      <c r="I80" s="32" t="str">
        <f>IF(AND(H80&lt;&gt;""),VLOOKUP(B80,入职时间!A:C,3,FALSE),"店员")</f>
        <v>店员</v>
      </c>
      <c r="K80" s="33">
        <v>43800</v>
      </c>
      <c r="L80" s="34">
        <f t="shared" si="23"/>
        <v>0</v>
      </c>
      <c r="M80" s="35">
        <f>IF(J80="是",C80-1,C80)</f>
        <v>0</v>
      </c>
      <c r="N80" s="34">
        <f t="shared" si="24"/>
        <v>0</v>
      </c>
      <c r="O80" s="36">
        <f t="shared" si="25"/>
        <v>0</v>
      </c>
      <c r="P80" s="34">
        <f t="shared" si="26"/>
        <v>0</v>
      </c>
      <c r="Q80" s="34">
        <f t="shared" si="27"/>
        <v>0</v>
      </c>
      <c r="S80" s="32">
        <f t="shared" si="28"/>
        <v>0</v>
      </c>
      <c r="T80" s="40">
        <f t="shared" si="29"/>
        <v>0</v>
      </c>
      <c r="U80" s="32">
        <f t="shared" si="30"/>
        <v>0</v>
      </c>
      <c r="V80" s="41">
        <f t="shared" si="31"/>
        <v>0</v>
      </c>
      <c r="W80" s="42"/>
      <c r="X80" s="43"/>
      <c r="Y80" s="42"/>
      <c r="Z80" s="46"/>
      <c r="AA80" s="47">
        <f t="shared" si="32"/>
        <v>0</v>
      </c>
    </row>
    <row r="81" spans="1:27">
      <c r="A81" s="21"/>
      <c r="B81" s="21"/>
      <c r="C81" s="21"/>
      <c r="D81" s="21"/>
      <c r="E81" s="22"/>
      <c r="F81" s="22"/>
      <c r="G81" s="22"/>
      <c r="H81" s="23" t="str">
        <f>IF(COUNTIF($B$1:B81,TEXT(B81,0))&gt;1,"",IF(ISBLANK(B81),"",VLOOKUP(B81,入职时间!A:C,2,FALSE)))</f>
        <v/>
      </c>
      <c r="I81" s="32" t="str">
        <f>IF(AND(H81&lt;&gt;""),VLOOKUP(B81,入职时间!A:C,3,FALSE),"店员")</f>
        <v>店员</v>
      </c>
      <c r="K81" s="33">
        <v>43800</v>
      </c>
      <c r="L81" s="34">
        <f t="shared" si="23"/>
        <v>0</v>
      </c>
      <c r="M81" s="35">
        <f>IF(J81="是",C81-1,C81)</f>
        <v>0</v>
      </c>
      <c r="N81" s="34">
        <f t="shared" si="24"/>
        <v>0</v>
      </c>
      <c r="O81" s="36">
        <f t="shared" si="25"/>
        <v>0</v>
      </c>
      <c r="P81" s="34">
        <f t="shared" si="26"/>
        <v>0</v>
      </c>
      <c r="Q81" s="34">
        <f t="shared" si="27"/>
        <v>0</v>
      </c>
      <c r="S81" s="32">
        <f t="shared" si="28"/>
        <v>0</v>
      </c>
      <c r="T81" s="40">
        <f t="shared" si="29"/>
        <v>0</v>
      </c>
      <c r="U81" s="32">
        <f t="shared" si="30"/>
        <v>0</v>
      </c>
      <c r="V81" s="41">
        <f t="shared" si="31"/>
        <v>0</v>
      </c>
      <c r="W81" s="42"/>
      <c r="X81" s="43"/>
      <c r="Y81" s="42"/>
      <c r="Z81" s="46"/>
      <c r="AA81" s="47">
        <f t="shared" si="32"/>
        <v>0</v>
      </c>
    </row>
    <row r="82" spans="1:27">
      <c r="A82" s="21"/>
      <c r="B82" s="21"/>
      <c r="C82" s="21"/>
      <c r="D82" s="21"/>
      <c r="E82" s="22"/>
      <c r="F82" s="22"/>
      <c r="G82" s="22"/>
      <c r="H82" s="23" t="str">
        <f>IF(COUNTIF($B$1:B82,TEXT(B82,0))&gt;1,"",IF(ISBLANK(B82),"",VLOOKUP(B82,入职时间!A:C,2,FALSE)))</f>
        <v/>
      </c>
      <c r="I82" s="32" t="str">
        <f>IF(AND(H82&lt;&gt;""),VLOOKUP(B82,入职时间!A:C,3,FALSE),"店员")</f>
        <v>店员</v>
      </c>
      <c r="K82" s="33">
        <v>43800</v>
      </c>
      <c r="L82" s="34">
        <f t="shared" si="23"/>
        <v>0</v>
      </c>
      <c r="M82" s="35">
        <f>IF(J82="是",C82-1,C82)</f>
        <v>0</v>
      </c>
      <c r="N82" s="34">
        <f t="shared" si="24"/>
        <v>0</v>
      </c>
      <c r="O82" s="36">
        <f t="shared" si="25"/>
        <v>0</v>
      </c>
      <c r="P82" s="34">
        <f t="shared" si="26"/>
        <v>0</v>
      </c>
      <c r="Q82" s="34">
        <f t="shared" si="27"/>
        <v>0</v>
      </c>
      <c r="S82" s="32">
        <f t="shared" si="28"/>
        <v>0</v>
      </c>
      <c r="T82" s="40">
        <f t="shared" si="29"/>
        <v>0</v>
      </c>
      <c r="U82" s="32">
        <f t="shared" si="30"/>
        <v>0</v>
      </c>
      <c r="V82" s="41">
        <f t="shared" si="31"/>
        <v>0</v>
      </c>
      <c r="W82" s="42"/>
      <c r="X82" s="43"/>
      <c r="Y82" s="42"/>
      <c r="Z82" s="46"/>
      <c r="AA82" s="47">
        <f t="shared" si="32"/>
        <v>0</v>
      </c>
    </row>
    <row r="83" spans="1:27">
      <c r="A83" s="21"/>
      <c r="B83" s="21"/>
      <c r="C83" s="21"/>
      <c r="D83" s="21"/>
      <c r="E83" s="22"/>
      <c r="F83" s="22"/>
      <c r="G83" s="22"/>
      <c r="H83" s="23" t="str">
        <f>IF(COUNTIF($B$1:B83,TEXT(B83,0))&gt;1,"",IF(ISBLANK(B83),"",VLOOKUP(B83,入职时间!A:C,2,FALSE)))</f>
        <v/>
      </c>
      <c r="I83" s="32" t="str">
        <f>IF(AND(H83&lt;&gt;""),VLOOKUP(B83,入职时间!A:C,3,FALSE),"店员")</f>
        <v>店员</v>
      </c>
      <c r="K83" s="33">
        <v>43800</v>
      </c>
      <c r="L83" s="34">
        <f t="shared" si="23"/>
        <v>0</v>
      </c>
      <c r="M83" s="35">
        <f>IF(J83="是",C83-1,C83)</f>
        <v>0</v>
      </c>
      <c r="N83" s="34">
        <f t="shared" si="24"/>
        <v>0</v>
      </c>
      <c r="O83" s="36">
        <f t="shared" si="25"/>
        <v>0</v>
      </c>
      <c r="P83" s="34">
        <f t="shared" si="26"/>
        <v>0</v>
      </c>
      <c r="Q83" s="34">
        <f t="shared" si="27"/>
        <v>0</v>
      </c>
      <c r="S83" s="32">
        <f t="shared" si="28"/>
        <v>0</v>
      </c>
      <c r="T83" s="40">
        <f t="shared" si="29"/>
        <v>0</v>
      </c>
      <c r="U83" s="32">
        <f t="shared" si="30"/>
        <v>0</v>
      </c>
      <c r="V83" s="41">
        <f t="shared" si="31"/>
        <v>0</v>
      </c>
      <c r="W83" s="42"/>
      <c r="X83" s="43"/>
      <c r="Y83" s="42"/>
      <c r="Z83" s="46"/>
      <c r="AA83" s="47">
        <f t="shared" si="32"/>
        <v>0</v>
      </c>
    </row>
    <row r="84" spans="1:27">
      <c r="A84" s="21"/>
      <c r="B84" s="21"/>
      <c r="C84" s="21"/>
      <c r="D84" s="21"/>
      <c r="E84" s="22"/>
      <c r="F84" s="22"/>
      <c r="G84" s="22"/>
      <c r="H84" s="23" t="str">
        <f>IF(COUNTIF($B$1:B84,TEXT(B84,0))&gt;1,"",IF(ISBLANK(B84),"",VLOOKUP(B84,入职时间!A:C,2,FALSE)))</f>
        <v/>
      </c>
      <c r="I84" s="32" t="str">
        <f>IF(AND(H84&lt;&gt;""),VLOOKUP(B84,入职时间!A:C,3,FALSE),"店员")</f>
        <v>店员</v>
      </c>
      <c r="K84" s="33">
        <v>43800</v>
      </c>
      <c r="L84" s="34">
        <f t="shared" si="23"/>
        <v>0</v>
      </c>
      <c r="M84" s="35">
        <f>IF(J84="是",C84-1,C84)</f>
        <v>0</v>
      </c>
      <c r="N84" s="34">
        <f t="shared" si="24"/>
        <v>0</v>
      </c>
      <c r="O84" s="36">
        <f t="shared" si="25"/>
        <v>0</v>
      </c>
      <c r="P84" s="34">
        <f t="shared" si="26"/>
        <v>0</v>
      </c>
      <c r="Q84" s="34">
        <f t="shared" si="27"/>
        <v>0</v>
      </c>
      <c r="S84" s="32">
        <f t="shared" si="28"/>
        <v>0</v>
      </c>
      <c r="T84" s="40">
        <f t="shared" si="29"/>
        <v>0</v>
      </c>
      <c r="U84" s="32">
        <f t="shared" si="30"/>
        <v>0</v>
      </c>
      <c r="V84" s="41">
        <f t="shared" si="31"/>
        <v>0</v>
      </c>
      <c r="W84" s="42"/>
      <c r="X84" s="43"/>
      <c r="Y84" s="42"/>
      <c r="Z84" s="46"/>
      <c r="AA84" s="47">
        <f t="shared" si="32"/>
        <v>0</v>
      </c>
    </row>
    <row r="85" spans="1:27">
      <c r="A85" s="24"/>
      <c r="B85" s="24"/>
      <c r="C85" s="24"/>
      <c r="D85" s="24"/>
      <c r="E85" s="25"/>
      <c r="F85" s="25"/>
      <c r="G85" s="25"/>
      <c r="H85" s="23" t="str">
        <f>IF(COUNTIF($B$1:B85,TEXT(B85,0))&gt;1,"",IF(ISBLANK(B85),"",VLOOKUP(B85,入职时间!A:C,2,FALSE)))</f>
        <v/>
      </c>
      <c r="I85" s="32" t="str">
        <f>IF(AND(H85&lt;&gt;""),VLOOKUP(B85,入职时间!A:C,3,FALSE),"店员")</f>
        <v>店员</v>
      </c>
      <c r="K85" s="33">
        <v>43800</v>
      </c>
      <c r="L85" s="34">
        <f t="shared" si="23"/>
        <v>0</v>
      </c>
      <c r="M85" s="35">
        <f>IF(J85="是",C85-1,C85)</f>
        <v>0</v>
      </c>
      <c r="N85" s="34">
        <f t="shared" si="24"/>
        <v>0</v>
      </c>
      <c r="O85" s="36">
        <f t="shared" si="25"/>
        <v>0</v>
      </c>
      <c r="P85" s="34">
        <f t="shared" si="26"/>
        <v>0</v>
      </c>
      <c r="Q85" s="34">
        <f t="shared" si="27"/>
        <v>0</v>
      </c>
      <c r="S85" s="32">
        <f t="shared" si="28"/>
        <v>0</v>
      </c>
      <c r="T85" s="40">
        <f t="shared" si="29"/>
        <v>0</v>
      </c>
      <c r="U85" s="32">
        <f t="shared" si="30"/>
        <v>0</v>
      </c>
      <c r="V85" s="41">
        <f t="shared" si="31"/>
        <v>0</v>
      </c>
      <c r="W85" s="42"/>
      <c r="X85" s="44"/>
      <c r="Y85" s="42"/>
      <c r="Z85" s="46"/>
      <c r="AA85" s="47">
        <f t="shared" si="32"/>
        <v>0</v>
      </c>
    </row>
    <row r="86" spans="1:27">
      <c r="A86" s="24"/>
      <c r="B86" s="24"/>
      <c r="C86" s="24"/>
      <c r="D86" s="24"/>
      <c r="E86" s="25"/>
      <c r="F86" s="25"/>
      <c r="G86" s="25"/>
      <c r="H86" s="23" t="str">
        <f>IF(COUNTIF($B$1:B86,TEXT(B86,0))&gt;1,"",IF(ISBLANK(B86),"",VLOOKUP(B86,入职时间!A:C,2,FALSE)))</f>
        <v/>
      </c>
      <c r="I86" s="32" t="str">
        <f>IF(AND(H86&lt;&gt;""),VLOOKUP(B86,入职时间!A:C,3,FALSE),"店员")</f>
        <v>店员</v>
      </c>
      <c r="K86" s="33">
        <v>43800</v>
      </c>
      <c r="L86" s="34">
        <f t="shared" si="23"/>
        <v>0</v>
      </c>
      <c r="M86" s="35">
        <f>IF(J86="是",C86-1,C86)</f>
        <v>0</v>
      </c>
      <c r="N86" s="34">
        <f t="shared" si="24"/>
        <v>0</v>
      </c>
      <c r="O86" s="36">
        <f t="shared" si="25"/>
        <v>0</v>
      </c>
      <c r="P86" s="34">
        <f t="shared" si="26"/>
        <v>0</v>
      </c>
      <c r="Q86" s="34">
        <f t="shared" si="27"/>
        <v>0</v>
      </c>
      <c r="S86" s="32">
        <f t="shared" si="28"/>
        <v>0</v>
      </c>
      <c r="T86" s="40">
        <f t="shared" si="29"/>
        <v>0</v>
      </c>
      <c r="U86" s="32">
        <f t="shared" si="30"/>
        <v>0</v>
      </c>
      <c r="V86" s="41">
        <f t="shared" si="31"/>
        <v>0</v>
      </c>
      <c r="W86" s="42"/>
      <c r="X86" s="43"/>
      <c r="Y86" s="42"/>
      <c r="Z86" s="46"/>
      <c r="AA86" s="47">
        <f t="shared" si="32"/>
        <v>0</v>
      </c>
    </row>
    <row r="87" spans="1:27">
      <c r="A87" s="21"/>
      <c r="B87" s="21"/>
      <c r="C87" s="21"/>
      <c r="D87" s="21"/>
      <c r="E87" s="22"/>
      <c r="F87" s="22"/>
      <c r="G87" s="22"/>
      <c r="H87" s="23" t="str">
        <f>IF(COUNTIF($B$1:B87,TEXT(B87,0))&gt;1,"",IF(ISBLANK(B87),"",VLOOKUP(B87,入职时间!A:C,2,FALSE)))</f>
        <v/>
      </c>
      <c r="I87" s="32" t="str">
        <f>IF(AND(H87&lt;&gt;""),VLOOKUP(B87,入职时间!A:C,3,FALSE),"店员")</f>
        <v>店员</v>
      </c>
      <c r="K87" s="33">
        <v>43800</v>
      </c>
      <c r="L87" s="34">
        <f t="shared" si="23"/>
        <v>0</v>
      </c>
      <c r="M87" s="35">
        <f>IF(J87="是",C87-1,C87)</f>
        <v>0</v>
      </c>
      <c r="N87" s="34">
        <f t="shared" si="24"/>
        <v>0</v>
      </c>
      <c r="O87" s="36">
        <f t="shared" si="25"/>
        <v>0</v>
      </c>
      <c r="P87" s="34">
        <f t="shared" si="26"/>
        <v>0</v>
      </c>
      <c r="Q87" s="34">
        <f t="shared" si="27"/>
        <v>0</v>
      </c>
      <c r="S87" s="32">
        <f t="shared" si="28"/>
        <v>0</v>
      </c>
      <c r="T87" s="40">
        <f t="shared" si="29"/>
        <v>0</v>
      </c>
      <c r="U87" s="32">
        <f t="shared" si="30"/>
        <v>0</v>
      </c>
      <c r="V87" s="41">
        <f t="shared" si="31"/>
        <v>0</v>
      </c>
      <c r="W87" s="42"/>
      <c r="X87" s="43"/>
      <c r="Y87" s="42"/>
      <c r="Z87" s="46"/>
      <c r="AA87" s="47">
        <f t="shared" si="32"/>
        <v>0</v>
      </c>
    </row>
    <row r="88" spans="1:27">
      <c r="A88" s="21"/>
      <c r="B88" s="21"/>
      <c r="C88" s="21"/>
      <c r="D88" s="21"/>
      <c r="E88" s="22"/>
      <c r="F88" s="22"/>
      <c r="G88" s="22"/>
      <c r="H88" s="23" t="str">
        <f>IF(COUNTIF($B$1:B88,TEXT(B88,0))&gt;1,"",IF(ISBLANK(B88),"",VLOOKUP(B88,入职时间!A:C,2,FALSE)))</f>
        <v/>
      </c>
      <c r="I88" s="32" t="str">
        <f>IF(AND(H88&lt;&gt;""),VLOOKUP(B88,入职时间!A:C,3,FALSE),"店员")</f>
        <v>店员</v>
      </c>
      <c r="K88" s="33">
        <v>43800</v>
      </c>
      <c r="L88" s="34">
        <f t="shared" si="23"/>
        <v>0</v>
      </c>
      <c r="M88" s="35">
        <f>IF(J88="是",C88-1,C88)</f>
        <v>0</v>
      </c>
      <c r="N88" s="34">
        <f t="shared" si="24"/>
        <v>0</v>
      </c>
      <c r="O88" s="36">
        <f t="shared" si="25"/>
        <v>0</v>
      </c>
      <c r="P88" s="34">
        <f t="shared" si="26"/>
        <v>0</v>
      </c>
      <c r="Q88" s="34">
        <f t="shared" si="27"/>
        <v>0</v>
      </c>
      <c r="S88" s="32">
        <f t="shared" si="28"/>
        <v>0</v>
      </c>
      <c r="T88" s="40">
        <f t="shared" si="29"/>
        <v>0</v>
      </c>
      <c r="U88" s="32">
        <f t="shared" si="30"/>
        <v>0</v>
      </c>
      <c r="V88" s="41">
        <f t="shared" si="31"/>
        <v>0</v>
      </c>
      <c r="W88" s="42"/>
      <c r="X88" s="43"/>
      <c r="Y88" s="42"/>
      <c r="Z88" s="46"/>
      <c r="AA88" s="47">
        <f t="shared" si="32"/>
        <v>0</v>
      </c>
    </row>
    <row r="89" spans="1:27">
      <c r="A89" s="21"/>
      <c r="B89" s="21"/>
      <c r="C89" s="21"/>
      <c r="D89" s="21"/>
      <c r="E89" s="22"/>
      <c r="F89" s="22"/>
      <c r="G89" s="22"/>
      <c r="H89" s="23" t="str">
        <f>IF(COUNTIF($B$1:B89,TEXT(B89,0))&gt;1,"",IF(ISBLANK(B89),"",VLOOKUP(B89,入职时间!A:C,2,FALSE)))</f>
        <v/>
      </c>
      <c r="I89" s="32" t="str">
        <f>IF(AND(H89&lt;&gt;""),VLOOKUP(B89,入职时间!A:C,3,FALSE),"店员")</f>
        <v>店员</v>
      </c>
      <c r="K89" s="33">
        <v>43800</v>
      </c>
      <c r="L89" s="34">
        <f t="shared" si="23"/>
        <v>0</v>
      </c>
      <c r="M89" s="35">
        <f>IF(J89="是",C89-1,C89)</f>
        <v>0</v>
      </c>
      <c r="N89" s="34">
        <f t="shared" si="24"/>
        <v>0</v>
      </c>
      <c r="O89" s="36">
        <f t="shared" si="25"/>
        <v>0</v>
      </c>
      <c r="P89" s="34">
        <f t="shared" si="26"/>
        <v>0</v>
      </c>
      <c r="Q89" s="34">
        <f t="shared" si="27"/>
        <v>0</v>
      </c>
      <c r="S89" s="32">
        <f t="shared" si="28"/>
        <v>0</v>
      </c>
      <c r="T89" s="40">
        <f t="shared" si="29"/>
        <v>0</v>
      </c>
      <c r="U89" s="32">
        <f t="shared" si="30"/>
        <v>0</v>
      </c>
      <c r="V89" s="41">
        <f t="shared" si="31"/>
        <v>0</v>
      </c>
      <c r="W89" s="42"/>
      <c r="X89" s="43"/>
      <c r="Y89" s="42"/>
      <c r="Z89" s="46"/>
      <c r="AA89" s="47">
        <f t="shared" si="32"/>
        <v>0</v>
      </c>
    </row>
    <row r="90" spans="1:27">
      <c r="A90" s="21"/>
      <c r="B90" s="21"/>
      <c r="C90" s="21"/>
      <c r="D90" s="21"/>
      <c r="E90" s="22"/>
      <c r="F90" s="22"/>
      <c r="G90" s="22"/>
      <c r="H90" s="23" t="str">
        <f>IF(COUNTIF($B$1:B90,TEXT(B90,0))&gt;1,"",IF(ISBLANK(B90),"",VLOOKUP(B90,入职时间!A:C,2,FALSE)))</f>
        <v/>
      </c>
      <c r="I90" s="32" t="str">
        <f>IF(AND(H90&lt;&gt;""),VLOOKUP(B90,入职时间!A:C,3,FALSE),"店员")</f>
        <v>店员</v>
      </c>
      <c r="K90" s="33">
        <v>43800</v>
      </c>
      <c r="L90" s="34">
        <f t="shared" si="23"/>
        <v>0</v>
      </c>
      <c r="M90" s="35">
        <f>IF(J90="是",C90-1,C90)</f>
        <v>0</v>
      </c>
      <c r="N90" s="34">
        <f t="shared" si="24"/>
        <v>0</v>
      </c>
      <c r="O90" s="36">
        <f t="shared" si="25"/>
        <v>0</v>
      </c>
      <c r="P90" s="34">
        <f t="shared" si="26"/>
        <v>0</v>
      </c>
      <c r="Q90" s="34">
        <f t="shared" si="27"/>
        <v>0</v>
      </c>
      <c r="S90" s="32">
        <f t="shared" si="28"/>
        <v>0</v>
      </c>
      <c r="T90" s="40">
        <f t="shared" si="29"/>
        <v>0</v>
      </c>
      <c r="U90" s="32">
        <f t="shared" si="30"/>
        <v>0</v>
      </c>
      <c r="V90" s="41">
        <f t="shared" si="31"/>
        <v>0</v>
      </c>
      <c r="W90" s="42"/>
      <c r="X90" s="43"/>
      <c r="Y90" s="42"/>
      <c r="Z90" s="46"/>
      <c r="AA90" s="47">
        <f t="shared" si="32"/>
        <v>0</v>
      </c>
    </row>
    <row r="93" spans="26:27">
      <c r="Z93" s="49" t="s">
        <v>27</v>
      </c>
      <c r="AA93" s="50">
        <f>SUBTOTAL(9,AA2:AA92)</f>
        <v>0</v>
      </c>
    </row>
  </sheetData>
  <autoFilter ref="A1:AA90">
    <extLst/>
  </autoFilter>
  <conditionalFormatting sqref="U2:U90">
    <cfRule type="cellIs" dxfId="0" priority="1" operator="greaterThan">
      <formula>600</formula>
    </cfRule>
  </conditionalFormatting>
  <dataValidations count="1">
    <dataValidation type="list" allowBlank="1" showInputMessage="1" showErrorMessage="1" sqref="J$1:J$1048576">
      <formula1>"是,否"</formula1>
    </dataValidation>
  </dataValidation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"/>
  <sheetViews>
    <sheetView workbookViewId="0">
      <selection activeCell="C20" sqref="C20"/>
    </sheetView>
  </sheetViews>
  <sheetFormatPr defaultColWidth="8.88888888888889" defaultRowHeight="14.4" outlineLevelCol="2"/>
  <cols>
    <col min="2" max="2" width="11.8888888888889" customWidth="1"/>
    <col min="3" max="3" width="11.2222222222222" customWidth="1"/>
  </cols>
  <sheetData>
    <row r="1" spans="1:3">
      <c r="A1" s="1" t="s">
        <v>28</v>
      </c>
      <c r="B1" s="1" t="s">
        <v>7</v>
      </c>
      <c r="C1" s="1" t="s">
        <v>8</v>
      </c>
    </row>
    <row r="2" spans="1:3">
      <c r="A2" s="2" t="s">
        <v>29</v>
      </c>
      <c r="B2" s="3">
        <v>43764</v>
      </c>
      <c r="C2" s="4" t="s">
        <v>30</v>
      </c>
    </row>
    <row r="3" spans="1:3">
      <c r="A3" s="2" t="s">
        <v>31</v>
      </c>
      <c r="B3" s="3">
        <v>43752</v>
      </c>
      <c r="C3" s="4" t="s">
        <v>30</v>
      </c>
    </row>
    <row r="4" spans="1:3">
      <c r="A4" s="2" t="s">
        <v>32</v>
      </c>
      <c r="B4" s="3">
        <v>43742</v>
      </c>
      <c r="C4" s="4" t="s">
        <v>30</v>
      </c>
    </row>
    <row r="5" spans="1:3">
      <c r="A5" s="2" t="s">
        <v>33</v>
      </c>
      <c r="B5" s="3">
        <v>43736</v>
      </c>
      <c r="C5" s="4" t="s">
        <v>30</v>
      </c>
    </row>
    <row r="6" spans="1:3">
      <c r="A6" s="2" t="s">
        <v>34</v>
      </c>
      <c r="B6" s="3">
        <v>43731</v>
      </c>
      <c r="C6" s="4" t="s">
        <v>30</v>
      </c>
    </row>
    <row r="7" spans="1:3">
      <c r="A7" s="2" t="s">
        <v>35</v>
      </c>
      <c r="B7" s="3">
        <v>43720</v>
      </c>
      <c r="C7" s="4" t="s">
        <v>30</v>
      </c>
    </row>
    <row r="8" spans="1:3">
      <c r="A8" s="2" t="s">
        <v>36</v>
      </c>
      <c r="B8" s="3">
        <v>43716</v>
      </c>
      <c r="C8" s="4" t="s">
        <v>30</v>
      </c>
    </row>
    <row r="9" spans="1:3">
      <c r="A9" s="2" t="s">
        <v>37</v>
      </c>
      <c r="B9" s="3">
        <v>43709</v>
      </c>
      <c r="C9" s="4" t="s">
        <v>38</v>
      </c>
    </row>
    <row r="10" spans="1:3">
      <c r="A10" s="2" t="s">
        <v>39</v>
      </c>
      <c r="B10" s="3">
        <v>43707</v>
      </c>
      <c r="C10" s="4" t="s">
        <v>30</v>
      </c>
    </row>
    <row r="11" spans="1:3">
      <c r="A11" s="5" t="s">
        <v>40</v>
      </c>
      <c r="B11" s="6">
        <v>43683</v>
      </c>
      <c r="C11" s="7" t="s">
        <v>41</v>
      </c>
    </row>
    <row r="12" spans="1:3">
      <c r="A12" s="2" t="s">
        <v>42</v>
      </c>
      <c r="B12" s="3">
        <v>43679</v>
      </c>
      <c r="C12" s="4" t="s">
        <v>30</v>
      </c>
    </row>
    <row r="13" spans="1:3">
      <c r="A13" s="2" t="s">
        <v>43</v>
      </c>
      <c r="B13" s="3">
        <v>43671</v>
      </c>
      <c r="C13" s="4" t="s">
        <v>30</v>
      </c>
    </row>
    <row r="14" spans="1:3">
      <c r="A14" s="2" t="s">
        <v>44</v>
      </c>
      <c r="B14" s="3">
        <v>43667</v>
      </c>
      <c r="C14" s="4" t="s">
        <v>30</v>
      </c>
    </row>
    <row r="15" spans="1:3">
      <c r="A15" s="2" t="s">
        <v>45</v>
      </c>
      <c r="B15" s="3">
        <v>43638</v>
      </c>
      <c r="C15" s="4" t="s">
        <v>30</v>
      </c>
    </row>
    <row r="16" spans="1:3">
      <c r="A16" s="2" t="s">
        <v>46</v>
      </c>
      <c r="B16" s="3">
        <v>43637</v>
      </c>
      <c r="C16" s="4" t="s">
        <v>30</v>
      </c>
    </row>
    <row r="17" spans="1:3">
      <c r="A17" s="2" t="s">
        <v>47</v>
      </c>
      <c r="B17" s="3">
        <v>43617</v>
      </c>
      <c r="C17" s="4" t="s">
        <v>30</v>
      </c>
    </row>
    <row r="18" spans="1:3">
      <c r="A18" s="2" t="s">
        <v>48</v>
      </c>
      <c r="B18" s="3">
        <v>43605</v>
      </c>
      <c r="C18" s="4" t="s">
        <v>30</v>
      </c>
    </row>
    <row r="19" spans="1:3">
      <c r="A19" s="2" t="s">
        <v>49</v>
      </c>
      <c r="B19" s="3">
        <v>43586</v>
      </c>
      <c r="C19" s="4" t="s">
        <v>50</v>
      </c>
    </row>
    <row r="20" spans="1:3">
      <c r="A20" s="2" t="s">
        <v>51</v>
      </c>
      <c r="B20" s="3">
        <v>43586</v>
      </c>
      <c r="C20" s="4" t="s">
        <v>52</v>
      </c>
    </row>
    <row r="21" spans="1:3">
      <c r="A21" s="2" t="s">
        <v>53</v>
      </c>
      <c r="B21" s="3">
        <v>43585</v>
      </c>
      <c r="C21" s="4" t="s">
        <v>30</v>
      </c>
    </row>
    <row r="22" spans="1:3">
      <c r="A22" s="2" t="s">
        <v>54</v>
      </c>
      <c r="B22" s="3">
        <v>43571</v>
      </c>
      <c r="C22" s="4" t="s">
        <v>30</v>
      </c>
    </row>
    <row r="23" spans="1:3">
      <c r="A23" s="2" t="s">
        <v>55</v>
      </c>
      <c r="B23" s="3">
        <v>43565</v>
      </c>
      <c r="C23" s="4" t="s">
        <v>30</v>
      </c>
    </row>
    <row r="24" spans="1:3">
      <c r="A24" s="2" t="s">
        <v>56</v>
      </c>
      <c r="B24" s="3">
        <v>43563</v>
      </c>
      <c r="C24" s="4" t="s">
        <v>30</v>
      </c>
    </row>
    <row r="25" spans="1:3">
      <c r="A25" s="2" t="s">
        <v>57</v>
      </c>
      <c r="B25" s="3">
        <v>43544</v>
      </c>
      <c r="C25" s="4" t="s">
        <v>52</v>
      </c>
    </row>
    <row r="26" spans="1:3">
      <c r="A26" s="2" t="s">
        <v>58</v>
      </c>
      <c r="B26" s="3">
        <v>43535</v>
      </c>
      <c r="C26" s="4" t="s">
        <v>30</v>
      </c>
    </row>
    <row r="27" spans="1:3">
      <c r="A27" s="2" t="s">
        <v>59</v>
      </c>
      <c r="B27" s="3">
        <v>43519</v>
      </c>
      <c r="C27" s="4" t="s">
        <v>30</v>
      </c>
    </row>
    <row r="28" spans="1:3">
      <c r="A28" s="2" t="s">
        <v>60</v>
      </c>
      <c r="B28" s="3">
        <v>43513</v>
      </c>
      <c r="C28" s="4" t="s">
        <v>30</v>
      </c>
    </row>
    <row r="29" spans="1:3">
      <c r="A29" s="2" t="s">
        <v>61</v>
      </c>
      <c r="B29" s="3">
        <v>43509</v>
      </c>
      <c r="C29" s="4" t="s">
        <v>30</v>
      </c>
    </row>
    <row r="30" spans="1:3">
      <c r="A30" s="2" t="s">
        <v>62</v>
      </c>
      <c r="B30" s="3">
        <v>43470</v>
      </c>
      <c r="C30" s="4" t="s">
        <v>30</v>
      </c>
    </row>
    <row r="31" spans="1:3">
      <c r="A31" s="2" t="s">
        <v>63</v>
      </c>
      <c r="B31" s="3">
        <v>43396</v>
      </c>
      <c r="C31" s="4" t="s">
        <v>30</v>
      </c>
    </row>
    <row r="32" spans="1:3">
      <c r="A32" s="2" t="s">
        <v>64</v>
      </c>
      <c r="B32" s="3">
        <v>43382</v>
      </c>
      <c r="C32" s="4" t="s">
        <v>30</v>
      </c>
    </row>
    <row r="33" spans="1:3">
      <c r="A33" s="2" t="s">
        <v>65</v>
      </c>
      <c r="B33" s="3">
        <v>43352</v>
      </c>
      <c r="C33" s="4" t="s">
        <v>30</v>
      </c>
    </row>
    <row r="34" spans="1:3">
      <c r="A34" s="2" t="s">
        <v>66</v>
      </c>
      <c r="B34" s="3">
        <v>43349</v>
      </c>
      <c r="C34" s="4" t="s">
        <v>30</v>
      </c>
    </row>
    <row r="35" spans="1:3">
      <c r="A35" s="2" t="s">
        <v>67</v>
      </c>
      <c r="B35" s="3">
        <v>43325</v>
      </c>
      <c r="C35" s="4" t="s">
        <v>30</v>
      </c>
    </row>
    <row r="36" spans="1:3">
      <c r="A36" s="2" t="s">
        <v>68</v>
      </c>
      <c r="B36" s="3">
        <v>43322</v>
      </c>
      <c r="C36" s="4" t="s">
        <v>52</v>
      </c>
    </row>
    <row r="37" spans="1:3">
      <c r="A37" s="2" t="s">
        <v>69</v>
      </c>
      <c r="B37" s="3">
        <v>43307</v>
      </c>
      <c r="C37" s="4" t="s">
        <v>30</v>
      </c>
    </row>
    <row r="38" spans="1:3">
      <c r="A38" s="2" t="s">
        <v>70</v>
      </c>
      <c r="B38" s="3">
        <v>43296</v>
      </c>
      <c r="C38" s="4" t="s">
        <v>30</v>
      </c>
    </row>
    <row r="39" spans="1:3">
      <c r="A39" s="2" t="s">
        <v>71</v>
      </c>
      <c r="B39" s="3">
        <v>43250</v>
      </c>
      <c r="C39" s="4" t="s">
        <v>50</v>
      </c>
    </row>
    <row r="40" spans="1:3">
      <c r="A40" s="2" t="s">
        <v>72</v>
      </c>
      <c r="B40" s="3">
        <v>43217</v>
      </c>
      <c r="C40" s="4" t="s">
        <v>38</v>
      </c>
    </row>
    <row r="41" spans="1:3">
      <c r="A41" s="2" t="s">
        <v>73</v>
      </c>
      <c r="B41" s="3">
        <v>43174</v>
      </c>
      <c r="C41" s="4" t="s">
        <v>52</v>
      </c>
    </row>
    <row r="42" spans="1:3">
      <c r="A42" s="2" t="s">
        <v>74</v>
      </c>
      <c r="B42" s="3">
        <v>43155</v>
      </c>
      <c r="C42" s="4" t="s">
        <v>75</v>
      </c>
    </row>
    <row r="43" spans="1:3">
      <c r="A43" s="2" t="s">
        <v>76</v>
      </c>
      <c r="B43" s="3">
        <v>43070</v>
      </c>
      <c r="C43" s="4" t="s">
        <v>38</v>
      </c>
    </row>
    <row r="44" spans="1:3">
      <c r="A44" s="2" t="s">
        <v>77</v>
      </c>
      <c r="B44" s="3">
        <v>42999</v>
      </c>
      <c r="C44" s="4" t="s">
        <v>38</v>
      </c>
    </row>
    <row r="45" spans="1:3">
      <c r="A45" s="2" t="s">
        <v>78</v>
      </c>
      <c r="B45" s="3">
        <v>42982</v>
      </c>
      <c r="C45" s="4" t="s">
        <v>52</v>
      </c>
    </row>
    <row r="46" spans="1:3">
      <c r="A46" s="2" t="s">
        <v>79</v>
      </c>
      <c r="B46" s="3">
        <v>42734</v>
      </c>
      <c r="C46" s="4" t="s">
        <v>52</v>
      </c>
    </row>
    <row r="47" spans="1:3">
      <c r="A47" s="2" t="s">
        <v>80</v>
      </c>
      <c r="B47" s="3">
        <v>42430</v>
      </c>
      <c r="C47" s="4" t="s">
        <v>30</v>
      </c>
    </row>
    <row r="48" spans="1:3">
      <c r="A48" s="2" t="s">
        <v>81</v>
      </c>
      <c r="B48" s="3">
        <v>42418</v>
      </c>
      <c r="C48" s="4" t="s">
        <v>30</v>
      </c>
    </row>
    <row r="49" spans="1:3">
      <c r="A49" s="2" t="s">
        <v>82</v>
      </c>
      <c r="B49" s="3">
        <v>42381</v>
      </c>
      <c r="C49" s="4" t="s">
        <v>52</v>
      </c>
    </row>
    <row r="50" spans="1:3">
      <c r="A50" s="2" t="s">
        <v>83</v>
      </c>
      <c r="B50" s="3">
        <v>42076</v>
      </c>
      <c r="C50" s="4" t="s">
        <v>52</v>
      </c>
    </row>
    <row r="51" spans="1:3">
      <c r="A51" s="2" t="s">
        <v>84</v>
      </c>
      <c r="B51" s="3">
        <v>41143</v>
      </c>
      <c r="C51" s="4" t="s">
        <v>30</v>
      </c>
    </row>
    <row r="52" spans="1:3">
      <c r="A52" s="2" t="s">
        <v>85</v>
      </c>
      <c r="B52" s="3">
        <v>41077</v>
      </c>
      <c r="C52" s="4" t="s">
        <v>30</v>
      </c>
    </row>
    <row r="53" spans="1:3">
      <c r="A53" s="2" t="s">
        <v>86</v>
      </c>
      <c r="B53" s="2" t="s">
        <v>87</v>
      </c>
      <c r="C53" s="4" t="s">
        <v>30</v>
      </c>
    </row>
    <row r="54" spans="1:3">
      <c r="A54" s="2" t="s">
        <v>88</v>
      </c>
      <c r="B54" s="2" t="s">
        <v>87</v>
      </c>
      <c r="C54" s="4" t="s">
        <v>30</v>
      </c>
    </row>
    <row r="55" spans="1:3">
      <c r="A55" s="8" t="s">
        <v>89</v>
      </c>
      <c r="B55" s="8" t="s">
        <v>87</v>
      </c>
      <c r="C55" s="9" t="s">
        <v>30</v>
      </c>
    </row>
    <row r="56" spans="1:3">
      <c r="A56" s="10" t="s">
        <v>90</v>
      </c>
      <c r="B56" s="11">
        <v>43772</v>
      </c>
      <c r="C56" s="12" t="s">
        <v>30</v>
      </c>
    </row>
    <row r="57" spans="1:3">
      <c r="A57" s="10" t="s">
        <v>91</v>
      </c>
      <c r="B57" s="11">
        <v>43772</v>
      </c>
      <c r="C57" s="12" t="s">
        <v>30</v>
      </c>
    </row>
    <row r="58" spans="1:3">
      <c r="A58" s="10" t="s">
        <v>92</v>
      </c>
      <c r="B58" s="11">
        <v>43772</v>
      </c>
      <c r="C58" s="12" t="s">
        <v>30</v>
      </c>
    </row>
    <row r="59" spans="1:3">
      <c r="A59" s="10" t="s">
        <v>93</v>
      </c>
      <c r="B59" s="11">
        <v>43772</v>
      </c>
      <c r="C59" s="12" t="s">
        <v>30</v>
      </c>
    </row>
    <row r="60" spans="1:3">
      <c r="A60" s="10" t="s">
        <v>94</v>
      </c>
      <c r="B60" s="11">
        <v>43772</v>
      </c>
      <c r="C60" s="12" t="s">
        <v>30</v>
      </c>
    </row>
  </sheetData>
  <autoFilter ref="A1:C6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工资明细</vt:lpstr>
      <vt:lpstr>入职时间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杨成</dc:creator>
  <cp:lastModifiedBy>南栀</cp:lastModifiedBy>
  <dcterms:created xsi:type="dcterms:W3CDTF">2019-07-11T03:32:00Z</dcterms:created>
  <dcterms:modified xsi:type="dcterms:W3CDTF">2019-11-22T04:34:06Z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eadingLayout">
    <vt:bool>true</vt:bool>
  </property>
</Properties>
</file>