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_xo/Desktop/"/>
    </mc:Choice>
  </mc:AlternateContent>
  <xr:revisionPtr revIDLastSave="0" documentId="13_ncr:1_{CE6B0A01-69BF-8443-9BD9-5B56D74367BA}" xr6:coauthVersionLast="47" xr6:coauthVersionMax="47" xr10:uidLastSave="{00000000-0000-0000-0000-000000000000}"/>
  <bookViews>
    <workbookView xWindow="3200" yWindow="1280" windowWidth="20220" windowHeight="12920" xr2:uid="{00000000-000D-0000-FFFF-FFFF00000000}"/>
  </bookViews>
  <sheets>
    <sheet name="复利" sheetId="2" r:id="rId1"/>
    <sheet name="可转债" sheetId="3" r:id="rId2"/>
    <sheet name="期权" sheetId="4" r:id="rId3"/>
    <sheet name="房产计算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" l="1"/>
  <c r="E16" i="2"/>
  <c r="F16" i="2"/>
  <c r="G16" i="2"/>
  <c r="H16" i="2"/>
  <c r="I16" i="2"/>
  <c r="J16" i="2"/>
  <c r="D16" i="2"/>
  <c r="C16" i="2"/>
  <c r="B16" i="2"/>
  <c r="B12" i="2"/>
  <c r="C11" i="2"/>
  <c r="C8" i="2"/>
  <c r="D8" i="2"/>
  <c r="E5" i="2"/>
  <c r="D4" i="2"/>
  <c r="B3" i="2"/>
  <c r="C2" i="2"/>
  <c r="B22" i="1"/>
  <c r="F13" i="1"/>
  <c r="D13" i="1"/>
  <c r="B13" i="1" s="1"/>
  <c r="B21" i="1"/>
  <c r="F12" i="1"/>
  <c r="D12" i="1"/>
  <c r="B12" i="1" s="1"/>
  <c r="F11" i="1"/>
  <c r="B11" i="1" s="1"/>
  <c r="D11" i="1"/>
  <c r="B18" i="1"/>
  <c r="B17" i="1"/>
  <c r="G9" i="1"/>
  <c r="E9" i="1"/>
  <c r="B9" i="1" l="1"/>
  <c r="E5" i="1"/>
  <c r="D4" i="1"/>
  <c r="C2" i="1"/>
  <c r="B3" i="1"/>
</calcChain>
</file>

<file path=xl/sharedStrings.xml><?xml version="1.0" encoding="utf-8"?>
<sst xmlns="http://schemas.openxmlformats.org/spreadsheetml/2006/main" count="256" uniqueCount="189">
  <si>
    <t>Fv = Pv (1 + i) ^ n</t>
  </si>
  <si>
    <t>复利公式</t>
  </si>
  <si>
    <t>Present Value</t>
  </si>
  <si>
    <t>Future Value</t>
  </si>
  <si>
    <t>interest</t>
  </si>
  <si>
    <t>Pv = Fv / (1 + i) ^ n</t>
  </si>
  <si>
    <t>i = (Fv / Pv) ^ (1 / n) - 1</t>
  </si>
  <si>
    <t>n_times</t>
  </si>
  <si>
    <t>n = log (Fv / Pv, 1 + i)</t>
  </si>
  <si>
    <t>房贷等额本息</t>
  </si>
  <si>
    <t>房产理想价格</t>
  </si>
  <si>
    <t>Mr = LpMi(1 + Mi) ^ Rm / ((1 + Mi) ^ Rm – 1)</t>
  </si>
  <si>
    <t>月还款额(Mr)</t>
  </si>
  <si>
    <t>贷款本金(Lp)</t>
  </si>
  <si>
    <t>年利率(Yi)</t>
  </si>
  <si>
    <t>月利率(Mi)</t>
  </si>
  <si>
    <t>还款年数(Ry)</t>
  </si>
  <si>
    <t>还款月数(Rm)</t>
  </si>
  <si>
    <t>Yr = 12Mi(1 + Mi) ^ Rm / ((1 + Mi) ^ Rm – 1)</t>
  </si>
  <si>
    <t>年还款率(Yr)</t>
  </si>
  <si>
    <t>房产价格(Hp)</t>
  </si>
  <si>
    <t>月租金(Mr)</t>
  </si>
  <si>
    <t>首付率(Dp)</t>
  </si>
  <si>
    <t>税率(Tr)</t>
  </si>
  <si>
    <t>年收益率(Yy)</t>
  </si>
  <si>
    <t>Hp = 10.8Mr / (Yy(Dp + Tr) + Yr(1 – Dp))</t>
  </si>
  <si>
    <t>月支出(Mo)</t>
  </si>
  <si>
    <t>Hp = 12(Mr – Mo)  / (Yy(Dp + Tr) + Yr(1 – Dp))</t>
  </si>
  <si>
    <t>定投公式</t>
  </si>
  <si>
    <t>investment / m</t>
  </si>
  <si>
    <t xml:space="preserve">interest / y </t>
  </si>
  <si>
    <t>future value</t>
  </si>
  <si>
    <t>Fv=12a(1 + i)((1 + i) ^ n - 1) / i</t>
  </si>
  <si>
    <t>investment</t>
  </si>
  <si>
    <t>转股价</t>
  </si>
  <si>
    <t>转股数</t>
  </si>
  <si>
    <t>100 / 转股价</t>
  </si>
  <si>
    <t>转股溢价率</t>
  </si>
  <si>
    <t>100 / (1 + 转股溢价率)</t>
  </si>
  <si>
    <t>转换价值</t>
  </si>
  <si>
    <t>(转股价 - 正股价) / 正股价</t>
  </si>
  <si>
    <t>可转债价格</t>
  </si>
  <si>
    <t>市价</t>
  </si>
  <si>
    <t>可转债面值</t>
  </si>
  <si>
    <t>(100 - 转换价值) / 转换价值</t>
  </si>
  <si>
    <t>认购期权</t>
  </si>
  <si>
    <t>期权买方权益</t>
  </si>
  <si>
    <t>期权卖方权益</t>
  </si>
  <si>
    <t>认沽期权</t>
  </si>
  <si>
    <t>买入开仓</t>
  </si>
  <si>
    <t>卖出开仓</t>
  </si>
  <si>
    <t>买入认购 (看大涨)</t>
  </si>
  <si>
    <t>买入认沽 (看大跌)</t>
  </si>
  <si>
    <t>卖出认购 (看不涨)</t>
  </si>
  <si>
    <t>卖出认沽 (看不跌)</t>
  </si>
  <si>
    <t>max (市价 - 行权价, 0) - 权利金</t>
  </si>
  <si>
    <t>max (行权价 - 市价, 0) - 权利金</t>
  </si>
  <si>
    <t>min(市价 - 行权价, 0) + 权利金</t>
  </si>
  <si>
    <t>min(行权价 - 市价, 0) + 权利金</t>
  </si>
  <si>
    <t>设</t>
  </si>
  <si>
    <t>行权价</t>
  </si>
  <si>
    <t>a</t>
  </si>
  <si>
    <t>权利金</t>
  </si>
  <si>
    <t>b</t>
  </si>
  <si>
    <t>x</t>
  </si>
  <si>
    <t>盈亏</t>
  </si>
  <si>
    <t>y</t>
  </si>
  <si>
    <t>x &lt;= a</t>
  </si>
  <si>
    <t>y = -b</t>
  </si>
  <si>
    <t>y = b</t>
  </si>
  <si>
    <t>y = x -a - b</t>
  </si>
  <si>
    <t>y = a + b - x</t>
  </si>
  <si>
    <t>x &gt; a</t>
  </si>
  <si>
    <t>y = a - b - x</t>
  </si>
  <si>
    <t>y = x - a + b</t>
  </si>
  <si>
    <t>备兑开仓</t>
  </si>
  <si>
    <t>设成本价=a，行权价=b，权利金=c</t>
  </si>
  <si>
    <t>盈亏y与市价x的关系为：</t>
  </si>
  <si>
    <t>x&lt;=b， y=x-a+c</t>
  </si>
  <si>
    <t>x&gt;b，   y=b-a+c</t>
  </si>
  <si>
    <t>其中，x=a-c 时为盈亏平衡点(y=0)</t>
  </si>
  <si>
    <t>静态回报率=c/(a-c)*100%</t>
  </si>
  <si>
    <t>行权回报率=(b-a+c)/(a-c)*100%</t>
  </si>
  <si>
    <t>卖出认购</t>
  </si>
  <si>
    <t>买入认购</t>
  </si>
  <si>
    <t>卖出认沽</t>
  </si>
  <si>
    <t>x &lt;= b</t>
  </si>
  <si>
    <t>y = -c</t>
  </si>
  <si>
    <t>x&gt; b</t>
  </si>
  <si>
    <t>y = x - b - c</t>
  </si>
  <si>
    <t>认购权利金=c，认沽权利金=d</t>
  </si>
  <si>
    <t>设成本价=a，行权价=b</t>
  </si>
  <si>
    <t>盈亏=y，市价=x</t>
  </si>
  <si>
    <t>原成本</t>
  </si>
  <si>
    <t>(x - b) / a</t>
  </si>
  <si>
    <t>现成本</t>
  </si>
  <si>
    <t>(x - b - c + d) / (c - d)</t>
  </si>
  <si>
    <t>合成股票多头</t>
  </si>
  <si>
    <t>买入跨式策略</t>
  </si>
  <si>
    <t>买入认沽</t>
  </si>
  <si>
    <t>y.= -c</t>
  </si>
  <si>
    <t>x &gt; b</t>
  </si>
  <si>
    <t>y' = x - b + d</t>
  </si>
  <si>
    <t>Y = x - b - c + d</t>
  </si>
  <si>
    <t>y' = d</t>
  </si>
  <si>
    <t>y' = b -  x - d</t>
  </si>
  <si>
    <t>y' = -d</t>
  </si>
  <si>
    <t>两式相加</t>
  </si>
  <si>
    <t>x = b时，最大亏损 = c + d</t>
  </si>
  <si>
    <t>平衡点</t>
  </si>
  <si>
    <t>x 和 b 相差越大，盈利越大</t>
  </si>
  <si>
    <t>|x - b| = c + d</t>
  </si>
  <si>
    <t>卖出跨式策略</t>
  </si>
  <si>
    <t>y = c</t>
  </si>
  <si>
    <t>y = b - x + c</t>
  </si>
  <si>
    <t>Y = |x - b| - c - d</t>
  </si>
  <si>
    <t>Y = c + d - |x - b|</t>
  </si>
  <si>
    <t>看后市小幅盘整</t>
  </si>
  <si>
    <t>看后市大幅波动</t>
  </si>
  <si>
    <t>x 和 b 相差越大，亏损越大</t>
  </si>
  <si>
    <t>x = b时，最大盈利 = c + d</t>
  </si>
  <si>
    <t>盈亏情况</t>
  </si>
  <si>
    <t>行权价=b， 认购权利金=c</t>
  </si>
  <si>
    <t>y‘ = c’</t>
  </si>
  <si>
    <t>Y = c' - c</t>
  </si>
  <si>
    <t>y‘ = c‘</t>
  </si>
  <si>
    <t>Y = x - b + c' - c</t>
  </si>
  <si>
    <t>x &gt; b'</t>
  </si>
  <si>
    <t>y' = b' - x + c'</t>
  </si>
  <si>
    <t>Y = b' - b + c' - c</t>
  </si>
  <si>
    <t>盈亏=Y，市价=x</t>
  </si>
  <si>
    <t>最大亏损</t>
  </si>
  <si>
    <t>最大盈利</t>
  </si>
  <si>
    <t>行权价=b‘ (&gt; b)， 认购权利金=c' (&lt; c)</t>
  </si>
  <si>
    <t>开仓成本</t>
  </si>
  <si>
    <t>c - c'</t>
  </si>
  <si>
    <t>提前平仓</t>
  </si>
  <si>
    <t>买入低行权价认购</t>
  </si>
  <si>
    <t>买低卖高</t>
  </si>
  <si>
    <t>卖低买高</t>
  </si>
  <si>
    <t>卖出高行权价认购</t>
  </si>
  <si>
    <t>买入高行权价认沽</t>
  </si>
  <si>
    <t>卖出低行权价认沽</t>
  </si>
  <si>
    <t>行权价=b， 认沽权利金=c</t>
  </si>
  <si>
    <t>行权价=b‘ (&gt; b)， 认沽权利金=c' (&gt; c)</t>
  </si>
  <si>
    <t>y = x - b + c</t>
  </si>
  <si>
    <t xml:space="preserve">x &lt; b </t>
  </si>
  <si>
    <t>y' = b' - x - c'</t>
  </si>
  <si>
    <t>y' = -c</t>
  </si>
  <si>
    <t xml:space="preserve">Y = b' - b + c - c' </t>
  </si>
  <si>
    <t xml:space="preserve">Y = b' - x + c - c' </t>
  </si>
  <si>
    <t>b ≤ x &lt; b'</t>
  </si>
  <si>
    <t>x ≥ b'</t>
  </si>
  <si>
    <t xml:space="preserve">x ≤ b </t>
  </si>
  <si>
    <t>b &lt; x ≤ b'</t>
  </si>
  <si>
    <t>x ≤ b</t>
  </si>
  <si>
    <t>Y = c - c'</t>
  </si>
  <si>
    <t>c' - c</t>
  </si>
  <si>
    <t>未来行情适度看涨</t>
  </si>
  <si>
    <t>未来行情适度看跌</t>
  </si>
  <si>
    <t>降低持股成本</t>
  </si>
  <si>
    <t>期权模拟股票</t>
  </si>
  <si>
    <t>看不涨或小涨，降成本</t>
  </si>
  <si>
    <t>持有正股</t>
  </si>
  <si>
    <t>熊市认沽价差策略</t>
  </si>
  <si>
    <t>牛市认购价差策略</t>
  </si>
  <si>
    <t>bf</t>
  </si>
  <si>
    <t>bm</t>
  </si>
  <si>
    <t>p0</t>
  </si>
  <si>
    <t>n</t>
  </si>
  <si>
    <t>bc</t>
  </si>
  <si>
    <t>r</t>
  </si>
  <si>
    <t>bf = 100</t>
  </si>
  <si>
    <t>正股价</t>
  </si>
  <si>
    <t>p</t>
  </si>
  <si>
    <t>n = 100/p0</t>
  </si>
  <si>
    <t>bc  = p*n
      = 100p/p0</t>
  </si>
  <si>
    <t>转股数 * 正股价
正股价 / 转股价 * 100</t>
  </si>
  <si>
    <t>r = (p0-p)/p</t>
  </si>
  <si>
    <t>bc = 100/(1+r)</t>
  </si>
  <si>
    <t>r  = (100-bc)/bc</t>
  </si>
  <si>
    <t>bm ≈ bc</t>
  </si>
  <si>
    <t>市价，趋近于转换价值</t>
  </si>
  <si>
    <t>合同约定，可下调</t>
  </si>
  <si>
    <t>Pv = Fv / (1+i*n)</t>
  </si>
  <si>
    <t>Fv = Pv(1+i*n)</t>
  </si>
  <si>
    <t>加息(4-&gt;8)后，债券下跌</t>
  </si>
  <si>
    <t>基金高估后等比例赎回</t>
  </si>
  <si>
    <t>r = 1/(n-i+1)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</si>
</sst>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0" fillId="0" borderId="0" xfId="0" applyNumberFormat="1" applyFill="1"/>
    <xf numFmtId="9" fontId="0" fillId="0" borderId="0" xfId="1" applyFont="1" applyFill="1"/>
    <xf numFmtId="0" fontId="0" fillId="0" borderId="0" xfId="0" applyAlignment="1">
      <alignment wrapText="1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621-2E4F-0F48-AB53-C7E606EEF51B}">
  <dimension ref="A1:K18"/>
  <sheetViews>
    <sheetView tabSelected="1" topLeftCell="A7" zoomScale="130" zoomScaleNormal="130" workbookViewId="0">
      <selection activeCell="E21" sqref="E21"/>
    </sheetView>
  </sheetViews>
  <sheetFormatPr baseColWidth="10" defaultRowHeight="16" x14ac:dyDescent="0.2"/>
  <cols>
    <col min="1" max="1" width="26.33203125" bestFit="1" customWidth="1"/>
    <col min="2" max="2" width="13.83203125" bestFit="1" customWidth="1"/>
    <col min="3" max="3" width="11.6640625" bestFit="1" customWidth="1"/>
    <col min="4" max="4" width="11" bestFit="1" customWidth="1"/>
    <col min="5" max="5" width="10.6640625" bestFit="1" customWidth="1"/>
    <col min="6" max="6" width="7.83203125" bestFit="1" customWidth="1"/>
    <col min="7" max="10" width="7.1640625" bestFit="1" customWidth="1"/>
    <col min="11" max="11" width="8.1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11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11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11" x14ac:dyDescent="0.2">
      <c r="A4" t="s">
        <v>6</v>
      </c>
      <c r="B4" s="3">
        <v>1000</v>
      </c>
      <c r="C4" s="3">
        <v>2000</v>
      </c>
      <c r="D4" s="2">
        <f xml:space="preserve"> POWER((C4 / B4), 1 / E4) - 1</f>
        <v>7.1773462536293131E-2</v>
      </c>
      <c r="E4" s="3">
        <v>10</v>
      </c>
    </row>
    <row r="5" spans="1:11" x14ac:dyDescent="0.2">
      <c r="A5" t="s">
        <v>8</v>
      </c>
      <c r="B5" s="3">
        <v>1000</v>
      </c>
      <c r="C5" s="3">
        <v>1500</v>
      </c>
      <c r="D5" s="1">
        <v>6.7000000000000004E-2</v>
      </c>
      <c r="E5" s="4">
        <f xml:space="preserve"> LOG(C5 / B5, 1 + D5)</f>
        <v>6.2522595052213017</v>
      </c>
    </row>
    <row r="7" spans="1:11" x14ac:dyDescent="0.2">
      <c r="A7" t="s">
        <v>28</v>
      </c>
      <c r="B7" t="s">
        <v>29</v>
      </c>
      <c r="C7" t="s">
        <v>33</v>
      </c>
      <c r="D7" t="s">
        <v>31</v>
      </c>
      <c r="E7" t="s">
        <v>30</v>
      </c>
      <c r="F7" t="s">
        <v>7</v>
      </c>
    </row>
    <row r="8" spans="1:11" x14ac:dyDescent="0.2">
      <c r="A8" t="s">
        <v>32</v>
      </c>
      <c r="B8" s="9">
        <v>1000</v>
      </c>
      <c r="C8" s="8">
        <f>B8*12*F8</f>
        <v>216000</v>
      </c>
      <c r="D8" s="8">
        <f>12*B8*(1+E8)*(POWER(1+E8, F8)-1)/E8</f>
        <v>601909.08538097551</v>
      </c>
      <c r="E8" s="10">
        <v>0.1</v>
      </c>
      <c r="F8" s="9">
        <v>18</v>
      </c>
    </row>
    <row r="9" spans="1:11" x14ac:dyDescent="0.2">
      <c r="C9" s="3"/>
      <c r="D9" s="5"/>
      <c r="E9" s="1"/>
    </row>
    <row r="10" spans="1:11" x14ac:dyDescent="0.2">
      <c r="A10" t="s">
        <v>186</v>
      </c>
    </row>
    <row r="11" spans="1:11" x14ac:dyDescent="0.2">
      <c r="A11" t="s">
        <v>185</v>
      </c>
      <c r="B11" s="3">
        <v>100</v>
      </c>
      <c r="C11" s="8">
        <f>B11*(1+D11*E11)</f>
        <v>108</v>
      </c>
      <c r="D11" s="1">
        <v>0.04</v>
      </c>
      <c r="E11">
        <v>2</v>
      </c>
    </row>
    <row r="12" spans="1:11" x14ac:dyDescent="0.2">
      <c r="A12" t="s">
        <v>184</v>
      </c>
      <c r="B12" s="8">
        <f>C12/(1+D12*E12)</f>
        <v>93.103448275862078</v>
      </c>
      <c r="C12" s="3">
        <v>108</v>
      </c>
      <c r="D12" s="1">
        <v>0.08</v>
      </c>
      <c r="E12">
        <v>2</v>
      </c>
    </row>
    <row r="13" spans="1:11" x14ac:dyDescent="0.2">
      <c r="D13" s="1"/>
    </row>
    <row r="15" spans="1:11" x14ac:dyDescent="0.2">
      <c r="A15" t="s">
        <v>187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188</v>
      </c>
      <c r="B16" s="1">
        <f>1/(10-B15+1)</f>
        <v>0.1</v>
      </c>
      <c r="C16" s="1">
        <f>1/(10-C15+1)</f>
        <v>0.1111111111111111</v>
      </c>
      <c r="D16" s="1">
        <f>1/(10-D15+1)</f>
        <v>0.125</v>
      </c>
      <c r="E16" s="1">
        <f t="shared" ref="E16:K16" si="0">1/(10-E15+1)</f>
        <v>0.14285714285714285</v>
      </c>
      <c r="F16" s="1">
        <f t="shared" si="0"/>
        <v>0.16666666666666666</v>
      </c>
      <c r="G16" s="1">
        <f t="shared" si="0"/>
        <v>0.2</v>
      </c>
      <c r="H16" s="1">
        <f t="shared" si="0"/>
        <v>0.25</v>
      </c>
      <c r="I16" s="1">
        <f t="shared" si="0"/>
        <v>0.33333333333333331</v>
      </c>
      <c r="J16" s="1">
        <f t="shared" si="0"/>
        <v>0.5</v>
      </c>
      <c r="K16" s="1">
        <f t="shared" si="0"/>
        <v>1</v>
      </c>
    </row>
    <row r="17" spans="4:6" x14ac:dyDescent="0.2">
      <c r="D17" s="5"/>
      <c r="E17" s="6"/>
      <c r="F17" s="6"/>
    </row>
    <row r="18" spans="4:6" x14ac:dyDescent="0.2">
      <c r="D18" s="5"/>
      <c r="E18" s="6"/>
      <c r="F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5F00-6F61-2846-A9B1-038887E13D80}">
  <dimension ref="A2:D10"/>
  <sheetViews>
    <sheetView zoomScale="120" zoomScaleNormal="120" workbookViewId="0">
      <selection activeCell="A13" sqref="A13"/>
    </sheetView>
  </sheetViews>
  <sheetFormatPr baseColWidth="10" defaultRowHeight="16" x14ac:dyDescent="0.2"/>
  <cols>
    <col min="1" max="1" width="11.1640625" bestFit="1" customWidth="1"/>
    <col min="2" max="2" width="3.83203125" bestFit="1" customWidth="1"/>
    <col min="3" max="3" width="25" bestFit="1" customWidth="1"/>
    <col min="4" max="4" width="20.83203125" customWidth="1"/>
  </cols>
  <sheetData>
    <row r="2" spans="1:4" x14ac:dyDescent="0.2">
      <c r="A2" t="s">
        <v>43</v>
      </c>
      <c r="B2" t="s">
        <v>166</v>
      </c>
      <c r="C2">
        <v>100</v>
      </c>
      <c r="D2" t="s">
        <v>172</v>
      </c>
    </row>
    <row r="3" spans="1:4" x14ac:dyDescent="0.2">
      <c r="A3" t="s">
        <v>41</v>
      </c>
      <c r="B3" t="s">
        <v>167</v>
      </c>
      <c r="C3" t="s">
        <v>182</v>
      </c>
      <c r="D3" t="s">
        <v>181</v>
      </c>
    </row>
    <row r="4" spans="1:4" x14ac:dyDescent="0.2">
      <c r="A4" t="s">
        <v>34</v>
      </c>
      <c r="B4" t="s">
        <v>168</v>
      </c>
      <c r="C4" t="s">
        <v>183</v>
      </c>
    </row>
    <row r="5" spans="1:4" x14ac:dyDescent="0.2">
      <c r="A5" t="s">
        <v>173</v>
      </c>
      <c r="B5" t="s">
        <v>174</v>
      </c>
      <c r="C5" t="s">
        <v>42</v>
      </c>
    </row>
    <row r="6" spans="1:4" x14ac:dyDescent="0.2">
      <c r="A6" t="s">
        <v>35</v>
      </c>
      <c r="B6" t="s">
        <v>169</v>
      </c>
      <c r="C6" t="s">
        <v>36</v>
      </c>
      <c r="D6" t="s">
        <v>175</v>
      </c>
    </row>
    <row r="7" spans="1:4" ht="34" x14ac:dyDescent="0.2">
      <c r="A7" t="s">
        <v>39</v>
      </c>
      <c r="B7" t="s">
        <v>170</v>
      </c>
      <c r="C7" s="11" t="s">
        <v>177</v>
      </c>
      <c r="D7" s="11" t="s">
        <v>176</v>
      </c>
    </row>
    <row r="8" spans="1:4" x14ac:dyDescent="0.2">
      <c r="A8" t="s">
        <v>37</v>
      </c>
      <c r="B8" t="s">
        <v>171</v>
      </c>
      <c r="C8" t="s">
        <v>40</v>
      </c>
      <c r="D8" t="s">
        <v>178</v>
      </c>
    </row>
    <row r="9" spans="1:4" x14ac:dyDescent="0.2">
      <c r="A9" t="s">
        <v>39</v>
      </c>
      <c r="B9" t="s">
        <v>170</v>
      </c>
      <c r="C9" t="s">
        <v>38</v>
      </c>
      <c r="D9" t="s">
        <v>179</v>
      </c>
    </row>
    <row r="10" spans="1:4" x14ac:dyDescent="0.2">
      <c r="A10" t="s">
        <v>37</v>
      </c>
      <c r="B10" t="s">
        <v>171</v>
      </c>
      <c r="C10" t="s">
        <v>44</v>
      </c>
      <c r="D10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617F-E7B2-3448-BD12-7AD51884140D}">
  <dimension ref="A3:E75"/>
  <sheetViews>
    <sheetView zoomScale="110" zoomScaleNormal="110" workbookViewId="0">
      <selection activeCell="C77" sqref="C77"/>
    </sheetView>
  </sheetViews>
  <sheetFormatPr baseColWidth="10" defaultRowHeight="16" x14ac:dyDescent="0.2"/>
  <cols>
    <col min="1" max="1" width="17.33203125" bestFit="1" customWidth="1"/>
    <col min="2" max="2" width="31.5" bestFit="1" customWidth="1"/>
    <col min="3" max="3" width="33.1640625" bestFit="1" customWidth="1"/>
    <col min="4" max="4" width="22.6640625" customWidth="1"/>
  </cols>
  <sheetData>
    <row r="3" spans="1:3" x14ac:dyDescent="0.2">
      <c r="B3" t="s">
        <v>46</v>
      </c>
      <c r="C3" t="s">
        <v>47</v>
      </c>
    </row>
    <row r="4" spans="1:3" x14ac:dyDescent="0.2">
      <c r="A4" t="s">
        <v>45</v>
      </c>
      <c r="B4" t="s">
        <v>55</v>
      </c>
      <c r="C4" t="s">
        <v>57</v>
      </c>
    </row>
    <row r="5" spans="1:3" x14ac:dyDescent="0.2">
      <c r="A5" t="s">
        <v>48</v>
      </c>
      <c r="B5" t="s">
        <v>56</v>
      </c>
      <c r="C5" t="s">
        <v>58</v>
      </c>
    </row>
    <row r="7" spans="1:3" x14ac:dyDescent="0.2">
      <c r="A7" t="s">
        <v>59</v>
      </c>
    </row>
    <row r="8" spans="1:3" x14ac:dyDescent="0.2">
      <c r="A8" t="s">
        <v>60</v>
      </c>
      <c r="B8" t="s">
        <v>61</v>
      </c>
    </row>
    <row r="9" spans="1:3" x14ac:dyDescent="0.2">
      <c r="A9" t="s">
        <v>62</v>
      </c>
      <c r="B9" t="s">
        <v>63</v>
      </c>
    </row>
    <row r="10" spans="1:3" x14ac:dyDescent="0.2">
      <c r="A10" t="s">
        <v>42</v>
      </c>
      <c r="B10" t="s">
        <v>64</v>
      </c>
    </row>
    <row r="11" spans="1:3" x14ac:dyDescent="0.2">
      <c r="A11" t="s">
        <v>65</v>
      </c>
      <c r="B11" t="s">
        <v>66</v>
      </c>
    </row>
    <row r="13" spans="1:3" x14ac:dyDescent="0.2">
      <c r="B13" t="s">
        <v>49</v>
      </c>
      <c r="C13" t="s">
        <v>50</v>
      </c>
    </row>
    <row r="14" spans="1:3" x14ac:dyDescent="0.2">
      <c r="A14" t="s">
        <v>45</v>
      </c>
      <c r="B14" t="s">
        <v>51</v>
      </c>
      <c r="C14" t="s">
        <v>53</v>
      </c>
    </row>
    <row r="15" spans="1:3" x14ac:dyDescent="0.2">
      <c r="A15" t="s">
        <v>67</v>
      </c>
      <c r="B15" t="s">
        <v>68</v>
      </c>
      <c r="C15" t="s">
        <v>69</v>
      </c>
    </row>
    <row r="16" spans="1:3" x14ac:dyDescent="0.2">
      <c r="A16" t="s">
        <v>72</v>
      </c>
      <c r="B16" t="s">
        <v>70</v>
      </c>
      <c r="C16" t="s">
        <v>71</v>
      </c>
    </row>
    <row r="17" spans="1:4" x14ac:dyDescent="0.2">
      <c r="A17" t="s">
        <v>48</v>
      </c>
      <c r="B17" t="s">
        <v>52</v>
      </c>
      <c r="C17" t="s">
        <v>54</v>
      </c>
    </row>
    <row r="18" spans="1:4" x14ac:dyDescent="0.2">
      <c r="A18" t="s">
        <v>67</v>
      </c>
      <c r="B18" t="s">
        <v>73</v>
      </c>
      <c r="C18" t="s">
        <v>74</v>
      </c>
    </row>
    <row r="19" spans="1:4" x14ac:dyDescent="0.2">
      <c r="A19" t="s">
        <v>72</v>
      </c>
      <c r="B19" t="s">
        <v>68</v>
      </c>
      <c r="C19" t="s">
        <v>69</v>
      </c>
    </row>
    <row r="22" spans="1:4" x14ac:dyDescent="0.2">
      <c r="A22" t="s">
        <v>75</v>
      </c>
      <c r="B22" t="s">
        <v>163</v>
      </c>
      <c r="C22" t="s">
        <v>162</v>
      </c>
    </row>
    <row r="23" spans="1:4" x14ac:dyDescent="0.2">
      <c r="B23" t="s">
        <v>76</v>
      </c>
    </row>
    <row r="24" spans="1:4" x14ac:dyDescent="0.2">
      <c r="A24" t="s">
        <v>83</v>
      </c>
      <c r="B24" t="s">
        <v>77</v>
      </c>
    </row>
    <row r="25" spans="1:4" x14ac:dyDescent="0.2">
      <c r="B25" t="s">
        <v>78</v>
      </c>
      <c r="C25" t="s">
        <v>80</v>
      </c>
    </row>
    <row r="26" spans="1:4" x14ac:dyDescent="0.2">
      <c r="B26" t="s">
        <v>79</v>
      </c>
    </row>
    <row r="27" spans="1:4" x14ac:dyDescent="0.2">
      <c r="B27" t="s">
        <v>81</v>
      </c>
    </row>
    <row r="28" spans="1:4" x14ac:dyDescent="0.2">
      <c r="B28" t="s">
        <v>82</v>
      </c>
    </row>
    <row r="31" spans="1:4" x14ac:dyDescent="0.2">
      <c r="A31" t="s">
        <v>161</v>
      </c>
      <c r="B31" t="s">
        <v>160</v>
      </c>
    </row>
    <row r="32" spans="1:4" x14ac:dyDescent="0.2">
      <c r="A32" t="s">
        <v>97</v>
      </c>
      <c r="B32" t="s">
        <v>91</v>
      </c>
      <c r="C32" t="s">
        <v>90</v>
      </c>
      <c r="D32" t="s">
        <v>92</v>
      </c>
    </row>
    <row r="33" spans="1:4" x14ac:dyDescent="0.2">
      <c r="B33" t="s">
        <v>84</v>
      </c>
      <c r="C33" t="s">
        <v>85</v>
      </c>
      <c r="D33" t="s">
        <v>107</v>
      </c>
    </row>
    <row r="34" spans="1:4" x14ac:dyDescent="0.2">
      <c r="A34" t="s">
        <v>86</v>
      </c>
      <c r="B34" t="s">
        <v>87</v>
      </c>
      <c r="C34" t="s">
        <v>102</v>
      </c>
      <c r="D34" t="s">
        <v>103</v>
      </c>
    </row>
    <row r="35" spans="1:4" x14ac:dyDescent="0.2">
      <c r="A35" t="s">
        <v>88</v>
      </c>
      <c r="B35" t="s">
        <v>89</v>
      </c>
      <c r="C35" t="s">
        <v>104</v>
      </c>
      <c r="D35" t="s">
        <v>103</v>
      </c>
    </row>
    <row r="37" spans="1:4" x14ac:dyDescent="0.2">
      <c r="A37" t="s">
        <v>93</v>
      </c>
      <c r="B37" t="s">
        <v>94</v>
      </c>
    </row>
    <row r="38" spans="1:4" x14ac:dyDescent="0.2">
      <c r="A38" t="s">
        <v>95</v>
      </c>
      <c r="B38" t="s">
        <v>96</v>
      </c>
    </row>
    <row r="41" spans="1:4" x14ac:dyDescent="0.2">
      <c r="A41" t="s">
        <v>98</v>
      </c>
      <c r="B41" t="s">
        <v>118</v>
      </c>
    </row>
    <row r="42" spans="1:4" x14ac:dyDescent="0.2">
      <c r="B42" t="s">
        <v>91</v>
      </c>
      <c r="C42" t="s">
        <v>90</v>
      </c>
      <c r="D42" t="s">
        <v>92</v>
      </c>
    </row>
    <row r="43" spans="1:4" x14ac:dyDescent="0.2">
      <c r="B43" t="s">
        <v>84</v>
      </c>
      <c r="C43" t="s">
        <v>99</v>
      </c>
      <c r="D43" t="s">
        <v>107</v>
      </c>
    </row>
    <row r="44" spans="1:4" x14ac:dyDescent="0.2">
      <c r="A44" t="s">
        <v>155</v>
      </c>
      <c r="B44" t="s">
        <v>100</v>
      </c>
      <c r="C44" t="s">
        <v>105</v>
      </c>
      <c r="D44" t="s">
        <v>115</v>
      </c>
    </row>
    <row r="45" spans="1:4" x14ac:dyDescent="0.2">
      <c r="A45" t="s">
        <v>101</v>
      </c>
      <c r="B45" t="s">
        <v>89</v>
      </c>
      <c r="C45" t="s">
        <v>106</v>
      </c>
      <c r="D45" t="s">
        <v>115</v>
      </c>
    </row>
    <row r="46" spans="1:4" x14ac:dyDescent="0.2">
      <c r="A46" t="s">
        <v>121</v>
      </c>
      <c r="B46" t="s">
        <v>110</v>
      </c>
      <c r="C46" t="s">
        <v>108</v>
      </c>
    </row>
    <row r="47" spans="1:4" x14ac:dyDescent="0.2">
      <c r="A47" t="s">
        <v>109</v>
      </c>
      <c r="B47" t="s">
        <v>111</v>
      </c>
    </row>
    <row r="50" spans="1:5" x14ac:dyDescent="0.2">
      <c r="A50" t="s">
        <v>112</v>
      </c>
      <c r="B50" t="s">
        <v>117</v>
      </c>
    </row>
    <row r="51" spans="1:5" x14ac:dyDescent="0.2">
      <c r="B51" t="s">
        <v>91</v>
      </c>
      <c r="C51" t="s">
        <v>90</v>
      </c>
      <c r="D51" t="s">
        <v>92</v>
      </c>
    </row>
    <row r="52" spans="1:5" x14ac:dyDescent="0.2">
      <c r="B52" t="s">
        <v>83</v>
      </c>
      <c r="C52" t="s">
        <v>85</v>
      </c>
      <c r="D52" t="s">
        <v>107</v>
      </c>
    </row>
    <row r="53" spans="1:5" x14ac:dyDescent="0.2">
      <c r="A53" t="s">
        <v>155</v>
      </c>
      <c r="B53" t="s">
        <v>113</v>
      </c>
      <c r="C53" t="s">
        <v>102</v>
      </c>
      <c r="D53" t="s">
        <v>116</v>
      </c>
    </row>
    <row r="54" spans="1:5" x14ac:dyDescent="0.2">
      <c r="A54" t="s">
        <v>101</v>
      </c>
      <c r="B54" t="s">
        <v>114</v>
      </c>
      <c r="C54" t="s">
        <v>104</v>
      </c>
      <c r="D54" t="s">
        <v>116</v>
      </c>
    </row>
    <row r="55" spans="1:5" x14ac:dyDescent="0.2">
      <c r="A55" t="s">
        <v>121</v>
      </c>
      <c r="B55" t="s">
        <v>119</v>
      </c>
      <c r="C55" t="s">
        <v>120</v>
      </c>
    </row>
    <row r="56" spans="1:5" x14ac:dyDescent="0.2">
      <c r="A56" t="s">
        <v>109</v>
      </c>
      <c r="B56" t="s">
        <v>111</v>
      </c>
    </row>
    <row r="59" spans="1:5" x14ac:dyDescent="0.2">
      <c r="A59" t="s">
        <v>165</v>
      </c>
      <c r="B59" t="s">
        <v>158</v>
      </c>
    </row>
    <row r="60" spans="1:5" x14ac:dyDescent="0.2">
      <c r="B60" s="12" t="s">
        <v>122</v>
      </c>
      <c r="C60" s="12" t="s">
        <v>133</v>
      </c>
      <c r="D60" t="s">
        <v>130</v>
      </c>
    </row>
    <row r="61" spans="1:5" x14ac:dyDescent="0.2">
      <c r="A61" t="s">
        <v>138</v>
      </c>
      <c r="B61" s="12" t="s">
        <v>137</v>
      </c>
      <c r="C61" s="12" t="s">
        <v>140</v>
      </c>
      <c r="D61" t="s">
        <v>107</v>
      </c>
    </row>
    <row r="62" spans="1:5" x14ac:dyDescent="0.2">
      <c r="A62" t="s">
        <v>153</v>
      </c>
      <c r="B62" t="s">
        <v>100</v>
      </c>
      <c r="C62" t="s">
        <v>123</v>
      </c>
      <c r="D62" t="s">
        <v>124</v>
      </c>
      <c r="E62" t="s">
        <v>131</v>
      </c>
    </row>
    <row r="63" spans="1:5" x14ac:dyDescent="0.2">
      <c r="A63" t="s">
        <v>154</v>
      </c>
      <c r="B63" t="s">
        <v>89</v>
      </c>
      <c r="C63" t="s">
        <v>125</v>
      </c>
      <c r="D63" t="s">
        <v>126</v>
      </c>
    </row>
    <row r="64" spans="1:5" x14ac:dyDescent="0.2">
      <c r="A64" t="s">
        <v>127</v>
      </c>
      <c r="B64" t="s">
        <v>89</v>
      </c>
      <c r="C64" t="s">
        <v>128</v>
      </c>
      <c r="D64" t="s">
        <v>129</v>
      </c>
      <c r="E64" t="s">
        <v>132</v>
      </c>
    </row>
    <row r="65" spans="1:5" x14ac:dyDescent="0.2">
      <c r="A65" t="s">
        <v>134</v>
      </c>
      <c r="B65" t="s">
        <v>135</v>
      </c>
    </row>
    <row r="66" spans="1:5" x14ac:dyDescent="0.2">
      <c r="A66" t="s">
        <v>136</v>
      </c>
      <c r="B66" t="s">
        <v>139</v>
      </c>
    </row>
    <row r="69" spans="1:5" x14ac:dyDescent="0.2">
      <c r="A69" t="s">
        <v>164</v>
      </c>
      <c r="B69" t="s">
        <v>159</v>
      </c>
    </row>
    <row r="70" spans="1:5" x14ac:dyDescent="0.2">
      <c r="B70" s="12" t="s">
        <v>143</v>
      </c>
      <c r="C70" s="12" t="s">
        <v>144</v>
      </c>
      <c r="D70" t="s">
        <v>130</v>
      </c>
    </row>
    <row r="71" spans="1:5" x14ac:dyDescent="0.2">
      <c r="A71" t="s">
        <v>139</v>
      </c>
      <c r="B71" s="12" t="s">
        <v>142</v>
      </c>
      <c r="C71" s="12" t="s">
        <v>141</v>
      </c>
      <c r="D71" t="s">
        <v>107</v>
      </c>
    </row>
    <row r="72" spans="1:5" x14ac:dyDescent="0.2">
      <c r="A72" t="s">
        <v>146</v>
      </c>
      <c r="B72" t="s">
        <v>145</v>
      </c>
      <c r="C72" t="s">
        <v>147</v>
      </c>
      <c r="D72" t="s">
        <v>149</v>
      </c>
      <c r="E72" t="s">
        <v>132</v>
      </c>
    </row>
    <row r="73" spans="1:5" x14ac:dyDescent="0.2">
      <c r="A73" t="s">
        <v>151</v>
      </c>
      <c r="B73" t="s">
        <v>113</v>
      </c>
      <c r="C73" t="s">
        <v>147</v>
      </c>
      <c r="D73" t="s">
        <v>150</v>
      </c>
    </row>
    <row r="74" spans="1:5" x14ac:dyDescent="0.2">
      <c r="A74" t="s">
        <v>152</v>
      </c>
      <c r="B74" t="s">
        <v>113</v>
      </c>
      <c r="C74" t="s">
        <v>148</v>
      </c>
      <c r="D74" t="s">
        <v>156</v>
      </c>
      <c r="E74" t="s">
        <v>131</v>
      </c>
    </row>
    <row r="75" spans="1:5" x14ac:dyDescent="0.2">
      <c r="A75" s="12" t="s">
        <v>134</v>
      </c>
      <c r="B75" s="12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30" zoomScaleNormal="130" workbookViewId="0">
      <selection activeCell="E3" sqref="E3"/>
    </sheetView>
  </sheetViews>
  <sheetFormatPr baseColWidth="10" defaultRowHeight="16" x14ac:dyDescent="0.2"/>
  <cols>
    <col min="1" max="1" width="38.83203125" bestFit="1" customWidth="1"/>
    <col min="2" max="2" width="14.33203125" bestFit="1" customWidth="1"/>
    <col min="3" max="3" width="12.33203125" bestFit="1" customWidth="1"/>
    <col min="4" max="4" width="12.1640625" bestFit="1" customWidth="1"/>
    <col min="5" max="5" width="10.6640625" bestFit="1" customWidth="1"/>
    <col min="6" max="6" width="12.5" bestFit="1" customWidth="1"/>
    <col min="7" max="7" width="13.1640625" bestFit="1" customWidth="1"/>
    <col min="8" max="8" width="11.1640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7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7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7" x14ac:dyDescent="0.2">
      <c r="A4" t="s">
        <v>6</v>
      </c>
      <c r="B4" s="3">
        <v>2</v>
      </c>
      <c r="C4" s="3">
        <v>9190000</v>
      </c>
      <c r="D4" s="2">
        <f xml:space="preserve"> POWER((C4 / B4), 1 / E4) - 1</f>
        <v>0.26166402541166955</v>
      </c>
      <c r="E4" s="3">
        <v>66</v>
      </c>
    </row>
    <row r="5" spans="1:7" x14ac:dyDescent="0.2">
      <c r="A5" t="s">
        <v>8</v>
      </c>
      <c r="B5" s="3">
        <v>10</v>
      </c>
      <c r="C5" s="3">
        <v>20</v>
      </c>
      <c r="D5" s="1">
        <v>0.1</v>
      </c>
      <c r="E5" s="4">
        <f xml:space="preserve"> LOG(C5 / B5, 1 + D5)</f>
        <v>7.2725408973417132</v>
      </c>
    </row>
    <row r="8" spans="1:7" x14ac:dyDescent="0.2">
      <c r="A8" t="s">
        <v>9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</row>
    <row r="9" spans="1:7" x14ac:dyDescent="0.2">
      <c r="A9" t="s">
        <v>11</v>
      </c>
      <c r="B9" s="4">
        <f xml:space="preserve"> C9 * E9 * POWER(1 + E9, G9) / (POWER(1 + E9, G9) - 1)</f>
        <v>13002.804655258717</v>
      </c>
      <c r="C9" s="3">
        <v>2450000</v>
      </c>
      <c r="D9" s="5">
        <v>4.9000000000000002E-2</v>
      </c>
      <c r="E9" s="1">
        <f>D9/12</f>
        <v>4.0833333333333338E-3</v>
      </c>
      <c r="F9">
        <v>30</v>
      </c>
      <c r="G9">
        <f>F9 * 12</f>
        <v>360</v>
      </c>
    </row>
    <row r="10" spans="1:7" x14ac:dyDescent="0.2">
      <c r="B10" t="s">
        <v>19</v>
      </c>
      <c r="C10" t="s">
        <v>14</v>
      </c>
      <c r="D10" t="s">
        <v>15</v>
      </c>
      <c r="E10" t="s">
        <v>16</v>
      </c>
      <c r="F10" t="s">
        <v>17</v>
      </c>
    </row>
    <row r="11" spans="1:7" x14ac:dyDescent="0.2">
      <c r="A11" t="s">
        <v>18</v>
      </c>
      <c r="B11" s="2">
        <f xml:space="preserve"> 12 * D11 * POWER(1 + D11, F11) / (POWER(1 + D11, F11) - 1)</f>
        <v>6.3687206474736566E-2</v>
      </c>
      <c r="C11" s="5">
        <v>4.9000000000000002E-2</v>
      </c>
      <c r="D11" s="1">
        <f>C11/12</f>
        <v>4.0833333333333338E-3</v>
      </c>
      <c r="E11">
        <v>30</v>
      </c>
      <c r="F11">
        <f>E11 * 12</f>
        <v>360</v>
      </c>
    </row>
    <row r="12" spans="1:7" x14ac:dyDescent="0.2">
      <c r="B12" s="2">
        <f xml:space="preserve"> 12 * D12 * POWER(1 + D12, F12) / (POWER(1 + D12, F12) - 1)</f>
        <v>4.435433672265713E-2</v>
      </c>
      <c r="C12" s="5">
        <v>0.02</v>
      </c>
      <c r="D12" s="1">
        <f>C12/12</f>
        <v>1.6666666666666668E-3</v>
      </c>
      <c r="E12">
        <v>30</v>
      </c>
      <c r="F12">
        <f>E12 * 12</f>
        <v>360</v>
      </c>
    </row>
    <row r="13" spans="1:7" x14ac:dyDescent="0.2">
      <c r="B13" s="2">
        <f xml:space="preserve"> 12 * D13 * POWER(1 + D13, F13) / (POWER(1 + D13, F13) - 1)</f>
        <v>7.1946063018331063E-2</v>
      </c>
      <c r="C13" s="6">
        <v>0.06</v>
      </c>
      <c r="D13" s="1">
        <f>C13 / 12</f>
        <v>5.0000000000000001E-3</v>
      </c>
      <c r="E13">
        <v>30</v>
      </c>
      <c r="F13">
        <f>E13 * 12</f>
        <v>360</v>
      </c>
    </row>
    <row r="14" spans="1:7" x14ac:dyDescent="0.2">
      <c r="B14" s="1"/>
    </row>
    <row r="16" spans="1:7" x14ac:dyDescent="0.2">
      <c r="A16" t="s">
        <v>10</v>
      </c>
      <c r="B16" t="s">
        <v>20</v>
      </c>
      <c r="C16" t="s">
        <v>21</v>
      </c>
      <c r="D16" t="s">
        <v>24</v>
      </c>
      <c r="E16" t="s">
        <v>22</v>
      </c>
      <c r="F16" t="s">
        <v>23</v>
      </c>
      <c r="G16" t="s">
        <v>19</v>
      </c>
    </row>
    <row r="17" spans="1:8" x14ac:dyDescent="0.2">
      <c r="A17" t="s">
        <v>25</v>
      </c>
      <c r="B17" s="4">
        <f xml:space="preserve"> 10.8 * C17 / (D17 * (E17 + F17) + G17 * (1 - E17))</f>
        <v>932803.59302124719</v>
      </c>
      <c r="C17">
        <v>5000</v>
      </c>
      <c r="D17" s="5">
        <v>3.7999999999999999E-2</v>
      </c>
      <c r="E17" s="6">
        <v>0.3</v>
      </c>
      <c r="F17" s="6">
        <v>0.05</v>
      </c>
      <c r="G17" s="5">
        <v>6.3700000000000007E-2</v>
      </c>
    </row>
    <row r="18" spans="1:8" x14ac:dyDescent="0.2">
      <c r="B18" s="4">
        <f xml:space="preserve"> 10.8 * C18 / (D18 * (E18 + F18) + G18 * (1 - E18))</f>
        <v>1314360.6066279721</v>
      </c>
      <c r="C18">
        <v>6500</v>
      </c>
      <c r="D18" s="5">
        <v>2.52E-2</v>
      </c>
      <c r="E18" s="6">
        <v>0.3</v>
      </c>
      <c r="F18" s="6">
        <v>0.05</v>
      </c>
      <c r="G18" s="5">
        <v>6.3700000000000007E-2</v>
      </c>
    </row>
    <row r="20" spans="1:8" x14ac:dyDescent="0.2">
      <c r="B20" t="s">
        <v>20</v>
      </c>
      <c r="C20" t="s">
        <v>21</v>
      </c>
      <c r="D20" t="s">
        <v>24</v>
      </c>
      <c r="E20" t="s">
        <v>22</v>
      </c>
      <c r="F20" t="s">
        <v>23</v>
      </c>
      <c r="G20" t="s">
        <v>19</v>
      </c>
      <c r="H20" t="s">
        <v>26</v>
      </c>
    </row>
    <row r="21" spans="1:8" x14ac:dyDescent="0.2">
      <c r="A21" t="s">
        <v>27</v>
      </c>
      <c r="B21" s="7">
        <f xml:space="preserve"> 12 * (C21 - H21) / (D21 * (E21 + F21) + G21 * (1 - E21))</f>
        <v>16905269.570514772</v>
      </c>
      <c r="C21">
        <v>63000</v>
      </c>
      <c r="D21" s="5">
        <v>2.52E-2</v>
      </c>
      <c r="E21" s="6">
        <v>0.3</v>
      </c>
      <c r="F21" s="6">
        <v>0.03</v>
      </c>
      <c r="G21" s="5">
        <v>4.4400000000000002E-2</v>
      </c>
      <c r="H21">
        <v>7500</v>
      </c>
    </row>
    <row r="22" spans="1:8" x14ac:dyDescent="0.2">
      <c r="B22" s="4">
        <f xml:space="preserve"> 12 * (C22 - H22) / (D22 * (E22 + F22) + G22 * (1 - E22))</f>
        <v>201632.26116178586</v>
      </c>
      <c r="C22">
        <v>1800</v>
      </c>
      <c r="D22" s="5">
        <v>3.7999999999999999E-2</v>
      </c>
      <c r="E22" s="6">
        <v>0.3</v>
      </c>
      <c r="F22" s="6">
        <v>0.02</v>
      </c>
      <c r="G22" s="5">
        <v>7.1900000000000006E-2</v>
      </c>
      <c r="H22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复利</vt:lpstr>
      <vt:lpstr>可转债</vt:lpstr>
      <vt:lpstr>期权</vt:lpstr>
      <vt:lpstr>房产计算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2020-04-25T03:32:26Z</dcterms:created>
  <dcterms:modified xsi:type="dcterms:W3CDTF">2021-07-16T22:25:13Z</dcterms:modified>
</cp:coreProperties>
</file>