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kiri\Desktop\York\SwEng\Finance report\"/>
    </mc:Choice>
  </mc:AlternateContent>
  <xr:revisionPtr revIDLastSave="0" documentId="13_ncr:1_{754816C1-85A0-4D51-9032-D7FD5B4D2B79}" xr6:coauthVersionLast="47" xr6:coauthVersionMax="47" xr10:uidLastSave="{00000000-0000-0000-0000-000000000000}"/>
  <bookViews>
    <workbookView xWindow="-120" yWindow="-120" windowWidth="29040" windowHeight="15840" xr2:uid="{1ED123F8-D177-4DBD-B39B-E1344437E8A2}"/>
  </bookViews>
  <sheets>
    <sheet name="Financial Report - I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1" i="1" l="1"/>
  <c r="AV11" i="1" s="1"/>
  <c r="AF12" i="1"/>
  <c r="AN12" i="1"/>
  <c r="AV12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I14" i="1"/>
  <c r="I20" i="1" s="1"/>
  <c r="I25" i="1" s="1"/>
  <c r="I26" i="1" s="1"/>
  <c r="J14" i="1"/>
  <c r="J20" i="1" s="1"/>
  <c r="J25" i="1" s="1"/>
  <c r="K14" i="1"/>
  <c r="L14" i="1"/>
  <c r="M14" i="1"/>
  <c r="M20" i="1" s="1"/>
  <c r="N14" i="1"/>
  <c r="N20" i="1" s="1"/>
  <c r="O14" i="1"/>
  <c r="P14" i="1"/>
  <c r="P20" i="1" s="1"/>
  <c r="P25" i="1" s="1"/>
  <c r="Q14" i="1"/>
  <c r="Q20" i="1" s="1"/>
  <c r="Q25" i="1" s="1"/>
  <c r="R14" i="1"/>
  <c r="R20" i="1" s="1"/>
  <c r="R25" i="1" s="1"/>
  <c r="S14" i="1"/>
  <c r="S20" i="1" s="1"/>
  <c r="S25" i="1" s="1"/>
  <c r="T14" i="1"/>
  <c r="T20" i="1" s="1"/>
  <c r="T25" i="1" s="1"/>
  <c r="U14" i="1"/>
  <c r="U20" i="1" s="1"/>
  <c r="U25" i="1" s="1"/>
  <c r="V14" i="1"/>
  <c r="V20" i="1" s="1"/>
  <c r="V25" i="1" s="1"/>
  <c r="W14" i="1"/>
  <c r="X14" i="1"/>
  <c r="X20" i="1" s="1"/>
  <c r="X25" i="1" s="1"/>
  <c r="Y14" i="1"/>
  <c r="Y20" i="1" s="1"/>
  <c r="Z14" i="1"/>
  <c r="AA14" i="1"/>
  <c r="AB14" i="1"/>
  <c r="AB20" i="1" s="1"/>
  <c r="AB25" i="1" s="1"/>
  <c r="AC14" i="1"/>
  <c r="AC20" i="1" s="1"/>
  <c r="AC25" i="1" s="1"/>
  <c r="AD14" i="1"/>
  <c r="AE14" i="1"/>
  <c r="AE20" i="1" s="1"/>
  <c r="AE25" i="1" s="1"/>
  <c r="AF14" i="1"/>
  <c r="AG14" i="1"/>
  <c r="AH14" i="1"/>
  <c r="AI14" i="1"/>
  <c r="AJ14" i="1"/>
  <c r="AK14" i="1"/>
  <c r="AL14" i="1"/>
  <c r="AM14" i="1"/>
  <c r="AN14" i="1"/>
  <c r="L15" i="1"/>
  <c r="O15" i="1"/>
  <c r="O20" i="1" s="1"/>
  <c r="N16" i="1"/>
  <c r="R16" i="1"/>
  <c r="AC16" i="1"/>
  <c r="AG16" i="1"/>
  <c r="AV16" i="1"/>
  <c r="N17" i="1"/>
  <c r="AV17" i="1" s="1"/>
  <c r="R17" i="1"/>
  <c r="AC17" i="1"/>
  <c r="AG17" i="1"/>
  <c r="AF18" i="1"/>
  <c r="AN18" i="1"/>
  <c r="AV18" i="1"/>
  <c r="AF19" i="1"/>
  <c r="AH19" i="1"/>
  <c r="AI19" i="1"/>
  <c r="AJ19" i="1"/>
  <c r="AZ19" i="1"/>
  <c r="R15" i="1" s="1"/>
  <c r="K20" i="1"/>
  <c r="K25" i="1" s="1"/>
  <c r="W20" i="1"/>
  <c r="W25" i="1" s="1"/>
  <c r="Z20" i="1"/>
  <c r="AV21" i="1"/>
  <c r="AV22" i="1"/>
  <c r="A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O25" i="1" s="1"/>
  <c r="AP24" i="1"/>
  <c r="AQ24" i="1"/>
  <c r="AR24" i="1"/>
  <c r="AS24" i="1"/>
  <c r="AT24" i="1"/>
  <c r="AU24" i="1"/>
  <c r="AP25" i="1"/>
  <c r="AQ25" i="1"/>
  <c r="AR25" i="1"/>
  <c r="AS25" i="1"/>
  <c r="AT25" i="1"/>
  <c r="AU25" i="1"/>
  <c r="AZ26" i="1"/>
  <c r="AK19" i="1" s="1"/>
  <c r="AK20" i="1" s="1"/>
  <c r="AH20" i="1" l="1"/>
  <c r="AH25" i="1" s="1"/>
  <c r="J26" i="1"/>
  <c r="AI20" i="1"/>
  <c r="AI25" i="1" s="1"/>
  <c r="Z25" i="1"/>
  <c r="N25" i="1"/>
  <c r="AK25" i="1"/>
  <c r="Y25" i="1"/>
  <c r="M25" i="1"/>
  <c r="M26" i="1" s="1"/>
  <c r="AJ20" i="1"/>
  <c r="AJ25" i="1" s="1"/>
  <c r="AA25" i="1"/>
  <c r="O25" i="1"/>
  <c r="AR27" i="1"/>
  <c r="AG19" i="1"/>
  <c r="AV19" i="1" s="1"/>
  <c r="AF20" i="1"/>
  <c r="AF25" i="1" s="1"/>
  <c r="L20" i="1"/>
  <c r="L25" i="1" s="1"/>
  <c r="AN19" i="1"/>
  <c r="AN20" i="1" s="1"/>
  <c r="AN25" i="1" s="1"/>
  <c r="AG15" i="1"/>
  <c r="AV14" i="1"/>
  <c r="L26" i="1"/>
  <c r="AM19" i="1"/>
  <c r="AM20" i="1" s="1"/>
  <c r="AM25" i="1" s="1"/>
  <c r="AD15" i="1"/>
  <c r="AD20" i="1" s="1"/>
  <c r="AD25" i="1" s="1"/>
  <c r="K26" i="1"/>
  <c r="AL19" i="1"/>
  <c r="AL20" i="1" s="1"/>
  <c r="AL25" i="1" s="1"/>
  <c r="AA15" i="1"/>
  <c r="AA20" i="1" s="1"/>
  <c r="V26" i="1" l="1"/>
  <c r="R26" i="1"/>
  <c r="AB26" i="1"/>
  <c r="AA26" i="1"/>
  <c r="S26" i="1"/>
  <c r="W26" i="1"/>
  <c r="Y26" i="1"/>
  <c r="P26" i="1"/>
  <c r="AE26" i="1"/>
  <c r="Z26" i="1"/>
  <c r="Q26" i="1"/>
  <c r="AV15" i="1"/>
  <c r="AR28" i="1" s="1"/>
  <c r="AR29" i="1" s="1"/>
  <c r="AC26" i="1"/>
  <c r="X26" i="1"/>
  <c r="AZ18" i="1"/>
  <c r="AF26" i="1"/>
  <c r="T26" i="1"/>
  <c r="U26" i="1"/>
  <c r="AG20" i="1"/>
  <c r="AG25" i="1" s="1"/>
  <c r="AO26" i="1" s="1"/>
  <c r="O26" i="1"/>
  <c r="AD26" i="1"/>
  <c r="N26" i="1"/>
  <c r="AM26" i="1" l="1"/>
  <c r="AL26" i="1"/>
  <c r="AH26" i="1"/>
  <c r="AS26" i="1"/>
  <c r="AP26" i="1"/>
  <c r="AR26" i="1"/>
  <c r="AJ26" i="1"/>
  <c r="AG26" i="1"/>
  <c r="AN26" i="1"/>
  <c r="AI26" i="1"/>
  <c r="AT26" i="1"/>
  <c r="AK26" i="1"/>
  <c r="AU26" i="1"/>
  <c r="AQ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18" authorId="0" shapeId="0" xr:uid="{00000000-0006-0000-0200-000001000000}">
      <text>
        <r>
          <rPr>
            <sz val="10"/>
            <color rgb="FF000000"/>
            <rFont val="Arial"/>
            <family val="2"/>
          </rPr>
          <t>failed to deliver audio module on time</t>
        </r>
      </text>
    </comment>
    <comment ref="AZ19" authorId="0" shapeId="0" xr:uid="{00000000-0006-0000-0200-000002000000}">
      <text>
        <r>
          <rPr>
            <sz val="10"/>
            <color rgb="FF000000"/>
            <rFont val="Arial"/>
            <family val="2"/>
          </rPr>
          <t>1,400 sq ft
X
£23.50 per sq ft per annum
/
52 weeks a year</t>
        </r>
      </text>
    </comment>
    <comment ref="AZ26" authorId="0" shapeId="0" xr:uid="{00000000-0006-0000-0200-000003000000}">
      <text>
        <r>
          <rPr>
            <sz val="10"/>
            <color rgb="FF000000"/>
            <rFont val="Arial"/>
            <family val="2"/>
          </rPr>
          <t>APR/54 weeks</t>
        </r>
      </text>
    </comment>
  </commentList>
</comments>
</file>

<file path=xl/sharedStrings.xml><?xml version="1.0" encoding="utf-8"?>
<sst xmlns="http://schemas.openxmlformats.org/spreadsheetml/2006/main" count="57" uniqueCount="57">
  <si>
    <t>Project Summative Balance</t>
  </si>
  <si>
    <t>Project Summative Cost</t>
  </si>
  <si>
    <t xml:space="preserve">Project Summative Revenue </t>
  </si>
  <si>
    <t>Weekly Interest Rate =</t>
  </si>
  <si>
    <t>- Cumulative Balance</t>
  </si>
  <si>
    <t>APR =</t>
  </si>
  <si>
    <t>- Weely Summary</t>
  </si>
  <si>
    <t>Summary</t>
  </si>
  <si>
    <t>Loan 2nd stage =</t>
  </si>
  <si>
    <t>- Gross Additional Expenses</t>
  </si>
  <si>
    <t>Loan 1st stage =</t>
  </si>
  <si>
    <t>- Performance</t>
  </si>
  <si>
    <t>Total Grant =</t>
  </si>
  <si>
    <t>- Updates</t>
  </si>
  <si>
    <t>Weekly Utilities charge =</t>
  </si>
  <si>
    <t>- Maintenance</t>
  </si>
  <si>
    <t>Additional Costs</t>
  </si>
  <si>
    <t>Weekly IT Infrastructure charge =</t>
  </si>
  <si>
    <t>- Gross Cost</t>
  </si>
  <si>
    <t>Weely office rent =</t>
  </si>
  <si>
    <t>- Loan Interest Payment</t>
  </si>
  <si>
    <t xml:space="preserve">Total Hours = </t>
  </si>
  <si>
    <t>- Intellectual Rights from Other Companies</t>
  </si>
  <si>
    <t xml:space="preserve">Number of Labour = </t>
  </si>
  <si>
    <t>- Utilities</t>
  </si>
  <si>
    <t xml:space="preserve">Wage  = </t>
  </si>
  <si>
    <t>- IT Infrastructure</t>
  </si>
  <si>
    <t>Module 3rd stage =</t>
  </si>
  <si>
    <t>- Office Rent</t>
  </si>
  <si>
    <t>Module 2nd stage =</t>
  </si>
  <si>
    <t>- Labour Pay</t>
  </si>
  <si>
    <t>Development Cost</t>
  </si>
  <si>
    <t>Module 1st stage =</t>
  </si>
  <si>
    <t>- Gross Revenue</t>
  </si>
  <si>
    <t>Number of module =</t>
  </si>
  <si>
    <t>- Module Right Agreement</t>
  </si>
  <si>
    <t>Module cost =</t>
  </si>
  <si>
    <t>- Company Business Loan</t>
  </si>
  <si>
    <t>Revenue</t>
  </si>
  <si>
    <t>Date</t>
  </si>
  <si>
    <t>Topics</t>
  </si>
  <si>
    <t>Sectional Sum</t>
  </si>
  <si>
    <t>Week</t>
  </si>
  <si>
    <t>Project End</t>
  </si>
  <si>
    <t>Term 3</t>
  </si>
  <si>
    <t>Term 2</t>
  </si>
  <si>
    <t>Term 1</t>
  </si>
  <si>
    <t>DETAILS</t>
  </si>
  <si>
    <t>PHASE</t>
  </si>
  <si>
    <t>DATE</t>
  </si>
  <si>
    <t>Tony Ward</t>
  </si>
  <si>
    <t>BUSINESS MENTOR</t>
  </si>
  <si>
    <t>SwEng Group 3</t>
  </si>
  <si>
    <t>COMPANY NAME</t>
  </si>
  <si>
    <t>SuperPres</t>
  </si>
  <si>
    <t>PROJECT TITLE</t>
  </si>
  <si>
    <t>Financial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</si>
</sst>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dd&quot;/&quot;mm&quot;/&quot;yy"/>
    <numFmt numFmtId="166" formatCode="dd/mm/yyyy"/>
  </numFmts>
  <fonts count="48">
    <font>
      <sz val="10"/>
      <color rgb="FF000000"/>
      <name val="Arial"/>
      <family val="2"/>
    </font>
    <font>
      <sz val="11"/>
      <name val="Roboto"/>
    </font>
    <font>
      <b/>
      <sz val="11"/>
      <name val="Roboto"/>
    </font>
    <font>
      <sz val="9"/>
      <color rgb="FF000000"/>
      <name val="Roboto"/>
    </font>
    <font>
      <sz val="9"/>
      <color rgb="FF666666"/>
      <name val="Roboto"/>
    </font>
    <font>
      <sz val="10"/>
      <name val="Arial"/>
      <family val="2"/>
    </font>
    <font>
      <b/>
      <sz val="14"/>
      <color rgb="FF351C75"/>
      <name val="Roboto"/>
    </font>
    <font>
      <sz val="14"/>
      <color rgb="FFFFFFFF"/>
      <name val="Roboto"/>
    </font>
    <font>
      <sz val="9"/>
      <color rgb="FF999999"/>
      <name val="Roboto"/>
    </font>
    <font>
      <b/>
      <sz val="24"/>
      <color rgb="FFF8F8F8"/>
      <name val="Roboto"/>
    </font>
    <font>
      <sz val="9"/>
      <color rgb="FF351C75"/>
      <name val="Roboto"/>
    </font>
    <font>
      <sz val="9"/>
      <color rgb="FF38761D"/>
      <name val="Roboto"/>
    </font>
    <font>
      <sz val="11"/>
      <color rgb="FFB85B22"/>
      <name val="Roboto"/>
    </font>
    <font>
      <sz val="9"/>
      <color rgb="FFB85B22"/>
      <name val="Roboto"/>
    </font>
    <font>
      <b/>
      <sz val="14"/>
      <color rgb="FF38761D"/>
      <name val="Roboto"/>
    </font>
    <font>
      <sz val="9"/>
      <color rgb="FF45818E"/>
      <name val="Roboto"/>
    </font>
    <font>
      <sz val="9"/>
      <color rgb="FFFFFFFF"/>
      <name val="Roboto"/>
    </font>
    <font>
      <sz val="9"/>
      <color rgb="FFB7B7B7"/>
      <name val="Roboto"/>
    </font>
    <font>
      <sz val="11"/>
      <color rgb="FF1F4E78"/>
      <name val="Roboto"/>
    </font>
    <font>
      <sz val="9"/>
      <color rgb="FF1F4E78"/>
      <name val="Roboto"/>
    </font>
    <font>
      <b/>
      <sz val="14"/>
      <color rgb="FF45818E"/>
      <name val="Roboto"/>
    </font>
    <font>
      <sz val="9"/>
      <color rgb="FF0B5394"/>
      <name val="Roboto"/>
    </font>
    <font>
      <b/>
      <sz val="14"/>
      <color rgb="FF0B5394"/>
      <name val="Roboto"/>
    </font>
    <font>
      <sz val="9"/>
      <name val="Roboto"/>
    </font>
    <font>
      <b/>
      <sz val="8"/>
      <color rgb="FF666666"/>
      <name val="Roboto"/>
    </font>
    <font>
      <b/>
      <sz val="12"/>
      <color rgb="FF666666"/>
      <name val="Roboto"/>
    </font>
    <font>
      <b/>
      <sz val="8"/>
      <name val="Roboto"/>
    </font>
    <font>
      <b/>
      <sz val="9"/>
      <color rgb="FF434343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rgb="FFFFFFFF"/>
      <name val="Roboto"/>
    </font>
    <font>
      <sz val="11"/>
      <color rgb="FF000000"/>
      <name val="Roboto"/>
    </font>
    <font>
      <sz val="11"/>
      <name val="Poppins"/>
    </font>
    <font>
      <sz val="10"/>
      <name val="Poppins"/>
    </font>
    <font>
      <sz val="10"/>
      <color rgb="FF999999"/>
      <name val="Roboto"/>
    </font>
    <font>
      <b/>
      <sz val="10"/>
      <color rgb="FF666666"/>
      <name val="Roboto"/>
    </font>
    <font>
      <sz val="11"/>
      <color rgb="FFFFFFFF"/>
      <name val="Poppins"/>
    </font>
    <font>
      <sz val="11"/>
      <name val="Hind"/>
    </font>
    <font>
      <sz val="11"/>
      <color rgb="FF000000"/>
      <name val="Hind"/>
    </font>
    <font>
      <sz val="11"/>
      <color rgb="FF434343"/>
      <name val="Hind"/>
    </font>
    <font>
      <b/>
      <sz val="11"/>
      <color rgb="FF434343"/>
      <name val="Hind"/>
    </font>
    <font>
      <sz val="12"/>
      <color rgb="FF000000"/>
      <name val="Poppins"/>
    </font>
    <font>
      <sz val="12"/>
      <color rgb="FF0B5394"/>
      <name val="Roboto"/>
    </font>
    <font>
      <b/>
      <sz val="12"/>
      <color rgb="FF0B5394"/>
      <name val="Roboto"/>
    </font>
    <font>
      <b/>
      <sz val="30"/>
      <color rgb="FF0B5394"/>
      <name val="Roboto"/>
    </font>
    <font>
      <sz val="11"/>
      <color rgb="FF000000"/>
      <name val="Poppins"/>
    </font>
    <font>
      <b/>
      <sz val="11"/>
      <color rgb="FF0B5394"/>
      <name val="Poppins"/>
    </font>
    <font>
      <b/>
      <sz val="30"/>
      <color rgb="FF0B5394"/>
      <name val="Poppins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351C75"/>
        <bgColor rgb="FF351C75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</fills>
  <borders count="70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51C75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/>
      <right style="hair">
        <color rgb="FFB7B7B7"/>
      </right>
      <top style="hair">
        <color rgb="FFCCCCCC"/>
      </top>
      <bottom style="medium">
        <color rgb="FF351C75"/>
      </bottom>
      <diagonal/>
    </border>
    <border>
      <left/>
      <right style="hair">
        <color rgb="FF999999"/>
      </right>
      <top/>
      <bottom style="medium">
        <color rgb="FF351C75"/>
      </bottom>
      <diagonal/>
    </border>
    <border>
      <left/>
      <right/>
      <top/>
      <bottom style="medium">
        <color rgb="FF351C75"/>
      </bottom>
      <diagonal/>
    </border>
    <border>
      <left style="hair">
        <color rgb="FFB7B7B7"/>
      </left>
      <right style="thin">
        <color rgb="FF999999"/>
      </right>
      <top/>
      <bottom style="hair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CCCCCC"/>
      </bottom>
      <diagonal/>
    </border>
    <border>
      <left style="thin">
        <color rgb="FF999999"/>
      </left>
      <right style="hair">
        <color rgb="FFB7B7B7"/>
      </right>
      <top/>
      <bottom style="hair">
        <color rgb="FFCCCCCC"/>
      </bottom>
      <diagonal/>
    </border>
    <border>
      <left style="hair">
        <color rgb="FFB7B7B7"/>
      </left>
      <right/>
      <top/>
      <bottom style="hair">
        <color rgb="FFCCCCCC"/>
      </bottom>
      <diagonal/>
    </border>
    <border>
      <left/>
      <right style="hair">
        <color rgb="FFB7B7B7"/>
      </right>
      <top/>
      <bottom style="hair">
        <color rgb="FFCCCCCC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8761D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 style="hair">
        <color rgb="FFB7B7B7"/>
      </left>
      <right/>
      <top style="hair">
        <color rgb="FFCCCCCC"/>
      </top>
      <bottom style="medium">
        <color rgb="FF38761D"/>
      </bottom>
      <diagonal/>
    </border>
    <border>
      <left/>
      <right style="hair">
        <color rgb="FFB7B7B7"/>
      </right>
      <top style="hair">
        <color rgb="FFCCCCCC"/>
      </top>
      <bottom style="medium">
        <color rgb="FF38761D"/>
      </bottom>
      <diagonal/>
    </border>
    <border>
      <left/>
      <right style="thin">
        <color rgb="FFD9D9D9"/>
      </right>
      <top/>
      <bottom style="medium">
        <color rgb="FF38761D"/>
      </bottom>
      <diagonal/>
    </border>
    <border>
      <left/>
      <right/>
      <top/>
      <bottom style="medium">
        <color rgb="FF38761D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/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hair">
        <color rgb="FFCCCCCC"/>
      </left>
      <right style="thin">
        <color rgb="FF999999"/>
      </right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thin">
        <color rgb="FF999999"/>
      </left>
      <right style="hair">
        <color rgb="FFCCCCCC"/>
      </right>
      <top/>
      <bottom/>
      <diagonal/>
    </border>
    <border>
      <left style="hair">
        <color rgb="FFCCCCCC"/>
      </left>
      <right/>
      <top/>
      <bottom/>
      <diagonal/>
    </border>
    <border>
      <left/>
      <right style="hair">
        <color rgb="FFCCCCCC"/>
      </right>
      <top/>
      <bottom/>
      <diagonal/>
    </border>
    <border>
      <left/>
      <right style="thin">
        <color rgb="FF999999"/>
      </right>
      <top/>
      <bottom style="medium">
        <color rgb="FF45818E"/>
      </bottom>
      <diagonal/>
    </border>
    <border>
      <left/>
      <right style="hair">
        <color rgb="FFCCCCCC"/>
      </right>
      <top/>
      <bottom style="medium">
        <color rgb="FF45818E"/>
      </bottom>
      <diagonal/>
    </border>
    <border>
      <left/>
      <right/>
      <top/>
      <bottom style="medium">
        <color rgb="FF45818E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999999"/>
      </right>
      <top style="hair">
        <color rgb="FFB7B7B7"/>
      </top>
      <bottom style="hair">
        <color rgb="FFB7B7B7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thin">
        <color rgb="FF999999"/>
      </right>
      <top/>
      <bottom style="hair">
        <color rgb="FFCCCCCC"/>
      </bottom>
      <diagonal/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999999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999999"/>
      </right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 style="hair">
        <color rgb="FFB7B7B7"/>
      </left>
      <right/>
      <top style="hair">
        <color rgb="FFCCCCCC"/>
      </top>
      <bottom style="medium">
        <color rgb="FF0B5394"/>
      </bottom>
      <diagonal/>
    </border>
    <border>
      <left/>
      <right style="hair">
        <color rgb="FFB7B7B7"/>
      </right>
      <top style="hair">
        <color rgb="FFCCCCCC"/>
      </top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/>
      <right/>
      <top/>
      <bottom style="medium">
        <color rgb="FF0B5394"/>
      </bottom>
      <diagonal/>
    </border>
    <border>
      <left/>
      <right/>
      <top style="hair">
        <color rgb="FFCCCCCC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ck">
        <color rgb="FF0B539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164" fontId="6" fillId="2" borderId="3" xfId="0" applyNumberFormat="1" applyFont="1" applyFill="1" applyBorder="1" applyAlignment="1">
      <alignment horizontal="left" vertical="center" wrapText="1"/>
    </xf>
    <xf numFmtId="0" fontId="0" fillId="0" borderId="0" xfId="0"/>
    <xf numFmtId="0" fontId="6" fillId="3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3" fontId="8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10" fontId="8" fillId="0" borderId="5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5" fillId="0" borderId="11" xfId="0" applyFont="1" applyBorder="1"/>
    <xf numFmtId="0" fontId="10" fillId="3" borderId="12" xfId="0" applyFont="1" applyFill="1" applyBorder="1" applyAlignment="1">
      <alignment horizontal="left" vertical="center" wrapText="1"/>
    </xf>
    <xf numFmtId="0" fontId="5" fillId="0" borderId="12" xfId="0" applyFont="1" applyBorder="1"/>
    <xf numFmtId="0" fontId="7" fillId="3" borderId="12" xfId="0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3" fillId="2" borderId="16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0" fontId="5" fillId="0" borderId="5" xfId="0" applyFont="1" applyBorder="1"/>
    <xf numFmtId="0" fontId="10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>
      <alignment horizontal="center" vertical="center"/>
    </xf>
    <xf numFmtId="164" fontId="3" fillId="6" borderId="2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 vertical="center"/>
    </xf>
    <xf numFmtId="164" fontId="3" fillId="6" borderId="22" xfId="0" applyNumberFormat="1" applyFont="1" applyFill="1" applyBorder="1" applyAlignment="1">
      <alignment horizontal="center" vertical="center"/>
    </xf>
    <xf numFmtId="164" fontId="3" fillId="6" borderId="23" xfId="0" applyNumberFormat="1" applyFont="1" applyFill="1" applyBorder="1" applyAlignment="1">
      <alignment horizontal="center" vertical="center"/>
    </xf>
    <xf numFmtId="0" fontId="5" fillId="0" borderId="24" xfId="0" applyFont="1" applyBorder="1"/>
    <xf numFmtId="0" fontId="11" fillId="3" borderId="25" xfId="0" applyFont="1" applyFill="1" applyBorder="1" applyAlignment="1">
      <alignment horizontal="left" vertical="center" wrapText="1"/>
    </xf>
    <xf numFmtId="0" fontId="5" fillId="0" borderId="25" xfId="0" applyFont="1" applyBorder="1"/>
    <xf numFmtId="0" fontId="7" fillId="3" borderId="25" xfId="0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28" xfId="0" applyNumberFormat="1" applyFont="1" applyFill="1" applyBorder="1" applyAlignment="1">
      <alignment horizontal="center" vertical="center"/>
    </xf>
    <xf numFmtId="164" fontId="3" fillId="2" borderId="29" xfId="0" applyNumberFormat="1" applyFont="1" applyFill="1" applyBorder="1" applyAlignment="1">
      <alignment horizontal="center" vertical="center"/>
    </xf>
    <xf numFmtId="164" fontId="3" fillId="2" borderId="30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64" fontId="8" fillId="0" borderId="31" xfId="0" applyNumberFormat="1" applyFont="1" applyBorder="1" applyAlignment="1">
      <alignment horizontal="left" vertical="center"/>
    </xf>
    <xf numFmtId="0" fontId="8" fillId="0" borderId="32" xfId="0" applyFont="1" applyBorder="1" applyAlignment="1">
      <alignment horizontal="right" vertical="center"/>
    </xf>
    <xf numFmtId="164" fontId="8" fillId="0" borderId="33" xfId="0" applyNumberFormat="1" applyFont="1" applyBorder="1" applyAlignment="1">
      <alignment horizontal="left" vertical="center"/>
    </xf>
    <xf numFmtId="0" fontId="8" fillId="0" borderId="34" xfId="0" applyFont="1" applyBorder="1" applyAlignment="1">
      <alignment horizontal="right" vertical="center"/>
    </xf>
    <xf numFmtId="164" fontId="3" fillId="2" borderId="35" xfId="0" applyNumberFormat="1" applyFont="1" applyFill="1" applyBorder="1" applyAlignment="1">
      <alignment horizontal="center" vertical="center"/>
    </xf>
    <xf numFmtId="164" fontId="3" fillId="2" borderId="36" xfId="0" applyNumberFormat="1" applyFont="1" applyFill="1" applyBorder="1" applyAlignment="1">
      <alignment horizontal="center" vertical="center"/>
    </xf>
    <xf numFmtId="164" fontId="3" fillId="2" borderId="37" xfId="0" applyNumberFormat="1" applyFont="1" applyFill="1" applyBorder="1" applyAlignment="1">
      <alignment horizontal="center" vertical="center"/>
    </xf>
    <xf numFmtId="164" fontId="3" fillId="2" borderId="38" xfId="0" applyNumberFormat="1" applyFont="1" applyFill="1" applyBorder="1" applyAlignment="1">
      <alignment horizontal="center" vertical="center"/>
    </xf>
    <xf numFmtId="164" fontId="3" fillId="2" borderId="39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center" vertical="center"/>
    </xf>
    <xf numFmtId="164" fontId="8" fillId="0" borderId="5" xfId="0" applyNumberFormat="1" applyFont="1" applyBorder="1" applyAlignment="1">
      <alignment horizontal="left" vertical="center"/>
    </xf>
    <xf numFmtId="164" fontId="15" fillId="8" borderId="40" xfId="0" applyNumberFormat="1" applyFont="1" applyFill="1" applyBorder="1" applyAlignment="1">
      <alignment horizontal="center" vertical="center"/>
    </xf>
    <xf numFmtId="164" fontId="15" fillId="8" borderId="41" xfId="0" applyNumberFormat="1" applyFont="1" applyFill="1" applyBorder="1" applyAlignment="1">
      <alignment horizontal="center" vertical="center"/>
    </xf>
    <xf numFmtId="0" fontId="5" fillId="0" borderId="40" xfId="0" applyFont="1" applyBorder="1"/>
    <xf numFmtId="0" fontId="15" fillId="3" borderId="42" xfId="0" applyFont="1" applyFill="1" applyBorder="1" applyAlignment="1">
      <alignment horizontal="left" vertical="center" wrapText="1"/>
    </xf>
    <xf numFmtId="0" fontId="5" fillId="0" borderId="42" xfId="0" applyFont="1" applyBorder="1"/>
    <xf numFmtId="0" fontId="7" fillId="3" borderId="42" xfId="0" applyFont="1" applyFill="1" applyBorder="1" applyAlignment="1">
      <alignment horizontal="center" vertical="center"/>
    </xf>
    <xf numFmtId="164" fontId="15" fillId="2" borderId="27" xfId="0" applyNumberFormat="1" applyFont="1" applyFill="1" applyBorder="1" applyAlignment="1">
      <alignment horizontal="center" vertical="center"/>
    </xf>
    <xf numFmtId="164" fontId="15" fillId="2" borderId="28" xfId="0" applyNumberFormat="1" applyFont="1" applyFill="1" applyBorder="1" applyAlignment="1">
      <alignment horizontal="center" vertical="center"/>
    </xf>
    <xf numFmtId="164" fontId="15" fillId="2" borderId="43" xfId="0" applyNumberFormat="1" applyFont="1" applyFill="1" applyBorder="1" applyAlignment="1">
      <alignment horizontal="center" vertical="center"/>
    </xf>
    <xf numFmtId="164" fontId="16" fillId="0" borderId="44" xfId="0" applyNumberFormat="1" applyFont="1" applyBorder="1" applyAlignment="1">
      <alignment horizontal="center" vertical="center"/>
    </xf>
    <xf numFmtId="164" fontId="16" fillId="0" borderId="45" xfId="0" applyNumberFormat="1" applyFont="1" applyBorder="1" applyAlignment="1">
      <alignment horizontal="center" vertical="center"/>
    </xf>
    <xf numFmtId="164" fontId="16" fillId="0" borderId="45" xfId="0" applyNumberFormat="1" applyFont="1" applyBorder="1" applyAlignment="1">
      <alignment horizontal="left" vertical="center"/>
    </xf>
    <xf numFmtId="164" fontId="16" fillId="2" borderId="45" xfId="0" applyNumberFormat="1" applyFont="1" applyFill="1" applyBorder="1" applyAlignment="1">
      <alignment horizontal="center" vertical="center"/>
    </xf>
    <xf numFmtId="164" fontId="16" fillId="2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164" fontId="3" fillId="2" borderId="46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left" vertical="center" wrapText="1"/>
    </xf>
    <xf numFmtId="4" fontId="8" fillId="0" borderId="5" xfId="0" applyNumberFormat="1" applyFont="1" applyBorder="1" applyAlignment="1">
      <alignment horizontal="left" vertical="center"/>
    </xf>
    <xf numFmtId="164" fontId="13" fillId="2" borderId="26" xfId="0" applyNumberFormat="1" applyFont="1" applyFill="1" applyBorder="1" applyAlignment="1">
      <alignment horizontal="center" vertical="center"/>
    </xf>
    <xf numFmtId="164" fontId="13" fillId="2" borderId="27" xfId="0" applyNumberFormat="1" applyFont="1" applyFill="1" applyBorder="1" applyAlignment="1">
      <alignment horizontal="center" vertical="center"/>
    </xf>
    <xf numFmtId="164" fontId="15" fillId="2" borderId="48" xfId="0" applyNumberFormat="1" applyFont="1" applyFill="1" applyBorder="1" applyAlignment="1">
      <alignment horizontal="center" vertical="center"/>
    </xf>
    <xf numFmtId="164" fontId="15" fillId="0" borderId="48" xfId="0" applyNumberFormat="1" applyFont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164" fontId="15" fillId="2" borderId="49" xfId="0" applyNumberFormat="1" applyFont="1" applyFill="1" applyBorder="1" applyAlignment="1">
      <alignment horizontal="center" vertical="center"/>
    </xf>
    <xf numFmtId="164" fontId="13" fillId="2" borderId="30" xfId="0" applyNumberFormat="1" applyFont="1" applyFill="1" applyBorder="1" applyAlignment="1">
      <alignment horizontal="center" vertical="center"/>
    </xf>
    <xf numFmtId="164" fontId="13" fillId="2" borderId="29" xfId="0" applyNumberFormat="1" applyFont="1" applyFill="1" applyBorder="1" applyAlignment="1">
      <alignment horizontal="center" vertical="center"/>
    </xf>
    <xf numFmtId="164" fontId="13" fillId="2" borderId="36" xfId="0" applyNumberFormat="1" applyFont="1" applyFill="1" applyBorder="1" applyAlignment="1">
      <alignment horizontal="center" vertical="center"/>
    </xf>
    <xf numFmtId="3" fontId="8" fillId="0" borderId="5" xfId="0" applyNumberFormat="1" applyFont="1" applyBorder="1" applyAlignment="1">
      <alignment horizontal="left" vertical="center"/>
    </xf>
    <xf numFmtId="164" fontId="16" fillId="0" borderId="50" xfId="0" applyNumberFormat="1" applyFont="1" applyBorder="1" applyAlignment="1">
      <alignment horizontal="right" vertical="center"/>
    </xf>
    <xf numFmtId="164" fontId="16" fillId="0" borderId="43" xfId="0" applyNumberFormat="1" applyFont="1" applyBorder="1" applyAlignment="1">
      <alignment horizontal="right" vertical="center"/>
    </xf>
    <xf numFmtId="164" fontId="16" fillId="0" borderId="51" xfId="0" applyNumberFormat="1" applyFont="1" applyBorder="1" applyAlignment="1">
      <alignment horizontal="right" vertical="center"/>
    </xf>
    <xf numFmtId="164" fontId="16" fillId="0" borderId="52" xfId="0" applyNumberFormat="1" applyFont="1" applyBorder="1" applyAlignment="1">
      <alignment horizontal="right" vertical="center"/>
    </xf>
    <xf numFmtId="164" fontId="16" fillId="9" borderId="43" xfId="0" applyNumberFormat="1" applyFont="1" applyFill="1" applyBorder="1" applyAlignment="1">
      <alignment horizontal="right" vertical="center"/>
    </xf>
    <xf numFmtId="164" fontId="16" fillId="9" borderId="27" xfId="0" applyNumberFormat="1" applyFont="1" applyFill="1" applyBorder="1" applyAlignment="1">
      <alignment horizontal="right" vertical="center"/>
    </xf>
    <xf numFmtId="164" fontId="16" fillId="10" borderId="43" xfId="0" applyNumberFormat="1" applyFont="1" applyFill="1" applyBorder="1" applyAlignment="1">
      <alignment horizontal="right" vertical="center"/>
    </xf>
    <xf numFmtId="164" fontId="16" fillId="10" borderId="53" xfId="0" applyNumberFormat="1" applyFont="1" applyFill="1" applyBorder="1" applyAlignment="1">
      <alignment horizontal="right" vertical="center"/>
    </xf>
    <xf numFmtId="164" fontId="16" fillId="10" borderId="54" xfId="0" applyNumberFormat="1" applyFont="1" applyFill="1" applyBorder="1" applyAlignment="1">
      <alignment horizontal="right" vertical="center"/>
    </xf>
    <xf numFmtId="164" fontId="17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0" fontId="8" fillId="0" borderId="33" xfId="0" applyNumberFormat="1" applyFont="1" applyBorder="1" applyAlignment="1">
      <alignment horizontal="left" vertical="center"/>
    </xf>
    <xf numFmtId="164" fontId="16" fillId="0" borderId="55" xfId="0" applyNumberFormat="1" applyFont="1" applyBorder="1" applyAlignment="1">
      <alignment horizontal="right" vertical="center"/>
    </xf>
    <xf numFmtId="164" fontId="16" fillId="9" borderId="48" xfId="0" applyNumberFormat="1" applyFont="1" applyFill="1" applyBorder="1" applyAlignment="1">
      <alignment horizontal="right" vertical="center"/>
    </xf>
    <xf numFmtId="164" fontId="16" fillId="10" borderId="48" xfId="0" applyNumberFormat="1" applyFont="1" applyFill="1" applyBorder="1" applyAlignment="1">
      <alignment horizontal="right" vertical="center"/>
    </xf>
    <xf numFmtId="164" fontId="16" fillId="9" borderId="56" xfId="0" applyNumberFormat="1" applyFont="1" applyFill="1" applyBorder="1" applyAlignment="1">
      <alignment horizontal="right" vertical="center"/>
    </xf>
    <xf numFmtId="164" fontId="16" fillId="9" borderId="57" xfId="0" applyNumberFormat="1" applyFont="1" applyFill="1" applyBorder="1" applyAlignment="1">
      <alignment horizontal="right" vertical="center"/>
    </xf>
    <xf numFmtId="164" fontId="15" fillId="0" borderId="56" xfId="0" applyNumberFormat="1" applyFont="1" applyBorder="1" applyAlignment="1">
      <alignment horizontal="center" vertical="center"/>
    </xf>
    <xf numFmtId="164" fontId="15" fillId="0" borderId="55" xfId="0" applyNumberFormat="1" applyFont="1" applyBorder="1" applyAlignment="1">
      <alignment horizontal="center" vertical="center"/>
    </xf>
    <xf numFmtId="164" fontId="15" fillId="0" borderId="58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left" vertical="center" wrapText="1"/>
    </xf>
    <xf numFmtId="0" fontId="7" fillId="10" borderId="0" xfId="0" applyFont="1" applyFill="1" applyAlignment="1">
      <alignment horizontal="center" vertical="center"/>
    </xf>
    <xf numFmtId="164" fontId="19" fillId="11" borderId="59" xfId="0" applyNumberFormat="1" applyFont="1" applyFill="1" applyBorder="1" applyAlignment="1">
      <alignment horizontal="center" vertical="center"/>
    </xf>
    <xf numFmtId="164" fontId="19" fillId="11" borderId="60" xfId="0" applyNumberFormat="1" applyFont="1" applyFill="1" applyBorder="1" applyAlignment="1">
      <alignment horizontal="center" vertical="center"/>
    </xf>
    <xf numFmtId="164" fontId="19" fillId="11" borderId="61" xfId="0" applyNumberFormat="1" applyFont="1" applyFill="1" applyBorder="1" applyAlignment="1">
      <alignment horizontal="center" vertical="center"/>
    </xf>
    <xf numFmtId="164" fontId="19" fillId="11" borderId="62" xfId="0" applyNumberFormat="1" applyFont="1" applyFill="1" applyBorder="1" applyAlignment="1">
      <alignment horizontal="center" vertical="center"/>
    </xf>
    <xf numFmtId="0" fontId="5" fillId="0" borderId="63" xfId="0" applyFont="1" applyBorder="1"/>
    <xf numFmtId="0" fontId="21" fillId="3" borderId="64" xfId="0" applyFont="1" applyFill="1" applyBorder="1" applyAlignment="1">
      <alignment horizontal="left" vertical="center" wrapText="1"/>
    </xf>
    <xf numFmtId="0" fontId="5" fillId="0" borderId="64" xfId="0" applyFont="1" applyBorder="1"/>
    <xf numFmtId="0" fontId="7" fillId="3" borderId="64" xfId="0" applyFont="1" applyFill="1" applyBorder="1" applyAlignment="1">
      <alignment horizontal="center" vertical="center"/>
    </xf>
    <xf numFmtId="164" fontId="19" fillId="2" borderId="26" xfId="0" applyNumberFormat="1" applyFont="1" applyFill="1" applyBorder="1" applyAlignment="1">
      <alignment horizontal="center" vertical="center"/>
    </xf>
    <xf numFmtId="164" fontId="19" fillId="2" borderId="27" xfId="0" applyNumberFormat="1" applyFont="1" applyFill="1" applyBorder="1" applyAlignment="1">
      <alignment horizontal="center" vertical="center"/>
    </xf>
    <xf numFmtId="164" fontId="19" fillId="2" borderId="28" xfId="0" applyNumberFormat="1" applyFont="1" applyFill="1" applyBorder="1" applyAlignment="1">
      <alignment horizontal="center" vertical="center"/>
    </xf>
    <xf numFmtId="164" fontId="19" fillId="2" borderId="29" xfId="0" applyNumberFormat="1" applyFont="1" applyFill="1" applyBorder="1" applyAlignment="1">
      <alignment horizontal="center" vertical="center"/>
    </xf>
    <xf numFmtId="164" fontId="16" fillId="0" borderId="65" xfId="0" applyNumberFormat="1" applyFont="1" applyBorder="1" applyAlignment="1">
      <alignment horizontal="center" vertical="center"/>
    </xf>
    <xf numFmtId="164" fontId="16" fillId="0" borderId="29" xfId="0" applyNumberFormat="1" applyFont="1" applyBorder="1" applyAlignment="1">
      <alignment horizontal="center" vertical="center"/>
    </xf>
    <xf numFmtId="164" fontId="19" fillId="0" borderId="27" xfId="0" applyNumberFormat="1" applyFont="1" applyBorder="1" applyAlignment="1">
      <alignment horizontal="center" vertical="center"/>
    </xf>
    <xf numFmtId="164" fontId="19" fillId="2" borderId="3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2" fillId="3" borderId="0" xfId="0" applyFont="1" applyFill="1" applyAlignment="1">
      <alignment horizontal="left" vertical="center" wrapText="1"/>
    </xf>
    <xf numFmtId="0" fontId="7" fillId="1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4" fillId="13" borderId="3" xfId="0" applyNumberFormat="1" applyFont="1" applyFill="1" applyBorder="1" applyAlignment="1">
      <alignment horizontal="center" vertical="center"/>
    </xf>
    <xf numFmtId="0" fontId="24" fillId="14" borderId="0" xfId="0" applyFont="1" applyFill="1" applyAlignment="1">
      <alignment horizontal="center" vertical="center" wrapText="1"/>
    </xf>
    <xf numFmtId="0" fontId="24" fillId="14" borderId="0" xfId="0" applyFont="1" applyFill="1" applyAlignment="1">
      <alignment horizontal="left" vertical="center" wrapText="1"/>
    </xf>
    <xf numFmtId="0" fontId="25" fillId="14" borderId="0" xfId="0" applyFont="1" applyFill="1" applyAlignment="1">
      <alignment horizontal="left" vertical="center" wrapText="1"/>
    </xf>
    <xf numFmtId="0" fontId="24" fillId="14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4" fillId="14" borderId="66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8" fillId="14" borderId="0" xfId="0" applyFont="1" applyFill="1" applyAlignment="1">
      <alignment horizontal="center" vertical="center" wrapText="1"/>
    </xf>
    <xf numFmtId="0" fontId="28" fillId="14" borderId="0" xfId="0" applyFont="1" applyFill="1" applyAlignment="1">
      <alignment horizontal="left" vertical="center" wrapText="1"/>
    </xf>
    <xf numFmtId="0" fontId="28" fillId="14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16" borderId="0" xfId="0" applyFont="1" applyFill="1" applyAlignment="1">
      <alignment horizontal="center" vertical="center" textRotation="90"/>
    </xf>
    <xf numFmtId="0" fontId="27" fillId="16" borderId="66" xfId="0" applyFont="1" applyFill="1" applyBorder="1" applyAlignment="1">
      <alignment horizontal="center" vertical="center"/>
    </xf>
    <xf numFmtId="0" fontId="5" fillId="0" borderId="66" xfId="0" applyFont="1" applyBorder="1"/>
    <xf numFmtId="0" fontId="29" fillId="16" borderId="67" xfId="0" applyFont="1" applyFill="1" applyBorder="1" applyAlignment="1">
      <alignment horizontal="center" vertical="center"/>
    </xf>
    <xf numFmtId="0" fontId="30" fillId="16" borderId="0" xfId="0" applyFont="1" applyFill="1" applyAlignment="1">
      <alignment horizontal="left" vertical="center" wrapText="1"/>
    </xf>
    <xf numFmtId="0" fontId="30" fillId="16" borderId="0" xfId="0" applyFont="1" applyFill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166" fontId="34" fillId="0" borderId="0" xfId="0" applyNumberFormat="1" applyFont="1" applyAlignment="1">
      <alignment horizontal="left" vertical="center"/>
    </xf>
    <xf numFmtId="0" fontId="5" fillId="0" borderId="68" xfId="0" applyFont="1" applyBorder="1"/>
    <xf numFmtId="166" fontId="34" fillId="0" borderId="68" xfId="0" applyNumberFormat="1" applyFont="1" applyBorder="1" applyAlignment="1">
      <alignment horizontal="left" vertical="center"/>
    </xf>
    <xf numFmtId="0" fontId="35" fillId="0" borderId="68" xfId="0" applyFont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4" fillId="0" borderId="68" xfId="0" applyFont="1" applyBorder="1" applyAlignment="1">
      <alignment vertical="center"/>
    </xf>
    <xf numFmtId="0" fontId="35" fillId="0" borderId="68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4" fillId="0" borderId="68" xfId="0" applyFont="1" applyBorder="1" applyAlignment="1">
      <alignment horizontal="left" vertical="center"/>
    </xf>
    <xf numFmtId="0" fontId="34" fillId="2" borderId="0" xfId="0" applyFont="1" applyFill="1" applyAlignment="1">
      <alignment vertical="center"/>
    </xf>
    <xf numFmtId="0" fontId="34" fillId="2" borderId="68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40" fillId="0" borderId="0" xfId="0" applyFont="1" applyAlignment="1">
      <alignment horizontal="left" vertical="center"/>
    </xf>
    <xf numFmtId="0" fontId="41" fillId="2" borderId="0" xfId="0" applyFont="1" applyFill="1" applyAlignment="1">
      <alignment vertical="center"/>
    </xf>
    <xf numFmtId="0" fontId="42" fillId="2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2" borderId="69" xfId="0" applyFont="1" applyFill="1" applyBorder="1" applyAlignment="1">
      <alignment vertical="center" wrapText="1"/>
    </xf>
    <xf numFmtId="0" fontId="5" fillId="0" borderId="69" xfId="0" applyFont="1" applyBorder="1"/>
    <xf numFmtId="0" fontId="43" fillId="2" borderId="69" xfId="0" applyFont="1" applyFill="1" applyBorder="1" applyAlignment="1">
      <alignment vertical="center"/>
    </xf>
    <xf numFmtId="0" fontId="44" fillId="2" borderId="69" xfId="0" applyFont="1" applyFill="1" applyBorder="1" applyAlignment="1">
      <alignment vertical="center"/>
    </xf>
    <xf numFmtId="0" fontId="44" fillId="2" borderId="69" xfId="0" applyFont="1" applyFill="1" applyBorder="1" applyAlignment="1">
      <alignment vertical="center"/>
    </xf>
    <xf numFmtId="0" fontId="45" fillId="2" borderId="0" xfId="0" applyFont="1" applyFill="1" applyAlignment="1">
      <alignment vertical="center"/>
    </xf>
    <xf numFmtId="0" fontId="45" fillId="0" borderId="0" xfId="0" applyFont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47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5B29-27F8-4182-9894-8B98ABB16654}">
  <sheetPr>
    <tabColor rgb="FF3D85C6"/>
    <outlinePr summaryBelow="0" summaryRight="0"/>
    <pageSetUpPr fitToPage="1"/>
  </sheetPr>
  <dimension ref="A1:BL35"/>
  <sheetViews>
    <sheetView showGridLines="0" tabSelected="1" topLeftCell="A4" workbookViewId="0">
      <pane xSplit="1" topLeftCell="AC1" activePane="topRight" state="frozen"/>
      <selection pane="topRight" activeCell="AQ16" sqref="AQ16"/>
    </sheetView>
  </sheetViews>
  <sheetFormatPr defaultColWidth="12.5703125" defaultRowHeight="15.75" customHeight="1"/>
  <cols>
    <col min="1" max="1" width="4.28515625" customWidth="1"/>
    <col min="2" max="2" width="11.140625" customWidth="1"/>
    <col min="3" max="3" width="1.42578125" customWidth="1"/>
    <col min="4" max="4" width="17.28515625" customWidth="1"/>
    <col min="5" max="5" width="12.140625" customWidth="1"/>
    <col min="6" max="6" width="0.42578125" customWidth="1"/>
    <col min="7" max="7" width="10.42578125" customWidth="1"/>
    <col min="8" max="8" width="13" customWidth="1"/>
    <col min="9" max="11" width="8.42578125" bestFit="1" customWidth="1"/>
    <col min="12" max="26" width="9.140625" bestFit="1" customWidth="1"/>
    <col min="27" max="37" width="10.140625" bestFit="1" customWidth="1"/>
    <col min="38" max="38" width="9.7109375" bestFit="1" customWidth="1"/>
    <col min="39" max="47" width="9.140625" bestFit="1" customWidth="1"/>
    <col min="48" max="48" width="12.140625" bestFit="1" customWidth="1"/>
    <col min="49" max="49" width="7.5703125" bestFit="1" customWidth="1"/>
    <col min="50" max="50" width="8.42578125" customWidth="1"/>
    <col min="51" max="51" width="26.85546875" bestFit="1" customWidth="1"/>
    <col min="52" max="52" width="9.7109375" bestFit="1" customWidth="1"/>
    <col min="53" max="64" width="3.42578125" customWidth="1"/>
  </cols>
  <sheetData>
    <row r="1" spans="1:64" ht="21" customHeight="1">
      <c r="A1" s="172"/>
      <c r="B1" s="205"/>
      <c r="C1" s="205"/>
      <c r="D1" s="204"/>
      <c r="E1" s="204"/>
      <c r="F1" s="204"/>
      <c r="G1" s="203"/>
      <c r="H1" s="203"/>
      <c r="I1" s="202"/>
      <c r="J1" s="201"/>
      <c r="K1" s="199"/>
      <c r="L1" s="200"/>
      <c r="M1" s="199"/>
      <c r="N1" s="199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82"/>
      <c r="AE1" s="182"/>
      <c r="AF1" s="182"/>
      <c r="AG1" s="182"/>
      <c r="AH1" s="182"/>
      <c r="AI1" s="182"/>
      <c r="AJ1" s="182"/>
      <c r="AK1" s="18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spans="1:64" ht="21" customHeight="1" thickBot="1">
      <c r="A2" s="172"/>
      <c r="B2" s="198" t="s">
        <v>56</v>
      </c>
      <c r="C2" s="195"/>
      <c r="D2" s="195"/>
      <c r="E2" s="195"/>
      <c r="F2" s="195"/>
      <c r="G2" s="197"/>
      <c r="H2" s="197"/>
      <c r="I2" s="196"/>
      <c r="J2" s="195"/>
      <c r="K2" s="195"/>
      <c r="L2" s="195"/>
      <c r="M2" s="195"/>
      <c r="N2" s="195"/>
      <c r="O2" s="194"/>
      <c r="P2" s="194"/>
      <c r="Q2" s="194"/>
      <c r="R2" s="194"/>
      <c r="S2" s="194"/>
      <c r="T2" s="194"/>
      <c r="U2" s="193"/>
      <c r="V2" s="193"/>
      <c r="W2" s="193"/>
      <c r="X2" s="193"/>
      <c r="Y2" s="193"/>
      <c r="Z2" s="193"/>
      <c r="AA2" s="193"/>
      <c r="AB2" s="193"/>
      <c r="AC2" s="192"/>
      <c r="AD2" s="192"/>
      <c r="AE2" s="192"/>
      <c r="AF2" s="192"/>
      <c r="AG2" s="191"/>
      <c r="AH2" s="191"/>
      <c r="AI2" s="191"/>
      <c r="AJ2" s="191"/>
      <c r="AK2" s="191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</row>
    <row r="3" spans="1:64" ht="21" customHeight="1" thickTop="1">
      <c r="A3" s="172"/>
      <c r="B3" s="190"/>
      <c r="C3" s="190"/>
      <c r="D3" s="190"/>
      <c r="E3" s="189"/>
      <c r="F3" s="189"/>
      <c r="G3" s="189"/>
      <c r="H3" s="189"/>
      <c r="I3" s="188"/>
      <c r="J3" s="188"/>
      <c r="K3" s="188"/>
      <c r="L3" s="188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72"/>
      <c r="AD3" s="182"/>
      <c r="AE3" s="182"/>
      <c r="AF3" s="182"/>
      <c r="AG3" s="182"/>
      <c r="AH3" s="182"/>
      <c r="AI3" s="182"/>
      <c r="AJ3" s="182"/>
      <c r="AK3" s="182"/>
      <c r="AL3" s="172"/>
      <c r="AM3" s="172"/>
      <c r="AN3" s="172"/>
      <c r="AO3" s="172"/>
      <c r="AP3" s="172"/>
      <c r="AQ3" s="172"/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</row>
    <row r="4" spans="1:64" ht="21" customHeight="1">
      <c r="A4" s="172"/>
      <c r="B4" s="181" t="s">
        <v>55</v>
      </c>
      <c r="C4" s="181"/>
      <c r="D4" s="186"/>
      <c r="E4" s="186" t="s">
        <v>54</v>
      </c>
      <c r="F4" s="186"/>
      <c r="G4" s="186"/>
      <c r="H4" s="185"/>
      <c r="I4" s="178" t="s">
        <v>53</v>
      </c>
      <c r="J4" s="176"/>
      <c r="K4" s="176"/>
      <c r="L4" s="176"/>
      <c r="M4" s="176"/>
      <c r="N4" s="176"/>
      <c r="O4" s="176"/>
      <c r="P4" s="184" t="s">
        <v>52</v>
      </c>
      <c r="Q4" s="176"/>
      <c r="R4" s="176"/>
      <c r="S4" s="176"/>
      <c r="T4" s="176"/>
      <c r="U4" s="183"/>
      <c r="V4" s="183"/>
      <c r="W4" s="183"/>
      <c r="X4" s="183"/>
      <c r="Y4" s="183"/>
      <c r="Z4" s="183"/>
      <c r="AA4" s="183"/>
      <c r="AB4" s="183"/>
      <c r="AC4" s="173"/>
      <c r="AD4" s="182"/>
      <c r="AE4" s="182"/>
      <c r="AF4" s="182"/>
      <c r="AG4" s="182"/>
      <c r="AH4" s="182"/>
      <c r="AI4" s="182"/>
      <c r="AJ4" s="182"/>
      <c r="AK4" s="18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</row>
    <row r="5" spans="1:64" ht="21" customHeight="1">
      <c r="A5" s="172"/>
      <c r="B5" s="181" t="s">
        <v>51</v>
      </c>
      <c r="C5" s="181"/>
      <c r="D5" s="180"/>
      <c r="E5" s="180" t="s">
        <v>50</v>
      </c>
      <c r="F5" s="180"/>
      <c r="G5" s="180"/>
      <c r="H5" s="179"/>
      <c r="I5" s="178" t="s">
        <v>49</v>
      </c>
      <c r="J5" s="176"/>
      <c r="K5" s="176"/>
      <c r="L5" s="176"/>
      <c r="M5" s="176"/>
      <c r="N5" s="176"/>
      <c r="O5" s="176"/>
      <c r="P5" s="177">
        <v>44686</v>
      </c>
      <c r="Q5" s="176"/>
      <c r="R5" s="176"/>
      <c r="S5" s="176"/>
      <c r="T5" s="176"/>
      <c r="U5" s="175"/>
      <c r="V5" s="175"/>
      <c r="W5" s="175"/>
      <c r="X5" s="175"/>
      <c r="Y5" s="175"/>
      <c r="Z5" s="175"/>
      <c r="AA5" s="175"/>
      <c r="AB5" s="174"/>
      <c r="AC5" s="173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</row>
    <row r="6" spans="1:64" ht="21" customHeight="1">
      <c r="A6" s="1"/>
      <c r="B6" s="170"/>
      <c r="C6" s="170"/>
      <c r="D6" s="170"/>
      <c r="E6" s="170"/>
      <c r="F6" s="170"/>
      <c r="G6" s="170"/>
      <c r="H6" s="171"/>
      <c r="I6" s="170"/>
      <c r="J6" s="170"/>
      <c r="K6" s="170"/>
      <c r="L6" s="17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ht="21" customHeight="1">
      <c r="A7" s="1"/>
      <c r="B7" s="170"/>
      <c r="C7" s="170"/>
      <c r="D7" s="170"/>
      <c r="E7" s="170"/>
      <c r="F7" s="170"/>
      <c r="G7" s="170"/>
      <c r="H7" s="171"/>
      <c r="I7" s="170"/>
      <c r="J7" s="170"/>
      <c r="K7" s="170"/>
      <c r="L7" s="17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ht="21" customHeight="1">
      <c r="A8" s="169"/>
      <c r="B8" s="168" t="s">
        <v>48</v>
      </c>
      <c r="C8" s="168"/>
      <c r="D8" s="167"/>
      <c r="E8" s="167"/>
      <c r="F8" s="167"/>
      <c r="G8" s="167" t="s">
        <v>47</v>
      </c>
      <c r="H8" s="167"/>
      <c r="I8" s="166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65"/>
      <c r="X8" s="166" t="s">
        <v>45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65"/>
      <c r="AL8" s="166" t="s">
        <v>44</v>
      </c>
      <c r="AM8" s="9"/>
      <c r="AN8" s="9"/>
      <c r="AO8" s="9"/>
      <c r="AP8" s="9"/>
      <c r="AQ8" s="9"/>
      <c r="AR8" s="9"/>
      <c r="AS8" s="9"/>
      <c r="AT8" s="9"/>
      <c r="AU8" s="165"/>
      <c r="AV8" s="164"/>
      <c r="AW8" s="163" t="s">
        <v>43</v>
      </c>
      <c r="AX8" s="162"/>
      <c r="AY8" s="162"/>
      <c r="AZ8" s="162"/>
      <c r="BA8" s="161"/>
      <c r="BB8" s="161"/>
      <c r="BC8" s="161"/>
      <c r="BD8" s="161"/>
      <c r="BE8" s="161"/>
      <c r="BF8" s="1"/>
      <c r="BG8" s="1"/>
      <c r="BH8" s="1"/>
      <c r="BI8" s="1"/>
      <c r="BJ8" s="1"/>
      <c r="BK8" s="1"/>
      <c r="BL8" s="1"/>
    </row>
    <row r="9" spans="1:64" ht="21" customHeight="1">
      <c r="A9" s="148"/>
      <c r="B9" s="160"/>
      <c r="C9" s="160"/>
      <c r="D9" s="159"/>
      <c r="E9" s="159"/>
      <c r="F9" s="159"/>
      <c r="G9" s="158" t="s">
        <v>42</v>
      </c>
      <c r="H9" s="9"/>
      <c r="I9" s="156">
        <v>1</v>
      </c>
      <c r="J9" s="152">
        <v>2</v>
      </c>
      <c r="K9" s="152">
        <v>3</v>
      </c>
      <c r="L9" s="152">
        <v>4</v>
      </c>
      <c r="M9" s="152">
        <v>5</v>
      </c>
      <c r="N9" s="152">
        <v>6</v>
      </c>
      <c r="O9" s="152">
        <v>7</v>
      </c>
      <c r="P9" s="152">
        <v>8</v>
      </c>
      <c r="Q9" s="152">
        <v>9</v>
      </c>
      <c r="R9" s="152">
        <v>10</v>
      </c>
      <c r="S9" s="155">
        <v>11</v>
      </c>
      <c r="T9" s="155">
        <v>12</v>
      </c>
      <c r="U9" s="155">
        <v>13</v>
      </c>
      <c r="V9" s="155">
        <v>14</v>
      </c>
      <c r="W9" s="157">
        <v>15</v>
      </c>
      <c r="X9" s="156">
        <v>1</v>
      </c>
      <c r="Y9" s="152">
        <v>2</v>
      </c>
      <c r="Z9" s="152">
        <v>3</v>
      </c>
      <c r="AA9" s="152">
        <v>4</v>
      </c>
      <c r="AB9" s="152">
        <v>5</v>
      </c>
      <c r="AC9" s="152">
        <v>6</v>
      </c>
      <c r="AD9" s="152">
        <v>7</v>
      </c>
      <c r="AE9" s="152">
        <v>8</v>
      </c>
      <c r="AF9" s="152">
        <v>9</v>
      </c>
      <c r="AG9" s="152">
        <v>10</v>
      </c>
      <c r="AH9" s="155">
        <v>11</v>
      </c>
      <c r="AI9" s="155">
        <v>12</v>
      </c>
      <c r="AJ9" s="155">
        <v>13</v>
      </c>
      <c r="AK9" s="155">
        <v>14</v>
      </c>
      <c r="AL9" s="154">
        <v>1</v>
      </c>
      <c r="AM9" s="153">
        <v>2</v>
      </c>
      <c r="AN9" s="153">
        <v>3</v>
      </c>
      <c r="AO9" s="153">
        <v>4</v>
      </c>
      <c r="AP9" s="153">
        <v>5</v>
      </c>
      <c r="AQ9" s="152">
        <v>6</v>
      </c>
      <c r="AR9" s="152">
        <v>7</v>
      </c>
      <c r="AS9" s="152">
        <v>8</v>
      </c>
      <c r="AT9" s="152">
        <v>9</v>
      </c>
      <c r="AU9" s="151">
        <v>10</v>
      </c>
      <c r="AV9" s="150" t="s">
        <v>41</v>
      </c>
      <c r="AW9" s="9"/>
      <c r="BA9" s="149"/>
      <c r="BB9" s="9"/>
      <c r="BC9" s="9"/>
      <c r="BD9" s="9"/>
      <c r="BE9" s="9"/>
      <c r="BF9" s="1"/>
      <c r="BG9" s="1"/>
      <c r="BH9" s="1"/>
      <c r="BI9" s="1"/>
      <c r="BJ9" s="1"/>
      <c r="BK9" s="1"/>
      <c r="BL9" s="148"/>
    </row>
    <row r="10" spans="1:64" ht="21" customHeight="1">
      <c r="A10" s="142"/>
      <c r="B10" s="147"/>
      <c r="C10" s="147"/>
      <c r="D10" s="146" t="s">
        <v>40</v>
      </c>
      <c r="E10" s="145"/>
      <c r="F10" s="145"/>
      <c r="G10" s="144" t="s">
        <v>39</v>
      </c>
      <c r="H10" s="9"/>
      <c r="I10" s="143">
        <v>44466</v>
      </c>
      <c r="J10" s="143">
        <v>44473</v>
      </c>
      <c r="K10" s="143">
        <v>44480</v>
      </c>
      <c r="L10" s="143">
        <v>44487</v>
      </c>
      <c r="M10" s="143">
        <v>44494</v>
      </c>
      <c r="N10" s="143">
        <v>44501</v>
      </c>
      <c r="O10" s="143">
        <v>44508</v>
      </c>
      <c r="P10" s="143">
        <v>44515</v>
      </c>
      <c r="Q10" s="143">
        <v>44522</v>
      </c>
      <c r="R10" s="143">
        <v>44529</v>
      </c>
      <c r="S10" s="143">
        <v>44536</v>
      </c>
      <c r="T10" s="143">
        <v>44543</v>
      </c>
      <c r="U10" s="143">
        <v>44550</v>
      </c>
      <c r="V10" s="143">
        <v>44557</v>
      </c>
      <c r="W10" s="143">
        <v>44564</v>
      </c>
      <c r="X10" s="143">
        <v>44571</v>
      </c>
      <c r="Y10" s="143">
        <v>44578</v>
      </c>
      <c r="Z10" s="143">
        <v>44585</v>
      </c>
      <c r="AA10" s="143">
        <v>44592</v>
      </c>
      <c r="AB10" s="143">
        <v>44599</v>
      </c>
      <c r="AC10" s="143">
        <v>44606</v>
      </c>
      <c r="AD10" s="143">
        <v>44613</v>
      </c>
      <c r="AE10" s="143">
        <v>44620</v>
      </c>
      <c r="AF10" s="143">
        <v>44627</v>
      </c>
      <c r="AG10" s="143">
        <v>44634</v>
      </c>
      <c r="AH10" s="143">
        <v>44641</v>
      </c>
      <c r="AI10" s="143">
        <v>44648</v>
      </c>
      <c r="AJ10" s="143">
        <v>44655</v>
      </c>
      <c r="AK10" s="143">
        <v>44662</v>
      </c>
      <c r="AL10" s="143">
        <v>44669</v>
      </c>
      <c r="AM10" s="143">
        <v>44676</v>
      </c>
      <c r="AN10" s="143">
        <v>44683</v>
      </c>
      <c r="AO10" s="143">
        <v>44690</v>
      </c>
      <c r="AP10" s="143">
        <v>44697</v>
      </c>
      <c r="AQ10" s="143">
        <v>44704</v>
      </c>
      <c r="AR10" s="143">
        <v>44711</v>
      </c>
      <c r="AS10" s="143">
        <v>44718</v>
      </c>
      <c r="AT10" s="143">
        <v>44725</v>
      </c>
      <c r="AU10" s="143">
        <v>44732</v>
      </c>
      <c r="AV10" s="6"/>
      <c r="AW10" s="9"/>
      <c r="AX10" s="5"/>
      <c r="AY10" s="5"/>
      <c r="AZ10" s="5"/>
      <c r="BA10" s="5"/>
      <c r="BB10" s="5"/>
      <c r="BC10" s="5"/>
      <c r="BD10" s="5"/>
      <c r="BE10" s="5"/>
      <c r="BF10" s="1"/>
      <c r="BG10" s="1"/>
      <c r="BH10" s="1"/>
      <c r="BI10" s="1"/>
      <c r="BJ10" s="1"/>
      <c r="BK10" s="1"/>
      <c r="BL10" s="142"/>
    </row>
    <row r="11" spans="1:64" ht="21" customHeight="1">
      <c r="A11" s="141"/>
      <c r="B11" s="140">
        <v>1</v>
      </c>
      <c r="C11" s="36"/>
      <c r="D11" s="139" t="s">
        <v>38</v>
      </c>
      <c r="E11" s="9"/>
      <c r="F11" s="9"/>
      <c r="G11" s="137" t="s">
        <v>37</v>
      </c>
      <c r="H11" s="34"/>
      <c r="I11" s="136"/>
      <c r="J11" s="130"/>
      <c r="K11" s="135"/>
      <c r="L11" s="135"/>
      <c r="M11" s="135"/>
      <c r="N11" s="135"/>
      <c r="O11" s="135"/>
      <c r="P11" s="135"/>
      <c r="Q11" s="135"/>
      <c r="R11" s="135"/>
      <c r="S11" s="135"/>
      <c r="T11" s="134"/>
      <c r="U11" s="134"/>
      <c r="V11" s="134"/>
      <c r="W11" s="129"/>
      <c r="X11" s="133"/>
      <c r="Y11" s="88"/>
      <c r="Z11" s="88"/>
      <c r="AA11" s="88"/>
      <c r="AB11" s="88"/>
      <c r="AC11" s="130"/>
      <c r="AD11" s="130"/>
      <c r="AE11" s="130"/>
      <c r="AF11" s="130"/>
      <c r="AG11" s="130"/>
      <c r="AH11" s="130"/>
      <c r="AI11" s="130"/>
      <c r="AJ11" s="130"/>
      <c r="AK11" s="132"/>
      <c r="AL11" s="131">
        <f>AZ22*AZ24</f>
        <v>17000</v>
      </c>
      <c r="AM11" s="130"/>
      <c r="AN11" s="130"/>
      <c r="AO11" s="130"/>
      <c r="AP11" s="130"/>
      <c r="AQ11" s="130"/>
      <c r="AR11" s="130"/>
      <c r="AS11" s="130"/>
      <c r="AT11" s="130"/>
      <c r="AU11" s="129"/>
      <c r="AV11" s="48">
        <f>SUM(I11:AU11)</f>
        <v>17000</v>
      </c>
      <c r="AW11" s="9"/>
      <c r="AX11" s="108"/>
      <c r="AY11" s="58" t="s">
        <v>36</v>
      </c>
      <c r="AZ11" s="57">
        <v>3000</v>
      </c>
      <c r="BA11" s="108"/>
      <c r="BB11" s="108"/>
      <c r="BC11" s="108"/>
      <c r="BD11" s="108"/>
      <c r="BE11" s="108"/>
      <c r="BF11" s="1"/>
      <c r="BG11" s="1"/>
      <c r="BH11" s="1"/>
      <c r="BI11" s="1"/>
      <c r="BJ11" s="1"/>
      <c r="BK11" s="1"/>
      <c r="BL11" s="138"/>
    </row>
    <row r="12" spans="1:64" ht="21" customHeight="1">
      <c r="A12" s="1"/>
      <c r="B12" s="9"/>
      <c r="C12" s="36"/>
      <c r="D12" s="9"/>
      <c r="E12" s="9"/>
      <c r="F12" s="9"/>
      <c r="G12" s="137" t="s">
        <v>35</v>
      </c>
      <c r="H12" s="34"/>
      <c r="I12" s="136"/>
      <c r="J12" s="130"/>
      <c r="K12" s="135"/>
      <c r="L12" s="135"/>
      <c r="M12" s="135"/>
      <c r="N12" s="135"/>
      <c r="O12" s="135"/>
      <c r="P12" s="135"/>
      <c r="Q12" s="135"/>
      <c r="R12" s="135"/>
      <c r="S12" s="135"/>
      <c r="T12" s="134"/>
      <c r="U12" s="134"/>
      <c r="V12" s="134"/>
      <c r="W12" s="129"/>
      <c r="X12" s="133"/>
      <c r="Y12" s="88"/>
      <c r="Z12" s="88"/>
      <c r="AA12" s="88"/>
      <c r="AB12" s="88"/>
      <c r="AC12" s="130"/>
      <c r="AD12" s="130"/>
      <c r="AE12" s="130"/>
      <c r="AF12" s="130">
        <f>AZ11*AZ12*AZ13</f>
        <v>1500</v>
      </c>
      <c r="AG12" s="130"/>
      <c r="AH12" s="130"/>
      <c r="AI12" s="130"/>
      <c r="AJ12" s="130"/>
      <c r="AK12" s="132"/>
      <c r="AL12" s="131"/>
      <c r="AM12" s="130"/>
      <c r="AN12" s="130">
        <f>AZ11*AZ12*AZ14</f>
        <v>3000</v>
      </c>
      <c r="AO12" s="130"/>
      <c r="AP12" s="130"/>
      <c r="AQ12" s="130"/>
      <c r="AR12" s="130"/>
      <c r="AS12" s="130"/>
      <c r="AT12" s="130"/>
      <c r="AU12" s="129"/>
      <c r="AV12" s="48">
        <f>SUM(I12:AU12)</f>
        <v>4500</v>
      </c>
      <c r="AW12" s="9"/>
      <c r="AX12" s="108"/>
      <c r="AY12" s="20" t="s">
        <v>34</v>
      </c>
      <c r="AZ12" s="96">
        <v>2</v>
      </c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7"/>
      <c r="BL12" s="107"/>
    </row>
    <row r="13" spans="1:64" ht="21" customHeight="1" thickBot="1">
      <c r="A13" s="1"/>
      <c r="B13" s="9"/>
      <c r="C13" s="128"/>
      <c r="D13" s="127"/>
      <c r="E13" s="127"/>
      <c r="F13" s="127"/>
      <c r="G13" s="126" t="s">
        <v>33</v>
      </c>
      <c r="H13" s="125"/>
      <c r="I13" s="124">
        <f>SUM(I11:I12)</f>
        <v>0</v>
      </c>
      <c r="J13" s="121">
        <f>SUM(J11:J12)</f>
        <v>0</v>
      </c>
      <c r="K13" s="121">
        <f>SUM(K11:K12)</f>
        <v>0</v>
      </c>
      <c r="L13" s="121">
        <f>SUM(L11:L12)</f>
        <v>0</v>
      </c>
      <c r="M13" s="121">
        <f>SUM(M11:M12)</f>
        <v>0</v>
      </c>
      <c r="N13" s="121">
        <f>SUM(N11:N12)</f>
        <v>0</v>
      </c>
      <c r="O13" s="121">
        <f>SUM(O11:O12)</f>
        <v>0</v>
      </c>
      <c r="P13" s="121">
        <f>SUM(P11:P12)</f>
        <v>0</v>
      </c>
      <c r="Q13" s="121">
        <f>SUM(Q11:Q12)</f>
        <v>0</v>
      </c>
      <c r="R13" s="121">
        <f>SUM(R11:R12)</f>
        <v>0</v>
      </c>
      <c r="S13" s="121">
        <f>SUM(S11:S12)</f>
        <v>0</v>
      </c>
      <c r="T13" s="121">
        <f>SUM(T11:T12)</f>
        <v>0</v>
      </c>
      <c r="U13" s="121">
        <f>SUM(U11:U12)</f>
        <v>0</v>
      </c>
      <c r="V13" s="121">
        <f>SUM(V11:V12)</f>
        <v>0</v>
      </c>
      <c r="W13" s="123">
        <f>SUM(W11:W12)</f>
        <v>0</v>
      </c>
      <c r="X13" s="122">
        <f>SUM(X11:X12)</f>
        <v>0</v>
      </c>
      <c r="Y13" s="121">
        <f>SUM(Y11:Y12)</f>
        <v>0</v>
      </c>
      <c r="Z13" s="121">
        <f>SUM(Z11:Z12)</f>
        <v>0</v>
      </c>
      <c r="AA13" s="121">
        <f>SUM(AA11:AA12)</f>
        <v>0</v>
      </c>
      <c r="AB13" s="121">
        <f>SUM(AB11:AB12)</f>
        <v>0</v>
      </c>
      <c r="AC13" s="121">
        <f>SUM(AC11:AC12)</f>
        <v>0</v>
      </c>
      <c r="AD13" s="121">
        <f>SUM(AD11:AD12)</f>
        <v>0</v>
      </c>
      <c r="AE13" s="121">
        <f>SUM(AE11:AE12)</f>
        <v>0</v>
      </c>
      <c r="AF13" s="121">
        <f>SUM(AF11:AF12)</f>
        <v>1500</v>
      </c>
      <c r="AG13" s="121">
        <f>SUM(AG11:AG12)</f>
        <v>0</v>
      </c>
      <c r="AH13" s="121">
        <f>SUM(AH11:AH12)</f>
        <v>0</v>
      </c>
      <c r="AI13" s="121">
        <f>SUM(AI11:AI12)</f>
        <v>0</v>
      </c>
      <c r="AJ13" s="121">
        <f>SUM(AJ11:AJ12)</f>
        <v>0</v>
      </c>
      <c r="AK13" s="123">
        <f>SUM(AK11:AK12)</f>
        <v>0</v>
      </c>
      <c r="AL13" s="122">
        <f>SUM(AL11:AL12)</f>
        <v>17000</v>
      </c>
      <c r="AM13" s="121">
        <f>SUM(AM11:AM12)</f>
        <v>0</v>
      </c>
      <c r="AN13" s="121">
        <f>SUM(AN11:AN12)</f>
        <v>3000</v>
      </c>
      <c r="AO13" s="121"/>
      <c r="AP13" s="121"/>
      <c r="AQ13" s="121"/>
      <c r="AR13" s="121"/>
      <c r="AS13" s="121"/>
      <c r="AT13" s="121"/>
      <c r="AU13" s="121"/>
      <c r="AV13" s="38"/>
      <c r="AW13" s="9"/>
      <c r="AX13" s="108"/>
      <c r="AY13" s="20" t="s">
        <v>32</v>
      </c>
      <c r="AZ13" s="19">
        <v>0.25</v>
      </c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7"/>
      <c r="BL13" s="107"/>
    </row>
    <row r="14" spans="1:64" ht="21" customHeight="1">
      <c r="A14" s="1"/>
      <c r="B14" s="120">
        <v>2</v>
      </c>
      <c r="C14" s="36"/>
      <c r="D14" s="119" t="s">
        <v>31</v>
      </c>
      <c r="E14" s="9"/>
      <c r="F14" s="9"/>
      <c r="G14" s="85" t="s">
        <v>30</v>
      </c>
      <c r="H14" s="34"/>
      <c r="I14" s="118">
        <f ca="1">IFERROR(__xludf.DUMMYFUNCTION("TRANSPOSE(IMPORTRANGE(""https://docs.google.com/spreadsheets/d/1qQtGxtQxl4quYXMPd_zQFdY6wDqctFn9YzueJfNjlEM/edit#gid=699824725"",""Salary Sheet!K13:K27""))"),0)</f>
        <v>0</v>
      </c>
      <c r="J14" s="118">
        <f ca="1">IFERROR(__xludf.DUMMYFUNCTION("""COMPUTED_VALUE"""),62.5)</f>
        <v>62.5</v>
      </c>
      <c r="K14" s="118">
        <f ca="1">IFERROR(__xludf.DUMMYFUNCTION("""COMPUTED_VALUE"""),125)</f>
        <v>125</v>
      </c>
      <c r="L14" s="118">
        <f ca="1">IFERROR(__xludf.DUMMYFUNCTION("""COMPUTED_VALUE"""),150)</f>
        <v>150</v>
      </c>
      <c r="M14" s="118">
        <f ca="1">IFERROR(__xludf.DUMMYFUNCTION("""COMPUTED_VALUE"""),62.5)</f>
        <v>62.5</v>
      </c>
      <c r="N14" s="118">
        <f ca="1">IFERROR(__xludf.DUMMYFUNCTION("""COMPUTED_VALUE"""),75)</f>
        <v>75</v>
      </c>
      <c r="O14" s="118">
        <f ca="1">IFERROR(__xludf.DUMMYFUNCTION("""COMPUTED_VALUE"""),87.5)</f>
        <v>87.5</v>
      </c>
      <c r="P14" s="118">
        <f ca="1">IFERROR(__xludf.DUMMYFUNCTION("""COMPUTED_VALUE"""),62.5)</f>
        <v>62.5</v>
      </c>
      <c r="Q14" s="118">
        <f ca="1">IFERROR(__xludf.DUMMYFUNCTION("""COMPUTED_VALUE"""),125)</f>
        <v>125</v>
      </c>
      <c r="R14" s="118">
        <f ca="1">IFERROR(__xludf.DUMMYFUNCTION("""COMPUTED_VALUE"""),175)</f>
        <v>175</v>
      </c>
      <c r="S14" s="118">
        <f ca="1">IFERROR(__xludf.DUMMYFUNCTION("""COMPUTED_VALUE"""),0)</f>
        <v>0</v>
      </c>
      <c r="T14" s="118">
        <f ca="1">IFERROR(__xludf.DUMMYFUNCTION("""COMPUTED_VALUE"""),0)</f>
        <v>0</v>
      </c>
      <c r="U14" s="118">
        <f ca="1">IFERROR(__xludf.DUMMYFUNCTION("""COMPUTED_VALUE"""),0)</f>
        <v>0</v>
      </c>
      <c r="V14" s="118">
        <f ca="1">IFERROR(__xludf.DUMMYFUNCTION("""COMPUTED_VALUE"""),0)</f>
        <v>0</v>
      </c>
      <c r="W14" s="118">
        <f ca="1">IFERROR(__xludf.DUMMYFUNCTION("""COMPUTED_VALUE"""),0)</f>
        <v>0</v>
      </c>
      <c r="X14" s="116">
        <f ca="1">IFERROR(__xludf.DUMMYFUNCTION("TRANSPOSE(IMPORTRANGE(""https://docs.google.com/spreadsheets/d/1qQtGxtQxl4quYXMPd_zQFdY6wDqctFn9YzueJfNjlEM/edit#gid=699824725"",""Salary Sheet!K29:K42""))"),0)</f>
        <v>0</v>
      </c>
      <c r="Y14" s="115">
        <f ca="1">IFERROR(__xludf.DUMMYFUNCTION("""COMPUTED_VALUE"""),187.5)</f>
        <v>187.5</v>
      </c>
      <c r="Z14" s="115">
        <f ca="1">IFERROR(__xludf.DUMMYFUNCTION("""COMPUTED_VALUE"""),162.5)</f>
        <v>162.5</v>
      </c>
      <c r="AA14" s="115">
        <f ca="1">IFERROR(__xludf.DUMMYFUNCTION("""COMPUTED_VALUE"""),200)</f>
        <v>200</v>
      </c>
      <c r="AB14" s="115">
        <f ca="1">IFERROR(__xludf.DUMMYFUNCTION("""COMPUTED_VALUE"""),312.5)</f>
        <v>312.5</v>
      </c>
      <c r="AC14" s="115">
        <f ca="1">IFERROR(__xludf.DUMMYFUNCTION("""COMPUTED_VALUE"""),375)</f>
        <v>375</v>
      </c>
      <c r="AD14" s="115">
        <f ca="1">IFERROR(__xludf.DUMMYFUNCTION("""COMPUTED_VALUE"""),212.5)</f>
        <v>212.5</v>
      </c>
      <c r="AE14" s="115">
        <f ca="1">IFERROR(__xludf.DUMMYFUNCTION("""COMPUTED_VALUE"""),284.375)</f>
        <v>284.375</v>
      </c>
      <c r="AF14" s="115">
        <f ca="1">IFERROR(__xludf.DUMMYFUNCTION("""COMPUTED_VALUE"""),318.75)</f>
        <v>318.75</v>
      </c>
      <c r="AG14" s="115">
        <f ca="1">IFERROR(__xludf.DUMMYFUNCTION("""COMPUTED_VALUE"""),425)</f>
        <v>425</v>
      </c>
      <c r="AH14" s="117">
        <f ca="1">IFERROR(__xludf.DUMMYFUNCTION("""COMPUTED_VALUE"""),125)</f>
        <v>125</v>
      </c>
      <c r="AI14" s="117">
        <f ca="1">IFERROR(__xludf.DUMMYFUNCTION("""COMPUTED_VALUE"""),25)</f>
        <v>25</v>
      </c>
      <c r="AJ14" s="117">
        <f ca="1">IFERROR(__xludf.DUMMYFUNCTION("""COMPUTED_VALUE"""),200)</f>
        <v>200</v>
      </c>
      <c r="AK14" s="117">
        <f ca="1">IFERROR(__xludf.DUMMYFUNCTION("""COMPUTED_VALUE"""),387.5)</f>
        <v>387.5</v>
      </c>
      <c r="AL14" s="116">
        <f ca="1">IFERROR(__xludf.DUMMYFUNCTION("TRANSPOSE(IMPORTRANGE(""https://docs.google.com/spreadsheets/d/1qQtGxtQxl4quYXMPd_zQFdY6wDqctFn9YzueJfNjlEM/edit#gid=699824725"",""Salary Sheet!K44:K46""))"),537.5)</f>
        <v>537.5</v>
      </c>
      <c r="AM14" s="115">
        <f ca="1">IFERROR(__xludf.DUMMYFUNCTION("""COMPUTED_VALUE"""),412.5)</f>
        <v>412.5</v>
      </c>
      <c r="AN14" s="115">
        <f ca="1">IFERROR(__xludf.DUMMYFUNCTION("""COMPUTED_VALUE"""),500)</f>
        <v>500</v>
      </c>
      <c r="AO14" s="115"/>
      <c r="AP14" s="115"/>
      <c r="AQ14" s="115"/>
      <c r="AR14" s="115"/>
      <c r="AS14" s="115"/>
      <c r="AT14" s="115"/>
      <c r="AU14" s="115"/>
      <c r="AV14" s="48">
        <f ca="1">SUM(I14:AU14)</f>
        <v>5590.625</v>
      </c>
      <c r="AW14" s="9"/>
      <c r="AX14" s="108"/>
      <c r="AY14" s="20" t="s">
        <v>29</v>
      </c>
      <c r="AZ14" s="19">
        <v>0.5</v>
      </c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7"/>
      <c r="BL14" s="107"/>
    </row>
    <row r="15" spans="1:64" ht="21" customHeight="1">
      <c r="A15" s="1"/>
      <c r="B15" s="9"/>
      <c r="C15" s="36"/>
      <c r="D15" s="9"/>
      <c r="E15" s="9"/>
      <c r="F15" s="9"/>
      <c r="G15" s="85" t="s">
        <v>28</v>
      </c>
      <c r="H15" s="34"/>
      <c r="I15" s="104"/>
      <c r="J15" s="103"/>
      <c r="K15" s="103"/>
      <c r="L15" s="103">
        <f>(COUNTBLANK(I15:K15)+1)*AZ19</f>
        <v>2530.7692307692309</v>
      </c>
      <c r="M15" s="111"/>
      <c r="N15" s="111"/>
      <c r="O15" s="111">
        <f>(COUNTBLANK(M15:N15)+1)*AZ19</f>
        <v>1898.0769230769233</v>
      </c>
      <c r="P15" s="112"/>
      <c r="Q15" s="112"/>
      <c r="R15" s="112">
        <f>(COUNTBLANK(P15:Q15)+1)*AZ19</f>
        <v>1898.0769230769233</v>
      </c>
      <c r="S15" s="111"/>
      <c r="T15" s="111"/>
      <c r="U15" s="111"/>
      <c r="V15" s="111"/>
      <c r="W15" s="114"/>
      <c r="X15" s="113"/>
      <c r="Y15" s="111"/>
      <c r="Z15" s="111"/>
      <c r="AA15" s="111">
        <f>(COUNTBLANK(S15:Z15)+1)*AZ19</f>
        <v>5694.2307692307695</v>
      </c>
      <c r="AB15" s="112"/>
      <c r="AC15" s="112"/>
      <c r="AD15" s="112">
        <f>(COUNTBLANK(AB15:AC15)+1)*AZ19</f>
        <v>1898.0769230769233</v>
      </c>
      <c r="AE15" s="111"/>
      <c r="AF15" s="111"/>
      <c r="AG15" s="111">
        <f>(COUNTBLANK(AE15:AF15)+1)*AZ19</f>
        <v>1898.0769230769233</v>
      </c>
      <c r="AH15" s="98"/>
      <c r="AI15" s="98"/>
      <c r="AJ15" s="98"/>
      <c r="AK15" s="100"/>
      <c r="AL15" s="110"/>
      <c r="AM15" s="98"/>
      <c r="AN15" s="98"/>
      <c r="AO15" s="98"/>
      <c r="AP15" s="98"/>
      <c r="AQ15" s="98"/>
      <c r="AR15" s="98"/>
      <c r="AS15" s="98"/>
      <c r="AT15" s="98"/>
      <c r="AU15" s="97"/>
      <c r="AV15" s="48">
        <f>SUM(I15:AU15)</f>
        <v>15817.307692307695</v>
      </c>
      <c r="AW15" s="9"/>
      <c r="AX15" s="108"/>
      <c r="AY15" s="60" t="s">
        <v>27</v>
      </c>
      <c r="AZ15" s="109">
        <v>0.25</v>
      </c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7"/>
      <c r="BL15" s="107"/>
    </row>
    <row r="16" spans="1:64" ht="21" customHeight="1">
      <c r="A16" s="1"/>
      <c r="B16" s="9"/>
      <c r="C16" s="36"/>
      <c r="D16" s="9"/>
      <c r="E16" s="9"/>
      <c r="F16" s="9"/>
      <c r="G16" s="85" t="s">
        <v>26</v>
      </c>
      <c r="H16" s="34"/>
      <c r="I16" s="104"/>
      <c r="J16" s="103"/>
      <c r="K16" s="103"/>
      <c r="L16" s="103"/>
      <c r="M16" s="103"/>
      <c r="N16" s="103">
        <f>(COUNTBLANK(I16:M16)+1)*AZ20</f>
        <v>600</v>
      </c>
      <c r="O16" s="101"/>
      <c r="P16" s="101"/>
      <c r="Q16" s="101"/>
      <c r="R16" s="101">
        <f>(COUNTBLANK(O16:Q16)+1)*AZ20</f>
        <v>400</v>
      </c>
      <c r="S16" s="103"/>
      <c r="T16" s="103"/>
      <c r="U16" s="103"/>
      <c r="V16" s="103"/>
      <c r="W16" s="105"/>
      <c r="X16" s="104"/>
      <c r="Y16" s="103"/>
      <c r="Z16" s="103"/>
      <c r="AA16" s="103"/>
      <c r="AB16" s="103"/>
      <c r="AC16" s="103">
        <f>(COUNTBLANK(S16:AB16)+1)*AZ20</f>
        <v>1100</v>
      </c>
      <c r="AD16" s="101"/>
      <c r="AE16" s="101"/>
      <c r="AF16" s="101"/>
      <c r="AG16" s="101">
        <f>(COUNTBLANK(AD16:AF16)+1)*AZ20</f>
        <v>400</v>
      </c>
      <c r="AH16" s="98"/>
      <c r="AI16" s="98"/>
      <c r="AJ16" s="98"/>
      <c r="AK16" s="100"/>
      <c r="AL16" s="99"/>
      <c r="AM16" s="98"/>
      <c r="AN16" s="98"/>
      <c r="AO16" s="98"/>
      <c r="AP16" s="98"/>
      <c r="AQ16" s="98"/>
      <c r="AR16" s="98"/>
      <c r="AS16" s="98"/>
      <c r="AT16" s="98"/>
      <c r="AU16" s="97"/>
      <c r="AV16" s="48">
        <f>SUM(I16:AU16)</f>
        <v>2500</v>
      </c>
      <c r="AW16" s="9"/>
      <c r="AX16" s="106"/>
      <c r="AY16" s="58" t="s">
        <v>25</v>
      </c>
      <c r="AZ16" s="57">
        <v>12.5</v>
      </c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5"/>
      <c r="BL16" s="1"/>
    </row>
    <row r="17" spans="1:64" ht="21" customHeight="1">
      <c r="A17" s="1"/>
      <c r="B17" s="9"/>
      <c r="C17" s="36"/>
      <c r="D17" s="9"/>
      <c r="E17" s="9"/>
      <c r="F17" s="9"/>
      <c r="G17" s="85" t="s">
        <v>24</v>
      </c>
      <c r="H17" s="34"/>
      <c r="I17" s="104"/>
      <c r="J17" s="103"/>
      <c r="K17" s="103"/>
      <c r="L17" s="103"/>
      <c r="M17" s="103"/>
      <c r="N17" s="103">
        <f>(COUNTBLANK(I17:M17)+1)*AZ21</f>
        <v>300</v>
      </c>
      <c r="O17" s="101"/>
      <c r="P17" s="101"/>
      <c r="Q17" s="101"/>
      <c r="R17" s="101">
        <f>(COUNTBLANK(O17:Q17)+1)*AZ21</f>
        <v>200</v>
      </c>
      <c r="S17" s="103"/>
      <c r="T17" s="103"/>
      <c r="U17" s="103"/>
      <c r="V17" s="103"/>
      <c r="W17" s="105"/>
      <c r="X17" s="104"/>
      <c r="Y17" s="103"/>
      <c r="Z17" s="103"/>
      <c r="AA17" s="103"/>
      <c r="AB17" s="103"/>
      <c r="AC17" s="103">
        <f>(COUNTBLANK(S17:AB17)+1)*AZ21</f>
        <v>550</v>
      </c>
      <c r="AD17" s="101"/>
      <c r="AE17" s="101"/>
      <c r="AF17" s="102"/>
      <c r="AG17" s="101">
        <f>(COUNTBLANK(AD17:AF17)+1)*AZ21</f>
        <v>200</v>
      </c>
      <c r="AH17" s="98"/>
      <c r="AI17" s="98"/>
      <c r="AJ17" s="98"/>
      <c r="AK17" s="100"/>
      <c r="AL17" s="99"/>
      <c r="AM17" s="98"/>
      <c r="AN17" s="98"/>
      <c r="AO17" s="98"/>
      <c r="AP17" s="98"/>
      <c r="AQ17" s="98"/>
      <c r="AR17" s="98"/>
      <c r="AS17" s="98"/>
      <c r="AT17" s="98"/>
      <c r="AU17" s="97"/>
      <c r="AV17" s="48">
        <f>SUM(I17:AU17)</f>
        <v>1250</v>
      </c>
      <c r="AW17" s="9"/>
      <c r="AX17" s="56"/>
      <c r="AY17" s="20" t="s">
        <v>23</v>
      </c>
      <c r="AZ17" s="96">
        <v>7</v>
      </c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5"/>
      <c r="BL17" s="1"/>
    </row>
    <row r="18" spans="1:64" ht="21" customHeight="1">
      <c r="A18" s="1"/>
      <c r="B18" s="9"/>
      <c r="C18" s="36"/>
      <c r="D18" s="9"/>
      <c r="E18" s="9"/>
      <c r="F18" s="9"/>
      <c r="G18" s="85" t="s">
        <v>22</v>
      </c>
      <c r="H18" s="34"/>
      <c r="I18" s="84"/>
      <c r="J18" s="88"/>
      <c r="K18" s="88"/>
      <c r="L18" s="88"/>
      <c r="M18" s="88"/>
      <c r="N18" s="88"/>
      <c r="O18" s="88"/>
      <c r="P18" s="88"/>
      <c r="Q18" s="88"/>
      <c r="R18" s="88"/>
      <c r="S18" s="95"/>
      <c r="T18" s="88"/>
      <c r="U18" s="88"/>
      <c r="V18" s="88"/>
      <c r="W18" s="87"/>
      <c r="X18" s="91"/>
      <c r="Y18" s="88"/>
      <c r="Z18" s="88"/>
      <c r="AA18" s="88"/>
      <c r="AB18" s="88"/>
      <c r="AC18" s="88"/>
      <c r="AD18" s="88"/>
      <c r="AE18" s="94"/>
      <c r="AF18" s="89">
        <f>AZ11*AZ13+AZ11*AZ13</f>
        <v>1500</v>
      </c>
      <c r="AG18" s="93"/>
      <c r="AH18" s="88"/>
      <c r="AI18" s="88"/>
      <c r="AJ18" s="88"/>
      <c r="AK18" s="92"/>
      <c r="AL18" s="91"/>
      <c r="AM18" s="88"/>
      <c r="AN18" s="90">
        <f>AZ11*AZ14</f>
        <v>1500</v>
      </c>
      <c r="AO18" s="89"/>
      <c r="AP18" s="88"/>
      <c r="AQ18" s="88"/>
      <c r="AR18" s="88"/>
      <c r="AS18" s="88"/>
      <c r="AT18" s="88"/>
      <c r="AU18" s="87"/>
      <c r="AV18" s="48">
        <f>SUM(I18:AU18)</f>
        <v>3000</v>
      </c>
      <c r="AW18" s="9"/>
      <c r="AX18" s="56"/>
      <c r="AY18" s="20" t="s">
        <v>21</v>
      </c>
      <c r="AZ18" s="86">
        <f ca="1">AV14/AZ16</f>
        <v>447.25</v>
      </c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5"/>
      <c r="BL18" s="1"/>
    </row>
    <row r="19" spans="1:64" ht="21" customHeight="1">
      <c r="A19" s="1"/>
      <c r="B19" s="9"/>
      <c r="C19" s="36"/>
      <c r="D19" s="9"/>
      <c r="E19" s="9"/>
      <c r="F19" s="9"/>
      <c r="G19" s="85" t="s">
        <v>20</v>
      </c>
      <c r="H19" s="34"/>
      <c r="I19" s="84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3"/>
      <c r="X19" s="82"/>
      <c r="Y19" s="81"/>
      <c r="Z19" s="81"/>
      <c r="AA19" s="81"/>
      <c r="AB19" s="81"/>
      <c r="AC19" s="81"/>
      <c r="AD19" s="80"/>
      <c r="AE19" s="79"/>
      <c r="AF19" s="78">
        <f>AZ11*AZ13</f>
        <v>750</v>
      </c>
      <c r="AG19" s="77">
        <f>$AG$11*$AZ$26+$AZ$28</f>
        <v>0</v>
      </c>
      <c r="AH19" s="77">
        <f>$AG$11*$AZ$26+$AZ$28</f>
        <v>0</v>
      </c>
      <c r="AI19" s="77">
        <f>$AG$11*$AZ$26+$AZ$28</f>
        <v>0</v>
      </c>
      <c r="AJ19" s="77">
        <f>$AG$11*$AZ$26+$AZ$28</f>
        <v>0</v>
      </c>
      <c r="AK19" s="77">
        <f>$AG$11*$AZ$26+$AZ$28</f>
        <v>0</v>
      </c>
      <c r="AL19" s="76">
        <f>($AG$11+$AL$11)*$AZ$26+$AZ$28</f>
        <v>53.077777777777783</v>
      </c>
      <c r="AM19" s="75">
        <f>($AG$11+$AL$11)*$AZ$26+$AZ$28</f>
        <v>53.077777777777783</v>
      </c>
      <c r="AN19" s="75">
        <f>($AG$11+$AL$11)*$AZ$26+$AZ$28</f>
        <v>53.077777777777783</v>
      </c>
      <c r="AO19" s="75"/>
      <c r="AP19" s="75"/>
      <c r="AQ19" s="75"/>
      <c r="AR19" s="75"/>
      <c r="AS19" s="75"/>
      <c r="AT19" s="75"/>
      <c r="AU19" s="75"/>
      <c r="AV19" s="48">
        <f>SUM(I19:AU19)</f>
        <v>909.23333333333335</v>
      </c>
      <c r="AW19" s="9"/>
      <c r="AX19" s="56"/>
      <c r="AY19" s="58" t="s">
        <v>19</v>
      </c>
      <c r="AZ19" s="57">
        <f>(1400*23.5)/52</f>
        <v>632.69230769230774</v>
      </c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5"/>
      <c r="BL19" s="1"/>
    </row>
    <row r="20" spans="1:64" ht="21" customHeight="1" thickBot="1">
      <c r="A20" s="1"/>
      <c r="B20" s="9"/>
      <c r="C20" s="74"/>
      <c r="D20" s="73"/>
      <c r="E20" s="73"/>
      <c r="F20" s="73"/>
      <c r="G20" s="72" t="s">
        <v>18</v>
      </c>
      <c r="H20" s="71"/>
      <c r="I20" s="70">
        <f ca="1">SUM(I14:I19)</f>
        <v>0</v>
      </c>
      <c r="J20" s="70">
        <f ca="1">SUM(J14:J19)</f>
        <v>62.5</v>
      </c>
      <c r="K20" s="70">
        <f ca="1">SUM(K14:K19)</f>
        <v>125</v>
      </c>
      <c r="L20" s="70">
        <f ca="1">SUM(L14:L19)</f>
        <v>2680.7692307692309</v>
      </c>
      <c r="M20" s="70">
        <f ca="1">SUM(M14:M19)</f>
        <v>62.5</v>
      </c>
      <c r="N20" s="70">
        <f ca="1">SUM(N14:N19)</f>
        <v>975</v>
      </c>
      <c r="O20" s="70">
        <f ca="1">SUM(O14:O19)</f>
        <v>1985.5769230769233</v>
      </c>
      <c r="P20" s="70">
        <f ca="1">SUM(P14:P19)</f>
        <v>62.5</v>
      </c>
      <c r="Q20" s="70">
        <f ca="1">SUM(Q14:Q19)</f>
        <v>125</v>
      </c>
      <c r="R20" s="70">
        <f ca="1">SUM(R14:R19)</f>
        <v>2673.0769230769233</v>
      </c>
      <c r="S20" s="70">
        <f ca="1">SUM(S14:S19)</f>
        <v>0</v>
      </c>
      <c r="T20" s="70">
        <f ca="1">SUM(T14:T19)</f>
        <v>0</v>
      </c>
      <c r="U20" s="70">
        <f ca="1">SUM(U14:U19)</f>
        <v>0</v>
      </c>
      <c r="V20" s="70">
        <f ca="1">SUM(V14:V19)</f>
        <v>0</v>
      </c>
      <c r="W20" s="69">
        <f ca="1">SUM(W14:W19)</f>
        <v>0</v>
      </c>
      <c r="X20" s="70">
        <f ca="1">SUM(X14:X19)</f>
        <v>0</v>
      </c>
      <c r="Y20" s="70">
        <f ca="1">SUM(Y14:Y19)</f>
        <v>187.5</v>
      </c>
      <c r="Z20" s="70">
        <f ca="1">SUM(Z14:Z19)</f>
        <v>162.5</v>
      </c>
      <c r="AA20" s="70">
        <f ca="1">SUM(AA14:AA19)</f>
        <v>5894.2307692307695</v>
      </c>
      <c r="AB20" s="70">
        <f ca="1">SUM(AB14:AB19)</f>
        <v>312.5</v>
      </c>
      <c r="AC20" s="70">
        <f ca="1">SUM(AC14:AC19)</f>
        <v>2025</v>
      </c>
      <c r="AD20" s="70">
        <f ca="1">SUM(AD14:AD19)</f>
        <v>2110.5769230769233</v>
      </c>
      <c r="AE20" s="70">
        <f ca="1">SUM(AE14:AE19)</f>
        <v>284.375</v>
      </c>
      <c r="AF20" s="70">
        <f ca="1">SUM(AF14:AF19)</f>
        <v>2568.75</v>
      </c>
      <c r="AG20" s="70">
        <f ca="1">SUM(AG14:AG19)</f>
        <v>2923.0769230769233</v>
      </c>
      <c r="AH20" s="70">
        <f ca="1">SUM(AH14:AH19)</f>
        <v>125</v>
      </c>
      <c r="AI20" s="70">
        <f ca="1">SUM(AI14:AI19)</f>
        <v>25</v>
      </c>
      <c r="AJ20" s="70">
        <f ca="1">SUM(AJ14:AJ19)</f>
        <v>200</v>
      </c>
      <c r="AK20" s="69">
        <f ca="1">SUM(AK14:AK19)</f>
        <v>387.5</v>
      </c>
      <c r="AL20" s="70">
        <f ca="1">SUM(AL14:AL19)</f>
        <v>590.57777777777778</v>
      </c>
      <c r="AM20" s="70">
        <f ca="1">SUM(AM14:AM19)</f>
        <v>465.57777777777778</v>
      </c>
      <c r="AN20" s="70">
        <f ca="1">SUM(AN14:AN19)</f>
        <v>2053.0777777777776</v>
      </c>
      <c r="AO20" s="70"/>
      <c r="AP20" s="70"/>
      <c r="AQ20" s="70"/>
      <c r="AR20" s="70"/>
      <c r="AS20" s="70"/>
      <c r="AT20" s="70"/>
      <c r="AU20" s="69"/>
      <c r="AV20" s="38"/>
      <c r="AW20" s="9"/>
      <c r="AX20" s="56"/>
      <c r="AY20" s="20" t="s">
        <v>17</v>
      </c>
      <c r="AZ20" s="68">
        <v>100</v>
      </c>
      <c r="BB20" s="56"/>
      <c r="BC20" s="56"/>
      <c r="BD20" s="56"/>
      <c r="BE20" s="56"/>
      <c r="BF20" s="56"/>
      <c r="BG20" s="56"/>
      <c r="BH20" s="56"/>
      <c r="BI20" s="56"/>
      <c r="BJ20" s="56"/>
      <c r="BK20" s="55"/>
      <c r="BL20" s="1"/>
    </row>
    <row r="21" spans="1:64" ht="21" customHeight="1">
      <c r="A21" s="1"/>
      <c r="B21" s="67">
        <v>3</v>
      </c>
      <c r="C21" s="36"/>
      <c r="D21" s="66" t="s">
        <v>16</v>
      </c>
      <c r="E21" s="9"/>
      <c r="F21" s="9"/>
      <c r="G21" s="54" t="s">
        <v>15</v>
      </c>
      <c r="H21" s="34"/>
      <c r="I21" s="65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1"/>
      <c r="X21" s="63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4"/>
      <c r="AL21" s="63"/>
      <c r="AM21" s="62"/>
      <c r="AN21" s="62"/>
      <c r="AO21" s="62"/>
      <c r="AP21" s="62"/>
      <c r="AQ21" s="62"/>
      <c r="AR21" s="62"/>
      <c r="AS21" s="62"/>
      <c r="AT21" s="62"/>
      <c r="AU21" s="61"/>
      <c r="AV21" s="48">
        <f>SUM(I21:AU21)</f>
        <v>0</v>
      </c>
      <c r="AW21" s="9"/>
      <c r="AX21" s="56"/>
      <c r="AY21" s="60" t="s">
        <v>14</v>
      </c>
      <c r="AZ21" s="59">
        <v>50</v>
      </c>
      <c r="BB21" s="56"/>
      <c r="BC21" s="56"/>
      <c r="BD21" s="56"/>
      <c r="BE21" s="56"/>
      <c r="BF21" s="56"/>
      <c r="BG21" s="56"/>
      <c r="BH21" s="56"/>
      <c r="BI21" s="56"/>
      <c r="BJ21" s="56"/>
      <c r="BK21" s="55"/>
      <c r="BL21" s="1"/>
    </row>
    <row r="22" spans="1:64" ht="21" customHeight="1">
      <c r="A22" s="1"/>
      <c r="B22" s="9"/>
      <c r="C22" s="36"/>
      <c r="D22" s="9"/>
      <c r="E22" s="9"/>
      <c r="F22" s="9"/>
      <c r="G22" s="54" t="s">
        <v>13</v>
      </c>
      <c r="H22" s="34"/>
      <c r="I22" s="53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49"/>
      <c r="X22" s="51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2"/>
      <c r="AL22" s="51"/>
      <c r="AM22" s="50"/>
      <c r="AN22" s="50"/>
      <c r="AO22" s="50"/>
      <c r="AP22" s="50"/>
      <c r="AQ22" s="50"/>
      <c r="AR22" s="50"/>
      <c r="AS22" s="50"/>
      <c r="AT22" s="50"/>
      <c r="AU22" s="49"/>
      <c r="AV22" s="48">
        <f>SUM(I22:AU22)</f>
        <v>0</v>
      </c>
      <c r="AW22" s="9"/>
      <c r="AX22" s="56"/>
      <c r="AY22" s="58" t="s">
        <v>12</v>
      </c>
      <c r="AZ22" s="57">
        <v>42500</v>
      </c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5"/>
      <c r="BL22" s="1"/>
    </row>
    <row r="23" spans="1:64" ht="21" customHeight="1">
      <c r="A23" s="1"/>
      <c r="B23" s="9"/>
      <c r="C23" s="36"/>
      <c r="D23" s="9"/>
      <c r="E23" s="9"/>
      <c r="F23" s="9"/>
      <c r="G23" s="54" t="s">
        <v>11</v>
      </c>
      <c r="H23" s="34"/>
      <c r="I23" s="53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49"/>
      <c r="X23" s="51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2"/>
      <c r="AL23" s="51"/>
      <c r="AM23" s="50"/>
      <c r="AN23" s="50"/>
      <c r="AO23" s="50"/>
      <c r="AP23" s="50"/>
      <c r="AQ23" s="50"/>
      <c r="AR23" s="50"/>
      <c r="AS23" s="50"/>
      <c r="AT23" s="50"/>
      <c r="AU23" s="49"/>
      <c r="AV23" s="48">
        <f>SUM(I23:AU23)</f>
        <v>0</v>
      </c>
      <c r="AW23" s="9"/>
      <c r="AX23" s="4"/>
      <c r="AY23" s="20" t="s">
        <v>10</v>
      </c>
      <c r="AZ23" s="19">
        <v>0.6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</row>
    <row r="24" spans="1:64" ht="21" customHeight="1" thickBot="1">
      <c r="A24" s="1"/>
      <c r="B24" s="9"/>
      <c r="C24" s="47"/>
      <c r="D24" s="46"/>
      <c r="E24" s="46"/>
      <c r="F24" s="46"/>
      <c r="G24" s="45" t="s">
        <v>9</v>
      </c>
      <c r="H24" s="44"/>
      <c r="I24" s="43">
        <f>SUM(I21:I23)</f>
        <v>0</v>
      </c>
      <c r="J24" s="40">
        <f>SUM(J21:J23)</f>
        <v>0</v>
      </c>
      <c r="K24" s="40">
        <f>SUM(K21:K23)</f>
        <v>0</v>
      </c>
      <c r="L24" s="40">
        <f>SUM(L21:L23)</f>
        <v>0</v>
      </c>
      <c r="M24" s="40">
        <f>SUM(M21:M23)</f>
        <v>0</v>
      </c>
      <c r="N24" s="40">
        <f>SUM(N21:N23)</f>
        <v>0</v>
      </c>
      <c r="O24" s="40">
        <f>SUM(O21:O23)</f>
        <v>0</v>
      </c>
      <c r="P24" s="40">
        <f>SUM(P21:P23)</f>
        <v>0</v>
      </c>
      <c r="Q24" s="40">
        <f>SUM(Q21:Q23)</f>
        <v>0</v>
      </c>
      <c r="R24" s="40">
        <f>SUM(R21:R23)</f>
        <v>0</v>
      </c>
      <c r="S24" s="40">
        <f>SUM(S21:S23)</f>
        <v>0</v>
      </c>
      <c r="T24" s="40">
        <f>SUM(T21:T23)</f>
        <v>0</v>
      </c>
      <c r="U24" s="40">
        <f>SUM(U21:U23)</f>
        <v>0</v>
      </c>
      <c r="V24" s="40">
        <f>SUM(V21:V23)</f>
        <v>0</v>
      </c>
      <c r="W24" s="39">
        <f>SUM(W21:W23)</f>
        <v>0</v>
      </c>
      <c r="X24" s="43">
        <f>SUM(X21:X23)</f>
        <v>0</v>
      </c>
      <c r="Y24" s="40">
        <f>SUM(Y21:Y23)</f>
        <v>0</v>
      </c>
      <c r="Z24" s="40">
        <f>SUM(Z21:Z23)</f>
        <v>0</v>
      </c>
      <c r="AA24" s="40">
        <f>SUM(AA21:AA23)</f>
        <v>0</v>
      </c>
      <c r="AB24" s="40">
        <f>SUM(AB21:AB23)</f>
        <v>0</v>
      </c>
      <c r="AC24" s="40">
        <f>SUM(AC21:AC23)</f>
        <v>0</v>
      </c>
      <c r="AD24" s="40">
        <f>SUM(AD21:AD23)</f>
        <v>0</v>
      </c>
      <c r="AE24" s="40">
        <f>SUM(AE21:AE23)</f>
        <v>0</v>
      </c>
      <c r="AF24" s="40">
        <f>SUM(AF21:AF23)</f>
        <v>0</v>
      </c>
      <c r="AG24" s="40">
        <f>SUM(AG21:AG23)</f>
        <v>0</v>
      </c>
      <c r="AH24" s="40">
        <f>SUM(AH21:AH23)</f>
        <v>0</v>
      </c>
      <c r="AI24" s="40">
        <f>SUM(AI21:AI23)</f>
        <v>0</v>
      </c>
      <c r="AJ24" s="40">
        <f>SUM(AJ21:AJ23)</f>
        <v>0</v>
      </c>
      <c r="AK24" s="42">
        <f>SUM(AK21:AK23)</f>
        <v>0</v>
      </c>
      <c r="AL24" s="41">
        <f>SUM(AL21:AL23)</f>
        <v>0</v>
      </c>
      <c r="AM24" s="40">
        <f>SUM(AM21:AM23)</f>
        <v>0</v>
      </c>
      <c r="AN24" s="40">
        <f>SUM(AN21:AN23)</f>
        <v>0</v>
      </c>
      <c r="AO24" s="40">
        <f>SUM(AO21:AO23)</f>
        <v>0</v>
      </c>
      <c r="AP24" s="40">
        <f>SUM(AP21:AP23)</f>
        <v>0</v>
      </c>
      <c r="AQ24" s="40">
        <f>SUM(AQ21:AQ23)</f>
        <v>0</v>
      </c>
      <c r="AR24" s="40">
        <f>SUM(AR21:AR23)</f>
        <v>0</v>
      </c>
      <c r="AS24" s="40">
        <f>SUM(AS21:AS23)</f>
        <v>0</v>
      </c>
      <c r="AT24" s="40">
        <f>SUM(AT21:AT23)</f>
        <v>0</v>
      </c>
      <c r="AU24" s="39">
        <f>SUM(AU21:AU23)</f>
        <v>0</v>
      </c>
      <c r="AV24" s="38"/>
      <c r="AW24" s="9"/>
      <c r="AX24" s="4"/>
      <c r="AY24" s="20" t="s">
        <v>8</v>
      </c>
      <c r="AZ24" s="19">
        <v>0.4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</row>
    <row r="25" spans="1:64" ht="21" customHeight="1">
      <c r="A25" s="1"/>
      <c r="B25" s="37">
        <v>4</v>
      </c>
      <c r="C25" s="36"/>
      <c r="D25" s="10" t="s">
        <v>7</v>
      </c>
      <c r="E25" s="9"/>
      <c r="F25" s="9"/>
      <c r="G25" s="35" t="s">
        <v>6</v>
      </c>
      <c r="H25" s="34"/>
      <c r="I25" s="33">
        <f ca="1">I13-I20-I24</f>
        <v>0</v>
      </c>
      <c r="J25" s="30">
        <f ca="1">J13-J20-J24</f>
        <v>-62.5</v>
      </c>
      <c r="K25" s="30">
        <f ca="1">K13-K20-K24</f>
        <v>-125</v>
      </c>
      <c r="L25" s="30">
        <f ca="1">L13-L20-L24</f>
        <v>-2680.7692307692309</v>
      </c>
      <c r="M25" s="30">
        <f ca="1">M13-M20-M24</f>
        <v>-62.5</v>
      </c>
      <c r="N25" s="30">
        <f ca="1">N13-N20-N24</f>
        <v>-975</v>
      </c>
      <c r="O25" s="30">
        <f ca="1">O13-O20-O24</f>
        <v>-1985.5769230769233</v>
      </c>
      <c r="P25" s="30">
        <f ca="1">P13-P20-P24</f>
        <v>-62.5</v>
      </c>
      <c r="Q25" s="30">
        <f ca="1">Q13-Q20-Q24</f>
        <v>-125</v>
      </c>
      <c r="R25" s="30">
        <f ca="1">R13-R20-R24</f>
        <v>-2673.0769230769233</v>
      </c>
      <c r="S25" s="30">
        <f ca="1">S13-S20-S24</f>
        <v>0</v>
      </c>
      <c r="T25" s="30">
        <f ca="1">T13-T20-T24</f>
        <v>0</v>
      </c>
      <c r="U25" s="30">
        <f ca="1">U13-U20-U24</f>
        <v>0</v>
      </c>
      <c r="V25" s="30">
        <f ca="1">V13-V20-V24</f>
        <v>0</v>
      </c>
      <c r="W25" s="32">
        <f ca="1">W13-W20-W24</f>
        <v>0</v>
      </c>
      <c r="X25" s="31">
        <f ca="1">X13-X20-X24</f>
        <v>0</v>
      </c>
      <c r="Y25" s="30">
        <f ca="1">Y13-Y20-Y24</f>
        <v>-187.5</v>
      </c>
      <c r="Z25" s="30">
        <f ca="1">Z13-Z20-Z24</f>
        <v>-162.5</v>
      </c>
      <c r="AA25" s="30">
        <f ca="1">AA13-AA20-AA24</f>
        <v>-5894.2307692307695</v>
      </c>
      <c r="AB25" s="30">
        <f ca="1">AB13-AB20-AB24</f>
        <v>-312.5</v>
      </c>
      <c r="AC25" s="30">
        <f ca="1">AC13-AC20-AC24</f>
        <v>-2025</v>
      </c>
      <c r="AD25" s="30">
        <f ca="1">AD13-AD20-AD24</f>
        <v>-2110.5769230769233</v>
      </c>
      <c r="AE25" s="30">
        <f ca="1">AE13-AE20-AE24</f>
        <v>-284.375</v>
      </c>
      <c r="AF25" s="30">
        <f ca="1">AF13-AF20-AF24</f>
        <v>-1068.75</v>
      </c>
      <c r="AG25" s="30">
        <f ca="1">AG13-AG20-AG24</f>
        <v>-2923.0769230769233</v>
      </c>
      <c r="AH25" s="30">
        <f ca="1">AH13-AH20-AH24</f>
        <v>-125</v>
      </c>
      <c r="AI25" s="30">
        <f ca="1">AI13-AI20-AI24</f>
        <v>-25</v>
      </c>
      <c r="AJ25" s="30">
        <f ca="1">AJ13-AJ20-AJ24</f>
        <v>-200</v>
      </c>
      <c r="AK25" s="32">
        <f ca="1">AK13-AK20-AK24</f>
        <v>-387.5</v>
      </c>
      <c r="AL25" s="31">
        <f ca="1">AL13-AL20-AL24</f>
        <v>16409.422222222223</v>
      </c>
      <c r="AM25" s="30">
        <f ca="1">AM13-AM20-AM24</f>
        <v>-465.57777777777778</v>
      </c>
      <c r="AN25" s="30">
        <f ca="1">AN13-AN20-AN24</f>
        <v>946.92222222222244</v>
      </c>
      <c r="AO25" s="30">
        <f>AO13-AO20-AO24</f>
        <v>0</v>
      </c>
      <c r="AP25" s="30">
        <f>AP13-AP20-AP24</f>
        <v>0</v>
      </c>
      <c r="AQ25" s="30">
        <f>AQ13-AQ20-AQ24</f>
        <v>0</v>
      </c>
      <c r="AR25" s="30">
        <f>AR13-AR20-AR24</f>
        <v>0</v>
      </c>
      <c r="AS25" s="30">
        <f>AS13-AS20-AS24</f>
        <v>0</v>
      </c>
      <c r="AT25" s="30">
        <f>AT13-AT20-AT24</f>
        <v>0</v>
      </c>
      <c r="AU25" s="29">
        <f>AU13-AU20-AU24</f>
        <v>0</v>
      </c>
      <c r="AV25" s="5"/>
      <c r="AW25" s="17"/>
      <c r="AX25" s="4"/>
      <c r="AY25" s="20" t="s">
        <v>5</v>
      </c>
      <c r="AZ25" s="19">
        <v>0.1686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1"/>
      <c r="BL25" s="1"/>
    </row>
    <row r="26" spans="1:64" ht="21" customHeight="1" thickBot="1">
      <c r="A26" s="1"/>
      <c r="B26" s="7"/>
      <c r="C26" s="28"/>
      <c r="D26" s="27"/>
      <c r="E26" s="27"/>
      <c r="F26" s="27"/>
      <c r="G26" s="26" t="s">
        <v>4</v>
      </c>
      <c r="H26" s="25"/>
      <c r="I26" s="24">
        <f ca="1">SUM($I$25:I$25)</f>
        <v>0</v>
      </c>
      <c r="J26" s="22">
        <f ca="1">SUM($I$25:J$25)</f>
        <v>-62.5</v>
      </c>
      <c r="K26" s="22">
        <f ca="1">SUM($I$25:K$25)</f>
        <v>-187.5</v>
      </c>
      <c r="L26" s="22">
        <f ca="1">SUM($I$25:L$25)</f>
        <v>-2868.2692307692309</v>
      </c>
      <c r="M26" s="22">
        <f ca="1">SUM($I$25:M$25)</f>
        <v>-2930.7692307692309</v>
      </c>
      <c r="N26" s="22">
        <f ca="1">SUM($I$25:N$25)</f>
        <v>-3905.7692307692309</v>
      </c>
      <c r="O26" s="22">
        <f ca="1">SUM($I$25:O$25)</f>
        <v>-5891.3461538461543</v>
      </c>
      <c r="P26" s="22">
        <f ca="1">SUM($I$25:P$25)</f>
        <v>-5953.8461538461543</v>
      </c>
      <c r="Q26" s="22">
        <f ca="1">SUM($I$25:Q$25)</f>
        <v>-6078.8461538461543</v>
      </c>
      <c r="R26" s="22">
        <f ca="1">SUM($I$25:R$25)</f>
        <v>-8751.923076923078</v>
      </c>
      <c r="S26" s="22">
        <f ca="1">SUM($I$25:S$25)</f>
        <v>-8751.923076923078</v>
      </c>
      <c r="T26" s="22">
        <f ca="1">SUM($I$25:T$25)</f>
        <v>-8751.923076923078</v>
      </c>
      <c r="U26" s="22">
        <f ca="1">SUM($I$25:U$25)</f>
        <v>-8751.923076923078</v>
      </c>
      <c r="V26" s="22">
        <f ca="1">SUM($I$25:V$25)</f>
        <v>-8751.923076923078</v>
      </c>
      <c r="W26" s="21">
        <f ca="1">SUM($I$25:W$25)</f>
        <v>-8751.923076923078</v>
      </c>
      <c r="X26" s="24">
        <f ca="1">SUM($I$25:X$25)</f>
        <v>-8751.923076923078</v>
      </c>
      <c r="Y26" s="22">
        <f ca="1">SUM($I$25:Y$25)</f>
        <v>-8939.423076923078</v>
      </c>
      <c r="Z26" s="22">
        <f ca="1">SUM($I$25:Z$25)</f>
        <v>-9101.923076923078</v>
      </c>
      <c r="AA26" s="22">
        <f ca="1">SUM($I$25:AA$25)</f>
        <v>-14996.153846153848</v>
      </c>
      <c r="AB26" s="22">
        <f ca="1">SUM($I$25:AB$25)</f>
        <v>-15308.653846153848</v>
      </c>
      <c r="AC26" s="22">
        <f ca="1">SUM($I$25:AC$25)</f>
        <v>-17333.653846153848</v>
      </c>
      <c r="AD26" s="22">
        <f ca="1">SUM($I$25:AD$25)</f>
        <v>-19444.23076923077</v>
      </c>
      <c r="AE26" s="22">
        <f ca="1">SUM($I$25:AE$25)</f>
        <v>-19728.60576923077</v>
      </c>
      <c r="AF26" s="22">
        <f ca="1">SUM($I$25:AF$25)</f>
        <v>-20797.35576923077</v>
      </c>
      <c r="AG26" s="22">
        <f ca="1">SUM($I$25:AG$25)</f>
        <v>-23720.432692307691</v>
      </c>
      <c r="AH26" s="22">
        <f ca="1">SUM($I$25:AH$25)</f>
        <v>-23845.432692307691</v>
      </c>
      <c r="AI26" s="22">
        <f ca="1">SUM($I$25:AI$25)</f>
        <v>-23870.432692307691</v>
      </c>
      <c r="AJ26" s="22">
        <f ca="1">SUM($I$25:AJ$25)</f>
        <v>-24070.432692307691</v>
      </c>
      <c r="AK26" s="21">
        <f ca="1">SUM($I$25:AK$25)</f>
        <v>-24457.932692307691</v>
      </c>
      <c r="AL26" s="23">
        <f ca="1">SUM($I$25:AL$25)</f>
        <v>-8048.5104700854681</v>
      </c>
      <c r="AM26" s="22">
        <f ca="1">SUM($I$25:AM$25)</f>
        <v>-8514.0882478632466</v>
      </c>
      <c r="AN26" s="22">
        <f ca="1">SUM($I$25:AN$25)</f>
        <v>-7567.1660256410241</v>
      </c>
      <c r="AO26" s="22">
        <f ca="1">SUM($I$25:AO$25)</f>
        <v>-7567.1660256410241</v>
      </c>
      <c r="AP26" s="22">
        <f ca="1">SUM($I$25:AP$25)</f>
        <v>-7567.1660256410241</v>
      </c>
      <c r="AQ26" s="22">
        <f ca="1">SUM($I$25:AQ$25)</f>
        <v>-7567.1660256410241</v>
      </c>
      <c r="AR26" s="22">
        <f ca="1">SUM($I$25:AR$25)</f>
        <v>-7567.1660256410241</v>
      </c>
      <c r="AS26" s="22">
        <f ca="1">SUM($I$25:AS$25)</f>
        <v>-7567.1660256410241</v>
      </c>
      <c r="AT26" s="22">
        <f ca="1">SUM($I$25:AT$25)</f>
        <v>-7567.1660256410241</v>
      </c>
      <c r="AU26" s="21">
        <f ca="1">SUM($I$25:AU$25)</f>
        <v>-7567.1660256410241</v>
      </c>
      <c r="AV26" s="5"/>
      <c r="AW26" s="17"/>
      <c r="AX26" s="4"/>
      <c r="AY26" s="20" t="s">
        <v>3</v>
      </c>
      <c r="AZ26" s="19">
        <f>AZ25/54</f>
        <v>3.1222222222222224E-3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1"/>
      <c r="BL26" s="1"/>
    </row>
    <row r="27" spans="1:64" ht="21" customHeight="1">
      <c r="A27" s="1"/>
      <c r="B27" s="18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0" t="s">
        <v>2</v>
      </c>
      <c r="AO27" s="9"/>
      <c r="AP27" s="9"/>
      <c r="AQ27" s="9"/>
      <c r="AR27" s="8">
        <f>SUM(AV11:AV12)</f>
        <v>21500</v>
      </c>
      <c r="AS27" s="7"/>
      <c r="AT27" s="7"/>
      <c r="AU27" s="6"/>
      <c r="AV27" s="5"/>
      <c r="AW27" s="17"/>
      <c r="AX27" s="4"/>
      <c r="AY27" s="16"/>
      <c r="AZ27" s="1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</row>
    <row r="28" spans="1:64" ht="21" customHeight="1">
      <c r="A28" s="1"/>
      <c r="B28" s="9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0" t="s">
        <v>1</v>
      </c>
      <c r="AO28" s="9"/>
      <c r="AP28" s="9"/>
      <c r="AQ28" s="9"/>
      <c r="AR28" s="8">
        <f ca="1">-SUM(AV14:AV19)</f>
        <v>-29067.166025641029</v>
      </c>
      <c r="AS28" s="7"/>
      <c r="AT28" s="7"/>
      <c r="AU28" s="6"/>
      <c r="AV28" s="5"/>
      <c r="AW28" s="1"/>
      <c r="AX28" s="4"/>
      <c r="AY28" s="14"/>
      <c r="AZ28" s="1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1"/>
      <c r="BL28" s="1"/>
    </row>
    <row r="29" spans="1:64" ht="21" customHeight="1">
      <c r="A29" s="1"/>
      <c r="B29" s="9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0" t="s">
        <v>0</v>
      </c>
      <c r="AO29" s="9"/>
      <c r="AP29" s="9"/>
      <c r="AQ29" s="9"/>
      <c r="AR29" s="8">
        <f ca="1">AR27+AR28</f>
        <v>-7567.1660256410287</v>
      </c>
      <c r="AS29" s="7"/>
      <c r="AT29" s="7"/>
      <c r="AU29" s="6"/>
      <c r="AV29" s="5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1"/>
      <c r="BL29" s="1"/>
    </row>
    <row r="30" spans="1:64" ht="21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</row>
    <row r="31" spans="1:64" ht="21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W31" s="1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</row>
    <row r="32" spans="1:64" ht="21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X32" s="1"/>
      <c r="AY32" s="3"/>
      <c r="AZ32" s="3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ht="21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ht="21" customHeight="1">
      <c r="A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ht="21" customHeight="1">
      <c r="A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</sheetData>
  <mergeCells count="45">
    <mergeCell ref="AN29:AQ29"/>
    <mergeCell ref="AR29:AU29"/>
    <mergeCell ref="X8:AK8"/>
    <mergeCell ref="AL8:AU8"/>
    <mergeCell ref="AW8:AW24"/>
    <mergeCell ref="AV9:AV10"/>
    <mergeCell ref="BA9:BE9"/>
    <mergeCell ref="AN27:AQ27"/>
    <mergeCell ref="AR27:AU27"/>
    <mergeCell ref="AN28:AQ28"/>
    <mergeCell ref="AR28:AU28"/>
    <mergeCell ref="G24:H24"/>
    <mergeCell ref="G25:H25"/>
    <mergeCell ref="B2:F2"/>
    <mergeCell ref="I2:N2"/>
    <mergeCell ref="I4:O4"/>
    <mergeCell ref="P4:T4"/>
    <mergeCell ref="I5:O5"/>
    <mergeCell ref="P5:T5"/>
    <mergeCell ref="I8:W8"/>
    <mergeCell ref="D11:F13"/>
    <mergeCell ref="D14:F20"/>
    <mergeCell ref="D21:F24"/>
    <mergeCell ref="D25:F26"/>
    <mergeCell ref="G14:H14"/>
    <mergeCell ref="G15:H15"/>
    <mergeCell ref="G16:H16"/>
    <mergeCell ref="G17:H17"/>
    <mergeCell ref="G18:H18"/>
    <mergeCell ref="G26:H26"/>
    <mergeCell ref="B14:B20"/>
    <mergeCell ref="B21:B24"/>
    <mergeCell ref="B25:B26"/>
    <mergeCell ref="B27:B29"/>
    <mergeCell ref="G20:H20"/>
    <mergeCell ref="G19:H19"/>
    <mergeCell ref="G21:H21"/>
    <mergeCell ref="G22:H22"/>
    <mergeCell ref="G23:H23"/>
    <mergeCell ref="G9:H9"/>
    <mergeCell ref="G10:H10"/>
    <mergeCell ref="B11:B13"/>
    <mergeCell ref="G11:H11"/>
    <mergeCell ref="G12:H12"/>
    <mergeCell ref="G13:H13"/>
  </mergeCells>
  <conditionalFormatting sqref="AN18">
    <cfRule type="notContainsBlanks" dxfId="0" priority="1">
      <formula>LEN(TRIM(AN18))&gt;0</formula>
    </cfRule>
  </conditionalFormatting>
  <printOptions horizontalCentered="1" verticalCentered="1" gridLines="1"/>
  <pageMargins left="0.7" right="0.7" top="0.75" bottom="0.75" header="0" footer="0"/>
  <pageSetup paperSize="9" fitToWidth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Report -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Yokiri</dc:creator>
  <cp:lastModifiedBy>Yokiri</cp:lastModifiedBy>
  <dcterms:created xsi:type="dcterms:W3CDTF">2022-06-08T14:30:27Z</dcterms:created>
  <dcterms:modified xsi:type="dcterms:W3CDTF">2022-06-08T14:32:49Z</dcterms:modified>
</cp:coreProperties>
</file>