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特性表" sheetId="2" r:id="rId1"/>
    <sheet name="check_info" sheetId="22" r:id="rId2"/>
    <sheet name="HUDBUFF表" sheetId="3" r:id="rId3"/>
    <sheet name="单位卡分表" sheetId="4" r:id="rId4"/>
    <sheet name="技能卡分表" sheetId="5" r:id="rId5"/>
    <sheet name="组件分表" sheetId="6" r:id="rId6"/>
    <sheet name="特性表检索" sheetId="7" state="hidden" r:id="rId7"/>
    <sheet name="英雄卡分表" sheetId="8" r:id="rId8"/>
    <sheet name="场景物件表及数值" sheetId="9" r:id="rId9"/>
    <sheet name="机制总表（参考）" sheetId="10" r:id="rId10"/>
    <sheet name="AI阵容搭配规划" sheetId="11" r:id="rId11"/>
    <sheet name="新手卡规划" sheetId="12" r:id="rId12"/>
    <sheet name="卡牌数值表" sheetId="13" r:id="rId13"/>
    <sheet name="英雄数值表" sheetId="14" r:id="rId14"/>
    <sheet name="组件ID生成表" sheetId="15" r:id="rId15"/>
    <sheet name="CardConfig映射表" sheetId="16" r:id="rId16"/>
    <sheet name="FeatureConfig映射表" sheetId="17" r:id="rId17"/>
    <sheet name="TreasureConfig映射表" sheetId="18" r:id="rId18"/>
    <sheet name="HeroConfig映射表" sheetId="19" r:id="rId19"/>
    <sheet name="ArkPartConfig映射表" sheetId="20" r:id="rId20"/>
    <sheet name="永久加成分表（废弃）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2" name="ID_546E2A9585AC483F88F79B1B0FABC91A" descr="WdnwRn"/>
        <xdr:cNvPicPr/>
      </xdr:nvPicPr>
      <xdr:blipFill>
        <a:blip r:embed="rId1"/>
        <a:stretch>
          <a:fillRect/>
        </a:stretch>
      </xdr:blipFill>
      <xdr:spPr>
        <a:xfrm>
          <a:off x="12519660" y="617220"/>
          <a:ext cx="452120" cy="1333500"/>
        </a:xfrm>
        <a:prstGeom prst="rect">
          <a:avLst/>
        </a:prstGeom>
      </xdr:spPr>
    </xdr:pic>
  </etc:cellImage>
  <etc:cellImage>
    <xdr:pic>
      <xdr:nvPicPr>
        <xdr:cNvPr id="24" name="ID_F489C4BF30134C3991056A3BA6E6744F" descr="QdMJiN"/>
        <xdr:cNvPicPr/>
      </xdr:nvPicPr>
      <xdr:blipFill>
        <a:blip r:embed="rId2"/>
        <a:stretch>
          <a:fillRect/>
        </a:stretch>
      </xdr:blipFill>
      <xdr:spPr>
        <a:xfrm>
          <a:off x="12519660" y="19974560"/>
          <a:ext cx="452120" cy="1333500"/>
        </a:xfrm>
        <a:prstGeom prst="rect">
          <a:avLst/>
        </a:prstGeom>
      </xdr:spPr>
    </xdr:pic>
  </etc:cellImage>
  <etc:cellImage>
    <xdr:pic>
      <xdr:nvPicPr>
        <xdr:cNvPr id="23" name="ID_2126AC54262D45F1AC0F44F92328BA7C" descr="MulTXd"/>
        <xdr:cNvPicPr/>
      </xdr:nvPicPr>
      <xdr:blipFill>
        <a:blip r:embed="rId3"/>
        <a:stretch>
          <a:fillRect/>
        </a:stretch>
      </xdr:blipFill>
      <xdr:spPr>
        <a:xfrm>
          <a:off x="12519660" y="38567360"/>
          <a:ext cx="452120" cy="1333500"/>
        </a:xfrm>
        <a:prstGeom prst="rect">
          <a:avLst/>
        </a:prstGeom>
      </xdr:spPr>
    </xdr:pic>
  </etc:cellImage>
  <etc:cellImage>
    <xdr:pic>
      <xdr:nvPicPr>
        <xdr:cNvPr id="21" name="ID_94AAB0458B7F420EA76325C64E01B6C2" descr="BiEDTb"/>
        <xdr:cNvPicPr/>
      </xdr:nvPicPr>
      <xdr:blipFill>
        <a:blip r:embed="rId4"/>
        <a:stretch>
          <a:fillRect/>
        </a:stretch>
      </xdr:blipFill>
      <xdr:spPr>
        <a:xfrm>
          <a:off x="12519660" y="18209260"/>
          <a:ext cx="452120" cy="1333500"/>
        </a:xfrm>
        <a:prstGeom prst="rect">
          <a:avLst/>
        </a:prstGeom>
      </xdr:spPr>
    </xdr:pic>
  </etc:cellImage>
  <etc:cellImage>
    <xdr:pic>
      <xdr:nvPicPr>
        <xdr:cNvPr id="17" name="ID_6A9F6F2B73774BBB8E85C5D052B66669" descr="hIcYti"/>
        <xdr:cNvPicPr/>
      </xdr:nvPicPr>
      <xdr:blipFill>
        <a:blip r:embed="rId5"/>
        <a:stretch>
          <a:fillRect/>
        </a:stretch>
      </xdr:blipFill>
      <xdr:spPr>
        <a:xfrm>
          <a:off x="12519660" y="21384260"/>
          <a:ext cx="452120" cy="1333500"/>
        </a:xfrm>
        <a:prstGeom prst="rect">
          <a:avLst/>
        </a:prstGeom>
      </xdr:spPr>
    </xdr:pic>
  </etc:cellImage>
  <etc:cellImage>
    <xdr:pic>
      <xdr:nvPicPr>
        <xdr:cNvPr id="16" name="ID_60A86A4091584061A8A219D0DED6E6BC" descr="frAMpZ"/>
        <xdr:cNvPicPr/>
      </xdr:nvPicPr>
      <xdr:blipFill>
        <a:blip r:embed="rId6"/>
        <a:stretch>
          <a:fillRect/>
        </a:stretch>
      </xdr:blipFill>
      <xdr:spPr>
        <a:xfrm>
          <a:off x="12519660" y="25613360"/>
          <a:ext cx="452120" cy="1333500"/>
        </a:xfrm>
        <a:prstGeom prst="rect">
          <a:avLst/>
        </a:prstGeom>
      </xdr:spPr>
    </xdr:pic>
  </etc:cellImage>
  <etc:cellImage>
    <xdr:pic>
      <xdr:nvPicPr>
        <xdr:cNvPr id="15" name="ID_C8C750FDD3534A9889D7EE7B2118CEA7" descr="hhUDyB"/>
        <xdr:cNvPicPr/>
      </xdr:nvPicPr>
      <xdr:blipFill>
        <a:blip r:embed="rId7"/>
        <a:stretch>
          <a:fillRect/>
        </a:stretch>
      </xdr:blipFill>
      <xdr:spPr>
        <a:xfrm>
          <a:off x="12519660" y="7221220"/>
          <a:ext cx="452120" cy="1333500"/>
        </a:xfrm>
        <a:prstGeom prst="rect">
          <a:avLst/>
        </a:prstGeom>
      </xdr:spPr>
    </xdr:pic>
  </etc:cellImage>
  <etc:cellImage>
    <xdr:pic>
      <xdr:nvPicPr>
        <xdr:cNvPr id="22" name="ID_379C38818A72462381D5A5FA72F2772D" descr="JJoXRX"/>
        <xdr:cNvPicPr/>
      </xdr:nvPicPr>
      <xdr:blipFill>
        <a:blip r:embed="rId8"/>
        <a:stretch>
          <a:fillRect/>
        </a:stretch>
      </xdr:blipFill>
      <xdr:spPr>
        <a:xfrm>
          <a:off x="12519660" y="5232400"/>
          <a:ext cx="452120" cy="1333500"/>
        </a:xfrm>
        <a:prstGeom prst="rect">
          <a:avLst/>
        </a:prstGeom>
      </xdr:spPr>
    </xdr:pic>
  </etc:cellImage>
  <etc:cellImage>
    <xdr:pic>
      <xdr:nvPicPr>
        <xdr:cNvPr id="9" name="ID_A912E88FF780433784976E04CB4BEC01" descr="gIDuAW"/>
        <xdr:cNvPicPr/>
      </xdr:nvPicPr>
      <xdr:blipFill>
        <a:blip r:embed="rId9"/>
        <a:stretch>
          <a:fillRect/>
        </a:stretch>
      </xdr:blipFill>
      <xdr:spPr>
        <a:xfrm>
          <a:off x="12519660" y="30939740"/>
          <a:ext cx="452120" cy="1333500"/>
        </a:xfrm>
        <a:prstGeom prst="rect">
          <a:avLst/>
        </a:prstGeom>
      </xdr:spPr>
    </xdr:pic>
  </etc:cellImage>
  <etc:cellImage>
    <xdr:pic>
      <xdr:nvPicPr>
        <xdr:cNvPr id="7" name="ID_5840427C5BC4479E846340751E4FA305" descr="kXJSZf"/>
        <xdr:cNvPicPr/>
      </xdr:nvPicPr>
      <xdr:blipFill>
        <a:blip r:embed="rId10"/>
        <a:stretch>
          <a:fillRect/>
        </a:stretch>
      </xdr:blipFill>
      <xdr:spPr>
        <a:xfrm>
          <a:off x="12519660" y="29530040"/>
          <a:ext cx="452120" cy="1333500"/>
        </a:xfrm>
        <a:prstGeom prst="rect">
          <a:avLst/>
        </a:prstGeom>
      </xdr:spPr>
    </xdr:pic>
  </etc:cellImage>
  <etc:cellImage>
    <xdr:pic>
      <xdr:nvPicPr>
        <xdr:cNvPr id="6" name="ID_F3D14E0C2D634E0F9D818550D406F768" descr="FJrxvD"/>
        <xdr:cNvPicPr/>
      </xdr:nvPicPr>
      <xdr:blipFill>
        <a:blip r:embed="rId11"/>
        <a:stretch>
          <a:fillRect/>
        </a:stretch>
      </xdr:blipFill>
      <xdr:spPr>
        <a:xfrm>
          <a:off x="12519660" y="39977060"/>
          <a:ext cx="452120" cy="1333500"/>
        </a:xfrm>
        <a:prstGeom prst="rect">
          <a:avLst/>
        </a:prstGeom>
      </xdr:spPr>
    </xdr:pic>
  </etc:cellImage>
  <etc:cellImage>
    <xdr:pic>
      <xdr:nvPicPr>
        <xdr:cNvPr id="3" name="ID_C2EE5D420A984757BAD39E8AA79301B6" descr="YxYyIv"/>
        <xdr:cNvPicPr/>
      </xdr:nvPicPr>
      <xdr:blipFill>
        <a:blip r:embed="rId12"/>
        <a:stretch>
          <a:fillRect/>
        </a:stretch>
      </xdr:blipFill>
      <xdr:spPr>
        <a:xfrm>
          <a:off x="12519660" y="37157660"/>
          <a:ext cx="452120" cy="1333500"/>
        </a:xfrm>
        <a:prstGeom prst="rect">
          <a:avLst/>
        </a:prstGeom>
      </xdr:spPr>
    </xdr:pic>
  </etc:cellImage>
  <etc:cellImage>
    <xdr:pic>
      <xdr:nvPicPr>
        <xdr:cNvPr id="13" name="ID_49B353FE784746EEBA3A25227A63675F" descr="McVtCX"/>
        <xdr:cNvPicPr/>
      </xdr:nvPicPr>
      <xdr:blipFill>
        <a:blip r:embed="rId13"/>
        <a:stretch>
          <a:fillRect/>
        </a:stretch>
      </xdr:blipFill>
      <xdr:spPr>
        <a:xfrm>
          <a:off x="12519660" y="28120340"/>
          <a:ext cx="452120" cy="1333500"/>
        </a:xfrm>
        <a:prstGeom prst="rect">
          <a:avLst/>
        </a:prstGeom>
      </xdr:spPr>
    </xdr:pic>
  </etc:cellImage>
  <etc:cellImage>
    <xdr:pic>
      <xdr:nvPicPr>
        <xdr:cNvPr id="5" name="ID_5FE4F3319B1340A0A1AA8B69BA6A64D9" descr="IdcQMN"/>
        <xdr:cNvPicPr/>
      </xdr:nvPicPr>
      <xdr:blipFill>
        <a:blip r:embed="rId14"/>
        <a:stretch>
          <a:fillRect/>
        </a:stretch>
      </xdr:blipFill>
      <xdr:spPr>
        <a:xfrm>
          <a:off x="12519660" y="3629660"/>
          <a:ext cx="452120" cy="1333500"/>
        </a:xfrm>
        <a:prstGeom prst="rect">
          <a:avLst/>
        </a:prstGeom>
      </xdr:spPr>
    </xdr:pic>
  </etc:cellImage>
  <etc:cellImage>
    <xdr:pic>
      <xdr:nvPicPr>
        <xdr:cNvPr id="20" name="ID_580FBEEFD99F44A1ADCF432152D5E945" descr="qKetGk"/>
        <xdr:cNvPicPr/>
      </xdr:nvPicPr>
      <xdr:blipFill>
        <a:blip r:embed="rId15"/>
        <a:stretch>
          <a:fillRect/>
        </a:stretch>
      </xdr:blipFill>
      <xdr:spPr>
        <a:xfrm>
          <a:off x="12519660" y="15638780"/>
          <a:ext cx="452120" cy="1333500"/>
        </a:xfrm>
        <a:prstGeom prst="rect">
          <a:avLst/>
        </a:prstGeom>
      </xdr:spPr>
    </xdr:pic>
  </etc:cellImage>
  <etc:cellImage>
    <xdr:pic>
      <xdr:nvPicPr>
        <xdr:cNvPr id="14" name="ID_F50943464F0B42649FF9DA6E09D9AB71" descr="GnLWTc"/>
        <xdr:cNvPicPr/>
      </xdr:nvPicPr>
      <xdr:blipFill>
        <a:blip r:embed="rId16"/>
        <a:stretch>
          <a:fillRect/>
        </a:stretch>
      </xdr:blipFill>
      <xdr:spPr>
        <a:xfrm>
          <a:off x="12519660" y="35554920"/>
          <a:ext cx="452120" cy="1333500"/>
        </a:xfrm>
        <a:prstGeom prst="rect">
          <a:avLst/>
        </a:prstGeom>
      </xdr:spPr>
    </xdr:pic>
  </etc:cellImage>
  <etc:cellImage>
    <xdr:pic>
      <xdr:nvPicPr>
        <xdr:cNvPr id="10" name="ID_CA739DAFEB6E440EA04AC5D75AD83F16" descr="sTpUCm"/>
        <xdr:cNvPicPr/>
      </xdr:nvPicPr>
      <xdr:blipFill>
        <a:blip r:embed="rId17"/>
        <a:stretch>
          <a:fillRect/>
        </a:stretch>
      </xdr:blipFill>
      <xdr:spPr>
        <a:xfrm>
          <a:off x="12519660" y="8630920"/>
          <a:ext cx="452120" cy="1333500"/>
        </a:xfrm>
        <a:prstGeom prst="rect">
          <a:avLst/>
        </a:prstGeom>
      </xdr:spPr>
    </xdr:pic>
  </etc:cellImage>
  <etc:cellImage>
    <xdr:pic>
      <xdr:nvPicPr>
        <xdr:cNvPr id="4" name="ID_B59C8A0334E143E69F78107819AC970F" descr="FshPsL"/>
        <xdr:cNvPicPr/>
      </xdr:nvPicPr>
      <xdr:blipFill>
        <a:blip r:embed="rId18"/>
        <a:stretch>
          <a:fillRect/>
        </a:stretch>
      </xdr:blipFill>
      <xdr:spPr>
        <a:xfrm>
          <a:off x="12519660" y="24203660"/>
          <a:ext cx="452120" cy="1333500"/>
        </a:xfrm>
        <a:prstGeom prst="rect">
          <a:avLst/>
        </a:prstGeom>
      </xdr:spPr>
    </xdr:pic>
  </etc:cellImage>
  <etc:cellImage>
    <xdr:pic>
      <xdr:nvPicPr>
        <xdr:cNvPr id="11" name="ID_86A9089201EC4ED993A9CDC6AFD773C6" descr="EASTey"/>
        <xdr:cNvPicPr/>
      </xdr:nvPicPr>
      <xdr:blipFill>
        <a:blip r:embed="rId19"/>
        <a:stretch>
          <a:fillRect/>
        </a:stretch>
      </xdr:blipFill>
      <xdr:spPr>
        <a:xfrm>
          <a:off x="12519660" y="32542480"/>
          <a:ext cx="452120" cy="1333500"/>
        </a:xfrm>
        <a:prstGeom prst="rect">
          <a:avLst/>
        </a:prstGeom>
      </xdr:spPr>
    </xdr:pic>
  </etc:cellImage>
  <etc:cellImage>
    <xdr:pic>
      <xdr:nvPicPr>
        <xdr:cNvPr id="8" name="ID_5D02346217D34DD3AA142E19E19C49B1" descr="ObdHoO"/>
        <xdr:cNvPicPr/>
      </xdr:nvPicPr>
      <xdr:blipFill>
        <a:blip r:embed="rId20"/>
        <a:stretch>
          <a:fillRect/>
        </a:stretch>
      </xdr:blipFill>
      <xdr:spPr>
        <a:xfrm>
          <a:off x="12519660" y="22793960"/>
          <a:ext cx="452120" cy="1333500"/>
        </a:xfrm>
        <a:prstGeom prst="rect">
          <a:avLst/>
        </a:prstGeom>
      </xdr:spPr>
    </xdr:pic>
  </etc:cellImage>
  <etc:cellImage>
    <xdr:pic>
      <xdr:nvPicPr>
        <xdr:cNvPr id="19" name="ID_5F374BE24E2A4C4DA1EC5D86BE28ABC7" descr="RKapGX"/>
        <xdr:cNvPicPr/>
      </xdr:nvPicPr>
      <xdr:blipFill>
        <a:blip r:embed="rId21"/>
        <a:stretch>
          <a:fillRect/>
        </a:stretch>
      </xdr:blipFill>
      <xdr:spPr>
        <a:xfrm>
          <a:off x="12519660" y="33952180"/>
          <a:ext cx="452120" cy="1333500"/>
        </a:xfrm>
        <a:prstGeom prst="rect">
          <a:avLst/>
        </a:prstGeom>
      </xdr:spPr>
    </xdr:pic>
  </etc:cellImage>
  <etc:cellImage>
    <xdr:pic>
      <xdr:nvPicPr>
        <xdr:cNvPr id="2" name="ID_D40DEA4F8DA541AAB8904B6DA3B28089" descr="APuyaw"/>
        <xdr:cNvPicPr/>
      </xdr:nvPicPr>
      <xdr:blipFill>
        <a:blip r:embed="rId22"/>
        <a:stretch>
          <a:fillRect/>
        </a:stretch>
      </xdr:blipFill>
      <xdr:spPr>
        <a:xfrm>
          <a:off x="12519660" y="14076680"/>
          <a:ext cx="452120" cy="977900"/>
        </a:xfrm>
        <a:prstGeom prst="rect">
          <a:avLst/>
        </a:prstGeom>
      </xdr:spPr>
    </xdr:pic>
  </etc:cellImage>
  <etc:cellImage>
    <xdr:pic>
      <xdr:nvPicPr>
        <xdr:cNvPr id="18" name="ID_41892C5987A24E9D8B5B91A5BF98D2B7" descr="mPLNbx"/>
        <xdr:cNvPicPr/>
      </xdr:nvPicPr>
      <xdr:blipFill>
        <a:blip r:embed="rId23"/>
        <a:stretch>
          <a:fillRect/>
        </a:stretch>
      </xdr:blipFill>
      <xdr:spPr>
        <a:xfrm>
          <a:off x="12519660" y="2026920"/>
          <a:ext cx="452120" cy="133350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tc={BC852CFF-BD0E-4559-9404-E272FC449196}</author>
    <author>tc={F4A22388-11AE-48D3-B4AB-E7AFC3E9C072}</author>
  </authors>
  <commentList>
    <comment ref="A1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标黄是指二测用到</t>
        </r>
      </text>
    </comment>
    <comment ref="D64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需要补充说明：
吞噬期间，被吞噬单位的变大变小、移动相关机制失效@叶沛鑫</t>
        </r>
      </text>
    </comment>
  </commentList>
</comments>
</file>

<file path=xl/comments2.xml><?xml version="1.0" encoding="utf-8"?>
<comments xmlns="http://schemas.openxmlformats.org/spreadsheetml/2006/main">
  <authors>
    <author>tc={DE4AFE84-07BA-4937-A3A0-7B1FBE1A7F96}</author>
    <author>tc={8CC96B8D-91D5-4B91-A14C-109F6126E7DD}</author>
  </authors>
  <commentList>
    <comment ref="D2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HUDbuff最大显示3个，排序按照权重＞获得先后显示
1：基本不会消失的常驻状态
2：有可能或较长时间后会消失的临时状态
3：计算层数的临时状态
4：经常变化的临时状态
5：计算层数且经常变化的临时状态
6：角色固有特色机制</t>
        </r>
      </text>
    </comment>
    <comment ref="F2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1：不计数
2：计算层数（倒数）
3：计算层数（正数）
4：计时（倒数）</t>
        </r>
      </text>
    </comment>
  </commentList>
</comments>
</file>

<file path=xl/comments3.xml><?xml version="1.0" encoding="utf-8"?>
<comments xmlns="http://schemas.openxmlformats.org/spreadsheetml/2006/main">
  <authors>
    <author>tc={B0636B12-FD39-42A9-8F03-C292266FF2C9}</author>
    <author>tc={62B2299A-27F2-4A1A-B6CC-7F8442B97A8D}</author>
    <author>tc={118AAD27-7BB2-4055-A42C-77B166EB95AE}</author>
    <author>tc={0957ACBE-B497-4D7E-BDFD-11F603BF344B}</author>
    <author>tc={1CE407D4-264F-463A-B5EF-6E0BE518A153}</author>
    <author>tc={B9E67E14-EDD1-4073-8954-64E33FB5DF3C}</author>
    <author>tc={C066CC25-636D-4659-81C8-44093A28192B}</author>
    <author>tc={84D57862-9B00-415E-BBD6-D7376E16DADD}</author>
    <author>tc={341C1C69-0EDD-4C0D-9DEE-32FD0C6DF098}</author>
    <author>tc={6010D920-452F-42C8-8300-43D28DF67B06}</author>
    <author>tc={1258993A-DC22-4861-A917-0CED76098047}</author>
    <author>tc={A23A3089-7002-42F4-AF90-2F3EF7AB0451}</author>
    <author>tc={1A30003F-CF50-41BF-9082-8EB7B989D62D}</author>
    <author>tc={A6CBF8DB-403C-42D4-BC4B-1E02C1FCDABD}</author>
    <author>tc={199242F5-FA33-4266-BC77-6E942D8DB014}</author>
    <author>tc={257DA3F6-961A-4605-B2F3-3074BD721C46}</author>
    <author>tc={B635C073-FD66-4B77-B670-207A56833965}</author>
    <author>tc={12F0F19F-33E3-423D-90E1-7D3DF021FDF3}</author>
    <author>tc={05180C57-08A0-4921-8947-754EAB5118DE}</author>
    <author/>
    <author>tc={241BD6A2-81AD-4767-B93E-D352A6020F41}</author>
    <author>tc={A246FED5-B458-46FB-9F75-DFCC9BB7D67A}</author>
    <author>tc={0F5C1059-4E50-4160-8FF2-9FB225C21EB4}</author>
    <author>tc={EF1E7556-FCD9-4B6D-BD57-9066B6B2E13F}</author>
    <author>tc={81557660-ADB6-47E6-AA1F-610605951929}</author>
    <author>tc={8C447DAB-8632-4753-BE60-51664ED81CE6}</author>
    <author>tc={BF1D526E-88C9-4C51-8CC0-24D1E8B2C59F}</author>
    <author>tc={DE7238DE-BA6C-4A76-AE7F-25290CB13871}</author>
    <author>tc={BA673299-D35A-4F75-9464-DE001C441597}</author>
    <author>tc={34281D6C-F561-455D-8B98-0894D3A3753C}</author>
    <author>tc={C107085D-3B1B-4940-8528-695068934B1A}</author>
    <author>tc={05D7481C-4D62-45BC-BC7F-4C2DD1DA1A0E}</author>
    <author>tc={ED9D80F1-5ED0-4959-B6B2-89CD2E42224B}</author>
    <author>tc={4F05BD1D-A243-419F-8419-79A493991BAE}</author>
    <author>tc={390D1B1B-8A95-4D0B-838E-62A23E51536C}</author>
    <author>tc={D18B0D78-27C2-4CC8-95E8-5CE79AA735AF}</author>
    <author>tc={BA8121CE-AF26-4B7A-ABF4-CCE3F7E94C27}</author>
  </authors>
  <commentList>
    <comment ref="C1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1.生物卡 Reply: 2.技能卡 Reply: 3.虚拟卡 Reply: 4.英雄本体卡 Reply: 5.组件卡 Reply: 6.雇佣兵</t>
        </r>
      </text>
    </comment>
    <comment ref="D1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1永久卡牌
2一次性卡牌
3永久加成</t>
        </r>
      </text>
    </comment>
    <comment ref="F1" authorId="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1持续备战
2备战
3进攻
4终结</t>
        </r>
      </text>
    </comment>
    <comment ref="H1" authorId="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1白，2蓝，3紫，4橙，5彩</t>
        </r>
      </text>
    </comment>
    <comment ref="I1" authorId="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0 普通，可合成和抽到 
1 天梯奖励专属，不可合成和抽到 
2 BP专属，不可合成和抽到
3局内商店专属，不可合成和抽到
4 主线获得，不可合成和抽到
5英雄专属卡，不可合成和抽到
6英雄本体卡，不可合成和抽到</t>
        </r>
      </text>
    </comment>
    <comment ref="K1" authorId="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1实体反弹
2穿透
3首个碰撞触发
4首个碰撞触发+范围
5无瞄准线全体效果
6指定位置
7场景穿透</t>
        </r>
      </text>
    </comment>
    <comment ref="L1" authorId="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2打牌增益
3减益敌方
4吃增益
5常规
6吃单位数
7等英雄增益
8等打其他牌</t>
        </r>
      </text>
    </comment>
    <comment ref="O1" authorId="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0:不放入版本 Reply: 1：放入版本</t>
        </r>
      </text>
    </comment>
    <comment ref="P11" authorId="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原技能：我方回合，每次碰到我方单位，对随机敌方造成{0}点伤害。每回合最多触发{1}次</t>
        </r>
      </text>
    </comment>
    <comment ref="P12" authorId="9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改成雇佣兵，可以去掉单回合内，本地化改即可，更简洁</t>
        </r>
      </text>
    </comment>
    <comment ref="P13" authorId="1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改为对所有我方单位生效，合并自行车和摩托车效果</t>
        </r>
      </text>
    </comment>
    <comment ref="P18" authorId="1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原技能：我方回合结束时，我方每有{0}个单位，获得{1}个金币 Reply: 加继承@余田</t>
        </r>
      </text>
    </comment>
    <comment ref="P19" authorId="1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原技能：在场时，每有敌方死亡，对随机敌方造成{0}点伤害</t>
        </r>
      </text>
    </comment>
    <comment ref="Z19" authorId="1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每个特效要延迟0.3s</t>
        </r>
      </text>
    </comment>
    <comment ref="P20" authorId="1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原技能：我方回合结束时，我方每有{0}次连击，获得{1}个金币</t>
        </r>
      </text>
    </comment>
    <comment ref="Z22" authorId="1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特效延迟0.1s</t>
        </r>
      </text>
    </comment>
    <comment ref="P24" authorId="1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原技能：每个我方回合结束，生成一个自身的复制，继承当前生命</t>
        </r>
      </text>
    </comment>
    <comment ref="B26" authorId="1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标红的卡牌类型是1，3 Reply: 标蓝的卡牌类型是1，2</t>
        </r>
      </text>
    </comment>
    <comment ref="P26" authorId="1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原技能：在场时，我方每打出{0}张牌，获得{1}个金币</t>
        </r>
      </text>
    </comment>
    <comment ref="B27" authorId="19">
      <text>
        <r>
          <rPr>
            <sz val="10"/>
            <rFont val="宋体"/>
            <charset val="134"/>
          </rPr>
          <t>之前是 爆米花 米莉
波比</t>
        </r>
      </text>
    </comment>
    <comment ref="P30" authorId="2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原技能：打出时，吸取我方英雄{0}点生命值。对敌方造成碰撞伤害时，额外增加自身生命{1}%的伤害</t>
        </r>
      </text>
    </comment>
    <comment ref="B31" authorId="19">
      <text>
        <r>
          <rPr>
            <sz val="10"/>
            <rFont val="宋体"/>
            <charset val="134"/>
          </rPr>
          <t>之前是 鼠标 点点</t>
        </r>
      </text>
    </comment>
    <comment ref="Z31" authorId="2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每次伤害特效要有间隔0.1s</t>
        </r>
      </text>
    </comment>
    <comment ref="P32" authorId="2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原技能：打出时，吸取场上所有单位{0}点生命值。对敌方造成碰撞伤害时，额外增加自身生命{1}%的伤害</t>
        </r>
      </text>
    </comment>
    <comment ref="P34" authorId="2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原技能：在场时，每有一次爆炸，攻击+{0}，生命+{1}</t>
        </r>
      </text>
    </comment>
    <comment ref="B35" authorId="19">
      <text>
        <r>
          <rPr>
            <sz val="10"/>
            <rFont val="宋体"/>
            <charset val="134"/>
          </rPr>
          <t>之前是 剪刀 刺痛
艾德薇娜（英文Edwina的女性版本，致敬剪刀手爱德华）</t>
        </r>
      </text>
    </comment>
    <comment ref="P35" authorId="2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流血改为漏油，本地化改，流血特性改一下即可</t>
        </r>
      </text>
    </comment>
    <comment ref="P43" authorId="2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原技能：继承，我方回合结束时，每有{0}连击数，自身攻击加{1}，生命加{2} Reply: 目前技能，若回合连击数为0怎么判断 Reply: 就是加0生命 Reply: 无事发生</t>
        </r>
      </text>
    </comment>
    <comment ref="P44" authorId="2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原技能：继承，每次我方生成圣盾，自身攻击加{0}，生命加{1}</t>
        </r>
      </text>
    </comment>
    <comment ref="P45" authorId="2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原技能：移动时点燃地面</t>
        </r>
      </text>
    </comment>
    <comment ref="P46" authorId="2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原技能：在场时，为我方英雄分担{0}%的伤害</t>
        </r>
      </text>
    </comment>
    <comment ref="P49" authorId="29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原技能：每回合结束燃烧自身{0}%当前生命，获得{1}金币</t>
        </r>
      </text>
    </comment>
    <comment ref="P51" authorId="3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原技能：继承，我方回合，我方单位每次受到伤害，自身生命加{0}</t>
        </r>
      </text>
    </comment>
    <comment ref="P52" authorId="3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原技能：碰到我方方舟时加速</t>
        </r>
      </text>
    </comment>
    <comment ref="Q52" authorId="3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蓄力回合为奇数时，不在我方回合爆炸</t>
        </r>
      </text>
    </comment>
    <comment ref="P54" authorId="3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原技能：融合碰撞到的前{1}个友方随从，获得其当前属性和技能效果</t>
        </r>
      </text>
    </comment>
    <comment ref="P60" authorId="3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1. 是在鞭炮的位置触发爆炸，还是首次被爆炸击中的角色位置；
2. 期望是立即触发该效果，还是有短暂延迟 Reply: 1被击中的单位处触发，2即时触发就行</t>
        </r>
      </text>
    </comment>
    <comment ref="P77" authorId="3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加上“我方”回合结束时@余田 Reply: 默认都是我方</t>
        </r>
      </text>
    </comment>
    <comment ref="P92" authorId="3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冰冻炸弹改雇佣兵</t>
        </r>
      </text>
    </comment>
  </commentList>
</comments>
</file>

<file path=xl/comments4.xml><?xml version="1.0" encoding="utf-8"?>
<comments xmlns="http://schemas.openxmlformats.org/spreadsheetml/2006/main">
  <authors>
    <author>tc={3490D9BF-2CC4-49E0-8526-02681E53C808}</author>
    <author>tc={1A117742-E85C-4C94-BD8B-865D0F5E4B2A}</author>
    <author>tc={2A52FD20-92ED-4136-9E71-ECC957CF1CCC}</author>
    <author>tc={4F6FCE37-1310-4F5E-9DD8-6B0611D0A058}</author>
    <author>tc={29DFCBD9-763A-41A7-BEFA-1CE631688CD4}</author>
    <author>tc={525FC6F7-04EB-4EF7-BDD1-F4D886411715}</author>
    <author>tc={C0C214C4-1DFD-4F55-AFD7-B33C44115C81}</author>
    <author>tc={AEC9E46F-5723-4CB6-818F-9F7511398D2A}</author>
    <author>tc={DD1399FC-F508-46BF-A8B7-506514117BC2}</author>
    <author>tc={D6038BA8-4CEA-49AB-8DD0-7869988C60D7}</author>
    <author>tc={A123ABE4-941D-4FE0-9A78-12BA652AD27F}</author>
    <author>tc={462AD8F5-0592-4034-B7FA-3DD5E81FF970}</author>
    <author>tc={F58D9D6F-0451-45E1-B460-91A3B78F3C07}</author>
    <author>tc={3965AA57-1DA9-4C1E-9F9C-2CC5DD488902}</author>
    <author>tc={FACE0DF1-AE9C-4D77-AE08-FD16B1A693EE}</author>
    <author>tc={6EDDE2B1-DFE0-4C5C-BE0B-1539E72313EB}</author>
    <author>tc={86A4AD51-FA43-49C2-8BD7-DADC0B1A17CB}</author>
    <author>tc={BB622C8C-765E-4A2C-BB2E-54B03BDFEEB8}</author>
    <author>tc={D9ED9DED-B4BD-4FEF-94AB-7E32D8AEADC4}</author>
    <author>tc={CB93A12E-D319-4729-B9C9-D5E80B32936C}</author>
    <author>tc={BD12530B-8254-410C-AA18-8924A7924183}</author>
    <author>tc={9927F5CE-AD18-4437-895F-B44739554275}</author>
    <author>tc={FD41D028-62F3-410D-84C4-02603CC19A33}</author>
    <author>tc={CCA485D7-8037-4F4E-A848-FEDC39DDC533}</author>
    <author>tc={E11889AB-E9E7-4851-9175-A6520F8DD802}</author>
    <author>tc={0D780DA4-6DC5-4C6E-99FE-B22489080DDB}</author>
    <author>tc={F338DEF6-B8B9-4770-A26C-7F96E892A20B}</author>
    <author>tc={087EE54A-F097-4399-A178-0F1669E87870}</author>
    <author>tc={D3A57A29-07A6-46E7-BA67-7ECD16FFF5B0}</author>
    <author>tc={38741C4A-A561-4BEB-8630-55D0DD243AFB}</author>
    <author>tc={CC6FE7A1-2A8E-4EEF-9A1F-A5C681ABBB45}</author>
    <author>tc={1AF0B40B-03F4-4C6A-B3DE-22886552A755}</author>
    <author>tc={76171FB0-D9ED-48E7-B4B8-142A2B90EB0A}</author>
  </authors>
  <commentList>
    <comment ref="C1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1.生物卡 Reply: 2.技能卡 Reply: 3.虚拟卡 Reply: 4.英雄本体卡 Reply: 5.组件卡 Reply: 6.雇佣兵卡</t>
        </r>
      </text>
    </comment>
    <comment ref="D1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1永久卡牌
2一次性卡牌
3永久加成</t>
        </r>
      </text>
    </comment>
    <comment ref="F1" authorId="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1持续备战
2备战
3进攻
4终结</t>
        </r>
      </text>
    </comment>
    <comment ref="H1" authorId="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1白，2蓝，3紫，4橙，5彩</t>
        </r>
      </text>
    </comment>
    <comment ref="I1" authorId="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0 普通，可合成和抽到 
1 天梯奖励专属，不可合成和抽到 
2 BP专属，不可合成和抽到
3局内商店专属，不可合成和抽到
4 主线获得，不可合成和抽到
5英雄专属卡，不可合成和抽到
6英雄本体卡，不可合成和抽到</t>
        </r>
      </text>
    </comment>
    <comment ref="K1" authorId="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1实体反弹
2穿透
3首个碰撞触发
4首个碰撞触发+范围
5无瞄准线全体效果
6指定位置
7场景穿透</t>
        </r>
      </text>
    </comment>
    <comment ref="L1" authorId="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2打牌增益
3减益敌方
4吃增益
5常规
6吃单位数
7等英雄增益
8等打其他牌</t>
        </r>
      </text>
    </comment>
    <comment ref="P16" authorId="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改到雇佣兵卡即可@余田</t>
        </r>
      </text>
    </comment>
    <comment ref="P20" authorId="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新版本大小会根据属性变化，可以先去掉，或者改为更夸张的变化，来承载其他意义，例如控制意义@余田</t>
        </r>
      </text>
    </comment>
    <comment ref="P23" authorId="9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新版本被雇佣兵卡替代@余田</t>
        </r>
      </text>
    </comment>
    <comment ref="Q24" authorId="1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增加参数推力{0}，覆盖交互物的设置 Reply: 已修改，@叶沛鑫 {0}交互物ID、{1}力</t>
        </r>
      </text>
    </comment>
    <comment ref="P27" authorId="1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改为和对方有交互的对策卡，例如根据对方打出卡牌数来发射，原本和飞牌流的配合移到雇佣兵卡实现@余田</t>
        </r>
      </text>
    </comment>
    <comment ref="Q27" authorId="1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原设计是可以被单位阻挡的，有空可以改一下@苏杨</t>
        </r>
      </text>
    </comment>
    <comment ref="P29" authorId="1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同样可以考虑给到雇佣兵卡</t>
        </r>
      </text>
    </comment>
    <comment ref="AB31" authorId="1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特效播放后延迟0.1s触发效果</t>
        </r>
      </text>
    </comment>
    <comment ref="AB32" authorId="1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也有特效伤害分离的问题，看延迟还是做成碰撞</t>
        </r>
      </text>
    </comment>
    <comment ref="P34" authorId="1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多人模式只有我方所在半场冻结</t>
        </r>
      </text>
    </comment>
    <comment ref="AB34" authorId="1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特效播放后延迟0.45s触发效果</t>
        </r>
      </text>
    </comment>
    <comment ref="P35" authorId="1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改成每穿过一个敌方</t>
        </r>
      </text>
    </comment>
    <comment ref="Q35" authorId="19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增加对经过的场景物件的伤害</t>
        </r>
      </text>
    </comment>
    <comment ref="AB35" authorId="2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特效播放后延迟0.15s触发效果</t>
        </r>
      </text>
    </comment>
    <comment ref="P36" authorId="2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改为只对敌方单位生效@苏杨</t>
        </r>
      </text>
    </comment>
    <comment ref="AB36" authorId="2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特效后延迟0.2s触发效果</t>
        </r>
      </text>
    </comment>
    <comment ref="AB38" authorId="23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特效播放后延迟0.3s触发效果和位移</t>
        </r>
      </text>
    </comment>
    <comment ref="P41" authorId="2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路径规划和方舟间冲突</t>
        </r>
      </text>
    </comment>
    <comment ref="AB43" authorId="25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间隔0.15s触发以及播特效</t>
        </r>
      </text>
    </comment>
    <comment ref="P44" authorId="26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可以保留接力作为大招，也需要一个雇佣兵单位@余田 Reply: 接力的属性百分比远大于100%</t>
        </r>
      </text>
    </comment>
    <comment ref="P45" authorId="27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考虑击中雇佣兵卡会不会有问题@余田</t>
        </r>
      </text>
    </comment>
    <comment ref="G49" authorId="28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@叶沛鑫 海浪改了之后的费用要涨</t>
        </r>
      </text>
    </comment>
    <comment ref="P51" authorId="29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考虑枪类和炮类全部改为方舟组件@余田</t>
        </r>
      </text>
    </comment>
    <comment ref="P68" authorId="3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去掉保留</t>
        </r>
      </text>
    </comment>
    <comment ref="P73" authorId="3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暂时关闭</t>
        </r>
      </text>
    </comment>
    <comment ref="P74" authorId="3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暂时关闭</t>
        </r>
      </text>
    </comment>
  </commentList>
</comments>
</file>

<file path=xl/comments5.xml><?xml version="1.0" encoding="utf-8"?>
<comments xmlns="http://schemas.openxmlformats.org/spreadsheetml/2006/main">
  <authors>
    <author>tc={602DA361-00E8-45C8-B2F2-589A073019D6}</author>
    <author>tc={4C44ACDC-EEDC-4ED8-98D3-F6BD387D5FEC}</author>
    <author>tc={265F457C-171E-4325-988B-C8ACC0956B85}</author>
    <author/>
    <author>tc={10F6826E-20C4-43FC-BE2E-F07B338B10ED}</author>
  </authors>
  <commentList>
    <comment ref="E1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0：None Reply: 1：Generic 不带功能的底板 Reply: 2：Gun 炮 Reply: 3： Missile 导弹 Reply: 4：Helideck 飞机甲板 Reply: 5：Economy 经济 Reply: 6：Max</t>
        </r>
      </text>
    </comment>
    <comment ref="C2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初始炮</t>
        </r>
      </text>
    </comment>
    <comment ref="L2" authorId="2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加打出时，安装上方舟后，就开一炮，下同</t>
        </r>
      </text>
    </comment>
    <comment ref="M12" authorId="3">
      <text>
        <r>
          <rPr>
            <sz val="10"/>
            <rFont val="宋体"/>
            <charset val="134"/>
          </rPr>
          <t>力大小改成速度</t>
        </r>
      </text>
    </comment>
    <comment ref="C15" authorId="4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初始导弹</t>
        </r>
      </text>
    </comment>
  </commentList>
</comments>
</file>

<file path=xl/comments6.xml><?xml version="1.0" encoding="utf-8"?>
<comments xmlns="http://schemas.openxmlformats.org/spreadsheetml/2006/main">
  <authors>
    <author>tc={65DE2A75-1A8D-4D5B-ADC6-C0C71695BA95}</author>
  </authors>
  <commentList>
    <comment ref="D3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@苏杨 增加碰撞次数销毁</t>
        </r>
      </text>
    </comment>
  </commentList>
</comments>
</file>

<file path=xl/comments7.xml><?xml version="1.0" encoding="utf-8"?>
<comments xmlns="http://schemas.openxmlformats.org/spreadsheetml/2006/main">
  <authors>
    <author>tc={47BBF6D6-EAA2-4D63-888B-584D07EA3520}</author>
  </authors>
  <commentList>
    <comment ref="AV4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=FILTER(FLATTEN($AD$4:$AM$999), FLATTEN($AD$4:$AM$999)&lt;&gt;"")</t>
        </r>
      </text>
    </comment>
  </commentList>
</comments>
</file>

<file path=xl/comments8.xml><?xml version="1.0" encoding="utf-8"?>
<comments xmlns="http://schemas.openxmlformats.org/spreadsheetml/2006/main">
  <authors>
    <author>tc={EFCCBA5E-A02B-4524-A455-D4E840E5522F}</author>
  </authors>
  <commentList>
    <comment ref="M16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这个是控制单位获得40006后，享有buff增益的时间</t>
        </r>
      </text>
    </comment>
  </commentList>
</comments>
</file>

<file path=xl/comments9.xml><?xml version="1.0" encoding="utf-8"?>
<comments xmlns="http://schemas.openxmlformats.org/spreadsheetml/2006/main">
  <authors>
    <author>tc={C7A6233D-760D-45C8-AD83-5FF226D5D106}</author>
    <author>tc={AF34E569-6E48-4A36-A13B-3EB6EB0D28F5}</author>
  </authors>
  <commentList>
    <comment ref="N21" authorId="0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原效果：商店选项减少{0}个，但刷新高品质选项概率些许提升（中等提升）（大量提升）</t>
        </r>
      </text>
    </comment>
    <comment ref="N22" authorId="1">
      <text>
        <r>
          <rPr>
            <sz val="10"/>
            <rFont val="宋体"/>
            <charset val="134"/>
          </rPr>
          <t>[Threaded comment] Your version of Excel allows you to read this threaded comment; however, any edits to it will get removed if the file is opened in a newer version of Excel. Learn more: https://go.microsoft.com/fwlink/?linkid=870924 Comment: 原效果：商店选项增加{0}个</t>
        </r>
      </text>
    </comment>
  </commentList>
</comments>
</file>

<file path=xl/sharedStrings.xml><?xml version="1.0" encoding="utf-8"?>
<sst xmlns="http://schemas.openxmlformats.org/spreadsheetml/2006/main" count="3770" uniqueCount="2128">
  <si>
    <t>特性ID</t>
  </si>
  <si>
    <t>特性名词</t>
  </si>
  <si>
    <t>特性描述</t>
  </si>
  <si>
    <t>实现细节</t>
  </si>
  <si>
    <t>分类(用于美术分类）</t>
  </si>
  <si>
    <t>Icon</t>
  </si>
  <si>
    <t>入场</t>
  </si>
  <si>
    <t>进入战场时触发</t>
  </si>
  <si>
    <t>被召唤入场，发射入场，移出后移入等都会触发</t>
  </si>
  <si>
    <t>扳机</t>
  </si>
  <si>
    <t>持续</t>
  </si>
  <si>
    <t>每个我方回合触发</t>
  </si>
  <si>
    <t>临时</t>
  </si>
  <si>
    <t>使用卡牌后消失，不进入弃牌堆，回合结束未使用也消失</t>
  </si>
  <si>
    <t>卡片属性</t>
  </si>
  <si>
    <t>消耗</t>
  </si>
  <si>
    <t>移出本场战斗，不再抽到</t>
  </si>
  <si>
    <t>进入消耗堆，消耗堆不展示给玩家</t>
  </si>
  <si>
    <t>弹射</t>
  </si>
  <si>
    <t>默认状态，可以和任何实体碰撞</t>
  </si>
  <si>
    <t>单位（固有机制）</t>
  </si>
  <si>
    <t>穿透</t>
  </si>
  <si>
    <t>可穿透生物单位继续前进，但会被场景物件阻挡并反弹</t>
  </si>
  <si>
    <t>穿透{0}</t>
  </si>
  <si>
    <t>最多可穿透{0}个单位</t>
  </si>
  <si>
    <t>场景穿透</t>
  </si>
  <si>
    <t>可穿透任何东西，永远是一条直线</t>
  </si>
  <si>
    <t>隐藏属性，不展示给玩家，会有宽度参数</t>
  </si>
  <si>
    <t>触发</t>
  </si>
  <si>
    <t>命中首个单位时触发效果</t>
  </si>
  <si>
    <t>跟随</t>
  </si>
  <si>
    <t>打出时，跟随目标向打出方向位移</t>
  </si>
  <si>
    <t>位移力度根据不同情况配置</t>
  </si>
  <si>
    <t>单位（针对友方）</t>
  </si>
  <si>
    <t>停止</t>
  </si>
  <si>
    <t>首次发射停止后，产生XX效果</t>
  </si>
  <si>
    <t>最晚回合结束</t>
  </si>
  <si>
    <t>圣盾</t>
  </si>
  <si>
    <t>抵挡一次伤害后消失，不可叠加</t>
  </si>
  <si>
    <t>抵挡伤害本质是将伤害变为0，仍算一次伤害，会触发伤害次数+1。本质为持续性效果，可被沉默等效果移除</t>
  </si>
  <si>
    <t>吸血</t>
  </si>
  <si>
    <t>造成伤害会为自身回复等量血量</t>
  </si>
  <si>
    <t>单位（针对敌方）</t>
  </si>
  <si>
    <t>剧毒</t>
  </si>
  <si>
    <t>造成伤害时直接消灭对方随从单位（非英雄）</t>
  </si>
  <si>
    <t>攻击圣盾时不触发</t>
  </si>
  <si>
    <t>回归</t>
  </si>
  <si>
    <t>满足特定条件，可以回到手牌</t>
  </si>
  <si>
    <t>重置为初始状态</t>
  </si>
  <si>
    <t>连发{0}</t>
  </si>
  <si>
    <t>当前回合已经打出{0}张牌时生效该效果</t>
  </si>
  <si>
    <t>不算本身</t>
  </si>
  <si>
    <t>激励</t>
  </si>
  <si>
    <t>在场时释放英雄技能时触发该效果</t>
  </si>
  <si>
    <t>过载{0}</t>
  </si>
  <si>
    <t>下回合英雄能量获取下降{0}</t>
  </si>
  <si>
    <t>任务</t>
  </si>
  <si>
    <t>完成任务后会获得奖励</t>
  </si>
  <si>
    <t>单位（无针对）</t>
  </si>
  <si>
    <t>招募</t>
  </si>
  <si>
    <t>从牌库中召唤一个特定条件的生物</t>
  </si>
  <si>
    <t>复活</t>
  </si>
  <si>
    <t>首次死亡后以一点血量复活</t>
  </si>
  <si>
    <t>技能触发</t>
  </si>
  <si>
    <t>打出技能牌后触发效果，每回合只能触发一次</t>
  </si>
  <si>
    <t>变形</t>
  </si>
  <si>
    <t>变形为一个指定对象</t>
  </si>
  <si>
    <t>不算死亡，等于替换为另一个单位，也不触发入场效果</t>
  </si>
  <si>
    <t>发现</t>
  </si>
  <si>
    <t>从三张特定类型的卡中选择一张</t>
  </si>
  <si>
    <t>沉默</t>
  </si>
  <si>
    <t>移除生物牌上的效果，包括所有增益和减益效果</t>
  </si>
  <si>
    <t>不影响当前血量，相当于一个初始进入场上的不带技能的版本</t>
  </si>
  <si>
    <t>控制</t>
  </si>
  <si>
    <t>获得对方生物的控制权</t>
  </si>
  <si>
    <t>移回手牌</t>
  </si>
  <si>
    <t>卡牌以初始状态移回手牌</t>
  </si>
  <si>
    <t>移回牌库</t>
  </si>
  <si>
    <t>卡牌以初始状态移回抽牌库</t>
  </si>
  <si>
    <t>丢弃卡牌</t>
  </si>
  <si>
    <t>选择特定卡牌丢入弃牌库</t>
  </si>
  <si>
    <t>（可以是手牌或抽牌库）</t>
  </si>
  <si>
    <t>磨灭卡牌</t>
  </si>
  <si>
    <t>将特定卡牌移出本场战斗</t>
  </si>
  <si>
    <t>技能免疫</t>
  </si>
  <si>
    <t>无视技能卡效果</t>
  </si>
  <si>
    <t>恐惧</t>
  </si>
  <si>
    <t>每回合首次开始移动时，施加一个随机方向的力</t>
  </si>
  <si>
    <t>（移动方向变得随机）</t>
  </si>
  <si>
    <t>揭示{0}</t>
  </si>
  <si>
    <t>随机从牌库中抽{0}张展示给双方</t>
  </si>
  <si>
    <t>，若没有其他操作，就洗回牌库。对该牌有其他操作，则打断洗回牌库</t>
  </si>
  <si>
    <t>复制</t>
  </si>
  <si>
    <t>复制单位继承本体的特性和持续效果</t>
  </si>
  <si>
    <t>复制的卡牌同理，一模一样，只是多一个复制标签，表现也稍有不同，名字也改为XX的复制，额外的，复制有一个复制标签，用做某些逻辑判断。例如复制标签无法被复制</t>
  </si>
  <si>
    <t>亡语</t>
  </si>
  <si>
    <t>死亡时触发效果</t>
  </si>
  <si>
    <t>死亡是指血量归零或被消灭，放逐变形等不算</t>
  </si>
  <si>
    <t>保留</t>
  </si>
  <si>
    <t>回合结束时保留在手牌中</t>
  </si>
  <si>
    <t>不进弃牌堆</t>
  </si>
  <si>
    <t>铁壁{0}</t>
  </si>
  <si>
    <t>每层抵消一次碰撞伤害</t>
  </si>
  <si>
    <t>非碰撞伤害无效，0攻碰撞不消除铁壁</t>
  </si>
  <si>
    <t>引导</t>
  </si>
  <si>
    <t>碰到的第一个单位停下时，目标向其位移</t>
  </si>
  <si>
    <t>激怒</t>
  </si>
  <si>
    <t>向最近的敌方单位移动</t>
  </si>
  <si>
    <t>没有其他前缀限定时，即时生效</t>
  </si>
  <si>
    <t>唯一</t>
  </si>
  <si>
    <t>我方场上存在同名单位时，无法抽到该卡</t>
  </si>
  <si>
    <t>暂时移到一个隐藏的牌堆，不参与抽卡即可，该单位死亡时，移回弃牌堆即可。加入三选一后，买到唯一卡直接给战场中的对应单位升级</t>
  </si>
  <si>
    <t>指定</t>
  </si>
  <si>
    <t>拖拽到战场指定位置生效</t>
  </si>
  <si>
    <t>需要检测位置是否合法</t>
  </si>
  <si>
    <t>献祭{0}</t>
  </si>
  <si>
    <t>入场时随机牺牲{0}个友方随从单位，触发效果，若不足{0}个则不触发</t>
  </si>
  <si>
    <t>可以有多个不同参数的献祭词条，达成都触发</t>
  </si>
  <si>
    <t>点燃</t>
  </si>
  <si>
    <t>点燃状态，每个回合结束时，受到最大生命值百分之{0}的伤害</t>
  </si>
  <si>
    <r>
      <rPr>
        <sz val="9.75"/>
        <color rgb="FF000000"/>
        <rFont val="Calibri"/>
        <charset val="134"/>
      </rPr>
      <t>单位碰撞会传导点燃状态。隐藏参数{1}个回合后结束buff，数值可配系统表，并且未来战中和战前可变化，再次挂上同一个状态会刷新结束条件。当目标单位身上有buff时尝试挂另一个buff的规则，具体见</t>
    </r>
    <r>
      <rPr>
        <b/>
        <u/>
        <sz val="9.75"/>
        <color theme="10"/>
        <rFont val="Calibri"/>
        <charset val="134"/>
      </rPr>
      <t>涌现设计</t>
    </r>
    <r>
      <rPr>
        <sz val="9.75"/>
        <color rgb="FF000000"/>
        <rFont val="Calibri"/>
        <charset val="134"/>
      </rPr>
      <t xml:space="preserve"> </t>
    </r>
  </si>
  <si>
    <t>冻结</t>
  </si>
  <si>
    <t>冻结状态，无法移动，受到所有碰撞伤害增加百分之{0}</t>
  </si>
  <si>
    <r>
      <rPr>
        <sz val="9.75"/>
        <color rgb="FF000000"/>
        <rFont val="Calibri"/>
        <charset val="134"/>
      </rPr>
      <t>隐藏参数{1}次碰撞后结束冻结状态，当挂上新的冻结时会刷新这个次数，同上，元素反应参考</t>
    </r>
    <r>
      <rPr>
        <b/>
        <u/>
        <sz val="9.75"/>
        <color theme="10"/>
        <rFont val="Calibri"/>
        <charset val="134"/>
      </rPr>
      <t>涌现设计</t>
    </r>
    <r>
      <rPr>
        <b/>
        <sz val="9.75"/>
        <color rgb="FF000000"/>
        <rFont val="Calibri"/>
        <charset val="134"/>
      </rPr>
      <t xml:space="preserve"> </t>
    </r>
  </si>
  <si>
    <t>潮湿</t>
  </si>
  <si>
    <t>潮湿状态，将和各种元素产生一定反应</t>
  </si>
  <si>
    <r>
      <rPr>
        <sz val="9.75"/>
        <color rgb="FF000000"/>
        <rFont val="等线"/>
        <charset val="134"/>
        <scheme val="minor"/>
      </rPr>
      <t>隐藏参数{0}个回合后结束buff，元素反应参考</t>
    </r>
    <r>
      <rPr>
        <u/>
        <sz val="9.75"/>
        <color theme="10"/>
        <rFont val="Calibri"/>
        <charset val="134"/>
      </rPr>
      <t>涌现设计</t>
    </r>
    <r>
      <rPr>
        <sz val="10"/>
        <rFont val="宋体"/>
        <charset val="134"/>
      </rPr>
      <t xml:space="preserve"> </t>
    </r>
  </si>
  <si>
    <t>漏油</t>
  </si>
  <si>
    <t>漏油状态，每移动{0}米，受到最大生命值百分之{1}的伤害</t>
  </si>
  <si>
    <r>
      <rPr>
        <sz val="9.75"/>
        <color rgb="FF000000"/>
        <rFont val="Calibri"/>
        <charset val="134"/>
      </rPr>
      <t>隐藏参数受到{2}次漏油伤害后结束漏油状态</t>
    </r>
    <r>
      <rPr>
        <sz val="9.75"/>
        <color rgb="FF000000"/>
        <rFont val="Calibri"/>
        <charset val="134"/>
      </rPr>
      <t>，并会在移动路径上留下有一定宽度的油地面。元素反应参考</t>
    </r>
    <r>
      <rPr>
        <u/>
        <sz val="9.75"/>
        <color theme="10"/>
        <rFont val="Calibri"/>
        <charset val="134"/>
      </rPr>
      <t>涌现设计</t>
    </r>
    <r>
      <rPr>
        <sz val="9.75"/>
        <color rgb="FF000000"/>
        <rFont val="Calibri"/>
        <charset val="134"/>
      </rPr>
      <t xml:space="preserve"> </t>
    </r>
  </si>
  <si>
    <t>电击伤害</t>
  </si>
  <si>
    <t>电击伤害会对所有同一片液体地面上的单位造成连锁伤害</t>
  </si>
  <si>
    <r>
      <rPr>
        <sz val="9.75"/>
        <color rgb="FF000000"/>
        <rFont val="等线"/>
        <charset val="134"/>
        <scheme val="minor"/>
      </rPr>
      <t>伤害暂定一致；相连的地面就算是一片，不需要类型相同。冻结的冰地面算固态地面，不会导电。元素反应参考</t>
    </r>
    <r>
      <rPr>
        <u/>
        <sz val="9.75"/>
        <color theme="10"/>
        <rFont val="Calibri"/>
        <charset val="134"/>
      </rPr>
      <t>涌现设计</t>
    </r>
    <r>
      <rPr>
        <sz val="10"/>
        <rFont val="宋体"/>
        <charset val="134"/>
      </rPr>
      <t xml:space="preserve"> </t>
    </r>
  </si>
  <si>
    <t>水地面</t>
  </si>
  <si>
    <t>液态地面，导电，进入水地面的单位尝试挂上潮湿buff，摩擦减少{0}</t>
  </si>
  <si>
    <r>
      <rPr>
        <sz val="9.75"/>
        <color rgb="FF000000"/>
        <rFont val="Calibri"/>
        <charset val="134"/>
      </rPr>
      <t>元素反应参考</t>
    </r>
    <r>
      <rPr>
        <u/>
        <sz val="9.75"/>
        <color theme="10"/>
        <rFont val="Calibri"/>
        <charset val="134"/>
      </rPr>
      <t>涌现设计</t>
    </r>
  </si>
  <si>
    <t>血液地面</t>
  </si>
  <si>
    <r>
      <rPr>
        <sz val="9.75"/>
        <color rgb="FF000000"/>
        <rFont val="Calibri"/>
        <charset val="134"/>
      </rPr>
      <t>液态地面，导电，进入血液地面的单位尝试挂上</t>
    </r>
    <r>
      <rPr>
        <b/>
        <sz val="9.75"/>
        <color rgb="FFF54A45"/>
        <rFont val="Calibri"/>
        <charset val="134"/>
      </rPr>
      <t>潮湿buff，摩擦减少{0}</t>
    </r>
  </si>
  <si>
    <t>冰地面</t>
  </si>
  <si>
    <t>固态地面，不导电，进入冰地面，摩擦减少{0}</t>
  </si>
  <si>
    <t>火焰地面</t>
  </si>
  <si>
    <t>气态地面，不导电，进入火焰地面的单位尝试挂上点燃buff</t>
  </si>
  <si>
    <t>眩晕</t>
  </si>
  <si>
    <t>禁用单位效果，碰撞{0}次后恢复</t>
  </si>
  <si>
    <t>单位特性描述中的效果，不包含已有的属性增减益，眩晕可叠加，敌我双方和撞墙都算，每次碰撞减去一层眩晕</t>
  </si>
  <si>
    <t>连击</t>
  </si>
  <si>
    <t>单回合内，我方碰撞敌方的总次数</t>
  </si>
  <si>
    <t>雨天</t>
  </si>
  <si>
    <t>潮湿的雨天，似乎对元素反应有一些影响</t>
  </si>
  <si>
    <t>雷雨天</t>
  </si>
  <si>
    <t>打雷的雨天，似乎有些危险</t>
  </si>
  <si>
    <t>连射</t>
  </si>
  <si>
    <t>拖拽入场选择方向，即可连续发射弹药</t>
  </si>
  <si>
    <t>发射前有固定延迟前摇{0}，子弹发射间隔{1}，弹药耗尽则卡牌使用完毕，松手时，按该方向继续发射弹药，再次点击屏幕，则方向移到点击处。移回卡牌时，保留当前弹药，下次发射继续。</t>
  </si>
  <si>
    <t>继承</t>
  </si>
  <si>
    <t>打出时场上如果存在同名友方，吸收其所有当前属性</t>
  </si>
  <si>
    <t>所有同名，攻击血量都吸收，注意是当前属性，并且杀死这些友方</t>
  </si>
  <si>
    <t>先锋</t>
  </si>
  <si>
    <t>开始战斗首个回合优先抽取</t>
  </si>
  <si>
    <t>若带多张，超过首回合抽牌数，则从这几张里随机</t>
  </si>
  <si>
    <t>英雄</t>
  </si>
  <si>
    <t>英雄死亡，英雄卡会回归牌库，可再次抽到</t>
  </si>
  <si>
    <t>油地面</t>
  </si>
  <si>
    <t>遇到火焰或爆炸，产生爆炸，单位进入油地面，摩擦减少{0}</t>
  </si>
  <si>
    <t>爆炸伤害{1}，爆炸范围{2}，每单个地面触发一次爆炸，触发爆炸有所延迟，延迟时间{3}</t>
  </si>
  <si>
    <t>爆炸</t>
  </si>
  <si>
    <t>造成范围伤害，并推开四周单位</t>
  </si>
  <si>
    <r>
      <rPr>
        <sz val="9.75"/>
        <color rgb="FF000000"/>
        <rFont val="Calibri"/>
        <charset val="134"/>
      </rPr>
      <t xml:space="preserve">每个爆炸自己配自己的力
</t>
    </r>
    <r>
      <rPr>
        <b/>
        <sz val="9.75"/>
        <color rgb="FF000000"/>
        <rFont val="Calibri"/>
        <charset val="134"/>
      </rPr>
      <t>· 爆炸归属</t>
    </r>
    <r>
      <rPr>
        <sz val="9.75"/>
        <color rgb="FF000000"/>
        <rFont val="Calibri"/>
        <charset val="134"/>
      </rPr>
      <t xml:space="preserve">：
我方回合，无论爆炸的来源为何，所有爆炸均属于我
敌方回合，无论……，属于敌方
</t>
    </r>
    <r>
      <rPr>
        <sz val="9.75"/>
        <color rgb="FF8F959E"/>
        <rFont val="Calibri"/>
        <charset val="134"/>
      </rPr>
      <t xml:space="preserve">示例：我方回合，我放置了炸药桶，该炸药桶在敌方回合引爆，则此爆炸属于敌方
</t>
    </r>
    <r>
      <rPr>
        <b/>
        <sz val="9.75"/>
        <color rgb="FF000000"/>
        <rFont val="Calibri"/>
        <charset val="134"/>
      </rPr>
      <t xml:space="preserve">· 属于我的爆炸：
</t>
    </r>
    <r>
      <rPr>
        <sz val="9.75"/>
        <color rgb="FF000000"/>
        <rFont val="Calibri"/>
        <charset val="134"/>
      </rPr>
      <t>1.  敌方单位受到伤害、推力，我方单位</t>
    </r>
    <r>
      <rPr>
        <b/>
        <u/>
        <sz val="9.75"/>
        <color rgb="FF000000"/>
        <rFont val="Calibri"/>
        <charset val="134"/>
      </rPr>
      <t>不受伤</t>
    </r>
    <r>
      <rPr>
        <sz val="9.75"/>
        <color rgb="FF000000"/>
        <rFont val="Calibri"/>
        <charset val="134"/>
      </rPr>
      <t>，但受到推力
2.  爆炸相关参数受我方正面效果、</t>
    </r>
    <r>
      <rPr>
        <sz val="9.75"/>
        <color rgb="FF1F2329"/>
        <rFont val="Calibri"/>
        <charset val="134"/>
      </rPr>
      <t>敌方负面效果（无）</t>
    </r>
    <r>
      <rPr>
        <sz val="9.75"/>
        <color rgb="FF000000"/>
        <rFont val="Calibri"/>
        <charset val="134"/>
      </rPr>
      <t>影响</t>
    </r>
    <r>
      <rPr>
        <sz val="9.75"/>
        <color rgb="FF8F959E"/>
        <rFont val="Calibri"/>
        <charset val="134"/>
      </rPr>
      <t xml:space="preserve">，如我方露娜增加爆炸范围、我方电池焦耳增加爆炸伤害。敌方露娜、敌方电池焦耳是无关项
</t>
    </r>
    <r>
      <rPr>
        <sz val="9.75"/>
        <color rgb="FF000000"/>
        <rFont val="Calibri"/>
        <charset val="134"/>
      </rPr>
      <t>3.  只触发我方的爆炸收益，</t>
    </r>
    <r>
      <rPr>
        <sz val="9.75"/>
        <color rgb="FF8F959E"/>
        <rFont val="Calibri"/>
        <charset val="134"/>
      </rPr>
      <t>如露娜的“每触发一次爆炸，爆炸范围增加”、蜡烛的“每有一次爆炸，英雄生命增加”</t>
    </r>
  </si>
  <si>
    <t>分裂</t>
  </si>
  <si>
    <t>分裂体无技能效果，和本体均分属性，本体死亡时，随机分裂体变为本体</t>
  </si>
  <si>
    <r>
      <rPr>
        <sz val="9.75"/>
        <color rgb="FF000000"/>
        <rFont val="Calibri"/>
        <charset val="134"/>
      </rPr>
      <t>常见效果描述为“</t>
    </r>
    <r>
      <rPr>
        <b/>
        <u/>
        <sz val="9.75"/>
        <color rgb="FF000000"/>
        <rFont val="Calibri"/>
        <charset val="134"/>
      </rPr>
      <t>某人</t>
    </r>
    <r>
      <rPr>
        <sz val="9.75"/>
        <color rgb="FF000000"/>
        <rFont val="Calibri"/>
        <charset val="134"/>
      </rPr>
      <t>分裂出</t>
    </r>
    <r>
      <rPr>
        <b/>
        <u/>
        <sz val="9.75"/>
        <color rgb="FF000000"/>
        <rFont val="Calibri"/>
        <charset val="134"/>
      </rPr>
      <t>N个</t>
    </r>
    <r>
      <rPr>
        <sz val="9.75"/>
        <color rgb="FF000000"/>
        <rFont val="Calibri"/>
        <charset val="134"/>
      </rPr>
      <t>分裂体”，某人=</t>
    </r>
    <r>
      <rPr>
        <b/>
        <u/>
        <sz val="9.75"/>
        <color rgb="FF000000"/>
        <rFont val="Calibri"/>
        <charset val="134"/>
      </rPr>
      <t>分裂对象</t>
    </r>
    <r>
      <rPr>
        <sz val="9.75"/>
        <color rgb="FF000000"/>
        <rFont val="Calibri"/>
        <charset val="134"/>
      </rPr>
      <t xml:space="preserve">，N=分裂数量
</t>
    </r>
    <r>
      <rPr>
        <b/>
        <sz val="9.75"/>
        <color rgb="FF000000"/>
        <rFont val="Calibri"/>
        <charset val="134"/>
      </rPr>
      <t xml:space="preserve">· 分裂：
</t>
    </r>
    <r>
      <rPr>
        <sz val="9.75"/>
        <color rgb="FF000000"/>
        <rFont val="Calibri"/>
        <charset val="134"/>
      </rPr>
      <t>1个</t>
    </r>
    <r>
      <rPr>
        <b/>
        <u/>
        <sz val="9.75"/>
        <color rgb="FF000000"/>
        <rFont val="Calibri"/>
        <charset val="134"/>
      </rPr>
      <t>本体</t>
    </r>
    <r>
      <rPr>
        <sz val="9.75"/>
        <color rgb="FF000000"/>
        <rFont val="Calibri"/>
        <charset val="134"/>
      </rPr>
      <t>替代分裂对象，场上新增N个</t>
    </r>
    <r>
      <rPr>
        <b/>
        <u/>
        <sz val="9.75"/>
        <color rgb="FF000000"/>
        <rFont val="Calibri"/>
        <charset val="134"/>
      </rPr>
      <t xml:space="preserve">分裂体
</t>
    </r>
    <r>
      <rPr>
        <sz val="9.75"/>
        <color rgb="FF000000"/>
        <rFont val="Calibri"/>
        <charset val="134"/>
      </rPr>
      <t>本体保留分裂对象的</t>
    </r>
    <r>
      <rPr>
        <b/>
        <u/>
        <sz val="9.75"/>
        <color rgb="FF000000"/>
        <rFont val="Calibri"/>
        <charset val="134"/>
      </rPr>
      <t>卡牌效果、位置、状态</t>
    </r>
    <r>
      <rPr>
        <sz val="9.75"/>
        <color rgb="FF000000"/>
        <rFont val="Calibri"/>
        <charset val="134"/>
      </rPr>
      <t>；分裂体分布在本体周围</t>
    </r>
    <r>
      <rPr>
        <sz val="9.75"/>
        <color rgb="FFF54A45"/>
        <rFont val="Calibri"/>
        <charset val="134"/>
      </rPr>
      <t>（缺）</t>
    </r>
    <r>
      <rPr>
        <sz val="9.75"/>
        <color rgb="FF000000"/>
        <rFont val="Calibri"/>
        <charset val="134"/>
      </rPr>
      <t>，初始无卡牌效果与状态
分裂体攻击 = MAX(1,分裂对象攻击/(N+1))，四舍五入取整
本体攻击 = MAX(1, 分裂对象攻击 - 分裂体攻击*N)
分裂体生命上限、当前生命计算同攻击
本体和分裂体的物理属性均与分裂对象相同，但受战力影响，大小和质量会被缩放
若分裂对象分裂时正在运动，</t>
    </r>
    <r>
      <rPr>
        <sz val="9.75"/>
        <color rgb="FFF54A45"/>
        <rFont val="Calibri"/>
        <charset val="134"/>
      </rPr>
      <t xml:space="preserve">（缺）
</t>
    </r>
    <r>
      <rPr>
        <sz val="9.75"/>
        <color rgb="FF000000"/>
        <rFont val="Calibri"/>
        <charset val="134"/>
      </rPr>
      <t xml:space="preserve">分裂出的分裂体是新入场单位，可触发形如“我方单位入场时获得圣盾”的效果；本体不是新入场单位，不可触发
</t>
    </r>
    <r>
      <rPr>
        <sz val="9.75"/>
        <color rgb="FF8F959E"/>
        <rFont val="Calibri"/>
        <charset val="134"/>
      </rPr>
      <t xml:space="preserve">· 示例：
37攻击、247/333生命的电池焦耳（在场时爆炸伤害增加）分裂出5个分裂体
分裂后，分裂体属性6攻击、41/56生命；本体属性7攻击、42/53生命
本体名为“电池焦耳”，身上有在场时爆炸伤害增加的卡牌效果
分裂体名为“电池焦耳（分裂体）”，无卡牌效果
</t>
    </r>
    <r>
      <rPr>
        <b/>
        <sz val="9.75"/>
        <color rgb="FF000000"/>
        <rFont val="Calibri"/>
        <charset val="134"/>
      </rPr>
      <t xml:space="preserve">· 分裂体类型：
</t>
    </r>
    <r>
      <rPr>
        <sz val="9.75"/>
        <color rgb="FF000000"/>
        <rFont val="Calibri"/>
        <charset val="134"/>
      </rPr>
      <t xml:space="preserve">分裂对象是英雄或英雄的分裂体，分裂体属于随从
分裂对象是随从，分裂体属于随从
分裂对象是雇佣兵，分裂体属于雇佣兵
</t>
    </r>
    <r>
      <rPr>
        <b/>
        <sz val="9.75"/>
        <color rgb="FF000000"/>
        <rFont val="Calibri"/>
        <charset val="134"/>
      </rPr>
      <t xml:space="preserve">· 分裂对象是分裂体：
</t>
    </r>
    <r>
      <rPr>
        <sz val="9.75"/>
        <color rgb="FF000000"/>
        <rFont val="Calibri"/>
        <charset val="134"/>
      </rPr>
      <t xml:space="preserve">分裂对象可以是任何单位（英雄、随从、雇佣兵、分裂体）
分裂体被分裂时，计算属性的方法如常，但新的本体/分裂体均记为老本体的分裂体
</t>
    </r>
    <r>
      <rPr>
        <sz val="9.75"/>
        <color rgb="FF8F959E"/>
        <rFont val="Calibri"/>
        <charset val="134"/>
      </rPr>
      <t xml:space="preserve">接上文案例，电池焦耳已被分成：
本体：电池焦耳，7攻击、42/53生命
5个分裂体：电池焦耳（分裂体），6攻击、41/56生命
某一电池焦耳（分裂体）受到效果“分裂出1个分裂体”的影响后，场面上有：
（不变）本体：电池焦耳，7攻击、42/53生命
4个大分裂体：电池焦耳（分裂体），6攻击、41/56生命
1个小分裂体：电池焦耳（分裂体），3攻击、21/28生命  —— 由分裂体的属性公式算出
另1个小分裂体：电池焦耳（分裂体），3攻击、20/28生命  —— 由本体的属性公式算出
</t>
    </r>
    <r>
      <rPr>
        <b/>
        <sz val="9.75"/>
        <color rgb="FF000000"/>
        <rFont val="Calibri"/>
        <charset val="134"/>
      </rPr>
      <t xml:space="preserve">· 分裂对象是英雄：
</t>
    </r>
    <r>
      <rPr>
        <sz val="9.75"/>
        <color rgb="FF000000"/>
        <rFont val="Calibri"/>
        <charset val="134"/>
      </rPr>
      <t>1. 直接对英雄造成的增益或负面效果，只对本体有效，</t>
    </r>
    <r>
      <rPr>
        <sz val="9.75"/>
        <color rgb="FF8F959E"/>
        <rFont val="Calibri"/>
        <charset val="134"/>
      </rPr>
      <t xml:space="preserve">如“从我方血量最高随从转移{0}生命到我方英雄身上”、“燃烧英雄10点生命”、“我方英雄获得连击数翻倍”、“我方英雄攻击+3”、“敌方英雄攻击-3”
</t>
    </r>
    <r>
      <rPr>
        <sz val="9.75"/>
        <color rgb="FF000000"/>
        <rFont val="Calibri"/>
        <charset val="134"/>
      </rPr>
      <t>2. 需要选取目标的效果，以本体作为目标，</t>
    </r>
    <r>
      <rPr>
        <sz val="9.75"/>
        <color rgb="FF8F959E"/>
        <rFont val="Calibri"/>
        <charset val="134"/>
      </rPr>
      <t xml:space="preserve">如“回合开始时向敌方英雄开炮”、“以我方英雄为中心，对范围内……”、“所有我方单位粘合到英雄上”
</t>
    </r>
    <r>
      <rPr>
        <sz val="9.75"/>
        <color rgb="FF000000"/>
        <rFont val="Calibri"/>
        <charset val="134"/>
      </rPr>
      <t>3. 以英雄数据作为判定条件的，只判定本体</t>
    </r>
    <r>
      <rPr>
        <sz val="9.75"/>
        <color rgb="FF8F959E"/>
        <rFont val="Calibri"/>
        <charset val="134"/>
      </rPr>
      <t xml:space="preserve">，如“我方英雄首次生命将至一半以下时，……”、“我方英雄每次受伤，……”
</t>
    </r>
    <r>
      <rPr>
        <b/>
        <sz val="9.75"/>
        <color rgb="FF000000"/>
        <rFont val="Calibri"/>
        <charset val="134"/>
      </rPr>
      <t xml:space="preserve">· 收回：
</t>
    </r>
    <r>
      <rPr>
        <sz val="9.75"/>
        <color rgb="FF000000"/>
        <rFont val="Calibri"/>
        <charset val="134"/>
      </rPr>
      <t xml:space="preserve">默认将所有分裂体回收到本体，暂不考虑只收回部分的情况
“收回”后的分裂对象，保留本体的卡牌效果、位置、状态（流血/潮湿/被吞噬等），丢弃分裂体的上述信息
攻击 = 本体攻击 + ∑所有分裂体的攻击，当前生命、生命上限同理
在分裂到收回期间，若有本体或分裂体死亡，分裂对象会相应损失一部分属性
分裂体被收回属于离场，可触发形如“每有一个我方单位离场……”的效果，但不属于死亡。本体只有死亡时算作离场
</t>
    </r>
    <r>
      <rPr>
        <b/>
        <sz val="9.75"/>
        <color rgb="FF000000"/>
        <rFont val="Calibri"/>
        <charset val="134"/>
      </rPr>
      <t xml:space="preserve">· 死亡：
</t>
    </r>
    <r>
      <rPr>
        <sz val="9.75"/>
        <color rgb="FF000000"/>
        <rFont val="Calibri"/>
        <charset val="134"/>
      </rPr>
      <t xml:space="preserve">分裂期间，本体死亡，则随机分裂体成为本体，获得分裂对象的卡牌效果
</t>
    </r>
    <r>
      <rPr>
        <b/>
        <sz val="9.75"/>
        <color rgb="FF000000"/>
        <rFont val="Calibri"/>
        <charset val="134"/>
      </rPr>
      <t xml:space="preserve">· 复制：
</t>
    </r>
    <r>
      <rPr>
        <sz val="9.75"/>
        <color rgb="FF000000"/>
        <rFont val="Calibri"/>
        <charset val="134"/>
      </rPr>
      <t xml:space="preserve">被复制的本体，视作一个全新单位
被复制的分裂体，若阵营未变，仍视作对应本体的分裂体；若阵营变更（如夺魂），则视作全新单位
若为“原始版复制”，则都视作全新单位
</t>
    </r>
    <r>
      <rPr>
        <b/>
        <sz val="9.75"/>
        <color rgb="FF000000"/>
        <rFont val="Calibri"/>
        <charset val="134"/>
      </rPr>
      <t xml:space="preserve">· 吞噬：
</t>
    </r>
    <r>
      <rPr>
        <sz val="9.75"/>
        <color rgb="FF000000"/>
        <rFont val="Calibri"/>
        <charset val="134"/>
      </rPr>
      <t>被吞者是分裂对象，分裂后本体保留被吞状态，分裂体脱离被吞，分布在吞噬者周围
被吞者是本体，触发收回时保留被吞状态，等于所有分裂体主动进吞噬者的肚子
被吞者是分裂体，收回时摆脱吞噬</t>
    </r>
  </si>
  <si>
    <t>吞噬</t>
  </si>
  <si>
    <t>被吞噬单位效果仍在，每次只能吞噬一个单位，吞噬了其他单位后不能被吞噬</t>
  </si>
  <si>
    <t>1.吞噬对象：
        注意吞噬限定的对象
        制作吞噬类的技能时，需要特别限定可以被吞噬的对象，防止出现问题
        吞噬雇佣兵，雇佣兵会在回合结束时离场，结束吞噬状态
2.吞噬后，被吞噬单位和吞噬单位的机制：
        被吞噬单位和吞噬单位的机制都会继续生效
        每次只能吞噬一个单位，吞噬了其他单位后不能被吞噬        
3.吞噬后的属性、伤害等计算规则：
        对单体的指向性攻击，如果通过吞噬的单位与被吞噬的单位交互，就能参与外界的运算
        如果是全场的AOE技能，被吞噬的单位就无法与外界进行交互
        情况1：刀鞘（10068）吞噬了一个单位A，获得他的攻击，接力棒会碰撞刀鞘时会获得（刀鞘+单位A）的部分攻击，单位A被吐出来后，是被接力棒偷走攻击后的基础属性
        情况2：玩家使用核武对全场进行伤害，被吞噬的单位A不会受到这个伤害
4.吞噬时，被吞噬单位的位置处理
        吞噬时不影响位移方向和力度
5.吞噬结束后，被吞噬单位的位置处理
        单位死亡时吐出，不施加额外的力，在附近生成即可
        如果需要施加额外的力，则需要在技能上额外加描述以突出
6.两个都带有吞噬效果的单位，互相首次碰撞，算谁吞谁
        情况1：如果一张牌A在手牌中，一张牌B在场上，则手牌后打出的吞噬场上先打出的
        情况2：如果两个都在场上，利用类似引力炸弹这类技能触发碰撞，需要和程序确认下碰撞器的先后逻辑，先触发吞噬效果的吞噬后触发效果的
7.复制
        情况1：单位A吞噬单位B，使用有丝分裂复制单位A时，为了保持和20063统一，单位B不跟随一起复制，只复制A，这样会有一个单位A吞噬单位B，另外一个单位A没有吞噬对象
        情况2：单位A吞噬单位B，使用复制（20063）复制单位A时，因为需要复制到手牌里，所以单位B不跟随复制
8.融合
        情况1：使用20068集合时，单位A1吞噬了单位B，单位A2吞噬了单位C，单位A3吞噬了单位D，使用后随机选取一个单位A，吸取其他单位A的属性，然后杀死其他的单位A，解放对应吞噬的单位，但是被选中的单位A仍然吞噬着原来的单位
        情况2：使用20068集合时，B吞了A1，C吞A2，D吞A3，集合对A无效，不能融合。因为吞噬相当于把单位移除场内，不能被直接调用生效
9.单位装填炮
        情况1：单位A吞噬单位B，也有概率被装填到炮弹里被发射出去，此时被视为1个单位
10.吞噬后的单位状态
       吞噬后的单位算作离场状态，需要触发离场相关的效果</t>
  </si>
  <si>
    <t>虚化</t>
  </si>
  <si>
    <t>无法碰撞或被碰撞，但受到双倍伤害，下个我方回合开始时恢复</t>
  </si>
  <si>
    <t>抗魔力场</t>
  </si>
  <si>
    <t>只会受到碰撞伤害</t>
  </si>
  <si>
    <t>缓冲护盾</t>
  </si>
  <si>
    <t>免疫碰撞伤害</t>
  </si>
  <si>
    <t>超载</t>
  </si>
  <si>
    <t>使用后从牌库移除</t>
  </si>
  <si>
    <t>一级ID</t>
  </si>
  <si>
    <t>是否注释</t>
  </si>
  <si>
    <t>卡牌名</t>
  </si>
  <si>
    <t>技能效果</t>
  </si>
  <si>
    <t>电吉他 和鸣</t>
  </si>
  <si>
    <t>回合结束时：我方每有一个在场单位，为我方英雄永久+{0}生命</t>
  </si>
  <si>
    <t>纸巾 缠缠</t>
  </si>
  <si>
    <t>对同一敌方单位每多碰撞一次，伤害增加{0}%</t>
  </si>
  <si>
    <t>摩托 赤狸
塞琳娜</t>
  </si>
  <si>
    <t>首次碰撞友方时，对其施加推力</t>
  </si>
  <si>
    <t>雨伞 守心
布洛莉Brolly</t>
  </si>
  <si>
    <t>碰撞友方时，为其添加圣盾</t>
  </si>
  <si>
    <t>茶壶  灵愈
波西娅Potsia</t>
  </si>
  <si>
    <t>碰撞友方时，为其恢复{0}点生命</t>
  </si>
  <si>
    <t>留声机 回音
玛利亚</t>
  </si>
  <si>
    <t>回合结束时：对随机敌方单位造成{0}点伤害，每有{1}连击，伤害+{2}</t>
  </si>
  <si>
    <t>电扇 彩虹</t>
  </si>
  <si>
    <t>在场时：我方打出的卡牌发射速度增加{0}%</t>
  </si>
  <si>
    <t>电池 欧姆</t>
  </si>
  <si>
    <t>在场时：我方每获得{0}次连击数，额外获得{1}次连击</t>
  </si>
  <si>
    <t>萨克斯 莉莉（Lily was here）</t>
  </si>
  <si>
    <t>我方回合：每有我方单位离场时，我方英雄回复{0}点生命</t>
  </si>
  <si>
    <t>电池 焦耳</t>
  </si>
  <si>
    <t>在场时：我方所有爆炸伤害增加{0}%</t>
  </si>
  <si>
    <t>时钟 晨曦</t>
  </si>
  <si>
    <t>本局战斗：每打出一次，攻击力永久+{0}</t>
  </si>
  <si>
    <t>自动铅笔 追忆</t>
  </si>
  <si>
    <t>在场时：每有一个我方单位入场，对随机敌方单位造成{0}伤害</t>
  </si>
  <si>
    <t>##</t>
  </si>
  <si>
    <t>橡皮 忘怀</t>
  </si>
  <si>
    <t>继承，我方回合，牺牲所有碰到的友方随从单位，获得其{0}%的当前属性</t>
  </si>
  <si>
    <t>牙膏 露洁
爱丽儿（Ariel 小美人鱼）</t>
  </si>
  <si>
    <t>回合结束时：分裂出{0}个分裂体</t>
  </si>
  <si>
    <t>书 幻梦
仙蒂瑞拉</t>
  </si>
  <si>
    <t>回合结束时：牺牲英雄{0}点生命，抽{1}张牌</t>
  </si>
  <si>
    <t>电池 伏特</t>
  </si>
  <si>
    <t>在场时：我方英雄获得连击数翻倍</t>
  </si>
  <si>
    <t>功能饮料 牛红</t>
  </si>
  <si>
    <t>碰撞友方时：为该友方永久增加{0}点攻击力</t>
  </si>
  <si>
    <t>牛奶 银河</t>
  </si>
  <si>
    <t>在场时：我方英雄获得吸血，每回合吸血上限为{1}</t>
  </si>
  <si>
    <t>羽毛球 拉丽（英文就rally连续得分的意思）</t>
  </si>
  <si>
    <t>打出时：有{0}%几率回到手牌，每次打出几率下降{1}%</t>
  </si>
  <si>
    <t>姨妈巾 玫瑰</t>
  </si>
  <si>
    <t>回合结束时：根据我方牺牲总生命的{0}%，为我方英雄永久增加生命</t>
  </si>
  <si>
    <t>军鼓 震声</t>
  </si>
  <si>
    <t>回合结束时：每有一个我方单位，对随机敌方单位造成一次{0}点伤害</t>
  </si>
  <si>
    <t>注射器 针妮
佩妮（英文penny，联想小针）</t>
  </si>
  <si>
    <t>每次碰撞我方：牺牲其{0}点生命，并为我方英雄永久加{1}生命</t>
  </si>
  <si>
    <t>自行车 闪电</t>
  </si>
  <si>
    <t>首次碰撞随从单位时，施加一个较大的力</t>
  </si>
  <si>
    <t>蜡烛 热泪</t>
  </si>
  <si>
    <t>在场时：每有一次爆炸，我方英雄生命+{0}</t>
  </si>
  <si>
    <t>电钻 螺旋</t>
  </si>
  <si>
    <t>使碰撞到的敌方单位漏油</t>
  </si>
  <si>
    <t>纯净水 浅浅</t>
  </si>
  <si>
    <t>无</t>
  </si>
  <si>
    <t>纯净水 满满</t>
  </si>
  <si>
    <t>红汽水 浅浅</t>
  </si>
  <si>
    <t>红汽水 满满</t>
  </si>
  <si>
    <t>绿汽水 浅浅</t>
  </si>
  <si>
    <t>绿汽水 满满</t>
  </si>
  <si>
    <t>肥皂 滑滑</t>
  </si>
  <si>
    <t>降低自身摩擦力{0}%</t>
  </si>
  <si>
    <t>刀 藏锋</t>
  </si>
  <si>
    <t>回合结束时：若连击数是单数，为我方英雄增加连击数*{0}%的攻击，若是双数，增加连击数{1}%的生命</t>
  </si>
  <si>
    <t>刀 百炼</t>
  </si>
  <si>
    <t>每达成{0}连击，为生命百分比最低的我方回复{1}生命</t>
  </si>
  <si>
    <t>煤油灯 流露</t>
  </si>
  <si>
    <t>首次碰撞后漏油，移动时留下油地面</t>
  </si>
  <si>
    <t>盔甲 怀抱</t>
  </si>
  <si>
    <t>在场时：为所有我方分担{0}%的伤害，场上每有一个我方，自身忽略{1}%的伤害，最高忽略{2}%</t>
  </si>
  <si>
    <t>啤酒瓶 破碎</t>
  </si>
  <si>
    <t>自身造成的连击数增加{0}%</t>
  </si>
  <si>
    <t>暂时不做</t>
  </si>
  <si>
    <t>储蓄罐 珠珠</t>
  </si>
  <si>
    <t>夹子 瑾瑾</t>
  </si>
  <si>
    <t>对方舟和场景物件造成的伤害额外增加{0}%</t>
  </si>
  <si>
    <t>茶包 小茗</t>
  </si>
  <si>
    <t>每碰撞一次友方，牺牲自身{0}%最大生命，为友方回复对应生命</t>
  </si>
  <si>
    <t>气球 飘舞</t>
  </si>
  <si>
    <t>蓄力{0}回合后爆炸，造成{1}伤害</t>
  </si>
  <si>
    <t>传奇飞行员 舰长</t>
  </si>
  <si>
    <t>每打出{0}张卡，获得一张炸蛋</t>
  </si>
  <si>
    <t>黏黏女王 宁芙（Nymph）</t>
  </si>
  <si>
    <t>打出时，回合开始时：收回自身分裂体，再分裂出{0}个分裂体</t>
  </si>
  <si>
    <t>最强盗贼王 露娜（Luna）</t>
  </si>
  <si>
    <t>回合结束时：对随机敌方单位发射导弹造成{0}点爆炸伤害。我方每触发一次爆炸，范围永久增加{3}</t>
  </si>
  <si>
    <t>轻灵跃影 乔艾塔（Joetta）</t>
  </si>
  <si>
    <t>我方回合开始时：向最近的敌方单位冲刺，回合结束时，每有{1}连击，自身攻击加{2}，生命加{3}</t>
  </si>
  <si>
    <t>致命拥抱 维纳斯（Venus）</t>
  </si>
  <si>
    <t>打出时：化作无法移动的花朵形态，我方回合盛开，无视吞噬规则吞噬碰到的任意单位，对敌方造成攻击力{0}%的伤害，为友方恢复攻击力{1}%的生命，然后吐出</t>
  </si>
  <si>
    <t>环绕之蛇 娜吉尼（Nagini）</t>
  </si>
  <si>
    <t>打出时：化作大蛇，我方回合每击杀一个单位，生命+{0}，并发射超电磁炮，伤害为自身攻击的{1}%</t>
  </si>
  <si>
    <t>群蜂之母 梅丽莎（Melissa）</t>
  </si>
  <si>
    <t>额外获得自身已损失生命{0}%的攻击，每次碰撞敌方单位，根据造成伤害的{1}%回复自身生命</t>
  </si>
  <si>
    <t>鞭炮 噼啪</t>
  </si>
  <si>
    <t>我方回合：每个我方首次被爆炸击中，该我方位置触发一次爆炸，伤害为{0}</t>
  </si>
  <si>
    <t>爆米花 酥脆</t>
  </si>
  <si>
    <t>我方回合：我方每被爆炸击中一次，该我方回复{0}点生命</t>
  </si>
  <si>
    <t>红汽水 满满（复用）</t>
  </si>
  <si>
    <t>每次碰撞敌方单位触发一次爆炸，伤害为{0}</t>
  </si>
  <si>
    <t>绿汽水 满满（复用）</t>
  </si>
  <si>
    <t>我方回合结束时：所有我方攻击+{0}</t>
  </si>
  <si>
    <t>篮球框 三分</t>
  </si>
  <si>
    <t>每有一个我方入场：为血量百分比最低的友方回复{0}点生命</t>
  </si>
  <si>
    <t>飞刀 小李</t>
  </si>
  <si>
    <t>碰到首个我方随从时：使其分裂出{0}个分裂体</t>
  </si>
  <si>
    <t>磨刀石 霍霍</t>
  </si>
  <si>
    <t>我方回合，我方英雄每次碰撞时：本单位牺牲最大生命{0}%的生命，英雄本次伤害额外增加{1}%</t>
  </si>
  <si>
    <t>乌龟 壳壳</t>
  </si>
  <si>
    <t>吞噬首个碰到的友方随从，自身死亡时，为被吞噬单位添加一个圣盾</t>
  </si>
  <si>
    <t>复印机 复原</t>
  </si>
  <si>
    <t>吞噬首个碰撞的随从，回合结束时，吐出一个该单位的我方原始版复制</t>
  </si>
  <si>
    <t>刀鞘 护刃</t>
  </si>
  <si>
    <t>吞噬首个碰到的友方随从，吞噬期间获得其攻击</t>
  </si>
  <si>
    <t>绷带 包扎</t>
  </si>
  <si>
    <t>吞噬首个碰到的友方随从，自身每被碰撞一次，为被吞噬单位回复{0}点生命</t>
  </si>
  <si>
    <t>捕蝇草 夹子</t>
  </si>
  <si>
    <t>吞噬首个碰撞的敌方随从，禁用其技能效果，每个我方回合结束对其造成{0}点伤害</t>
  </si>
  <si>
    <t>鳄鱼 沼泽</t>
  </si>
  <si>
    <t>吞噬首个碰撞的随从，回合结束对被吞噬单位造成{0}伤害，若该随从死亡，则获取其基础属性</t>
  </si>
  <si>
    <t>鲨鱼 利齿</t>
  </si>
  <si>
    <t>每回合首次碰撞敌方方舟时，可以吞噬一块船体，本场战斗每有一次吞噬，效果增强</t>
  </si>
  <si>
    <t>储蓄罐 珠珠（复用）</t>
  </si>
  <si>
    <t>在场时：我方每有一次吞噬，我方英雄获得{0}点攻击，{1}点生命，被吞噬时，效果翻倍</t>
  </si>
  <si>
    <t>扫把</t>
  </si>
  <si>
    <t>我方回合我方单位离场时，我方英雄回复{0}点生命</t>
  </si>
  <si>
    <t>菠菜罐头 大力</t>
  </si>
  <si>
    <t>在场时：所有我方攻击增加{0}，被吞噬时，效果翻倍</t>
  </si>
  <si>
    <t>仓鼠 囤囤</t>
  </si>
  <si>
    <t>回合结束时：我方已吞噬别人和被吞噬的单位生命永久增加{0}，被吞噬时，效果翻倍</t>
  </si>
  <si>
    <t>接力棒 传承</t>
  </si>
  <si>
    <t>首次碰到友方时：获得其{0}%的攻击力</t>
  </si>
  <si>
    <t>冰淇淋 甜霜</t>
  </si>
  <si>
    <t>经过液体地面时：将地面冻结</t>
  </si>
  <si>
    <t>炸蛋</t>
  </si>
  <si>
    <t>碰到敌方后爆炸，对周围敌方和自身造成{0}点伤害</t>
  </si>
  <si>
    <t>安全帽 小橘</t>
  </si>
  <si>
    <t>我方单位入场时：入场单位获得一个圣盾</t>
  </si>
  <si>
    <t>切分</t>
  </si>
  <si>
    <t>场景穿透，将经过的我方非复制随从单位切成两个较小的复制单位，属性为原单位的{2}%</t>
  </si>
  <si>
    <t>魅惑</t>
  </si>
  <si>
    <t>指定战场任意位置，敌方英雄向该位置位移</t>
  </si>
  <si>
    <t>弹射锯片</t>
  </si>
  <si>
    <t>穿透，造成{0}伤害，每穿透一个单位伤害增加{1}%</t>
  </si>
  <si>
    <t>自制手雷</t>
  </si>
  <si>
    <t>碰到首个敌方时，对范围内的敌方造成{0}伤害</t>
  </si>
  <si>
    <t>见证我！</t>
  </si>
  <si>
    <t>杀死我方生命最低的随从，对周围敌方造成{0}点伤害</t>
  </si>
  <si>
    <t>英勇祝福</t>
  </si>
  <si>
    <t>本回合，所有我方单位攻击力临时提升{0}，回合结束恢复</t>
  </si>
  <si>
    <t>引力炸弹</t>
  </si>
  <si>
    <t>以我方英雄位置为中心，产生一个引力</t>
  </si>
  <si>
    <t>精准爆破</t>
  </si>
  <si>
    <t>指定战场位置，生成{1}个爆炸桶，爆炸伤害为{2}</t>
  </si>
  <si>
    <t>碰到首个单位时，我方英雄向其位移</t>
  </si>
  <si>
    <t>变大！</t>
  </si>
  <si>
    <t>使碰撞的首个单位变大{0}%</t>
  </si>
  <si>
    <t>缩小！</t>
  </si>
  <si>
    <t>使碰撞的首个单位变小{0}%</t>
  </si>
  <si>
    <t>精准引导</t>
  </si>
  <si>
    <t>指定战场任意位置，我方英雄向该位置位移</t>
  </si>
  <si>
    <t>蓄力</t>
  </si>
  <si>
    <t>下一张打出的卡牌，发射速度增加{0}%</t>
  </si>
  <si>
    <t>弹簧安装</t>
  </si>
  <si>
    <t>指定战场位置，生成一个弹簧，被单位碰撞到时施加弹力</t>
  </si>
  <si>
    <t>裂地斩</t>
  </si>
  <si>
    <t>场景穿透，路径上产生一条裂缝，受到{1}点伤害后消失</t>
  </si>
  <si>
    <t>修建工事</t>
  </si>
  <si>
    <t>在战场中间产生一堵由障碍物组成的墙，墙体血量为{1}</t>
  </si>
  <si>
    <t>风暴针刺</t>
  </si>
  <si>
    <t>根据本回合已打出的牌数，发射数根能量针，每个造成{0}点伤害</t>
  </si>
  <si>
    <t>嗜血杀戮</t>
  </si>
  <si>
    <t>保留，本回合接下来的时间，我方英雄每杀死一个单位，攻击力永久增加{0}</t>
  </si>
  <si>
    <t>冰冻炸弹</t>
  </si>
  <si>
    <t>碰到首个敌方时，对范围内的敌方单位造成{0}点伤害并冻结</t>
  </si>
  <si>
    <t>人工降雨</t>
  </si>
  <si>
    <t>召唤雨天天气，回合结束消散</t>
  </si>
  <si>
    <t>雷枪</t>
  </si>
  <si>
    <t>指定位置，召唤一道雷电，对最近的敌方单位造成一次{0}点电击伤害</t>
  </si>
  <si>
    <t>滋水</t>
  </si>
  <si>
    <t>对触碰的首个敌方单位造成{0}点伤害，并赋予潮湿状态</t>
  </si>
  <si>
    <t>补水计划</t>
  </si>
  <si>
    <t>保留，打出时每有一个敌方单位，手牌中生成一张临时的纯净水-浅浅</t>
  </si>
  <si>
    <t>冰霜新星</t>
  </si>
  <si>
    <t>冻结场上的所有单位</t>
  </si>
  <si>
    <t>巨雷枪</t>
  </si>
  <si>
    <t>场景穿透，对敌方单位造成{0}点电击伤害，每穿过一个敌方，生成一张临时的雷枪</t>
  </si>
  <si>
    <t>投石支援</t>
  </si>
  <si>
    <t>指定战场任意位置，对范围内的敌方单位造成{0}点伤害并眩晕{1}层</t>
  </si>
  <si>
    <t>飞砖</t>
  </si>
  <si>
    <t>碰到首个敌方单位时，对其造成{0}点伤害并眩晕{1}层</t>
  </si>
  <si>
    <t>战术核武</t>
  </si>
  <si>
    <t>保留，对所有单位和场景物件造成{0}点伤害并点燃</t>
  </si>
  <si>
    <t>混乱补给</t>
  </si>
  <si>
    <t>在随机空地召唤{0}个礼物盒，被碰撞若干次后打开，打开的玩家获得随机奖励</t>
  </si>
  <si>
    <t>冰冻陷阱</t>
  </si>
  <si>
    <t>在随机空地召唤{0}个陷阱，将敌方单位推入时造成{1}伤害，眩晕{2}层并冻结，陷阱触发后消失</t>
  </si>
  <si>
    <t>协力攻击</t>
  </si>
  <si>
    <t>穿透，对碰到的第一个敌方单位，造成路径上经过所有我方单位攻击{0}%的伤害</t>
  </si>
  <si>
    <t>爆裂药瓶</t>
  </si>
  <si>
    <t>碰到首个单位时，回复范围内的我方单位{0}点生命</t>
  </si>
  <si>
    <t>胡乱抓挠</t>
  </si>
  <si>
    <t>对随机敌方单位造成{0}次{1}点伤害，同一敌方单位每被击中一次，该伤害增加{2}%</t>
  </si>
  <si>
    <t>接力</t>
  </si>
  <si>
    <t>穿透，碰到的第二个我方随从单位，吸收碰到的第一个我方随从单位{0}%的当前属性</t>
  </si>
  <si>
    <t>重新出发</t>
  </si>
  <si>
    <t>碰到首个我方随从单位时，将其牺牲，并获得一张相同随从的临时卡</t>
  </si>
  <si>
    <t>临摹</t>
  </si>
  <si>
    <t>保留，随机获得一张敌方手牌的临时复制</t>
  </si>
  <si>
    <t>超电磁炮</t>
  </si>
  <si>
    <t>场景穿透，对敌方单位造成{0}点电击伤害</t>
  </si>
  <si>
    <t>尖刺墙</t>
  </si>
  <si>
    <t>在我方方舟前生成一堵尖刺墙，墙体血量为{1}</t>
  </si>
  <si>
    <t>海浪冲击</t>
  </si>
  <si>
    <t>召唤海浪</t>
  </si>
  <si>
    <t>修建阵地</t>
  </si>
  <si>
    <t>在我方英雄周围生成{0}个掩体，掩体血量为{2}</t>
  </si>
  <si>
    <t>机关枪</t>
  </si>
  <si>
    <t>连射，向瞄准方向发射子弹，伤害{0}{1}，弹药数量{2}</t>
  </si>
  <si>
    <t>连击机关枪</t>
  </si>
  <si>
    <t>连射，向瞄准方向发射子弹，伤害{0}{1}，弹药数量等于当前连击数的{2}%</t>
  </si>
  <si>
    <t>回收</t>
  </si>
  <si>
    <t>下一张打出的卡牌，从自身牌库中移除</t>
  </si>
  <si>
    <t>连击炮</t>
  </si>
  <si>
    <t>碰到首个敌方时，造成当前连击数*{0}的伤害</t>
  </si>
  <si>
    <t>协力炮</t>
  </si>
  <si>
    <t>碰到首个敌方时，造成当前我方单位数*{0}的伤害</t>
  </si>
  <si>
    <t>金币炮</t>
  </si>
  <si>
    <t>碰到首个敌方时，造成当前金币数*{0}的伤害</t>
  </si>
  <si>
    <t>单位机关枪</t>
  </si>
  <si>
    <t>连射，向瞄准方向发射子弹，伤害{0}{1}，弹药数量等于当前我方单位数的{2}%</t>
  </si>
  <si>
    <t>机关枪子弹</t>
  </si>
  <si>
    <t>伤害{0}</t>
  </si>
  <si>
    <t>连击机关枪子弹</t>
  </si>
  <si>
    <t>单位机关枪子弹</t>
  </si>
  <si>
    <t>瞬移</t>
  </si>
  <si>
    <t>指定战场位置，我方英雄瞬移到该位置</t>
  </si>
  <si>
    <t>打出时，随机获得战场上{0}个随从单位的临时复制</t>
  </si>
  <si>
    <t>猎杀标记</t>
  </si>
  <si>
    <t>标记碰到的首个敌方单位，并对其造成{0}伤害，标记单位死亡时，再次获取本卡，回合结束标记消失</t>
  </si>
  <si>
    <t>回旋镖</t>
  </si>
  <si>
    <t>对随机敌方单位造成{0}点伤害，打出时有{1}%概率回到手牌，每次打出概率下降{2}%</t>
  </si>
  <si>
    <t>协力恢复</t>
  </si>
  <si>
    <t>打出时，我方单位比敌方单位每少一个，为所有我方单位回复{0}生命</t>
  </si>
  <si>
    <t>金币机关枪</t>
  </si>
  <si>
    <t>连射，向瞄准方向发射子弹，伤害{0}{1}，弹药数量等于当前可用金币数的{2}%</t>
  </si>
  <si>
    <t>集合</t>
  </si>
  <si>
    <t>保留，打出时，将场上所有我方同名随从融合成一个，属性继承{0}%</t>
  </si>
  <si>
    <t>剥削</t>
  </si>
  <si>
    <t>对随机{0}个我方单位造成{1}点伤害，获得{2}个金币</t>
  </si>
  <si>
    <t>夺魂</t>
  </si>
  <si>
    <t>碰到首个敌方单位时，对其造成{0}伤害，若击杀，则召唤一个该单位的我方复制</t>
  </si>
  <si>
    <t>金币机关枪子弹</t>
  </si>
  <si>
    <t>瞄准</t>
  </si>
  <si>
    <t>保留，碰到首个单位时，为其添加一个定向标记，所有随机选择目标的技能，都优先以该单位为目标</t>
  </si>
  <si>
    <t>镭射光束</t>
  </si>
  <si>
    <t>场景穿透，持续对敌方造成{0}点伤害，持续{1}秒</t>
  </si>
  <si>
    <t>随机升星</t>
  </si>
  <si>
    <t>保留，打出时，牌组里的随机一张牌升{0}星</t>
  </si>
  <si>
    <t>定向升星</t>
  </si>
  <si>
    <t>保留，打出后，使你打出的下一张牌升{0}星</t>
  </si>
  <si>
    <t>主炮子弹</t>
  </si>
  <si>
    <t>副炮子弹</t>
  </si>
  <si>
    <t>应急英雄</t>
  </si>
  <si>
    <t>从牌库抽取我方英雄，打出时英雄生命为1</t>
  </si>
  <si>
    <t>召唤英雄</t>
  </si>
  <si>
    <t>从牌库抽取我方英雄</t>
  </si>
  <si>
    <t>尾针开刃</t>
  </si>
  <si>
    <t>打出时燃烧英雄{0}%当前血量，为其永久增加燃烧血量{1}%的攻击</t>
  </si>
  <si>
    <t>合众为一</t>
  </si>
  <si>
    <t>将所有我方分裂体回收到本体</t>
  </si>
  <si>
    <t>随机重塑</t>
  </si>
  <si>
    <t>将碰到的首个我方随从，变形成随机单位</t>
  </si>
  <si>
    <t>同归于尽！</t>
  </si>
  <si>
    <t>保留，引爆我方本节方舟，对场上所有单位和敌方方舟造成{0}点伤害</t>
  </si>
  <si>
    <t>呕！</t>
  </si>
  <si>
    <t>让所有单位呕吐，留下水地面，吞噬单位吐出</t>
  </si>
  <si>
    <t>使碰撞的首个单位虚化，无法碰撞或被碰撞，但受到双倍伤害，下个我方回合开始时恢复</t>
  </si>
  <si>
    <t>初始炮</t>
  </si>
  <si>
    <t>打出时，回合开始时：开炮，伤害为{0}</t>
  </si>
  <si>
    <t>过渡炮</t>
  </si>
  <si>
    <t>打出时，回合开始时：开炮，伤害为{0}，被替换时获得{2}金币</t>
  </si>
  <si>
    <t>40032</t>
  </si>
  <si>
    <t>英雄炮</t>
  </si>
  <si>
    <t>打出时，回合开始时：向敌方英雄开炮，伤害为{0}</t>
  </si>
  <si>
    <t>40043</t>
  </si>
  <si>
    <t>精英炮</t>
  </si>
  <si>
    <t>打出时，回合开始时：向敌方攻击最高单位开炮，伤害为{0}</t>
  </si>
  <si>
    <t>40054</t>
  </si>
  <si>
    <t>方舟炮</t>
  </si>
  <si>
    <t>打出时，回合开始时：开炮，伤害为{0}，对方舟伤害增加{2}%</t>
  </si>
  <si>
    <t>打牌炮</t>
  </si>
  <si>
    <t>每打{1}张牌，向打牌方向开炮，伤害为{0}</t>
  </si>
  <si>
    <t>40074</t>
  </si>
  <si>
    <t>冰冻炮</t>
  </si>
  <si>
    <t>打出时，回合开始时：向{1}个敌方单位开炮，伤害为{0}，对击中的敌方赋予冰冻</t>
  </si>
  <si>
    <t>40085</t>
  </si>
  <si>
    <t>一次性卡炮</t>
  </si>
  <si>
    <t>打出时，回合开始时：开炮，伤害为{0}，本局战斗，每获得过{2}张商店一次性卡，伤害增加{3}</t>
  </si>
  <si>
    <t>40093</t>
  </si>
  <si>
    <t>亡语商店炮</t>
  </si>
  <si>
    <t>打出时，回合开始时：开炮，伤害为{0}，被替换时，获得一张比本组件星级高{2}级的一次性卡</t>
  </si>
  <si>
    <t>40105</t>
  </si>
  <si>
    <t>冲刺引擎</t>
  </si>
  <si>
    <t>我方方舟回合开始多冲撞{0}次，伤害增加{1}%</t>
  </si>
  <si>
    <t>40114</t>
  </si>
  <si>
    <t>单位装填炮</t>
  </si>
  <si>
    <t>我方回合结束时：将{0}个随机友方单位装填进炮，我方开始时发射出去</t>
  </si>
  <si>
    <t>40123</t>
  </si>
  <si>
    <t>自动打牌炮</t>
  </si>
  <si>
    <t>我方回合结束时：将未打且非保留的单位牌发射出去，其攻击增加{1}</t>
  </si>
  <si>
    <t>40134</t>
  </si>
  <si>
    <t>烟雾导弹</t>
  </si>
  <si>
    <t>回合结束时：在随机位置产生一片烟雾，烟雾中看不到单位并且瞄准线失效</t>
  </si>
  <si>
    <t>40141</t>
  </si>
  <si>
    <t>初始导弹</t>
  </si>
  <si>
    <t>打出时，回合开始时：对随机范围区域造成{0}伤害</t>
  </si>
  <si>
    <t>40151</t>
  </si>
  <si>
    <t>过渡导弹</t>
  </si>
  <si>
    <t>打出时，回合开始时：对随机范围区域造成{0}伤害，被替换时获得{2}金币</t>
  </si>
  <si>
    <t>40163</t>
  </si>
  <si>
    <t>蓄力核武</t>
  </si>
  <si>
    <t>蓄力{0}回合，回合开始时：发射一颗毁天灭地的核弹，核弹伤害为{1}</t>
  </si>
  <si>
    <t>40173</t>
  </si>
  <si>
    <t>智能导弹</t>
  </si>
  <si>
    <t>打出时，回合开始时：向单位最多的位置发射炮弹，对其中的敌方造成{0}伤害，我方治疗{1}生命</t>
  </si>
  <si>
    <t>40185</t>
  </si>
  <si>
    <t>英雄导弹</t>
  </si>
  <si>
    <t>打出时，回合开始时：以我方英雄为中心，对范围内敌方和英雄自身造成{0}伤害</t>
  </si>
  <si>
    <t>40192</t>
  </si>
  <si>
    <t>液体导弹</t>
  </si>
  <si>
    <t>打出时，回合开始时：对随机范围区域，造成{0}伤害，赋予潮湿，并留下水地面</t>
  </si>
  <si>
    <t>40204</t>
  </si>
  <si>
    <t>加速导弹</t>
  </si>
  <si>
    <t>打出时，回合开始时：在随机区域生成{0}个加速地面</t>
  </si>
  <si>
    <t>掩体导弹</t>
  </si>
  <si>
    <t>回合结束时：围绕我方生命最低单位召唤{0}个掩体，掩体生命为{2}，我方回合开始时移除</t>
  </si>
  <si>
    <t>40221</t>
  </si>
  <si>
    <t>初始治疗引擎</t>
  </si>
  <si>
    <t>打出时，回合开始时：治疗生命比例最低的我方{0}点生命</t>
  </si>
  <si>
    <t>40232</t>
  </si>
  <si>
    <t>转运无人机</t>
  </si>
  <si>
    <t>打出时，回合开始时：从我方生命最高随从转移{0}生命上限到我方英雄身上</t>
  </si>
  <si>
    <t>猎杀无人机</t>
  </si>
  <si>
    <t>我方回合：将生命最低的敌方单位变大{0}%</t>
  </si>
  <si>
    <t>40255</t>
  </si>
  <si>
    <t>目标无人机</t>
  </si>
  <si>
    <t>打出时，回合开始时：随机标记{0}个敌方单位，标记单位受伤增加{1}%，最大叠加{2}层</t>
  </si>
  <si>
    <t>40263</t>
  </si>
  <si>
    <t>变强无人机</t>
  </si>
  <si>
    <t>每当我方单位（分裂体除外）死亡或离场，他在本局对战中的攻击永久增加{0}</t>
  </si>
  <si>
    <t>40274</t>
  </si>
  <si>
    <t>粘合无人机</t>
  </si>
  <si>
    <t>我方回合结束时，将所有我方单位粘合到英雄上，我方回合开始时弹走黏合单位</t>
  </si>
  <si>
    <t>汲取无人机</t>
  </si>
  <si>
    <t>我方回合：我方英雄碰到雇佣兵时，吸取其{0}点攻击力</t>
  </si>
  <si>
    <t>40295</t>
  </si>
  <si>
    <t>抽卡引擎</t>
  </si>
  <si>
    <t>每回合抽卡数量加{0}</t>
  </si>
  <si>
    <t>40302</t>
  </si>
  <si>
    <t>圣盾引擎</t>
  </si>
  <si>
    <t>回合结束时：为随机{0}个我方添加圣盾</t>
  </si>
  <si>
    <t>生命引擎</t>
  </si>
  <si>
    <t>回合结束时：为所有我方永久增加{0}生命</t>
  </si>
  <si>
    <t>40323</t>
  </si>
  <si>
    <t>过载引擎</t>
  </si>
  <si>
    <t>回合开始时：对我方方舟造成一定伤害，抽{0}张卡</t>
  </si>
  <si>
    <t>猎杀引擎</t>
  </si>
  <si>
    <t>击杀敌方时：为所有我方回复{0}生命</t>
  </si>
  <si>
    <t>40342</t>
  </si>
  <si>
    <t>组件破坏引擎</t>
  </si>
  <si>
    <t>每破坏一个敌方组件，抽{0}张卡</t>
  </si>
  <si>
    <t>40354</t>
  </si>
  <si>
    <t>临时卡引擎</t>
  </si>
  <si>
    <t>每打出{0}张临时卡，抽{1}张卡</t>
  </si>
  <si>
    <t>40362</t>
  </si>
  <si>
    <t>急救引擎</t>
  </si>
  <si>
    <t>每个我方回合和敌方回合：我方英雄首次血量降至一半以下，对我方方舟造成一定伤害，为英雄回复{0}生命</t>
  </si>
  <si>
    <t>商店引擎</t>
  </si>
  <si>
    <t>打出时，每回合开始时：给与{0}张随机同星一次性卡</t>
  </si>
  <si>
    <t>40383</t>
  </si>
  <si>
    <t>转移引擎</t>
  </si>
  <si>
    <t>回合结束时：对我方英雄造成{0}伤害，为所有我方随从永久+{1}生命</t>
  </si>
  <si>
    <t>40394</t>
  </si>
  <si>
    <t>方舟炮弹</t>
  </si>
  <si>
    <t>方舟炮的炮弹</t>
  </si>
  <si>
    <t>40404</t>
  </si>
  <si>
    <t>冰冻炮弹</t>
  </si>
  <si>
    <t>冰冻炮的炮弹</t>
  </si>
  <si>
    <t>承伤引擎</t>
  </si>
  <si>
    <t>我方英雄每次受伤：本组件受到{0}点伤害，使我方英雄减免{1}点伤害</t>
  </si>
  <si>
    <t>初始无人机</t>
  </si>
  <si>
    <t>打出时，回合开始时：随机选择一个我方，为其增加{0}攻击，回合结束恢复</t>
  </si>
  <si>
    <t>40431</t>
  </si>
  <si>
    <t>初始炮炮弹</t>
  </si>
  <si>
    <t>初始炮炮弹，伤害{0}</t>
  </si>
  <si>
    <t>40441</t>
  </si>
  <si>
    <t>过渡炮炮弹</t>
  </si>
  <si>
    <t>过渡炮炮弹，伤害{0}</t>
  </si>
  <si>
    <t>40452</t>
  </si>
  <si>
    <t>英雄炮炮弹</t>
  </si>
  <si>
    <t>英雄炮炮弹，伤害{0}</t>
  </si>
  <si>
    <t>40463</t>
  </si>
  <si>
    <t>精英炮炮弹</t>
  </si>
  <si>
    <t>精英炮炮弹，伤害{0}</t>
  </si>
  <si>
    <t>打牌炮炮弹</t>
  </si>
  <si>
    <t>打牌炮炮弹，伤害{0}</t>
  </si>
  <si>
    <t>一次性卡炮弹</t>
  </si>
  <si>
    <t>一次性卡炮，伤害{0}</t>
  </si>
  <si>
    <t>亡语商店炮炮弹</t>
  </si>
  <si>
    <t>亡语商店炮炮弹，伤害{0}</t>
  </si>
  <si>
    <t>📁</t>
  </si>
  <si>
    <t>\\sznas\fileshare\战略孵化部\FrozenCats工作室\美术素材\切图（交付）\I 图标Icon\C 词条图标</t>
  </si>
  <si>
    <t>对应ID</t>
  </si>
  <si>
    <t>Buff/DeBuff名词</t>
  </si>
  <si>
    <t>Icon/表现</t>
  </si>
  <si>
    <t>显示权重</t>
  </si>
  <si>
    <t>展示位置</t>
  </si>
  <si>
    <t>计数方式</t>
  </si>
  <si>
    <t>计数逻辑</t>
  </si>
  <si>
    <t>作用目标</t>
  </si>
  <si>
    <t>HUD栏</t>
  </si>
  <si>
    <t>不计数</t>
  </si>
  <si>
    <t>通用buff，单位拥有吸血状态时显示</t>
  </si>
  <si>
    <t>计算层数(倒数)</t>
  </si>
  <si>
    <t>通用buff，用于计算燃烧状态的剩余回合数，角标数字显示剩余回合数</t>
  </si>
  <si>
    <t>通用buff，用于计算冻结状态解除所需的剩余碰撞次数</t>
  </si>
  <si>
    <t>通用buff，被附加潮湿状态时显示</t>
  </si>
  <si>
    <t>通用buff，用于计算漏油状态剩余可生效漏油伤害的次数</t>
  </si>
  <si>
    <t>通用buff，用于计算眩晕状态解除所需的剩余碰撞次数</t>
  </si>
  <si>
    <t>UIBUFF栏</t>
  </si>
  <si>
    <t>计时</t>
  </si>
  <si>
    <t>技能buff，用于计算英勇祝福剩余时间，使用倒计时方式计数</t>
  </si>
  <si>
    <t>技能buff，用于计算蓄力剩余的生效次数</t>
  </si>
  <si>
    <t>露娜BUFF</t>
  </si>
  <si>
    <t>计算层数(正数)</t>
  </si>
  <si>
    <t>角色buff，仅用于统计英雄露娜 Hero_2 的技能累计的爆炸伤害层数</t>
  </si>
  <si>
    <t>角色自己</t>
  </si>
  <si>
    <t>能量</t>
  </si>
  <si>
    <t>角色buff，仅用于单位电池伏特 Card_Creature_25 的技能生效所需的出牌数，计数累加，每{0}层归0一次并发动技能</t>
  </si>
  <si>
    <t>禁止移动</t>
  </si>
  <si>
    <t>计算层数</t>
  </si>
  <si>
    <t xml:space="preserve">通用buff，仅用于处于禁止位移的单位，例如当前版本的英雄维纳斯 Hero_4 </t>
  </si>
  <si>
    <t>后攻</t>
  </si>
  <si>
    <t>后攻专属buff，计数写死固定5层，每次加能量演出时减少1层，也可根据当前回合数计算</t>
  </si>
  <si>
    <t>纸巾 缠缠 增伤标记</t>
  </si>
  <si>
    <t>角色附加在别的单位上的临时buff，仅用于计算纸巾 Creature_10011 的技能对碰撞到的单位附加的伤害增加层数，回合结束后消失。</t>
  </si>
  <si>
    <t>纸巾 撞击的目标</t>
  </si>
  <si>
    <t>分裂体</t>
  </si>
  <si>
    <t>通用buff，所有分裂体附带此buff，变为本体后buff消失。</t>
  </si>
  <si>
    <t>分裂体自己</t>
  </si>
  <si>
    <t>军鼓 触发次数统计</t>
  </si>
  <si>
    <t xml:space="preserve">   
Creature_10030 角色buff，仅在我方回合显示，我方回合内，实时更新计算当前场上我方单位数量（回合结束时会触发的攻击次数）
 </t>
  </si>
  <si>
    <t>刀 百炼 连击触发计数</t>
  </si>
  <si>
    <t xml:space="preserve">   
Creature_10043 角色buff，仅在我方回合显示，我方回合内，计算触发技能效果所需的剩余连击次数。（到0时触发并刷新）
 </t>
  </si>
  <si>
    <t>气球 飘舞 爆炸倒计时</t>
  </si>
  <si>
    <t xml:space="preserve">   
Creature_10051 角色buff，持续展示，计算剩余的蓄力结束回合数。（到0时爆炸）
 </t>
  </si>
  <si>
    <t>舰长 炸弹获得计数</t>
  </si>
  <si>
    <t xml:space="preserve">   
Hero_10000 角色buff，持续展示，计算获得炸弹卡牌所需的剩余出牌张数。（到0时获得并刷新）
 </t>
  </si>
  <si>
    <t>吞噬中</t>
  </si>
  <si>
    <t>通用buff，角色具有吞噬特性，且当前已有吞噬单位时，显示此Icon。</t>
  </si>
  <si>
    <t>0为未吞噬，非0为已吞噬，未吞噬Icon为632</t>
  </si>
  <si>
    <t>电吉他 标记数</t>
  </si>
  <si>
    <t xml:space="preserve">   
Creature_10010 角色buff，仅在我方回合显示，我方回合内，实时计算在场我方单位数量，回合结束触发技能时消失。
 </t>
  </si>
  <si>
    <t>复制体</t>
  </si>
  <si>
    <t>通用buff，角色是复制体。</t>
  </si>
  <si>
    <t>复制体自己</t>
  </si>
  <si>
    <t>卡牌ID</t>
  </si>
  <si>
    <t>卡牌类型</t>
  </si>
  <si>
    <t>选项类型</t>
  </si>
  <si>
    <t>射击类型</t>
  </si>
  <si>
    <t>职业</t>
  </si>
  <si>
    <t>费用</t>
  </si>
  <si>
    <t>稀有度</t>
  </si>
  <si>
    <t>获取方式类型</t>
  </si>
  <si>
    <t>AI目标规划</t>
  </si>
  <si>
    <t>瞄准线类型</t>
  </si>
  <si>
    <t>牌序规划标签</t>
  </si>
  <si>
    <t>等级上限</t>
  </si>
  <si>
    <t>英雄卡ID</t>
  </si>
  <si>
    <t>版本过滤</t>
  </si>
  <si>
    <t>卡牌效果</t>
  </si>
  <si>
    <t>效果备注</t>
  </si>
  <si>
    <t>卡牌效果2级</t>
  </si>
  <si>
    <t>2级效果备注</t>
  </si>
  <si>
    <t>卡牌效果3级</t>
  </si>
  <si>
    <t>3级效果备注</t>
  </si>
  <si>
    <t>流派归类（后续用作职业划分）</t>
  </si>
  <si>
    <t>特性列表（特性ID）</t>
  </si>
  <si>
    <t>Demo版本 技能表现</t>
  </si>
  <si>
    <t>特效已加入？</t>
  </si>
  <si>
    <t>Demo版本 包装</t>
  </si>
  <si>
    <t>一测版本 包装</t>
  </si>
  <si>
    <t>失效次数</t>
  </si>
  <si>
    <t>失效参数</t>
  </si>
  <si>
    <t>技能类型</t>
  </si>
  <si>
    <t>是否需要物理模拟</t>
  </si>
  <si>
    <t>模版生物1</t>
  </si>
  <si>
    <t>常规碰撞</t>
  </si>
  <si>
    <t>电视</t>
  </si>
  <si>
    <t>模版生物2</t>
  </si>
  <si>
    <t>水壶</t>
  </si>
  <si>
    <t>模版生物3</t>
  </si>
  <si>
    <t>剪刀</t>
  </si>
  <si>
    <t>模版生物4</t>
  </si>
  <si>
    <t>牙膏</t>
  </si>
  <si>
    <t>模版生物5</t>
  </si>
  <si>
    <t>鼠标</t>
  </si>
  <si>
    <t>模版生物6</t>
  </si>
  <si>
    <t>模版生物7</t>
  </si>
  <si>
    <t>模版生物8</t>
  </si>
  <si>
    <t>模版生物9</t>
  </si>
  <si>
    <t>更多我方单位</t>
  </si>
  <si>
    <r>
      <rPr>
        <sz val="9.75"/>
        <color rgb="FF000000"/>
        <rFont val="Calibri"/>
        <charset val="134"/>
      </rPr>
      <t>回合结束时：我方每有一个在场单位，为我方英雄永久+</t>
    </r>
    <r>
      <rPr>
        <sz val="9.75"/>
        <color rgb="FF036356"/>
        <rFont val="Calibri"/>
        <charset val="134"/>
      </rPr>
      <t>{0}</t>
    </r>
    <r>
      <rPr>
        <sz val="9.75"/>
        <color rgb="FF000000"/>
        <rFont val="Calibri"/>
        <charset val="134"/>
      </rPr>
      <t>生命</t>
    </r>
  </si>
  <si>
    <t>注意统一以造成的实际伤害论，打到1血单位，算造成1伤害</t>
  </si>
  <si>
    <t>1，5</t>
  </si>
  <si>
    <r>
      <rPr>
        <sz val="9.75"/>
        <color rgb="FF000000"/>
        <rFont val="Calibri"/>
        <charset val="134"/>
      </rPr>
      <t>每次触发对随机敌方造成伤害效果时，在受伤单位球处生成一个跟随球位移的攻击特效，并跳出伤害数字，特效播放完成后销毁
📦</t>
    </r>
    <r>
      <rPr>
        <b/>
        <sz val="9.75"/>
        <color rgb="FFF54A45"/>
        <rFont val="Calibri"/>
        <charset val="134"/>
      </rPr>
      <t>Effect_Creature15_Hit</t>
    </r>
  </si>
  <si>
    <t>蜡烛（火苗）</t>
  </si>
  <si>
    <t>电吉他</t>
  </si>
  <si>
    <t>CollisionCauseDamage2RandomEnemy</t>
  </si>
  <si>
    <t>常规碰撞（多次碰一个人加分）</t>
  </si>
  <si>
    <r>
      <rPr>
        <sz val="9.75"/>
        <color rgb="FF000000"/>
        <rFont val="Calibri"/>
        <charset val="134"/>
      </rPr>
      <t>对同一敌方单位每多碰撞一次，伤害增加</t>
    </r>
    <r>
      <rPr>
        <sz val="9.75"/>
        <color rgb="FFF54A45"/>
        <rFont val="Calibri"/>
        <charset val="134"/>
      </rPr>
      <t>{0}%</t>
    </r>
  </si>
  <si>
    <t>可以加上标记，伤害向上取整，先加后乘。每回合最多触发{1}次</t>
  </si>
  <si>
    <r>
      <rPr>
        <sz val="9.75"/>
        <color rgb="FF000000"/>
        <rFont val="Calibri"/>
        <charset val="134"/>
      </rPr>
      <t>每次碰撞敌方触发攻击伤害增加效果时，在该敌方球</t>
    </r>
    <r>
      <rPr>
        <b/>
        <sz val="9.75"/>
        <color rgb="FF000000"/>
        <rFont val="Calibri"/>
        <charset val="134"/>
      </rPr>
      <t>body位置</t>
    </r>
    <r>
      <rPr>
        <sz val="9.75"/>
        <color rgb="FF000000"/>
        <rFont val="Calibri"/>
        <charset val="134"/>
      </rPr>
      <t>播放1次📦</t>
    </r>
    <r>
      <rPr>
        <b/>
        <sz val="9.75"/>
        <color rgb="FFF54A45"/>
        <rFont val="Calibri"/>
        <charset val="134"/>
      </rPr>
      <t>Effect_Creature11_Hit</t>
    </r>
    <r>
      <rPr>
        <sz val="9.75"/>
        <color rgb="FF1F2329"/>
        <rFont val="Calibri"/>
        <charset val="134"/>
      </rPr>
      <t>特效并</t>
    </r>
    <r>
      <rPr>
        <b/>
        <sz val="9.75"/>
        <color rgb="FF1F2329"/>
        <rFont val="Calibri"/>
        <charset val="134"/>
      </rPr>
      <t>跟随敌方球</t>
    </r>
    <r>
      <rPr>
        <sz val="9.75"/>
        <color rgb="FF1F2329"/>
        <rFont val="Calibri"/>
        <charset val="134"/>
      </rPr>
      <t>进行移动</t>
    </r>
  </si>
  <si>
    <t>纸卷（纠缠）</t>
  </si>
  <si>
    <t>纸巾</t>
  </si>
  <si>
    <t>CauseDamageByCollisionTimes</t>
  </si>
  <si>
    <t>我方英雄</t>
  </si>
  <si>
    <t>隐藏推力{0}</t>
  </si>
  <si>
    <t>3，4，5</t>
  </si>
  <si>
    <r>
      <rPr>
        <sz val="9.75"/>
        <color rgb="FF000000"/>
        <rFont val="Calibri"/>
        <charset val="134"/>
      </rPr>
      <t>触发该效果时，在</t>
    </r>
    <r>
      <rPr>
        <b/>
        <sz val="9.75"/>
        <color rgb="FF000000"/>
        <rFont val="Calibri"/>
        <charset val="134"/>
      </rPr>
      <t>碰撞位置</t>
    </r>
    <r>
      <rPr>
        <sz val="9.75"/>
        <color rgb="FF000000"/>
        <rFont val="Calibri"/>
        <charset val="134"/>
      </rPr>
      <t>播放一个曝气特效，播放完成后销毁
📦</t>
    </r>
    <r>
      <rPr>
        <b/>
        <sz val="9.75"/>
        <color rgb="FFF54A45"/>
        <rFont val="Calibri"/>
        <charset val="134"/>
      </rPr>
      <t>Effect_Creature13_Crash</t>
    </r>
    <r>
      <rPr>
        <sz val="9.75"/>
        <color rgb="FF1F2329"/>
        <rFont val="Calibri"/>
        <charset val="134"/>
      </rPr>
      <t>，该特效不跟随单位球移动</t>
    </r>
  </si>
  <si>
    <t>电吉他（音爆）</t>
  </si>
  <si>
    <t>摩托</t>
  </si>
  <si>
    <t>Times</t>
  </si>
  <si>
    <t>CollisionHeroAddForceOnce</t>
  </si>
  <si>
    <r>
      <rPr>
        <sz val="9.75"/>
        <color rgb="FF000000"/>
        <rFont val="Calibri"/>
        <charset val="134"/>
      </rPr>
      <t>碰撞友方时，为其添加</t>
    </r>
    <r>
      <rPr>
        <b/>
        <u/>
        <sz val="9.75"/>
        <color theme="10"/>
        <rFont val="Calibri"/>
        <charset val="134"/>
      </rPr>
      <t>圣盾</t>
    </r>
  </si>
  <si>
    <t>隐藏触发上限{0}次</t>
  </si>
  <si>
    <r>
      <rPr>
        <sz val="9.75"/>
        <color rgb="FF000000"/>
        <rFont val="Calibri"/>
        <charset val="134"/>
      </rPr>
      <t>（通用效果——圣盾：
被附加圣盾效果的单位，在该单位球处生成并播放📦</t>
    </r>
    <r>
      <rPr>
        <b/>
        <sz val="9.75"/>
        <color rgb="FFF54A45"/>
        <rFont val="Calibri"/>
        <charset val="134"/>
      </rPr>
      <t>Effect_ShieldUP</t>
    </r>
    <r>
      <rPr>
        <sz val="9.75"/>
        <color rgb="FF000000"/>
        <rFont val="Calibri"/>
        <charset val="134"/>
      </rPr>
      <t>，该特效</t>
    </r>
    <r>
      <rPr>
        <b/>
        <sz val="9.75"/>
        <color rgb="FF000000"/>
        <rFont val="Calibri"/>
        <charset val="134"/>
      </rPr>
      <t>跟随单位球body缩放</t>
    </r>
    <r>
      <rPr>
        <sz val="9.75"/>
        <color rgb="FF000000"/>
        <rFont val="Calibri"/>
        <charset val="134"/>
      </rPr>
      <t>，该特效</t>
    </r>
    <r>
      <rPr>
        <b/>
        <sz val="9.75"/>
        <color rgb="FF000000"/>
        <rFont val="Calibri"/>
        <charset val="134"/>
      </rPr>
      <t xml:space="preserve">跟随单位球移动
</t>
    </r>
    <r>
      <rPr>
        <sz val="9.75"/>
        <color rgb="FF000000"/>
        <rFont val="Calibri"/>
        <charset val="134"/>
      </rPr>
      <t>失去圣盾效果的单位，销毁该单位的📦</t>
    </r>
    <r>
      <rPr>
        <b/>
        <sz val="9.75"/>
        <color rgb="FFF54A45"/>
        <rFont val="Calibri"/>
        <charset val="134"/>
      </rPr>
      <t>Effect_ShieldUP</t>
    </r>
    <r>
      <rPr>
        <sz val="9.75"/>
        <color rgb="FF000000"/>
        <rFont val="Calibri"/>
        <charset val="134"/>
      </rPr>
      <t xml:space="preserve"> 特效，并同时在该单位球Body处播放1次📦</t>
    </r>
    <r>
      <rPr>
        <b/>
        <sz val="9.75"/>
        <color rgb="FFF54A45"/>
        <rFont val="Calibri"/>
        <charset val="134"/>
      </rPr>
      <t>Effect_ShieldBreak</t>
    </r>
    <r>
      <rPr>
        <sz val="9.75"/>
        <color rgb="FF000000"/>
        <rFont val="Calibri"/>
        <charset val="134"/>
      </rPr>
      <t xml:space="preserve"> 特效，该特效</t>
    </r>
    <r>
      <rPr>
        <b/>
        <sz val="9.75"/>
        <color rgb="FF000000"/>
        <rFont val="Calibri"/>
        <charset val="134"/>
      </rPr>
      <t>不跟随单位球移动和缩放</t>
    </r>
    <r>
      <rPr>
        <sz val="9.75"/>
        <color rgb="FF000000"/>
        <rFont val="Calibri"/>
        <charset val="134"/>
      </rPr>
      <t>）</t>
    </r>
  </si>
  <si>
    <t>电风扇（吹风）</t>
  </si>
  <si>
    <t>雨伞</t>
  </si>
  <si>
    <t>AddShieldToCollisionTeammate</t>
  </si>
  <si>
    <t>我方高价值单位</t>
  </si>
  <si>
    <r>
      <rPr>
        <sz val="9.75"/>
        <color rgb="FF000000"/>
        <rFont val="Calibri"/>
        <charset val="134"/>
      </rPr>
      <t>碰撞友方时，为其恢复</t>
    </r>
    <r>
      <rPr>
        <sz val="9.75"/>
        <color rgb="FF036356"/>
        <rFont val="Calibri"/>
        <charset val="134"/>
      </rPr>
      <t>{0}</t>
    </r>
    <r>
      <rPr>
        <sz val="9.75"/>
        <color rgb="FF000000"/>
        <rFont val="Calibri"/>
        <charset val="134"/>
      </rPr>
      <t>点生命</t>
    </r>
  </si>
  <si>
    <t>敌方回合也生效。隐藏触发上限{1}次</t>
  </si>
  <si>
    <t>书（多张）</t>
  </si>
  <si>
    <t>茶壶</t>
  </si>
  <si>
    <t>CollisionTeammateRecoverHp</t>
  </si>
  <si>
    <r>
      <rPr>
        <sz val="9.75"/>
        <color rgb="FF000000"/>
        <rFont val="Calibri"/>
        <charset val="134"/>
      </rPr>
      <t>回合结束时：对随机敌方单位造成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点伤害，每有{1}连击，伤害+</t>
    </r>
    <r>
      <rPr>
        <sz val="9.75"/>
        <color rgb="FFF54A45"/>
        <rFont val="Calibri"/>
        <charset val="134"/>
      </rPr>
      <t>{2}</t>
    </r>
  </si>
  <si>
    <r>
      <rPr>
        <sz val="9.75"/>
        <color rgb="FF000000"/>
        <rFont val="Calibri"/>
        <charset val="134"/>
      </rPr>
      <t>该单位始终循环附带通用攻击光环特效
📦</t>
    </r>
    <r>
      <rPr>
        <b/>
        <sz val="9.75"/>
        <color rgb="FFF54A45"/>
        <rFont val="Calibri"/>
        <charset val="134"/>
      </rPr>
      <t xml:space="preserve">Effect_SustainableBuff_PowerLoop
</t>
    </r>
    <r>
      <rPr>
        <sz val="9.75"/>
        <color rgb="FF000000"/>
        <rFont val="Calibri"/>
        <charset val="134"/>
      </rPr>
      <t>触发回合结束的造成伤害效果时，在目标单位处播放攻击特效
📦</t>
    </r>
    <r>
      <rPr>
        <b/>
        <sz val="9.75"/>
        <color rgb="FFF54A45"/>
        <rFont val="Calibri"/>
        <charset val="134"/>
      </rPr>
      <t>Effect_Creature12_Hit</t>
    </r>
    <r>
      <rPr>
        <sz val="9.75"/>
        <color rgb="FF1F2329"/>
        <rFont val="Calibri"/>
        <charset val="134"/>
      </rPr>
      <t>，该特效跟随单位球移动</t>
    </r>
  </si>
  <si>
    <t>留声机（留声）</t>
  </si>
  <si>
    <t>留声机</t>
  </si>
  <si>
    <t>CausePercentAttackDamageByComboCounts</t>
  </si>
  <si>
    <r>
      <rPr>
        <sz val="9.75"/>
        <color rgb="FF000000"/>
        <rFont val="Calibri"/>
        <charset val="134"/>
      </rPr>
      <t>在场时：我方打出的卡牌发射速度增加</t>
    </r>
    <r>
      <rPr>
        <sz val="9.75"/>
        <color rgb="FFF54A45"/>
        <rFont val="Calibri"/>
        <charset val="134"/>
      </rPr>
      <t>{0}%</t>
    </r>
  </si>
  <si>
    <t>可叠加，所有百分比加成，先加后乘，AddShootCardSpeedPercent</t>
  </si>
  <si>
    <r>
      <rPr>
        <sz val="9.75"/>
        <color rgb="FF000000"/>
        <rFont val="Calibri"/>
        <charset val="134"/>
      </rPr>
      <t>该单位始终循环附带通用增益光环特效
📦</t>
    </r>
    <r>
      <rPr>
        <b/>
        <sz val="9.75"/>
        <color rgb="FFF54A45"/>
        <rFont val="Calibri"/>
        <charset val="134"/>
      </rPr>
      <t>Effect_SustainableBuff_Loop</t>
    </r>
  </si>
  <si>
    <t>牛奶（大补）</t>
  </si>
  <si>
    <t>CreatureAddShootCardSpeed</t>
  </si>
  <si>
    <r>
      <rPr>
        <sz val="9.75"/>
        <color rgb="FF000000"/>
        <rFont val="Calibri"/>
        <charset val="134"/>
      </rPr>
      <t>在场时：我方每获得{0}次</t>
    </r>
    <r>
      <rPr>
        <b/>
        <u/>
        <sz val="9.75"/>
        <color theme="10"/>
        <rFont val="Calibri"/>
        <charset val="134"/>
      </rPr>
      <t>连击</t>
    </r>
    <r>
      <rPr>
        <sz val="9.75"/>
        <color rgb="FF000000"/>
        <rFont val="Calibri"/>
        <charset val="134"/>
      </rPr>
      <t>数，额外获得{1}次</t>
    </r>
    <r>
      <rPr>
        <b/>
        <u/>
        <sz val="9.75"/>
        <color theme="10"/>
        <rFont val="Calibri"/>
        <charset val="134"/>
      </rPr>
      <t>连击</t>
    </r>
  </si>
  <si>
    <t>多个欧姆不叠加</t>
  </si>
  <si>
    <r>
      <rPr>
        <sz val="9.75"/>
        <color rgb="FF000000"/>
        <rFont val="Calibri"/>
        <charset val="134"/>
      </rPr>
      <t>该单位始终循环附带通用增益光环特效
📦</t>
    </r>
    <r>
      <rPr>
        <b/>
        <sz val="9.75"/>
        <color rgb="FFF54A45"/>
        <rFont val="Calibri"/>
        <charset val="134"/>
      </rPr>
      <t xml:space="preserve">Effect_SustainableBuff_Loop
</t>
    </r>
    <r>
      <rPr>
        <sz val="9.75"/>
        <color rgb="FF000000"/>
        <rFont val="Calibri"/>
        <charset val="134"/>
      </rPr>
      <t>生成能量时，从本体单位处生成一个📦</t>
    </r>
    <r>
      <rPr>
        <b/>
        <sz val="9.75"/>
        <color rgb="FFF54A45"/>
        <rFont val="Calibri"/>
        <charset val="134"/>
      </rPr>
      <t>Effect_EnergyTail</t>
    </r>
    <r>
      <rPr>
        <sz val="9.75"/>
        <color rgb="FF000000"/>
        <rFont val="Calibri"/>
        <charset val="134"/>
      </rPr>
      <t>飞至对应方能量条处后消失</t>
    </r>
  </si>
  <si>
    <t>电池1</t>
  </si>
  <si>
    <t>AddEnergyForHeroAtRoundOver</t>
  </si>
  <si>
    <t>常规碰撞（击杀权重大大增加）</t>
  </si>
  <si>
    <r>
      <rPr>
        <sz val="9.75"/>
        <color rgb="FF000000"/>
        <rFont val="Calibri"/>
        <charset val="134"/>
      </rPr>
      <t>我方回合：每有我方单位离场时，我方英雄回复</t>
    </r>
    <r>
      <rPr>
        <sz val="9.75"/>
        <color rgb="FF036356"/>
        <rFont val="Calibri"/>
        <charset val="134"/>
      </rPr>
      <t>{0}</t>
    </r>
    <r>
      <rPr>
        <sz val="9.75"/>
        <color rgb="FF000000"/>
        <rFont val="Calibri"/>
        <charset val="134"/>
      </rPr>
      <t>点生命</t>
    </r>
  </si>
  <si>
    <t>（死亡，被吞噬，雇佣兵都算），被吞噬后，被吞噬单位死亡，只算一次离场（因为吞噬已经算离场了）</t>
  </si>
  <si>
    <r>
      <rPr>
        <sz val="9.75"/>
        <color rgb="FF000000"/>
        <rFont val="Calibri"/>
        <charset val="134"/>
      </rPr>
      <t>该单位始终循环附带通用攻击光环特效
📦</t>
    </r>
    <r>
      <rPr>
        <b/>
        <sz val="9.75"/>
        <color rgb="FFF54A45"/>
        <rFont val="Calibri"/>
        <charset val="134"/>
      </rPr>
      <t xml:space="preserve">Effect_SustainableBuff_PowerLoop
</t>
    </r>
    <r>
      <rPr>
        <sz val="9.75"/>
        <color rgb="FF000000"/>
        <rFont val="Calibri"/>
        <charset val="134"/>
      </rPr>
      <t>每次触发对随机敌方造成伤害的效果时，从本体单位位置生成一个📦</t>
    </r>
    <r>
      <rPr>
        <b/>
        <sz val="9.75"/>
        <color rgb="FFF54A45"/>
        <rFont val="Calibri"/>
        <charset val="134"/>
      </rPr>
      <t>Effect_Creature18_Fly</t>
    </r>
    <r>
      <rPr>
        <sz val="9.75"/>
        <color rgb="FF000000"/>
        <rFont val="Calibri"/>
        <charset val="134"/>
      </rPr>
      <t>，</t>
    </r>
    <r>
      <rPr>
        <b/>
        <sz val="9.75"/>
        <color rgb="FFF54A45"/>
        <rFont val="Calibri"/>
        <charset val="134"/>
      </rPr>
      <t>0.3s</t>
    </r>
    <r>
      <rPr>
        <sz val="9.75"/>
        <color rgb="FF000000"/>
        <rFont val="Calibri"/>
        <charset val="134"/>
      </rPr>
      <t>内飞至随机攻击的单位处，飞至终点时，在目标单位球处播放1次📦</t>
    </r>
    <r>
      <rPr>
        <b/>
        <sz val="9.75"/>
        <color rgb="FFF54A45"/>
        <rFont val="Calibri"/>
        <charset val="134"/>
      </rPr>
      <t>Effect_Creature15_Hit</t>
    </r>
    <r>
      <rPr>
        <sz val="9.75"/>
        <color rgb="FF000000"/>
        <rFont val="Calibri"/>
        <charset val="134"/>
      </rPr>
      <t>并跟随球移动</t>
    </r>
  </si>
  <si>
    <t>乐器娘2（萨克斯）</t>
  </si>
  <si>
    <t>CauseDamageWhenKillEnemy</t>
  </si>
  <si>
    <r>
      <rPr>
        <sz val="9.75"/>
        <color rgb="FF000000"/>
        <rFont val="Calibri"/>
        <charset val="134"/>
      </rPr>
      <t>在场时：我方所有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伤害增加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%</t>
    </r>
  </si>
  <si>
    <t>电池2</t>
  </si>
  <si>
    <t>AddEnergyWhenKillEnemy</t>
  </si>
  <si>
    <r>
      <rPr>
        <sz val="9.75"/>
        <color rgb="FF000000"/>
        <rFont val="Calibri"/>
        <charset val="134"/>
      </rPr>
      <t>本局战斗：每打出一次，攻击力永久+</t>
    </r>
    <r>
      <rPr>
        <sz val="9.75"/>
        <color rgb="FFF54A45"/>
        <rFont val="Calibri"/>
        <charset val="134"/>
      </rPr>
      <t>{0}</t>
    </r>
  </si>
  <si>
    <r>
      <rPr>
        <sz val="9.75"/>
        <color rgb="FF000000"/>
        <rFont val="Calibri"/>
        <charset val="134"/>
      </rPr>
      <t>打出该单位后，在该单位body处生成一个📦</t>
    </r>
    <r>
      <rPr>
        <b/>
        <sz val="9.75"/>
        <color rgb="FFF54A45"/>
        <rFont val="Calibri"/>
        <charset val="134"/>
      </rPr>
      <t>Effect_AttackUp</t>
    </r>
    <r>
      <rPr>
        <sz val="9.75"/>
        <color rgb="FF000000"/>
        <rFont val="Calibri"/>
        <charset val="134"/>
      </rPr>
      <t>特效播放1次，并跟随该单位球进行移动
（通用特效：当前攻击力大于原始攻击力的单位，body处始终循环播放📦</t>
    </r>
    <r>
      <rPr>
        <b/>
        <sz val="9.75"/>
        <color rgb="FFF54A45"/>
        <rFont val="Calibri"/>
        <charset val="134"/>
      </rPr>
      <t>Effect_AttackUp_Loop</t>
    </r>
    <r>
      <rPr>
        <sz val="9.75"/>
        <color rgb="FF000000"/>
        <rFont val="Calibri"/>
        <charset val="134"/>
      </rPr>
      <t>特效，并跟随单位球移动，直到不满足条件或死亡）</t>
    </r>
  </si>
  <si>
    <t>时钟（时间）</t>
  </si>
  <si>
    <t>AddAttackWhenShootCard</t>
  </si>
  <si>
    <r>
      <rPr>
        <sz val="9.75"/>
        <color rgb="FF000000"/>
        <rFont val="Calibri"/>
        <charset val="134"/>
      </rPr>
      <t>在场时：每有一个我方单位入场，对随机敌方单位造成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伤害</t>
    </r>
  </si>
  <si>
    <r>
      <rPr>
        <sz val="9.75"/>
        <color rgb="FF000000"/>
        <rFont val="Calibri"/>
        <charset val="134"/>
      </rPr>
      <t>该单位始终循环附带通用攻击光环特效
📦</t>
    </r>
    <r>
      <rPr>
        <b/>
        <sz val="9.75"/>
        <color rgb="FFF54A45"/>
        <rFont val="Calibri"/>
        <charset val="134"/>
      </rPr>
      <t xml:space="preserve">Effect_SustainableBuff_PowerLoop
</t>
    </r>
    <r>
      <rPr>
        <sz val="9.75"/>
        <color rgb="FF000000"/>
        <rFont val="Calibri"/>
        <charset val="134"/>
      </rPr>
      <t>每次触发对随机敌方造成伤害的效果时，在本体单位球处生成并播放1次📦</t>
    </r>
    <r>
      <rPr>
        <b/>
        <sz val="9.75"/>
        <color rgb="FFF54A45"/>
        <rFont val="Calibri"/>
        <charset val="134"/>
      </rPr>
      <t>Effect_Creature21_Line</t>
    </r>
    <r>
      <rPr>
        <sz val="9.75"/>
        <color rgb="FF000000"/>
        <rFont val="Calibri"/>
        <charset val="134"/>
      </rPr>
      <t>，播放特效后</t>
    </r>
    <r>
      <rPr>
        <b/>
        <sz val="9.75"/>
        <color rgb="FFF54A45"/>
        <rFont val="Calibri"/>
        <charset val="134"/>
      </rPr>
      <t>0.1s</t>
    </r>
    <r>
      <rPr>
        <sz val="9.75"/>
        <color rgb="FF000000"/>
        <rFont val="Calibri"/>
        <charset val="134"/>
      </rPr>
      <t>再触发实际的法术效果，该特效需要计算目标单位球与本体单位球的角度并旋转Y值</t>
    </r>
  </si>
  <si>
    <t>铅笔</t>
  </si>
  <si>
    <t>ShootCardCauseDamageWhenAlive</t>
  </si>
  <si>
    <t>更多我方随从单位</t>
  </si>
  <si>
    <r>
      <rPr>
        <b/>
        <u/>
        <sz val="9.75"/>
        <color theme="10"/>
        <rFont val="Calibri"/>
        <charset val="134"/>
      </rPr>
      <t>继承</t>
    </r>
    <r>
      <rPr>
        <sz val="9.75"/>
        <color rgb="FF000000"/>
        <rFont val="Calibri"/>
        <charset val="134"/>
      </rPr>
      <t>，我方回合，牺牲所有碰到的友方随从单位，获得其{0}%的当前属性</t>
    </r>
  </si>
  <si>
    <t>改为继承特性</t>
  </si>
  <si>
    <r>
      <rPr>
        <sz val="9.75"/>
        <color rgb="FF000000"/>
        <rFont val="Calibri"/>
        <charset val="134"/>
      </rPr>
      <t>触发牺牲单位效果时，走常规击杀单位的流程，且在被击杀的单位处播放1次📦</t>
    </r>
    <r>
      <rPr>
        <b/>
        <sz val="9.75"/>
        <color rgb="FFF54A45"/>
        <rFont val="Calibri"/>
        <charset val="134"/>
      </rPr>
      <t>Effect_Creature22_Hit</t>
    </r>
    <r>
      <rPr>
        <sz val="9.75"/>
        <color rgb="FF000000"/>
        <rFont val="Calibri"/>
        <charset val="134"/>
      </rPr>
      <t>，该特效不跟随尸体移动</t>
    </r>
  </si>
  <si>
    <t>橡皮</t>
  </si>
  <si>
    <t>SacrificeCollisionCreature</t>
  </si>
  <si>
    <r>
      <rPr>
        <sz val="9.75"/>
        <color rgb="FF000000"/>
        <rFont val="Calibri"/>
        <charset val="134"/>
      </rPr>
      <t>回合结束时：</t>
    </r>
    <r>
      <rPr>
        <b/>
        <u/>
        <sz val="9.75"/>
        <color theme="10"/>
        <rFont val="Calibri"/>
        <charset val="134"/>
      </rPr>
      <t>分裂</t>
    </r>
    <r>
      <rPr>
        <sz val="9.75"/>
        <color rgb="FF000000"/>
        <rFont val="Calibri"/>
        <charset val="134"/>
      </rPr>
      <t>出{0}个分裂体</t>
    </r>
  </si>
  <si>
    <r>
      <rPr>
        <sz val="9.75"/>
        <color rgb="FF000000"/>
        <rFont val="Calibri"/>
        <charset val="134"/>
      </rPr>
      <t>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</t>
    </r>
  </si>
  <si>
    <t>SplitSelf</t>
  </si>
  <si>
    <r>
      <rPr>
        <sz val="9.75"/>
        <color rgb="FF000000"/>
        <rFont val="Calibri"/>
        <charset val="134"/>
      </rPr>
      <t>回合结束时：</t>
    </r>
    <r>
      <rPr>
        <b/>
        <sz val="9.75"/>
        <color rgb="FF000000"/>
        <rFont val="Calibri"/>
        <charset val="134"/>
      </rPr>
      <t>牺牲</t>
    </r>
    <r>
      <rPr>
        <sz val="9.75"/>
        <color rgb="FF000000"/>
        <rFont val="Calibri"/>
        <charset val="134"/>
      </rPr>
      <t>英雄{0}点生命，抽{1}张牌</t>
    </r>
  </si>
  <si>
    <t>在抽牌之前触发</t>
  </si>
  <si>
    <r>
      <rPr>
        <sz val="9.75"/>
        <color rgb="FF000000"/>
        <rFont val="Calibri"/>
        <charset val="134"/>
      </rPr>
      <t>该单位始终循环附带通用增益光环特效
📦</t>
    </r>
    <r>
      <rPr>
        <b/>
        <sz val="9.75"/>
        <color rgb="FFF54A45"/>
        <rFont val="Calibri"/>
        <charset val="134"/>
      </rPr>
      <t xml:space="preserve">Effect_SustainableBuff_Loop
</t>
    </r>
    <r>
      <rPr>
        <sz val="9.75"/>
        <color rgb="FF000000"/>
        <rFont val="Calibri"/>
        <charset val="134"/>
      </rPr>
      <t>触发效果时，在对应英雄球位置播放1次📦</t>
    </r>
    <r>
      <rPr>
        <b/>
        <sz val="9.75"/>
        <color rgb="FFF54A45"/>
        <rFont val="Calibri"/>
        <charset val="134"/>
      </rPr>
      <t>Effect_LossLife_Flash</t>
    </r>
    <r>
      <rPr>
        <sz val="9.75"/>
        <color rgb="FF000000"/>
        <rFont val="Calibri"/>
        <charset val="134"/>
      </rPr>
      <t>，该特效跟随球移动</t>
    </r>
  </si>
  <si>
    <t>书</t>
  </si>
  <si>
    <t>GetMoreHandCard</t>
  </si>
  <si>
    <t>2（待确认，牌堆无牌可抽也扣血）</t>
  </si>
  <si>
    <r>
      <rPr>
        <sz val="9.75"/>
        <color rgb="FF000000"/>
        <rFont val="Calibri"/>
        <charset val="134"/>
      </rPr>
      <t>在场时：我方英雄获得</t>
    </r>
    <r>
      <rPr>
        <b/>
        <u/>
        <sz val="9.75"/>
        <color theme="10"/>
        <rFont val="Calibri"/>
        <charset val="134"/>
      </rPr>
      <t>连击</t>
    </r>
    <r>
      <rPr>
        <sz val="9.75"/>
        <color rgb="FF000000"/>
        <rFont val="Calibri"/>
        <charset val="134"/>
      </rPr>
      <t>数翻倍</t>
    </r>
  </si>
  <si>
    <t>多个同时在场没用，都只是翻倍</t>
  </si>
  <si>
    <t>电池3</t>
  </si>
  <si>
    <t>AddEnergyWhenShootCard</t>
  </si>
  <si>
    <t>注意AI碰大蛇的处理。最多触发{1}次</t>
  </si>
  <si>
    <r>
      <rPr>
        <sz val="9.75"/>
        <color rgb="FF000000"/>
        <rFont val="Calibri"/>
        <charset val="134"/>
      </rPr>
      <t>该单位始终循环附带通用增益光环特效
📦</t>
    </r>
    <r>
      <rPr>
        <b/>
        <sz val="9.75"/>
        <color rgb="FFF54A45"/>
        <rFont val="Calibri"/>
        <charset val="134"/>
      </rPr>
      <t xml:space="preserve">Effect_SustainableBuff_Loop
</t>
    </r>
    <r>
      <rPr>
        <sz val="9.75"/>
        <color rgb="FF000000"/>
        <rFont val="Calibri"/>
        <charset val="134"/>
      </rPr>
      <t>每次触发为英雄提升攻击力效果时，在对应英雄单位body处生成一个📦</t>
    </r>
    <r>
      <rPr>
        <b/>
        <sz val="9.75"/>
        <color rgb="FFF54A45"/>
        <rFont val="Calibri"/>
        <charset val="134"/>
      </rPr>
      <t>Effect_AttackUp</t>
    </r>
    <r>
      <rPr>
        <sz val="9.75"/>
        <color rgb="FF000000"/>
        <rFont val="Calibri"/>
        <charset val="134"/>
      </rPr>
      <t>特效播放1次，并跟随该单位球进行移动
（通用特效：当前攻击力大于原始攻击力的单位，body处始终循环播放📦</t>
    </r>
    <r>
      <rPr>
        <b/>
        <sz val="9.75"/>
        <color rgb="FFF54A45"/>
        <rFont val="Calibri"/>
        <charset val="134"/>
      </rPr>
      <t>Effect_AttackUp_Loop</t>
    </r>
    <r>
      <rPr>
        <sz val="9.75"/>
        <color rgb="FF000000"/>
        <rFont val="Calibri"/>
        <charset val="134"/>
      </rPr>
      <t>特效，并跟随单位球移动，直到不满足条件或死亡）</t>
    </r>
  </si>
  <si>
    <t>爆米花</t>
  </si>
  <si>
    <t>CollisionHeroAddAttack</t>
  </si>
  <si>
    <r>
      <rPr>
        <sz val="9.75"/>
        <color rgb="FF000000"/>
        <rFont val="Calibri"/>
        <charset val="134"/>
      </rPr>
      <t>在场时：我方英雄获得</t>
    </r>
    <r>
      <rPr>
        <b/>
        <u/>
        <sz val="9.75"/>
        <color theme="10"/>
        <rFont val="Calibri"/>
        <charset val="134"/>
      </rPr>
      <t>吸血</t>
    </r>
    <r>
      <rPr>
        <sz val="9.75"/>
        <color rgb="FF000000"/>
        <rFont val="Calibri"/>
        <charset val="134"/>
      </rPr>
      <t>，每回合吸血上限为{1}</t>
    </r>
  </si>
  <si>
    <t>吸血buff ID xxx。吸血特性{0}</t>
  </si>
  <si>
    <t>3,5</t>
  </si>
  <si>
    <r>
      <rPr>
        <sz val="9.75"/>
        <color rgb="FF000000"/>
        <rFont val="Calibri"/>
        <charset val="134"/>
      </rPr>
      <t>该单位始终循环附带通用增益光环特效
📦</t>
    </r>
    <r>
      <rPr>
        <b/>
        <sz val="9.75"/>
        <color rgb="FFF54A45"/>
        <rFont val="Calibri"/>
        <charset val="134"/>
      </rPr>
      <t xml:space="preserve">Effect_SustainableBuff_Loop
</t>
    </r>
    <r>
      <rPr>
        <sz val="9.75"/>
        <color rgb="FF000000"/>
        <rFont val="Calibri"/>
        <charset val="134"/>
      </rPr>
      <t>（通用效果：吸血，触发时从被吸血的单位球处生成1个📦</t>
    </r>
    <r>
      <rPr>
        <b/>
        <sz val="9.75"/>
        <color rgb="FFF54A45"/>
        <rFont val="Calibri"/>
        <charset val="134"/>
      </rPr>
      <t>Effect_Lifesteal_Fly</t>
    </r>
    <r>
      <rPr>
        <sz val="9.75"/>
        <color rgb="FF000000"/>
        <rFont val="Calibri"/>
        <charset val="134"/>
      </rPr>
      <t>，飞至发动吸血的单位处后消失）
（通用效果：回复血量，单位回复生命时，无论是否满血，都在该单位球处生成1个📦</t>
    </r>
    <r>
      <rPr>
        <b/>
        <sz val="9.75"/>
        <color rgb="FFF54A45"/>
        <rFont val="Calibri"/>
        <charset val="134"/>
      </rPr>
      <t>Effect_Health_Hit</t>
    </r>
    <r>
      <rPr>
        <sz val="9.75"/>
        <color rgb="FF000000"/>
        <rFont val="Calibri"/>
        <charset val="134"/>
      </rPr>
      <t>，跟随单位球移动，播放完成后消失）</t>
    </r>
  </si>
  <si>
    <t>牛奶</t>
  </si>
  <si>
    <t>AddBuffToHeroWhenAlive</t>
  </si>
  <si>
    <t>1，2</t>
  </si>
  <si>
    <t>需要Spine配合</t>
  </si>
  <si>
    <t>羽毛球</t>
  </si>
  <si>
    <t>RebackHandCard</t>
  </si>
  <si>
    <t>当前生命值。我方回合我方损失</t>
  </si>
  <si>
    <r>
      <rPr>
        <sz val="9.75"/>
        <color rgb="FF000000"/>
        <rFont val="Calibri"/>
        <charset val="134"/>
      </rPr>
      <t>打出时，从被吸取生命的英雄Body位置生成飞行道具📦</t>
    </r>
    <r>
      <rPr>
        <b/>
        <sz val="9.75"/>
        <color rgb="FFF54A45"/>
        <rFont val="Calibri"/>
        <charset val="134"/>
      </rPr>
      <t>Effect_Creature29_Fly</t>
    </r>
    <r>
      <rPr>
        <sz val="9.75"/>
        <color rgb="FF000000"/>
        <rFont val="Calibri"/>
        <charset val="134"/>
      </rPr>
      <t>，飞行</t>
    </r>
    <r>
      <rPr>
        <b/>
        <sz val="9.75"/>
        <color rgb="FFF54A45"/>
        <rFont val="Calibri"/>
        <charset val="134"/>
      </rPr>
      <t>1s</t>
    </r>
    <r>
      <rPr>
        <sz val="9.75"/>
        <color rgb="FF000000"/>
        <rFont val="Calibri"/>
        <charset val="134"/>
      </rPr>
      <t>飞至姨妈巾处，飞至姨妈巾处后在姨妈巾的Body位置播放一次📦</t>
    </r>
    <r>
      <rPr>
        <b/>
        <sz val="9.75"/>
        <color rgb="FFF54A45"/>
        <rFont val="Calibri"/>
        <charset val="134"/>
      </rPr>
      <t>Effect_Creature29_Hit</t>
    </r>
    <r>
      <rPr>
        <sz val="9.75"/>
        <color rgb="FF000000"/>
        <rFont val="Calibri"/>
        <charset val="134"/>
      </rPr>
      <t xml:space="preserve">，该特效跟随单位球移动
</t>
    </r>
    <r>
      <rPr>
        <b/>
        <sz val="9.75"/>
        <color rgb="FFF54A45"/>
        <rFont val="Calibri"/>
        <charset val="134"/>
      </rPr>
      <t>特效部分仅作为表现存在，实际卡牌效果在打出瞬间立即生效</t>
    </r>
  </si>
  <si>
    <t>姨妈巾</t>
  </si>
  <si>
    <t>AuntTowel</t>
  </si>
  <si>
    <r>
      <rPr>
        <sz val="9.75"/>
        <color rgb="FF000000"/>
        <rFont val="Calibri"/>
        <charset val="134"/>
      </rPr>
      <t>触发该效果时，每次对敌方造成伤害，在对应受伤害的单位球处生成并播放1次📦</t>
    </r>
    <r>
      <rPr>
        <b/>
        <sz val="9.75"/>
        <color rgb="FFF54A45"/>
        <rFont val="Calibri"/>
        <charset val="134"/>
      </rPr>
      <t>Effect_Creature30_Hit</t>
    </r>
    <r>
      <rPr>
        <sz val="9.75"/>
        <color rgb="FF000000"/>
        <rFont val="Calibri"/>
        <charset val="134"/>
      </rPr>
      <t>，造成伤害间隔为</t>
    </r>
    <r>
      <rPr>
        <b/>
        <sz val="9.75"/>
        <color rgb="FFF54A45"/>
        <rFont val="Calibri"/>
        <charset val="134"/>
      </rPr>
      <t>0.1s</t>
    </r>
  </si>
  <si>
    <t>CauseDamageAccordOurActorNumAtRoundOver</t>
  </si>
  <si>
    <r>
      <rPr>
        <sz val="9.75"/>
        <color rgb="FF000000"/>
        <rFont val="Calibri"/>
        <charset val="134"/>
      </rPr>
      <t>每次碰撞我方：</t>
    </r>
    <r>
      <rPr>
        <b/>
        <sz val="9.75"/>
        <color rgb="FF000000"/>
        <rFont val="Calibri"/>
        <charset val="134"/>
      </rPr>
      <t>牺牲</t>
    </r>
    <r>
      <rPr>
        <sz val="9.75"/>
        <color rgb="FF000000"/>
        <rFont val="Calibri"/>
        <charset val="134"/>
      </rPr>
      <t>其{0}点生命，并为我方英雄永久加{1}生命</t>
    </r>
  </si>
  <si>
    <t>可以吸死</t>
  </si>
  <si>
    <t>3，5</t>
  </si>
  <si>
    <r>
      <rPr>
        <sz val="9.75"/>
        <color rgb="FF000000"/>
        <rFont val="Calibri"/>
        <charset val="134"/>
      </rPr>
      <t>打出时，从所有被吸取生命的单位Body位置生成飞行道具📦</t>
    </r>
    <r>
      <rPr>
        <b/>
        <sz val="9.75"/>
        <color rgb="FFF54A45"/>
        <rFont val="Calibri"/>
        <charset val="134"/>
      </rPr>
      <t>Effect_Creature29_Fly</t>
    </r>
    <r>
      <rPr>
        <sz val="9.75"/>
        <color rgb="FF000000"/>
        <rFont val="Calibri"/>
        <charset val="134"/>
      </rPr>
      <t>，飞行</t>
    </r>
    <r>
      <rPr>
        <b/>
        <sz val="9.75"/>
        <color rgb="FFF54A45"/>
        <rFont val="Calibri"/>
        <charset val="134"/>
      </rPr>
      <t>1s</t>
    </r>
    <r>
      <rPr>
        <sz val="9.75"/>
        <color rgb="FF000000"/>
        <rFont val="Calibri"/>
        <charset val="134"/>
      </rPr>
      <t>飞至姨妈巾处，飞至姨妈巾处后在姨妈巾的Body位置播放一次📦</t>
    </r>
    <r>
      <rPr>
        <b/>
        <sz val="9.75"/>
        <color rgb="FFF54A45"/>
        <rFont val="Calibri"/>
        <charset val="134"/>
      </rPr>
      <t>Effect_Creature29_Hit</t>
    </r>
    <r>
      <rPr>
        <sz val="9.75"/>
        <color rgb="FF000000"/>
        <rFont val="Calibri"/>
        <charset val="134"/>
      </rPr>
      <t xml:space="preserve">，该特效跟随单位球移动
</t>
    </r>
    <r>
      <rPr>
        <b/>
        <sz val="9.75"/>
        <color rgb="FFF54A45"/>
        <rFont val="Calibri"/>
        <charset val="134"/>
      </rPr>
      <t>特效部分仅作为表现存在，实际卡牌效果在打出瞬间立即生效</t>
    </r>
  </si>
  <si>
    <t>注射器</t>
  </si>
  <si>
    <t>Syringe</t>
  </si>
  <si>
    <t>高价值敌方单位</t>
  </si>
  <si>
    <r>
      <rPr>
        <sz val="9.75"/>
        <color rgb="FF000000"/>
        <rFont val="Calibri"/>
        <charset val="134"/>
      </rPr>
      <t>敌我都行，隐藏参数力大小</t>
    </r>
    <r>
      <rPr>
        <sz val="9.75"/>
        <color rgb="FFF54A45"/>
        <rFont val="Calibri"/>
        <charset val="134"/>
      </rPr>
      <t>{0}</t>
    </r>
  </si>
  <si>
    <r>
      <rPr>
        <sz val="9.75"/>
        <color rgb="FF000000"/>
        <rFont val="Calibri"/>
        <charset val="134"/>
      </rPr>
      <t>触发该效果时，在</t>
    </r>
    <r>
      <rPr>
        <b/>
        <sz val="9.75"/>
        <color rgb="FF000000"/>
        <rFont val="Calibri"/>
        <charset val="134"/>
      </rPr>
      <t>碰撞位置</t>
    </r>
    <r>
      <rPr>
        <sz val="9.75"/>
        <color rgb="FF000000"/>
        <rFont val="Calibri"/>
        <charset val="134"/>
      </rPr>
      <t>播放一个曝气特效，播放完成后销毁
📦</t>
    </r>
    <r>
      <rPr>
        <b/>
        <sz val="9.75"/>
        <color rgb="FFF54A45"/>
        <rFont val="Calibri"/>
        <charset val="134"/>
      </rPr>
      <t>Effect_Creature13_Crash</t>
    </r>
  </si>
  <si>
    <t>自行车</t>
  </si>
  <si>
    <t>CollisionRetinueAddForceOnce</t>
  </si>
  <si>
    <r>
      <rPr>
        <sz val="9.75"/>
        <color rgb="FF000000"/>
        <rFont val="Calibri"/>
        <charset val="134"/>
      </rPr>
      <t>在场时：每有一次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，我方英雄生命+{0}</t>
    </r>
  </si>
  <si>
    <t>蜡烛</t>
  </si>
  <si>
    <t>FireSelfButImmunityDamage</t>
  </si>
  <si>
    <r>
      <rPr>
        <sz val="9.75"/>
        <color rgb="FF000000"/>
        <rFont val="Calibri"/>
        <charset val="134"/>
      </rPr>
      <t>使碰撞到的敌方单位</t>
    </r>
    <r>
      <rPr>
        <b/>
        <u/>
        <sz val="9.75"/>
        <color theme="10"/>
        <rFont val="Calibri"/>
        <charset val="134"/>
      </rPr>
      <t>漏油</t>
    </r>
  </si>
  <si>
    <t>漏油特性ID{0}，隐藏敌方漏油格数上限{1}，漏油上限指，被碰撞到的敌方运动后，最多在{1}个地面留下漏油单元格</t>
  </si>
  <si>
    <r>
      <rPr>
        <sz val="9.75"/>
        <color rgb="FF000000"/>
        <rFont val="Calibri"/>
        <charset val="134"/>
      </rPr>
      <t>该单位每次碰撞敌方，仅触发流血时，在碰撞位置生成一个📦</t>
    </r>
    <r>
      <rPr>
        <b/>
        <sz val="9.75"/>
        <color rgb="FFF54A45"/>
        <rFont val="Calibri"/>
        <charset val="134"/>
      </rPr>
      <t>Effect_Creature34_Hit</t>
    </r>
    <r>
      <rPr>
        <sz val="9.75"/>
        <color rgb="FF000000"/>
        <rFont val="Calibri"/>
        <charset val="134"/>
      </rPr>
      <t>，播放一次，不跟随球移动</t>
    </r>
  </si>
  <si>
    <t>CollisionAddBuffToOthers</t>
  </si>
  <si>
    <t>凑数属性怪，白水瓶娘浅，均衡攻血</t>
  </si>
  <si>
    <t>白水瓶娘浅</t>
  </si>
  <si>
    <t>凑数属性怪，白水瓶娘满，均衡攻血</t>
  </si>
  <si>
    <t>白水瓶娘满</t>
  </si>
  <si>
    <t>凑数属性怪，红水瓶娘浅，高攻低血</t>
  </si>
  <si>
    <t>红水瓶娘浅</t>
  </si>
  <si>
    <t>凑数属性怪，红水瓶娘满，高攻低血</t>
  </si>
  <si>
    <t>红水瓶娘满</t>
  </si>
  <si>
    <t>凑数属性怪，绿水瓶娘浅，低攻高血</t>
  </si>
  <si>
    <t>绿水瓶娘浅</t>
  </si>
  <si>
    <t>凑数属性怪，绿水瓶娘满，低攻高血</t>
  </si>
  <si>
    <t>绿水瓶娘满</t>
  </si>
  <si>
    <t>肥皂</t>
  </si>
  <si>
    <t>ReduceSelfFriction</t>
  </si>
  <si>
    <t>我方回合</t>
  </si>
  <si>
    <t>AddAttackEachRound</t>
  </si>
  <si>
    <t>AddHpEachRound</t>
  </si>
  <si>
    <r>
      <rPr>
        <sz val="9.75"/>
        <color rgb="FF000000"/>
        <rFont val="Calibri"/>
        <charset val="134"/>
      </rPr>
      <t>首次碰撞后漏油，移动时留下</t>
    </r>
    <r>
      <rPr>
        <b/>
        <u/>
        <sz val="9.75"/>
        <color theme="10"/>
        <rFont val="Calibri"/>
        <charset val="134"/>
      </rPr>
      <t>油地面</t>
    </r>
  </si>
  <si>
    <t>隐藏参数产生油地面上限数量{0}</t>
  </si>
  <si>
    <t>火柴</t>
  </si>
  <si>
    <t>FireTerrainWhenMove</t>
  </si>
  <si>
    <t>分担后伤害向上取整，所有分担后的伤害标记为分担伤害，不会再次触发任何其他单位的分担。多个存在时，分担后的剩余伤害再进行分担，例100伤害，两个分担50%，就是75%</t>
  </si>
  <si>
    <t>盔甲娘</t>
  </si>
  <si>
    <t>ShareDamageForHero</t>
  </si>
  <si>
    <r>
      <rPr>
        <sz val="9.75"/>
        <color rgb="FF000000"/>
        <rFont val="Calibri"/>
        <charset val="134"/>
      </rPr>
      <t>自身造成的</t>
    </r>
    <r>
      <rPr>
        <b/>
        <u/>
        <sz val="9.75"/>
        <color theme="10"/>
        <rFont val="Calibri"/>
        <charset val="134"/>
      </rPr>
      <t>连击</t>
    </r>
    <r>
      <rPr>
        <sz val="9.75"/>
        <color rgb="FF000000"/>
        <rFont val="Calibri"/>
        <charset val="134"/>
      </rPr>
      <t>数增加{0}%</t>
    </r>
  </si>
  <si>
    <t>永久增加</t>
  </si>
  <si>
    <t>梨球</t>
  </si>
  <si>
    <t>AddAttackEachSufferedDamage</t>
  </si>
  <si>
    <t>PiggyBank</t>
  </si>
  <si>
    <t>敌方方舟核心</t>
  </si>
  <si>
    <t>Clip</t>
  </si>
  <si>
    <r>
      <rPr>
        <sz val="9.75"/>
        <color rgb="FF000000"/>
        <rFont val="Calibri"/>
        <charset val="134"/>
      </rPr>
      <t>每碰撞一次友方，</t>
    </r>
    <r>
      <rPr>
        <b/>
        <sz val="9.75"/>
        <color rgb="FF000000"/>
        <rFont val="Calibri"/>
        <charset val="134"/>
      </rPr>
      <t>牺牲</t>
    </r>
    <r>
      <rPr>
        <sz val="9.75"/>
        <color rgb="FF000000"/>
        <rFont val="Calibri"/>
        <charset val="134"/>
      </rPr>
      <t>自身{0}%最大生命，为友方回复对应生命</t>
    </r>
  </si>
  <si>
    <t>Tea</t>
  </si>
  <si>
    <r>
      <rPr>
        <sz val="9.75"/>
        <color rgb="FF000000"/>
        <rFont val="Calibri"/>
        <charset val="134"/>
      </rPr>
      <t>蓄力{0}回合后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，造成{1}伤害</t>
    </r>
  </si>
  <si>
    <t>隐藏参数范围{2}，爆炸推力{3}，我方回合开始时爆炸</t>
  </si>
  <si>
    <t>Balloon</t>
  </si>
  <si>
    <r>
      <rPr>
        <sz val="9.75"/>
        <color rgb="FF000000"/>
        <rFont val="Calibri"/>
        <charset val="134"/>
      </rPr>
      <t>每打出{0}张卡，获得一张</t>
    </r>
    <r>
      <rPr>
        <b/>
        <sz val="9.75"/>
        <color rgb="FF000000"/>
        <rFont val="Calibri"/>
        <charset val="134"/>
      </rPr>
      <t>炸蛋</t>
    </r>
  </si>
  <si>
    <t>炸蛋ID{1}</t>
  </si>
  <si>
    <t>Captain</t>
  </si>
  <si>
    <r>
      <rPr>
        <sz val="9.75"/>
        <color rgb="FF000000"/>
        <rFont val="Calibri"/>
        <charset val="134"/>
      </rPr>
      <t>打出时，回合开始时：收回自身分裂体，再</t>
    </r>
    <r>
      <rPr>
        <b/>
        <u/>
        <sz val="9.75"/>
        <color theme="10"/>
        <rFont val="Calibri"/>
        <charset val="134"/>
      </rPr>
      <t>分裂</t>
    </r>
    <r>
      <rPr>
        <sz val="9.75"/>
        <color rgb="FF000000"/>
        <rFont val="Calibri"/>
        <charset val="134"/>
      </rPr>
      <t>出{0}个分裂体</t>
    </r>
  </si>
  <si>
    <t>摆成倒三角，配置6个</t>
  </si>
  <si>
    <t>HeroSummonCreature</t>
  </si>
  <si>
    <t>隐藏爆炸范围{1}，隐藏力{2}</t>
  </si>
  <si>
    <t>Bullet</t>
  </si>
  <si>
    <t>力{0}</t>
  </si>
  <si>
    <t>MoveToNearestEnemy</t>
  </si>
  <si>
    <r>
      <rPr>
        <sz val="9.75"/>
        <color rgb="FF000000"/>
        <rFont val="Calibri"/>
        <charset val="134"/>
      </rPr>
      <t>隐藏参数吐出力度{2}。食人花本身无法被吞噬，依次吐出。</t>
    </r>
    <r>
      <rPr>
        <sz val="9.75"/>
        <color rgb="FFF54A45"/>
        <rFont val="Calibri"/>
        <charset val="134"/>
      </rPr>
      <t>隐藏延迟吐出的时间参数{3}</t>
    </r>
  </si>
  <si>
    <t>HeroDevourEnemy</t>
  </si>
  <si>
    <t>从大蛇中心发射，随机角度，打得到方舟的角度里随机即可。超电磁炮ID{2}</t>
  </si>
  <si>
    <t>Nagini</t>
  </si>
  <si>
    <t>FusionPreUnits</t>
  </si>
  <si>
    <r>
      <rPr>
        <sz val="9.75"/>
        <color rgb="FF000000"/>
        <rFont val="Calibri"/>
        <charset val="134"/>
      </rPr>
      <t>我方回合：每个我方首次被爆炸击中，该我方位置触发一次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，伤害为{0}</t>
    </r>
  </si>
  <si>
    <t>隐藏参数范围{1}，爆炸推力{2}</t>
  </si>
  <si>
    <t>Firecracker</t>
  </si>
  <si>
    <r>
      <rPr>
        <sz val="9.75"/>
        <color rgb="FF000000"/>
        <rFont val="Calibri"/>
        <charset val="134"/>
      </rPr>
      <t>我方回合：我方每被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击中一次，该我方回复{0}点生命</t>
    </r>
  </si>
  <si>
    <t>Popcorn</t>
  </si>
  <si>
    <r>
      <rPr>
        <sz val="9.75"/>
        <color rgb="FF000000"/>
        <rFont val="Calibri"/>
        <charset val="134"/>
      </rPr>
      <t>每次碰撞敌方单位触发一次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，伤害为{0}</t>
    </r>
  </si>
  <si>
    <t>我方回合的雇佣兵，隐藏参数范围{1}，爆炸推力{2}</t>
  </si>
  <si>
    <t>RedSoda</t>
  </si>
  <si>
    <t>GreenSoda</t>
  </si>
  <si>
    <t>BasketballHoop</t>
  </si>
  <si>
    <r>
      <rPr>
        <sz val="9.75"/>
        <color rgb="FF000000"/>
        <rFont val="Calibri"/>
        <charset val="134"/>
      </rPr>
      <t>碰到首个我方随从时：使其</t>
    </r>
    <r>
      <rPr>
        <b/>
        <u/>
        <sz val="9.75"/>
        <color theme="10"/>
        <rFont val="Calibri"/>
        <charset val="134"/>
      </rPr>
      <t>分裂</t>
    </r>
    <r>
      <rPr>
        <sz val="9.75"/>
        <color rgb="FF000000"/>
        <rFont val="Calibri"/>
        <charset val="134"/>
      </rPr>
      <t>出{0}个分裂体</t>
    </r>
  </si>
  <si>
    <t>分裂流雇佣兵</t>
  </si>
  <si>
    <t>FlyKnife</t>
  </si>
  <si>
    <t>Whetstone</t>
  </si>
  <si>
    <r>
      <rPr>
        <b/>
        <u/>
        <sz val="9.75"/>
        <color theme="10"/>
        <rFont val="Calibri"/>
        <charset val="134"/>
      </rPr>
      <t>吞噬</t>
    </r>
    <r>
      <rPr>
        <sz val="9.75"/>
        <color rgb="FF1F2329"/>
        <rFont val="Calibri"/>
        <charset val="134"/>
      </rPr>
      <t>首个碰到的友方随从，自身死亡时，为被吞噬单位添加一个</t>
    </r>
    <r>
      <rPr>
        <b/>
        <u/>
        <sz val="9.75"/>
        <color theme="10"/>
        <rFont val="Calibri"/>
        <charset val="134"/>
      </rPr>
      <t>圣盾</t>
    </r>
  </si>
  <si>
    <t>Turtle</t>
  </si>
  <si>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首个碰撞的随从，回合结束时，吐出一个该单位的我方原始版</t>
    </r>
    <r>
      <rPr>
        <b/>
        <sz val="9.75"/>
        <color rgb="FF000000"/>
        <rFont val="Calibri"/>
        <charset val="134"/>
      </rPr>
      <t>复制</t>
    </r>
  </si>
  <si>
    <t>敌方也能吞</t>
  </si>
  <si>
    <t>Copier</t>
  </si>
  <si>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首个碰到的友方随从，吞噬期间获得其攻击</t>
    </r>
  </si>
  <si>
    <t>Knife</t>
  </si>
  <si>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首个碰到的友方随从，自身每被碰撞一次，为被吞噬单位回复{0}点生命</t>
    </r>
  </si>
  <si>
    <t>Bandage</t>
  </si>
  <si>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首个碰撞的敌方随从，禁用其技能效果，每个我方回合结束对其造成{0}点伤害</t>
    </r>
  </si>
  <si>
    <t>Flytrap</t>
  </si>
  <si>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首个碰撞的随从，回合结束对被吞噬单位造成{0}伤害，若该随从死亡，则获取其基础属性</t>
    </r>
  </si>
  <si>
    <t>Crocodile</t>
  </si>
  <si>
    <r>
      <rPr>
        <sz val="9.75"/>
        <color rgb="FF000000"/>
        <rFont val="Calibri"/>
        <charset val="134"/>
      </rPr>
      <t>每回合首次碰撞敌方方舟时，可以吞噬一块船体，本场战斗每有一次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，效果增强</t>
    </r>
  </si>
  <si>
    <t>看做造成伤害，但是用规整的伤害蔓延算法即可</t>
  </si>
  <si>
    <t>Pelican</t>
  </si>
  <si>
    <r>
      <rPr>
        <sz val="9.75"/>
        <color rgb="FF000000"/>
        <rFont val="Calibri"/>
        <charset val="134"/>
      </rPr>
      <t>在场时：我方每有一次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，我方英雄获得{0}点攻击，{1}点生命，被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时，效果翻倍</t>
    </r>
  </si>
  <si>
    <t>死亡，被吞噬，雇佣兵离场都算</t>
  </si>
  <si>
    <r>
      <rPr>
        <sz val="9.75"/>
        <color rgb="FF000000"/>
        <rFont val="Calibri"/>
        <charset val="134"/>
      </rPr>
      <t>在场时：所有我方攻击增加{0}，被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时，效果翻倍</t>
    </r>
  </si>
  <si>
    <t>CannedSpinach</t>
  </si>
  <si>
    <r>
      <rPr>
        <sz val="9.75"/>
        <color rgb="FF000000"/>
        <rFont val="Calibri"/>
        <charset val="134"/>
      </rPr>
      <t>回合结束时：我方已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别人和被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的单位生命永久增加{0}，被</t>
    </r>
    <r>
      <rPr>
        <b/>
        <sz val="9.75"/>
        <color rgb="FF000000"/>
        <rFont val="Calibri"/>
        <charset val="134"/>
      </rPr>
      <t>吞噬</t>
    </r>
    <r>
      <rPr>
        <sz val="9.75"/>
        <color rgb="FF000000"/>
        <rFont val="Calibri"/>
        <charset val="134"/>
      </rPr>
      <t>时，效果翻倍</t>
    </r>
  </si>
  <si>
    <t>Hamster</t>
  </si>
  <si>
    <t>Baton</t>
  </si>
  <si>
    <r>
      <rPr>
        <sz val="9.75"/>
        <color rgb="FF000000"/>
        <rFont val="Calibri"/>
        <charset val="134"/>
      </rPr>
      <t>经过</t>
    </r>
    <r>
      <rPr>
        <b/>
        <sz val="9.75"/>
        <color rgb="FF000000"/>
        <rFont val="Calibri"/>
        <charset val="134"/>
      </rPr>
      <t>液体</t>
    </r>
    <r>
      <rPr>
        <sz val="9.75"/>
        <color rgb="FF000000"/>
        <rFont val="Calibri"/>
        <charset val="134"/>
      </rPr>
      <t>地面时：将地面冻结</t>
    </r>
  </si>
  <si>
    <t>Refrigerator</t>
  </si>
  <si>
    <r>
      <rPr>
        <sz val="9.75"/>
        <color rgb="FF000000"/>
        <rFont val="Calibri"/>
        <charset val="134"/>
      </rPr>
      <t>碰到敌方后</t>
    </r>
    <r>
      <rPr>
        <b/>
        <sz val="9.75"/>
        <color rgb="FF000000"/>
        <rFont val="Calibri"/>
        <charset val="134"/>
      </rPr>
      <t>爆炸</t>
    </r>
    <r>
      <rPr>
        <sz val="9.75"/>
        <color rgb="FF000000"/>
        <rFont val="Calibri"/>
        <charset val="134"/>
      </rPr>
      <t>，对周围敌方和自身造成{0}点伤害</t>
    </r>
  </si>
  <si>
    <t>隐藏参数范围{1}，推力{2}</t>
  </si>
  <si>
    <t>Egg</t>
  </si>
  <si>
    <r>
      <rPr>
        <sz val="9.75"/>
        <color rgb="FF000000"/>
        <rFont val="Calibri"/>
        <charset val="134"/>
      </rPr>
      <t>我方单位入场时：入场单位获得一个</t>
    </r>
    <r>
      <rPr>
        <b/>
        <u/>
        <sz val="9.75"/>
        <color theme="10"/>
        <rFont val="Calibri"/>
        <charset val="134"/>
      </rPr>
      <t>圣盾</t>
    </r>
  </si>
  <si>
    <t>SafeHat</t>
  </si>
  <si>
    <t>下面为备选技能</t>
  </si>
  <si>
    <t>我方回合，获得首个死亡单位的临时复制，但打出时属性只有1-1</t>
  </si>
  <si>
    <t>每个回合，我方首个受到致命伤害的单位，忽略本次伤害，生命变为1点</t>
  </si>
  <si>
    <t>在场时，每回合开始时获得一张临时的XX技能</t>
  </si>
  <si>
    <t>在场时受到{0}次爆炸后孵化，给与{1}张炸蛋</t>
  </si>
  <si>
    <t>对方方舟受损度越高，自身越强</t>
  </si>
  <si>
    <t>在场时，我方回合我方英雄每受一次碰撞，对随机敌方造成{0}点伤害</t>
  </si>
  <si>
    <t>敌我碰撞都算，配合大蛇</t>
  </si>
  <si>
    <r>
      <rPr>
        <b/>
        <u/>
        <sz val="9.75"/>
        <color theme="10"/>
        <rFont val="Calibri"/>
        <charset val="134"/>
      </rPr>
      <t>冻结</t>
    </r>
    <r>
      <rPr>
        <sz val="9.75"/>
        <color rgb="FF000000"/>
        <rFont val="Calibri"/>
        <charset val="134"/>
      </rPr>
      <t>碰到的所有敌方单位</t>
    </r>
  </si>
  <si>
    <r>
      <rPr>
        <sz val="9.75"/>
        <color rgb="FF000000"/>
        <rFont val="Calibri"/>
        <charset val="134"/>
      </rPr>
      <t>碰到首个敌方时，对范围内的敌方造成</t>
    </r>
    <r>
      <rPr>
        <sz val="9.75"/>
        <color rgb="FFF54A45"/>
        <rFont val="Calibri"/>
        <charset val="134"/>
      </rPr>
      <t>{0}点</t>
    </r>
    <r>
      <rPr>
        <sz val="9.75"/>
        <color rgb="FF000000"/>
        <rFont val="Calibri"/>
        <charset val="134"/>
      </rPr>
      <t>伤害并</t>
    </r>
    <r>
      <rPr>
        <b/>
        <u/>
        <sz val="9.75"/>
        <color theme="10"/>
        <rFont val="Calibri"/>
        <charset val="134"/>
      </rPr>
      <t>冻结</t>
    </r>
  </si>
  <si>
    <t>碰到的首个友方，在本回合获得临时的吸血</t>
  </si>
  <si>
    <t>方舟被破坏时，为自身回复血量</t>
  </si>
  <si>
    <t>临时吸收</t>
  </si>
  <si>
    <t>吸收所有圣盾，冰冻等等</t>
  </si>
  <si>
    <t>逆转海浪（或者英雄产生一个吸力）</t>
  </si>
  <si>
    <t>标记每次碰到的单位，回合结束时，标记单位对周围产生一个吸力，标记数越多，吸力越强</t>
  </si>
  <si>
    <t>回合结束清除标记</t>
  </si>
  <si>
    <t>每有一个我方单位入场，为其添加圣盾</t>
  </si>
  <si>
    <t>吞噬敌方，吞噬我方来保护或者限制</t>
  </si>
  <si>
    <t>吞噬机制，也可以减少场上单位，甚至可以套娃</t>
  </si>
  <si>
    <t>本单位碰撞到的敌方单位，下一次碰撞会对对方方舟造成伤害</t>
  </si>
  <si>
    <t>在场时，当英雄被敌方炮弹击中，或我方炮弹穿过时，生命增加{0}</t>
  </si>
  <si>
    <t>每次碰撞时自身产生一次爆炸，对周围造成{0}点伤害，自身受到{1}点伤害</t>
  </si>
  <si>
    <t>每次碰撞敌方时，燃烧自身{0}%的当前生命，额外造成燃烧生命{1}%的伤害</t>
  </si>
  <si>
    <t>若当前可用金币大于等于{0}，则xx</t>
  </si>
  <si>
    <t>给方舟组件用</t>
  </si>
  <si>
    <t>当场上同时存在XX，YY时，触发效果</t>
  </si>
  <si>
    <t>当场上有N个以上XX时，触发效果</t>
  </si>
  <si>
    <t>每刷新一次商店，自身生命增加{0}</t>
  </si>
  <si>
    <t>属性越高，体积质量越大</t>
  </si>
  <si>
    <t>每购买一次商品，自身生命增加{0}</t>
  </si>
  <si>
    <t>吞噬碰到的第一个敌方单位，被击杀时吐出，每回合结束对吞噬单位造成自身攻击{0}%的伤害</t>
  </si>
  <si>
    <t>停下后N秒，自身血量归零</t>
  </si>
  <si>
    <t>碰到首个敌方时停下，并且本回合无法移动，对其造成高额伤害</t>
  </si>
  <si>
    <t>碰撞敌人时有{0}%概率回到手牌</t>
  </si>
  <si>
    <t>我方回合，碰到N个不同的敌方单位，则回到手牌</t>
  </si>
  <si>
    <t>在场时，友方受到燃烧伤害减少{0}%</t>
  </si>
  <si>
    <t>在场时，友方受到电击伤害减少{0}%</t>
  </si>
  <si>
    <t>首次发射停止后不能移动。我方回合结束时，每有一个我方单位，自身攻击增加{0}，生命增加{0}</t>
  </si>
  <si>
    <t>首次反弹时加速{0}%</t>
  </si>
  <si>
    <t>碰墙碰单位都算，反弹时额外加速百分比，不好做的话也可以做成加固定力度</t>
  </si>
  <si>
    <t>破坏碰撞到的障碍物</t>
  </si>
  <si>
    <t>直接破坏并穿过障碍物，不被阻挡</t>
  </si>
  <si>
    <t>发射速度增加{0}%</t>
  </si>
  <si>
    <t>对碰撞的首个敌方单位造成{0}点伤害</t>
  </si>
  <si>
    <t>攻击增加{0}，碰到首个单位后，失去攻击加成</t>
  </si>
  <si>
    <t>在场时，根据自身身上的buff，为全体友方增加该buff的抗性</t>
  </si>
  <si>
    <t>1实体反弹</t>
  </si>
  <si>
    <t>5常规</t>
  </si>
  <si>
    <t>我方回合，被撞击时爆炸，范围内造成{0}点无差别伤害和冲击力</t>
  </si>
  <si>
    <t>自己弹射出去撞击和其他单位撞击都触发，隐藏参数冲击力大小{1}</t>
  </si>
  <si>
    <t>献祭{0}，攻击增加{1}，生命增加{2}</t>
  </si>
  <si>
    <t>首次受到致命伤害时，随机牺牲一个友方随从单位，免除本次伤害</t>
  </si>
  <si>
    <t>没有友方随从时，不触发，直接死亡</t>
  </si>
  <si>
    <t>停下后固定自身</t>
  </si>
  <si>
    <t>敌方单位进入周围范围时，重量和摩擦力提升</t>
  </si>
  <si>
    <r>
      <rPr>
        <sz val="9.75"/>
        <color rgb="FF000000"/>
        <rFont val="Calibri"/>
        <charset val="134"/>
      </rPr>
      <t>隐藏参数，范围大小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，重量和摩擦力提升</t>
    </r>
    <r>
      <rPr>
        <sz val="9.75"/>
        <color rgb="FFF54A45"/>
        <rFont val="Calibri"/>
        <charset val="134"/>
      </rPr>
      <t>{1}%</t>
    </r>
    <r>
      <rPr>
        <sz val="9.75"/>
        <color rgb="FF000000"/>
        <rFont val="Calibri"/>
        <charset val="134"/>
      </rPr>
      <t>，效果好做成特性</t>
    </r>
  </si>
  <si>
    <t>低价值我方随从单位</t>
  </si>
  <si>
    <t>6吃单位数</t>
  </si>
  <si>
    <r>
      <rPr>
        <sz val="9.75"/>
        <color rgb="FF000000"/>
        <rFont val="Calibri"/>
        <charset val="134"/>
      </rPr>
      <t>打出回合，使碰撞的首个单位</t>
    </r>
    <r>
      <rPr>
        <b/>
        <u/>
        <sz val="9.75"/>
        <color theme="10"/>
        <rFont val="Calibri"/>
        <charset val="134"/>
      </rPr>
      <t>变形</t>
    </r>
    <r>
      <rPr>
        <sz val="9.75"/>
        <color rgb="FF000000"/>
        <rFont val="Calibri"/>
        <charset val="134"/>
      </rPr>
      <t>成法力值加{0}的随机生物</t>
    </r>
  </si>
  <si>
    <t>敌我都行，规划好各个法力值的牌库，在对应的库里随机，大于9按9法力来</t>
  </si>
  <si>
    <t>我方回合单位死亡或受伤时，XX</t>
  </si>
  <si>
    <t>6.1吃单位数</t>
  </si>
  <si>
    <r>
      <rPr>
        <sz val="9.75"/>
        <color rgb="FF000000"/>
        <rFont val="Calibri"/>
        <charset val="134"/>
      </rPr>
      <t>当场上我方单位大于等于{0}时，攻击力提升{1}</t>
    </r>
    <r>
      <rPr>
        <sz val="9.75"/>
        <color rgb="FFF54A45"/>
        <rFont val="Calibri"/>
        <charset val="134"/>
      </rPr>
      <t>%</t>
    </r>
  </si>
  <si>
    <t>4吃增益</t>
  </si>
  <si>
    <r>
      <rPr>
        <b/>
        <u/>
        <sz val="9.75"/>
        <color theme="10"/>
        <rFont val="Calibri"/>
        <charset val="134"/>
      </rPr>
      <t>亡语</t>
    </r>
    <r>
      <rPr>
        <b/>
        <sz val="9.75"/>
        <color rgb="FF000000"/>
        <rFont val="Calibri"/>
        <charset val="134"/>
      </rPr>
      <t>：</t>
    </r>
    <r>
      <rPr>
        <sz val="9.75"/>
        <color rgb="FF000000"/>
        <rFont val="Calibri"/>
        <charset val="134"/>
      </rPr>
      <t>为我方英雄增加自身当前属性X%的攻击和生命</t>
    </r>
  </si>
  <si>
    <t>当前属性</t>
  </si>
  <si>
    <t>首次碰到我方英雄，牺牲该生物，将其当前属性按X%加成到英雄</t>
  </si>
  <si>
    <t>3标记</t>
  </si>
  <si>
    <r>
      <rPr>
        <sz val="9.75"/>
        <color rgb="FF000000"/>
        <rFont val="Calibri"/>
        <charset val="134"/>
      </rPr>
      <t>标记每回合首次碰到的敌方单位，该单位本回合受到伤害增加</t>
    </r>
    <r>
      <rPr>
        <sz val="9.75"/>
        <color rgb="FFF54A45"/>
        <rFont val="Calibri"/>
        <charset val="134"/>
      </rPr>
      <t>X%</t>
    </r>
  </si>
  <si>
    <r>
      <rPr>
        <sz val="9.75"/>
        <color rgb="FF000000"/>
        <rFont val="Calibri"/>
        <charset val="134"/>
      </rPr>
      <t>每个我方回合，每碰撞一次，攻击力增加</t>
    </r>
    <r>
      <rPr>
        <sz val="9.75"/>
        <color rgb="FFF54A45"/>
        <rFont val="Calibri"/>
        <charset val="134"/>
      </rPr>
      <t>X%</t>
    </r>
    <r>
      <rPr>
        <sz val="9.75"/>
        <color rgb="FF000000"/>
        <rFont val="Calibri"/>
        <charset val="134"/>
      </rPr>
      <t>，回合结束时恢复</t>
    </r>
  </si>
  <si>
    <t>包括碰墙等所有碰撞</t>
  </si>
  <si>
    <t>碰我方英雄多次类型</t>
  </si>
  <si>
    <t>打出回合时，链接碰撞到的我方单位，这些单位受到伤害时互相分摊</t>
  </si>
  <si>
    <r>
      <rPr>
        <sz val="9.75"/>
        <color rgb="FF000000"/>
        <rFont val="Calibri"/>
        <charset val="134"/>
      </rPr>
      <t>每回合结束为我方英雄生成一个</t>
    </r>
    <r>
      <rPr>
        <b/>
        <u/>
        <sz val="9.75"/>
        <color theme="10"/>
        <rFont val="Calibri"/>
        <charset val="134"/>
      </rPr>
      <t>圣盾</t>
    </r>
  </si>
  <si>
    <t>打出时，丢弃剩余手牌，每丢弃一张，消灭一个随机敌方随从</t>
  </si>
  <si>
    <t>敌方英雄</t>
  </si>
  <si>
    <t>每个我方回合，首次碰撞敌方英雄时，吸取其{0}点能量</t>
  </si>
  <si>
    <r>
      <rPr>
        <sz val="9.75"/>
        <color rgb="FF000000"/>
        <rFont val="Calibri"/>
        <charset val="134"/>
      </rPr>
      <t>打出回合，首次碰撞英雄时，吸取{0}点能量，</t>
    </r>
    <r>
      <rPr>
        <b/>
        <u/>
        <sz val="9.75"/>
        <color theme="10"/>
        <rFont val="Calibri"/>
        <charset val="134"/>
      </rPr>
      <t>亡语</t>
    </r>
    <r>
      <rPr>
        <sz val="9.75"/>
        <color rgb="FF000000"/>
        <rFont val="Calibri"/>
        <charset val="134"/>
      </rPr>
      <t>：返还吸取英雄{1}点能量</t>
    </r>
  </si>
  <si>
    <t>2.5过牌</t>
  </si>
  <si>
    <r>
      <rPr>
        <b/>
        <u/>
        <sz val="9.75"/>
        <color theme="10"/>
        <rFont val="Calibri"/>
        <charset val="134"/>
      </rPr>
      <t>揭示</t>
    </r>
    <r>
      <rPr>
        <sz val="9.75"/>
        <color rgb="FF000000"/>
        <rFont val="Calibri"/>
        <charset val="134"/>
      </rPr>
      <t>{0}张牌，若能耗小于{1}，则抽取该牌</t>
    </r>
  </si>
  <si>
    <r>
      <rPr>
        <sz val="9.75"/>
        <color rgb="FF000000"/>
        <rFont val="Calibri"/>
        <charset val="134"/>
      </rPr>
      <t>我方回合，首次碰撞敌方英雄时，生成一张</t>
    </r>
    <r>
      <rPr>
        <b/>
        <u/>
        <sz val="9.75"/>
        <color theme="10"/>
        <rFont val="Calibri"/>
        <charset val="134"/>
      </rPr>
      <t>临时</t>
    </r>
    <r>
      <rPr>
        <sz val="9.75"/>
        <color rgb="FF000000"/>
        <rFont val="Calibri"/>
        <charset val="134"/>
      </rPr>
      <t>该卡，场上最多存在X个</t>
    </r>
  </si>
  <si>
    <t>生成到手牌中</t>
  </si>
  <si>
    <t>打出时，从我方牌库随机召唤能耗为{0}的一个单位到场中</t>
  </si>
  <si>
    <t>随机位置，视作被打出，进入弃牌堆</t>
  </si>
  <si>
    <t>3减益敌方</t>
  </si>
  <si>
    <r>
      <rPr>
        <sz val="9.75"/>
        <color rgb="FF000000"/>
        <rFont val="Calibri"/>
        <charset val="134"/>
      </rPr>
      <t>打出回合，使碰撞的首个敌方随从单位变形成</t>
    </r>
    <r>
      <rPr>
        <b/>
        <u/>
        <sz val="9.75"/>
        <color theme="10"/>
        <rFont val="Calibri"/>
        <charset val="134"/>
      </rPr>
      <t>模板生物1</t>
    </r>
  </si>
  <si>
    <r>
      <rPr>
        <sz val="9.75"/>
        <color rgb="FF000000"/>
        <rFont val="Calibri"/>
        <charset val="134"/>
      </rPr>
      <t>打出时，获得对手随机{0}张手牌的</t>
    </r>
    <r>
      <rPr>
        <b/>
        <u/>
        <sz val="9.75"/>
        <color theme="10"/>
        <rFont val="Calibri"/>
        <charset val="134"/>
      </rPr>
      <t>复制</t>
    </r>
  </si>
  <si>
    <t>高价值双方单位</t>
  </si>
  <si>
    <t>6.8吃单位数</t>
  </si>
  <si>
    <r>
      <rPr>
        <sz val="9.75"/>
        <color rgb="FF000000"/>
        <rFont val="Calibri"/>
        <charset val="134"/>
      </rPr>
      <t>打出回合，</t>
    </r>
    <r>
      <rPr>
        <b/>
        <u/>
        <sz val="9.75"/>
        <color theme="10"/>
        <rFont val="Calibri"/>
        <charset val="134"/>
      </rPr>
      <t>复制</t>
    </r>
    <r>
      <rPr>
        <sz val="9.75"/>
        <color rgb="FF000000"/>
        <rFont val="Calibri"/>
        <charset val="134"/>
      </rPr>
      <t>碰撞的首个单位</t>
    </r>
  </si>
  <si>
    <t>召唤到随机位置</t>
  </si>
  <si>
    <t>在手牌时，将所有我方英雄能量上限转换为该单位的属性，攻击每点X，生命每点Y</t>
  </si>
  <si>
    <t>抽完牌后判定在手牌的效果</t>
  </si>
  <si>
    <t>我方回合碰到我方英雄时，扣除英雄当前生命的X%，生成一个模版生物2</t>
  </si>
  <si>
    <t>每当我方连续打出X张同名卡，攻击力和生命提升Y%</t>
  </si>
  <si>
    <t>在手牌时，每个我方回合开始时变化成对手手牌中的一张牌</t>
  </si>
  <si>
    <t>对方无手牌则不变化</t>
  </si>
  <si>
    <t>高价值英雄</t>
  </si>
  <si>
    <t>7等英雄增益</t>
  </si>
  <si>
    <t>每回合首次碰到英雄时，永久获得英雄X%的攻击和生命加成</t>
  </si>
  <si>
    <t>敌我双方英雄都算</t>
  </si>
  <si>
    <t>打出时，将对手手牌中一个随机单位拉入战场</t>
  </si>
  <si>
    <t>不触发打出入场效果，没有单位卡就不生效</t>
  </si>
  <si>
    <t>场上每有一张同名卡，XX</t>
  </si>
  <si>
    <t>2.1打牌增益</t>
  </si>
  <si>
    <t>每次碰撞在脚下生成酸蚀地面</t>
  </si>
  <si>
    <t>油路面降低摩擦，隐藏参数降低摩擦百分比{0}%，油地面大小参数{1}，遇到火焰，爆炸对油地面上的单位造成{2}点伤害，并转换为火地面</t>
  </si>
  <si>
    <t>4,5</t>
  </si>
  <si>
    <t>验证落点控制的流派</t>
  </si>
  <si>
    <t>流派的物理特性要尽量保持一致，否则经验会失效</t>
  </si>
  <si>
    <t>碰撞的敌方若是燃烧状态，触发一次燃烧伤害</t>
  </si>
  <si>
    <t>在场时，我方每打出{0}张牌，英雄攻击增加{1}</t>
  </si>
  <si>
    <t>配合过牌英雄流</t>
  </si>
  <si>
    <t>临时血条？用作临时生存，刺激对方优先打方舟，下个回合消失的血量</t>
  </si>
  <si>
    <t>名称</t>
  </si>
  <si>
    <t>废弃</t>
  </si>
  <si>
    <t>不放入商店</t>
  </si>
  <si>
    <t>引用交互物列表（交互物ID）</t>
  </si>
  <si>
    <t>技能表现</t>
  </si>
  <si>
    <t>额外备注</t>
  </si>
  <si>
    <t>模版法术1</t>
  </si>
  <si>
    <t>命中首个敌方单位时，对其造成X点伤害</t>
  </si>
  <si>
    <t>模版法术2</t>
  </si>
  <si>
    <t>模版法术3</t>
  </si>
  <si>
    <t>模版法术4</t>
  </si>
  <si>
    <t>模版法术5</t>
  </si>
  <si>
    <t>模版法术6</t>
  </si>
  <si>
    <t>模版法术7</t>
  </si>
  <si>
    <t>模版法术8</t>
  </si>
  <si>
    <t>模版法术9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</si>
  <si>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，将经过的我方非复制随从单位切成两个较小的</t>
    </r>
    <r>
      <rPr>
        <b/>
        <u/>
        <sz val="9.75"/>
        <color theme="10"/>
        <rFont val="Calibri"/>
        <charset val="134"/>
      </rPr>
      <t>复制</t>
    </r>
    <r>
      <rPr>
        <sz val="9.75"/>
        <color rgb="FF000000"/>
        <rFont val="Calibri"/>
        <charset val="134"/>
      </rPr>
      <t>单位</t>
    </r>
    <r>
      <rPr>
        <sz val="9.75"/>
        <color rgb="FF1F2329"/>
        <rFont val="Calibri"/>
        <charset val="134"/>
      </rPr>
      <t>，</t>
    </r>
    <r>
      <rPr>
        <b/>
        <sz val="9.75"/>
        <color rgb="FFF54A45"/>
        <rFont val="Calibri"/>
        <charset val="134"/>
      </rPr>
      <t>属性为原单位的{2}%</t>
    </r>
  </si>
  <si>
    <r>
      <rPr>
        <b/>
        <sz val="9.75"/>
        <color rgb="FFF54A45"/>
        <rFont val="Calibri"/>
        <charset val="134"/>
      </rPr>
      <t>属性百分比可配</t>
    </r>
    <r>
      <rPr>
        <sz val="9.75"/>
        <color rgb="FF000000"/>
        <rFont val="Calibri"/>
        <charset val="134"/>
      </rPr>
      <t>，向上取整，隐藏参数，体积减小</t>
    </r>
    <r>
      <rPr>
        <sz val="9.75"/>
        <color rgb="FFF54A45"/>
        <rFont val="Calibri"/>
        <charset val="134"/>
      </rPr>
      <t>{0}%</t>
    </r>
    <r>
      <rPr>
        <sz val="9.75"/>
        <color rgb="FF000000"/>
        <rFont val="Calibri"/>
        <charset val="134"/>
      </rPr>
      <t>，质量减少</t>
    </r>
    <r>
      <rPr>
        <sz val="9.75"/>
        <color rgb="FFF54A45"/>
        <rFont val="Calibri"/>
        <charset val="134"/>
      </rPr>
      <t>{1}%</t>
    </r>
  </si>
  <si>
    <r>
      <rPr>
        <sz val="9.75"/>
        <color rgb="FF000000"/>
        <rFont val="Calibri"/>
        <charset val="134"/>
      </rPr>
      <t>发动法术后，从发射点位置生成并播放1次📦</t>
    </r>
    <r>
      <rPr>
        <b/>
        <sz val="9.75"/>
        <color rgb="FFF54A45"/>
        <rFont val="Calibri"/>
        <charset val="134"/>
      </rPr>
      <t>Effect_Magic10_Shoot</t>
    </r>
    <r>
      <rPr>
        <sz val="9.75"/>
        <color rgb="FF000000"/>
        <rFont val="Calibri"/>
        <charset val="134"/>
      </rPr>
      <t>，生成时的旋转角度与操作发射角度相同，触发效果时，在每个被击中的单位球Body处生成并播放1次📦</t>
    </r>
    <r>
      <rPr>
        <b/>
        <sz val="9.75"/>
        <color rgb="FFF54A45"/>
        <rFont val="Calibri"/>
        <charset val="134"/>
      </rPr>
      <t>Effect_Magic10_Hit</t>
    </r>
  </si>
  <si>
    <t>SplitCollisionCreature</t>
  </si>
  <si>
    <t>高价值我方单位</t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</si>
  <si>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战场任意位置，敌方英雄向该位置位移</t>
    </r>
  </si>
  <si>
    <t>隐藏参数位移力度{0}，不能移动的英雄不生效</t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</si>
  <si>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战场任意位置，敌方英雄向该位置位移，位移力量更大</t>
    </r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</si>
  <si>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战场任意位置，敌方英雄向该位置位移，位移力量最大</t>
    </r>
  </si>
  <si>
    <r>
      <rPr>
        <sz val="9.75"/>
        <color rgb="FF000000"/>
        <rFont val="Calibri"/>
        <charset val="134"/>
      </rPr>
      <t>发动法术后，在指定的战场位置生成一个📦</t>
    </r>
    <r>
      <rPr>
        <b/>
        <sz val="9.75"/>
        <color rgb="FFF54A45"/>
        <rFont val="Calibri"/>
        <charset val="134"/>
      </rPr>
      <t>Effect_Magic11</t>
    </r>
    <r>
      <rPr>
        <sz val="9.75"/>
        <color rgb="FF000000"/>
        <rFont val="Calibri"/>
        <charset val="134"/>
      </rPr>
      <t>，英雄在延迟</t>
    </r>
    <r>
      <rPr>
        <b/>
        <sz val="9.75"/>
        <color rgb="FFF54A45"/>
        <rFont val="Calibri"/>
        <charset val="134"/>
      </rPr>
      <t>0.4s</t>
    </r>
    <r>
      <rPr>
        <sz val="9.75"/>
        <color rgb="FF000000"/>
        <rFont val="Calibri"/>
        <charset val="134"/>
      </rPr>
      <t>后向目标方向位移</t>
    </r>
  </si>
  <si>
    <t>CharmHero</t>
  </si>
  <si>
    <r>
      <rPr>
        <strike/>
        <sz val="9.75"/>
        <color rgb="FF000000"/>
        <rFont val="Calibri"/>
        <charset val="134"/>
      </rPr>
      <t xml:space="preserve">更多敌方单位
</t>
    </r>
    <r>
      <rPr>
        <sz val="9.75"/>
        <color rgb="FFF54A45"/>
        <rFont val="Calibri"/>
        <charset val="134"/>
      </rPr>
      <t>（飞行路径敌方伤害价值取最高）</t>
    </r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</si>
  <si>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，造成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伤害，每穿透一个单位伤害增加</t>
    </r>
    <r>
      <rPr>
        <sz val="9.75"/>
        <color rgb="FFF54A45"/>
        <rFont val="Calibri"/>
        <charset val="134"/>
      </rPr>
      <t>{1}%</t>
    </r>
  </si>
  <si>
    <r>
      <rPr>
        <sz val="9.75"/>
        <color rgb="FF000000"/>
        <rFont val="Calibri"/>
        <charset val="134"/>
      </rPr>
      <t>计算友方单位，先加后乘，隐藏参数最小伤害间隔</t>
    </r>
    <r>
      <rPr>
        <sz val="9.75"/>
        <color rgb="FFF54A45"/>
        <rFont val="Calibri"/>
        <charset val="134"/>
      </rPr>
      <t>{2}</t>
    </r>
    <r>
      <rPr>
        <sz val="9.75"/>
        <color rgb="FF000000"/>
        <rFont val="Calibri"/>
        <charset val="134"/>
      </rPr>
      <t>秒</t>
    </r>
  </si>
  <si>
    <r>
      <rPr>
        <sz val="9.75"/>
        <color rgb="FF000000"/>
        <rFont val="Calibri"/>
        <charset val="134"/>
      </rPr>
      <t xml:space="preserve">生成一个飞行道具特效按照技能规则进行移动
</t>
    </r>
    <r>
      <rPr>
        <b/>
        <sz val="9.75"/>
        <color rgb="FFF54A45"/>
        <rFont val="Calibri"/>
        <charset val="134"/>
      </rPr>
      <t xml:space="preserve">📦Effect_Magic12_Fly
</t>
    </r>
    <r>
      <rPr>
        <sz val="9.75"/>
        <color rgb="FF000000"/>
        <rFont val="Calibri"/>
        <charset val="134"/>
      </rPr>
      <t>对造成伤害的单位，球位置处，播放一个受击特效
📦</t>
    </r>
    <r>
      <rPr>
        <b/>
        <sz val="9.75"/>
        <color rgb="FFF54A45"/>
        <rFont val="Calibri"/>
        <charset val="134"/>
      </rPr>
      <t>Effect_Magic12_Hit</t>
    </r>
  </si>
  <si>
    <t>无敌风火轮</t>
  </si>
  <si>
    <t>CollisionCauseDamage</t>
  </si>
  <si>
    <r>
      <rPr>
        <strike/>
        <sz val="9.75"/>
        <color rgb="FF000000"/>
        <rFont val="Calibri"/>
        <charset val="134"/>
      </rPr>
      <t xml:space="preserve">高价值敌方单位
</t>
    </r>
    <r>
      <rPr>
        <sz val="9.75"/>
        <color rgb="FFF54A45"/>
        <rFont val="Calibri"/>
        <charset val="134"/>
      </rPr>
      <t>（所有单位圆形范围敌方伤害价值取最高）</t>
    </r>
  </si>
  <si>
    <r>
      <rPr>
        <sz val="9.75"/>
        <color rgb="FF000000"/>
        <rFont val="Calibri"/>
        <charset val="134"/>
      </rPr>
      <t>碰到首个敌方时，对范围内的敌方造成</t>
    </r>
    <r>
      <rPr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伤害</t>
    </r>
  </si>
  <si>
    <r>
      <rPr>
        <sz val="9.75"/>
        <color rgb="FF000000"/>
        <rFont val="Calibri"/>
        <charset val="134"/>
      </rPr>
      <t>隐藏参数范围大小</t>
    </r>
    <r>
      <rPr>
        <sz val="9.75"/>
        <color rgb="FFF54A45"/>
        <rFont val="Calibri"/>
        <charset val="134"/>
      </rPr>
      <t>{1}，</t>
    </r>
    <r>
      <rPr>
        <sz val="9.75"/>
        <color rgb="FF1F2329"/>
        <rFont val="Calibri"/>
        <charset val="134"/>
      </rPr>
      <t>隐藏参数中心点向四周的推力</t>
    </r>
    <r>
      <rPr>
        <sz val="9.75"/>
        <color rgb="FFF54A45"/>
        <rFont val="Calibri"/>
        <charset val="134"/>
      </rPr>
      <t>{2}</t>
    </r>
  </si>
  <si>
    <r>
      <rPr>
        <sz val="9.75"/>
        <color rgb="FF000000"/>
        <rFont val="Calibri"/>
        <charset val="134"/>
      </rPr>
      <t xml:space="preserve">生成一个飞行道具特效按照技能规则进行移动
</t>
    </r>
    <r>
      <rPr>
        <b/>
        <sz val="9.75"/>
        <color rgb="FFF54A45"/>
        <rFont val="Calibri"/>
        <charset val="134"/>
      </rPr>
      <t xml:space="preserve">📦Effect_Magic13_Fly
</t>
    </r>
    <r>
      <rPr>
        <sz val="9.75"/>
        <color rgb="FF000000"/>
        <rFont val="Calibri"/>
        <charset val="134"/>
      </rPr>
      <t>在接触点位置生成爆炸特效，该特效跟随范围数值缩放
📦</t>
    </r>
    <r>
      <rPr>
        <b/>
        <sz val="9.75"/>
        <color rgb="FFF54A45"/>
        <rFont val="Calibri"/>
        <charset val="134"/>
      </rPr>
      <t>Effect_Magic13_Hit</t>
    </r>
  </si>
  <si>
    <t>火球术</t>
  </si>
  <si>
    <t>CollisionCauseRangeDamageOnce</t>
  </si>
  <si>
    <t>无目标</t>
  </si>
  <si>
    <r>
      <rPr>
        <sz val="9.75"/>
        <color rgb="FF000000"/>
        <rFont val="Calibri"/>
        <charset val="134"/>
      </rPr>
      <t>杀死我方</t>
    </r>
    <r>
      <rPr>
        <sz val="9.75"/>
        <color rgb="FFF54A45"/>
        <rFont val="Calibri"/>
        <charset val="134"/>
      </rPr>
      <t>生命最低</t>
    </r>
    <r>
      <rPr>
        <sz val="9.75"/>
        <color rgb="FF000000"/>
        <rFont val="Calibri"/>
        <charset val="134"/>
      </rPr>
      <t>的随从，对周围敌方造成{0}点伤害</t>
    </r>
  </si>
  <si>
    <r>
      <rPr>
        <sz val="9.75"/>
        <color rgb="FF000000"/>
        <rFont val="Calibri"/>
        <charset val="134"/>
      </rPr>
      <t>隐藏参数范围大小</t>
    </r>
    <r>
      <rPr>
        <sz val="9.75"/>
        <color rgb="FFF54A45"/>
        <rFont val="Calibri"/>
        <charset val="134"/>
      </rPr>
      <t>{1}</t>
    </r>
    <r>
      <rPr>
        <sz val="9.75"/>
        <color rgb="FF000000"/>
        <rFont val="Calibri"/>
        <charset val="134"/>
      </rPr>
      <t>，推力参数{2}，如果有多个血量相同的单位例如牙膏，则都爆炸，多个爆炸做个小延时。拖出去时提示一下哪些单位会爆炸</t>
    </r>
  </si>
  <si>
    <r>
      <rPr>
        <sz val="9.75"/>
        <color rgb="FF000000"/>
        <rFont val="Calibri"/>
        <charset val="134"/>
      </rPr>
      <t>以</t>
    </r>
    <r>
      <rPr>
        <b/>
        <sz val="9.75"/>
        <color rgb="FFF54A45"/>
        <rFont val="Calibri"/>
        <charset val="134"/>
      </rPr>
      <t>0.1s</t>
    </r>
    <r>
      <rPr>
        <sz val="9.75"/>
        <color rgb="FF000000"/>
        <rFont val="Calibri"/>
        <charset val="134"/>
      </rPr>
      <t>为间隔，顺序在爆炸球坐标处播放爆炸特效，该特效跟随范围数值缩放
📦</t>
    </r>
    <r>
      <rPr>
        <b/>
        <sz val="9.75"/>
        <color rgb="FFF54A45"/>
        <rFont val="Calibri"/>
        <charset val="134"/>
      </rPr>
      <t>Effect_Magic14</t>
    </r>
  </si>
  <si>
    <t>自爆</t>
  </si>
  <si>
    <t>SelfDestructCauseRangeDamage</t>
  </si>
  <si>
    <r>
      <rPr>
        <sz val="9.75"/>
        <color rgb="FF000000"/>
        <rFont val="Calibri"/>
        <charset val="134"/>
      </rPr>
      <t>本回合，所有我方单位攻击力临时提升</t>
    </r>
    <r>
      <rPr>
        <sz val="9.75"/>
        <color rgb="FFF54A45"/>
        <rFont val="Calibri"/>
        <charset val="134"/>
      </rPr>
      <t>{0}</t>
    </r>
    <r>
      <rPr>
        <sz val="9.75"/>
        <color rgb="FF1F2329"/>
        <rFont val="Calibri"/>
        <charset val="134"/>
      </rPr>
      <t>，回合结束恢复</t>
    </r>
  </si>
  <si>
    <t>固定值，目的是配合单位数量流派，如果有多次使用，可以叠加</t>
  </si>
  <si>
    <r>
      <rPr>
        <sz val="9.75"/>
        <color rgb="FF000000"/>
        <rFont val="Calibri"/>
        <charset val="134"/>
      </rPr>
      <t>打出该法术后的生效时间内，所有新打出的单位球在body处生成一个📦</t>
    </r>
    <r>
      <rPr>
        <b/>
        <sz val="9.75"/>
        <color rgb="FFF54A45"/>
        <rFont val="Calibri"/>
        <charset val="134"/>
      </rPr>
      <t>Effect_AttackUp</t>
    </r>
    <r>
      <rPr>
        <sz val="9.75"/>
        <color rgb="FF000000"/>
        <rFont val="Calibri"/>
        <charset val="134"/>
      </rPr>
      <t>特效播放1次，并跟随该单位球进行移动
（通用特效：当前攻击力大于原始攻击力的单位，body处始终循环播放📦</t>
    </r>
    <r>
      <rPr>
        <b/>
        <sz val="9.75"/>
        <color rgb="FFF54A45"/>
        <rFont val="Calibri"/>
        <charset val="134"/>
      </rPr>
      <t>Effect_AttackUp_Loop</t>
    </r>
    <r>
      <rPr>
        <sz val="9.75"/>
        <color rgb="FF000000"/>
        <rFont val="Calibri"/>
        <charset val="134"/>
      </rPr>
      <t>特效，并跟随单位球移动，直到不满足条件或死亡）</t>
    </r>
  </si>
  <si>
    <t>英勇祝福之类的</t>
  </si>
  <si>
    <t>ContinueAddBuffToSelf</t>
  </si>
  <si>
    <t>隐藏参数力大小{0}</t>
  </si>
  <si>
    <t>3,4</t>
  </si>
  <si>
    <r>
      <rPr>
        <sz val="9.75"/>
        <color rgb="FF000000"/>
        <rFont val="Calibri"/>
        <charset val="134"/>
      </rPr>
      <t>法术发动时，在对应英雄球body位置生成一个📦</t>
    </r>
    <r>
      <rPr>
        <b/>
        <sz val="9.75"/>
        <color rgb="FFF54A45"/>
        <rFont val="Calibri"/>
        <charset val="134"/>
      </rPr>
      <t>Effect_Magic16_Flash</t>
    </r>
    <r>
      <rPr>
        <sz val="9.75"/>
        <color rgb="FF000000"/>
        <rFont val="Calibri"/>
        <charset val="134"/>
      </rPr>
      <t>播放1次，引力效果在特效播放后</t>
    </r>
    <r>
      <rPr>
        <b/>
        <sz val="9.75"/>
        <color rgb="FFF54A45"/>
        <rFont val="Calibri"/>
        <charset val="134"/>
      </rPr>
      <t>0.2s</t>
    </r>
    <r>
      <rPr>
        <sz val="9.75"/>
        <color rgb="FF000000"/>
        <rFont val="Calibri"/>
        <charset val="134"/>
      </rPr>
      <t>发动，该特效不跟随球移动</t>
    </r>
  </si>
  <si>
    <t>引力</t>
  </si>
  <si>
    <t>AddGravitationToHero</t>
  </si>
  <si>
    <r>
      <rPr>
        <sz val="9.75"/>
        <color rgb="FF000000"/>
        <rFont val="Calibri"/>
        <charset val="134"/>
      </rPr>
      <t xml:space="preserve">随机位置
</t>
    </r>
    <r>
      <rPr>
        <sz val="9.75"/>
        <color rgb="FFF54A45"/>
        <rFont val="Calibri"/>
        <charset val="134"/>
      </rPr>
      <t>（敌方单位几何圆心重心）</t>
    </r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</si>
  <si>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战场位置，生成{1}个</t>
    </r>
    <r>
      <rPr>
        <b/>
        <u/>
        <sz val="9.75"/>
        <color theme="10"/>
        <rFont val="Calibri"/>
        <charset val="134"/>
      </rPr>
      <t>爆炸桶</t>
    </r>
    <r>
      <rPr>
        <sz val="9.75"/>
        <color rgb="FFF54A45"/>
        <rFont val="Calibri"/>
        <charset val="134"/>
      </rPr>
      <t>，</t>
    </r>
    <r>
      <rPr>
        <b/>
        <sz val="9.75"/>
        <color rgb="FFF54A45"/>
        <rFont val="Calibri"/>
        <charset val="134"/>
      </rPr>
      <t>爆炸伤害为{2}</t>
    </r>
  </si>
  <si>
    <t>指定位置有单位和场景物件时尝试推开单位，或推开自身，该推开做成通用功能。交互物{0}</t>
  </si>
  <si>
    <r>
      <rPr>
        <sz val="9.75"/>
        <color rgb="FF000000"/>
        <rFont val="Calibri"/>
        <charset val="134"/>
      </rPr>
      <t>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
（通用爆炸桶特效：爆炸桶触发效果或摧毁时，在爆炸桶位置生成并播放一个📦</t>
    </r>
    <r>
      <rPr>
        <b/>
        <sz val="9.75"/>
        <color rgb="FFF54A45"/>
        <rFont val="Calibri"/>
        <charset val="134"/>
      </rPr>
      <t>DamageDebrisParticle</t>
    </r>
    <r>
      <rPr>
        <sz val="9.75"/>
        <color rgb="FF000000"/>
        <rFont val="Calibri"/>
        <charset val="134"/>
      </rPr>
      <t>；
爆炸桶触发爆炸效果时，在爆炸桶位置播放1个📦</t>
    </r>
    <r>
      <rPr>
        <b/>
        <sz val="9.75"/>
        <color rgb="FFF54A45"/>
        <rFont val="Calibri"/>
        <charset val="134"/>
      </rPr>
      <t>Effect_BlastBarrel_Bomb</t>
    </r>
    <r>
      <rPr>
        <sz val="9.75"/>
        <color rgb="FF1F2329"/>
        <rFont val="Calibri"/>
        <charset val="134"/>
      </rPr>
      <t>，该特效跟随范围数值缩放</t>
    </r>
    <r>
      <rPr>
        <sz val="9.75"/>
        <color rgb="FF000000"/>
        <rFont val="Calibri"/>
        <charset val="134"/>
      </rPr>
      <t>）</t>
    </r>
  </si>
  <si>
    <t>AddInteractiveObjectAppointPosition</t>
  </si>
  <si>
    <t>隐藏参数力大小{0}，回合结束标记消失</t>
  </si>
  <si>
    <r>
      <rPr>
        <sz val="9.75"/>
        <color rgb="FF000000"/>
        <rFont val="Calibri"/>
        <charset val="134"/>
      </rPr>
      <t>发射飞行道具📦</t>
    </r>
    <r>
      <rPr>
        <b/>
        <sz val="9.75"/>
        <color rgb="FFF54A45"/>
        <rFont val="Calibri"/>
        <charset val="134"/>
      </rPr>
      <t>Effect_Magic18_Fly</t>
    </r>
    <r>
      <rPr>
        <sz val="9.75"/>
        <color rgb="FF000000"/>
        <rFont val="Calibri"/>
        <charset val="134"/>
      </rPr>
      <t>,触碰到首个可触发的单位时消失，在碰撞到的单位Body位置生成一个标记特效📦</t>
    </r>
    <r>
      <rPr>
        <b/>
        <sz val="9.75"/>
        <color rgb="FFF54A45"/>
        <rFont val="Calibri"/>
        <charset val="134"/>
      </rPr>
      <t>Effect_Magic18_Mark</t>
    </r>
    <r>
      <rPr>
        <sz val="9.75"/>
        <color rgb="FF000000"/>
        <rFont val="Calibri"/>
        <charset val="134"/>
      </rPr>
      <t>循环播放，跟随移动，回合结束消失</t>
    </r>
  </si>
  <si>
    <t>HeroMove2Collider</t>
  </si>
  <si>
    <r>
      <rPr>
        <sz val="9.75"/>
        <color rgb="FF000000"/>
        <rFont val="Calibri"/>
        <charset val="134"/>
      </rPr>
      <t>隐藏参数质量增大{1}%，可加法叠加，敌我方都可，</t>
    </r>
    <r>
      <rPr>
        <sz val="9.75"/>
        <color rgb="FFF54A45"/>
        <rFont val="Calibri"/>
        <charset val="134"/>
      </rPr>
      <t>英雄注意大蛇，直接变宽，</t>
    </r>
    <r>
      <rPr>
        <sz val="9.75"/>
        <color rgb="FF000000"/>
        <rFont val="Calibri"/>
        <charset val="134"/>
      </rPr>
      <t>未来可以隐藏设定统一的变大变小的极限值</t>
    </r>
  </si>
  <si>
    <t>3,4,5</t>
  </si>
  <si>
    <r>
      <rPr>
        <sz val="9.75"/>
        <color rgb="FF000000"/>
        <rFont val="Calibri"/>
        <charset val="134"/>
      </rPr>
      <t>发射飞行道具📦</t>
    </r>
    <r>
      <rPr>
        <b/>
        <sz val="9.75"/>
        <color rgb="FFF54A45"/>
        <rFont val="Calibri"/>
        <charset val="134"/>
      </rPr>
      <t>Effect_Magic19_Fly</t>
    </r>
    <r>
      <rPr>
        <sz val="9.75"/>
        <color rgb="FF000000"/>
        <rFont val="Calibri"/>
        <charset val="134"/>
      </rPr>
      <t>,触碰到首个可触发的单位时消失，在碰撞到的单位Body位置生成一个特效📦</t>
    </r>
    <r>
      <rPr>
        <b/>
        <sz val="9.75"/>
        <color rgb="FFF54A45"/>
        <rFont val="Calibri"/>
        <charset val="134"/>
      </rPr>
      <t>Effect_Magic19</t>
    </r>
    <r>
      <rPr>
        <sz val="9.75"/>
        <color rgb="FF000000"/>
        <rFont val="Calibri"/>
        <charset val="134"/>
      </rPr>
      <t>播放1次后消失，不跟随移动
飞行道具触碰到首个可触发单位的同时，该单位球</t>
    </r>
    <r>
      <rPr>
        <b/>
        <sz val="9.75"/>
        <color rgb="FFF54A45"/>
        <rFont val="Calibri"/>
        <charset val="134"/>
      </rPr>
      <t>0.3s</t>
    </r>
    <r>
      <rPr>
        <sz val="9.75"/>
        <color rgb="FF000000"/>
        <rFont val="Calibri"/>
        <charset val="134"/>
      </rPr>
      <t>内</t>
    </r>
    <r>
      <rPr>
        <b/>
        <sz val="9.75"/>
        <color rgb="FFF54A45"/>
        <rFont val="Calibri"/>
        <charset val="134"/>
      </rPr>
      <t>ease out</t>
    </r>
    <r>
      <rPr>
        <sz val="9.75"/>
        <color rgb="FF000000"/>
        <rFont val="Calibri"/>
        <charset val="134"/>
      </rPr>
      <t>插值缩放至效果大小</t>
    </r>
  </si>
  <si>
    <t>CollisionChangeVolume</t>
  </si>
  <si>
    <t>隐藏参数质量减小{1}%，其他同上</t>
  </si>
  <si>
    <r>
      <rPr>
        <sz val="9.75"/>
        <color rgb="FF000000"/>
        <rFont val="Calibri"/>
        <charset val="134"/>
      </rPr>
      <t>发射飞行道具📦</t>
    </r>
    <r>
      <rPr>
        <b/>
        <sz val="9.75"/>
        <color rgb="FFF54A45"/>
        <rFont val="Calibri"/>
        <charset val="134"/>
      </rPr>
      <t>Effect_Magic20_Fly</t>
    </r>
    <r>
      <rPr>
        <sz val="9.75"/>
        <color rgb="FF000000"/>
        <rFont val="Calibri"/>
        <charset val="134"/>
      </rPr>
      <t>,触碰到首个可触发的单位时消失，在碰撞到的单位Body位置生成一个特效📦</t>
    </r>
    <r>
      <rPr>
        <b/>
        <sz val="9.75"/>
        <color rgb="FFF54A45"/>
        <rFont val="Calibri"/>
        <charset val="134"/>
      </rPr>
      <t>Effect_Magic19</t>
    </r>
    <r>
      <rPr>
        <sz val="9.75"/>
        <color rgb="FF000000"/>
        <rFont val="Calibri"/>
        <charset val="134"/>
      </rPr>
      <t>播放1次后消失，不跟随移动
飞行道具触碰到首个可触发单位的同时，该单位球</t>
    </r>
    <r>
      <rPr>
        <b/>
        <sz val="9.75"/>
        <color rgb="FFF54A45"/>
        <rFont val="Calibri"/>
        <charset val="134"/>
      </rPr>
      <t>0.3s</t>
    </r>
    <r>
      <rPr>
        <sz val="9.75"/>
        <color rgb="FF000000"/>
        <rFont val="Calibri"/>
        <charset val="134"/>
      </rPr>
      <t>内</t>
    </r>
    <r>
      <rPr>
        <b/>
        <sz val="9.75"/>
        <color rgb="FFF54A45"/>
        <rFont val="Calibri"/>
        <charset val="134"/>
      </rPr>
      <t>ease out</t>
    </r>
    <r>
      <rPr>
        <sz val="9.75"/>
        <color rgb="FF000000"/>
        <rFont val="Calibri"/>
        <charset val="134"/>
      </rPr>
      <t>插值缩放至效果大小</t>
    </r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</si>
  <si>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战场任意位置，我方英雄向该位置位移</t>
    </r>
  </si>
  <si>
    <r>
      <rPr>
        <sz val="9.75"/>
        <color rgb="FF000000"/>
        <rFont val="Calibri"/>
        <charset val="134"/>
      </rPr>
      <t>发动法术后，在指定的战场位置生成一个📦</t>
    </r>
    <r>
      <rPr>
        <b/>
        <sz val="9.75"/>
        <color rgb="FFF54A45"/>
        <rFont val="Calibri"/>
        <charset val="134"/>
      </rPr>
      <t>Effect_Magic21_Mark</t>
    </r>
    <r>
      <rPr>
        <sz val="9.75"/>
        <color rgb="FF000000"/>
        <rFont val="Calibri"/>
        <charset val="134"/>
      </rPr>
      <t>，英雄在延迟</t>
    </r>
    <r>
      <rPr>
        <b/>
        <sz val="9.75"/>
        <color rgb="FFF54A45"/>
        <rFont val="Calibri"/>
        <charset val="134"/>
      </rPr>
      <t>0.4s</t>
    </r>
    <r>
      <rPr>
        <sz val="9.75"/>
        <color rgb="FF000000"/>
        <rFont val="Calibri"/>
        <charset val="134"/>
      </rPr>
      <t>后向目标方向位移，该标记存在3s后消失</t>
    </r>
  </si>
  <si>
    <t>HeroMove2AppointPosition</t>
  </si>
  <si>
    <r>
      <rPr>
        <sz val="9.75"/>
        <color rgb="FF000000"/>
        <rFont val="Calibri"/>
        <charset val="134"/>
      </rPr>
      <t>下一张打出若是单位牌，单位移动时会在Body位置附带📦</t>
    </r>
    <r>
      <rPr>
        <b/>
        <sz val="9.75"/>
        <color rgb="FFF54A45"/>
        <rFont val="Calibri"/>
        <charset val="134"/>
      </rPr>
      <t>Effect_Magic22_Trail</t>
    </r>
    <r>
      <rPr>
        <sz val="9.75"/>
        <color rgb="FF000000"/>
        <rFont val="Calibri"/>
        <charset val="134"/>
      </rPr>
      <t>特效跟随单位球移动，生成特效时，将单位球的当前帧图像应用至🌍</t>
    </r>
    <r>
      <rPr>
        <b/>
        <sz val="9.75"/>
        <color rgb="FFF54A45"/>
        <rFont val="Calibri"/>
        <charset val="134"/>
      </rPr>
      <t>Effect_Magic22_Trail</t>
    </r>
    <r>
      <rPr>
        <sz val="9.75"/>
        <color rgb="FF000000"/>
        <rFont val="Calibri"/>
        <charset val="134"/>
      </rPr>
      <t>材质球的</t>
    </r>
    <r>
      <rPr>
        <b/>
        <sz val="9.75"/>
        <color rgb="FFF54A45"/>
        <rFont val="Calibri"/>
        <charset val="134"/>
      </rPr>
      <t xml:space="preserve">MainTex
</t>
    </r>
    <r>
      <rPr>
        <sz val="9.75"/>
        <color rgb="FF000000"/>
        <rFont val="Calibri"/>
        <charset val="134"/>
      </rPr>
      <t>该特效在此单位球首次停止移动后消失
下一张打出的若是法术牌，则暂时只应用速度增加效果，不附带额外特效</t>
    </r>
  </si>
  <si>
    <t>SkillCardAddShootCardSpeed</t>
  </si>
  <si>
    <r>
      <rPr>
        <strike/>
        <sz val="9.75"/>
        <color rgb="FF000000"/>
        <rFont val="Calibri"/>
        <charset val="134"/>
      </rPr>
      <t xml:space="preserve">随机空地
</t>
    </r>
    <r>
      <rPr>
        <sz val="9.75"/>
        <color rgb="FFF54A45"/>
        <rFont val="Calibri"/>
        <charset val="134"/>
      </rPr>
      <t>（敌方或场上单位几何圆心重心）</t>
    </r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</si>
  <si>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战场位置，生成一个</t>
    </r>
    <r>
      <rPr>
        <b/>
        <u/>
        <sz val="9.75"/>
        <color theme="10"/>
        <rFont val="Calibri"/>
        <charset val="134"/>
      </rPr>
      <t>弹簧</t>
    </r>
    <r>
      <rPr>
        <sz val="9.75"/>
        <color rgb="FF000000"/>
        <rFont val="Calibri"/>
        <charset val="134"/>
      </rPr>
      <t>，被单位碰撞到时施加弹力</t>
    </r>
  </si>
  <si>
    <t>同上推开规则。场景要素默认都是敌我方都有效，增加推力参数{1}，覆盖交互物的设置.交互物{0}.碰撞{2}次后消失</t>
  </si>
  <si>
    <r>
      <rPr>
        <sz val="9.75"/>
        <color rgb="FF000000"/>
        <rFont val="Calibri"/>
        <charset val="134"/>
      </rPr>
      <t>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
（通用弹簧特效：弹簧摧毁时，在弹簧位置生成并播放一个📦</t>
    </r>
    <r>
      <rPr>
        <b/>
        <sz val="9.75"/>
        <color rgb="FFF54A45"/>
        <rFont val="Calibri"/>
        <charset val="134"/>
      </rPr>
      <t>DamageDebrisParticle</t>
    </r>
    <r>
      <rPr>
        <sz val="9.75"/>
        <color rgb="FF000000"/>
        <rFont val="Calibri"/>
        <charset val="134"/>
      </rPr>
      <t>）</t>
    </r>
  </si>
  <si>
    <t>InstallSpring</t>
  </si>
  <si>
    <t>高价值敌方单位
（所有单位几何重心或圆心）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</si>
  <si>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，路径上产生一条裂缝，</t>
    </r>
    <r>
      <rPr>
        <b/>
        <sz val="9.75"/>
        <color rgb="FFF54A45"/>
        <rFont val="Calibri"/>
        <charset val="134"/>
      </rPr>
      <t>受到{1}点伤害后</t>
    </r>
    <r>
      <rPr>
        <sz val="9.75"/>
        <color rgb="FF000000"/>
        <rFont val="Calibri"/>
        <charset val="134"/>
      </rPr>
      <t>消失</t>
    </r>
  </si>
  <si>
    <r>
      <rPr>
        <sz val="9.75"/>
        <color rgb="FF000000"/>
        <rFont val="Calibri"/>
        <charset val="134"/>
      </rPr>
      <t>单位碰到裂缝反弹跟墙一样特性，投射物可以穿过，裂缝可以叠着，可以跨回合存在，发射时注意底边裂缝处理，产生裂缝时挤开单位，</t>
    </r>
    <r>
      <rPr>
        <sz val="9.75"/>
        <color rgb="FFF54A45"/>
        <rFont val="Calibri"/>
        <charset val="134"/>
      </rPr>
      <t>增加产生裂缝时向两边的力。隐藏参数力大小{0}</t>
    </r>
  </si>
  <si>
    <r>
      <rPr>
        <sz val="9.75"/>
        <color rgb="FF000000"/>
        <rFont val="Calibri"/>
        <charset val="134"/>
      </rPr>
      <t>发动法术后，从发射点位置生成并播放📦</t>
    </r>
    <r>
      <rPr>
        <b/>
        <sz val="9.75"/>
        <color rgb="FFF54A45"/>
        <rFont val="Calibri"/>
        <charset val="134"/>
      </rPr>
      <t>Effect_Magic24_Wall</t>
    </r>
    <r>
      <rPr>
        <sz val="9.75"/>
        <color rgb="FF000000"/>
        <rFont val="Calibri"/>
        <charset val="134"/>
      </rPr>
      <t>，生成时的旋转角度与操作发射角度相同，同时生成碰撞体，回合结束时特效和碰撞体消失</t>
    </r>
  </si>
  <si>
    <t>AddInteractiveObject</t>
  </si>
  <si>
    <r>
      <rPr>
        <sz val="9.75"/>
        <color rgb="FF000000"/>
        <rFont val="Calibri"/>
        <charset val="134"/>
      </rPr>
      <t>在战场中间产生一堵由</t>
    </r>
    <r>
      <rPr>
        <b/>
        <u/>
        <sz val="9.75"/>
        <color theme="10"/>
        <rFont val="Calibri"/>
        <charset val="134"/>
      </rPr>
      <t>障碍物</t>
    </r>
    <r>
      <rPr>
        <sz val="9.75"/>
        <color rgb="FF000000"/>
        <rFont val="Calibri"/>
        <charset val="134"/>
      </rPr>
      <t>组成的墙，</t>
    </r>
    <r>
      <rPr>
        <b/>
        <sz val="9.75"/>
        <color rgb="FFF54A45"/>
        <rFont val="Calibri"/>
        <charset val="134"/>
      </rPr>
      <t>墙体血量为{1}</t>
    </r>
  </si>
  <si>
    <t>尝试用障碍物场景物件横向排列而成，排不下则停下，例如大蛇存在时战场变小，相应墙也会缩短。交互物ID{0}</t>
  </si>
  <si>
    <r>
      <rPr>
        <sz val="9.75"/>
        <color rgb="FF000000"/>
        <rFont val="Calibri"/>
        <charset val="134"/>
      </rPr>
      <t>从战场</t>
    </r>
    <r>
      <rPr>
        <b/>
        <sz val="9.75"/>
        <color rgb="FFF54A45"/>
        <rFont val="Calibri"/>
        <charset val="134"/>
      </rPr>
      <t>（0,0）</t>
    </r>
    <r>
      <rPr>
        <sz val="9.75"/>
        <color rgb="FF000000"/>
        <rFont val="Calibri"/>
        <charset val="134"/>
      </rPr>
      <t>位置开始向两侧以</t>
    </r>
    <r>
      <rPr>
        <b/>
        <sz val="9.75"/>
        <color rgb="FFF54A45"/>
        <rFont val="Calibri"/>
        <charset val="134"/>
      </rPr>
      <t>0.05s</t>
    </r>
    <r>
      <rPr>
        <sz val="9.75"/>
        <color rgb="FF000000"/>
        <rFont val="Calibri"/>
        <charset val="134"/>
      </rPr>
      <t>每个的速度生成障碍物，直至无法生成为止
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
（通用障碍物特效：障碍物摧毁时，在障碍物位置生成并播放一个📦</t>
    </r>
    <r>
      <rPr>
        <b/>
        <sz val="9.75"/>
        <color rgb="FFF54A45"/>
        <rFont val="Calibri"/>
        <charset val="134"/>
      </rPr>
      <t>DamageDebrisParticle</t>
    </r>
    <r>
      <rPr>
        <sz val="9.75"/>
        <color rgb="FF000000"/>
        <rFont val="Calibri"/>
        <charset val="134"/>
      </rPr>
      <t>）</t>
    </r>
  </si>
  <si>
    <t>AddInteractiveObjectToSpecialPosition</t>
  </si>
  <si>
    <t>投射物首次碰到敌方单位或墙就会消失，隐藏参数宽度{1}，宽度决定投射物随机生成的左右范围</t>
  </si>
  <si>
    <r>
      <rPr>
        <sz val="9.75"/>
        <color rgb="FF000000"/>
        <rFont val="Calibri"/>
        <charset val="134"/>
      </rPr>
      <t>发动法术后，从随机出来的发射点位置生成并播放📦</t>
    </r>
    <r>
      <rPr>
        <b/>
        <sz val="9.75"/>
        <color rgb="FFF54A45"/>
        <rFont val="Calibri"/>
        <charset val="134"/>
      </rPr>
      <t>Effect_Magic26_Shoot</t>
    </r>
    <r>
      <rPr>
        <sz val="9.75"/>
        <color rgb="FF000000"/>
        <rFont val="Calibri"/>
        <charset val="134"/>
      </rPr>
      <t>，生成时的旋转角度与操作发射角度相同，发射间隔为</t>
    </r>
    <r>
      <rPr>
        <b/>
        <sz val="9.75"/>
        <color rgb="FFF54A45"/>
        <rFont val="Calibri"/>
        <charset val="134"/>
      </rPr>
      <t>0.35s</t>
    </r>
    <r>
      <rPr>
        <sz val="9.75"/>
        <color rgb="FF000000"/>
        <rFont val="Calibri"/>
        <charset val="134"/>
      </rPr>
      <t>/个；每次发射的特效播放</t>
    </r>
    <r>
      <rPr>
        <b/>
        <sz val="9.75"/>
        <color rgb="FFF54A45"/>
        <rFont val="Calibri"/>
        <charset val="134"/>
      </rPr>
      <t>0.15s</t>
    </r>
    <r>
      <rPr>
        <sz val="9.75"/>
        <color rgb="FF000000"/>
        <rFont val="Calibri"/>
        <charset val="134"/>
      </rPr>
      <t>后，，若对路径上的首个单位造成了伤害，则在受到伤害的单位Body处播放1个📦</t>
    </r>
    <r>
      <rPr>
        <b/>
        <sz val="9.75"/>
        <color rgb="FFF54A45"/>
        <rFont val="Calibri"/>
        <charset val="134"/>
      </rPr>
      <t>Effect_Magic26_Hit</t>
    </r>
  </si>
  <si>
    <t>MultiRaycastCauseDamage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</si>
  <si>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，本回合接下来的时间，我方英雄每杀死一个单位，攻击力永久增加{0}</t>
    </r>
  </si>
  <si>
    <r>
      <rPr>
        <sz val="9.75"/>
        <color rgb="FF000000"/>
        <rFont val="Calibri"/>
        <charset val="134"/>
      </rPr>
      <t>发动法术后，在获得效果的对应英雄球处生成并播放1次📦</t>
    </r>
    <r>
      <rPr>
        <b/>
        <sz val="9.75"/>
        <color rgb="FFF54A45"/>
        <rFont val="Calibri"/>
        <charset val="134"/>
      </rPr>
      <t xml:space="preserve">Effect_Magic27
</t>
    </r>
    <r>
      <rPr>
        <sz val="9.75"/>
        <color rgb="FF000000"/>
        <rFont val="Calibri"/>
        <charset val="134"/>
      </rPr>
      <t>每次触发提升攻击力效果时，在自身球body处生成一个📦</t>
    </r>
    <r>
      <rPr>
        <b/>
        <sz val="9.75"/>
        <color rgb="FFF54A45"/>
        <rFont val="Calibri"/>
        <charset val="134"/>
      </rPr>
      <t>Effect_AttackUp</t>
    </r>
    <r>
      <rPr>
        <sz val="9.75"/>
        <color rgb="FF000000"/>
        <rFont val="Calibri"/>
        <charset val="134"/>
      </rPr>
      <t>特效播放1次，并跟随该单位球进行移动
（通用特效：当前攻击力大于原始攻击力的单位，body处始终循环播放📦</t>
    </r>
    <r>
      <rPr>
        <b/>
        <sz val="9.75"/>
        <color rgb="FFF54A45"/>
        <rFont val="Calibri"/>
        <charset val="134"/>
      </rPr>
      <t>Effect_AttackUp_Loop</t>
    </r>
    <r>
      <rPr>
        <sz val="9.75"/>
        <color rgb="FF000000"/>
        <rFont val="Calibri"/>
        <charset val="134"/>
      </rPr>
      <t>特效，并跟随单位球移动，直到不满足条件或死亡）</t>
    </r>
  </si>
  <si>
    <t>53 76</t>
  </si>
  <si>
    <t>HeroKillEnemyAddAttack</t>
  </si>
  <si>
    <r>
      <rPr>
        <strike/>
        <sz val="9.75"/>
        <color rgb="FF000000"/>
        <rFont val="Calibri"/>
        <charset val="134"/>
      </rPr>
      <t xml:space="preserve">高价值敌方单位
</t>
    </r>
    <r>
      <rPr>
        <sz val="9.75"/>
        <color rgb="FFF54A45"/>
        <rFont val="Calibri"/>
        <charset val="134"/>
      </rPr>
      <t>（所有单位周围伤害价值中取最高）</t>
    </r>
  </si>
  <si>
    <r>
      <rPr>
        <sz val="9.75"/>
        <color rgb="FF000000"/>
        <rFont val="Calibri"/>
        <charset val="134"/>
      </rPr>
      <t>碰到首个敌方时，对范围内的敌方单位造成</t>
    </r>
    <r>
      <rPr>
        <sz val="9.75"/>
        <color rgb="FFF54A45"/>
        <rFont val="Calibri"/>
        <charset val="134"/>
      </rPr>
      <t>{0}点</t>
    </r>
    <r>
      <rPr>
        <sz val="9.75"/>
        <color rgb="FF000000"/>
        <rFont val="Calibri"/>
        <charset val="134"/>
      </rPr>
      <t>伤害并</t>
    </r>
    <r>
      <rPr>
        <b/>
        <u/>
        <sz val="9.75"/>
        <color theme="10"/>
        <rFont val="Calibri"/>
        <charset val="134"/>
      </rPr>
      <t>冻结</t>
    </r>
  </si>
  <si>
    <t>隐藏参数范围大小{1}，对场景也生效，包括水地面，会变成冰地面。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</si>
  <si>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Effect_Magic28_Fly</t>
    </r>
    <r>
      <rPr>
        <sz val="9.75"/>
        <color rgb="FF000000"/>
        <rFont val="Calibri"/>
        <charset val="134"/>
      </rPr>
      <t>，按照操作发射方向飞出，触发效果后消失，触发效果时，在触发位置生成并播放1次📦</t>
    </r>
    <r>
      <rPr>
        <b/>
        <sz val="9.75"/>
        <color rgb="FFF54A45"/>
        <rFont val="Calibri"/>
        <charset val="134"/>
      </rPr>
      <t>Effect_Magic28_Boom</t>
    </r>
    <r>
      <rPr>
        <sz val="9.75"/>
        <color rgb="FF000000"/>
        <rFont val="Calibri"/>
        <charset val="134"/>
      </rPr>
      <t>，该特效跟随范围数值缩放</t>
    </r>
  </si>
  <si>
    <t>68 109</t>
  </si>
  <si>
    <t>CollisionCauseRangeDamageAndAddBuffOnce</t>
  </si>
  <si>
    <r>
      <rPr>
        <sz val="9.75"/>
        <color rgb="FF000000"/>
        <rFont val="Calibri"/>
        <charset val="134"/>
      </rPr>
      <t>召唤</t>
    </r>
    <r>
      <rPr>
        <b/>
        <u/>
        <sz val="9.75"/>
        <color theme="10"/>
        <rFont val="Calibri"/>
        <charset val="134"/>
      </rPr>
      <t>雨天</t>
    </r>
    <r>
      <rPr>
        <sz val="9.75"/>
        <color rgb="FF000000"/>
        <rFont val="Calibri"/>
        <charset val="134"/>
      </rPr>
      <t>天气，回合结束消散</t>
    </r>
  </si>
  <si>
    <t>熄灭（去掉点燃buff）场上所有单位尝试挂上潮湿buff，隐藏参数天气类型{0}，这个技能本回合结束就消失，若是有多个天气时，后出者覆盖前出者</t>
  </si>
  <si>
    <r>
      <rPr>
        <sz val="9.75"/>
        <color rgb="FF000000"/>
        <rFont val="等线"/>
        <charset val="134"/>
        <scheme val="minor"/>
      </rPr>
      <t>召唤</t>
    </r>
    <r>
      <rPr>
        <u/>
        <sz val="9.75"/>
        <color theme="10"/>
        <rFont val="Calibri"/>
        <charset val="134"/>
      </rPr>
      <t>雨天</t>
    </r>
    <r>
      <rPr>
        <sz val="10"/>
        <rFont val="宋体"/>
        <charset val="134"/>
      </rPr>
      <t>天气，生成{0}个水面，{1}回合后消失</t>
    </r>
  </si>
  <si>
    <t>熄灭（去掉点燃buff）场上所有单位尝试挂上潮湿buff，隐藏参数天气类型{2}，若是有多个天气时，后出者覆盖前出者</t>
  </si>
  <si>
    <r>
      <rPr>
        <sz val="9.75"/>
        <color rgb="FF000000"/>
        <rFont val="Calibri"/>
        <charset val="134"/>
      </rPr>
      <t>发动法术后，在战场（0,0）位置生成一个特效📦</t>
    </r>
    <r>
      <rPr>
        <b/>
        <sz val="9.75"/>
        <color rgb="FFF54A45"/>
        <rFont val="Calibri"/>
        <charset val="134"/>
      </rPr>
      <t>Effect_Weather_Rain</t>
    </r>
    <r>
      <rPr>
        <sz val="9.75"/>
        <color rgb="FF000000"/>
        <rFont val="Calibri"/>
        <charset val="134"/>
      </rPr>
      <t>，回合结束时消失</t>
    </r>
  </si>
  <si>
    <t>113rain</t>
  </si>
  <si>
    <t>SummonWeather</t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</si>
  <si>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位置，召唤一道雷电，对最近的敌方单位造成一次{0}点</t>
    </r>
    <r>
      <rPr>
        <b/>
        <u/>
        <sz val="9.75"/>
        <color theme="10"/>
        <rFont val="Calibri"/>
        <charset val="134"/>
      </rPr>
      <t>电击伤害</t>
    </r>
  </si>
  <si>
    <t>隐藏效果，打出时若是雨天，则将天气转化成雷雨天</t>
  </si>
  <si>
    <r>
      <rPr>
        <sz val="9.75"/>
        <color rgb="FF000000"/>
        <rFont val="Calibri"/>
        <charset val="134"/>
      </rPr>
      <t>对选定位置最近的敌方单位Body处生成一道雷击特效📦</t>
    </r>
    <r>
      <rPr>
        <b/>
        <sz val="9.75"/>
        <color rgb="FFF54A45"/>
        <rFont val="Calibri"/>
        <charset val="134"/>
      </rPr>
      <t>Effect_Magic30_Hit</t>
    </r>
    <r>
      <rPr>
        <sz val="9.75"/>
        <color rgb="FF1F2329"/>
        <rFont val="Calibri"/>
        <charset val="134"/>
      </rPr>
      <t>播放特效后</t>
    </r>
    <r>
      <rPr>
        <b/>
        <sz val="9.75"/>
        <color rgb="FFF54A45"/>
        <rFont val="Calibri"/>
        <charset val="134"/>
      </rPr>
      <t>0.1s</t>
    </r>
    <r>
      <rPr>
        <sz val="9.75"/>
        <color rgb="FF1F2329"/>
        <rFont val="Calibri"/>
        <charset val="134"/>
      </rPr>
      <t>再触发实际的法术效果（伤害和电击）</t>
    </r>
  </si>
  <si>
    <r>
      <rPr>
        <sz val="9.75"/>
        <color rgb="FF000000"/>
        <rFont val="Calibri"/>
        <charset val="134"/>
      </rPr>
      <t>转换为雷雨天气时，销毁原本的雨天特效，在战场（0,0）位置生成一个特效📦</t>
    </r>
    <r>
      <rPr>
        <b/>
        <sz val="9.75"/>
        <color rgb="FFF54A45"/>
        <rFont val="Calibri"/>
        <charset val="134"/>
      </rPr>
      <t xml:space="preserve">Effect_Weather_Thunderstorm
</t>
    </r>
    <r>
      <rPr>
        <sz val="9.75"/>
        <color rgb="FF000000"/>
        <rFont val="Calibri"/>
        <charset val="134"/>
      </rPr>
      <t>雷雨天气的攻击特效使用雷击特效📦</t>
    </r>
    <r>
      <rPr>
        <b/>
        <sz val="9.75"/>
        <color rgb="FFF54A45"/>
        <rFont val="Calibri"/>
        <charset val="134"/>
      </rPr>
      <t>Effect_Magic30_Hit</t>
    </r>
    <r>
      <rPr>
        <sz val="9.75"/>
        <color rgb="FF000000"/>
        <rFont val="Calibri"/>
        <charset val="134"/>
      </rPr>
      <t>播放特效后</t>
    </r>
    <r>
      <rPr>
        <b/>
        <sz val="9.75"/>
        <color rgb="FFF54A45"/>
        <rFont val="Calibri"/>
        <charset val="134"/>
      </rPr>
      <t>0.1s</t>
    </r>
    <r>
      <rPr>
        <sz val="9.75"/>
        <color rgb="FF000000"/>
        <rFont val="Calibri"/>
        <charset val="134"/>
      </rPr>
      <t>再触发实际的法术效果（伤害和电击）
液体地面液体地面感电特效为：在触发感电效果的</t>
    </r>
    <r>
      <rPr>
        <b/>
        <sz val="9.75"/>
        <color rgb="FFF54A45"/>
        <rFont val="Calibri"/>
        <charset val="134"/>
      </rPr>
      <t>所有</t>
    </r>
    <r>
      <rPr>
        <sz val="9.75"/>
        <color rgb="FF000000"/>
        <rFont val="Calibri"/>
        <charset val="134"/>
      </rPr>
      <t>液体地面地块中心点播放一个📦</t>
    </r>
    <r>
      <rPr>
        <b/>
        <sz val="9.75"/>
        <color rgb="FFF54A45"/>
        <rFont val="Calibri"/>
        <charset val="134"/>
      </rPr>
      <t>Effect_Electrocution1</t>
    </r>
  </si>
  <si>
    <t>SummonThunder</t>
  </si>
  <si>
    <r>
      <rPr>
        <sz val="9.75"/>
        <color rgb="FF000000"/>
        <rFont val="Calibri"/>
        <charset val="134"/>
      </rPr>
      <t>对触碰的首个敌方单位造成{0}点伤害，并赋予</t>
    </r>
    <r>
      <rPr>
        <b/>
        <u/>
        <sz val="9.75"/>
        <color theme="10"/>
        <rFont val="Calibri"/>
        <charset val="134"/>
      </rPr>
      <t>潮湿</t>
    </r>
    <r>
      <rPr>
        <sz val="9.75"/>
        <color rgb="FF000000"/>
        <rFont val="Calibri"/>
        <charset val="134"/>
      </rPr>
      <t>状态</t>
    </r>
  </si>
  <si>
    <t>凑数技能，水瓶娘滋水，对碰到的我方也会赋予潮湿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</si>
  <si>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，对触碰的所有敌方单位造成{0}点伤害，并赋予</t>
    </r>
    <r>
      <rPr>
        <b/>
        <u/>
        <sz val="9.75"/>
        <color theme="10"/>
        <rFont val="Calibri"/>
        <charset val="134"/>
      </rPr>
      <t>潮湿</t>
    </r>
    <r>
      <rPr>
        <sz val="9.75"/>
        <color rgb="FF000000"/>
        <rFont val="Calibri"/>
        <charset val="134"/>
      </rPr>
      <t>状态</t>
    </r>
  </si>
  <si>
    <t>隐藏参数宽度{1}，递进第二级滋水。隐藏效果，对碰到的我方赋予潮湿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</si>
  <si>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，发射水柱击退路径上的所有敌方单位，造成{0}点伤害，并赋予</t>
    </r>
    <r>
      <rPr>
        <b/>
        <u/>
        <sz val="9.75"/>
        <color theme="10"/>
        <rFont val="Calibri"/>
        <charset val="134"/>
      </rPr>
      <t>潮湿</t>
    </r>
    <r>
      <rPr>
        <sz val="9.75"/>
        <color rgb="FF000000"/>
        <rFont val="Calibri"/>
        <charset val="134"/>
      </rPr>
      <t>状态</t>
    </r>
  </si>
  <si>
    <t>隐藏参数宽度{1}，隐藏参数击退力度{2}，留下水地面，第三级递进滋水。隐藏效果，对碰到的我方赋予潮湿和一样的推力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</si>
  <si>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Effect_Magic31_Fly</t>
    </r>
    <r>
      <rPr>
        <sz val="9.75"/>
        <color rgb="FF000000"/>
        <rFont val="Calibri"/>
        <charset val="134"/>
      </rPr>
      <t>，按照操作发射方向飞出，触发效果后消失，触发效果时，在被击中的单位球Body处生成并播放1次📦</t>
    </r>
    <r>
      <rPr>
        <b/>
        <sz val="9.75"/>
        <color rgb="FFF54A45"/>
        <rFont val="Calibri"/>
        <charset val="134"/>
      </rPr>
      <t>Effect_Water_Hit</t>
    </r>
    <r>
      <rPr>
        <sz val="9.75"/>
        <color rgb="FF000000"/>
        <rFont val="Calibri"/>
        <charset val="134"/>
      </rPr>
      <t>，该特效跟随单位球移动</t>
    </r>
  </si>
  <si>
    <t>SceneThroughCauseDamageAndAddBuffOnce</t>
  </si>
  <si>
    <t>SceneThroughCauseDamageAndAddBuff</t>
  </si>
  <si>
    <t>SceneThroughCauseDamageAddForceAndAddBuff</t>
  </si>
  <si>
    <r>
      <rPr>
        <b/>
        <u/>
        <sz val="9.75"/>
        <color theme="10"/>
        <rFont val="Calibri"/>
        <charset val="134"/>
      </rPr>
      <t>保留</t>
    </r>
    <r>
      <rPr>
        <b/>
        <sz val="9.75"/>
        <color rgb="FF000000"/>
        <rFont val="Calibri"/>
        <charset val="134"/>
      </rPr>
      <t>，</t>
    </r>
    <r>
      <rPr>
        <sz val="9.75"/>
        <color rgb="FF000000"/>
        <rFont val="Calibri"/>
        <charset val="134"/>
      </rPr>
      <t>打出时每有一个敌方单位，手牌中生成一张</t>
    </r>
    <r>
      <rPr>
        <b/>
        <u/>
        <sz val="9.75"/>
        <color theme="10"/>
        <rFont val="Calibri"/>
        <charset val="134"/>
      </rPr>
      <t>临时</t>
    </r>
    <r>
      <rPr>
        <sz val="9.75"/>
        <color rgb="FF000000"/>
        <rFont val="Calibri"/>
        <charset val="134"/>
      </rPr>
      <t>的</t>
    </r>
    <r>
      <rPr>
        <b/>
        <u/>
        <sz val="9.75"/>
        <color theme="10"/>
        <rFont val="Calibri"/>
        <charset val="134"/>
      </rPr>
      <t>纯净水-浅浅</t>
    </r>
  </si>
  <si>
    <t>隐藏参数生成卡ID{0}</t>
  </si>
  <si>
    <r>
      <rPr>
        <sz val="9.75"/>
        <color rgb="FF000000"/>
        <rFont val="Calibri"/>
        <charset val="134"/>
      </rPr>
      <t>发动法术后，从每个敌方单位Body位置生成一个📦</t>
    </r>
    <r>
      <rPr>
        <b/>
        <sz val="9.75"/>
        <color rgb="FFF54A45"/>
        <rFont val="Calibri"/>
        <charset val="134"/>
      </rPr>
      <t>Effect_Magic34_Fly</t>
    </r>
    <r>
      <rPr>
        <sz val="9.75"/>
        <color rgb="FF000000"/>
        <rFont val="Calibri"/>
        <charset val="134"/>
      </rPr>
      <t>，</t>
    </r>
    <r>
      <rPr>
        <b/>
        <sz val="9.75"/>
        <color rgb="FFF54A45"/>
        <rFont val="Calibri"/>
        <charset val="134"/>
      </rPr>
      <t>0.5s</t>
    </r>
    <r>
      <rPr>
        <sz val="9.75"/>
        <color rgb="FF000000"/>
        <rFont val="Calibri"/>
        <charset val="134"/>
      </rPr>
      <t>内</t>
    </r>
    <r>
      <rPr>
        <b/>
        <sz val="9.75"/>
        <color rgb="FFF54A45"/>
        <rFont val="Calibri"/>
        <charset val="134"/>
      </rPr>
      <t>ease in out</t>
    </r>
    <r>
      <rPr>
        <sz val="9.75"/>
        <color rgb="FF000000"/>
        <rFont val="Calibri"/>
        <charset val="134"/>
      </rPr>
      <t>插值飞至对应方手牌区域中心位置，到达终点后消失</t>
    </r>
  </si>
  <si>
    <t>AddHandCard</t>
  </si>
  <si>
    <r>
      <rPr>
        <b/>
        <u/>
        <sz val="9.75"/>
        <color theme="10"/>
        <rFont val="Calibri"/>
        <charset val="134"/>
      </rPr>
      <t>冻结</t>
    </r>
    <r>
      <rPr>
        <sz val="9.75"/>
        <color rgb="FF000000"/>
        <rFont val="Calibri"/>
        <charset val="134"/>
      </rPr>
      <t>场上的所有单位</t>
    </r>
  </si>
  <si>
    <t>同样冻结所有液体地面和可冻结场景物件</t>
  </si>
  <si>
    <r>
      <rPr>
        <sz val="9.75"/>
        <color rgb="FF000000"/>
        <rFont val="Calibri"/>
        <charset val="134"/>
      </rPr>
      <t>发动法术后，在战场</t>
    </r>
    <r>
      <rPr>
        <b/>
        <sz val="9.75"/>
        <color rgb="FFF54A45"/>
        <rFont val="Calibri"/>
        <charset val="134"/>
      </rPr>
      <t>(0,0)</t>
    </r>
    <r>
      <rPr>
        <sz val="9.75"/>
        <color rgb="FF000000"/>
        <rFont val="Calibri"/>
        <charset val="134"/>
      </rPr>
      <t>丶位置生成一个📦</t>
    </r>
    <r>
      <rPr>
        <b/>
        <sz val="9.75"/>
        <color rgb="FFF54A45"/>
        <rFont val="Calibri"/>
        <charset val="134"/>
      </rPr>
      <t>Effect_Magic35</t>
    </r>
    <r>
      <rPr>
        <sz val="9.75"/>
        <color rgb="FF000000"/>
        <rFont val="Calibri"/>
        <charset val="134"/>
      </rPr>
      <t>特效播放1次，播放特效后</t>
    </r>
    <r>
      <rPr>
        <b/>
        <sz val="9.75"/>
        <color rgb="FFF54A45"/>
        <rFont val="Calibri"/>
        <charset val="134"/>
      </rPr>
      <t>0.45s</t>
    </r>
    <r>
      <rPr>
        <sz val="9.75"/>
        <color rgb="FF000000"/>
        <rFont val="Calibri"/>
        <charset val="134"/>
      </rPr>
      <t>再触发实际的法术效果（冰冻这些）</t>
    </r>
  </si>
  <si>
    <t>AddBuffToAllEntity</t>
  </si>
  <si>
    <r>
      <rPr>
        <strike/>
        <sz val="9.75"/>
        <color rgb="FF000000"/>
        <rFont val="Calibri"/>
        <charset val="134"/>
      </rPr>
      <t xml:space="preserve">覆盖更多敌方单位
</t>
    </r>
    <r>
      <rPr>
        <sz val="9.75"/>
        <color rgb="FFF54A45"/>
        <rFont val="Calibri"/>
        <charset val="134"/>
      </rPr>
      <t>（最多击杀）</t>
    </r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</si>
  <si>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，对敌方单位造成{0}点</t>
    </r>
    <r>
      <rPr>
        <b/>
        <u/>
        <sz val="9.75"/>
        <color theme="10"/>
        <rFont val="Calibri"/>
        <charset val="134"/>
      </rPr>
      <t>电击伤害</t>
    </r>
    <r>
      <rPr>
        <sz val="9.75"/>
        <color rgb="FF000000"/>
        <rFont val="Calibri"/>
        <charset val="134"/>
      </rPr>
      <t>，</t>
    </r>
    <r>
      <rPr>
        <b/>
        <sz val="9.75"/>
        <color rgb="FFF54A45"/>
        <rFont val="Calibri"/>
        <charset val="134"/>
      </rPr>
      <t>每穿过一个敌方</t>
    </r>
    <r>
      <rPr>
        <sz val="9.75"/>
        <color rgb="FF000000"/>
        <rFont val="Calibri"/>
        <charset val="134"/>
      </rPr>
      <t>，生成一张</t>
    </r>
    <r>
      <rPr>
        <b/>
        <u/>
        <sz val="9.75"/>
        <color theme="10"/>
        <rFont val="Calibri"/>
        <charset val="134"/>
      </rPr>
      <t>临时</t>
    </r>
    <r>
      <rPr>
        <sz val="9.75"/>
        <color rgb="FF000000"/>
        <rFont val="Calibri"/>
        <charset val="134"/>
      </rPr>
      <t>的雷枪</t>
    </r>
  </si>
  <si>
    <r>
      <rPr>
        <sz val="9.75"/>
        <color rgb="FF000000"/>
        <rFont val="Calibri"/>
        <charset val="134"/>
      </rPr>
      <t>蔓延的电击伤害击杀也算，隐藏效果，打出时若是雨天，则将天气转化成雷雨天，隐藏参数生成卡ID{1}，</t>
    </r>
    <r>
      <rPr>
        <sz val="9.75"/>
        <color rgb="FFF54A45"/>
        <rFont val="Calibri"/>
        <charset val="134"/>
      </rPr>
      <t>隐藏参数宽度{2}</t>
    </r>
    <r>
      <rPr>
        <b/>
        <sz val="9.75"/>
        <color rgb="FFF54A45"/>
        <rFont val="Calibri"/>
        <charset val="134"/>
      </rPr>
      <t>，增加对经过的场景物件的伤害</t>
    </r>
  </si>
  <si>
    <r>
      <rPr>
        <sz val="9.75"/>
        <color rgb="FF000000"/>
        <rFont val="Calibri"/>
        <charset val="134"/>
      </rPr>
      <t>发动法术后，从发射点位置生成并播放1次📦</t>
    </r>
    <r>
      <rPr>
        <b/>
        <sz val="9.75"/>
        <color rgb="FFF54A45"/>
        <rFont val="Calibri"/>
        <charset val="134"/>
      </rPr>
      <t>Effect_Magic36_Shoot</t>
    </r>
    <r>
      <rPr>
        <sz val="9.75"/>
        <color rgb="FF000000"/>
        <rFont val="Calibri"/>
        <charset val="134"/>
      </rPr>
      <t>，生成时的旋转角度与操作发射角度相同，特效播放</t>
    </r>
    <r>
      <rPr>
        <b/>
        <sz val="9.75"/>
        <color rgb="FFF54A45"/>
        <rFont val="Calibri"/>
        <charset val="134"/>
      </rPr>
      <t>0.15s</t>
    </r>
    <r>
      <rPr>
        <sz val="9.75"/>
        <color rgb="FF000000"/>
        <rFont val="Calibri"/>
        <charset val="134"/>
      </rPr>
      <t>后，在受到此技能伤害判定的所有单位球处播放1次📦</t>
    </r>
    <r>
      <rPr>
        <b/>
        <sz val="9.75"/>
        <color rgb="FFF54A45"/>
        <rFont val="Calibri"/>
        <charset val="134"/>
      </rPr>
      <t>Effect_Magic36_Hit</t>
    </r>
    <r>
      <rPr>
        <sz val="9.75"/>
        <color rgb="FF000000"/>
        <rFont val="Calibri"/>
        <charset val="134"/>
      </rPr>
      <t>，此特效不跟随单位球移动，同时造成伤害</t>
    </r>
  </si>
  <si>
    <t>SceneThroughCauseElectricshock</t>
  </si>
  <si>
    <r>
      <rPr>
        <strike/>
        <sz val="9.75"/>
        <color rgb="FF000000"/>
        <rFont val="Calibri"/>
        <charset val="134"/>
      </rPr>
      <t xml:space="preserve">覆盖更多敌方单位
</t>
    </r>
    <r>
      <rPr>
        <sz val="9.75"/>
        <color rgb="FFF54A45"/>
        <rFont val="Calibri"/>
        <charset val="134"/>
      </rPr>
      <t>（圆形范围敌方最多）</t>
    </r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</si>
  <si>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战场任意位置，对范围内的敌方单位造成{0}点伤害并</t>
    </r>
    <r>
      <rPr>
        <b/>
        <u/>
        <sz val="9.75"/>
        <color theme="10"/>
        <rFont val="Calibri"/>
        <charset val="134"/>
      </rPr>
      <t>眩晕</t>
    </r>
    <r>
      <rPr>
        <b/>
        <sz val="9.75"/>
        <color rgb="FF000000"/>
        <rFont val="Calibri"/>
        <charset val="134"/>
      </rPr>
      <t>{1}层</t>
    </r>
  </si>
  <si>
    <t>隐藏参数范围{2}，敌我双方都生效,眩晕ID{3}</t>
  </si>
  <si>
    <r>
      <rPr>
        <u/>
        <sz val="9.75"/>
        <color theme="10"/>
        <rFont val="Calibri"/>
        <charset val="134"/>
      </rPr>
      <t>指定</t>
    </r>
    <r>
      <rPr>
        <sz val="10"/>
        <rFont val="宋体"/>
        <charset val="134"/>
      </rPr>
      <t>战场任意位置，掉落石头对较大范围内的敌方单位造成{0}点伤害并</t>
    </r>
    <r>
      <rPr>
        <u/>
        <sz val="9.75"/>
        <color theme="10"/>
        <rFont val="Calibri"/>
        <charset val="134"/>
      </rPr>
      <t>眩晕</t>
    </r>
    <r>
      <rPr>
        <sz val="10"/>
        <rFont val="宋体"/>
        <charset val="134"/>
      </rPr>
      <t>{1}层</t>
    </r>
  </si>
  <si>
    <t>隐藏参数范围{2}，敌我双方都生效，眩晕ID{3}</t>
  </si>
  <si>
    <r>
      <rPr>
        <u/>
        <sz val="9.75"/>
        <color theme="10"/>
        <rFont val="Calibri"/>
        <charset val="134"/>
      </rPr>
      <t>指定</t>
    </r>
    <r>
      <rPr>
        <sz val="10"/>
        <rFont val="宋体"/>
        <charset val="134"/>
      </rPr>
      <t>战场任意位置，掉落石头对大范围内的敌方单位造成{0}点伤害并</t>
    </r>
    <r>
      <rPr>
        <u/>
        <sz val="9.75"/>
        <color theme="10"/>
        <rFont val="Calibri"/>
        <charset val="134"/>
      </rPr>
      <t>眩晕</t>
    </r>
    <r>
      <rPr>
        <sz val="10"/>
        <rFont val="宋体"/>
        <charset val="134"/>
      </rPr>
      <t>{1}层</t>
    </r>
  </si>
  <si>
    <r>
      <rPr>
        <sz val="9.75"/>
        <color rgb="FF000000"/>
        <rFont val="Calibri"/>
        <charset val="134"/>
      </rPr>
      <t>发动法术后，在指定的位置播放📦</t>
    </r>
    <r>
      <rPr>
        <b/>
        <sz val="9.75"/>
        <color rgb="FFF54A45"/>
        <rFont val="Calibri"/>
        <charset val="134"/>
      </rPr>
      <t>Effect_Magic37_Hit</t>
    </r>
    <r>
      <rPr>
        <sz val="9.75"/>
        <color rgb="FF000000"/>
        <rFont val="Calibri"/>
        <charset val="134"/>
      </rPr>
      <t>特效1次，特效播放</t>
    </r>
    <r>
      <rPr>
        <b/>
        <sz val="9.75"/>
        <color rgb="FFF54A45"/>
        <rFont val="Calibri"/>
        <charset val="134"/>
      </rPr>
      <t>0.2s</t>
    </r>
    <r>
      <rPr>
        <sz val="9.75"/>
        <color rgb="FF000000"/>
        <rFont val="Calibri"/>
        <charset val="134"/>
      </rPr>
      <t>后触发范围伤害及眩晕效果，该特效跟随范围配置进行缩放</t>
    </r>
  </si>
  <si>
    <t>CauseDamageAndAddBuffAtAppointPosition</t>
  </si>
  <si>
    <r>
      <rPr>
        <sz val="9.75"/>
        <color rgb="FF000000"/>
        <rFont val="Calibri"/>
        <charset val="134"/>
      </rPr>
      <t>碰到首个敌方单位时，对其造成{0}点伤害并</t>
    </r>
    <r>
      <rPr>
        <b/>
        <u/>
        <sz val="9.75"/>
        <color theme="10"/>
        <rFont val="Calibri"/>
        <charset val="134"/>
      </rPr>
      <t>眩晕</t>
    </r>
    <r>
      <rPr>
        <sz val="9.75"/>
        <color rgb="FF000000"/>
        <rFont val="Calibri"/>
        <charset val="134"/>
      </rPr>
      <t>{1}层</t>
    </r>
  </si>
  <si>
    <t>眩晕技能ID{2}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</si>
  <si>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Effect_Magic38_Fly</t>
    </r>
    <r>
      <rPr>
        <sz val="9.75"/>
        <color rgb="FF000000"/>
        <rFont val="Calibri"/>
        <charset val="134"/>
      </rPr>
      <t>，按照操作发射方向飞出，触发效果后消失，触发效果时，在触发位置生成并播放1次📦</t>
    </r>
    <r>
      <rPr>
        <b/>
        <sz val="9.75"/>
        <color rgb="FFF54A45"/>
        <rFont val="Calibri"/>
        <charset val="134"/>
      </rPr>
      <t>Effect_Magic38_Hit</t>
    </r>
  </si>
  <si>
    <t>68zhuan</t>
  </si>
  <si>
    <t>CollisionCauseDamageAndAddBuffOnce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</si>
  <si>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，对所有单位和场景物件造成{0}点伤害并</t>
    </r>
    <r>
      <rPr>
        <b/>
        <u/>
        <sz val="9.75"/>
        <color theme="10"/>
        <rFont val="Calibri"/>
        <charset val="134"/>
      </rPr>
      <t>点燃</t>
    </r>
  </si>
  <si>
    <t>敌我双方都受伤，位置为战场中心，并且有力向周围，隐藏参数推动力{1}</t>
  </si>
  <si>
    <r>
      <rPr>
        <sz val="9.75"/>
        <color rgb="FF000000"/>
        <rFont val="Calibri"/>
        <charset val="134"/>
      </rPr>
      <t>发动法术后，在战场</t>
    </r>
    <r>
      <rPr>
        <b/>
        <sz val="9.75"/>
        <color rgb="FFF54A45"/>
        <rFont val="Calibri"/>
        <charset val="134"/>
      </rPr>
      <t>(0,0)</t>
    </r>
    <r>
      <rPr>
        <sz val="9.75"/>
        <color rgb="FF000000"/>
        <rFont val="Calibri"/>
        <charset val="134"/>
      </rPr>
      <t>丶位置生成一个📦</t>
    </r>
    <r>
      <rPr>
        <b/>
        <sz val="9.75"/>
        <color rgb="FFF54A45"/>
        <rFont val="Calibri"/>
        <charset val="134"/>
      </rPr>
      <t>Effect_Magic39_Boom</t>
    </r>
    <r>
      <rPr>
        <sz val="9.75"/>
        <color rgb="FF000000"/>
        <rFont val="Calibri"/>
        <charset val="134"/>
      </rPr>
      <t>特效播放1次，播放特效后</t>
    </r>
    <r>
      <rPr>
        <b/>
        <sz val="9.75"/>
        <color rgb="FFF54A45"/>
        <rFont val="Calibri"/>
        <charset val="134"/>
      </rPr>
      <t>0.3s</t>
    </r>
    <r>
      <rPr>
        <sz val="9.75"/>
        <color rgb="FF000000"/>
        <rFont val="Calibri"/>
        <charset val="134"/>
      </rPr>
      <t>再触发实际的法术效果（伤害和推力）</t>
    </r>
  </si>
  <si>
    <t>CauseDamageAndAddBuffToAllEntity</t>
  </si>
  <si>
    <r>
      <rPr>
        <sz val="9.75"/>
        <color rgb="FF000000"/>
        <rFont val="Calibri"/>
        <charset val="134"/>
      </rPr>
      <t>在随机空地召唤{0}个</t>
    </r>
    <r>
      <rPr>
        <b/>
        <u/>
        <sz val="9.75"/>
        <color theme="10"/>
        <rFont val="Calibri"/>
        <charset val="134"/>
      </rPr>
      <t>礼物盒</t>
    </r>
    <r>
      <rPr>
        <sz val="9.75"/>
        <color rgb="FF000000"/>
        <rFont val="Calibri"/>
        <charset val="134"/>
      </rPr>
      <t>，被碰撞若干次后打开，打开的玩家获得随机奖励</t>
    </r>
  </si>
  <si>
    <t>局外货币，全体回血，全体加攻等等都可，预期三回合打开</t>
  </si>
  <si>
    <r>
      <rPr>
        <sz val="9.75"/>
        <color rgb="FF000000"/>
        <rFont val="Calibri"/>
        <charset val="134"/>
      </rPr>
      <t>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
（通用礼物盒特效：礼物盒摧毁时，在礼物盒位置生成并播放一个📦</t>
    </r>
    <r>
      <rPr>
        <b/>
        <sz val="9.75"/>
        <color rgb="FFF54A45"/>
        <rFont val="Calibri"/>
        <charset val="134"/>
      </rPr>
      <t>DamageDebrisParticle</t>
    </r>
    <r>
      <rPr>
        <sz val="9.75"/>
        <color rgb="FF000000"/>
        <rFont val="Calibri"/>
        <charset val="134"/>
      </rPr>
      <t>）
礼物盒被摧毁时，根据随机效果在礼物盒位置生成对应动画
全体加攻时：所有被加攻的单位播放通用加攻效果
全体回复时：所有被回复的单位播放通用恢复效果</t>
    </r>
  </si>
  <si>
    <t>ChaosSupply</t>
  </si>
  <si>
    <r>
      <rPr>
        <sz val="9.75"/>
        <color rgb="FF000000"/>
        <rFont val="Calibri"/>
        <charset val="134"/>
      </rPr>
      <t>在随机空地召唤{0}个</t>
    </r>
    <r>
      <rPr>
        <b/>
        <u/>
        <sz val="9.75"/>
        <color theme="10"/>
        <rFont val="Calibri"/>
        <charset val="134"/>
      </rPr>
      <t>陷阱</t>
    </r>
    <r>
      <rPr>
        <sz val="9.75"/>
        <color rgb="FF000000"/>
        <rFont val="Calibri"/>
        <charset val="134"/>
      </rPr>
      <t>，将敌方单位推入时造成{1}伤害，</t>
    </r>
    <r>
      <rPr>
        <b/>
        <u/>
        <sz val="9.75"/>
        <color theme="10"/>
        <rFont val="Calibri"/>
        <charset val="134"/>
      </rPr>
      <t>眩晕</t>
    </r>
    <r>
      <rPr>
        <sz val="9.75"/>
        <color rgb="FF000000"/>
        <rFont val="Calibri"/>
        <charset val="134"/>
      </rPr>
      <t>{2}层并</t>
    </r>
    <r>
      <rPr>
        <b/>
        <u/>
        <sz val="9.75"/>
        <color theme="10"/>
        <rFont val="Calibri"/>
        <charset val="134"/>
      </rPr>
      <t>冻结</t>
    </r>
    <r>
      <rPr>
        <sz val="9.75"/>
        <color rgb="FF000000"/>
        <rFont val="Calibri"/>
        <charset val="134"/>
      </rPr>
      <t>，陷阱触发后消失</t>
    </r>
  </si>
  <si>
    <t>回合结束不消失，直到一方推入另一方。我的回合，敌方会触发陷阱，反过来敌方回合就是我方触发陷阱。非主动回合一方会触发陷阱</t>
  </si>
  <si>
    <r>
      <rPr>
        <sz val="9.75"/>
        <color rgb="FF000000"/>
        <rFont val="Calibri"/>
        <charset val="134"/>
      </rPr>
      <t>（通用特效：召唤单位和生成物，在要召唤单位的位置播放📦</t>
    </r>
    <r>
      <rPr>
        <b/>
        <sz val="9.75"/>
        <color rgb="FFF54A45"/>
        <rFont val="Calibri"/>
        <charset val="134"/>
      </rPr>
      <t>Effect_Summon</t>
    </r>
    <r>
      <rPr>
        <sz val="9.75"/>
        <color rgb="FF000000"/>
        <rFont val="Calibri"/>
        <charset val="134"/>
      </rPr>
      <t>）
（通用陷阱特效：礼物盒摧毁时，在礼物盒位置生成并播放一个📦</t>
    </r>
    <r>
      <rPr>
        <b/>
        <sz val="9.75"/>
        <color rgb="FFF54A45"/>
        <rFont val="Calibri"/>
        <charset val="134"/>
      </rPr>
      <t xml:space="preserve">DamageDebrisParticle
</t>
    </r>
    <r>
      <rPr>
        <sz val="9.75"/>
        <color rgb="FF000000"/>
        <rFont val="Calibri"/>
        <charset val="134"/>
      </rPr>
      <t>陷阱触发伤害效果时，陷阱播放触发动画，同时在受到陷阱伤害的单位球处生成并播放1次📦</t>
    </r>
    <r>
      <rPr>
        <b/>
        <sz val="9.75"/>
        <color rgb="FFF54A45"/>
        <rFont val="Calibri"/>
        <charset val="134"/>
      </rPr>
      <t>Effect_Trap_Hit</t>
    </r>
    <r>
      <rPr>
        <sz val="9.75"/>
        <color rgb="FF000000"/>
        <rFont val="Calibri"/>
        <charset val="134"/>
      </rPr>
      <t xml:space="preserve">特效，该特效跟随单位球移动）
</t>
    </r>
  </si>
  <si>
    <t>AddInteractiveObjectAtRandomPosition</t>
  </si>
  <si>
    <r>
      <rPr>
        <strike/>
        <sz val="9.75"/>
        <color rgb="FF000000"/>
        <rFont val="Calibri"/>
        <charset val="134"/>
      </rPr>
      <t>覆盖更多敌方单位</t>
    </r>
    <r>
      <rPr>
        <sz val="9.75"/>
        <color rgb="FFF54A45"/>
        <rFont val="Calibri"/>
        <charset val="134"/>
      </rPr>
      <t>（起点到终点间伤害价值取最高）</t>
    </r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</si>
  <si>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，对碰到的第一个敌方单位，造成路径上经过所有我方单位攻击{0}%的伤害</t>
    </r>
  </si>
  <si>
    <t>注意大蛇弹墙壁，算一次还是两次，得测了告诉我，数值有所调整</t>
  </si>
  <si>
    <t>1,5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</si>
  <si>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Effect_Magic42_Fly</t>
    </r>
    <r>
      <rPr>
        <sz val="9.75"/>
        <color rgb="FF000000"/>
        <rFont val="Calibri"/>
        <charset val="134"/>
      </rPr>
      <t>，按照操作发射方向飞出，触发伤害效果后消失，触发效果时，在触发位置生成并播放1次📦</t>
    </r>
    <r>
      <rPr>
        <b/>
        <sz val="9.75"/>
        <color rgb="FFF54A45"/>
        <rFont val="Calibri"/>
        <charset val="134"/>
      </rPr>
      <t>Effect_Magic42_Hit</t>
    </r>
  </si>
  <si>
    <t>110 001</t>
  </si>
  <si>
    <t>CollisionStackAttackCauseDamage</t>
  </si>
  <si>
    <r>
      <rPr>
        <strike/>
        <sz val="9.75"/>
        <color rgb="FF000000"/>
        <rFont val="Calibri"/>
        <charset val="134"/>
      </rPr>
      <t>高价值我方单位</t>
    </r>
    <r>
      <rPr>
        <sz val="9.75"/>
        <color rgb="FFF54A45"/>
        <rFont val="Calibri"/>
        <charset val="134"/>
      </rPr>
      <t>（所有单位圆形范围回血价值取最高）</t>
    </r>
  </si>
  <si>
    <r>
      <rPr>
        <sz val="9.75"/>
        <color rgb="FF000000"/>
        <rFont val="Calibri"/>
        <charset val="134"/>
      </rPr>
      <t>隐藏参数范围大小</t>
    </r>
    <r>
      <rPr>
        <sz val="9.75"/>
        <color rgb="FFF54A45"/>
        <rFont val="Calibri"/>
        <charset val="134"/>
      </rPr>
      <t>{1}</t>
    </r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</si>
  <si>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Effect_Magic43_Fly</t>
    </r>
    <r>
      <rPr>
        <sz val="9.75"/>
        <color rgb="FF000000"/>
        <rFont val="Calibri"/>
        <charset val="134"/>
      </rPr>
      <t>，按照操作发射方向飞出，触发效果后消失，触发效果时，在触发位置生成并播放1次📦</t>
    </r>
    <r>
      <rPr>
        <b/>
        <sz val="9.75"/>
        <color rgb="FFF54A45"/>
        <rFont val="Calibri"/>
        <charset val="134"/>
      </rPr>
      <t>Effect_Magic43_Boom</t>
    </r>
    <r>
      <rPr>
        <sz val="9.75"/>
        <color rgb="FF000000"/>
        <rFont val="Calibri"/>
        <charset val="134"/>
      </rPr>
      <t>，该特效跟随范围数值缩放
（通用效果：回复血量，单位回复生命时，无论是否满血，都在该单位球处生成1个📦</t>
    </r>
    <r>
      <rPr>
        <b/>
        <sz val="9.75"/>
        <color rgb="FFF54A45"/>
        <rFont val="Calibri"/>
        <charset val="134"/>
      </rPr>
      <t>Effect_Health_Hit</t>
    </r>
    <r>
      <rPr>
        <sz val="9.75"/>
        <color rgb="FF000000"/>
        <rFont val="Calibri"/>
        <charset val="134"/>
      </rPr>
      <t>，跟随单位球移动，播放完成后消失）</t>
    </r>
  </si>
  <si>
    <t>CollisionRecoverHp</t>
  </si>
  <si>
    <t>克制单体随从的教程牌，不同单位独立计算重复次数，每次伤害增加为先加后乘</t>
  </si>
  <si>
    <r>
      <rPr>
        <sz val="9.75"/>
        <color rgb="FF000000"/>
        <rFont val="Calibri"/>
        <charset val="134"/>
      </rPr>
      <t>发动法术后，以</t>
    </r>
    <r>
      <rPr>
        <b/>
        <sz val="9.75"/>
        <color rgb="FFF54A45"/>
        <rFont val="Calibri"/>
        <charset val="134"/>
      </rPr>
      <t>0.15s</t>
    </r>
    <r>
      <rPr>
        <sz val="9.75"/>
        <color rgb="FF000000"/>
        <rFont val="Calibri"/>
        <charset val="134"/>
      </rPr>
      <t>为间隔随机目标造成伤害，每次造成伤害时，在受到伤害的目标单位球处播放📦</t>
    </r>
    <r>
      <rPr>
        <b/>
        <sz val="9.75"/>
        <color rgb="FFF54A45"/>
        <rFont val="Calibri"/>
        <charset val="134"/>
      </rPr>
      <t>Effect_Magic44_Hit</t>
    </r>
  </si>
  <si>
    <t>MultiCauseDamage2RandomEnemy</t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</si>
  <si>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，碰到的第二个我方随从单位，吸收碰到的第一个我方随从单位{0}%的当前属性</t>
    </r>
  </si>
  <si>
    <t>注意是随从，英雄不算，和橡皮类似，第一个单位攻血属性扣掉对应的百分比，最大值也会，第二个单位血量上限也会增加。若第二个单位没打中，则不触发效果，第一个单位也不扣属性。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</si>
  <si>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Effect_Magic45_Fly</t>
    </r>
    <r>
      <rPr>
        <sz val="9.75"/>
        <color rgb="FF000000"/>
        <rFont val="Calibri"/>
        <charset val="134"/>
      </rPr>
      <t>，按照操作发射方向飞出，
完成了整个技能的飞行判断流程后，进行以下流程：
在属性下降的单位球处播放📦</t>
    </r>
    <r>
      <rPr>
        <b/>
        <sz val="9.75"/>
        <color rgb="FFF54A45"/>
        <rFont val="Calibri"/>
        <charset val="134"/>
      </rPr>
      <t>Effect_Magic45_Hit1</t>
    </r>
    <r>
      <rPr>
        <sz val="9.75"/>
        <color rgb="FF000000"/>
        <rFont val="Calibri"/>
        <charset val="134"/>
      </rPr>
      <t xml:space="preserve"> 该特效跟随单位球移动；
在属性提升的单位球处播放📦</t>
    </r>
    <r>
      <rPr>
        <b/>
        <sz val="9.75"/>
        <color rgb="FFF54A45"/>
        <rFont val="Calibri"/>
        <charset val="134"/>
      </rPr>
      <t xml:space="preserve">Effect_Magic45_Hit2 </t>
    </r>
    <r>
      <rPr>
        <sz val="9.75"/>
        <color rgb="FF1F2329"/>
        <rFont val="Calibri"/>
        <charset val="134"/>
      </rPr>
      <t>该特效跟随单位球移动</t>
    </r>
  </si>
  <si>
    <t>ReduceCreatureAttribute2Others</t>
  </si>
  <si>
    <r>
      <rPr>
        <sz val="9.75"/>
        <color rgb="FF000000"/>
        <rFont val="Calibri"/>
        <charset val="134"/>
      </rPr>
      <t>碰到首个我方随从单位时，将其牺牲，并获得一张相同随从的</t>
    </r>
    <r>
      <rPr>
        <b/>
        <u/>
        <sz val="9.75"/>
        <color theme="10"/>
        <rFont val="Calibri"/>
        <charset val="134"/>
      </rPr>
      <t>临时</t>
    </r>
    <r>
      <rPr>
        <sz val="9.75"/>
        <color rgb="FF000000"/>
        <rFont val="Calibri"/>
        <charset val="134"/>
      </rPr>
      <t>卡</t>
    </r>
  </si>
  <si>
    <t>等于一张新卡，不继承场中单位的任何属性</t>
  </si>
  <si>
    <r>
      <rPr>
        <sz val="9.75"/>
        <color rgb="FF000000"/>
        <rFont val="Calibri"/>
        <charset val="134"/>
      </rPr>
      <t>发动法术后，从发射点生成飞行道具📦</t>
    </r>
    <r>
      <rPr>
        <b/>
        <sz val="9.75"/>
        <color rgb="FFF54A45"/>
        <rFont val="Calibri"/>
        <charset val="134"/>
      </rPr>
      <t>Effect_Magic46_Fly</t>
    </r>
    <r>
      <rPr>
        <sz val="9.75"/>
        <color rgb="FF000000"/>
        <rFont val="Calibri"/>
        <charset val="134"/>
      </rPr>
      <t>，按照操作发射方向飞出，触发伤害效果后消失，触发效果时，在触发位置生成并播放1次📦</t>
    </r>
    <r>
      <rPr>
        <b/>
        <sz val="9.75"/>
        <color rgb="FFF54A45"/>
        <rFont val="Calibri"/>
        <charset val="134"/>
      </rPr>
      <t>Effect_Magic46_Hit</t>
    </r>
  </si>
  <si>
    <t>SacrificeCollisionCreatureGetCardOnce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</si>
  <si>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，随机获得一张敌方手牌的</t>
    </r>
    <r>
      <rPr>
        <b/>
        <u/>
        <sz val="9.75"/>
        <color theme="10"/>
        <rFont val="Calibri"/>
        <charset val="134"/>
      </rPr>
      <t>临时</t>
    </r>
    <r>
      <rPr>
        <b/>
        <u/>
        <sz val="9.75"/>
        <color theme="10"/>
        <rFont val="Calibri"/>
        <charset val="134"/>
      </rPr>
      <t>复制</t>
    </r>
  </si>
  <si>
    <r>
      <rPr>
        <sz val="9.75"/>
        <color rgb="FF000000"/>
        <rFont val="Calibri"/>
        <charset val="134"/>
      </rPr>
      <t>临时优先级高于保留，若同时存在两个特性，优先临时。</t>
    </r>
    <r>
      <rPr>
        <sz val="9.75"/>
        <color rgb="FFF54A45"/>
        <rFont val="Calibri"/>
        <charset val="134"/>
      </rPr>
      <t>临摹复制过来的牌与自身等级一致，例如1级临摹复制了3级的纯净水，但是玩家只能获得1级的纯净水</t>
    </r>
  </si>
  <si>
    <t>无特效，后续补充</t>
  </si>
  <si>
    <t>GetEnemyHandCard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</si>
  <si>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，对敌方单位造成{0}点</t>
    </r>
    <r>
      <rPr>
        <b/>
        <u/>
        <sz val="9.75"/>
        <color theme="10"/>
        <rFont val="Calibri"/>
        <charset val="134"/>
      </rPr>
      <t>电击伤害</t>
    </r>
  </si>
  <si>
    <r>
      <rPr>
        <sz val="9.75"/>
        <color rgb="FF000000"/>
        <rFont val="Calibri"/>
        <charset val="134"/>
      </rPr>
      <t>和巨雷枪效果一致，包括引起雷雨，蔓延伤害这些</t>
    </r>
    <r>
      <rPr>
        <b/>
        <sz val="9.75"/>
        <color rgb="FFF54A45"/>
        <rFont val="Calibri"/>
        <charset val="134"/>
      </rPr>
      <t>，隐藏参数宽度{1}</t>
    </r>
    <r>
      <rPr>
        <sz val="9.75"/>
        <color rgb="FF000000"/>
        <rFont val="Calibri"/>
        <charset val="134"/>
      </rPr>
      <t>，</t>
    </r>
    <r>
      <rPr>
        <b/>
        <sz val="9.75"/>
        <color rgb="FFF54A45"/>
        <rFont val="Calibri"/>
        <charset val="134"/>
      </rPr>
      <t>增加对经过的场景物件的伤害</t>
    </r>
  </si>
  <si>
    <r>
      <rPr>
        <sz val="9.75"/>
        <color rgb="FF000000"/>
        <rFont val="Calibri"/>
        <charset val="134"/>
      </rPr>
      <t>发动法术后，从发射点位置生成并播放1次📦</t>
    </r>
    <r>
      <rPr>
        <b/>
        <sz val="9.75"/>
        <color rgb="FFF54A45"/>
        <rFont val="Calibri"/>
        <charset val="134"/>
      </rPr>
      <t>Effect_Magic48_Shoot</t>
    </r>
    <r>
      <rPr>
        <sz val="9.75"/>
        <color rgb="FF000000"/>
        <rFont val="Calibri"/>
        <charset val="134"/>
      </rPr>
      <t>，生成时的旋转角度与操作发射角度相同，特效播放</t>
    </r>
    <r>
      <rPr>
        <b/>
        <sz val="9.75"/>
        <color rgb="FFF54A45"/>
        <rFont val="Calibri"/>
        <charset val="134"/>
      </rPr>
      <t>1s</t>
    </r>
    <r>
      <rPr>
        <sz val="9.75"/>
        <color rgb="FF000000"/>
        <rFont val="Calibri"/>
        <charset val="134"/>
      </rPr>
      <t>后，对路径上的所有敌方造成伤害</t>
    </r>
  </si>
  <si>
    <t>SceneThroughCauseElectricshockDontRebackCard</t>
  </si>
  <si>
    <r>
      <rPr>
        <sz val="9.75"/>
        <color rgb="FF000000"/>
        <rFont val="Calibri"/>
        <charset val="134"/>
      </rPr>
      <t>在我方方舟前生成一堵</t>
    </r>
    <r>
      <rPr>
        <b/>
        <u/>
        <sz val="9.75"/>
        <color theme="10"/>
        <rFont val="Calibri"/>
        <charset val="134"/>
      </rPr>
      <t>尖刺墙</t>
    </r>
    <r>
      <rPr>
        <b/>
        <sz val="9.75"/>
        <color rgb="FFF54A45"/>
        <rFont val="Calibri"/>
        <charset val="134"/>
      </rPr>
      <t>，墙体血量为{1}</t>
    </r>
  </si>
  <si>
    <t>在敌方半场最远处墙壁前生成一行，由尖刺墙交互物组成的墙，推开其他单位，若有大蛇，则在大蛇下方整数格子生成。交互物ID{0}</t>
  </si>
  <si>
    <t>通用summon</t>
  </si>
  <si>
    <t>AddInteractiveUponScene</t>
  </si>
  <si>
    <r>
      <rPr>
        <sz val="9.75"/>
        <color rgb="FF000000"/>
        <rFont val="Calibri"/>
        <charset val="134"/>
      </rPr>
      <t>对所有单位赋予一个自下而上的力，隐藏参数力大小{0}，随机留下{1}个水地面，尝试赋予所有单位潮湿，</t>
    </r>
    <r>
      <rPr>
        <b/>
        <sz val="9.75"/>
        <color rgb="FF000000"/>
        <rFont val="Calibri"/>
        <charset val="134"/>
      </rPr>
      <t>去除所有火焰地面.{2}海浪次数，{3}海浪间隔</t>
    </r>
  </si>
  <si>
    <t>召唤{2}次海浪，留下{1}个水地面</t>
  </si>
  <si>
    <t>对所有单位赋予一个自下而上的力，隐藏参数力大小{0}，随机留下{1}个水地面，尝试赋予所有单位潮湿，去除所有火焰地面.{2}海浪次数，{3}海浪间隔</t>
  </si>
  <si>
    <r>
      <rPr>
        <sz val="9.75"/>
        <color rgb="FF000000"/>
        <rFont val="Calibri"/>
        <charset val="134"/>
      </rPr>
      <t>发动法术后，在战场</t>
    </r>
    <r>
      <rPr>
        <b/>
        <sz val="9.75"/>
        <color rgb="FFF54A45"/>
        <rFont val="Calibri"/>
        <charset val="134"/>
      </rPr>
      <t>(0,0)</t>
    </r>
    <r>
      <rPr>
        <sz val="9.75"/>
        <color rgb="FF000000"/>
        <rFont val="Calibri"/>
        <charset val="134"/>
      </rPr>
      <t>丶位置生成一个📦</t>
    </r>
    <r>
      <rPr>
        <b/>
        <sz val="9.75"/>
        <color rgb="FFF54A45"/>
        <rFont val="Calibri"/>
        <charset val="134"/>
      </rPr>
      <t>Effect_Magic50</t>
    </r>
    <r>
      <rPr>
        <sz val="9.75"/>
        <color rgb="FF000000"/>
        <rFont val="Calibri"/>
        <charset val="134"/>
      </rPr>
      <t>特效播放1次，播放特效后</t>
    </r>
    <r>
      <rPr>
        <b/>
        <sz val="9.75"/>
        <color rgb="FFF54A45"/>
        <rFont val="Calibri"/>
        <charset val="134"/>
      </rPr>
      <t>0.5s</t>
    </r>
    <r>
      <rPr>
        <sz val="9.75"/>
        <color rgb="FF000000"/>
        <rFont val="Calibri"/>
        <charset val="134"/>
      </rPr>
      <t>内，从下到上依次发动实际效果</t>
    </r>
  </si>
  <si>
    <t>SummonWaves</t>
  </si>
  <si>
    <r>
      <rPr>
        <sz val="9.75"/>
        <color rgb="FF1F2329"/>
        <rFont val="Calibri"/>
        <charset val="134"/>
      </rPr>
      <t>在我方英雄周围生成{0}个</t>
    </r>
    <r>
      <rPr>
        <b/>
        <u/>
        <sz val="9.75"/>
        <color theme="10"/>
        <rFont val="Calibri"/>
        <charset val="134"/>
      </rPr>
      <t>掩体</t>
    </r>
    <r>
      <rPr>
        <b/>
        <sz val="9.75"/>
        <color rgb="FF1F2329"/>
        <rFont val="Calibri"/>
        <charset val="134"/>
      </rPr>
      <t>，</t>
    </r>
    <r>
      <rPr>
        <b/>
        <sz val="9.75"/>
        <color rgb="FFF54A45"/>
        <rFont val="Calibri"/>
        <charset val="134"/>
      </rPr>
      <t>掩体血量为{2}</t>
    </r>
  </si>
  <si>
    <r>
      <rPr>
        <sz val="9.75"/>
        <color rgb="FF1F2329"/>
        <rFont val="Calibri"/>
        <charset val="134"/>
      </rPr>
      <t>尽量靠近英雄的随机空地，生成</t>
    </r>
    <r>
      <rPr>
        <b/>
        <u/>
        <sz val="9.75"/>
        <color theme="10"/>
        <rFont val="Calibri"/>
        <charset val="134"/>
      </rPr>
      <t>掩体</t>
    </r>
    <r>
      <rPr>
        <b/>
        <sz val="9.75"/>
        <color rgb="FF1F2329"/>
        <rFont val="Calibri"/>
        <charset val="134"/>
      </rPr>
      <t>，去掉炸药桶生成。交互物ID{1}</t>
    </r>
  </si>
  <si>
    <t>AddInteractiveAroundHero</t>
  </si>
  <si>
    <r>
      <rPr>
        <b/>
        <u/>
        <sz val="9.75"/>
        <color theme="10"/>
        <rFont val="Calibri"/>
        <charset val="134"/>
      </rPr>
      <t>连射</t>
    </r>
    <r>
      <rPr>
        <sz val="9.75"/>
        <color rgb="FF000000"/>
        <rFont val="Calibri"/>
        <charset val="134"/>
      </rPr>
      <t>，向瞄准方向发射子弹，伤害{0}{1}，弹药数量{2}</t>
    </r>
  </si>
  <si>
    <t>隐藏参数发射延迟{3}，子弹飞行间隔{4}，子弹类型{5}，子弹最大存在时间{6}。子弹规则为场景物件反弹，打中第一个敌方单位或中立单位生效伤害并结束飞行。</t>
  </si>
  <si>
    <t>Effect_Magic52_Fly
Effect_Magic52_Hit</t>
  </si>
  <si>
    <t>MachineGun</t>
  </si>
  <si>
    <r>
      <rPr>
        <b/>
        <u/>
        <sz val="9.75"/>
        <color theme="10"/>
        <rFont val="Calibri"/>
        <charset val="134"/>
      </rPr>
      <t>连射</t>
    </r>
    <r>
      <rPr>
        <sz val="9.75"/>
        <color rgb="FF000000"/>
        <rFont val="Calibri"/>
        <charset val="134"/>
      </rPr>
      <t>，向瞄准方向发射子弹，伤害{0}{1}，弹药数量等于当前连击数的{2}%</t>
    </r>
  </si>
  <si>
    <t>隐藏参数发射延迟{3}，子弹飞行间隔{4}，子弹类型{5}，子弹最大存在时间{6}。首次发射后弹药数固定，打到一半连击增加，弹药数也不再受影响。</t>
  </si>
  <si>
    <t>Effect_Magic53_Fly
Effect_Magic53_Hit</t>
  </si>
  <si>
    <t>根据对应星级，折算成1星卡数量，返还到总商店库中</t>
  </si>
  <si>
    <t>RecycleNextCard</t>
  </si>
  <si>
    <t>场景反弹</t>
  </si>
  <si>
    <t>Effect_Magic55_Fly
Effect_Magic55_Hit</t>
  </si>
  <si>
    <t>CollisionCauseDamageOnce</t>
  </si>
  <si>
    <t>Effect_Magic56_Fly
Effect_Magic56_Hit</t>
  </si>
  <si>
    <t>本回合金币数</t>
  </si>
  <si>
    <t>Effect_Magic57_Fly
Effect_Magic57_Hit</t>
  </si>
  <si>
    <r>
      <rPr>
        <b/>
        <u/>
        <sz val="9.75"/>
        <color theme="10"/>
        <rFont val="Calibri"/>
        <charset val="134"/>
      </rPr>
      <t>连射</t>
    </r>
    <r>
      <rPr>
        <sz val="9.75"/>
        <color rgb="FF000000"/>
        <rFont val="Calibri"/>
        <charset val="134"/>
      </rPr>
      <t>，向瞄准方向发射子弹，伤害{0}{1}，弹药数量等于当前我方单位数的{2}%</t>
    </r>
  </si>
  <si>
    <t>隐藏参数发射延迟{3}，子弹飞行间隔{4}，子弹最大存在时间{5}。首次发射后弹药数固定，打到一半单位数变化，弹药数也不再受影响。</t>
  </si>
  <si>
    <t>Effect_Magic58_Fly
Effect_Magic58_Hit</t>
  </si>
  <si>
    <t>更多敌方单位
（飞行路径敌方伤害价值取最高）</t>
  </si>
  <si>
    <t>NormalBullet</t>
  </si>
  <si>
    <r>
      <rPr>
        <b/>
        <u/>
        <sz val="9.75"/>
        <color theme="10"/>
        <rFont val="Calibri"/>
        <charset val="134"/>
      </rPr>
      <t>指定</t>
    </r>
    <r>
      <rPr>
        <sz val="9.75"/>
        <color rgb="FF000000"/>
        <rFont val="Calibri"/>
        <charset val="134"/>
      </rPr>
      <t>战场位置，我方英雄瞬移到该位置</t>
    </r>
  </si>
  <si>
    <r>
      <rPr>
        <sz val="9.75"/>
        <color rgb="FF000000"/>
        <rFont val="Calibri"/>
        <charset val="134"/>
      </rPr>
      <t>食人花专属，对大蛇无用，其他英雄也可以用.</t>
    </r>
    <r>
      <rPr>
        <sz val="9.75"/>
        <color rgb="FFF54A45"/>
        <rFont val="Calibri"/>
        <charset val="134"/>
      </rPr>
      <t>复制过来的牌与自身等级一致，例如1级复制了3级的纯净水，但是玩家只能获得1级的纯净水</t>
    </r>
  </si>
  <si>
    <t>暂无特效</t>
  </si>
  <si>
    <t>Teleport</t>
  </si>
  <si>
    <r>
      <rPr>
        <sz val="9.75"/>
        <color rgb="FF000000"/>
        <rFont val="Calibri"/>
        <charset val="134"/>
      </rPr>
      <t>打出时，随机获得战场上{0}个随从单位的</t>
    </r>
    <r>
      <rPr>
        <b/>
        <u/>
        <sz val="9.75"/>
        <color theme="10"/>
        <rFont val="Calibri"/>
        <charset val="134"/>
      </rPr>
      <t>临时</t>
    </r>
    <r>
      <rPr>
        <b/>
        <u/>
        <sz val="9.75"/>
        <color theme="10"/>
        <rFont val="Calibri"/>
        <charset val="134"/>
      </rPr>
      <t>复制</t>
    </r>
  </si>
  <si>
    <t>单位牌到手上，类似临摹</t>
  </si>
  <si>
    <t>GetOurUnitCard</t>
  </si>
  <si>
    <t>低血量敌方单位</t>
  </si>
  <si>
    <t>本卡的临时复制，英雄也能标记</t>
  </si>
  <si>
    <t>Effect_Magic64_Fly，飞行道具
Effect_Magic64_Mark，同20018</t>
  </si>
  <si>
    <t>HuntingMark</t>
  </si>
  <si>
    <t>技能版羽毛球</t>
  </si>
  <si>
    <t>Effect_Magic65_Hit：
受到攻击的敌方位置播放</t>
  </si>
  <si>
    <t>ConsecutiveKill</t>
  </si>
  <si>
    <r>
      <rPr>
        <sz val="9.75"/>
        <color rgb="FF000000"/>
        <rFont val="Calibri"/>
        <charset val="134"/>
      </rPr>
      <t>打出时，</t>
    </r>
    <r>
      <rPr>
        <sz val="9.75"/>
        <color rgb="FF1F2329"/>
        <rFont val="Calibri"/>
        <charset val="134"/>
      </rPr>
      <t>我方单位比敌方单位每少一个，为所有我方单位回复{0}生命</t>
    </r>
  </si>
  <si>
    <t>通用回复</t>
  </si>
  <si>
    <t>CooperativeRecovery</t>
  </si>
  <si>
    <r>
      <rPr>
        <b/>
        <u/>
        <sz val="9.75"/>
        <color theme="10"/>
        <rFont val="Calibri"/>
        <charset val="134"/>
      </rPr>
      <t>连射</t>
    </r>
    <r>
      <rPr>
        <sz val="9.75"/>
        <color rgb="FF000000"/>
        <rFont val="Calibri"/>
        <charset val="134"/>
      </rPr>
      <t>，向瞄准方向发射子弹，伤害{0}{1}，弹药数量等于当前可用金币数的{2}%</t>
    </r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</si>
  <si>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，打出时，将场上所有我方同名随从融合成一个，属性继承{0}%</t>
    </r>
  </si>
  <si>
    <t>随机选择其中一个作为载体即可，属性为当前属性。例如场上三个羽毛球，随机挑其中一个，获得另外两个{0}%属性，另外两个杀死</t>
  </si>
  <si>
    <t>Fusion</t>
  </si>
  <si>
    <t>若场上没有击中友方，就不生效，若击中友方但是因为圣盾这些没造成伤害，还是生效的</t>
  </si>
  <si>
    <t>Effect_Magic69_Hit：
受伤的单位位置播 这个</t>
  </si>
  <si>
    <t>DonateBlood</t>
  </si>
  <si>
    <r>
      <rPr>
        <sz val="9.75"/>
        <color rgb="FF000000"/>
        <rFont val="Calibri"/>
        <charset val="134"/>
      </rPr>
      <t>碰到首个敌方单位时，对其造成{0}伤害，若击杀，则召唤一个该单位的我方</t>
    </r>
    <r>
      <rPr>
        <b/>
        <u/>
        <sz val="9.75"/>
        <color theme="10"/>
        <rFont val="Calibri"/>
        <charset val="134"/>
      </rPr>
      <t>复制</t>
    </r>
  </si>
  <si>
    <t>不保留属性和buff，相当于一张新卡，重新召唤在原地，敌方变我方</t>
  </si>
  <si>
    <t>Effect_Magic70_Fly：
飞行道具</t>
  </si>
  <si>
    <t>Induce2Capitulate</t>
  </si>
  <si>
    <t>Effect_Magic71_Fly：
飞行道具
Effect_Magic71_Hit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</si>
  <si>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，碰到首个单位时，为其添加一个定向标记，所有随机选择目标的技能，都优先以该单位为目标</t>
    </r>
  </si>
  <si>
    <t>英雄也算，敌我的优先级更高，随机我方的技能不会选到敌方去，反之同理，若有多个定向标记，则在其中随机，标记持久保存，直到单位死亡</t>
  </si>
  <si>
    <t>Effect_Magic72_Fly，飞行道具 
Effect_Magic72_Mark，同20018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</si>
  <si>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，持续对敌方造成{0}点伤害，持续{1}秒</t>
    </r>
  </si>
  <si>
    <r>
      <rPr>
        <sz val="9.75"/>
        <color rgb="FF000000"/>
        <rFont val="Calibri"/>
        <charset val="134"/>
      </rPr>
      <t xml:space="preserve">隐藏参数伤害间隔{2}，光束宽度{3}，克制方舟的技能，方舟像素破坏后，会继续破坏后面的像素
</t>
    </r>
    <r>
      <rPr>
        <b/>
        <sz val="9.75"/>
        <color rgb="FF000000"/>
        <rFont val="Calibri"/>
        <charset val="134"/>
      </rPr>
      <t>做一张发镭射光束的单位卡</t>
    </r>
  </si>
  <si>
    <t>Effect_Magic73_Line：
激光本体，分为2层效果，均使用Line Renderer实现，生成时需要实时获取激光的起始坐标与结束坐标，赋给Line Renderer的PostionIndex的X值，技能结束时禁用或销毁
Effect_Magic73_Hit：
在激光结束点的位置生成并跟随结束点移动，技能结束时禁用或销毁</t>
  </si>
  <si>
    <t>Duration</t>
  </si>
  <si>
    <t>LaserBeam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</si>
  <si>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，打出时，牌组里的随机一张牌升{0}星</t>
    </r>
  </si>
  <si>
    <t>不会选英雄专属卡</t>
  </si>
  <si>
    <t>RandomStarUp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</si>
  <si>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，打出后，使你打出的下一张牌升{0}星</t>
    </r>
  </si>
  <si>
    <r>
      <rPr>
        <sz val="9.75"/>
        <color rgb="FF000000"/>
        <rFont val="Calibri"/>
        <charset val="134"/>
      </rPr>
      <t>若该卡牌无法升星或者是英雄专属卡，跳过，下一张卡再生效，可以加一个最多跳过次数。</t>
    </r>
    <r>
      <rPr>
        <b/>
        <sz val="9.75"/>
        <color rgb="FFF54A45"/>
        <rFont val="Calibri"/>
        <charset val="134"/>
      </rPr>
      <t>打出这张就让其升星成功，即时反馈</t>
    </r>
  </si>
  <si>
    <t>NextStarUp</t>
  </si>
  <si>
    <t>Effect_Magic76_Fly：
飞行道具
Effect_Magic76_Hit</t>
  </si>
  <si>
    <t>GunBullet</t>
  </si>
  <si>
    <t>Effect_Magic77_Fly：
飞行道具
Effect_Magic77_Hit</t>
  </si>
  <si>
    <t>EmergencyHero</t>
  </si>
  <si>
    <t>SummonHero</t>
  </si>
  <si>
    <t>新版本梅丽莎专属卡</t>
  </si>
  <si>
    <t>TailNeedle</t>
  </si>
  <si>
    <t>新版本宁芙专属卡</t>
  </si>
  <si>
    <t>Merge</t>
  </si>
  <si>
    <t>雇佣兵卡也算</t>
  </si>
  <si>
    <t>Deformation</t>
  </si>
  <si>
    <t>TogetherDie</t>
  </si>
  <si>
    <t>Vomit</t>
  </si>
  <si>
    <t>Vitual</t>
  </si>
  <si>
    <t>为方舟回复部分船体</t>
  </si>
  <si>
    <t>隐藏参数回复像素数{0}，用默认的装饰像素块就行，从低到高回复</t>
  </si>
  <si>
    <t>五星大核弹，用于追回优劣势</t>
  </si>
  <si>
    <t>额外抽{0}张牌</t>
  </si>
  <si>
    <t>控制方舟冲撞</t>
  </si>
  <si>
    <t>我方方舟所有炮台，向打出方向发射{0}次</t>
  </si>
  <si>
    <t>为敌方生成单位，或往敌方手牌塞满卡，令对方无法买新牌</t>
  </si>
  <si>
    <t>获得一张随机的，不高于{0}价格的/稀有度为{0}一次性卡</t>
  </si>
  <si>
    <t>消耗血量获得金币的机制（加速战斗节奏）</t>
  </si>
  <si>
    <t>本回合所有友方碰到场景物件，回复{0}生命值</t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</si>
  <si>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，标记穿过的敌方，技能消失时，对所有标记敌方造成标记数*{0}的伤害</t>
    </r>
  </si>
  <si>
    <t>回合结束还没消失的话，强制消失</t>
  </si>
  <si>
    <t>在随机空地召唤小食人花，吞入触碰的敌方造成{0}点伤害并吐出，吞入{1}次后枯萎</t>
  </si>
  <si>
    <t>隐藏参数吐出的力{2}，跟食人花娘机制一致，可以复用</t>
  </si>
  <si>
    <t>消耗带入的{0}金币，XX</t>
  </si>
  <si>
    <t>回合开始时若在手牌，则生成{0}张本卡</t>
  </si>
  <si>
    <t>标记首个碰撞的敌人，该敌人本回合受伤增加{0}%</t>
  </si>
  <si>
    <t>消耗，碰到首个我方单位时，使其获得效果：首次受到致命伤害时，将该伤害转移到随机其他我方单位身上</t>
  </si>
  <si>
    <r>
      <rPr>
        <b/>
        <u/>
        <sz val="9.75"/>
        <color theme="10"/>
        <rFont val="Calibri"/>
        <charset val="134"/>
      </rPr>
      <t>场景穿透</t>
    </r>
    <r>
      <rPr>
        <sz val="9.75"/>
        <color rgb="FF000000"/>
        <rFont val="Calibri"/>
        <charset val="134"/>
      </rPr>
      <t>，对敌方单位造成{0}点伤害，每击中一个敌方，生成一张纯净水</t>
    </r>
  </si>
  <si>
    <t>5无瞄准线全体效果</t>
  </si>
  <si>
    <r>
      <rPr>
        <b/>
        <u/>
        <sz val="9.75"/>
        <color theme="10"/>
        <rFont val="Calibri"/>
        <charset val="134"/>
      </rPr>
      <t>保留</t>
    </r>
    <r>
      <rPr>
        <sz val="9.75"/>
        <color rgb="FF000000"/>
        <rFont val="Calibri"/>
        <charset val="134"/>
      </rPr>
      <t>，对手丢弃所有手牌，每丢一张，对对方英雄造成{0}点伤害</t>
    </r>
  </si>
  <si>
    <r>
      <rPr>
        <b/>
        <u/>
        <sz val="9.75"/>
        <color theme="10"/>
        <rFont val="Calibri"/>
        <charset val="134"/>
      </rPr>
      <t>消耗</t>
    </r>
    <r>
      <rPr>
        <sz val="9.75"/>
        <color rgb="FF000000"/>
        <rFont val="Calibri"/>
        <charset val="134"/>
      </rPr>
      <t>，往自己牌库塞入{0}张模板法术1</t>
    </r>
  </si>
  <si>
    <t>塞入抽牌堆</t>
  </si>
  <si>
    <t>更多敌方单位</t>
  </si>
  <si>
    <t>2穿透</t>
  </si>
  <si>
    <t>穿透2，对穿透的第二个单位，造成第一个单位生命{0}%的伤害</t>
  </si>
  <si>
    <t>穿透后表现不要马上消失，但没有效果</t>
  </si>
  <si>
    <t>在随机空地召唤一个炸弹，被碰撞{0}次后爆炸，对周围的当回合单位造成{1}伤害</t>
  </si>
  <si>
    <t>所有名字为水瓶娘的单位爆炸，对周围单位造成伤害，留下水地面</t>
  </si>
  <si>
    <t>召唤场景物件，单位打进去后，会像大炮一样弹出</t>
  </si>
  <si>
    <t>本回合每有一个我方单位死亡，我方英雄对随机敌方造成伤害{0}</t>
  </si>
  <si>
    <t>本回合持续生效，回合开始时打出也ok</t>
  </si>
  <si>
    <t>更多单位</t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</si>
  <si>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，对穿透的每个单位施加一个随机方向的力</t>
    </r>
  </si>
  <si>
    <t>隐藏参数力大小X</t>
  </si>
  <si>
    <t>8等单位增益</t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</si>
  <si>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，牺牲穿过的我方单位，将其当前属性的X%加成到我方英雄</t>
    </r>
  </si>
  <si>
    <r>
      <rPr>
        <b/>
        <u/>
        <sz val="9.75"/>
        <color theme="10"/>
        <rFont val="Calibri"/>
        <charset val="134"/>
      </rPr>
      <t>穿透</t>
    </r>
    <r>
      <rPr>
        <sz val="9.75"/>
        <color rgb="FF000000"/>
        <rFont val="Calibri"/>
        <charset val="134"/>
      </rPr>
      <t>，造成X点伤害，每穿透一个单位，伤害降低Y%</t>
    </r>
  </si>
  <si>
    <t>使手牌中的随机一张牌获得临时的保留，使用后保留效果消失</t>
  </si>
  <si>
    <t>代价，往自己牌组里塞无用的牌</t>
  </si>
  <si>
    <t>我方攻击最高的单位，向敌方英雄位移，若1秒内没有碰到，则再次位移</t>
  </si>
  <si>
    <t>塞牌库，被利用牌库数或烧牌流克制，克制普通流派</t>
  </si>
  <si>
    <t>发现机制，和商店结合，商店下次刷新出现N张XX类型的卡，等卡基数大了再做</t>
  </si>
  <si>
    <t>对我方随机单位造成{0}伤害，额外抽{1}张牌</t>
  </si>
  <si>
    <t>牺牲单位换取抽牌资源</t>
  </si>
  <si>
    <t>组件卡的组ID</t>
  </si>
  <si>
    <t>对应组件卡ID</t>
  </si>
  <si>
    <t>组件名</t>
  </si>
  <si>
    <t>组件类型</t>
  </si>
  <si>
    <t>价格</t>
  </si>
  <si>
    <t>初始星级</t>
  </si>
  <si>
    <t>最大星级</t>
  </si>
  <si>
    <t>组件主动效果，被破坏后失效</t>
  </si>
  <si>
    <t>2星效果</t>
  </si>
  <si>
    <t>3星效果</t>
  </si>
  <si>
    <t>4星效果</t>
  </si>
  <si>
    <t>5星效果</t>
  </si>
  <si>
    <t>KeyID</t>
  </si>
  <si>
    <t>失效类型</t>
  </si>
  <si>
    <t>射击操作类型</t>
  </si>
  <si>
    <t>牌序标签类型</t>
  </si>
  <si>
    <t>用作默认</t>
  </si>
  <si>
    <t>ArkPartNormalGun</t>
  </si>
  <si>
    <t>{0:炮弹ID，1:偏移角度}</t>
  </si>
  <si>
    <t>替换的意思是再买一门炮时的替换，破坏不算</t>
  </si>
  <si>
    <t>伤害+</t>
  </si>
  <si>
    <t>ArkPartTransitionGun</t>
  </si>
  <si>
    <t>{0:炮弹ID，1:偏移角度，2:金币数}</t>
  </si>
  <si>
    <t>无英雄时向前开炮</t>
  </si>
  <si>
    <t>ArkPartHeroGun</t>
  </si>
  <si>
    <t>{0:炮弹ID}</t>
  </si>
  <si>
    <t>ArkPartCreatureGun</t>
  </si>
  <si>
    <t>对方舟伤害++</t>
  </si>
  <si>
    <t>伤害+，对方舟伤害+</t>
  </si>
  <si>
    <t>ArkPartArkGun</t>
  </si>
  <si>
    <t>{0:炮弹ID，1:偏移角度，2:伤害增加百分比}</t>
  </si>
  <si>
    <t>门槛2</t>
  </si>
  <si>
    <t>门槛1</t>
  </si>
  <si>
    <t>ArkPartShootCardGun</t>
  </si>
  <si>
    <t>{0:炮弹ID，1:出牌数量}</t>
  </si>
  <si>
    <r>
      <rPr>
        <sz val="9.75"/>
        <color rgb="FF000000"/>
        <rFont val="Calibri"/>
        <charset val="134"/>
      </rPr>
      <t>打出时，回合开始时：向{1}个敌方单位开炮，伤害为{0}，对击中的敌方赋予</t>
    </r>
    <r>
      <rPr>
        <b/>
        <sz val="9.75"/>
        <color rgb="FF000000"/>
        <rFont val="Calibri"/>
        <charset val="134"/>
      </rPr>
      <t>冰冻</t>
    </r>
  </si>
  <si>
    <t>冰冻数量+1</t>
  </si>
  <si>
    <t>ArkPartFreezeGun</t>
  </si>
  <si>
    <t>{0:炮弹ID，1:目标数量}</t>
  </si>
  <si>
    <t>前端可以显示一下当前总伤害累计多少</t>
  </si>
  <si>
    <t>伤害增量+</t>
  </si>
  <si>
    <t>ArkPartTempCardGun</t>
  </si>
  <si>
    <t>{0:炮弹ID，1:偏移角度，2：获得卡片数量，3：增加伤害}</t>
  </si>
  <si>
    <t>最大不超过5星</t>
  </si>
  <si>
    <t>售价++，拿5星卡</t>
  </si>
  <si>
    <t>ArkPartReplaceGun</t>
  </si>
  <si>
    <t>{0:炮弹ID，1:偏移角度，2：高多少级}</t>
  </si>
  <si>
    <t>次数+</t>
  </si>
  <si>
    <t>ArkPartClashEngine</t>
  </si>
  <si>
    <t>{0:冲撞次数，1：伤害百分比}</t>
  </si>
  <si>
    <t>暂时移出战场，敌方打破这个炮，单位就掉出来，隐藏参数发射速度大小{1}，英雄跳过大蛇和花</t>
  </si>
  <si>
    <t>治疗被装填单位</t>
  </si>
  <si>
    <t>打出力道++（初始打出力道较弱）</t>
  </si>
  <si>
    <t>ArkPartEquipUnitGun</t>
  </si>
  <si>
    <t>{0:随从个数，1:力大小}</t>
  </si>
  <si>
    <r>
      <rPr>
        <sz val="9.75"/>
        <color rgb="FF000000"/>
        <rFont val="Calibri"/>
        <charset val="134"/>
      </rPr>
      <t>我方回合结束时：将未打且非保留的</t>
    </r>
    <r>
      <rPr>
        <sz val="9.75"/>
        <color rgb="FFF54A45"/>
        <rFont val="Calibri"/>
        <charset val="134"/>
      </rPr>
      <t>单位</t>
    </r>
    <r>
      <rPr>
        <sz val="9.75"/>
        <color rgb="FF000000"/>
        <rFont val="Calibri"/>
        <charset val="134"/>
      </rPr>
      <t>牌发射出去，其攻击增加{1}</t>
    </r>
  </si>
  <si>
    <t>和上一个实现类似，只有英雄卡，单位卡和雇佣兵卡增加属性</t>
  </si>
  <si>
    <t>增加等量生命上限</t>
  </si>
  <si>
    <t>增加更多生命</t>
  </si>
  <si>
    <t>ArkPartAutoShootCardGun</t>
  </si>
  <si>
    <t>{0:偏移角度，1：加成百分比}</t>
  </si>
  <si>
    <t>导弹，我方回合开始时消散，隐藏参数范围{0}</t>
  </si>
  <si>
    <t>范围+</t>
  </si>
  <si>
    <t>ArkPartOverloadGun</t>
  </si>
  <si>
    <t>{0:范围大小}</t>
  </si>
  <si>
    <t>用作默认，隐藏参数范围大小{1}</t>
  </si>
  <si>
    <t>ArkPartNormalMissile</t>
  </si>
  <si>
    <t>{0:伤害，1:范围}</t>
  </si>
  <si>
    <t>隐藏参数范围大小{1}</t>
  </si>
  <si>
    <t>ArkPartPassMissile</t>
  </si>
  <si>
    <t>{0:伤害，1:范围，2：获得金币数}</t>
  </si>
  <si>
    <t>复用战术核武，伤害不同，组件被破坏则蓄力清零</t>
  </si>
  <si>
    <t>蓄力-</t>
  </si>
  <si>
    <t>ArkPartAccumulatePowerMissile</t>
  </si>
  <si>
    <t>{0:回合间隔，1:伤害}</t>
  </si>
  <si>
    <t>隐藏参数范围大小{2}</t>
  </si>
  <si>
    <t>伤害+，范围+</t>
  </si>
  <si>
    <t>ArkPartAutoMissile</t>
  </si>
  <si>
    <t>{0:伤害，1:恢复血量，2：范围}</t>
  </si>
  <si>
    <t>ArkPartHeroMissile</t>
  </si>
  <si>
    <t>敌我都潮湿，只有敌方受伤，隐藏参数范围大小{1}</t>
  </si>
  <si>
    <t>ArkPartWaterMissile</t>
  </si>
  <si>
    <t>加速地面新场景物件，经过的单位加速并且加速地面消失</t>
  </si>
  <si>
    <t>数量+</t>
  </si>
  <si>
    <t>ArkPartAccelerateMissile</t>
  </si>
  <si>
    <t>{0：地面数量，1:范围半径，2:力}</t>
  </si>
  <si>
    <t>导弹，数量较多，高星可以比修建阵地夸张一些，影响对方碰撞来保护单位</t>
  </si>
  <si>
    <t>掩体数量+</t>
  </si>
  <si>
    <t>ArkPartAddInteractiveAircraft</t>
  </si>
  <si>
    <t>{0：交互物数量，1:交互物ID，2:掩体血量}</t>
  </si>
  <si>
    <t>初始默认</t>
  </si>
  <si>
    <t>ArkPartCureEngine</t>
  </si>
  <si>
    <t>{0：恢复血量}</t>
  </si>
  <si>
    <r>
      <rPr>
        <sz val="9.75"/>
        <color rgb="FF000000"/>
        <rFont val="Calibri"/>
        <charset val="134"/>
      </rPr>
      <t>打出时，回合开始时：从我方生命最高随从转移{0}生命</t>
    </r>
    <r>
      <rPr>
        <sz val="9.75"/>
        <color rgb="FFF54A45"/>
        <rFont val="Calibri"/>
        <charset val="134"/>
      </rPr>
      <t>上限</t>
    </r>
    <r>
      <rPr>
        <sz val="9.75"/>
        <color rgb="FF000000"/>
        <rFont val="Calibri"/>
        <charset val="134"/>
      </rPr>
      <t>到我方英雄身上</t>
    </r>
  </si>
  <si>
    <t>转移量+</t>
  </si>
  <si>
    <t>ArkPartTransportAircraft</t>
  </si>
  <si>
    <t>{0：转移血量}</t>
  </si>
  <si>
    <t>质量也对应变大{1}%，过程中生命最低单位变化则切换，包括击杀，敌方回合恢复</t>
  </si>
  <si>
    <t>ArkPartHuntingAircraft</t>
  </si>
  <si>
    <t>{0：增加百分比}</t>
  </si>
  <si>
    <t>回合结束移除标记</t>
  </si>
  <si>
    <t>标记数量2，标记可叠加2层</t>
  </si>
  <si>
    <t>标记数量4，标记可叠加3层</t>
  </si>
  <si>
    <t>ArkPartTargetAircraft</t>
  </si>
  <si>
    <t>{0：标记敌方数，1:伤害增加百分比，2:最大叠加层数}</t>
  </si>
  <si>
    <r>
      <rPr>
        <sz val="9.75"/>
        <color rgb="FF000000"/>
        <rFont val="Calibri"/>
        <charset val="134"/>
      </rPr>
      <t>每当我方单位（</t>
    </r>
    <r>
      <rPr>
        <sz val="9.75"/>
        <color rgb="FFF54A45"/>
        <rFont val="Calibri"/>
        <charset val="134"/>
      </rPr>
      <t>分裂体除外</t>
    </r>
    <r>
      <rPr>
        <sz val="9.75"/>
        <color rgb="FF000000"/>
        <rFont val="Calibri"/>
        <charset val="134"/>
      </rPr>
      <t>）死亡或离场，他在本局对战中的攻击永久增加{0}</t>
    </r>
  </si>
  <si>
    <t>包括英雄</t>
  </si>
  <si>
    <t>攻击+</t>
  </si>
  <si>
    <t>攻击++</t>
  </si>
  <si>
    <t>ArkPartStrongAircraft</t>
  </si>
  <si>
    <t>{0：攻击值}</t>
  </si>
  <si>
    <t>尝试黏上英雄直到放不下，没有英雄则失效，敌方仍旧能正常碰到不同部位，只是我方会一起行动</t>
  </si>
  <si>
    <t>英雄临时变小</t>
  </si>
  <si>
    <t>回合开始时弹走黏合单位</t>
  </si>
  <si>
    <t>ArkPartMixAircraft</t>
  </si>
  <si>
    <t>吸到0，雇佣兵攻击不足时有多少吸多少。英雄攻击为永久增加，雇佣兵攻击减少持续至离场</t>
  </si>
  <si>
    <t>售价-</t>
  </si>
  <si>
    <t>ArkPartDrawAircraft</t>
  </si>
  <si>
    <t>ArkPartDrawCardEngine</t>
  </si>
  <si>
    <t>{0：数量}</t>
  </si>
  <si>
    <t>最低到1</t>
  </si>
  <si>
    <t>ArkPartRandomAddShieldEngine</t>
  </si>
  <si>
    <t xml:space="preserve">  </t>
  </si>
  <si>
    <t>生命成长+</t>
  </si>
  <si>
    <t>ArkPartHealthEngine</t>
  </si>
  <si>
    <t>{0：生命值}</t>
  </si>
  <si>
    <t>和过载炮一个机制，改到这边，隐藏参数对方舟伤害{1}</t>
  </si>
  <si>
    <t>自残-</t>
  </si>
  <si>
    <t>ArkPartOverloadEngine</t>
  </si>
  <si>
    <t>{0：抽卡数，1：方舟伤害像素个数，2：方舟伤害}</t>
  </si>
  <si>
    <t>治疗+</t>
  </si>
  <si>
    <t>ArkPartHuntingEngine</t>
  </si>
  <si>
    <t>{0：回复生命值}</t>
  </si>
  <si>
    <t>售价--，收益+</t>
  </si>
  <si>
    <t>ArkPartDestoryArkPartEngine</t>
  </si>
  <si>
    <t>{0：抽卡数}</t>
  </si>
  <si>
    <t>门槛-（标准体验）</t>
  </si>
  <si>
    <t>ArkPartTempCardEngine</t>
  </si>
  <si>
    <t>{0：打牌数，1：抽卡数}</t>
  </si>
  <si>
    <t>隐藏参数对方舟伤害{1}</t>
  </si>
  <si>
    <t>ArkPartFrstAidEngine</t>
  </si>
  <si>
    <t>{0：回复生命值，1：方舟伤害像素个数，2：方舟伤害}</t>
  </si>
  <si>
    <t>本组件几星，给的一次性卡就是几星</t>
  </si>
  <si>
    <t>星级提升</t>
  </si>
  <si>
    <t>ArkPartShopEngine</t>
  </si>
  <si>
    <t>临时生命换永久加成，雇佣兵离场后生效</t>
  </si>
  <si>
    <t>ArkPartTransferEngine</t>
  </si>
  <si>
    <t>{0：英雄伤害 1：随从生命}</t>
  </si>
  <si>
    <t>英雄固定减伤，嘲讽，被高攻克制</t>
  </si>
  <si>
    <t>ArkPartProtectEngine</t>
  </si>
  <si>
    <t>{0：组件伤害 1：减伤值}</t>
  </si>
  <si>
    <t>ArkPartNormalAircraft</t>
  </si>
  <si>
    <t>{0：攻击}</t>
  </si>
  <si>
    <t>临时版icon</t>
  </si>
  <si>
    <t>使用后不进入弃牌堆，进入消耗堆，不再参与接下来的抽牌</t>
  </si>
  <si>
    <t>消耗堆不展示给玩家</t>
  </si>
  <si>
    <t>穿透后面若带数字，则意思是最多穿透几次就消失</t>
  </si>
  <si>
    <t>强穿透</t>
  </si>
  <si>
    <t>可穿透除战场墙壁外的任何东西</t>
  </si>
  <si>
    <t>极致穿透</t>
  </si>
  <si>
    <t>隐藏属性，不展示给玩家</t>
  </si>
  <si>
    <t>生物触发</t>
  </si>
  <si>
    <t>命中首个生物时触发效果</t>
  </si>
  <si>
    <t>打出时，目标向打出方向位移</t>
  </si>
  <si>
    <t>抵挡一次伤害后消失，圣盾不可叠加</t>
  </si>
  <si>
    <t>造成伤害时直接消灭对方生物（非英雄）</t>
  </si>
  <si>
    <t>打出的回合满足特定条件，可以回到手牌</t>
  </si>
  <si>
    <t>当前回合已经打出N张牌时生效该效果</t>
  </si>
  <si>
    <t>过载</t>
  </si>
  <si>
    <t>下回合英雄能量获取下降N</t>
  </si>
  <si>
    <t>任务/奖励</t>
  </si>
  <si>
    <t>法术触发</t>
  </si>
  <si>
    <t>打出法术牌后触发效果，每回合只能触发一次</t>
  </si>
  <si>
    <t>移回抽牌库</t>
  </si>
  <si>
    <t>选择特定卡牌丢入弃牌库（可以是手牌或抽牌库）</t>
  </si>
  <si>
    <t>魔免</t>
  </si>
  <si>
    <t>无视法术效果</t>
  </si>
  <si>
    <t>每回合首次开始移动时，施加一个随机方向的力（移动方向变得随机）</t>
  </si>
  <si>
    <t>揭示</t>
  </si>
  <si>
    <t>随机从牌库中抽N张展示给双方，若没有其他操作，就洗回牌库</t>
  </si>
  <si>
    <t>对该牌有其他操作，则打断洗回牌库</t>
  </si>
  <si>
    <t>复制的随从拥有和本体一致的基础特性和属性，复制的卡牌同理，一模一样，只是多一个复制标签，表现也稍有不同，名字也改为XX的复制</t>
  </si>
  <si>
    <t>额外的，复制有一个复制标签，用做某些逻辑判断。例如复制标签无法被复制</t>
  </si>
  <si>
    <t>铁壁X</t>
  </si>
  <si>
    <t>每一层铁壁可以抵消一次碰撞伤害</t>
  </si>
  <si>
    <t>称号</t>
  </si>
  <si>
    <t>星级</t>
  </si>
  <si>
    <t>英雄类型</t>
  </si>
  <si>
    <t>英雄专属卡ID</t>
  </si>
  <si>
    <t>美术表现</t>
  </si>
  <si>
    <t>卡组上限</t>
  </si>
  <si>
    <t>卡组下限</t>
  </si>
  <si>
    <t>舰长</t>
  </si>
  <si>
    <t>传奇飞行员</t>
  </si>
  <si>
    <t>Normal</t>
  </si>
  <si>
    <t>梅莉（Meli）</t>
  </si>
  <si>
    <t>黏黏女王</t>
  </si>
  <si>
    <t>融合碰撞到的前{0}个友方随从，获得其当前属性和技能效果</t>
  </si>
  <si>
    <t>触发该英雄的召唤单位效果时，不使用通用召唤特效，改为使用📦Effect_Hero1_Summon</t>
  </si>
  <si>
    <t>露娜（Luna）</t>
  </si>
  <si>
    <t>最强盗贼王</t>
  </si>
  <si>
    <t>回合开始时，对随机敌方发射导弹造成{0}点爆炸伤害，我方每触发一次爆炸，所有爆炸伤害永久加{1}，范围永久增加{2}</t>
  </si>
  <si>
    <t>打出N张牌累计</t>
  </si>
  <si>
    <t>触发对随机敌方造成伤害效果时，在Hero_2英雄球位置生成一个📦Effect_Hero2_Shoot特效，该特效不跟随英雄球移动，生成时计算英雄球与目标球的角度并旋转该特效的Y值，特效播放0.05s后，在目标球位置播放一个📦Effect_Hero2_Hit并造成伤害，该特效跟随目标球移动。</t>
  </si>
  <si>
    <t>乔艾塔（Joetta）</t>
  </si>
  <si>
    <t>轻灵跃影</t>
  </si>
  <si>
    <t>每个我方回合开始时，向最近的敌方单位冲刺，回合结束时，每有{1}连击，自身攻击加{2}，生命加{3}</t>
  </si>
  <si>
    <t>隐藏参数位移力{0}</t>
  </si>
  <si>
    <t>这个英雄需要游戏开始后2.3s后再发动技能</t>
  </si>
  <si>
    <t>维纳斯（Venus）</t>
  </si>
  <si>
    <t>致命拥抱</t>
  </si>
  <si>
    <t>Chomper</t>
  </si>
  <si>
    <t>打出时化作无法移动的花朵形态，我方回合盛开，吞噬碰到的敌方单位造成英雄攻击{0}%的伤害后吐出</t>
  </si>
  <si>
    <t>隐藏参数吐出时的位移力{1}，吐出时方向随机，吞噬单位被杀死就吐出尸体。不会造成碰撞伤害，直接吞噬</t>
  </si>
  <si>
    <t>娜吉尼（Nagini）</t>
  </si>
  <si>
    <t>环绕之蛇</t>
  </si>
  <si>
    <t>Snake</t>
  </si>
  <si>
    <t>打出时在战场底边化作大蛇形态</t>
  </si>
  <si>
    <t>敌方回合敌方撞墙，就扣我方英雄血量，我方回合敌方撞墙，就是按英雄攻击扣其血量</t>
  </si>
  <si>
    <t>梅丽莎（Melissa）</t>
  </si>
  <si>
    <t>群蜂之母</t>
  </si>
  <si>
    <t>每个我方回合结束，对自身造成{0}点伤害，为所有友方随从增加{1}点生命上限</t>
  </si>
  <si>
    <t>圣盾可以抵挡自身的伤害，该效果对自身血量最低伤害到1</t>
  </si>
  <si>
    <t>AddHp2AllUnit</t>
  </si>
  <si>
    <t>场景物件ID</t>
  </si>
  <si>
    <t>场景物件名字</t>
  </si>
  <si>
    <t>场景物件效果</t>
  </si>
  <si>
    <t>是否受碰撞伤害</t>
  </si>
  <si>
    <t>是否免疫伤害</t>
  </si>
  <si>
    <t>是否可移动</t>
  </si>
  <si>
    <t>是否可燃</t>
  </si>
  <si>
    <t>是否导电</t>
  </si>
  <si>
    <t>是否受到电击伤害</t>
  </si>
  <si>
    <t>是否可冰冻</t>
  </si>
  <si>
    <t>血量</t>
  </si>
  <si>
    <t>参数1</t>
  </si>
  <si>
    <t>参数2</t>
  </si>
  <si>
    <t>参数3</t>
  </si>
  <si>
    <t>参数4</t>
  </si>
  <si>
    <t>Scene_Item_1</t>
  </si>
  <si>
    <t>爆炸桶</t>
  </si>
  <si>
    <t>被破坏时爆炸，对周围的单位和场景物件造成伤害和推力</t>
  </si>
  <si>
    <t>隐藏参数爆炸力大小{0}，爆炸伤害{1}，爆炸范围{2}</t>
  </si>
  <si>
    <t>Scene_Item_2</t>
  </si>
  <si>
    <t>弹簧</t>
  </si>
  <si>
    <t>单位碰撞弹簧反弹时，额外获得一个推力</t>
  </si>
  <si>
    <t>隐藏参数推力{0}，隐藏参数碰撞{1}次后破坏</t>
  </si>
  <si>
    <t>Scene_Item_3</t>
  </si>
  <si>
    <t>陷阱</t>
  </si>
  <si>
    <r>
      <rPr>
        <b/>
        <sz val="9.75"/>
        <color rgb="FF1F2329"/>
        <rFont val="等线"/>
        <charset val="134"/>
        <scheme val="minor"/>
      </rPr>
      <t>将敌方推入时造成{1}伤害，</t>
    </r>
    <r>
      <rPr>
        <b/>
        <u/>
        <sz val="9.75"/>
        <color theme="10"/>
        <rFont val="Calibri"/>
        <charset val="134"/>
      </rPr>
      <t>冻结</t>
    </r>
    <r>
      <rPr>
        <sz val="10"/>
        <rFont val="宋体"/>
        <charset val="134"/>
      </rPr>
      <t>并</t>
    </r>
    <r>
      <rPr>
        <b/>
        <u/>
        <sz val="9.75"/>
        <color theme="10"/>
        <rFont val="Calibri"/>
        <charset val="134"/>
      </rPr>
      <t>眩晕</t>
    </r>
    <r>
      <rPr>
        <sz val="10"/>
        <rFont val="宋体"/>
        <charset val="134"/>
      </rPr>
      <t>{2}层，陷阱触发后消失</t>
    </r>
  </si>
  <si>
    <t>非主动回合的一方触发</t>
  </si>
  <si>
    <t>Scene_Item_4</t>
  </si>
  <si>
    <t>礼物盒</t>
  </si>
  <si>
    <t>被碰撞{0}次后打开，随机获得一种奖励</t>
  </si>
  <si>
    <t>随机获得以下三种奖励中的一种：1获得{1}局外货币，2全体友方增加{2}点攻击，3全体友方回复{3}点血量。局外货币获得量未来做一个上限限制，以免玩家刷</t>
  </si>
  <si>
    <t>Scene_Item_5</t>
  </si>
  <si>
    <t>障碍物</t>
  </si>
  <si>
    <t>多碰撞几次就会被破坏</t>
  </si>
  <si>
    <t>Scene_Item_6</t>
  </si>
  <si>
    <t>裂缝</t>
  </si>
  <si>
    <t>Scene_Item_7</t>
  </si>
  <si>
    <t>碰到尖刺墙的单位受到自身最大生命{0}%的伤害</t>
  </si>
  <si>
    <t>Scene_Item_8</t>
  </si>
  <si>
    <t>掩体</t>
  </si>
  <si>
    <t>Scene_Item_9</t>
  </si>
  <si>
    <t>Scene_Item_10</t>
  </si>
  <si>
    <t>Scene_Item_11</t>
  </si>
  <si>
    <t>设计归类</t>
  </si>
  <si>
    <t>生效类型（1弹射参与碰撞，2弹射穿透，3直接生效，4拖选目标）</t>
  </si>
  <si>
    <t>衍生牌数</t>
  </si>
  <si>
    <t>生物</t>
  </si>
  <si>
    <t>人海流</t>
  </si>
  <si>
    <t>生物数量</t>
  </si>
  <si>
    <t>每个回合开始时，生成一个自身的复制体，血量继承</t>
  </si>
  <si>
    <t>卡牌设计原则：</t>
  </si>
  <si>
    <t>当场上我方单位大于等于5时，攻击力提升</t>
  </si>
  <si>
    <t>1持续备战类，需要高能耗，且低攻击。来控制玩家整体带的数量在一个合理范围内。核心目的是保证场上需要理解学习的持续重要单位，保持在一个合理数量之内</t>
  </si>
  <si>
    <t>生物数量，位移，弹射</t>
  </si>
  <si>
    <t>对碰撞到的我方单位施加一个较大的力</t>
  </si>
  <si>
    <t>生物数量，燃血</t>
  </si>
  <si>
    <t>我方回合碰到我方英雄时，扣除英雄一定血量，生成一个新单位</t>
  </si>
  <si>
    <t>法术</t>
  </si>
  <si>
    <t>生物数量，穿透</t>
  </si>
  <si>
    <t>发射一个穿透的刀，将经过的我方单位切成两个较小的单位，属性对半分</t>
  </si>
  <si>
    <t>生物数量，弹射</t>
  </si>
  <si>
    <t>我方回合，每次碰到我方单位，对随机敌方造成一次伤害</t>
  </si>
  <si>
    <t>生物数量，精英，弹射</t>
  </si>
  <si>
    <t>吞噬每回合首个碰撞到的我方单位，获得其X%的基础属性</t>
  </si>
  <si>
    <t>生物数量，精英，穿透</t>
  </si>
  <si>
    <t>将穿过的所有单位属性变为首个穿过单位的属性，回合结束后恢复</t>
  </si>
  <si>
    <t>弹射流</t>
  </si>
  <si>
    <t>弹射，时机把控</t>
  </si>
  <si>
    <t>中子对撞A，打出后速度较慢，碰到中子对撞B时发生大爆炸，造成伤害</t>
  </si>
  <si>
    <t>中子对撞B，打出后速度较快，碰到中子对撞A时发生大爆炸，造成伤害</t>
  </si>
  <si>
    <t>单回合内，对同一个单位碰撞多次伤害增加</t>
  </si>
  <si>
    <t>击中位移状态的敌方单位时，伤害增加</t>
  </si>
  <si>
    <t>弹射，标记</t>
  </si>
  <si>
    <t>标记每回合首次碰到的敌人，该敌人受到伤害增加</t>
  </si>
  <si>
    <t>单回合内，每碰撞一次，攻击增加，回合结束时恢复</t>
  </si>
  <si>
    <t>穿透流</t>
  </si>
  <si>
    <t>初始低伤害，每穿透一个伤害增加</t>
  </si>
  <si>
    <t>穿透，路径</t>
  </si>
  <si>
    <t>留下路径，若路径闭合则对其中的单位造成大量伤害，回合结束路径消失</t>
  </si>
  <si>
    <t>穿透，范围</t>
  </si>
  <si>
    <t>敌方切分，将经过的敌方单位切成两个较小的单位，属性对半分</t>
  </si>
  <si>
    <t>分裂箭，每穿透一个单位，分裂成两道箭，最多分裂N次</t>
  </si>
  <si>
    <t>借力打力，对经过的第二个单位，造成第一个单位攻击力的伤害</t>
  </si>
  <si>
    <t>穿透，标记</t>
  </si>
  <si>
    <t>对经过的单位附上XX标记</t>
  </si>
  <si>
    <t>穿透，链接</t>
  </si>
  <si>
    <t>按顺序链接经过的单位</t>
  </si>
  <si>
    <t>穿过链接线时对链接的单位造成伤害</t>
  </si>
  <si>
    <t>英雄流</t>
  </si>
  <si>
    <t>英雄，标记</t>
  </si>
  <si>
    <t>标记碰撞的首个敌方单位，回合结束时，我方英雄向其位移</t>
  </si>
  <si>
    <t>英雄，弹射</t>
  </si>
  <si>
    <t>碰到英雄后，获得属性加成</t>
  </si>
  <si>
    <t>英雄，亡语</t>
  </si>
  <si>
    <t>该单位死亡时，为英雄增加攻击力</t>
  </si>
  <si>
    <t>每回合首次碰撞英雄时，对施加一个较大的力</t>
  </si>
  <si>
    <t>英雄，弹射，亡语</t>
  </si>
  <si>
    <t>碰到我方英雄，使该生物牺牲，将属性按比例加到英雄上</t>
  </si>
  <si>
    <t>英雄，穿透，燃血</t>
  </si>
  <si>
    <t>牺牲穿过的我方单位，将其属性按比例加到英雄上</t>
  </si>
  <si>
    <t>打出时，英雄按同一个方向进行位移</t>
  </si>
  <si>
    <t>过牌流</t>
  </si>
  <si>
    <t>过牌，燃血</t>
  </si>
  <si>
    <t>每回合燃烧英雄血量，进行抽牌</t>
  </si>
  <si>
    <t>过牌</t>
  </si>
  <si>
    <t>每回合生成一张临时牌</t>
  </si>
  <si>
    <t>过牌，击杀，精英</t>
  </si>
  <si>
    <t>该生物每击杀一个敌人，我方英雄增加N点能量</t>
  </si>
  <si>
    <t>生物数量，弹射，过牌</t>
  </si>
  <si>
    <t>我方回合，首次碰撞敌方英雄时，生成一张临时该卡，场上最多存在N个</t>
  </si>
  <si>
    <t>通用</t>
  </si>
  <si>
    <t>连发增幅系列，例如连续打出三张同名卡，则获得X收益</t>
  </si>
  <si>
    <t>牌序，弹射</t>
  </si>
  <si>
    <t>加速器，下一张打出的卡牌，发射速度增加</t>
  </si>
  <si>
    <t>牌序</t>
  </si>
  <si>
    <t>减速力场，下一张打出的卡牌，发射速度减少，摩擦力也降低</t>
  </si>
  <si>
    <t>连发步枪，间隔一小段时间，连续打出后两张卡牌</t>
  </si>
  <si>
    <t>单位控制器，释放时，攻击最高的单位按释放方向进行移动</t>
  </si>
  <si>
    <t>通用穿透，每穿透一个单位伤害减少</t>
  </si>
  <si>
    <t>对穿透的单位施加力</t>
  </si>
  <si>
    <t>穿透，回收</t>
  </si>
  <si>
    <t>收回场上的生物，可以再次发射出去</t>
  </si>
  <si>
    <t>资源</t>
  </si>
  <si>
    <t>每回合为英雄生成一点能量</t>
  </si>
  <si>
    <t>过牌，标记</t>
  </si>
  <si>
    <t>标记碰撞的目标，同名卡牌对其造成伤害时额外增加，可叠加，回合结束时重置</t>
  </si>
  <si>
    <t>销毁并复制2次手上所有卡牌</t>
  </si>
  <si>
    <t>为碰撞到的单位增加圣盾</t>
  </si>
  <si>
    <t>成长</t>
  </si>
  <si>
    <t>每打出一次，攻击力/血量增加</t>
  </si>
  <si>
    <t>场景</t>
  </si>
  <si>
    <t>在特定地点召唤场景物件</t>
  </si>
  <si>
    <t>范围</t>
  </si>
  <si>
    <t>在选定位置释放圆形范围AOE伤害</t>
  </si>
  <si>
    <t>物理变化</t>
  </si>
  <si>
    <t>本回合，使碰到的首个单位变大</t>
  </si>
  <si>
    <t>使穿过的所有单位永久缩小，不可叠加</t>
  </si>
  <si>
    <t>负面</t>
  </si>
  <si>
    <t>每回合首次碰到敌方英雄，扣除其1点能量</t>
  </si>
  <si>
    <t>场景流</t>
  </si>
  <si>
    <t>经过的路径生成墙壁</t>
  </si>
  <si>
    <t>场景，元素</t>
  </si>
  <si>
    <t>单位死亡后化作火焰地面</t>
  </si>
  <si>
    <t>单位进入火焰地面时，产生爆炸并被点燃</t>
  </si>
  <si>
    <t>场景，掉落物</t>
  </si>
  <si>
    <t>移动时随机生成N个掉落物，若本回合全部被拾取，则获得一个大增益</t>
  </si>
  <si>
    <t>精英，弹射</t>
  </si>
  <si>
    <t>融合碰到的所有我方生物，获得X%的基础属性</t>
  </si>
  <si>
    <t>场景，持续</t>
  </si>
  <si>
    <t>产生全场持续吹向敌方的风（加快我方出牌速度，增加敌方出牌难度，敌方可以抵消）</t>
  </si>
  <si>
    <t>数字流</t>
  </si>
  <si>
    <t>数字</t>
  </si>
  <si>
    <t>扑克牌数字1-13*4</t>
  </si>
  <si>
    <t>英雄技能冷却减少/充能加速</t>
  </si>
  <si>
    <t>吸血，碰撞时回复等量生命值</t>
  </si>
  <si>
    <t>抽取能耗值最高/最低的牌</t>
  </si>
  <si>
    <t>抽到时自动释放，选择目标/特定方向</t>
  </si>
  <si>
    <t>入场，发射时触发</t>
  </si>
  <si>
    <t>法术伤害增加X</t>
  </si>
  <si>
    <t>抉择，两个选择中选一个</t>
  </si>
  <si>
    <t>发现，随机三选一</t>
  </si>
  <si>
    <t>从牌库中召唤特定（法力值小于，攻击力等于等等）生物</t>
  </si>
  <si>
    <t>造成等同于该生物攻击力的伤害，随机分配到所有敌人身上</t>
  </si>
  <si>
    <t>在手牌中时，触发XX效果</t>
  </si>
  <si>
    <t>如果牌库中没有相同的牌，则XX</t>
  </si>
  <si>
    <t>将特定牌洗入我方/敌方牌库</t>
  </si>
  <si>
    <t>将特定牌塞入我方/敌方手牌</t>
  </si>
  <si>
    <t>召唤本局中已经死亡的特定随从</t>
  </si>
  <si>
    <t>入场时触发另一个在场生物的入场/xx效果</t>
  </si>
  <si>
    <t>对该生物使用XX时，触发一个效果</t>
  </si>
  <si>
    <t>根据种族进行特定操作</t>
  </si>
  <si>
    <t>在手牌中根据特定条件变形</t>
  </si>
  <si>
    <t>获得额外回合</t>
  </si>
  <si>
    <t>获取对手随机手牌的复制</t>
  </si>
  <si>
    <t>召唤随从的N攻N血版本</t>
  </si>
  <si>
    <t>复制对手的手牌，洗入自己的牌库</t>
  </si>
  <si>
    <t>使用上回合对手使用的卡牌</t>
  </si>
  <si>
    <t>复制对手的操作</t>
  </si>
  <si>
    <t>在手牌中时，每个回合变成对手手牌中的一张牌</t>
  </si>
  <si>
    <t>将所有生物变形为法力值增加N点的生物</t>
  </si>
  <si>
    <t>释放法术时，召唤一个法力值相同的生物</t>
  </si>
  <si>
    <t>每回合结束时，偷取对方英雄血量至我方英雄</t>
  </si>
  <si>
    <t>在我方回合受到伤害，获得XX增益（燃血流）</t>
  </si>
  <si>
    <t>弃牌相关增益</t>
  </si>
  <si>
    <t>将对手手牌中一个随机生物拉入战场</t>
  </si>
  <si>
    <t>替换自身牌库或部分牌库为XX</t>
  </si>
  <si>
    <t>检测双方英雄血量，触发效果</t>
  </si>
  <si>
    <t>检测双方牌库，触发效果</t>
  </si>
  <si>
    <t>法力奇数偶数等数字检测，触发效果</t>
  </si>
  <si>
    <t>和战场相关，碰墙时获得XX效果等</t>
  </si>
  <si>
    <t>法术消灭了随从，则召唤该随从</t>
  </si>
  <si>
    <t>双方同时生效的，例如同时抽牌到5张等</t>
  </si>
  <si>
    <t>猜测，例如抽牌，若猜中下一张牌法力值是大还是小，则获得这张牌</t>
  </si>
  <si>
    <t>将法力上限转化成生物，生物死亡时回复上限</t>
  </si>
  <si>
    <t>斥力场，单位进入一定范围内，重量和摩擦大大增加</t>
  </si>
  <si>
    <t>防御墙，围住目标，无法被碰撞到，墙有生命值，也可以围多圈</t>
  </si>
  <si>
    <t>有随机性来针对单体，例如随机对敌方随从造成伤害，打中同一个时有增益（敌方单位数越少，收益越高）</t>
  </si>
  <si>
    <t>收割击杀收益</t>
  </si>
  <si>
    <t>bot_type</t>
  </si>
  <si>
    <t>hero_id</t>
  </si>
  <si>
    <t>card_list</t>
  </si>
  <si>
    <t>##var</t>
  </si>
  <si>
    <t>id</t>
  </si>
  <si>
    <t>int</t>
  </si>
  <si>
    <t>list,int</t>
  </si>
  <si>
    <t>##type</t>
  </si>
  <si>
    <t>ai类型</t>
  </si>
  <si>
    <t>英雄id</t>
  </si>
  <si>
    <t>卡组</t>
  </si>
  <si>
    <t>s</t>
  </si>
  <si>
    <t xml:space="preserve">##group </t>
  </si>
  <si>
    <t>卡组ID</t>
  </si>
  <si>
    <t>名字</t>
  </si>
  <si>
    <t>卡牌类型（1生物，2法术）</t>
  </si>
  <si>
    <t>默认卡组设计</t>
  </si>
  <si>
    <t>初始赠送卡组</t>
  </si>
  <si>
    <t>露娜</t>
  </si>
  <si>
    <t>宁芙</t>
  </si>
  <si>
    <t>乔艾塔</t>
  </si>
  <si>
    <t>维纳斯</t>
  </si>
  <si>
    <t>大蛇</t>
  </si>
  <si>
    <t>蜂后</t>
  </si>
  <si>
    <t>参考攻击</t>
  </si>
  <si>
    <t>参考生命</t>
  </si>
  <si>
    <t>发射速度</t>
  </si>
  <si>
    <t>体积</t>
  </si>
  <si>
    <t>质量</t>
  </si>
  <si>
    <t>摩擦力</t>
  </si>
  <si>
    <t>空气摩擦力</t>
  </si>
  <si>
    <t>最长存在时间</t>
  </si>
  <si>
    <t>是否展示ICON</t>
  </si>
  <si>
    <t>技能参数1</t>
  </si>
  <si>
    <t>技能参数2</t>
  </si>
  <si>
    <t>技能参数3</t>
  </si>
  <si>
    <t>技能参数4</t>
  </si>
  <si>
    <t>技能参数5</t>
  </si>
  <si>
    <t>技能参数6</t>
  </si>
  <si>
    <t>技能参数7</t>
  </si>
  <si>
    <t>引用参数</t>
  </si>
  <si>
    <t>参数</t>
  </si>
  <si>
    <t>英雄列表</t>
  </si>
  <si>
    <t>星级上限</t>
  </si>
  <si>
    <t>英雄技能ID</t>
  </si>
  <si>
    <t>专属卡ID</t>
  </si>
  <si>
    <t>特性类型</t>
  </si>
  <si>
    <t>等级</t>
  </si>
  <si>
    <t>升级经验</t>
  </si>
  <si>
    <t>战斗力</t>
  </si>
  <si>
    <t>属性占比</t>
  </si>
  <si>
    <t>攻击占比</t>
  </si>
  <si>
    <t>实际攻击</t>
  </si>
  <si>
    <t>生命占比</t>
  </si>
  <si>
    <t>实际生命</t>
  </si>
  <si>
    <t>机制战斗力</t>
  </si>
  <si>
    <t>金币兑换经验值</t>
  </si>
  <si>
    <t>每回合获得的金币</t>
  </si>
  <si>
    <t>二测平均战斗回合数</t>
  </si>
  <si>
    <t>金币兑换战斗力系数</t>
  </si>
  <si>
    <t>战斗力兑换费用</t>
  </si>
  <si>
    <t>平均攻击价值（换算为血量）</t>
  </si>
  <si>
    <t>参数面板</t>
  </si>
  <si>
    <t>星级下限</t>
  </si>
  <si>
    <t>星级成长下限</t>
  </si>
  <si>
    <t>星级成长上限</t>
  </si>
  <si>
    <t>舰长初始费用</t>
  </si>
  <si>
    <t>舰长成长倍率系数</t>
  </si>
  <si>
    <t>梅莉初始费用</t>
  </si>
  <si>
    <t>梅莉成长倍率系数</t>
  </si>
  <si>
    <t>露娜初始费用</t>
  </si>
  <si>
    <t>露娜成长倍率系数</t>
  </si>
  <si>
    <t>乔艾塔初始费用</t>
  </si>
  <si>
    <t>乔艾塔成长倍率系数</t>
  </si>
  <si>
    <t>维纳斯初始费用</t>
  </si>
  <si>
    <t>维纳斯成长倍率系数</t>
  </si>
  <si>
    <t>娜吉尼初始费用</t>
  </si>
  <si>
    <t>娜吉尼成长倍率系数</t>
  </si>
  <si>
    <t>等级成长</t>
  </si>
  <si>
    <t>组ID</t>
  </si>
  <si>
    <t>组件卡ID</t>
  </si>
  <si>
    <t>最高星级</t>
  </si>
  <si>
    <t>复制这列到卡牌数值表对应部分</t>
  </si>
  <si>
    <t>40011</t>
  </si>
  <si>
    <t>40021</t>
  </si>
  <si>
    <t>40062</t>
  </si>
  <si>
    <t>40212</t>
  </si>
  <si>
    <t>40242</t>
  </si>
  <si>
    <t>40283</t>
  </si>
  <si>
    <t>40313</t>
  </si>
  <si>
    <t>40331</t>
  </si>
  <si>
    <t>40374</t>
  </si>
  <si>
    <t>40412</t>
  </si>
  <si>
    <t>40421</t>
  </si>
  <si>
    <t>40472</t>
  </si>
  <si>
    <t>40485</t>
  </si>
  <si>
    <t>40493</t>
  </si>
  <si>
    <t>card_type</t>
  </si>
  <si>
    <t>shoot_operate_type</t>
  </si>
  <si>
    <t>sub_id</t>
  </si>
  <si>
    <t>physics_simulation</t>
  </si>
  <si>
    <t>job</t>
  </si>
  <si>
    <t>rarity</t>
  </si>
  <si>
    <t>price</t>
  </si>
  <si>
    <t>attack</t>
  </si>
  <si>
    <t>hp</t>
  </si>
  <si>
    <t>speed</t>
  </si>
  <si>
    <t>volume</t>
  </si>
  <si>
    <t>quality</t>
  </si>
  <si>
    <t>friction</t>
  </si>
  <si>
    <t>drag</t>
  </si>
  <si>
    <t>time</t>
  </si>
  <si>
    <t>skillId_list</t>
  </si>
  <si>
    <t>aim_type</t>
  </si>
  <si>
    <t>card_order</t>
  </si>
  <si>
    <t>feature_list</t>
  </si>
  <si>
    <t>Interactive_list</t>
  </si>
  <si>
    <t>obtain_type</t>
  </si>
  <si>
    <t>Pbeans.CardType</t>
  </si>
  <si>
    <t>Pbeans.ShootOperateType</t>
  </si>
  <si>
    <t>float</t>
  </si>
  <si>
    <t>子ID</t>
  </si>
  <si>
    <t>基础攻击/威力</t>
  </si>
  <si>
    <t>基础生命</t>
  </si>
  <si>
    <t>空气摩擦力（物理系统）</t>
  </si>
  <si>
    <t>技能ID列表</t>
  </si>
  <si>
    <t>特性列表</t>
  </si>
  <si>
    <t>引用交互物列表</t>
  </si>
  <si>
    <t>获得方式类型</t>
  </si>
  <si>
    <t>对应英雄或者组件</t>
  </si>
  <si>
    <t>##group</t>
  </si>
  <si>
    <t>bc,bs,s</t>
  </si>
  <si>
    <t>bc,bs</t>
  </si>
  <si>
    <t>feature_type</t>
  </si>
  <si>
    <t>extra_param</t>
  </si>
  <si>
    <t>invalid_type</t>
  </si>
  <si>
    <t>invalid_param</t>
  </si>
  <si>
    <t>show_icon</t>
  </si>
  <si>
    <t>special_efficacy</t>
  </si>
  <si>
    <t>Pbeans.FeatureType</t>
  </si>
  <si>
    <t>list,float</t>
  </si>
  <si>
    <t>Pbeans.FeatureInvalidationType</t>
  </si>
  <si>
    <t>bool</t>
  </si>
  <si>
    <t>list,string</t>
  </si>
  <si>
    <t>备注</t>
  </si>
  <si>
    <t>拓展参数</t>
  </si>
  <si>
    <t>是否展示icon</t>
  </si>
  <si>
    <t>特效</t>
  </si>
  <si>
    <t>Freeze</t>
  </si>
  <si>
    <t>Dizziness</t>
  </si>
  <si>
    <t>Fire</t>
  </si>
  <si>
    <t>Round</t>
  </si>
  <si>
    <t>Wet</t>
  </si>
  <si>
    <t>Bleed</t>
  </si>
  <si>
    <t>ContinueAddAttack</t>
  </si>
  <si>
    <t>Vampire</t>
  </si>
  <si>
    <t>AddShootCardSpeedPercent</t>
  </si>
  <si>
    <t>Energy</t>
  </si>
  <si>
    <t>白色卡牌随机库</t>
  </si>
  <si>
    <t>蓝色卡牌随机库</t>
  </si>
  <si>
    <t>紫色卡牌随机库</t>
  </si>
  <si>
    <t>橙色卡牌随机库</t>
  </si>
  <si>
    <t>hero_type</t>
  </si>
  <si>
    <t>level</t>
  </si>
  <si>
    <t>level_up_cost</t>
  </si>
  <si>
    <t>replace_skill_id</t>
  </si>
  <si>
    <t>exclusive_card_id</t>
  </si>
  <si>
    <t>exclusive_card_upgrade</t>
  </si>
  <si>
    <t>can_twelve_win_use</t>
  </si>
  <si>
    <t>Pbeans.HeroType</t>
  </si>
  <si>
    <t>种族</t>
  </si>
  <si>
    <t>升级花费</t>
  </si>
  <si>
    <t>累加技能ID</t>
  </si>
  <si>
    <t>替换技能ID</t>
  </si>
  <si>
    <t>专属卡是否升级</t>
  </si>
  <si>
    <t>是否十二胜可用</t>
  </si>
  <si>
    <t>ark_part_type</t>
  </si>
  <si>
    <t>destroy_percent</t>
  </si>
  <si>
    <t>feature_id</t>
  </si>
  <si>
    <t>material_id</t>
  </si>
  <si>
    <t>Pbeans.ArkPartType</t>
  </si>
  <si>
    <t>组件id</t>
  </si>
  <si>
    <t>部件类型</t>
  </si>
  <si>
    <t>破坏到百分比N，直接全部破坏{像素个数}</t>
  </si>
  <si>
    <t>材质ID</t>
  </si>
  <si>
    <t>Generic</t>
  </si>
  <si>
    <t>徽章ID</t>
  </si>
  <si>
    <t>徽章名</t>
  </si>
  <si>
    <t>菜刀</t>
  </si>
  <si>
    <t>我方英雄攻击增加{0}</t>
  </si>
  <si>
    <t>三级效果不变，只变数值</t>
  </si>
  <si>
    <t>AddAttack</t>
  </si>
  <si>
    <t>防爆盾</t>
  </si>
  <si>
    <t>我方英雄生命增加{0}</t>
  </si>
  <si>
    <t>AddHp</t>
  </si>
  <si>
    <t>拳套</t>
  </si>
  <si>
    <t>我方英雄攻击增加{0}，生命增加{1}</t>
  </si>
  <si>
    <t>三级效果不变，只变数值，百分比还是都向上取整，下同</t>
  </si>
  <si>
    <t>AddAttackAndHp</t>
  </si>
  <si>
    <t>带刺双截棍</t>
  </si>
  <si>
    <t>我方英雄攻击增加{0}，生命减少{1}</t>
  </si>
  <si>
    <t>三级效果不变，只变数值，生命最少减到1</t>
  </si>
  <si>
    <t>AddAttackAndReduceHp</t>
  </si>
  <si>
    <t>厚手套</t>
  </si>
  <si>
    <t>我方英雄攻击减少{0}，生命增加{1}</t>
  </si>
  <si>
    <t>三级效果不变，只变数值，攻击最少减到1</t>
  </si>
  <si>
    <t>AddHpAndReduceAttack</t>
  </si>
  <si>
    <t>破酒瓶</t>
  </si>
  <si>
    <t>我方回合我方英雄每次碰撞敌人，消耗自身{0}点血量，碰撞伤害额外增加{1}</t>
  </si>
  <si>
    <t>CollisionExtrnDamageByCostSelfHp</t>
  </si>
  <si>
    <t>火箭背包</t>
  </si>
  <si>
    <r>
      <rPr>
        <sz val="9.75"/>
        <color rgb="FF000000"/>
        <rFont val="Calibri"/>
        <charset val="134"/>
      </rPr>
      <t>每个我方回合</t>
    </r>
    <r>
      <rPr>
        <b/>
        <sz val="9.75"/>
        <color rgb="FFF54A45"/>
        <rFont val="Calibri"/>
        <charset val="134"/>
      </rPr>
      <t>打出首张牌时</t>
    </r>
    <r>
      <rPr>
        <sz val="9.75"/>
        <color rgb="FF000000"/>
        <rFont val="Calibri"/>
        <charset val="134"/>
      </rPr>
      <t>，我方英雄向最近的敌方单位冲刺</t>
    </r>
  </si>
  <si>
    <r>
      <rPr>
        <sz val="9.75"/>
        <color rgb="FF000000"/>
        <rFont val="Calibri"/>
        <charset val="134"/>
      </rPr>
      <t>隐藏参数力{0}，1级冲刺，</t>
    </r>
    <r>
      <rPr>
        <b/>
        <sz val="9.75"/>
        <color rgb="FFF54A45"/>
        <rFont val="Calibri"/>
        <charset val="134"/>
      </rPr>
      <t>本地化显示首张，实际实现就是前{1}张牌，配1</t>
    </r>
  </si>
  <si>
    <r>
      <rPr>
        <sz val="9.75"/>
        <color rgb="FF000000"/>
        <rFont val="Calibri"/>
        <charset val="134"/>
      </rPr>
      <t>每个我方回合</t>
    </r>
    <r>
      <rPr>
        <b/>
        <sz val="9.75"/>
        <color rgb="FFF54A45"/>
        <rFont val="Calibri"/>
        <charset val="134"/>
      </rPr>
      <t>打出首张牌时</t>
    </r>
    <r>
      <rPr>
        <sz val="9.75"/>
        <color rgb="FF000000"/>
        <rFont val="Calibri"/>
        <charset val="134"/>
      </rPr>
      <t>，我方英雄向最近的敌方单位</t>
    </r>
    <r>
      <rPr>
        <b/>
        <sz val="9.75"/>
        <color rgb="FFF54A45"/>
        <rFont val="Calibri"/>
        <charset val="134"/>
      </rPr>
      <t>全力</t>
    </r>
    <r>
      <rPr>
        <sz val="9.75"/>
        <color rgb="FF000000"/>
        <rFont val="Calibri"/>
        <charset val="134"/>
      </rPr>
      <t>冲刺</t>
    </r>
  </si>
  <si>
    <r>
      <rPr>
        <sz val="9.75"/>
        <color rgb="FF000000"/>
        <rFont val="Calibri"/>
        <charset val="134"/>
      </rPr>
      <t>隐藏参数力{0}，2级冲刺，效果和1级一样，</t>
    </r>
    <r>
      <rPr>
        <b/>
        <sz val="9.75"/>
        <color rgb="FFF54A45"/>
        <rFont val="Calibri"/>
        <charset val="134"/>
      </rPr>
      <t>本地化显示首张，实际实现就是前{1}张牌，配1</t>
    </r>
  </si>
  <si>
    <r>
      <rPr>
        <sz val="9.75"/>
        <color rgb="FF000000"/>
        <rFont val="Calibri"/>
        <charset val="134"/>
      </rPr>
      <t>每个我方回合</t>
    </r>
    <r>
      <rPr>
        <b/>
        <sz val="9.75"/>
        <color rgb="FFF54A45"/>
        <rFont val="Calibri"/>
        <charset val="134"/>
      </rPr>
      <t>打出前{1}张牌时</t>
    </r>
    <r>
      <rPr>
        <sz val="9.75"/>
        <color rgb="FF000000"/>
        <rFont val="Calibri"/>
        <charset val="134"/>
      </rPr>
      <t>，我方英雄向最近的敌方单位全力冲刺</t>
    </r>
  </si>
  <si>
    <r>
      <rPr>
        <sz val="9.75"/>
        <color rgb="FF000000"/>
        <rFont val="Calibri"/>
        <charset val="134"/>
      </rPr>
      <t>隐藏参数力{0}，3级冲刺</t>
    </r>
    <r>
      <rPr>
        <b/>
        <sz val="9.75"/>
        <color rgb="FFF54A45"/>
        <rFont val="Calibri"/>
        <charset val="134"/>
      </rPr>
      <t>打出前两张，配2</t>
    </r>
  </si>
  <si>
    <t>MoveToNearestEnemyWhenShootCard</t>
  </si>
  <si>
    <t>高尔夫杆</t>
  </si>
  <si>
    <t>我方回合，我方单位首次碰撞我方英雄时，额外施加一个力</t>
  </si>
  <si>
    <t>隐藏参数力{0}，三级效果不变，只变数值</t>
  </si>
  <si>
    <t>AddForce2CollisionEachRoundOnce</t>
  </si>
  <si>
    <t>轮滑鞋</t>
  </si>
  <si>
    <t>我方英雄摩擦力下降{0}%</t>
  </si>
  <si>
    <t>花洒</t>
  </si>
  <si>
    <t>每个我方回合开始时，生成{0}个纯净水浅浅</t>
  </si>
  <si>
    <t>1级生成</t>
  </si>
  <si>
    <r>
      <rPr>
        <sz val="9.75"/>
        <color rgb="FF000000"/>
        <rFont val="Calibri"/>
        <charset val="134"/>
      </rPr>
      <t>每个我方回合开始时，生成</t>
    </r>
    <r>
      <rPr>
        <b/>
        <sz val="9.75"/>
        <color rgb="FFF54A45"/>
        <rFont val="Calibri"/>
        <charset val="134"/>
      </rPr>
      <t>{0}</t>
    </r>
    <r>
      <rPr>
        <sz val="9.75"/>
        <color rgb="FF000000"/>
        <rFont val="Calibri"/>
        <charset val="134"/>
      </rPr>
      <t>个纯净水浅浅</t>
    </r>
  </si>
  <si>
    <t>2级生成</t>
  </si>
  <si>
    <r>
      <rPr>
        <sz val="9.75"/>
        <color rgb="FF000000"/>
        <rFont val="Calibri"/>
        <charset val="134"/>
      </rPr>
      <t>每个我方回合开始时，生成{0}个</t>
    </r>
    <r>
      <rPr>
        <b/>
        <sz val="9.75"/>
        <color rgb="FFF54A45"/>
        <rFont val="Calibri"/>
        <charset val="134"/>
      </rPr>
      <t>纯净水满满</t>
    </r>
  </si>
  <si>
    <t>3级生成</t>
  </si>
  <si>
    <t>GeneratorSomeCreature</t>
  </si>
  <si>
    <t>天平</t>
  </si>
  <si>
    <t>我方英雄受到伤害时，将伤害的{0}%平均分摊到我方随从单位上</t>
  </si>
  <si>
    <t>分摊伤害不触发新的分摊，平均后向上取整，三级效果不变，只变数值</t>
  </si>
  <si>
    <t>ShareDamage2AllCreature</t>
  </si>
  <si>
    <t>血包</t>
  </si>
  <si>
    <t>每个我方回合开始时，我方英雄损失{0}生命，转移{1}生命到我方攻击最高的随从单位上</t>
  </si>
  <si>
    <t>三级效果不变，只变数值，扣英雄当前血量，随从最大血量也增加。英雄血量不足时，失去作用</t>
  </si>
  <si>
    <t>TransformHeroHp2Creature</t>
  </si>
  <si>
    <t>斯巴达头盔</t>
  </si>
  <si>
    <t>每个我方回合开始时，我方攻击最高的随从单位生命增加{0}</t>
  </si>
  <si>
    <t>AddHp2MaxAttack</t>
  </si>
  <si>
    <t>每个我方回合开始时，为我方随机{0}单位生成圣盾</t>
  </si>
  <si>
    <t>1级圣盾</t>
  </si>
  <si>
    <t>2级圣盾</t>
  </si>
  <si>
    <t>每个我方回合开始时，为我方所有单位生成圣盾</t>
  </si>
  <si>
    <t>3级圣盾</t>
  </si>
  <si>
    <t>AddShield2ObjectRandom</t>
  </si>
  <si>
    <t>AddShield2AllObject</t>
  </si>
  <si>
    <t>水龙头</t>
  </si>
  <si>
    <t>每个我方回合开始时，往手牌中加入{0}张纯净水浅浅</t>
  </si>
  <si>
    <r>
      <rPr>
        <sz val="9.75"/>
        <color rgb="FF000000"/>
        <rFont val="Calibri"/>
        <charset val="134"/>
      </rPr>
      <t>三级效果不变，只变数值,</t>
    </r>
    <r>
      <rPr>
        <b/>
        <sz val="9.75"/>
        <color rgb="FFF54A45"/>
        <rFont val="Calibri"/>
        <charset val="134"/>
      </rPr>
      <t>几级水龙头生成几级纯净水</t>
    </r>
  </si>
  <si>
    <t>AddHandCardStartRound</t>
  </si>
  <si>
    <t>机械爪</t>
  </si>
  <si>
    <t>每个我方回合开始时，将战场中随机{0}个我方随从单位移回手牌</t>
  </si>
  <si>
    <t>MoveCreatureIntoHandCard</t>
  </si>
  <si>
    <t>吝啬折扣</t>
  </si>
  <si>
    <t>若连续{0}次刷新，没有购买任意商店选项，获得{1}金币</t>
  </si>
  <si>
    <t>三级效果不变，只变数值。</t>
  </si>
  <si>
    <t>ReduceRefreshOptionPrice</t>
  </si>
  <si>
    <t>刷新奖励</t>
  </si>
  <si>
    <t>每刷新一次商店，我方英雄攻击增加{0}，生命增加{1}</t>
  </si>
  <si>
    <t>AddAttackAndHpWhenRefreshOption</t>
  </si>
  <si>
    <t>购买奖励</t>
  </si>
  <si>
    <t>每从商店购买一个选项，我方英雄攻击增加{0}，生命增加{1}</t>
  </si>
  <si>
    <t>AddAttackAndHpWhenSelectOption</t>
  </si>
  <si>
    <t>采购清单</t>
  </si>
  <si>
    <t>商店刷新的徽章数量减少{0}，刷到稀有故障卡的概率提升{1}%</t>
  </si>
  <si>
    <t>隐藏参数紫和橙权重提升{1}%，三级效果不变，只变数值</t>
  </si>
  <si>
    <t>进货</t>
  </si>
  <si>
    <t>商店徽章数量加{0}，故障卡数量增加{1}</t>
  </si>
  <si>
    <t>特殊效果，用于控制节奏，会在N个回合固定出现，三级效果不变，只变数值</t>
  </si>
  <si>
    <t>AddOptionNums</t>
  </si>
  <si>
    <t>免费抽卡</t>
  </si>
  <si>
    <t>AddDrawCardNumsEachRound</t>
  </si>
  <si>
    <t>刷新</t>
  </si>
  <si>
    <t>我方回合结束时获得{0}次免费刷新，未使用次数可留到下回合</t>
  </si>
  <si>
    <t>AddRefreshOptionLimit</t>
  </si>
  <si>
    <t>固定投资</t>
  </si>
  <si>
    <t>每个我方回合结束时，获得{0}金币</t>
  </si>
  <si>
    <t>GetFixMoneyFromBonusPoolEachRound</t>
  </si>
  <si>
    <t>赏金</t>
  </si>
  <si>
    <t>每次击杀敌方英雄，获得{0}金币</t>
  </si>
  <si>
    <t>GetFixMoneyFromBonusPoolWhenKillEnemy</t>
  </si>
  <si>
    <t>长期投资</t>
  </si>
  <si>
    <t>每回合获得总奖池金币数{0}%的金币</t>
  </si>
  <si>
    <t>GetPercentMoneyFromBonusPoolEachRound</t>
  </si>
  <si>
    <t>金币攻势</t>
  </si>
  <si>
    <t>每获得{0}个金币，我方英雄攻击增加{1}，生命增加{2}</t>
  </si>
  <si>
    <t>AddAttachAndHpWhenEarnMoney</t>
  </si>
  <si>
    <t>易碎</t>
  </si>
  <si>
    <t>对敌方冻结碰撞伤害加成增加为{0}%</t>
  </si>
  <si>
    <t>只对敌方生效，下同，三级效果不变，只变数值</t>
  </si>
  <si>
    <t>FreezeCollisionDamageAddition</t>
  </si>
  <si>
    <t>易燃</t>
  </si>
  <si>
    <t>对敌方燃烧伤害增加为{0}%</t>
  </si>
  <si>
    <t>FireDamageAddition</t>
  </si>
  <si>
    <t>失血</t>
  </si>
  <si>
    <t>对敌方流血伤害提升为{0}%</t>
  </si>
  <si>
    <t>BleedDamageAddition</t>
  </si>
  <si>
    <t>导电</t>
  </si>
  <si>
    <t>敌方潮湿受到电击额外伤害增加至{0}%</t>
  </si>
  <si>
    <t>流血也生效，三级效果不变，只变数值</t>
  </si>
  <si>
    <t>ElectricShockWetDamageAddition</t>
  </si>
  <si>
    <t>失温</t>
  </si>
  <si>
    <t>敌方潮湿受到冰冻额外伤害增加至{0}%</t>
  </si>
  <si>
    <t>FreezeWetDamageAddition</t>
  </si>
  <si>
    <t>连击赠送</t>
  </si>
  <si>
    <t>每个我方回合开始时，连击数加{0}</t>
  </si>
  <si>
    <t>AddComboTimesWhenStartRound</t>
  </si>
  <si>
    <t>连击伤害</t>
  </si>
  <si>
    <t>每个我方回合结束时，根据连击数对随机{0}个敌方单位造成伤害，伤害为连击数*{1}</t>
  </si>
  <si>
    <t>CauseFixValueDamageByComboCounts</t>
  </si>
  <si>
    <t>连击获取</t>
  </si>
  <si>
    <t>我方每获得{0}次连击数，额外获得{1}次连击</t>
  </si>
  <si>
    <t>EarnExternComboCountsWhenMeetCondition</t>
  </si>
  <si>
    <t>望远镜</t>
  </si>
  <si>
    <t>瞄准线延长{0}%</t>
  </si>
  <si>
    <t>LineOfSight</t>
  </si>
  <si>
    <t>连击收益</t>
  </si>
  <si>
    <t>我方每获得{0}次连击数，获得{1}金币</t>
  </si>
  <si>
    <t>EarnMoneyWhenComboMeetCondition</t>
  </si>
  <si>
    <t>我能赢！</t>
  </si>
  <si>
    <t>本场战斗胜利后，额外获得{0}金币</t>
  </si>
  <si>
    <t>ExternMoneyWhenGetVictory</t>
  </si>
  <si>
    <t>大促销！</t>
  </si>
  <si>
    <t>每回合购买的前{0}张临时卡价格下降{1}</t>
  </si>
  <si>
    <t>三级效果不变，只变数值。所有卡牌价格最低为0，首次购买该徽章也生效，从购买该徽章开始的前N张也下降</t>
  </si>
  <si>
    <t>ReduceSelectOptionPrice</t>
  </si>
  <si>
    <t>续费！</t>
  </si>
  <si>
    <t>补充{0}金币进入战斗内</t>
  </si>
  <si>
    <t>特殊效果，用于控制节奏，会在玩家金币小于N的时候固定出现，三级效果不变，只变数值</t>
  </si>
  <si>
    <t>GetExternMoney</t>
  </si>
  <si>
    <t>弹药箱</t>
  </si>
  <si>
    <t>所有机关枪，弹药数增加{0}%</t>
  </si>
  <si>
    <t>MachineGunAddNormalBullet</t>
  </si>
  <si>
    <t>轻型子弹</t>
  </si>
  <si>
    <t>所有机关枪，子弹存在时间延长{0}%</t>
  </si>
  <si>
    <t>MachineGunAddNormalBulletAliveContinueTime</t>
  </si>
  <si>
    <t>过量圣盾</t>
  </si>
  <si>
    <t>为已有圣盾在身的友方生成圣盾时，为其永久增加{0}点生命</t>
  </si>
  <si>
    <t>ReAddShieldAddHp</t>
  </si>
  <si>
    <t>为每回合打出的第{0}个单位，添加继承特性</t>
  </si>
  <si>
    <t>三级改为所有单位</t>
  </si>
  <si>
    <t>场上每有三个水瓶娘，将其合成一个</t>
  </si>
  <si>
    <t>属性相加到随机一个水瓶娘身上，另外两个牺牲</t>
  </si>
  <si>
    <t>每回合额外获得1张英雄专属技能卡，抽牌时少从牌库中抽取1张牌</t>
  </si>
  <si>
    <t>利用波动的抽牌价值换取稳定的抽牌价值</t>
  </si>
  <si>
    <t>每回合从总金币额外获得{0}金币，抽牌时少抽{1}张</t>
  </si>
  <si>
    <t>牺牲从牌库获得战斗力，获得从商店获得战斗力的价值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</si>
</sst>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7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9.75"/>
      <color rgb="FFF54A45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b/>
      <sz val="10.5"/>
      <color rgb="FFF54A45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10.5"/>
      <color rgb="FFF54A45"/>
      <name val="等线"/>
      <charset val="134"/>
      <scheme val="minor"/>
    </font>
    <font>
      <b/>
      <sz val="9.75"/>
      <color rgb="FF907DAC"/>
      <name val="等线"/>
      <charset val="134"/>
      <scheme val="minor"/>
    </font>
    <font>
      <sz val="9.75"/>
      <color rgb="FF968C8C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F54A45"/>
      <name val="等线"/>
      <charset val="134"/>
      <scheme val="minor"/>
    </font>
    <font>
      <sz val="10.5"/>
      <color rgb="FF1F2329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sz val="9.75"/>
      <color rgb="FF373C43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rgb="FF1F2329"/>
      <name val="等线"/>
      <charset val="134"/>
      <scheme val="minor"/>
    </font>
    <font>
      <sz val="9.75"/>
      <color rgb="FF186010"/>
      <name val="等线"/>
      <charset val="134"/>
      <scheme val="minor"/>
    </font>
    <font>
      <sz val="9.75"/>
      <color rgb="FF8F959E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trike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sz val="9.75"/>
      <color rgb="FFF54A45"/>
      <name val="Calibri"/>
      <charset val="134"/>
    </font>
    <font>
      <b/>
      <u/>
      <sz val="9.75"/>
      <color theme="10"/>
      <name val="Calibri"/>
      <charset val="134"/>
    </font>
    <font>
      <sz val="9.75"/>
      <color rgb="FF1F2329"/>
      <name val="Calibri"/>
      <charset val="134"/>
    </font>
    <font>
      <u/>
      <sz val="9.75"/>
      <color theme="10"/>
      <name val="Calibri"/>
      <charset val="134"/>
    </font>
    <font>
      <sz val="10"/>
      <name val="宋体"/>
      <charset val="134"/>
    </font>
    <font>
      <b/>
      <sz val="9.75"/>
      <color rgb="FF000000"/>
      <name val="Calibri"/>
      <charset val="134"/>
    </font>
    <font>
      <b/>
      <sz val="9.75"/>
      <color rgb="FFF54A45"/>
      <name val="Calibri"/>
      <charset val="134"/>
    </font>
    <font>
      <b/>
      <sz val="9.75"/>
      <color rgb="FF1F2329"/>
      <name val="Calibri"/>
      <charset val="134"/>
    </font>
    <font>
      <strike/>
      <sz val="9.75"/>
      <color rgb="FF000000"/>
      <name val="Calibri"/>
      <charset val="134"/>
    </font>
    <font>
      <sz val="9.75"/>
      <color rgb="FF036356"/>
      <name val="Calibri"/>
      <charset val="134"/>
    </font>
    <font>
      <b/>
      <u/>
      <sz val="9.75"/>
      <color rgb="FF000000"/>
      <name val="Calibri"/>
      <charset val="134"/>
    </font>
    <font>
      <sz val="9.75"/>
      <color rgb="FF8F959E"/>
      <name val="Calibri"/>
      <charset val="134"/>
    </font>
    <font>
      <sz val="10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7F3BF5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7BA79D"/>
      </top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8" borderId="18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9" borderId="21" applyNumberFormat="0" applyAlignment="0" applyProtection="0">
      <alignment vertical="center"/>
    </xf>
    <xf numFmtId="0" fontId="33" fillId="30" borderId="22" applyNumberFormat="0" applyAlignment="0" applyProtection="0">
      <alignment vertical="center"/>
    </xf>
    <xf numFmtId="0" fontId="34" fillId="30" borderId="21" applyNumberFormat="0" applyAlignment="0" applyProtection="0">
      <alignment vertical="center"/>
    </xf>
    <xf numFmtId="0" fontId="35" fillId="31" borderId="23" applyNumberFormat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0" borderId="25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0" fontId="41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41" fillId="57" borderId="0" applyNumberFormat="0" applyBorder="0" applyAlignment="0" applyProtection="0">
      <alignment vertical="center"/>
    </xf>
  </cellStyleXfs>
  <cellXfs count="19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2" fillId="3" borderId="1" xfId="0" applyFont="1" applyFill="1" applyBorder="1" applyAlignment="1">
      <alignment vertical="center"/>
    </xf>
    <xf numFmtId="0" fontId="4" fillId="3" borderId="0" xfId="0" applyFont="1" applyFill="1" applyAlignment="1">
      <alignment horizontal="center"/>
    </xf>
    <xf numFmtId="0" fontId="4" fillId="3" borderId="11" xfId="0" applyFont="1" applyFill="1" applyBorder="1" applyAlignment="1"/>
    <xf numFmtId="0" fontId="2" fillId="3" borderId="11" xfId="0" applyFont="1" applyFill="1" applyBorder="1" applyAlignment="1">
      <alignment vertical="center"/>
    </xf>
    <xf numFmtId="0" fontId="4" fillId="3" borderId="12" xfId="0" applyFont="1" applyFill="1" applyBorder="1" applyAlignment="1"/>
    <xf numFmtId="0" fontId="2" fillId="3" borderId="12" xfId="0" applyFont="1" applyFill="1" applyBorder="1" applyAlignment="1">
      <alignment vertical="center"/>
    </xf>
    <xf numFmtId="0" fontId="4" fillId="0" borderId="2" xfId="0" applyFont="1" applyBorder="1" applyAlignment="1"/>
    <xf numFmtId="0" fontId="4" fillId="0" borderId="1" xfId="0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1" fillId="11" borderId="13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1" fontId="5" fillId="14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12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18" borderId="9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7" borderId="0" xfId="0" applyFont="1" applyFill="1" applyAlignment="1">
      <alignment vertical="center"/>
    </xf>
    <xf numFmtId="0" fontId="15" fillId="7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7" borderId="0" xfId="0" applyFont="1" applyFill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9" borderId="0" xfId="0" applyFont="1" applyFill="1" applyAlignment="1">
      <alignment vertical="center" wrapText="1"/>
    </xf>
    <xf numFmtId="0" fontId="1" fillId="20" borderId="0" xfId="0" applyFont="1" applyFill="1" applyAlignment="1">
      <alignment horizontal="center" vertical="center" wrapText="1"/>
    </xf>
    <xf numFmtId="0" fontId="16" fillId="20" borderId="15" xfId="0" applyFont="1" applyFill="1" applyBorder="1" applyAlignment="1">
      <alignment horizontal="left" vertical="center" wrapText="1"/>
    </xf>
    <xf numFmtId="0" fontId="2" fillId="21" borderId="0" xfId="0" applyFont="1" applyFill="1" applyAlignment="1">
      <alignment vertical="center" wrapText="1"/>
    </xf>
    <xf numFmtId="0" fontId="2" fillId="21" borderId="0" xfId="0" applyFont="1" applyFill="1" applyAlignment="1">
      <alignment vertical="center"/>
    </xf>
    <xf numFmtId="0" fontId="11" fillId="21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22" borderId="0" xfId="0" applyFont="1" applyFill="1" applyAlignment="1">
      <alignment vertical="center" wrapText="1"/>
    </xf>
    <xf numFmtId="0" fontId="5" fillId="13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2" fillId="23" borderId="0" xfId="0" applyFont="1" applyFill="1" applyAlignment="1">
      <alignment vertical="center" wrapText="1"/>
    </xf>
    <xf numFmtId="0" fontId="17" fillId="21" borderId="0" xfId="0" applyFont="1" applyFill="1" applyAlignment="1">
      <alignment vertical="center" wrapText="1"/>
    </xf>
    <xf numFmtId="0" fontId="17" fillId="7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2" fillId="24" borderId="0" xfId="0" applyFont="1" applyFill="1" applyAlignment="1">
      <alignment vertical="center" wrapText="1"/>
    </xf>
    <xf numFmtId="0" fontId="5" fillId="21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2" fillId="25" borderId="0" xfId="0" applyFont="1" applyFill="1" applyAlignment="1">
      <alignment vertical="center" wrapText="1"/>
    </xf>
    <xf numFmtId="0" fontId="2" fillId="26" borderId="0" xfId="0" applyFont="1" applyFill="1" applyAlignment="1">
      <alignment vertical="center" wrapText="1"/>
    </xf>
    <xf numFmtId="0" fontId="2" fillId="25" borderId="0" xfId="0" applyFont="1" applyFill="1" applyAlignment="1">
      <alignment vertical="center"/>
    </xf>
    <xf numFmtId="0" fontId="19" fillId="25" borderId="0" xfId="0" applyFont="1" applyFill="1" applyAlignment="1">
      <alignment vertical="center" wrapText="1"/>
    </xf>
    <xf numFmtId="0" fontId="3" fillId="7" borderId="0" xfId="0" applyFont="1" applyFill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" fillId="27" borderId="0" xfId="0" applyFont="1" applyFill="1" applyAlignment="1">
      <alignment vertical="center" wrapText="1"/>
    </xf>
    <xf numFmtId="0" fontId="2" fillId="17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2" fillId="6" borderId="0" xfId="0" applyFont="1" applyFill="1" applyAlignment="1">
      <alignment vertical="center"/>
    </xf>
    <xf numFmtId="0" fontId="22" fillId="6" borderId="0" xfId="0" applyFont="1" applyFill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68.png"/><Relationship Id="rId8" Type="http://schemas.openxmlformats.org/officeDocument/2006/relationships/image" Target="media/image67.png"/><Relationship Id="rId7" Type="http://schemas.openxmlformats.org/officeDocument/2006/relationships/image" Target="media/image66.png"/><Relationship Id="rId6" Type="http://schemas.openxmlformats.org/officeDocument/2006/relationships/image" Target="media/image65.png"/><Relationship Id="rId5" Type="http://schemas.openxmlformats.org/officeDocument/2006/relationships/image" Target="media/image9.png"/><Relationship Id="rId4" Type="http://schemas.openxmlformats.org/officeDocument/2006/relationships/image" Target="media/image64.png"/><Relationship Id="rId3" Type="http://schemas.openxmlformats.org/officeDocument/2006/relationships/image" Target="media/image11.png"/><Relationship Id="rId23" Type="http://schemas.openxmlformats.org/officeDocument/2006/relationships/image" Target="media/image75.png"/><Relationship Id="rId22" Type="http://schemas.openxmlformats.org/officeDocument/2006/relationships/image" Target="media/image6.png"/><Relationship Id="rId21" Type="http://schemas.openxmlformats.org/officeDocument/2006/relationships/image" Target="media/image74.png"/><Relationship Id="rId20" Type="http://schemas.openxmlformats.org/officeDocument/2006/relationships/image" Target="media/image4.png"/><Relationship Id="rId2" Type="http://schemas.openxmlformats.org/officeDocument/2006/relationships/image" Target="media/image16.png"/><Relationship Id="rId19" Type="http://schemas.openxmlformats.org/officeDocument/2006/relationships/image" Target="media/image73.png"/><Relationship Id="rId18" Type="http://schemas.openxmlformats.org/officeDocument/2006/relationships/image" Target="media/image15.png"/><Relationship Id="rId17" Type="http://schemas.openxmlformats.org/officeDocument/2006/relationships/image" Target="media/image21.png"/><Relationship Id="rId16" Type="http://schemas.openxmlformats.org/officeDocument/2006/relationships/image" Target="media/image72.png"/><Relationship Id="rId15" Type="http://schemas.openxmlformats.org/officeDocument/2006/relationships/image" Target="media/image71.png"/><Relationship Id="rId14" Type="http://schemas.openxmlformats.org/officeDocument/2006/relationships/image" Target="media/image70.png"/><Relationship Id="rId13" Type="http://schemas.openxmlformats.org/officeDocument/2006/relationships/image" Target="media/image18.png"/><Relationship Id="rId12" Type="http://schemas.openxmlformats.org/officeDocument/2006/relationships/image" Target="media/image10.png"/><Relationship Id="rId11" Type="http://schemas.openxmlformats.org/officeDocument/2006/relationships/image" Target="media/image13.png"/><Relationship Id="rId10" Type="http://schemas.openxmlformats.org/officeDocument/2006/relationships/image" Target="media/image69.png"/><Relationship Id="rId1" Type="http://schemas.openxmlformats.org/officeDocument/2006/relationships/image" Target="media/image6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www.wps.cn/officeDocument/2020/cellImage" Target="cellimag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20" Type="http://schemas.openxmlformats.org/officeDocument/2006/relationships/image" Target="../media/image21.png"/><Relationship Id="rId2" Type="http://schemas.openxmlformats.org/officeDocument/2006/relationships/image" Target="../media/image3.png"/><Relationship Id="rId19" Type="http://schemas.openxmlformats.org/officeDocument/2006/relationships/image" Target="../media/image20.png"/><Relationship Id="rId18" Type="http://schemas.openxmlformats.org/officeDocument/2006/relationships/image" Target="../media/image19.png"/><Relationship Id="rId17" Type="http://schemas.openxmlformats.org/officeDocument/2006/relationships/image" Target="../media/image18.png"/><Relationship Id="rId16" Type="http://schemas.openxmlformats.org/officeDocument/2006/relationships/image" Target="../media/image17.png"/><Relationship Id="rId15" Type="http://schemas.openxmlformats.org/officeDocument/2006/relationships/image" Target="../media/image16.png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1.png"/><Relationship Id="rId8" Type="http://schemas.openxmlformats.org/officeDocument/2006/relationships/image" Target="../media/image30.png"/><Relationship Id="rId7" Type="http://schemas.openxmlformats.org/officeDocument/2006/relationships/image" Target="../media/image29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Relationship Id="rId3" Type="http://schemas.openxmlformats.org/officeDocument/2006/relationships/image" Target="../media/image25.png"/><Relationship Id="rId29" Type="http://schemas.openxmlformats.org/officeDocument/2006/relationships/image" Target="../media/image51.png"/><Relationship Id="rId28" Type="http://schemas.openxmlformats.org/officeDocument/2006/relationships/image" Target="../media/image50.png"/><Relationship Id="rId27" Type="http://schemas.openxmlformats.org/officeDocument/2006/relationships/image" Target="../media/image49.png"/><Relationship Id="rId26" Type="http://schemas.openxmlformats.org/officeDocument/2006/relationships/image" Target="../media/image48.png"/><Relationship Id="rId25" Type="http://schemas.openxmlformats.org/officeDocument/2006/relationships/image" Target="../media/image47.png"/><Relationship Id="rId24" Type="http://schemas.openxmlformats.org/officeDocument/2006/relationships/image" Target="../media/image46.png"/><Relationship Id="rId23" Type="http://schemas.openxmlformats.org/officeDocument/2006/relationships/image" Target="../media/image45.png"/><Relationship Id="rId22" Type="http://schemas.openxmlformats.org/officeDocument/2006/relationships/image" Target="../media/image44.png"/><Relationship Id="rId21" Type="http://schemas.openxmlformats.org/officeDocument/2006/relationships/image" Target="../media/image43.png"/><Relationship Id="rId20" Type="http://schemas.openxmlformats.org/officeDocument/2006/relationships/image" Target="../media/image42.png"/><Relationship Id="rId2" Type="http://schemas.openxmlformats.org/officeDocument/2006/relationships/image" Target="../media/image24.png"/><Relationship Id="rId19" Type="http://schemas.openxmlformats.org/officeDocument/2006/relationships/image" Target="../media/image41.png"/><Relationship Id="rId18" Type="http://schemas.openxmlformats.org/officeDocument/2006/relationships/image" Target="../media/image40.png"/><Relationship Id="rId17" Type="http://schemas.openxmlformats.org/officeDocument/2006/relationships/image" Target="../media/image39.png"/><Relationship Id="rId16" Type="http://schemas.openxmlformats.org/officeDocument/2006/relationships/image" Target="../media/image38.png"/><Relationship Id="rId15" Type="http://schemas.openxmlformats.org/officeDocument/2006/relationships/image" Target="../media/image37.png"/><Relationship Id="rId14" Type="http://schemas.openxmlformats.org/officeDocument/2006/relationships/image" Target="../media/image36.png"/><Relationship Id="rId13" Type="http://schemas.openxmlformats.org/officeDocument/2006/relationships/image" Target="../media/image35.png"/><Relationship Id="rId12" Type="http://schemas.openxmlformats.org/officeDocument/2006/relationships/image" Target="../media/image34.png"/><Relationship Id="rId11" Type="http://schemas.openxmlformats.org/officeDocument/2006/relationships/image" Target="../media/image33.png"/><Relationship Id="rId10" Type="http://schemas.openxmlformats.org/officeDocument/2006/relationships/image" Target="../media/image32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61.GIF"/><Relationship Id="rId8" Type="http://schemas.openxmlformats.org/officeDocument/2006/relationships/image" Target="../media/image60.GIF"/><Relationship Id="rId7" Type="http://schemas.openxmlformats.org/officeDocument/2006/relationships/image" Target="../media/image59.png"/><Relationship Id="rId6" Type="http://schemas.openxmlformats.org/officeDocument/2006/relationships/image" Target="../media/image58.png"/><Relationship Id="rId5" Type="http://schemas.openxmlformats.org/officeDocument/2006/relationships/image" Target="../media/image57.GIF"/><Relationship Id="rId4" Type="http://schemas.openxmlformats.org/officeDocument/2006/relationships/image" Target="../media/image56.GIF"/><Relationship Id="rId3" Type="http://schemas.openxmlformats.org/officeDocument/2006/relationships/image" Target="../media/image55.png"/><Relationship Id="rId2" Type="http://schemas.openxmlformats.org/officeDocument/2006/relationships/image" Target="../media/image54.GIF"/><Relationship Id="rId10" Type="http://schemas.openxmlformats.org/officeDocument/2006/relationships/image" Target="../media/image62.png"/><Relationship Id="rId1" Type="http://schemas.openxmlformats.org/officeDocument/2006/relationships/image" Target="../media/image5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8</xdr:row>
      <xdr:rowOff>38100</xdr:rowOff>
    </xdr:from>
    <xdr:to>
      <xdr:col>3</xdr:col>
      <xdr:colOff>-38100</xdr:colOff>
      <xdr:row>9</xdr:row>
      <xdr:rowOff>-38100</xdr:rowOff>
    </xdr:to>
    <xdr:pic>
      <xdr:nvPicPr>
        <xdr:cNvPr id="2" name="Picture 2" descr="MuZNSr"/>
        <xdr:cNvPicPr/>
      </xdr:nvPicPr>
      <xdr:blipFill>
        <a:blip r:embed="rId1"/>
        <a:stretch>
          <a:fillRect/>
        </a:stretch>
      </xdr:blipFill>
      <xdr:spPr>
        <a:xfrm>
          <a:off x="1689100" y="90043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18</xdr:row>
      <xdr:rowOff>38100</xdr:rowOff>
    </xdr:from>
    <xdr:to>
      <xdr:col>3</xdr:col>
      <xdr:colOff>-38100</xdr:colOff>
      <xdr:row>19</xdr:row>
      <xdr:rowOff>-38100</xdr:rowOff>
    </xdr:to>
    <xdr:pic>
      <xdr:nvPicPr>
        <xdr:cNvPr id="3" name="Picture 3" descr="CPEDTK"/>
        <xdr:cNvPicPr/>
      </xdr:nvPicPr>
      <xdr:blipFill>
        <a:blip r:embed="rId2"/>
        <a:stretch>
          <a:fillRect/>
        </a:stretch>
      </xdr:blipFill>
      <xdr:spPr>
        <a:xfrm>
          <a:off x="1689100" y="216916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5</xdr:row>
      <xdr:rowOff>38100</xdr:rowOff>
    </xdr:from>
    <xdr:to>
      <xdr:col>3</xdr:col>
      <xdr:colOff>-38100</xdr:colOff>
      <xdr:row>6</xdr:row>
      <xdr:rowOff>-38100</xdr:rowOff>
    </xdr:to>
    <xdr:pic>
      <xdr:nvPicPr>
        <xdr:cNvPr id="4" name="Picture 4" descr="JAAjyn"/>
        <xdr:cNvPicPr/>
      </xdr:nvPicPr>
      <xdr:blipFill>
        <a:blip r:embed="rId3"/>
        <a:stretch>
          <a:fillRect/>
        </a:stretch>
      </xdr:blipFill>
      <xdr:spPr>
        <a:xfrm>
          <a:off x="1689100" y="47752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12</xdr:row>
      <xdr:rowOff>38100</xdr:rowOff>
    </xdr:from>
    <xdr:to>
      <xdr:col>3</xdr:col>
      <xdr:colOff>-38100</xdr:colOff>
      <xdr:row>13</xdr:row>
      <xdr:rowOff>-38100</xdr:rowOff>
    </xdr:to>
    <xdr:pic>
      <xdr:nvPicPr>
        <xdr:cNvPr id="5" name="Picture 5" descr="fiHbYT"/>
        <xdr:cNvPicPr/>
      </xdr:nvPicPr>
      <xdr:blipFill>
        <a:blip r:embed="rId4"/>
        <a:stretch>
          <a:fillRect/>
        </a:stretch>
      </xdr:blipFill>
      <xdr:spPr>
        <a:xfrm>
          <a:off x="1689100" y="14605000"/>
          <a:ext cx="58420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23</xdr:row>
      <xdr:rowOff>38100</xdr:rowOff>
    </xdr:from>
    <xdr:to>
      <xdr:col>3</xdr:col>
      <xdr:colOff>-38100</xdr:colOff>
      <xdr:row>24</xdr:row>
      <xdr:rowOff>-38100</xdr:rowOff>
    </xdr:to>
    <xdr:pic>
      <xdr:nvPicPr>
        <xdr:cNvPr id="6" name="Picture 6" descr="ltbgWF"/>
        <xdr:cNvPicPr/>
      </xdr:nvPicPr>
      <xdr:blipFill>
        <a:blip r:embed="rId5"/>
        <a:stretch>
          <a:fillRect/>
        </a:stretch>
      </xdr:blipFill>
      <xdr:spPr>
        <a:xfrm>
          <a:off x="1689100" y="281051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9</xdr:row>
      <xdr:rowOff>38100</xdr:rowOff>
    </xdr:from>
    <xdr:to>
      <xdr:col>3</xdr:col>
      <xdr:colOff>-38100</xdr:colOff>
      <xdr:row>10</xdr:row>
      <xdr:rowOff>-38100</xdr:rowOff>
    </xdr:to>
    <xdr:pic>
      <xdr:nvPicPr>
        <xdr:cNvPr id="7" name="Picture 7" descr="tOqhZr"/>
        <xdr:cNvPicPr/>
      </xdr:nvPicPr>
      <xdr:blipFill>
        <a:blip r:embed="rId6"/>
        <a:stretch>
          <a:fillRect/>
        </a:stretch>
      </xdr:blipFill>
      <xdr:spPr>
        <a:xfrm>
          <a:off x="1689100" y="104140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11</xdr:row>
      <xdr:rowOff>38100</xdr:rowOff>
    </xdr:from>
    <xdr:to>
      <xdr:col>3</xdr:col>
      <xdr:colOff>-38100</xdr:colOff>
      <xdr:row>12</xdr:row>
      <xdr:rowOff>-38100</xdr:rowOff>
    </xdr:to>
    <xdr:pic>
      <xdr:nvPicPr>
        <xdr:cNvPr id="8" name="Picture 8" descr="WeSSlC"/>
        <xdr:cNvPicPr/>
      </xdr:nvPicPr>
      <xdr:blipFill>
        <a:blip r:embed="rId7"/>
        <a:stretch>
          <a:fillRect/>
        </a:stretch>
      </xdr:blipFill>
      <xdr:spPr>
        <a:xfrm>
          <a:off x="1689100" y="132334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4</xdr:row>
      <xdr:rowOff>38100</xdr:rowOff>
    </xdr:from>
    <xdr:to>
      <xdr:col>3</xdr:col>
      <xdr:colOff>-38100</xdr:colOff>
      <xdr:row>5</xdr:row>
      <xdr:rowOff>-38100</xdr:rowOff>
    </xdr:to>
    <xdr:pic>
      <xdr:nvPicPr>
        <xdr:cNvPr id="9" name="Picture 9" descr="giipBw"/>
        <xdr:cNvPicPr/>
      </xdr:nvPicPr>
      <xdr:blipFill>
        <a:blip r:embed="rId8"/>
        <a:stretch>
          <a:fillRect/>
        </a:stretch>
      </xdr:blipFill>
      <xdr:spPr>
        <a:xfrm>
          <a:off x="1689100" y="33655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10" name="Picture 10" descr="XZrYVe"/>
        <xdr:cNvPicPr/>
      </xdr:nvPicPr>
      <xdr:blipFill>
        <a:blip r:embed="rId9"/>
        <a:stretch>
          <a:fillRect/>
        </a:stretch>
      </xdr:blipFill>
      <xdr:spPr>
        <a:xfrm>
          <a:off x="1689100" y="118237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15</xdr:row>
      <xdr:rowOff>38100</xdr:rowOff>
    </xdr:from>
    <xdr:to>
      <xdr:col>3</xdr:col>
      <xdr:colOff>-38100</xdr:colOff>
      <xdr:row>16</xdr:row>
      <xdr:rowOff>-38100</xdr:rowOff>
    </xdr:to>
    <xdr:pic>
      <xdr:nvPicPr>
        <xdr:cNvPr id="11" name="Picture 11" descr="DgFrfD"/>
        <xdr:cNvPicPr/>
      </xdr:nvPicPr>
      <xdr:blipFill>
        <a:blip r:embed="rId10"/>
        <a:stretch>
          <a:fillRect/>
        </a:stretch>
      </xdr:blipFill>
      <xdr:spPr>
        <a:xfrm>
          <a:off x="1689100" y="174625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16</xdr:row>
      <xdr:rowOff>38100</xdr:rowOff>
    </xdr:from>
    <xdr:to>
      <xdr:col>3</xdr:col>
      <xdr:colOff>-38100</xdr:colOff>
      <xdr:row>17</xdr:row>
      <xdr:rowOff>-38100</xdr:rowOff>
    </xdr:to>
    <xdr:pic>
      <xdr:nvPicPr>
        <xdr:cNvPr id="12" name="Picture 12" descr="bGVBQC"/>
        <xdr:cNvPicPr/>
      </xdr:nvPicPr>
      <xdr:blipFill>
        <a:blip r:embed="rId11"/>
        <a:stretch>
          <a:fillRect/>
        </a:stretch>
      </xdr:blipFill>
      <xdr:spPr>
        <a:xfrm>
          <a:off x="1689100" y="188722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21</xdr:row>
      <xdr:rowOff>38100</xdr:rowOff>
    </xdr:from>
    <xdr:to>
      <xdr:col>3</xdr:col>
      <xdr:colOff>-38100</xdr:colOff>
      <xdr:row>22</xdr:row>
      <xdr:rowOff>-38100</xdr:rowOff>
    </xdr:to>
    <xdr:pic>
      <xdr:nvPicPr>
        <xdr:cNvPr id="13" name="Picture 13" descr="CStQdB"/>
        <xdr:cNvPicPr/>
      </xdr:nvPicPr>
      <xdr:blipFill>
        <a:blip r:embed="rId12"/>
        <a:stretch>
          <a:fillRect/>
        </a:stretch>
      </xdr:blipFill>
      <xdr:spPr>
        <a:xfrm>
          <a:off x="1689100" y="252857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22</xdr:row>
      <xdr:rowOff>38100</xdr:rowOff>
    </xdr:from>
    <xdr:to>
      <xdr:col>3</xdr:col>
      <xdr:colOff>-38100</xdr:colOff>
      <xdr:row>23</xdr:row>
      <xdr:rowOff>-38100</xdr:rowOff>
    </xdr:to>
    <xdr:pic>
      <xdr:nvPicPr>
        <xdr:cNvPr id="14" name="Picture 14" descr="LHrpUr"/>
        <xdr:cNvPicPr/>
      </xdr:nvPicPr>
      <xdr:blipFill>
        <a:blip r:embed="rId13"/>
        <a:stretch>
          <a:fillRect/>
        </a:stretch>
      </xdr:blipFill>
      <xdr:spPr>
        <a:xfrm>
          <a:off x="1689100" y="266954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6</xdr:row>
      <xdr:rowOff>38100</xdr:rowOff>
    </xdr:from>
    <xdr:to>
      <xdr:col>3</xdr:col>
      <xdr:colOff>-38100</xdr:colOff>
      <xdr:row>7</xdr:row>
      <xdr:rowOff>-38100</xdr:rowOff>
    </xdr:to>
    <xdr:pic>
      <xdr:nvPicPr>
        <xdr:cNvPr id="15" name="Picture 15" descr="eHarVK"/>
        <xdr:cNvPicPr/>
      </xdr:nvPicPr>
      <xdr:blipFill>
        <a:blip r:embed="rId14"/>
        <a:stretch>
          <a:fillRect/>
        </a:stretch>
      </xdr:blipFill>
      <xdr:spPr>
        <a:xfrm>
          <a:off x="1689100" y="61849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3</xdr:row>
      <xdr:rowOff>38100</xdr:rowOff>
    </xdr:from>
    <xdr:to>
      <xdr:col>3</xdr:col>
      <xdr:colOff>-38100</xdr:colOff>
      <xdr:row>4</xdr:row>
      <xdr:rowOff>-38100</xdr:rowOff>
    </xdr:to>
    <xdr:pic>
      <xdr:nvPicPr>
        <xdr:cNvPr id="16" name="Picture 16" descr="yNbnHU"/>
        <xdr:cNvPicPr/>
      </xdr:nvPicPr>
      <xdr:blipFill>
        <a:blip r:embed="rId15"/>
        <a:stretch>
          <a:fillRect/>
        </a:stretch>
      </xdr:blipFill>
      <xdr:spPr>
        <a:xfrm>
          <a:off x="1689100" y="19558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17</xdr:row>
      <xdr:rowOff>38100</xdr:rowOff>
    </xdr:from>
    <xdr:to>
      <xdr:col>3</xdr:col>
      <xdr:colOff>-38100</xdr:colOff>
      <xdr:row>18</xdr:row>
      <xdr:rowOff>-38100</xdr:rowOff>
    </xdr:to>
    <xdr:pic>
      <xdr:nvPicPr>
        <xdr:cNvPr id="17" name="Picture 17" descr="lUYCoJ"/>
        <xdr:cNvPicPr/>
      </xdr:nvPicPr>
      <xdr:blipFill>
        <a:blip r:embed="rId16"/>
        <a:stretch>
          <a:fillRect/>
        </a:stretch>
      </xdr:blipFill>
      <xdr:spPr>
        <a:xfrm>
          <a:off x="1689100" y="202819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7</xdr:row>
      <xdr:rowOff>38100</xdr:rowOff>
    </xdr:from>
    <xdr:to>
      <xdr:col>3</xdr:col>
      <xdr:colOff>-38100</xdr:colOff>
      <xdr:row>8</xdr:row>
      <xdr:rowOff>-38100</xdr:rowOff>
    </xdr:to>
    <xdr:pic>
      <xdr:nvPicPr>
        <xdr:cNvPr id="18" name="Picture 18" descr="ggueYz"/>
        <xdr:cNvPicPr/>
      </xdr:nvPicPr>
      <xdr:blipFill>
        <a:blip r:embed="rId17"/>
        <a:stretch>
          <a:fillRect/>
        </a:stretch>
      </xdr:blipFill>
      <xdr:spPr>
        <a:xfrm>
          <a:off x="1689100" y="75946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13</xdr:row>
      <xdr:rowOff>38100</xdr:rowOff>
    </xdr:from>
    <xdr:to>
      <xdr:col>3</xdr:col>
      <xdr:colOff>-38100</xdr:colOff>
      <xdr:row>14</xdr:row>
      <xdr:rowOff>-38100</xdr:rowOff>
    </xdr:to>
    <xdr:pic>
      <xdr:nvPicPr>
        <xdr:cNvPr id="19" name="Picture 19" descr="WsiJol"/>
        <xdr:cNvPicPr/>
      </xdr:nvPicPr>
      <xdr:blipFill>
        <a:blip r:embed="rId18"/>
        <a:stretch>
          <a:fillRect/>
        </a:stretch>
      </xdr:blipFill>
      <xdr:spPr>
        <a:xfrm>
          <a:off x="1689100" y="146431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14</xdr:row>
      <xdr:rowOff>38100</xdr:rowOff>
    </xdr:from>
    <xdr:to>
      <xdr:col>3</xdr:col>
      <xdr:colOff>-38100</xdr:colOff>
      <xdr:row>15</xdr:row>
      <xdr:rowOff>-38100</xdr:rowOff>
    </xdr:to>
    <xdr:pic>
      <xdr:nvPicPr>
        <xdr:cNvPr id="20" name="Picture 20" descr="NaTkMQ"/>
        <xdr:cNvPicPr/>
      </xdr:nvPicPr>
      <xdr:blipFill>
        <a:blip r:embed="rId19"/>
        <a:stretch>
          <a:fillRect/>
        </a:stretch>
      </xdr:blipFill>
      <xdr:spPr>
        <a:xfrm>
          <a:off x="1689100" y="160528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2</xdr:row>
      <xdr:rowOff>38100</xdr:rowOff>
    </xdr:from>
    <xdr:to>
      <xdr:col>3</xdr:col>
      <xdr:colOff>-38100</xdr:colOff>
      <xdr:row>3</xdr:row>
      <xdr:rowOff>-38100</xdr:rowOff>
    </xdr:to>
    <xdr:pic>
      <xdr:nvPicPr>
        <xdr:cNvPr id="21" name="Picture 21" descr="imLRXy"/>
        <xdr:cNvPicPr/>
      </xdr:nvPicPr>
      <xdr:blipFill>
        <a:blip r:embed="rId20"/>
        <a:stretch>
          <a:fillRect/>
        </a:stretch>
      </xdr:blipFill>
      <xdr:spPr>
        <a:xfrm>
          <a:off x="1689100" y="546100"/>
          <a:ext cx="584200" cy="13335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19</xdr:row>
      <xdr:rowOff>38100</xdr:rowOff>
    </xdr:from>
    <xdr:to>
      <xdr:col>3</xdr:col>
      <xdr:colOff>-38100</xdr:colOff>
      <xdr:row>20</xdr:row>
      <xdr:rowOff>-38100</xdr:rowOff>
    </xdr:to>
    <xdr:pic>
      <xdr:nvPicPr>
        <xdr:cNvPr id="22" name="Picture 22" descr="EUPwAQ"/>
        <xdr:cNvPicPr/>
      </xdr:nvPicPr>
      <xdr:blipFill>
        <a:blip r:embed="rId21"/>
        <a:stretch>
          <a:fillRect/>
        </a:stretch>
      </xdr:blipFill>
      <xdr:spPr>
        <a:xfrm>
          <a:off x="1689100" y="23101300"/>
          <a:ext cx="584200" cy="133350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29</xdr:col>
      <xdr:colOff>38100</xdr:colOff>
      <xdr:row>24</xdr:row>
      <xdr:rowOff>38100</xdr:rowOff>
    </xdr:from>
    <xdr:to>
      <xdr:col>30</xdr:col>
      <xdr:colOff>-38100</xdr:colOff>
      <xdr:row>25</xdr:row>
      <xdr:rowOff>-38100</xdr:rowOff>
    </xdr:to>
    <xdr:pic>
      <xdr:nvPicPr>
        <xdr:cNvPr id="2" name="Picture 2" descr="WsMGhr"/>
        <xdr:cNvPicPr/>
      </xdr:nvPicPr>
      <xdr:blipFill>
        <a:blip r:embed="rId1"/>
        <a:stretch>
          <a:fillRect/>
        </a:stretch>
      </xdr:blipFill>
      <xdr:spPr>
        <a:xfrm>
          <a:off x="23972520" y="206476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35</xdr:row>
      <xdr:rowOff>38100</xdr:rowOff>
    </xdr:from>
    <xdr:to>
      <xdr:col>30</xdr:col>
      <xdr:colOff>-38100</xdr:colOff>
      <xdr:row>36</xdr:row>
      <xdr:rowOff>-38100</xdr:rowOff>
    </xdr:to>
    <xdr:pic>
      <xdr:nvPicPr>
        <xdr:cNvPr id="3" name="Picture 3" descr="GBMHWT"/>
        <xdr:cNvPicPr/>
      </xdr:nvPicPr>
      <xdr:blipFill>
        <a:blip r:embed="rId2"/>
        <a:stretch>
          <a:fillRect/>
        </a:stretch>
      </xdr:blipFill>
      <xdr:spPr>
        <a:xfrm>
          <a:off x="23972520" y="361543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33</xdr:row>
      <xdr:rowOff>38100</xdr:rowOff>
    </xdr:from>
    <xdr:to>
      <xdr:col>30</xdr:col>
      <xdr:colOff>-38100</xdr:colOff>
      <xdr:row>34</xdr:row>
      <xdr:rowOff>-38100</xdr:rowOff>
    </xdr:to>
    <xdr:pic>
      <xdr:nvPicPr>
        <xdr:cNvPr id="4" name="Picture 4" descr="YAloqR"/>
        <xdr:cNvPicPr/>
      </xdr:nvPicPr>
      <xdr:blipFill>
        <a:blip r:embed="rId3"/>
        <a:stretch>
          <a:fillRect/>
        </a:stretch>
      </xdr:blipFill>
      <xdr:spPr>
        <a:xfrm>
          <a:off x="23972520" y="333349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17</xdr:row>
      <xdr:rowOff>38100</xdr:rowOff>
    </xdr:from>
    <xdr:to>
      <xdr:col>30</xdr:col>
      <xdr:colOff>-38100</xdr:colOff>
      <xdr:row>18</xdr:row>
      <xdr:rowOff>-38100</xdr:rowOff>
    </xdr:to>
    <xdr:pic>
      <xdr:nvPicPr>
        <xdr:cNvPr id="5" name="Picture 5" descr="EYXctw"/>
        <xdr:cNvPicPr/>
      </xdr:nvPicPr>
      <xdr:blipFill>
        <a:blip r:embed="rId4"/>
        <a:stretch>
          <a:fillRect/>
        </a:stretch>
      </xdr:blipFill>
      <xdr:spPr>
        <a:xfrm>
          <a:off x="23972520" y="107797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12</xdr:row>
      <xdr:rowOff>38100</xdr:rowOff>
    </xdr:from>
    <xdr:to>
      <xdr:col>30</xdr:col>
      <xdr:colOff>-38100</xdr:colOff>
      <xdr:row>13</xdr:row>
      <xdr:rowOff>-38100</xdr:rowOff>
    </xdr:to>
    <xdr:pic>
      <xdr:nvPicPr>
        <xdr:cNvPr id="6" name="Picture 6" descr="oRjZFe"/>
        <xdr:cNvPicPr/>
      </xdr:nvPicPr>
      <xdr:blipFill>
        <a:blip r:embed="rId5"/>
        <a:stretch>
          <a:fillRect/>
        </a:stretch>
      </xdr:blipFill>
      <xdr:spPr>
        <a:xfrm>
          <a:off x="23972520" y="49504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23</xdr:row>
      <xdr:rowOff>38100</xdr:rowOff>
    </xdr:from>
    <xdr:to>
      <xdr:col>30</xdr:col>
      <xdr:colOff>-38100</xdr:colOff>
      <xdr:row>24</xdr:row>
      <xdr:rowOff>-38100</xdr:rowOff>
    </xdr:to>
    <xdr:pic>
      <xdr:nvPicPr>
        <xdr:cNvPr id="7" name="Picture 7" descr="uJCIQE"/>
        <xdr:cNvPicPr/>
      </xdr:nvPicPr>
      <xdr:blipFill>
        <a:blip r:embed="rId6"/>
        <a:stretch>
          <a:fillRect/>
        </a:stretch>
      </xdr:blipFill>
      <xdr:spPr>
        <a:xfrm>
          <a:off x="23972520" y="192379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28</xdr:row>
      <xdr:rowOff>38100</xdr:rowOff>
    </xdr:from>
    <xdr:to>
      <xdr:col>30</xdr:col>
      <xdr:colOff>-38100</xdr:colOff>
      <xdr:row>29</xdr:row>
      <xdr:rowOff>-38100</xdr:rowOff>
    </xdr:to>
    <xdr:pic>
      <xdr:nvPicPr>
        <xdr:cNvPr id="8" name="Picture 8" descr="nhISTN"/>
        <xdr:cNvPicPr/>
      </xdr:nvPicPr>
      <xdr:blipFill>
        <a:blip r:embed="rId7"/>
        <a:stretch>
          <a:fillRect/>
        </a:stretch>
      </xdr:blipFill>
      <xdr:spPr>
        <a:xfrm>
          <a:off x="23972520" y="262864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21</xdr:row>
      <xdr:rowOff>38100</xdr:rowOff>
    </xdr:from>
    <xdr:to>
      <xdr:col>30</xdr:col>
      <xdr:colOff>-38100</xdr:colOff>
      <xdr:row>22</xdr:row>
      <xdr:rowOff>-38100</xdr:rowOff>
    </xdr:to>
    <xdr:pic>
      <xdr:nvPicPr>
        <xdr:cNvPr id="9" name="Picture 9" descr="KLgONa"/>
        <xdr:cNvPicPr/>
      </xdr:nvPicPr>
      <xdr:blipFill>
        <a:blip r:embed="rId8"/>
        <a:stretch>
          <a:fillRect/>
        </a:stretch>
      </xdr:blipFill>
      <xdr:spPr>
        <a:xfrm>
          <a:off x="23972520" y="164185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31</xdr:row>
      <xdr:rowOff>38100</xdr:rowOff>
    </xdr:from>
    <xdr:to>
      <xdr:col>30</xdr:col>
      <xdr:colOff>-38100</xdr:colOff>
      <xdr:row>32</xdr:row>
      <xdr:rowOff>-38100</xdr:rowOff>
    </xdr:to>
    <xdr:pic>
      <xdr:nvPicPr>
        <xdr:cNvPr id="10" name="Picture 10" descr="IBhcmz"/>
        <xdr:cNvPicPr/>
      </xdr:nvPicPr>
      <xdr:blipFill>
        <a:blip r:embed="rId9"/>
        <a:stretch>
          <a:fillRect/>
        </a:stretch>
      </xdr:blipFill>
      <xdr:spPr>
        <a:xfrm>
          <a:off x="23972520" y="305155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15</xdr:row>
      <xdr:rowOff>38100</xdr:rowOff>
    </xdr:from>
    <xdr:to>
      <xdr:col>30</xdr:col>
      <xdr:colOff>-38100</xdr:colOff>
      <xdr:row>16</xdr:row>
      <xdr:rowOff>-38100</xdr:rowOff>
    </xdr:to>
    <xdr:pic>
      <xdr:nvPicPr>
        <xdr:cNvPr id="11" name="Picture 11" descr="PMeQOk"/>
        <xdr:cNvPicPr/>
      </xdr:nvPicPr>
      <xdr:blipFill>
        <a:blip r:embed="rId10"/>
        <a:stretch>
          <a:fillRect/>
        </a:stretch>
      </xdr:blipFill>
      <xdr:spPr>
        <a:xfrm>
          <a:off x="23972520" y="79603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20</xdr:row>
      <xdr:rowOff>38100</xdr:rowOff>
    </xdr:from>
    <xdr:to>
      <xdr:col>30</xdr:col>
      <xdr:colOff>-38100</xdr:colOff>
      <xdr:row>21</xdr:row>
      <xdr:rowOff>-38100</xdr:rowOff>
    </xdr:to>
    <xdr:pic>
      <xdr:nvPicPr>
        <xdr:cNvPr id="12" name="Picture 12" descr="UKtSsl"/>
        <xdr:cNvPicPr/>
      </xdr:nvPicPr>
      <xdr:blipFill>
        <a:blip r:embed="rId11"/>
        <a:stretch>
          <a:fillRect/>
        </a:stretch>
      </xdr:blipFill>
      <xdr:spPr>
        <a:xfrm>
          <a:off x="23972520" y="150088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11</xdr:row>
      <xdr:rowOff>38100</xdr:rowOff>
    </xdr:from>
    <xdr:to>
      <xdr:col>30</xdr:col>
      <xdr:colOff>-38100</xdr:colOff>
      <xdr:row>12</xdr:row>
      <xdr:rowOff>-38100</xdr:rowOff>
    </xdr:to>
    <xdr:pic>
      <xdr:nvPicPr>
        <xdr:cNvPr id="13" name="Picture 13" descr="OPvKQX"/>
        <xdr:cNvPicPr/>
      </xdr:nvPicPr>
      <xdr:blipFill>
        <a:blip r:embed="rId12"/>
        <a:stretch>
          <a:fillRect/>
        </a:stretch>
      </xdr:blipFill>
      <xdr:spPr>
        <a:xfrm>
          <a:off x="23972520" y="35407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16</xdr:row>
      <xdr:rowOff>38100</xdr:rowOff>
    </xdr:from>
    <xdr:to>
      <xdr:col>30</xdr:col>
      <xdr:colOff>-38100</xdr:colOff>
      <xdr:row>17</xdr:row>
      <xdr:rowOff>-38100</xdr:rowOff>
    </xdr:to>
    <xdr:pic>
      <xdr:nvPicPr>
        <xdr:cNvPr id="14" name="Picture 14" descr="rJWNJl"/>
        <xdr:cNvPicPr/>
      </xdr:nvPicPr>
      <xdr:blipFill>
        <a:blip r:embed="rId13"/>
        <a:stretch>
          <a:fillRect/>
        </a:stretch>
      </xdr:blipFill>
      <xdr:spPr>
        <a:xfrm>
          <a:off x="23972520" y="93700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27</xdr:row>
      <xdr:rowOff>38100</xdr:rowOff>
    </xdr:from>
    <xdr:to>
      <xdr:col>30</xdr:col>
      <xdr:colOff>-38100</xdr:colOff>
      <xdr:row>28</xdr:row>
      <xdr:rowOff>-38100</xdr:rowOff>
    </xdr:to>
    <xdr:pic>
      <xdr:nvPicPr>
        <xdr:cNvPr id="15" name="Picture 15" descr="bqIoiv"/>
        <xdr:cNvPicPr/>
      </xdr:nvPicPr>
      <xdr:blipFill>
        <a:blip r:embed="rId14"/>
        <a:stretch>
          <a:fillRect/>
        </a:stretch>
      </xdr:blipFill>
      <xdr:spPr>
        <a:xfrm>
          <a:off x="23972520" y="248767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10</xdr:row>
      <xdr:rowOff>38100</xdr:rowOff>
    </xdr:from>
    <xdr:to>
      <xdr:col>30</xdr:col>
      <xdr:colOff>-38100</xdr:colOff>
      <xdr:row>11</xdr:row>
      <xdr:rowOff>-38100</xdr:rowOff>
    </xdr:to>
    <xdr:pic>
      <xdr:nvPicPr>
        <xdr:cNvPr id="16" name="Picture 16" descr="ycWNYl"/>
        <xdr:cNvPicPr/>
      </xdr:nvPicPr>
      <xdr:blipFill>
        <a:blip r:embed="rId15"/>
        <a:stretch>
          <a:fillRect/>
        </a:stretch>
      </xdr:blipFill>
      <xdr:spPr>
        <a:xfrm>
          <a:off x="23972520" y="21310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34</xdr:row>
      <xdr:rowOff>38100</xdr:rowOff>
    </xdr:from>
    <xdr:to>
      <xdr:col>30</xdr:col>
      <xdr:colOff>-38100</xdr:colOff>
      <xdr:row>35</xdr:row>
      <xdr:rowOff>-38100</xdr:rowOff>
    </xdr:to>
    <xdr:pic>
      <xdr:nvPicPr>
        <xdr:cNvPr id="17" name="Picture 17" descr="TuEbhk"/>
        <xdr:cNvPicPr/>
      </xdr:nvPicPr>
      <xdr:blipFill>
        <a:blip r:embed="rId16"/>
        <a:stretch>
          <a:fillRect/>
        </a:stretch>
      </xdr:blipFill>
      <xdr:spPr>
        <a:xfrm>
          <a:off x="23972520" y="347446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37</xdr:row>
      <xdr:rowOff>38100</xdr:rowOff>
    </xdr:from>
    <xdr:to>
      <xdr:col>30</xdr:col>
      <xdr:colOff>-38100</xdr:colOff>
      <xdr:row>38</xdr:row>
      <xdr:rowOff>-38100</xdr:rowOff>
    </xdr:to>
    <xdr:pic>
      <xdr:nvPicPr>
        <xdr:cNvPr id="18" name="Picture 18" descr="hJLInr"/>
        <xdr:cNvPicPr/>
      </xdr:nvPicPr>
      <xdr:blipFill>
        <a:blip r:embed="rId17"/>
        <a:stretch>
          <a:fillRect/>
        </a:stretch>
      </xdr:blipFill>
      <xdr:spPr>
        <a:xfrm>
          <a:off x="23972520" y="389737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19</xdr:row>
      <xdr:rowOff>38100</xdr:rowOff>
    </xdr:from>
    <xdr:to>
      <xdr:col>30</xdr:col>
      <xdr:colOff>-38100</xdr:colOff>
      <xdr:row>20</xdr:row>
      <xdr:rowOff>-38100</xdr:rowOff>
    </xdr:to>
    <xdr:pic>
      <xdr:nvPicPr>
        <xdr:cNvPr id="19" name="Picture 19" descr="UIQxQq"/>
        <xdr:cNvPicPr/>
      </xdr:nvPicPr>
      <xdr:blipFill>
        <a:blip r:embed="rId18"/>
        <a:stretch>
          <a:fillRect/>
        </a:stretch>
      </xdr:blipFill>
      <xdr:spPr>
        <a:xfrm>
          <a:off x="23972520" y="135991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22</xdr:row>
      <xdr:rowOff>38100</xdr:rowOff>
    </xdr:from>
    <xdr:to>
      <xdr:col>30</xdr:col>
      <xdr:colOff>-38100</xdr:colOff>
      <xdr:row>23</xdr:row>
      <xdr:rowOff>-38100</xdr:rowOff>
    </xdr:to>
    <xdr:pic>
      <xdr:nvPicPr>
        <xdr:cNvPr id="20" name="Picture 20" descr="lcxygY"/>
        <xdr:cNvPicPr/>
      </xdr:nvPicPr>
      <xdr:blipFill>
        <a:blip r:embed="rId19"/>
        <a:stretch>
          <a:fillRect/>
        </a:stretch>
      </xdr:blipFill>
      <xdr:spPr>
        <a:xfrm>
          <a:off x="23972520" y="178282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32</xdr:row>
      <xdr:rowOff>38100</xdr:rowOff>
    </xdr:from>
    <xdr:to>
      <xdr:col>30</xdr:col>
      <xdr:colOff>-38100</xdr:colOff>
      <xdr:row>33</xdr:row>
      <xdr:rowOff>-38100</xdr:rowOff>
    </xdr:to>
    <xdr:pic>
      <xdr:nvPicPr>
        <xdr:cNvPr id="21" name="Picture 21" descr="dSEijR"/>
        <xdr:cNvPicPr/>
      </xdr:nvPicPr>
      <xdr:blipFill>
        <a:blip r:embed="rId20"/>
        <a:stretch>
          <a:fillRect/>
        </a:stretch>
      </xdr:blipFill>
      <xdr:spPr>
        <a:xfrm>
          <a:off x="23972520" y="319252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36</xdr:row>
      <xdr:rowOff>38100</xdr:rowOff>
    </xdr:from>
    <xdr:to>
      <xdr:col>30</xdr:col>
      <xdr:colOff>-38100</xdr:colOff>
      <xdr:row>37</xdr:row>
      <xdr:rowOff>-38100</xdr:rowOff>
    </xdr:to>
    <xdr:pic>
      <xdr:nvPicPr>
        <xdr:cNvPr id="22" name="Picture 22" descr="LYhsqt"/>
        <xdr:cNvPicPr/>
      </xdr:nvPicPr>
      <xdr:blipFill>
        <a:blip r:embed="rId21"/>
        <a:stretch>
          <a:fillRect/>
        </a:stretch>
      </xdr:blipFill>
      <xdr:spPr>
        <a:xfrm>
          <a:off x="23972520" y="375640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30</xdr:row>
      <xdr:rowOff>38100</xdr:rowOff>
    </xdr:from>
    <xdr:to>
      <xdr:col>30</xdr:col>
      <xdr:colOff>-38100</xdr:colOff>
      <xdr:row>31</xdr:row>
      <xdr:rowOff>-38100</xdr:rowOff>
    </xdr:to>
    <xdr:pic>
      <xdr:nvPicPr>
        <xdr:cNvPr id="23" name="Picture 23" descr="TxoOhU"/>
        <xdr:cNvPicPr/>
      </xdr:nvPicPr>
      <xdr:blipFill>
        <a:blip r:embed="rId22"/>
        <a:stretch>
          <a:fillRect/>
        </a:stretch>
      </xdr:blipFill>
      <xdr:spPr>
        <a:xfrm>
          <a:off x="23972520" y="291058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39</xdr:row>
      <xdr:rowOff>38100</xdr:rowOff>
    </xdr:from>
    <xdr:to>
      <xdr:col>30</xdr:col>
      <xdr:colOff>-38100</xdr:colOff>
      <xdr:row>40</xdr:row>
      <xdr:rowOff>-38100</xdr:rowOff>
    </xdr:to>
    <xdr:pic>
      <xdr:nvPicPr>
        <xdr:cNvPr id="24" name="Picture 24" descr="GCfrMq"/>
        <xdr:cNvPicPr/>
      </xdr:nvPicPr>
      <xdr:blipFill>
        <a:blip r:embed="rId23"/>
        <a:stretch>
          <a:fillRect/>
        </a:stretch>
      </xdr:blipFill>
      <xdr:spPr>
        <a:xfrm>
          <a:off x="23972520" y="417931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25</xdr:row>
      <xdr:rowOff>38100</xdr:rowOff>
    </xdr:from>
    <xdr:to>
      <xdr:col>30</xdr:col>
      <xdr:colOff>-38100</xdr:colOff>
      <xdr:row>26</xdr:row>
      <xdr:rowOff>-38100</xdr:rowOff>
    </xdr:to>
    <xdr:pic>
      <xdr:nvPicPr>
        <xdr:cNvPr id="25" name="Picture 25" descr="IUWxOI"/>
        <xdr:cNvPicPr/>
      </xdr:nvPicPr>
      <xdr:blipFill>
        <a:blip r:embed="rId24"/>
        <a:stretch>
          <a:fillRect/>
        </a:stretch>
      </xdr:blipFill>
      <xdr:spPr>
        <a:xfrm>
          <a:off x="23972520" y="220573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38</xdr:row>
      <xdr:rowOff>38100</xdr:rowOff>
    </xdr:from>
    <xdr:to>
      <xdr:col>30</xdr:col>
      <xdr:colOff>-38100</xdr:colOff>
      <xdr:row>39</xdr:row>
      <xdr:rowOff>-38100</xdr:rowOff>
    </xdr:to>
    <xdr:pic>
      <xdr:nvPicPr>
        <xdr:cNvPr id="26" name="Picture 26" descr="brCzmN"/>
        <xdr:cNvPicPr/>
      </xdr:nvPicPr>
      <xdr:blipFill>
        <a:blip r:embed="rId25"/>
        <a:stretch>
          <a:fillRect/>
        </a:stretch>
      </xdr:blipFill>
      <xdr:spPr>
        <a:xfrm>
          <a:off x="23972520" y="403834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18</xdr:row>
      <xdr:rowOff>38100</xdr:rowOff>
    </xdr:from>
    <xdr:to>
      <xdr:col>30</xdr:col>
      <xdr:colOff>-38100</xdr:colOff>
      <xdr:row>19</xdr:row>
      <xdr:rowOff>-38100</xdr:rowOff>
    </xdr:to>
    <xdr:pic>
      <xdr:nvPicPr>
        <xdr:cNvPr id="27" name="Picture 27" descr="VbyrqX"/>
        <xdr:cNvPicPr/>
      </xdr:nvPicPr>
      <xdr:blipFill>
        <a:blip r:embed="rId26"/>
        <a:stretch>
          <a:fillRect/>
        </a:stretch>
      </xdr:blipFill>
      <xdr:spPr>
        <a:xfrm>
          <a:off x="23972520" y="121894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40</xdr:row>
      <xdr:rowOff>38100</xdr:rowOff>
    </xdr:from>
    <xdr:to>
      <xdr:col>30</xdr:col>
      <xdr:colOff>-38100</xdr:colOff>
      <xdr:row>41</xdr:row>
      <xdr:rowOff>-38100</xdr:rowOff>
    </xdr:to>
    <xdr:pic>
      <xdr:nvPicPr>
        <xdr:cNvPr id="28" name="Picture 28" descr="MDsPiF"/>
        <xdr:cNvPicPr/>
      </xdr:nvPicPr>
      <xdr:blipFill>
        <a:blip r:embed="rId27"/>
        <a:stretch>
          <a:fillRect/>
        </a:stretch>
      </xdr:blipFill>
      <xdr:spPr>
        <a:xfrm>
          <a:off x="23972520" y="432028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26</xdr:row>
      <xdr:rowOff>38100</xdr:rowOff>
    </xdr:from>
    <xdr:to>
      <xdr:col>30</xdr:col>
      <xdr:colOff>-38100</xdr:colOff>
      <xdr:row>27</xdr:row>
      <xdr:rowOff>-38100</xdr:rowOff>
    </xdr:to>
    <xdr:pic>
      <xdr:nvPicPr>
        <xdr:cNvPr id="29" name="Picture 29" descr="IYoURo"/>
        <xdr:cNvPicPr/>
      </xdr:nvPicPr>
      <xdr:blipFill>
        <a:blip r:embed="rId28"/>
        <a:stretch>
          <a:fillRect/>
        </a:stretch>
      </xdr:blipFill>
      <xdr:spPr>
        <a:xfrm>
          <a:off x="23972520" y="23467060"/>
          <a:ext cx="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29</xdr:row>
      <xdr:rowOff>38100</xdr:rowOff>
    </xdr:from>
    <xdr:to>
      <xdr:col>30</xdr:col>
      <xdr:colOff>-38100</xdr:colOff>
      <xdr:row>30</xdr:row>
      <xdr:rowOff>-38100</xdr:rowOff>
    </xdr:to>
    <xdr:pic>
      <xdr:nvPicPr>
        <xdr:cNvPr id="30" name="Picture 30" descr="kqNTvJ"/>
        <xdr:cNvPicPr/>
      </xdr:nvPicPr>
      <xdr:blipFill>
        <a:blip r:embed="rId29"/>
        <a:stretch>
          <a:fillRect/>
        </a:stretch>
      </xdr:blipFill>
      <xdr:spPr>
        <a:xfrm>
          <a:off x="23972520" y="27696160"/>
          <a:ext cx="0" cy="133350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28</xdr:col>
      <xdr:colOff>38100</xdr:colOff>
      <xdr:row>48</xdr:row>
      <xdr:rowOff>38100</xdr:rowOff>
    </xdr:from>
    <xdr:to>
      <xdr:col>29</xdr:col>
      <xdr:colOff>-38100</xdr:colOff>
      <xdr:row>49</xdr:row>
      <xdr:rowOff>-38100</xdr:rowOff>
    </xdr:to>
    <xdr:pic>
      <xdr:nvPicPr>
        <xdr:cNvPr id="2" name="Picture 2" descr="AyQgfs"/>
        <xdr:cNvPicPr/>
      </xdr:nvPicPr>
      <xdr:blipFill>
        <a:blip r:embed="rId1"/>
        <a:stretch>
          <a:fillRect/>
        </a:stretch>
      </xdr:blipFill>
      <xdr:spPr>
        <a:xfrm>
          <a:off x="28369260" y="39176960"/>
          <a:ext cx="2499360" cy="275971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29</xdr:col>
      <xdr:colOff>38100</xdr:colOff>
      <xdr:row>5</xdr:row>
      <xdr:rowOff>38100</xdr:rowOff>
    </xdr:from>
    <xdr:to>
      <xdr:col>30</xdr:col>
      <xdr:colOff>-38100</xdr:colOff>
      <xdr:row>6</xdr:row>
      <xdr:rowOff>-38100</xdr:rowOff>
    </xdr:to>
    <xdr:pic>
      <xdr:nvPicPr>
        <xdr:cNvPr id="2" name="Picture 2" descr="RoOEfR"/>
        <xdr:cNvPicPr/>
      </xdr:nvPicPr>
      <xdr:blipFill>
        <a:blip r:embed="rId1"/>
        <a:stretch>
          <a:fillRect/>
        </a:stretch>
      </xdr:blipFill>
      <xdr:spPr>
        <a:xfrm>
          <a:off x="34775140" y="7856220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30</xdr:col>
      <xdr:colOff>38100</xdr:colOff>
      <xdr:row>5</xdr:row>
      <xdr:rowOff>38100</xdr:rowOff>
    </xdr:from>
    <xdr:to>
      <xdr:col>31</xdr:col>
      <xdr:colOff>-38100</xdr:colOff>
      <xdr:row>6</xdr:row>
      <xdr:rowOff>-38100</xdr:rowOff>
    </xdr:to>
    <xdr:pic>
      <xdr:nvPicPr>
        <xdr:cNvPr id="3" name="Picture 3" descr="wxdnCf"/>
        <xdr:cNvPicPr/>
      </xdr:nvPicPr>
      <xdr:blipFill>
        <a:blip r:embed="rId2"/>
        <a:stretch>
          <a:fillRect/>
        </a:stretch>
      </xdr:blipFill>
      <xdr:spPr>
        <a:xfrm>
          <a:off x="35699700" y="7856220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6</xdr:row>
      <xdr:rowOff>38100</xdr:rowOff>
    </xdr:from>
    <xdr:to>
      <xdr:col>30</xdr:col>
      <xdr:colOff>-38100</xdr:colOff>
      <xdr:row>7</xdr:row>
      <xdr:rowOff>-38100</xdr:rowOff>
    </xdr:to>
    <xdr:pic>
      <xdr:nvPicPr>
        <xdr:cNvPr id="4" name="Picture 4" descr="FRAtVK"/>
        <xdr:cNvPicPr/>
      </xdr:nvPicPr>
      <xdr:blipFill>
        <a:blip r:embed="rId3"/>
        <a:stretch>
          <a:fillRect/>
        </a:stretch>
      </xdr:blipFill>
      <xdr:spPr>
        <a:xfrm>
          <a:off x="34775140" y="9727565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30</xdr:col>
      <xdr:colOff>38100</xdr:colOff>
      <xdr:row>6</xdr:row>
      <xdr:rowOff>38100</xdr:rowOff>
    </xdr:from>
    <xdr:to>
      <xdr:col>31</xdr:col>
      <xdr:colOff>-38100</xdr:colOff>
      <xdr:row>7</xdr:row>
      <xdr:rowOff>-38100</xdr:rowOff>
    </xdr:to>
    <xdr:pic>
      <xdr:nvPicPr>
        <xdr:cNvPr id="5" name="Picture 5" descr="ZlOLqz"/>
        <xdr:cNvPicPr/>
      </xdr:nvPicPr>
      <xdr:blipFill>
        <a:blip r:embed="rId4"/>
        <a:stretch>
          <a:fillRect/>
        </a:stretch>
      </xdr:blipFill>
      <xdr:spPr>
        <a:xfrm>
          <a:off x="35699700" y="9727565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30</xdr:col>
      <xdr:colOff>38100</xdr:colOff>
      <xdr:row>3</xdr:row>
      <xdr:rowOff>38100</xdr:rowOff>
    </xdr:from>
    <xdr:to>
      <xdr:col>31</xdr:col>
      <xdr:colOff>-38100</xdr:colOff>
      <xdr:row>4</xdr:row>
      <xdr:rowOff>-38100</xdr:rowOff>
    </xdr:to>
    <xdr:pic>
      <xdr:nvPicPr>
        <xdr:cNvPr id="6" name="Picture 6" descr="nAyxNf"/>
        <xdr:cNvPicPr/>
      </xdr:nvPicPr>
      <xdr:blipFill>
        <a:blip r:embed="rId5"/>
        <a:stretch>
          <a:fillRect/>
        </a:stretch>
      </xdr:blipFill>
      <xdr:spPr>
        <a:xfrm>
          <a:off x="35699700" y="4575175"/>
          <a:ext cx="84836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3</xdr:row>
      <xdr:rowOff>38100</xdr:rowOff>
    </xdr:from>
    <xdr:to>
      <xdr:col>30</xdr:col>
      <xdr:colOff>-38100</xdr:colOff>
      <xdr:row>4</xdr:row>
      <xdr:rowOff>-38100</xdr:rowOff>
    </xdr:to>
    <xdr:pic>
      <xdr:nvPicPr>
        <xdr:cNvPr id="7" name="Picture 7" descr="nOvias"/>
        <xdr:cNvPicPr/>
      </xdr:nvPicPr>
      <xdr:blipFill>
        <a:blip r:embed="rId6"/>
        <a:stretch>
          <a:fillRect/>
        </a:stretch>
      </xdr:blipFill>
      <xdr:spPr>
        <a:xfrm>
          <a:off x="34775140" y="4575175"/>
          <a:ext cx="848360" cy="1333500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4</xdr:row>
      <xdr:rowOff>38100</xdr:rowOff>
    </xdr:from>
    <xdr:to>
      <xdr:col>30</xdr:col>
      <xdr:colOff>-38100</xdr:colOff>
      <xdr:row>5</xdr:row>
      <xdr:rowOff>-38100</xdr:rowOff>
    </xdr:to>
    <xdr:pic>
      <xdr:nvPicPr>
        <xdr:cNvPr id="8" name="Picture 8" descr="zJqhkY"/>
        <xdr:cNvPicPr/>
      </xdr:nvPicPr>
      <xdr:blipFill>
        <a:blip r:embed="rId7"/>
        <a:stretch>
          <a:fillRect/>
        </a:stretch>
      </xdr:blipFill>
      <xdr:spPr>
        <a:xfrm>
          <a:off x="34775140" y="5984875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30</xdr:col>
      <xdr:colOff>38100</xdr:colOff>
      <xdr:row>4</xdr:row>
      <xdr:rowOff>38100</xdr:rowOff>
    </xdr:from>
    <xdr:to>
      <xdr:col>31</xdr:col>
      <xdr:colOff>-38100</xdr:colOff>
      <xdr:row>5</xdr:row>
      <xdr:rowOff>-38100</xdr:rowOff>
    </xdr:to>
    <xdr:pic>
      <xdr:nvPicPr>
        <xdr:cNvPr id="9" name="Picture 9" descr="akWZOJ"/>
        <xdr:cNvPicPr/>
      </xdr:nvPicPr>
      <xdr:blipFill>
        <a:blip r:embed="rId8"/>
        <a:stretch>
          <a:fillRect/>
        </a:stretch>
      </xdr:blipFill>
      <xdr:spPr>
        <a:xfrm>
          <a:off x="35699700" y="5984875"/>
          <a:ext cx="848360" cy="1795145"/>
        </a:xfrm>
        <a:prstGeom prst="rect">
          <a:avLst/>
        </a:prstGeom>
      </xdr:spPr>
    </xdr:pic>
    <xdr:clientData fLocksWithSheet="0"/>
  </xdr:twoCellAnchor>
  <xdr:twoCellAnchor>
    <xdr:from>
      <xdr:col>30</xdr:col>
      <xdr:colOff>38100</xdr:colOff>
      <xdr:row>2</xdr:row>
      <xdr:rowOff>38100</xdr:rowOff>
    </xdr:from>
    <xdr:to>
      <xdr:col>31</xdr:col>
      <xdr:colOff>-38100</xdr:colOff>
      <xdr:row>3</xdr:row>
      <xdr:rowOff>-38100</xdr:rowOff>
    </xdr:to>
    <xdr:pic>
      <xdr:nvPicPr>
        <xdr:cNvPr id="10" name="Picture 10" descr="CIdsbP"/>
        <xdr:cNvPicPr/>
      </xdr:nvPicPr>
      <xdr:blipFill>
        <a:blip r:embed="rId9"/>
        <a:stretch>
          <a:fillRect/>
        </a:stretch>
      </xdr:blipFill>
      <xdr:spPr>
        <a:xfrm>
          <a:off x="35699700" y="586740"/>
          <a:ext cx="848360" cy="3912235"/>
        </a:xfrm>
        <a:prstGeom prst="rect">
          <a:avLst/>
        </a:prstGeom>
      </xdr:spPr>
    </xdr:pic>
    <xdr:clientData fLocksWithSheet="0"/>
  </xdr:twoCellAnchor>
  <xdr:twoCellAnchor>
    <xdr:from>
      <xdr:col>29</xdr:col>
      <xdr:colOff>38100</xdr:colOff>
      <xdr:row>2</xdr:row>
      <xdr:rowOff>38100</xdr:rowOff>
    </xdr:from>
    <xdr:to>
      <xdr:col>30</xdr:col>
      <xdr:colOff>-38100</xdr:colOff>
      <xdr:row>3</xdr:row>
      <xdr:rowOff>-38100</xdr:rowOff>
    </xdr:to>
    <xdr:pic>
      <xdr:nvPicPr>
        <xdr:cNvPr id="11" name="Picture 11" descr="MxMuCg"/>
        <xdr:cNvPicPr/>
      </xdr:nvPicPr>
      <xdr:blipFill>
        <a:blip r:embed="rId10"/>
        <a:stretch>
          <a:fillRect/>
        </a:stretch>
      </xdr:blipFill>
      <xdr:spPr>
        <a:xfrm>
          <a:off x="34775140" y="586740"/>
          <a:ext cx="848360" cy="391223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hyperlink" Target="https://leiting.feishu.cn/wiki/AOp8wU8PLiEf4rkav20cTXQmn0d?sheet=qV0jgk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hyperlink" Target="https://leiting.feishu.cn/wiki/GrokwGOncibIoCkNixWcCsj8nog?sheet=D0p9uk&amp;range=QTQ3" TargetMode="External"/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7" Type="http://schemas.openxmlformats.org/officeDocument/2006/relationships/hyperlink" Target="https://leiting.feishu.cn/wiki/GrokwGOncibIoCkNixWcCsj8nog?sheet=D0p9uk&amp;range=QTc" TargetMode="External"/><Relationship Id="rId6" Type="http://schemas.openxmlformats.org/officeDocument/2006/relationships/hyperlink" Target="https://leiting.feishu.cn/wiki/GrokwGOncibIoCkNixWcCsj8nog?sheet=D0p9uk&amp;range=QTM3" TargetMode="External"/><Relationship Id="rId5" Type="http://schemas.openxmlformats.org/officeDocument/2006/relationships/hyperlink" Target="https://leiting.feishu.cn/wiki/GrokwGOncibIoCkNixWcCsj8nog?sheet=D0p9uk&amp;range=QTk" TargetMode="External"/><Relationship Id="rId4" Type="http://schemas.openxmlformats.org/officeDocument/2006/relationships/hyperlink" Target="https://leiting.feishu.cn/wiki/GrokwGOncibIoCkNixWcCsj8nog?sheet=D0p9uk&amp;range=QTU3" TargetMode="External"/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74"/>
  <sheetViews>
    <sheetView tabSelected="1" topLeftCell="A45" workbookViewId="0">
      <selection activeCell="C53" sqref="C53"/>
    </sheetView>
  </sheetViews>
  <sheetFormatPr defaultColWidth="14" defaultRowHeight="15.2"/>
  <cols>
    <col min="1" max="1" width="14" customWidth="1"/>
    <col min="3" max="3" width="48" customWidth="1"/>
    <col min="4" max="4" width="91" customWidth="1"/>
    <col min="5" max="5" width="22" customWidth="1"/>
    <col min="6" max="6" width="8" customWidth="1"/>
  </cols>
  <sheetData>
    <row r="1" spans="1:21">
      <c r="A1" s="1" t="s">
        <v>0</v>
      </c>
      <c r="B1" s="25" t="s">
        <v>1</v>
      </c>
      <c r="C1" s="25" t="s">
        <v>2</v>
      </c>
      <c r="D1" s="25" t="s">
        <v>3</v>
      </c>
      <c r="E1" s="21" t="s">
        <v>4</v>
      </c>
      <c r="F1" s="21" t="s">
        <v>5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>
      <c r="A2" s="8">
        <v>1</v>
      </c>
      <c r="B2" s="21" t="s">
        <v>6</v>
      </c>
      <c r="C2" s="21" t="s">
        <v>7</v>
      </c>
      <c r="D2" s="21" t="s">
        <v>8</v>
      </c>
      <c r="E2" s="21" t="s">
        <v>9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>
      <c r="A3" s="8">
        <v>2</v>
      </c>
      <c r="B3" s="21" t="s">
        <v>10</v>
      </c>
      <c r="C3" s="21" t="s">
        <v>11</v>
      </c>
      <c r="D3" s="21"/>
      <c r="E3" s="21" t="s">
        <v>9</v>
      </c>
      <c r="F3" s="21"/>
      <c r="G3" s="21"/>
      <c r="H3" s="21"/>
      <c r="I3" s="21"/>
      <c r="J3" s="21">
        <v>4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ht="111" customHeight="1" spans="1:21">
      <c r="A4" s="2">
        <v>3</v>
      </c>
      <c r="B4" s="21" t="s">
        <v>12</v>
      </c>
      <c r="C4" s="21" t="s">
        <v>13</v>
      </c>
      <c r="D4" s="21"/>
      <c r="E4" s="21" t="s">
        <v>14</v>
      </c>
      <c r="F4" s="21" t="str">
        <f>_xlfn.DISPIMG("ID_546E2A9585AC483F88F79B1B0FABC91A",1)</f>
        <v>=DISPIMG("ID_546E2A9585AC483F88F79B1B0FABC91A",1)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ht="111" customHeight="1" spans="1:21">
      <c r="A5" s="2">
        <v>4</v>
      </c>
      <c r="B5" s="23" t="s">
        <v>15</v>
      </c>
      <c r="C5" s="21" t="s">
        <v>16</v>
      </c>
      <c r="D5" s="21" t="s">
        <v>17</v>
      </c>
      <c r="E5" s="21" t="s">
        <v>14</v>
      </c>
      <c r="F5" s="21" t="str">
        <f>_xlfn.DISPIMG("ID_41892C5987A24E9D8B5B91A5BF98D2B7",1)</f>
        <v>=DISPIMG("ID_41892C5987A24E9D8B5B91A5BF98D2B7",1)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>
      <c r="A6" s="3">
        <v>5</v>
      </c>
      <c r="B6" s="23" t="s">
        <v>18</v>
      </c>
      <c r="C6" s="21" t="s">
        <v>19</v>
      </c>
      <c r="D6" s="21"/>
      <c r="E6" s="21" t="s">
        <v>20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ht="111" customHeight="1" spans="1:21">
      <c r="A7" s="2">
        <v>6</v>
      </c>
      <c r="B7" s="23" t="s">
        <v>21</v>
      </c>
      <c r="C7" s="21" t="s">
        <v>22</v>
      </c>
      <c r="E7" s="21" t="s">
        <v>20</v>
      </c>
      <c r="F7" s="21" t="str">
        <f>_xlfn.DISPIMG("ID_5FE4F3319B1340A0A1AA8B69BA6A64D9",1)</f>
        <v>=DISPIMG("ID_5FE4F3319B1340A0A1AA8B69BA6A64D9",1)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1">
      <c r="A8" s="3">
        <v>7</v>
      </c>
      <c r="B8" s="23" t="s">
        <v>23</v>
      </c>
      <c r="C8" s="23" t="s">
        <v>24</v>
      </c>
      <c r="D8" s="21"/>
      <c r="E8" s="21" t="s">
        <v>20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ht="111" customHeight="1" spans="1:21">
      <c r="A9" s="2">
        <v>8</v>
      </c>
      <c r="B9" s="21" t="s">
        <v>25</v>
      </c>
      <c r="C9" s="21" t="s">
        <v>26</v>
      </c>
      <c r="D9" s="21" t="s">
        <v>27</v>
      </c>
      <c r="E9" s="21" t="s">
        <v>20</v>
      </c>
      <c r="F9" s="21" t="str">
        <f>_xlfn.DISPIMG("ID_379C38818A72462381D5A5FA72F2772D",1)</f>
        <v>=DISPIMG("ID_379C38818A72462381D5A5FA72F2772D",1)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1">
      <c r="A10" s="3">
        <v>9</v>
      </c>
      <c r="B10" s="21" t="s">
        <v>28</v>
      </c>
      <c r="C10" s="21" t="s">
        <v>29</v>
      </c>
      <c r="D10" s="21"/>
      <c r="E10" s="21" t="s">
        <v>9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spans="1:21">
      <c r="A11" s="8">
        <v>10</v>
      </c>
      <c r="B11" s="21" t="s">
        <v>30</v>
      </c>
      <c r="C11" s="21" t="s">
        <v>31</v>
      </c>
      <c r="D11" s="21" t="s">
        <v>32</v>
      </c>
      <c r="E11" s="21" t="s">
        <v>33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1">
      <c r="A12" s="8">
        <v>11</v>
      </c>
      <c r="B12" s="21" t="s">
        <v>34</v>
      </c>
      <c r="C12" s="21" t="s">
        <v>35</v>
      </c>
      <c r="D12" s="21" t="s">
        <v>36</v>
      </c>
      <c r="E12" s="21" t="s">
        <v>9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ht="111" customHeight="1" spans="1:21">
      <c r="A13" s="2">
        <v>12</v>
      </c>
      <c r="B13" s="21" t="s">
        <v>37</v>
      </c>
      <c r="C13" s="21" t="s">
        <v>38</v>
      </c>
      <c r="D13" s="21" t="s">
        <v>39</v>
      </c>
      <c r="E13" s="21" t="s">
        <v>33</v>
      </c>
      <c r="F13" s="21" t="str">
        <f>_xlfn.DISPIMG("ID_C8C750FDD3534A9889D7EE7B2118CEA7",1)</f>
        <v>=DISPIMG("ID_C8C750FDD3534A9889D7EE7B2118CEA7",1)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 ht="111" customHeight="1" spans="1:21">
      <c r="A14" s="2">
        <v>13</v>
      </c>
      <c r="B14" s="21" t="s">
        <v>40</v>
      </c>
      <c r="C14" s="21" t="s">
        <v>41</v>
      </c>
      <c r="D14" s="21"/>
      <c r="E14" s="21" t="s">
        <v>42</v>
      </c>
      <c r="F14" s="21" t="str">
        <f>_xlfn.DISPIMG("ID_CA739DAFEB6E440EA04AC5D75AD83F16",1)</f>
        <v>=DISPIMG("ID_CA739DAFEB6E440EA04AC5D75AD83F16",1)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</row>
    <row r="15" spans="1:21">
      <c r="A15" s="8">
        <v>14</v>
      </c>
      <c r="B15" s="21" t="s">
        <v>43</v>
      </c>
      <c r="C15" s="21" t="s">
        <v>44</v>
      </c>
      <c r="D15" s="21" t="s">
        <v>45</v>
      </c>
      <c r="E15" s="21" t="s">
        <v>42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spans="1:21">
      <c r="A16" s="8">
        <v>15</v>
      </c>
      <c r="B16" s="21" t="s">
        <v>46</v>
      </c>
      <c r="C16" s="21" t="s">
        <v>47</v>
      </c>
      <c r="D16" s="21" t="s">
        <v>48</v>
      </c>
      <c r="E16" s="21" t="s">
        <v>20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spans="1:21">
      <c r="A17" s="8">
        <v>16</v>
      </c>
      <c r="B17" s="21" t="s">
        <v>49</v>
      </c>
      <c r="C17" s="21" t="s">
        <v>50</v>
      </c>
      <c r="D17" s="21" t="s">
        <v>51</v>
      </c>
      <c r="E17" s="21" t="s">
        <v>9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spans="1:21">
      <c r="A18" s="8">
        <v>17</v>
      </c>
      <c r="B18" s="21" t="s">
        <v>52</v>
      </c>
      <c r="C18" s="21" t="s">
        <v>53</v>
      </c>
      <c r="D18" s="21"/>
      <c r="E18" s="21" t="s">
        <v>9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spans="1:21">
      <c r="A19" s="8">
        <v>18</v>
      </c>
      <c r="B19" s="21" t="s">
        <v>54</v>
      </c>
      <c r="C19" s="21" t="s">
        <v>55</v>
      </c>
      <c r="D19" s="21"/>
      <c r="E19" s="21" t="s">
        <v>14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spans="1:21">
      <c r="A20" s="8">
        <v>19</v>
      </c>
      <c r="B20" s="21" t="s">
        <v>56</v>
      </c>
      <c r="C20" s="21" t="s">
        <v>57</v>
      </c>
      <c r="D20" s="21"/>
      <c r="E20" s="21" t="s">
        <v>58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 spans="1:21">
      <c r="A21" s="8">
        <v>20</v>
      </c>
      <c r="B21" s="21" t="s">
        <v>59</v>
      </c>
      <c r="C21" s="21" t="s">
        <v>60</v>
      </c>
      <c r="D21" s="21"/>
      <c r="E21" s="21" t="s">
        <v>58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spans="1:21">
      <c r="A22" s="8">
        <v>21</v>
      </c>
      <c r="B22" s="21" t="s">
        <v>61</v>
      </c>
      <c r="C22" s="21" t="s">
        <v>62</v>
      </c>
      <c r="D22" s="21"/>
      <c r="E22" s="21" t="s">
        <v>20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spans="1:21">
      <c r="A23" s="8">
        <v>22</v>
      </c>
      <c r="B23" s="21" t="s">
        <v>63</v>
      </c>
      <c r="C23" s="21" t="s">
        <v>64</v>
      </c>
      <c r="D23" s="21"/>
      <c r="E23" s="21" t="s">
        <v>9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  <row r="24" spans="1:21">
      <c r="A24" s="8">
        <v>23</v>
      </c>
      <c r="B24" s="21" t="s">
        <v>65</v>
      </c>
      <c r="C24" s="21" t="s">
        <v>66</v>
      </c>
      <c r="D24" s="21" t="s">
        <v>67</v>
      </c>
      <c r="E24" s="21" t="s">
        <v>58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</row>
    <row r="25" spans="1:21">
      <c r="A25" s="8">
        <v>24</v>
      </c>
      <c r="B25" s="21" t="s">
        <v>68</v>
      </c>
      <c r="C25" s="21" t="s">
        <v>69</v>
      </c>
      <c r="D25" s="21"/>
      <c r="E25" s="21" t="s">
        <v>14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</row>
    <row r="26" spans="1:21">
      <c r="A26" s="8">
        <v>25</v>
      </c>
      <c r="B26" s="21" t="s">
        <v>70</v>
      </c>
      <c r="C26" s="21" t="s">
        <v>71</v>
      </c>
      <c r="D26" s="21" t="s">
        <v>72</v>
      </c>
      <c r="E26" s="21" t="s">
        <v>58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spans="1:21">
      <c r="A27" s="8">
        <v>26</v>
      </c>
      <c r="B27" s="21" t="s">
        <v>73</v>
      </c>
      <c r="C27" s="21" t="s">
        <v>74</v>
      </c>
      <c r="D27" s="21"/>
      <c r="E27" s="21" t="s">
        <v>42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spans="1:21">
      <c r="A28" s="8">
        <v>27</v>
      </c>
      <c r="B28" s="21" t="s">
        <v>75</v>
      </c>
      <c r="C28" s="21" t="s">
        <v>76</v>
      </c>
      <c r="D28" s="21"/>
      <c r="E28" s="21" t="s">
        <v>58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 spans="1:21">
      <c r="A29" s="8">
        <v>28</v>
      </c>
      <c r="B29" s="21" t="s">
        <v>77</v>
      </c>
      <c r="C29" s="21" t="s">
        <v>78</v>
      </c>
      <c r="D29" s="21"/>
      <c r="E29" s="21" t="s">
        <v>58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</row>
    <row r="30" spans="1:21">
      <c r="A30" s="8">
        <v>29</v>
      </c>
      <c r="B30" s="21" t="s">
        <v>79</v>
      </c>
      <c r="C30" s="21" t="s">
        <v>80</v>
      </c>
      <c r="D30" s="21" t="s">
        <v>81</v>
      </c>
      <c r="E30" s="21" t="s">
        <v>14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</row>
    <row r="31" spans="1:21">
      <c r="A31" s="8">
        <v>30</v>
      </c>
      <c r="B31" s="21" t="s">
        <v>82</v>
      </c>
      <c r="C31" s="21" t="s">
        <v>83</v>
      </c>
      <c r="D31" s="21"/>
      <c r="E31" s="21" t="s">
        <v>14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 spans="1:21">
      <c r="A32" s="8">
        <v>31</v>
      </c>
      <c r="B32" s="21" t="s">
        <v>84</v>
      </c>
      <c r="C32" s="21" t="s">
        <v>85</v>
      </c>
      <c r="D32" s="21"/>
      <c r="E32" s="21" t="s">
        <v>33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</row>
    <row r="33" spans="1:21">
      <c r="A33" s="8">
        <v>32</v>
      </c>
      <c r="B33" s="21" t="s">
        <v>86</v>
      </c>
      <c r="C33" s="21" t="s">
        <v>87</v>
      </c>
      <c r="D33" s="21" t="s">
        <v>88</v>
      </c>
      <c r="E33" s="21" t="s">
        <v>58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 ht="29" customHeight="1" spans="1:21">
      <c r="A34" s="8">
        <v>33</v>
      </c>
      <c r="B34" s="21" t="s">
        <v>89</v>
      </c>
      <c r="C34" s="21" t="s">
        <v>90</v>
      </c>
      <c r="D34" s="21" t="s">
        <v>91</v>
      </c>
      <c r="E34" s="21" t="s">
        <v>14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 ht="83" customHeight="1" spans="1:21">
      <c r="A35" s="2">
        <v>34</v>
      </c>
      <c r="B35" s="21" t="s">
        <v>92</v>
      </c>
      <c r="C35" s="21" t="s">
        <v>93</v>
      </c>
      <c r="D35" s="21" t="s">
        <v>94</v>
      </c>
      <c r="E35" s="21" t="s">
        <v>14</v>
      </c>
      <c r="F35" s="21" t="str">
        <f>_xlfn.DISPIMG("ID_D40DEA4F8DA541AAB8904B6DA3B28089",1)</f>
        <v>=DISPIMG("ID_D40DEA4F8DA541AAB8904B6DA3B28089",1)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 ht="40" customHeight="1" spans="1:21">
      <c r="A36" s="8">
        <v>35</v>
      </c>
      <c r="B36" s="21" t="s">
        <v>95</v>
      </c>
      <c r="C36" s="21" t="s">
        <v>96</v>
      </c>
      <c r="D36" s="21" t="s">
        <v>97</v>
      </c>
      <c r="E36" s="21" t="s">
        <v>20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 ht="111" customHeight="1" spans="1:21">
      <c r="A37" s="2">
        <v>36</v>
      </c>
      <c r="B37" s="21" t="s">
        <v>98</v>
      </c>
      <c r="C37" s="21" t="s">
        <v>99</v>
      </c>
      <c r="D37" s="21" t="s">
        <v>100</v>
      </c>
      <c r="E37" s="21" t="s">
        <v>14</v>
      </c>
      <c r="F37" s="21" t="str">
        <f>_xlfn.DISPIMG("ID_580FBEEFD99F44A1ADCF432152D5E945",1)</f>
        <v>=DISPIMG("ID_580FBEEFD99F44A1ADCF432152D5E945",1)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 ht="33" customHeight="1" spans="1:21">
      <c r="A38" s="8">
        <v>37</v>
      </c>
      <c r="B38" s="21" t="s">
        <v>101</v>
      </c>
      <c r="C38" s="21" t="s">
        <v>102</v>
      </c>
      <c r="D38" s="21" t="s">
        <v>103</v>
      </c>
      <c r="E38" s="21" t="s">
        <v>33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</row>
    <row r="39" spans="1:21">
      <c r="A39" s="8">
        <v>38</v>
      </c>
      <c r="B39" s="21" t="s">
        <v>104</v>
      </c>
      <c r="C39" s="21" t="s">
        <v>105</v>
      </c>
      <c r="D39" s="21"/>
      <c r="E39" s="21" t="s">
        <v>58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</row>
    <row r="40" spans="1:21">
      <c r="A40" s="8">
        <v>39</v>
      </c>
      <c r="B40" s="21" t="s">
        <v>106</v>
      </c>
      <c r="C40" s="21" t="s">
        <v>107</v>
      </c>
      <c r="D40" s="21" t="s">
        <v>108</v>
      </c>
      <c r="E40" s="21" t="s">
        <v>42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</row>
    <row r="41" ht="28" spans="1:21">
      <c r="A41" s="148">
        <v>40</v>
      </c>
      <c r="B41" s="16" t="s">
        <v>109</v>
      </c>
      <c r="C41" s="16" t="s">
        <v>110</v>
      </c>
      <c r="D41" s="16" t="s">
        <v>111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</row>
    <row r="42" ht="111" customHeight="1" spans="1:21">
      <c r="A42" s="2">
        <v>41</v>
      </c>
      <c r="B42" s="21" t="s">
        <v>112</v>
      </c>
      <c r="C42" s="21" t="s">
        <v>113</v>
      </c>
      <c r="D42" s="21" t="s">
        <v>114</v>
      </c>
      <c r="E42" s="21" t="s">
        <v>58</v>
      </c>
      <c r="F42" s="21" t="str">
        <f>_xlfn.DISPIMG("ID_94AAB0458B7F420EA76325C64E01B6C2",1)</f>
        <v>=DISPIMG("ID_94AAB0458B7F420EA76325C64E01B6C2",1)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</row>
    <row r="43" ht="28" spans="1:21">
      <c r="A43" s="8">
        <v>42</v>
      </c>
      <c r="B43" s="21" t="s">
        <v>115</v>
      </c>
      <c r="C43" s="21" t="s">
        <v>116</v>
      </c>
      <c r="D43" s="21" t="s">
        <v>117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</row>
    <row r="44" ht="111" customHeight="1" spans="1:21">
      <c r="A44" s="2">
        <v>43</v>
      </c>
      <c r="B44" s="21" t="s">
        <v>118</v>
      </c>
      <c r="C44" s="21" t="s">
        <v>119</v>
      </c>
      <c r="D44" s="21" t="s">
        <v>120</v>
      </c>
      <c r="E44" s="21" t="s">
        <v>42</v>
      </c>
      <c r="F44" t="str">
        <f>_xlfn.DISPIMG("ID_F489C4BF30134C3991056A3BA6E6744F",1)</f>
        <v>=DISPIMG("ID_F489C4BF30134C3991056A3BA6E6744F",1)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 ht="111" customHeight="1" spans="1:21">
      <c r="A45" s="2">
        <v>44</v>
      </c>
      <c r="B45" s="21" t="s">
        <v>121</v>
      </c>
      <c r="C45" s="21" t="s">
        <v>122</v>
      </c>
      <c r="D45" s="21" t="s">
        <v>123</v>
      </c>
      <c r="E45" s="21" t="s">
        <v>33</v>
      </c>
      <c r="F45" s="21" t="str">
        <f>_xlfn.DISPIMG("ID_6A9F6F2B73774BBB8E85C5D052B66669",1)</f>
        <v>=DISPIMG("ID_6A9F6F2B73774BBB8E85C5D052B66669",1)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</row>
    <row r="46" ht="111" customHeight="1" spans="1:21">
      <c r="A46" s="2">
        <v>45</v>
      </c>
      <c r="B46" s="21" t="s">
        <v>124</v>
      </c>
      <c r="C46" s="21" t="s">
        <v>125</v>
      </c>
      <c r="D46" s="21" t="s">
        <v>126</v>
      </c>
      <c r="E46" s="21" t="s">
        <v>33</v>
      </c>
      <c r="F46" s="21" t="str">
        <f>_xlfn.DISPIMG("ID_5D02346217D34DD3AA142E19E19C49B1",1)</f>
        <v>=DISPIMG("ID_5D02346217D34DD3AA142E19E19C49B1",1)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 ht="111" customHeight="1" spans="1:21">
      <c r="A47" s="2">
        <v>46</v>
      </c>
      <c r="B47" s="21" t="s">
        <v>127</v>
      </c>
      <c r="C47" s="23" t="s">
        <v>128</v>
      </c>
      <c r="D47" s="21" t="s">
        <v>129</v>
      </c>
      <c r="E47" s="21" t="s">
        <v>42</v>
      </c>
      <c r="F47" s="20" t="str">
        <f>_xlfn.DISPIMG("ID_B59C8A0334E143E69F78107819AC970F",1)</f>
        <v>=DISPIMG("ID_B59C8A0334E143E69F78107819AC970F",1)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 ht="111" customHeight="1" spans="1:21">
      <c r="A48" s="2">
        <v>47</v>
      </c>
      <c r="B48" s="21" t="s">
        <v>130</v>
      </c>
      <c r="C48" s="21" t="s">
        <v>131</v>
      </c>
      <c r="D48" s="21" t="s">
        <v>132</v>
      </c>
      <c r="E48" s="21" t="s">
        <v>58</v>
      </c>
      <c r="F48" s="21" t="str">
        <f>_xlfn.DISPIMG("ID_60A86A4091584061A8A219D0DED6E6BC",1)</f>
        <v>=DISPIMG("ID_60A86A4091584061A8A219D0DED6E6BC",1)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 ht="28" spans="1:21">
      <c r="A49" s="8">
        <v>48</v>
      </c>
      <c r="B49" s="23" t="s">
        <v>133</v>
      </c>
      <c r="C49" s="21" t="s">
        <v>134</v>
      </c>
      <c r="D49" s="23" t="s">
        <v>135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 ht="28" spans="1:21">
      <c r="A50" s="8">
        <v>49</v>
      </c>
      <c r="B50" s="23" t="s">
        <v>136</v>
      </c>
      <c r="C50" s="21" t="s">
        <v>137</v>
      </c>
      <c r="D50" s="23" t="s">
        <v>135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 spans="1:21">
      <c r="A51" s="8">
        <v>50</v>
      </c>
      <c r="B51" s="23" t="s">
        <v>138</v>
      </c>
      <c r="C51" s="21" t="s">
        <v>139</v>
      </c>
      <c r="D51" s="23" t="s">
        <v>135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 spans="1:21">
      <c r="A52" s="8">
        <v>51</v>
      </c>
      <c r="B52" s="23" t="s">
        <v>140</v>
      </c>
      <c r="C52" s="21" t="s">
        <v>141</v>
      </c>
      <c r="D52" s="23" t="s">
        <v>135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 ht="111" customHeight="1" spans="1:21">
      <c r="A53" s="2">
        <v>52</v>
      </c>
      <c r="B53" s="21" t="s">
        <v>142</v>
      </c>
      <c r="C53" s="21" t="s">
        <v>143</v>
      </c>
      <c r="D53" s="21" t="s">
        <v>144</v>
      </c>
      <c r="E53" s="21" t="s">
        <v>14</v>
      </c>
      <c r="F53" s="21" t="str">
        <f>_xlfn.DISPIMG("ID_49B353FE784746EEBA3A25227A63675F",1)</f>
        <v>=DISPIMG("ID_49B353FE784746EEBA3A25227A63675F",1)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  <row r="54" ht="111" customHeight="1" spans="1:21">
      <c r="A54" s="2">
        <v>53</v>
      </c>
      <c r="B54" s="21" t="s">
        <v>145</v>
      </c>
      <c r="C54" s="21" t="s">
        <v>146</v>
      </c>
      <c r="D54" s="21"/>
      <c r="E54" s="21" t="s">
        <v>20</v>
      </c>
      <c r="F54" s="21" t="str">
        <f>_xlfn.DISPIMG("ID_5840427C5BC4479E846340751E4FA305",1)</f>
        <v>=DISPIMG("ID_5840427C5BC4479E846340751E4FA305",1)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 ht="111" customHeight="1" spans="1:21">
      <c r="A55" s="2">
        <v>54</v>
      </c>
      <c r="B55" s="23" t="s">
        <v>147</v>
      </c>
      <c r="C55" s="21" t="s">
        <v>148</v>
      </c>
      <c r="D55" s="23" t="s">
        <v>135</v>
      </c>
      <c r="E55" s="21" t="s">
        <v>58</v>
      </c>
      <c r="F55" s="21" t="str">
        <f>_xlfn.DISPIMG("ID_A912E88FF780433784976E04CB4BEC01",1)</f>
        <v>=DISPIMG("ID_A912E88FF780433784976E04CB4BEC01",1)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 spans="1:21">
      <c r="A56" s="8">
        <v>55</v>
      </c>
      <c r="B56" s="23" t="s">
        <v>149</v>
      </c>
      <c r="C56" s="21" t="s">
        <v>150</v>
      </c>
      <c r="D56" s="23" t="s">
        <v>135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 ht="111" customHeight="1" spans="1:21">
      <c r="A57" s="2">
        <v>56</v>
      </c>
      <c r="B57" s="21" t="s">
        <v>151</v>
      </c>
      <c r="C57" s="21" t="s">
        <v>152</v>
      </c>
      <c r="D57" s="21" t="s">
        <v>153</v>
      </c>
      <c r="E57" s="21" t="s">
        <v>14</v>
      </c>
      <c r="F57" s="21" t="str">
        <f>_xlfn.DISPIMG("ID_86A9089201EC4ED993A9CDC6AFD773C6",1)</f>
        <v>=DISPIMG("ID_86A9089201EC4ED993A9CDC6AFD773C6",1)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 ht="111" customHeight="1" spans="1:21">
      <c r="A58" s="2">
        <v>57</v>
      </c>
      <c r="B58" s="21" t="s">
        <v>154</v>
      </c>
      <c r="C58" s="21" t="s">
        <v>155</v>
      </c>
      <c r="D58" s="21" t="s">
        <v>156</v>
      </c>
      <c r="E58" s="21" t="s">
        <v>33</v>
      </c>
      <c r="F58" s="21" t="str">
        <f>_xlfn.DISPIMG("ID_5F374BE24E2A4C4DA1EC5D86BE28ABC7",1)</f>
        <v>=DISPIMG("ID_5F374BE24E2A4C4DA1EC5D86BE28ABC7",1)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 spans="1:21">
      <c r="A59" s="148">
        <v>58</v>
      </c>
      <c r="B59" s="16" t="s">
        <v>157</v>
      </c>
      <c r="C59" s="16" t="s">
        <v>158</v>
      </c>
      <c r="D59" s="16" t="s">
        <v>159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 ht="111" customHeight="1" spans="1:21">
      <c r="A60" s="148">
        <v>59</v>
      </c>
      <c r="B60" s="28" t="s">
        <v>160</v>
      </c>
      <c r="C60" s="28" t="s">
        <v>161</v>
      </c>
      <c r="D60" s="21"/>
      <c r="E60" s="21" t="s">
        <v>58</v>
      </c>
      <c r="F60" s="21" t="str">
        <f>_xlfn.DISPIMG("ID_F50943464F0B42649FF9DA6E09D9AB71",1)</f>
        <v>=DISPIMG("ID_F50943464F0B42649FF9DA6E09D9AB71",1)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 spans="1:21">
      <c r="A61" s="148">
        <v>60</v>
      </c>
      <c r="B61" s="28" t="s">
        <v>162</v>
      </c>
      <c r="C61" s="28" t="s">
        <v>163</v>
      </c>
      <c r="D61" s="21" t="s">
        <v>164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</row>
    <row r="62" ht="111" customHeight="1" spans="1:21">
      <c r="A62" s="148">
        <v>61</v>
      </c>
      <c r="B62" s="28" t="s">
        <v>165</v>
      </c>
      <c r="C62" s="28" t="s">
        <v>166</v>
      </c>
      <c r="D62" s="21" t="s">
        <v>167</v>
      </c>
      <c r="E62" s="21" t="s">
        <v>58</v>
      </c>
      <c r="F62" s="21" t="str">
        <f>_xlfn.DISPIMG("ID_C2EE5D420A984757BAD39E8AA79301B6",1)</f>
        <v>=DISPIMG("ID_C2EE5D420A984757BAD39E8AA79301B6",1)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 ht="111" customHeight="1" spans="1:21">
      <c r="A63" s="148">
        <v>62</v>
      </c>
      <c r="B63" s="28" t="s">
        <v>168</v>
      </c>
      <c r="C63" s="28" t="s">
        <v>169</v>
      </c>
      <c r="D63" s="21" t="s">
        <v>170</v>
      </c>
      <c r="E63" s="21" t="s">
        <v>14</v>
      </c>
      <c r="F63" s="21" t="str">
        <f>_xlfn.DISPIMG("ID_2126AC54262D45F1AC0F44F92328BA7C",1)</f>
        <v>=DISPIMG("ID_2126AC54262D45F1AC0F44F92328BA7C",1)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 ht="111" customHeight="1" spans="1:21">
      <c r="A64" s="148">
        <v>63</v>
      </c>
      <c r="B64" s="28" t="s">
        <v>171</v>
      </c>
      <c r="C64" s="16" t="s">
        <v>172</v>
      </c>
      <c r="D64" s="23" t="s">
        <v>173</v>
      </c>
      <c r="E64" s="21" t="s">
        <v>58</v>
      </c>
      <c r="F64" s="21" t="str">
        <f>_xlfn.DISPIMG("ID_F3D14E0C2D634E0F9D818550D406F768",1)</f>
        <v>=DISPIMG("ID_F3D14E0C2D634E0F9D818550D406F768",1)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 ht="28" spans="1:21">
      <c r="A65" s="8">
        <v>64</v>
      </c>
      <c r="B65" s="23" t="s">
        <v>174</v>
      </c>
      <c r="C65" s="21" t="s">
        <v>175</v>
      </c>
      <c r="E65" s="21" t="s">
        <v>58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 spans="1:21">
      <c r="A66" s="8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 spans="1:21">
      <c r="A67" s="8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</row>
    <row r="68" spans="1:21">
      <c r="A68" s="8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 spans="1:21">
      <c r="A69" s="8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</row>
    <row r="70" spans="1:21">
      <c r="A70" s="8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 spans="1:21">
      <c r="A71" s="8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</row>
    <row r="72" spans="1:21">
      <c r="A72" s="8"/>
      <c r="B72" s="21" t="s">
        <v>176</v>
      </c>
      <c r="C72" s="21" t="s">
        <v>177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 spans="1:21">
      <c r="A73" s="8"/>
      <c r="B73" s="21" t="s">
        <v>178</v>
      </c>
      <c r="C73" s="21" t="s">
        <v>179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</row>
    <row r="74" spans="1:21">
      <c r="A74" s="8"/>
      <c r="B74" s="21" t="s">
        <v>180</v>
      </c>
      <c r="C74" s="21" t="s">
        <v>181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</row>
  </sheetData>
  <dataValidations count="1">
    <dataValidation type="list" allowBlank="1" showErrorMessage="1" sqref="E60 E2:E58 E62:E65">
      <formula1>"单位（针对敌方）,单位（针对友方）,单位（无针对）,单位（固有机制）,卡片属性,扳机"</formula1>
    </dataValidation>
  </dataValidations>
  <hyperlinks>
    <hyperlink ref="D52" r:id="rId3" display="元素反应参考涌现设计"/>
    <hyperlink ref="D55" r:id="rId3" display="元素反应参考涌现设计"/>
    <hyperlink ref="D49" r:id="rId3" display="元素反应参考涌现设计"/>
    <hyperlink ref="D56" r:id="rId3" display="元素反应参考涌现设计"/>
    <hyperlink ref="D44" r:id="rId3" display="单位碰撞会传导点燃状态。隐藏参数{1}个回合后结束buff，数值可配系统表，并且未来战中和战前可变化，再次挂上同一个状态会刷新结束条件。当目标单位身上有buff时尝试挂另一个buff的规则，具体见涌现设计 "/>
    <hyperlink ref="D47" r:id="rId3" display="隐藏参数受到{2}次漏油伤害后结束漏油状态，并会在移动路径上留下有一定宽度的油地面。元素反应参考涌现设计 "/>
    <hyperlink ref="D48" r:id="rId3" display="伤害暂定一致；相连的地面就算是一片，不需要类型相同。冻结的冰地面算固态地面，不会导电。元素反应参考涌现设计 "/>
    <hyperlink ref="D45" r:id="rId3" display="隐藏参数{1}次碰撞后结束冻结状态，当挂上新的冻结时会刷新这个次数，同上，元素反应参考涌现设计 "/>
    <hyperlink ref="D51" r:id="rId3" display="元素反应参考涌现设计"/>
    <hyperlink ref="D46" r:id="rId3" display="隐藏参数{0}个回合后结束buff，元素反应参考涌现设计 "/>
    <hyperlink ref="D50" r:id="rId3" display="元素反应参考涌现设计"/>
  </hyperlinks>
  <pageMargins left="0.75" right="0.75" top="1" bottom="1" header="0.5" footer="0.5"/>
  <headerFooter/>
  <legacyDrawing r:id="rId2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5"/>
  <sheetViews>
    <sheetView topLeftCell="A40" workbookViewId="0">
      <selection activeCell="D102" sqref="D102"/>
    </sheetView>
  </sheetViews>
  <sheetFormatPr defaultColWidth="9.23076923076923" defaultRowHeight="15.2" outlineLevelCol="3"/>
  <cols>
    <col min="1" max="1" width="20.0288461538462" customWidth="1"/>
    <col min="2" max="2" width="9.38461538461539" customWidth="1"/>
    <col min="3" max="3" width="42.3076923076923" customWidth="1"/>
    <col min="4" max="4" width="153.846153846154" customWidth="1"/>
  </cols>
  <sheetData>
    <row r="1" spans="1:4">
      <c r="A1" t="s">
        <v>182</v>
      </c>
      <c r="B1" t="s">
        <v>183</v>
      </c>
      <c r="C1" t="s">
        <v>184</v>
      </c>
      <c r="D1" t="s">
        <v>185</v>
      </c>
    </row>
    <row r="2" spans="1:4">
      <c r="A2">
        <v>10010</v>
      </c>
      <c r="C2" t="s">
        <v>186</v>
      </c>
      <c r="D2" t="s">
        <v>187</v>
      </c>
    </row>
    <row r="3" spans="1:4">
      <c r="A3">
        <v>10011</v>
      </c>
      <c r="C3" t="s">
        <v>188</v>
      </c>
      <c r="D3" t="s">
        <v>189</v>
      </c>
    </row>
    <row r="4" spans="1:4">
      <c r="A4">
        <v>10012</v>
      </c>
      <c r="C4" t="s">
        <v>190</v>
      </c>
      <c r="D4" t="s">
        <v>191</v>
      </c>
    </row>
    <row r="5" spans="1:4">
      <c r="A5">
        <v>10013</v>
      </c>
      <c r="C5" t="s">
        <v>192</v>
      </c>
      <c r="D5" t="s">
        <v>193</v>
      </c>
    </row>
    <row r="6" spans="1:4">
      <c r="A6">
        <v>10014</v>
      </c>
      <c r="C6" t="s">
        <v>194</v>
      </c>
      <c r="D6" t="s">
        <v>195</v>
      </c>
    </row>
    <row r="7" spans="1:4">
      <c r="A7">
        <v>10015</v>
      </c>
      <c r="C7" t="s">
        <v>196</v>
      </c>
      <c r="D7" t="s">
        <v>197</v>
      </c>
    </row>
    <row r="8" spans="1:4">
      <c r="A8">
        <v>10016</v>
      </c>
      <c r="C8" t="s">
        <v>198</v>
      </c>
      <c r="D8" t="s">
        <v>199</v>
      </c>
    </row>
    <row r="9" spans="1:4">
      <c r="A9">
        <v>10017</v>
      </c>
      <c r="C9" t="s">
        <v>200</v>
      </c>
      <c r="D9" t="s">
        <v>201</v>
      </c>
    </row>
    <row r="10" spans="1:4">
      <c r="A10">
        <v>10018</v>
      </c>
      <c r="C10" t="s">
        <v>202</v>
      </c>
      <c r="D10" t="s">
        <v>203</v>
      </c>
    </row>
    <row r="11" spans="1:4">
      <c r="A11">
        <v>10019</v>
      </c>
      <c r="C11" t="s">
        <v>204</v>
      </c>
      <c r="D11" t="s">
        <v>205</v>
      </c>
    </row>
    <row r="12" spans="1:4">
      <c r="A12">
        <v>10020</v>
      </c>
      <c r="C12" t="s">
        <v>206</v>
      </c>
      <c r="D12" t="s">
        <v>207</v>
      </c>
    </row>
    <row r="13" spans="1:4">
      <c r="A13">
        <v>10021</v>
      </c>
      <c r="C13" t="s">
        <v>208</v>
      </c>
      <c r="D13" t="s">
        <v>209</v>
      </c>
    </row>
    <row r="14" spans="1:4">
      <c r="A14">
        <v>10022</v>
      </c>
      <c r="B14" t="s">
        <v>210</v>
      </c>
      <c r="C14" t="s">
        <v>211</v>
      </c>
      <c r="D14" t="s">
        <v>212</v>
      </c>
    </row>
    <row r="15" spans="1:4">
      <c r="A15">
        <v>10023</v>
      </c>
      <c r="C15" t="s">
        <v>213</v>
      </c>
      <c r="D15" t="s">
        <v>214</v>
      </c>
    </row>
    <row r="16" spans="1:4">
      <c r="A16">
        <v>10024</v>
      </c>
      <c r="C16" t="s">
        <v>215</v>
      </c>
      <c r="D16" t="s">
        <v>216</v>
      </c>
    </row>
    <row r="17" spans="1:4">
      <c r="A17">
        <v>10025</v>
      </c>
      <c r="C17" t="s">
        <v>217</v>
      </c>
      <c r="D17" t="s">
        <v>218</v>
      </c>
    </row>
    <row r="18" spans="1:4">
      <c r="A18">
        <v>10026</v>
      </c>
      <c r="C18" t="s">
        <v>219</v>
      </c>
      <c r="D18" t="s">
        <v>220</v>
      </c>
    </row>
    <row r="19" spans="1:4">
      <c r="A19">
        <v>10027</v>
      </c>
      <c r="B19" t="s">
        <v>210</v>
      </c>
      <c r="C19" t="s">
        <v>221</v>
      </c>
      <c r="D19" t="s">
        <v>222</v>
      </c>
    </row>
    <row r="20" spans="1:4">
      <c r="A20">
        <v>10028</v>
      </c>
      <c r="C20" t="s">
        <v>223</v>
      </c>
      <c r="D20" t="s">
        <v>224</v>
      </c>
    </row>
    <row r="21" spans="1:4">
      <c r="A21">
        <v>10029</v>
      </c>
      <c r="C21" t="s">
        <v>225</v>
      </c>
      <c r="D21" t="s">
        <v>226</v>
      </c>
    </row>
    <row r="22" spans="1:4">
      <c r="A22">
        <v>10030</v>
      </c>
      <c r="C22" t="s">
        <v>227</v>
      </c>
      <c r="D22" t="s">
        <v>228</v>
      </c>
    </row>
    <row r="23" spans="1:4">
      <c r="A23">
        <v>10031</v>
      </c>
      <c r="C23" t="s">
        <v>229</v>
      </c>
      <c r="D23" t="s">
        <v>230</v>
      </c>
    </row>
    <row r="24" spans="1:4">
      <c r="A24">
        <v>10032</v>
      </c>
      <c r="B24" t="s">
        <v>210</v>
      </c>
      <c r="C24" t="s">
        <v>231</v>
      </c>
      <c r="D24" t="s">
        <v>232</v>
      </c>
    </row>
    <row r="25" spans="1:4">
      <c r="A25">
        <v>10033</v>
      </c>
      <c r="C25" t="s">
        <v>233</v>
      </c>
      <c r="D25" t="s">
        <v>234</v>
      </c>
    </row>
    <row r="26" spans="1:4">
      <c r="A26">
        <v>10034</v>
      </c>
      <c r="C26" t="s">
        <v>235</v>
      </c>
      <c r="D26" t="s">
        <v>236</v>
      </c>
    </row>
    <row r="27" spans="1:4">
      <c r="A27">
        <v>10035</v>
      </c>
      <c r="C27" t="s">
        <v>237</v>
      </c>
      <c r="D27" t="s">
        <v>238</v>
      </c>
    </row>
    <row r="28" spans="1:4">
      <c r="A28">
        <v>10036</v>
      </c>
      <c r="C28" t="s">
        <v>239</v>
      </c>
      <c r="D28" t="s">
        <v>238</v>
      </c>
    </row>
    <row r="29" spans="1:4">
      <c r="A29">
        <v>10037</v>
      </c>
      <c r="C29" t="s">
        <v>240</v>
      </c>
      <c r="D29" t="s">
        <v>238</v>
      </c>
    </row>
    <row r="30" spans="1:4">
      <c r="A30">
        <v>10038</v>
      </c>
      <c r="B30" t="s">
        <v>210</v>
      </c>
      <c r="C30" t="s">
        <v>241</v>
      </c>
      <c r="D30" t="s">
        <v>238</v>
      </c>
    </row>
    <row r="31" spans="1:4">
      <c r="A31">
        <v>10039</v>
      </c>
      <c r="C31" t="s">
        <v>242</v>
      </c>
      <c r="D31" t="s">
        <v>238</v>
      </c>
    </row>
    <row r="32" spans="1:4">
      <c r="A32">
        <v>10040</v>
      </c>
      <c r="B32" t="s">
        <v>210</v>
      </c>
      <c r="C32" t="s">
        <v>243</v>
      </c>
      <c r="D32" t="s">
        <v>238</v>
      </c>
    </row>
    <row r="33" spans="1:4">
      <c r="A33">
        <v>10041</v>
      </c>
      <c r="B33" t="s">
        <v>210</v>
      </c>
      <c r="C33" t="s">
        <v>244</v>
      </c>
      <c r="D33" t="s">
        <v>245</v>
      </c>
    </row>
    <row r="34" spans="1:4">
      <c r="A34">
        <v>10042</v>
      </c>
      <c r="C34" t="s">
        <v>246</v>
      </c>
      <c r="D34" t="s">
        <v>247</v>
      </c>
    </row>
    <row r="35" spans="1:4">
      <c r="A35">
        <v>10043</v>
      </c>
      <c r="C35" t="s">
        <v>248</v>
      </c>
      <c r="D35" t="s">
        <v>249</v>
      </c>
    </row>
    <row r="36" spans="1:4">
      <c r="A36">
        <v>10044</v>
      </c>
      <c r="C36" t="s">
        <v>250</v>
      </c>
      <c r="D36" t="s">
        <v>251</v>
      </c>
    </row>
    <row r="37" spans="1:4">
      <c r="A37">
        <v>10045</v>
      </c>
      <c r="C37" t="s">
        <v>252</v>
      </c>
      <c r="D37" t="s">
        <v>253</v>
      </c>
    </row>
    <row r="38" spans="1:4">
      <c r="A38">
        <v>10046</v>
      </c>
      <c r="C38" t="s">
        <v>254</v>
      </c>
      <c r="D38" t="s">
        <v>255</v>
      </c>
    </row>
    <row r="39" spans="1:4">
      <c r="A39">
        <v>10047</v>
      </c>
      <c r="B39" t="s">
        <v>210</v>
      </c>
      <c r="C39" t="s">
        <v>256</v>
      </c>
      <c r="D39">
        <v>0</v>
      </c>
    </row>
    <row r="40" spans="1:4">
      <c r="A40">
        <v>10048</v>
      </c>
      <c r="B40" t="s">
        <v>210</v>
      </c>
      <c r="C40" t="s">
        <v>257</v>
      </c>
      <c r="D40">
        <v>0</v>
      </c>
    </row>
    <row r="41" spans="1:4">
      <c r="A41">
        <v>10049</v>
      </c>
      <c r="B41" t="s">
        <v>210</v>
      </c>
      <c r="C41" t="s">
        <v>258</v>
      </c>
      <c r="D41" t="s">
        <v>259</v>
      </c>
    </row>
    <row r="42" spans="1:4">
      <c r="A42">
        <v>10050</v>
      </c>
      <c r="C42" t="s">
        <v>260</v>
      </c>
      <c r="D42" t="s">
        <v>261</v>
      </c>
    </row>
    <row r="43" spans="1:4">
      <c r="A43">
        <v>10051</v>
      </c>
      <c r="C43" t="s">
        <v>262</v>
      </c>
      <c r="D43" t="s">
        <v>263</v>
      </c>
    </row>
    <row r="44" spans="1:4">
      <c r="A44">
        <v>10052</v>
      </c>
      <c r="C44" t="s">
        <v>264</v>
      </c>
      <c r="D44" t="s">
        <v>265</v>
      </c>
    </row>
    <row r="45" spans="1:4">
      <c r="A45">
        <v>10053</v>
      </c>
      <c r="C45" t="s">
        <v>266</v>
      </c>
      <c r="D45" t="s">
        <v>267</v>
      </c>
    </row>
    <row r="46" spans="1:4">
      <c r="A46">
        <v>10054</v>
      </c>
      <c r="C46" t="s">
        <v>268</v>
      </c>
      <c r="D46" t="s">
        <v>269</v>
      </c>
    </row>
    <row r="47" spans="1:4">
      <c r="A47">
        <v>10055</v>
      </c>
      <c r="C47" t="s">
        <v>270</v>
      </c>
      <c r="D47" t="s">
        <v>271</v>
      </c>
    </row>
    <row r="48" spans="1:4">
      <c r="A48">
        <v>10056</v>
      </c>
      <c r="C48" t="s">
        <v>272</v>
      </c>
      <c r="D48" t="s">
        <v>273</v>
      </c>
    </row>
    <row r="49" spans="1:4">
      <c r="A49">
        <v>10057</v>
      </c>
      <c r="C49" t="s">
        <v>274</v>
      </c>
      <c r="D49" t="s">
        <v>275</v>
      </c>
    </row>
    <row r="50" spans="1:4">
      <c r="A50">
        <v>10058</v>
      </c>
      <c r="C50" t="s">
        <v>276</v>
      </c>
      <c r="D50" t="s">
        <v>277</v>
      </c>
    </row>
    <row r="51" spans="1:4">
      <c r="A51">
        <v>10059</v>
      </c>
      <c r="C51" t="s">
        <v>278</v>
      </c>
      <c r="D51" t="s">
        <v>279</v>
      </c>
    </row>
    <row r="52" spans="1:4">
      <c r="A52">
        <v>10060</v>
      </c>
      <c r="C52" t="s">
        <v>280</v>
      </c>
      <c r="D52" t="s">
        <v>281</v>
      </c>
    </row>
    <row r="53" spans="1:4">
      <c r="A53">
        <v>10061</v>
      </c>
      <c r="C53" t="s">
        <v>282</v>
      </c>
      <c r="D53" t="s">
        <v>283</v>
      </c>
    </row>
    <row r="54" spans="1:4">
      <c r="A54">
        <v>10062</v>
      </c>
      <c r="C54" t="s">
        <v>284</v>
      </c>
      <c r="D54" t="s">
        <v>285</v>
      </c>
    </row>
    <row r="55" spans="1:4">
      <c r="A55">
        <v>10063</v>
      </c>
      <c r="C55" t="s">
        <v>286</v>
      </c>
      <c r="D55" t="s">
        <v>287</v>
      </c>
    </row>
    <row r="56" spans="1:4">
      <c r="A56">
        <v>10064</v>
      </c>
      <c r="C56" t="s">
        <v>288</v>
      </c>
      <c r="D56" t="s">
        <v>289</v>
      </c>
    </row>
    <row r="57" spans="1:4">
      <c r="A57">
        <v>10065</v>
      </c>
      <c r="C57" t="s">
        <v>290</v>
      </c>
      <c r="D57" t="s">
        <v>291</v>
      </c>
    </row>
    <row r="58" spans="1:4">
      <c r="A58">
        <v>10066</v>
      </c>
      <c r="C58" t="s">
        <v>292</v>
      </c>
      <c r="D58" t="s">
        <v>293</v>
      </c>
    </row>
    <row r="59" spans="1:4">
      <c r="A59">
        <v>10067</v>
      </c>
      <c r="C59" t="s">
        <v>294</v>
      </c>
      <c r="D59" t="s">
        <v>295</v>
      </c>
    </row>
    <row r="60" spans="1:4">
      <c r="A60">
        <v>10068</v>
      </c>
      <c r="C60" t="s">
        <v>296</v>
      </c>
      <c r="D60" t="s">
        <v>297</v>
      </c>
    </row>
    <row r="61" spans="1:4">
      <c r="A61">
        <v>10069</v>
      </c>
      <c r="C61" t="s">
        <v>298</v>
      </c>
      <c r="D61" t="s">
        <v>299</v>
      </c>
    </row>
    <row r="62" spans="1:4">
      <c r="A62">
        <v>10070</v>
      </c>
      <c r="C62" t="s">
        <v>300</v>
      </c>
      <c r="D62" t="s">
        <v>301</v>
      </c>
    </row>
    <row r="63" spans="1:4">
      <c r="A63">
        <v>10071</v>
      </c>
      <c r="C63" t="s">
        <v>302</v>
      </c>
      <c r="D63" t="s">
        <v>303</v>
      </c>
    </row>
    <row r="64" spans="1:4">
      <c r="A64">
        <v>10072</v>
      </c>
      <c r="C64" t="s">
        <v>304</v>
      </c>
      <c r="D64" t="s">
        <v>305</v>
      </c>
    </row>
    <row r="65" spans="1:4">
      <c r="A65">
        <v>10073</v>
      </c>
      <c r="C65" t="s">
        <v>306</v>
      </c>
      <c r="D65" t="s">
        <v>307</v>
      </c>
    </row>
    <row r="66" spans="1:4">
      <c r="A66">
        <v>10074</v>
      </c>
      <c r="B66" t="s">
        <v>210</v>
      </c>
      <c r="C66" t="s">
        <v>308</v>
      </c>
      <c r="D66" t="s">
        <v>309</v>
      </c>
    </row>
    <row r="67" spans="1:4">
      <c r="A67">
        <v>10075</v>
      </c>
      <c r="C67" t="s">
        <v>310</v>
      </c>
      <c r="D67" t="s">
        <v>311</v>
      </c>
    </row>
    <row r="68" spans="1:4">
      <c r="A68">
        <v>10076</v>
      </c>
      <c r="C68" t="s">
        <v>312</v>
      </c>
      <c r="D68" t="s">
        <v>313</v>
      </c>
    </row>
    <row r="69" spans="1:4">
      <c r="A69">
        <v>10077</v>
      </c>
      <c r="C69" t="s">
        <v>314</v>
      </c>
      <c r="D69" t="s">
        <v>315</v>
      </c>
    </row>
    <row r="70" spans="1:4">
      <c r="A70">
        <v>10078</v>
      </c>
      <c r="C70" t="s">
        <v>316</v>
      </c>
      <c r="D70" t="s">
        <v>317</v>
      </c>
    </row>
    <row r="71" spans="1:4">
      <c r="A71">
        <v>10079</v>
      </c>
      <c r="C71" t="s">
        <v>318</v>
      </c>
      <c r="D71" t="s">
        <v>319</v>
      </c>
    </row>
    <row r="72" spans="1:4">
      <c r="A72">
        <v>10080</v>
      </c>
      <c r="C72" t="s">
        <v>320</v>
      </c>
      <c r="D72" t="s">
        <v>321</v>
      </c>
    </row>
    <row r="73" spans="1:4">
      <c r="A73">
        <v>20010</v>
      </c>
      <c r="C73" t="s">
        <v>322</v>
      </c>
      <c r="D73" t="s">
        <v>323</v>
      </c>
    </row>
    <row r="74" spans="1:4">
      <c r="A74">
        <v>20011</v>
      </c>
      <c r="C74" t="s">
        <v>324</v>
      </c>
      <c r="D74" t="s">
        <v>325</v>
      </c>
    </row>
    <row r="75" spans="1:4">
      <c r="A75">
        <v>20012</v>
      </c>
      <c r="C75" t="s">
        <v>326</v>
      </c>
      <c r="D75" t="s">
        <v>327</v>
      </c>
    </row>
    <row r="76" spans="1:4">
      <c r="A76">
        <v>20013</v>
      </c>
      <c r="C76" t="s">
        <v>328</v>
      </c>
      <c r="D76" t="s">
        <v>329</v>
      </c>
    </row>
    <row r="77" spans="1:4">
      <c r="A77">
        <v>20014</v>
      </c>
      <c r="C77" t="s">
        <v>330</v>
      </c>
      <c r="D77" t="s">
        <v>331</v>
      </c>
    </row>
    <row r="78" spans="1:4">
      <c r="A78">
        <v>20015</v>
      </c>
      <c r="B78" t="s">
        <v>210</v>
      </c>
      <c r="C78" t="s">
        <v>332</v>
      </c>
      <c r="D78" t="s">
        <v>333</v>
      </c>
    </row>
    <row r="79" spans="1:4">
      <c r="A79">
        <v>20016</v>
      </c>
      <c r="C79" t="s">
        <v>334</v>
      </c>
      <c r="D79" t="s">
        <v>335</v>
      </c>
    </row>
    <row r="80" spans="1:4">
      <c r="A80">
        <v>20017</v>
      </c>
      <c r="C80" t="s">
        <v>336</v>
      </c>
      <c r="D80" t="s">
        <v>337</v>
      </c>
    </row>
    <row r="81" spans="1:4">
      <c r="A81">
        <v>20018</v>
      </c>
      <c r="B81" t="s">
        <v>210</v>
      </c>
      <c r="C81" t="s">
        <v>104</v>
      </c>
      <c r="D81" t="s">
        <v>338</v>
      </c>
    </row>
    <row r="82" spans="1:4">
      <c r="A82">
        <v>20019</v>
      </c>
      <c r="B82" t="s">
        <v>210</v>
      </c>
      <c r="C82" t="s">
        <v>339</v>
      </c>
      <c r="D82" t="s">
        <v>340</v>
      </c>
    </row>
    <row r="83" spans="1:4">
      <c r="A83">
        <v>20020</v>
      </c>
      <c r="B83" t="s">
        <v>210</v>
      </c>
      <c r="C83" t="s">
        <v>341</v>
      </c>
      <c r="D83" t="s">
        <v>342</v>
      </c>
    </row>
    <row r="84" spans="1:4">
      <c r="A84">
        <v>20021</v>
      </c>
      <c r="C84" t="s">
        <v>343</v>
      </c>
      <c r="D84" t="s">
        <v>344</v>
      </c>
    </row>
    <row r="85" spans="1:4">
      <c r="A85">
        <v>20022</v>
      </c>
      <c r="B85" t="s">
        <v>210</v>
      </c>
      <c r="C85" t="s">
        <v>345</v>
      </c>
      <c r="D85" t="s">
        <v>346</v>
      </c>
    </row>
    <row r="86" spans="1:4">
      <c r="A86">
        <v>20023</v>
      </c>
      <c r="C86" t="s">
        <v>347</v>
      </c>
      <c r="D86" t="s">
        <v>348</v>
      </c>
    </row>
    <row r="87" spans="1:4">
      <c r="A87">
        <v>20024</v>
      </c>
      <c r="C87" t="s">
        <v>349</v>
      </c>
      <c r="D87" t="s">
        <v>350</v>
      </c>
    </row>
    <row r="88" spans="1:4">
      <c r="A88">
        <v>20025</v>
      </c>
      <c r="C88" t="s">
        <v>351</v>
      </c>
      <c r="D88" t="s">
        <v>352</v>
      </c>
    </row>
    <row r="89" spans="1:4">
      <c r="A89">
        <v>20026</v>
      </c>
      <c r="C89" t="s">
        <v>353</v>
      </c>
      <c r="D89" t="s">
        <v>354</v>
      </c>
    </row>
    <row r="90" spans="1:4">
      <c r="A90">
        <v>20027</v>
      </c>
      <c r="B90" t="s">
        <v>210</v>
      </c>
      <c r="C90" t="s">
        <v>355</v>
      </c>
      <c r="D90" t="s">
        <v>356</v>
      </c>
    </row>
    <row r="91" spans="1:4">
      <c r="A91">
        <v>20028</v>
      </c>
      <c r="B91" t="s">
        <v>210</v>
      </c>
      <c r="C91" t="s">
        <v>357</v>
      </c>
      <c r="D91" t="s">
        <v>358</v>
      </c>
    </row>
    <row r="92" spans="1:4">
      <c r="A92">
        <v>20029</v>
      </c>
      <c r="B92" t="s">
        <v>210</v>
      </c>
      <c r="C92" t="s">
        <v>359</v>
      </c>
      <c r="D92" t="s">
        <v>360</v>
      </c>
    </row>
    <row r="93" spans="1:4">
      <c r="A93">
        <v>20030</v>
      </c>
      <c r="C93" t="s">
        <v>361</v>
      </c>
      <c r="D93" t="s">
        <v>362</v>
      </c>
    </row>
    <row r="94" spans="1:4">
      <c r="A94">
        <v>20031</v>
      </c>
      <c r="B94" t="s">
        <v>210</v>
      </c>
      <c r="C94" t="s">
        <v>363</v>
      </c>
      <c r="D94" t="s">
        <v>364</v>
      </c>
    </row>
    <row r="95" spans="1:4">
      <c r="A95">
        <v>20034</v>
      </c>
      <c r="C95" t="s">
        <v>365</v>
      </c>
      <c r="D95" t="s">
        <v>366</v>
      </c>
    </row>
    <row r="96" spans="1:4">
      <c r="A96">
        <v>20035</v>
      </c>
      <c r="C96" t="s">
        <v>367</v>
      </c>
      <c r="D96" t="s">
        <v>368</v>
      </c>
    </row>
    <row r="97" spans="1:4">
      <c r="A97">
        <v>20036</v>
      </c>
      <c r="C97" t="s">
        <v>369</v>
      </c>
      <c r="D97" t="s">
        <v>370</v>
      </c>
    </row>
    <row r="98" spans="1:4">
      <c r="A98">
        <v>20037</v>
      </c>
      <c r="C98" t="s">
        <v>371</v>
      </c>
      <c r="D98" t="s">
        <v>372</v>
      </c>
    </row>
    <row r="99" spans="1:4">
      <c r="A99">
        <v>20038</v>
      </c>
      <c r="C99" t="s">
        <v>373</v>
      </c>
      <c r="D99" t="s">
        <v>374</v>
      </c>
    </row>
    <row r="100" spans="1:4">
      <c r="A100">
        <v>20039</v>
      </c>
      <c r="C100" t="s">
        <v>375</v>
      </c>
      <c r="D100" t="s">
        <v>376</v>
      </c>
    </row>
    <row r="101" spans="1:4">
      <c r="A101">
        <v>20040</v>
      </c>
      <c r="B101" t="s">
        <v>210</v>
      </c>
      <c r="C101" t="s">
        <v>377</v>
      </c>
      <c r="D101" t="s">
        <v>378</v>
      </c>
    </row>
    <row r="102" spans="1:4">
      <c r="A102">
        <v>20041</v>
      </c>
      <c r="C102" t="s">
        <v>379</v>
      </c>
      <c r="D102" t="s">
        <v>380</v>
      </c>
    </row>
    <row r="103" spans="1:4">
      <c r="A103">
        <v>20042</v>
      </c>
      <c r="B103" t="s">
        <v>210</v>
      </c>
      <c r="C103" t="s">
        <v>381</v>
      </c>
      <c r="D103" t="s">
        <v>382</v>
      </c>
    </row>
    <row r="104" spans="1:4">
      <c r="A104">
        <v>20043</v>
      </c>
      <c r="C104" t="s">
        <v>383</v>
      </c>
      <c r="D104" t="s">
        <v>384</v>
      </c>
    </row>
    <row r="105" spans="1:4">
      <c r="A105">
        <v>20044</v>
      </c>
      <c r="C105" t="s">
        <v>385</v>
      </c>
      <c r="D105" t="s">
        <v>386</v>
      </c>
    </row>
    <row r="106" spans="1:4">
      <c r="A106">
        <v>20045</v>
      </c>
      <c r="B106" t="s">
        <v>210</v>
      </c>
      <c r="C106" t="s">
        <v>387</v>
      </c>
      <c r="D106" t="s">
        <v>388</v>
      </c>
    </row>
    <row r="107" spans="1:4">
      <c r="A107">
        <v>20046</v>
      </c>
      <c r="C107" t="s">
        <v>389</v>
      </c>
      <c r="D107" t="s">
        <v>390</v>
      </c>
    </row>
    <row r="108" spans="1:4">
      <c r="A108">
        <v>20047</v>
      </c>
      <c r="C108" t="s">
        <v>391</v>
      </c>
      <c r="D108" t="s">
        <v>392</v>
      </c>
    </row>
    <row r="109" spans="1:4">
      <c r="A109">
        <v>20048</v>
      </c>
      <c r="C109" t="s">
        <v>393</v>
      </c>
      <c r="D109" t="s">
        <v>394</v>
      </c>
    </row>
    <row r="110" spans="1:4">
      <c r="A110">
        <v>20049</v>
      </c>
      <c r="C110" t="s">
        <v>395</v>
      </c>
      <c r="D110" t="s">
        <v>396</v>
      </c>
    </row>
    <row r="111" spans="1:4">
      <c r="A111">
        <v>20050</v>
      </c>
      <c r="C111" t="s">
        <v>397</v>
      </c>
      <c r="D111" t="s">
        <v>398</v>
      </c>
    </row>
    <row r="112" spans="1:4">
      <c r="A112">
        <v>20051</v>
      </c>
      <c r="C112" t="s">
        <v>399</v>
      </c>
      <c r="D112" t="s">
        <v>400</v>
      </c>
    </row>
    <row r="113" spans="1:4">
      <c r="A113">
        <v>20052</v>
      </c>
      <c r="B113" t="s">
        <v>210</v>
      </c>
      <c r="C113" t="s">
        <v>401</v>
      </c>
      <c r="D113" t="s">
        <v>402</v>
      </c>
    </row>
    <row r="114" spans="1:4">
      <c r="A114">
        <v>20053</v>
      </c>
      <c r="B114" t="s">
        <v>210</v>
      </c>
      <c r="C114" t="s">
        <v>403</v>
      </c>
      <c r="D114" t="s">
        <v>404</v>
      </c>
    </row>
    <row r="115" spans="1:4">
      <c r="A115">
        <v>20054</v>
      </c>
      <c r="C115" t="s">
        <v>405</v>
      </c>
      <c r="D115" t="s">
        <v>406</v>
      </c>
    </row>
    <row r="116" spans="1:4">
      <c r="A116">
        <v>20055</v>
      </c>
      <c r="B116" t="s">
        <v>210</v>
      </c>
      <c r="C116" t="s">
        <v>407</v>
      </c>
      <c r="D116" t="s">
        <v>408</v>
      </c>
    </row>
    <row r="117" spans="1:4">
      <c r="A117">
        <v>20056</v>
      </c>
      <c r="B117" t="s">
        <v>210</v>
      </c>
      <c r="C117" t="s">
        <v>409</v>
      </c>
      <c r="D117" t="s">
        <v>410</v>
      </c>
    </row>
    <row r="118" spans="1:4">
      <c r="A118">
        <v>20057</v>
      </c>
      <c r="B118" t="s">
        <v>210</v>
      </c>
      <c r="C118" t="s">
        <v>411</v>
      </c>
      <c r="D118" t="s">
        <v>412</v>
      </c>
    </row>
    <row r="119" spans="1:4">
      <c r="A119">
        <v>20058</v>
      </c>
      <c r="B119" t="s">
        <v>210</v>
      </c>
      <c r="C119" t="s">
        <v>413</v>
      </c>
      <c r="D119" t="s">
        <v>414</v>
      </c>
    </row>
    <row r="120" spans="1:4">
      <c r="A120">
        <v>20059</v>
      </c>
      <c r="B120" t="s">
        <v>210</v>
      </c>
      <c r="C120" t="s">
        <v>415</v>
      </c>
      <c r="D120" t="s">
        <v>416</v>
      </c>
    </row>
    <row r="121" spans="1:4">
      <c r="A121">
        <v>20060</v>
      </c>
      <c r="B121" t="s">
        <v>210</v>
      </c>
      <c r="C121" t="s">
        <v>417</v>
      </c>
      <c r="D121" t="s">
        <v>416</v>
      </c>
    </row>
    <row r="122" spans="1:4">
      <c r="A122">
        <v>20061</v>
      </c>
      <c r="B122" t="s">
        <v>210</v>
      </c>
      <c r="C122" t="s">
        <v>418</v>
      </c>
      <c r="D122" t="s">
        <v>416</v>
      </c>
    </row>
    <row r="123" spans="1:4">
      <c r="A123">
        <v>20062</v>
      </c>
      <c r="C123" t="s">
        <v>419</v>
      </c>
      <c r="D123" t="s">
        <v>420</v>
      </c>
    </row>
    <row r="124" spans="1:4">
      <c r="A124">
        <v>20063</v>
      </c>
      <c r="C124" t="s">
        <v>92</v>
      </c>
      <c r="D124" t="s">
        <v>421</v>
      </c>
    </row>
    <row r="125" spans="1:4">
      <c r="A125">
        <v>20064</v>
      </c>
      <c r="C125" t="s">
        <v>422</v>
      </c>
      <c r="D125" t="s">
        <v>423</v>
      </c>
    </row>
    <row r="126" spans="1:4">
      <c r="A126">
        <v>20065</v>
      </c>
      <c r="C126" t="s">
        <v>424</v>
      </c>
      <c r="D126" t="s">
        <v>425</v>
      </c>
    </row>
    <row r="127" spans="1:4">
      <c r="A127">
        <v>20066</v>
      </c>
      <c r="C127" t="s">
        <v>426</v>
      </c>
      <c r="D127" t="s">
        <v>427</v>
      </c>
    </row>
    <row r="128" spans="1:4">
      <c r="A128">
        <v>20067</v>
      </c>
      <c r="B128" t="s">
        <v>210</v>
      </c>
      <c r="C128" t="s">
        <v>428</v>
      </c>
      <c r="D128" t="s">
        <v>429</v>
      </c>
    </row>
    <row r="129" spans="1:4">
      <c r="A129">
        <v>20068</v>
      </c>
      <c r="C129" t="s">
        <v>430</v>
      </c>
      <c r="D129" t="s">
        <v>431</v>
      </c>
    </row>
    <row r="130" spans="1:4">
      <c r="A130">
        <v>20069</v>
      </c>
      <c r="B130" t="s">
        <v>210</v>
      </c>
      <c r="C130" t="s">
        <v>432</v>
      </c>
      <c r="D130" t="s">
        <v>433</v>
      </c>
    </row>
    <row r="131" spans="1:4">
      <c r="A131">
        <v>20070</v>
      </c>
      <c r="C131" t="s">
        <v>434</v>
      </c>
      <c r="D131" t="s">
        <v>435</v>
      </c>
    </row>
    <row r="132" spans="1:4">
      <c r="A132">
        <v>20071</v>
      </c>
      <c r="B132" t="s">
        <v>210</v>
      </c>
      <c r="C132" t="s">
        <v>436</v>
      </c>
      <c r="D132" t="s">
        <v>416</v>
      </c>
    </row>
    <row r="133" spans="1:4">
      <c r="A133">
        <v>20072</v>
      </c>
      <c r="C133" t="s">
        <v>437</v>
      </c>
      <c r="D133" t="s">
        <v>438</v>
      </c>
    </row>
    <row r="134" spans="1:4">
      <c r="A134">
        <v>20073</v>
      </c>
      <c r="C134" t="s">
        <v>439</v>
      </c>
      <c r="D134" t="s">
        <v>440</v>
      </c>
    </row>
    <row r="135" spans="1:4">
      <c r="A135">
        <v>20074</v>
      </c>
      <c r="B135" t="s">
        <v>210</v>
      </c>
      <c r="C135" t="s">
        <v>441</v>
      </c>
      <c r="D135" t="s">
        <v>442</v>
      </c>
    </row>
    <row r="136" spans="1:4">
      <c r="A136">
        <v>20075</v>
      </c>
      <c r="B136" t="s">
        <v>210</v>
      </c>
      <c r="C136" t="s">
        <v>443</v>
      </c>
      <c r="D136" t="s">
        <v>444</v>
      </c>
    </row>
    <row r="137" spans="1:4">
      <c r="A137">
        <v>20076</v>
      </c>
      <c r="B137" t="s">
        <v>210</v>
      </c>
      <c r="C137" t="s">
        <v>445</v>
      </c>
      <c r="D137" t="s">
        <v>416</v>
      </c>
    </row>
    <row r="138" spans="1:4">
      <c r="A138">
        <v>20077</v>
      </c>
      <c r="B138" t="s">
        <v>210</v>
      </c>
      <c r="C138" t="s">
        <v>446</v>
      </c>
      <c r="D138" t="s">
        <v>416</v>
      </c>
    </row>
    <row r="139" spans="1:4">
      <c r="A139">
        <v>20078</v>
      </c>
      <c r="C139" t="s">
        <v>447</v>
      </c>
      <c r="D139" t="s">
        <v>448</v>
      </c>
    </row>
    <row r="140" spans="1:4">
      <c r="A140">
        <v>20079</v>
      </c>
      <c r="C140" t="s">
        <v>449</v>
      </c>
      <c r="D140" t="s">
        <v>450</v>
      </c>
    </row>
    <row r="141" spans="1:4">
      <c r="A141">
        <v>20080</v>
      </c>
      <c r="C141" t="s">
        <v>451</v>
      </c>
      <c r="D141" t="s">
        <v>452</v>
      </c>
    </row>
    <row r="142" spans="1:4">
      <c r="A142">
        <v>20081</v>
      </c>
      <c r="C142" t="s">
        <v>453</v>
      </c>
      <c r="D142" t="s">
        <v>454</v>
      </c>
    </row>
    <row r="143" spans="1:4">
      <c r="A143">
        <v>20082</v>
      </c>
      <c r="C143" t="s">
        <v>455</v>
      </c>
      <c r="D143" t="s">
        <v>456</v>
      </c>
    </row>
    <row r="144" spans="1:4">
      <c r="A144">
        <v>20083</v>
      </c>
      <c r="C144" t="s">
        <v>457</v>
      </c>
      <c r="D144" t="s">
        <v>458</v>
      </c>
    </row>
    <row r="145" spans="1:4">
      <c r="A145">
        <v>20084</v>
      </c>
      <c r="C145" t="s">
        <v>459</v>
      </c>
      <c r="D145" t="s">
        <v>460</v>
      </c>
    </row>
    <row r="146" spans="1:4">
      <c r="A146">
        <v>20085</v>
      </c>
      <c r="C146" t="s">
        <v>174</v>
      </c>
      <c r="D146" t="s">
        <v>461</v>
      </c>
    </row>
    <row r="147" spans="1:4">
      <c r="A147">
        <v>40011</v>
      </c>
      <c r="C147" t="s">
        <v>462</v>
      </c>
      <c r="D147" t="s">
        <v>463</v>
      </c>
    </row>
    <row r="148" spans="1:4">
      <c r="A148">
        <v>40021</v>
      </c>
      <c r="C148" t="s">
        <v>464</v>
      </c>
      <c r="D148" t="s">
        <v>465</v>
      </c>
    </row>
    <row r="149" spans="1:4">
      <c r="A149" t="s">
        <v>466</v>
      </c>
      <c r="C149" t="s">
        <v>467</v>
      </c>
      <c r="D149" t="s">
        <v>468</v>
      </c>
    </row>
    <row r="150" spans="1:4">
      <c r="A150" t="s">
        <v>469</v>
      </c>
      <c r="C150" t="s">
        <v>470</v>
      </c>
      <c r="D150" t="s">
        <v>471</v>
      </c>
    </row>
    <row r="151" spans="1:4">
      <c r="A151" t="s">
        <v>472</v>
      </c>
      <c r="C151" t="s">
        <v>473</v>
      </c>
      <c r="D151" t="s">
        <v>474</v>
      </c>
    </row>
    <row r="152" spans="1:4">
      <c r="A152">
        <v>40062</v>
      </c>
      <c r="C152" t="s">
        <v>475</v>
      </c>
      <c r="D152" t="s">
        <v>476</v>
      </c>
    </row>
    <row r="153" spans="1:4">
      <c r="A153" t="s">
        <v>477</v>
      </c>
      <c r="C153" t="s">
        <v>478</v>
      </c>
      <c r="D153" t="s">
        <v>479</v>
      </c>
    </row>
    <row r="154" spans="1:4">
      <c r="A154" t="s">
        <v>480</v>
      </c>
      <c r="C154" t="s">
        <v>481</v>
      </c>
      <c r="D154" t="s">
        <v>482</v>
      </c>
    </row>
    <row r="155" spans="1:4">
      <c r="A155" t="s">
        <v>483</v>
      </c>
      <c r="C155" t="s">
        <v>484</v>
      </c>
      <c r="D155" t="s">
        <v>485</v>
      </c>
    </row>
    <row r="156" spans="1:4">
      <c r="A156" t="s">
        <v>486</v>
      </c>
      <c r="C156" t="s">
        <v>487</v>
      </c>
      <c r="D156" t="s">
        <v>488</v>
      </c>
    </row>
    <row r="157" spans="1:4">
      <c r="A157" t="s">
        <v>489</v>
      </c>
      <c r="C157" t="s">
        <v>490</v>
      </c>
      <c r="D157" t="s">
        <v>491</v>
      </c>
    </row>
    <row r="158" spans="1:4">
      <c r="A158" t="s">
        <v>492</v>
      </c>
      <c r="C158" t="s">
        <v>493</v>
      </c>
      <c r="D158" t="s">
        <v>494</v>
      </c>
    </row>
    <row r="159" spans="1:4">
      <c r="A159" t="s">
        <v>495</v>
      </c>
      <c r="C159" t="s">
        <v>496</v>
      </c>
      <c r="D159" t="s">
        <v>497</v>
      </c>
    </row>
    <row r="160" spans="1:4">
      <c r="A160" t="s">
        <v>498</v>
      </c>
      <c r="C160" t="s">
        <v>499</v>
      </c>
      <c r="D160" t="s">
        <v>500</v>
      </c>
    </row>
    <row r="161" spans="1:4">
      <c r="A161" t="s">
        <v>501</v>
      </c>
      <c r="C161" t="s">
        <v>502</v>
      </c>
      <c r="D161" t="s">
        <v>503</v>
      </c>
    </row>
    <row r="162" spans="1:4">
      <c r="A162" t="s">
        <v>504</v>
      </c>
      <c r="C162" t="s">
        <v>505</v>
      </c>
      <c r="D162" t="s">
        <v>506</v>
      </c>
    </row>
    <row r="163" spans="1:4">
      <c r="A163" t="s">
        <v>507</v>
      </c>
      <c r="C163" t="s">
        <v>508</v>
      </c>
      <c r="D163" t="s">
        <v>509</v>
      </c>
    </row>
    <row r="164" spans="1:4">
      <c r="A164" t="s">
        <v>510</v>
      </c>
      <c r="C164" t="s">
        <v>511</v>
      </c>
      <c r="D164" t="s">
        <v>512</v>
      </c>
    </row>
    <row r="165" spans="1:4">
      <c r="A165" t="s">
        <v>513</v>
      </c>
      <c r="C165" t="s">
        <v>514</v>
      </c>
      <c r="D165" t="s">
        <v>515</v>
      </c>
    </row>
    <row r="166" spans="1:4">
      <c r="A166" t="s">
        <v>516</v>
      </c>
      <c r="C166" t="s">
        <v>517</v>
      </c>
      <c r="D166" t="s">
        <v>518</v>
      </c>
    </row>
    <row r="167" spans="1:4">
      <c r="A167">
        <v>40212</v>
      </c>
      <c r="C167" t="s">
        <v>519</v>
      </c>
      <c r="D167" t="s">
        <v>520</v>
      </c>
    </row>
    <row r="168" spans="1:4">
      <c r="A168" t="s">
        <v>521</v>
      </c>
      <c r="C168" t="s">
        <v>522</v>
      </c>
      <c r="D168" t="s">
        <v>523</v>
      </c>
    </row>
    <row r="169" spans="1:4">
      <c r="A169" t="s">
        <v>524</v>
      </c>
      <c r="C169" t="s">
        <v>525</v>
      </c>
      <c r="D169" t="s">
        <v>526</v>
      </c>
    </row>
    <row r="170" spans="1:4">
      <c r="A170">
        <v>40242</v>
      </c>
      <c r="C170" t="s">
        <v>527</v>
      </c>
      <c r="D170" t="s">
        <v>528</v>
      </c>
    </row>
    <row r="171" spans="1:4">
      <c r="A171" t="s">
        <v>529</v>
      </c>
      <c r="C171" t="s">
        <v>530</v>
      </c>
      <c r="D171" t="s">
        <v>531</v>
      </c>
    </row>
    <row r="172" spans="1:4">
      <c r="A172" t="s">
        <v>532</v>
      </c>
      <c r="C172" t="s">
        <v>533</v>
      </c>
      <c r="D172" t="s">
        <v>534</v>
      </c>
    </row>
    <row r="173" spans="1:4">
      <c r="A173" t="s">
        <v>535</v>
      </c>
      <c r="C173" t="s">
        <v>536</v>
      </c>
      <c r="D173" t="s">
        <v>537</v>
      </c>
    </row>
    <row r="174" spans="1:4">
      <c r="A174">
        <v>40283</v>
      </c>
      <c r="C174" t="s">
        <v>538</v>
      </c>
      <c r="D174" t="s">
        <v>539</v>
      </c>
    </row>
    <row r="175" spans="1:4">
      <c r="A175" t="s">
        <v>540</v>
      </c>
      <c r="C175" t="s">
        <v>541</v>
      </c>
      <c r="D175" t="s">
        <v>542</v>
      </c>
    </row>
    <row r="176" spans="1:4">
      <c r="A176" t="s">
        <v>543</v>
      </c>
      <c r="C176" t="s">
        <v>544</v>
      </c>
      <c r="D176" t="s">
        <v>545</v>
      </c>
    </row>
    <row r="177" spans="1:4">
      <c r="A177">
        <v>40313</v>
      </c>
      <c r="C177" t="s">
        <v>546</v>
      </c>
      <c r="D177" t="s">
        <v>547</v>
      </c>
    </row>
    <row r="178" spans="1:4">
      <c r="A178" t="s">
        <v>548</v>
      </c>
      <c r="C178" t="s">
        <v>549</v>
      </c>
      <c r="D178" t="s">
        <v>550</v>
      </c>
    </row>
    <row r="179" spans="1:4">
      <c r="A179">
        <v>40331</v>
      </c>
      <c r="C179" t="s">
        <v>551</v>
      </c>
      <c r="D179" t="s">
        <v>552</v>
      </c>
    </row>
    <row r="180" spans="1:4">
      <c r="A180" t="s">
        <v>553</v>
      </c>
      <c r="C180" t="s">
        <v>554</v>
      </c>
      <c r="D180" t="s">
        <v>555</v>
      </c>
    </row>
    <row r="181" spans="1:4">
      <c r="A181" t="s">
        <v>556</v>
      </c>
      <c r="C181" t="s">
        <v>557</v>
      </c>
      <c r="D181" t="s">
        <v>558</v>
      </c>
    </row>
    <row r="182" spans="1:4">
      <c r="A182" t="s">
        <v>559</v>
      </c>
      <c r="C182" t="s">
        <v>560</v>
      </c>
      <c r="D182" t="s">
        <v>561</v>
      </c>
    </row>
    <row r="183" spans="1:4">
      <c r="A183">
        <v>40374</v>
      </c>
      <c r="C183" t="s">
        <v>562</v>
      </c>
      <c r="D183" t="s">
        <v>563</v>
      </c>
    </row>
    <row r="184" spans="1:4">
      <c r="A184" t="s">
        <v>564</v>
      </c>
      <c r="C184" t="s">
        <v>565</v>
      </c>
      <c r="D184" t="s">
        <v>566</v>
      </c>
    </row>
    <row r="185" spans="1:4">
      <c r="A185" t="s">
        <v>567</v>
      </c>
      <c r="C185" t="s">
        <v>568</v>
      </c>
      <c r="D185" t="s">
        <v>569</v>
      </c>
    </row>
    <row r="186" spans="1:4">
      <c r="A186" t="s">
        <v>570</v>
      </c>
      <c r="C186" t="s">
        <v>571</v>
      </c>
      <c r="D186" t="s">
        <v>572</v>
      </c>
    </row>
    <row r="187" spans="1:4">
      <c r="A187">
        <v>40412</v>
      </c>
      <c r="C187" t="s">
        <v>573</v>
      </c>
      <c r="D187" t="s">
        <v>574</v>
      </c>
    </row>
    <row r="188" spans="1:4">
      <c r="A188">
        <v>40421</v>
      </c>
      <c r="C188" t="s">
        <v>575</v>
      </c>
      <c r="D188" t="s">
        <v>576</v>
      </c>
    </row>
    <row r="189" spans="1:4">
      <c r="A189" t="s">
        <v>577</v>
      </c>
      <c r="C189" t="s">
        <v>578</v>
      </c>
      <c r="D189" t="s">
        <v>579</v>
      </c>
    </row>
    <row r="190" spans="1:4">
      <c r="A190" t="s">
        <v>580</v>
      </c>
      <c r="C190" t="s">
        <v>581</v>
      </c>
      <c r="D190" t="s">
        <v>582</v>
      </c>
    </row>
    <row r="191" spans="1:4">
      <c r="A191" t="s">
        <v>583</v>
      </c>
      <c r="C191" t="s">
        <v>584</v>
      </c>
      <c r="D191" t="s">
        <v>585</v>
      </c>
    </row>
    <row r="192" spans="1:4">
      <c r="A192" t="s">
        <v>586</v>
      </c>
      <c r="C192" t="s">
        <v>587</v>
      </c>
      <c r="D192" t="s">
        <v>588</v>
      </c>
    </row>
    <row r="193" spans="1:4">
      <c r="A193">
        <v>40472</v>
      </c>
      <c r="C193" t="s">
        <v>589</v>
      </c>
      <c r="D193" t="s">
        <v>590</v>
      </c>
    </row>
    <row r="194" spans="1:4">
      <c r="A194">
        <v>40485</v>
      </c>
      <c r="C194" t="s">
        <v>591</v>
      </c>
      <c r="D194" t="s">
        <v>592</v>
      </c>
    </row>
    <row r="195" spans="1:4">
      <c r="A195">
        <v>40493</v>
      </c>
      <c r="C195" t="s">
        <v>593</v>
      </c>
      <c r="D195" t="s">
        <v>594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20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1" width="7" customWidth="1"/>
    <col min="2" max="2" width="18" customWidth="1"/>
    <col min="3" max="3" width="10" customWidth="1"/>
    <col min="4" max="4" width="15" customWidth="1"/>
    <col min="5" max="6" width="20" customWidth="1"/>
    <col min="7" max="7" width="53" customWidth="1"/>
    <col min="8" max="8" width="26" customWidth="1"/>
    <col min="9" max="9" width="23" customWidth="1"/>
  </cols>
  <sheetData>
    <row r="1" ht="22" customHeight="1" spans="1:25">
      <c r="A1" s="145"/>
      <c r="B1" s="187"/>
      <c r="C1" s="145" t="s">
        <v>595</v>
      </c>
      <c r="D1" s="146" t="s">
        <v>596</v>
      </c>
      <c r="E1" s="145"/>
      <c r="F1" s="145"/>
      <c r="G1" s="190"/>
      <c r="H1" s="190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 ht="18" spans="1:25">
      <c r="A2" s="145" t="s">
        <v>597</v>
      </c>
      <c r="B2" s="187" t="s">
        <v>598</v>
      </c>
      <c r="C2" s="145" t="s">
        <v>599</v>
      </c>
      <c r="D2" s="145" t="s">
        <v>600</v>
      </c>
      <c r="E2" s="145" t="s">
        <v>601</v>
      </c>
      <c r="F2" s="145" t="s">
        <v>602</v>
      </c>
      <c r="G2" s="190" t="s">
        <v>603</v>
      </c>
      <c r="H2" s="190" t="s">
        <v>604</v>
      </c>
      <c r="I2" s="145" t="s">
        <v>185</v>
      </c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ht="111" customHeight="1" spans="1:8">
      <c r="A3" s="23">
        <v>13</v>
      </c>
      <c r="B3" s="21" t="s">
        <v>40</v>
      </c>
      <c r="D3" s="23">
        <v>4</v>
      </c>
      <c r="E3" t="s">
        <v>605</v>
      </c>
      <c r="F3" t="s">
        <v>606</v>
      </c>
      <c r="G3" s="21" t="s">
        <v>607</v>
      </c>
      <c r="H3" s="8"/>
    </row>
    <row r="4" ht="111" customHeight="1" spans="1:8">
      <c r="A4" s="23">
        <v>43</v>
      </c>
      <c r="B4" s="21" t="s">
        <v>118</v>
      </c>
      <c r="D4" s="23">
        <v>3</v>
      </c>
      <c r="E4" t="s">
        <v>605</v>
      </c>
      <c r="F4" t="s">
        <v>608</v>
      </c>
      <c r="G4" s="21" t="s">
        <v>609</v>
      </c>
      <c r="H4" s="8"/>
    </row>
    <row r="5" ht="111" customHeight="1" spans="1:8">
      <c r="A5" s="23">
        <v>44</v>
      </c>
      <c r="B5" s="21" t="s">
        <v>121</v>
      </c>
      <c r="D5" s="23">
        <v>3</v>
      </c>
      <c r="E5" t="s">
        <v>605</v>
      </c>
      <c r="F5" t="s">
        <v>608</v>
      </c>
      <c r="G5" s="21" t="s">
        <v>610</v>
      </c>
      <c r="H5" s="8"/>
    </row>
    <row r="6" ht="111" customHeight="1" spans="1:8">
      <c r="A6" s="23">
        <v>45</v>
      </c>
      <c r="B6" s="21" t="s">
        <v>124</v>
      </c>
      <c r="D6" s="23">
        <v>2</v>
      </c>
      <c r="E6" t="s">
        <v>605</v>
      </c>
      <c r="F6" t="s">
        <v>606</v>
      </c>
      <c r="G6" s="23" t="s">
        <v>611</v>
      </c>
      <c r="H6" s="9"/>
    </row>
    <row r="7" ht="111" customHeight="1" spans="1:8">
      <c r="A7" s="20">
        <v>46</v>
      </c>
      <c r="B7" s="15" t="s">
        <v>127</v>
      </c>
      <c r="C7" s="20"/>
      <c r="D7" s="20">
        <v>3</v>
      </c>
      <c r="E7" s="20" t="s">
        <v>605</v>
      </c>
      <c r="F7" s="20" t="s">
        <v>608</v>
      </c>
      <c r="G7" s="15" t="s">
        <v>612</v>
      </c>
      <c r="H7" s="191"/>
    </row>
    <row r="8" ht="111" customHeight="1" spans="1:8">
      <c r="A8" s="23">
        <v>52</v>
      </c>
      <c r="B8" s="21" t="s">
        <v>142</v>
      </c>
      <c r="D8" s="23">
        <v>3</v>
      </c>
      <c r="E8" t="s">
        <v>605</v>
      </c>
      <c r="F8" t="s">
        <v>608</v>
      </c>
      <c r="G8" s="21" t="s">
        <v>613</v>
      </c>
      <c r="H8" s="8"/>
    </row>
    <row r="9" ht="111" customHeight="1" spans="1:8">
      <c r="A9" s="19">
        <v>20015</v>
      </c>
      <c r="B9" s="17" t="s">
        <v>332</v>
      </c>
      <c r="C9" s="19"/>
      <c r="D9" s="19">
        <v>5</v>
      </c>
      <c r="E9" s="19" t="s">
        <v>614</v>
      </c>
      <c r="F9" s="19" t="s">
        <v>615</v>
      </c>
      <c r="G9" s="17" t="s">
        <v>616</v>
      </c>
      <c r="H9" s="3"/>
    </row>
    <row r="10" ht="111" customHeight="1" spans="1:8">
      <c r="A10" s="19">
        <v>20022</v>
      </c>
      <c r="B10" s="17" t="s">
        <v>345</v>
      </c>
      <c r="C10" s="19"/>
      <c r="D10" s="19">
        <v>5</v>
      </c>
      <c r="E10" s="19" t="s">
        <v>614</v>
      </c>
      <c r="F10" s="19" t="s">
        <v>608</v>
      </c>
      <c r="G10" s="17" t="s">
        <v>617</v>
      </c>
      <c r="H10" s="3"/>
    </row>
    <row r="11" ht="111" customHeight="1" spans="1:9">
      <c r="A11" s="20">
        <v>61</v>
      </c>
      <c r="B11" s="15" t="s">
        <v>618</v>
      </c>
      <c r="C11" s="20"/>
      <c r="D11" s="20">
        <v>6</v>
      </c>
      <c r="E11" s="20" t="s">
        <v>605</v>
      </c>
      <c r="F11" s="20" t="s">
        <v>619</v>
      </c>
      <c r="G11" s="15" t="s">
        <v>620</v>
      </c>
      <c r="H11" s="191" t="s">
        <v>621</v>
      </c>
      <c r="I11" t="str">
        <f>单位卡分表!P55</f>
        <v>回合结束时：对随机敌方单位发射导弹造成{0}点爆炸伤害。我方每触发一次爆炸，范围永久增加{3}</v>
      </c>
    </row>
    <row r="12" ht="111" customHeight="1" spans="1:8">
      <c r="A12" s="19">
        <v>30002</v>
      </c>
      <c r="B12" s="17" t="s">
        <v>622</v>
      </c>
      <c r="C12" s="19"/>
      <c r="D12" s="19">
        <v>6</v>
      </c>
      <c r="E12" s="19" t="s">
        <v>605</v>
      </c>
      <c r="F12" s="19" t="s">
        <v>608</v>
      </c>
      <c r="G12" s="17" t="s">
        <v>623</v>
      </c>
      <c r="H12" s="3"/>
    </row>
    <row r="13" ht="111" hidden="1" customHeight="1" spans="1:8">
      <c r="A13" s="23">
        <v>20003</v>
      </c>
      <c r="B13" s="21" t="s">
        <v>624</v>
      </c>
      <c r="D13" s="23">
        <v>1</v>
      </c>
      <c r="E13" t="s">
        <v>605</v>
      </c>
      <c r="F13" t="s">
        <v>625</v>
      </c>
      <c r="G13" s="21" t="s">
        <v>626</v>
      </c>
      <c r="H13" s="8"/>
    </row>
    <row r="14" ht="111" customHeight="1" spans="1:8">
      <c r="A14" s="23">
        <v>30003</v>
      </c>
      <c r="B14" s="21" t="s">
        <v>627</v>
      </c>
      <c r="D14" s="23">
        <v>6</v>
      </c>
      <c r="E14" t="s">
        <v>614</v>
      </c>
      <c r="F14" t="s">
        <v>608</v>
      </c>
      <c r="G14" s="21" t="s">
        <v>628</v>
      </c>
      <c r="H14" s="8"/>
    </row>
    <row r="15" ht="111" customHeight="1" spans="1:9">
      <c r="A15" s="20">
        <v>30004</v>
      </c>
      <c r="B15" s="15" t="s">
        <v>629</v>
      </c>
      <c r="C15" s="20"/>
      <c r="D15" s="20">
        <v>3</v>
      </c>
      <c r="E15" s="20" t="s">
        <v>605</v>
      </c>
      <c r="F15" s="20" t="s">
        <v>619</v>
      </c>
      <c r="G15" s="15" t="s">
        <v>630</v>
      </c>
      <c r="H15" s="191" t="s">
        <v>631</v>
      </c>
      <c r="I15" t="str">
        <f>单位卡分表!P12</f>
        <v>对同一敌方单位每多碰撞一次，伤害增加{0}%</v>
      </c>
    </row>
    <row r="16" ht="111" customHeight="1" spans="1:8">
      <c r="A16" s="20">
        <v>62</v>
      </c>
      <c r="B16" s="15" t="s">
        <v>632</v>
      </c>
      <c r="C16" s="20"/>
      <c r="D16" s="20">
        <v>4</v>
      </c>
      <c r="E16" s="20" t="s">
        <v>605</v>
      </c>
      <c r="F16" s="20" t="s">
        <v>606</v>
      </c>
      <c r="G16" s="15" t="s">
        <v>633</v>
      </c>
      <c r="H16" s="191" t="s">
        <v>634</v>
      </c>
    </row>
    <row r="17" ht="111" customHeight="1" spans="1:9">
      <c r="A17" s="20">
        <v>30005</v>
      </c>
      <c r="B17" s="15" t="s">
        <v>635</v>
      </c>
      <c r="C17" s="20"/>
      <c r="D17" s="20">
        <v>6</v>
      </c>
      <c r="E17" s="20" t="s">
        <v>605</v>
      </c>
      <c r="F17" s="20" t="s">
        <v>619</v>
      </c>
      <c r="G17" s="15" t="s">
        <v>636</v>
      </c>
      <c r="H17" s="191" t="s">
        <v>621</v>
      </c>
      <c r="I17" t="str">
        <f>单位卡分表!P31</f>
        <v>回合结束时：每有一个我方单位，对随机敌方单位造成一次{0}点伤害</v>
      </c>
    </row>
    <row r="18" ht="111" customHeight="1" spans="1:9">
      <c r="A18" s="20">
        <v>30006</v>
      </c>
      <c r="B18" s="15" t="s">
        <v>637</v>
      </c>
      <c r="C18" s="20"/>
      <c r="D18" s="20">
        <v>6</v>
      </c>
      <c r="E18" s="20" t="s">
        <v>605</v>
      </c>
      <c r="F18" s="20" t="s">
        <v>608</v>
      </c>
      <c r="G18" s="15" t="s">
        <v>638</v>
      </c>
      <c r="H18" s="191" t="s">
        <v>621</v>
      </c>
      <c r="I18" t="str">
        <f>单位卡分表!P44</f>
        <v>每达成{0}连击，为生命百分比最低的我方回复{1}生命</v>
      </c>
    </row>
    <row r="19" ht="111" customHeight="1" spans="1:9">
      <c r="A19" s="20">
        <v>30007</v>
      </c>
      <c r="B19" s="20" t="s">
        <v>639</v>
      </c>
      <c r="C19" s="20"/>
      <c r="D19" s="20">
        <v>6</v>
      </c>
      <c r="E19" s="20" t="s">
        <v>605</v>
      </c>
      <c r="F19" s="20" t="s">
        <v>608</v>
      </c>
      <c r="G19" s="15" t="s">
        <v>640</v>
      </c>
      <c r="H19" s="191" t="s">
        <v>621</v>
      </c>
      <c r="I19" t="str">
        <f>单位卡分表!P52</f>
        <v>蓄力{0}回合后爆炸，造成{1}伤害</v>
      </c>
    </row>
    <row r="20" ht="111" customHeight="1" spans="1:9">
      <c r="A20" s="20">
        <v>30008</v>
      </c>
      <c r="B20" s="15" t="s">
        <v>641</v>
      </c>
      <c r="C20" s="20"/>
      <c r="D20" s="20">
        <v>6</v>
      </c>
      <c r="E20" s="20" t="s">
        <v>605</v>
      </c>
      <c r="F20" s="20" t="s">
        <v>608</v>
      </c>
      <c r="G20" s="15" t="s">
        <v>642</v>
      </c>
      <c r="H20" s="191" t="s">
        <v>621</v>
      </c>
      <c r="I20" t="str">
        <f>单位卡分表!P53</f>
        <v>每打出{0}张卡，获得一张炸蛋</v>
      </c>
    </row>
    <row r="21" ht="61" customHeight="1" spans="1:8">
      <c r="A21" s="188"/>
      <c r="B21" s="189"/>
      <c r="C21" s="188"/>
      <c r="D21" s="188"/>
      <c r="E21" s="188"/>
      <c r="F21" s="188"/>
      <c r="G21" s="189"/>
      <c r="H21" s="192"/>
    </row>
    <row r="22" ht="111" customHeight="1" spans="1:9">
      <c r="A22" s="20">
        <v>63</v>
      </c>
      <c r="B22" s="15" t="s">
        <v>643</v>
      </c>
      <c r="C22" s="20"/>
      <c r="D22" s="20">
        <v>4</v>
      </c>
      <c r="E22" s="20" t="s">
        <v>605</v>
      </c>
      <c r="F22" s="20" t="s">
        <v>619</v>
      </c>
      <c r="G22" s="15" t="s">
        <v>644</v>
      </c>
      <c r="H22" s="191" t="s">
        <v>621</v>
      </c>
      <c r="I22" s="23" t="s">
        <v>645</v>
      </c>
    </row>
    <row r="23" ht="111" customHeight="1" spans="1:9">
      <c r="A23" s="20">
        <v>30009</v>
      </c>
      <c r="B23" s="20" t="s">
        <v>646</v>
      </c>
      <c r="C23" s="20"/>
      <c r="D23" s="20">
        <v>6</v>
      </c>
      <c r="E23" s="20" t="s">
        <v>605</v>
      </c>
      <c r="F23" s="20" t="s">
        <v>619</v>
      </c>
      <c r="G23" s="15" t="s">
        <v>647</v>
      </c>
      <c r="H23" s="191" t="s">
        <v>621</v>
      </c>
      <c r="I23" t="str">
        <f>单位卡分表!P11</f>
        <v>回合结束时：我方每有一个在场单位，为我方英雄永久+{0}生命</v>
      </c>
    </row>
    <row r="24" ht="111" customHeight="1" spans="1:8">
      <c r="A24" s="20">
        <v>34</v>
      </c>
      <c r="B24" s="15" t="s">
        <v>648</v>
      </c>
      <c r="C24" s="20"/>
      <c r="D24" s="20">
        <v>2</v>
      </c>
      <c r="E24" s="20" t="s">
        <v>605</v>
      </c>
      <c r="F24" s="20" t="s">
        <v>606</v>
      </c>
      <c r="G24" s="15" t="s">
        <v>649</v>
      </c>
      <c r="H24" s="191" t="s">
        <v>650</v>
      </c>
    </row>
    <row r="25" spans="2:8">
      <c r="B25" s="21"/>
      <c r="G25" s="21"/>
      <c r="H25" s="8"/>
    </row>
    <row r="26" spans="2:8">
      <c r="B26" s="21"/>
      <c r="G26" s="21"/>
      <c r="H26" s="8"/>
    </row>
    <row r="27" spans="2:8">
      <c r="B27" s="21"/>
      <c r="G27" s="21"/>
      <c r="H27" s="8"/>
    </row>
    <row r="28" spans="2:8">
      <c r="B28" s="21"/>
      <c r="G28" s="21"/>
      <c r="H28" s="8"/>
    </row>
    <row r="29" spans="2:8">
      <c r="B29" s="21"/>
      <c r="G29" s="21"/>
      <c r="H29" s="8"/>
    </row>
    <row r="30" spans="2:8">
      <c r="B30" s="21"/>
      <c r="G30" s="21"/>
      <c r="H30" s="8"/>
    </row>
    <row r="31" spans="2:8">
      <c r="B31" s="21"/>
      <c r="G31" s="21"/>
      <c r="H31" s="8"/>
    </row>
    <row r="32" spans="2:8">
      <c r="B32" s="21"/>
      <c r="G32" s="21"/>
      <c r="H32" s="8"/>
    </row>
    <row r="33" spans="2:8">
      <c r="B33" s="21"/>
      <c r="G33" s="21"/>
      <c r="H33" s="8"/>
    </row>
    <row r="34" spans="2:8">
      <c r="B34" s="21"/>
      <c r="G34" s="21"/>
      <c r="H34" s="8"/>
    </row>
    <row r="35" spans="2:8">
      <c r="B35" s="21"/>
      <c r="G35" s="21"/>
      <c r="H35" s="8"/>
    </row>
    <row r="36" spans="2:8">
      <c r="B36" s="21"/>
      <c r="G36" s="21"/>
      <c r="H36" s="8"/>
    </row>
    <row r="37" spans="2:8">
      <c r="B37" s="21"/>
      <c r="G37" s="21"/>
      <c r="H37" s="8"/>
    </row>
    <row r="38" spans="2:8">
      <c r="B38" s="21"/>
      <c r="G38" s="21"/>
      <c r="H38" s="8"/>
    </row>
    <row r="39" spans="2:8">
      <c r="B39" s="21"/>
      <c r="G39" s="21"/>
      <c r="H39" s="8"/>
    </row>
    <row r="40" spans="2:8">
      <c r="B40" s="21"/>
      <c r="G40" s="21"/>
      <c r="H40" s="8"/>
    </row>
    <row r="41" spans="2:8">
      <c r="B41" s="21"/>
      <c r="G41" s="21"/>
      <c r="H41" s="8"/>
    </row>
    <row r="42" spans="2:8">
      <c r="B42" s="21"/>
      <c r="G42" s="21"/>
      <c r="H42" s="8"/>
    </row>
    <row r="43" spans="2:8">
      <c r="B43" s="21"/>
      <c r="G43" s="21"/>
      <c r="H43" s="8"/>
    </row>
    <row r="44" spans="2:8">
      <c r="B44" s="21"/>
      <c r="G44" s="21"/>
      <c r="H44" s="8"/>
    </row>
    <row r="45" spans="2:8">
      <c r="B45" s="21"/>
      <c r="G45" s="21"/>
      <c r="H45" s="8"/>
    </row>
    <row r="46" spans="2:8">
      <c r="B46" s="21"/>
      <c r="G46" s="21"/>
      <c r="H46" s="8"/>
    </row>
    <row r="47" spans="2:8">
      <c r="B47" s="21"/>
      <c r="G47" s="21"/>
      <c r="H47" s="8"/>
    </row>
    <row r="48" spans="2:8">
      <c r="B48" s="21"/>
      <c r="G48" s="21"/>
      <c r="H48" s="8"/>
    </row>
    <row r="49" spans="2:8">
      <c r="B49" s="21"/>
      <c r="G49" s="21"/>
      <c r="H49" s="8"/>
    </row>
    <row r="50" spans="2:8">
      <c r="B50" s="21"/>
      <c r="G50" s="21"/>
      <c r="H50" s="8"/>
    </row>
    <row r="51" spans="2:8">
      <c r="B51" s="21"/>
      <c r="G51" s="21"/>
      <c r="H51" s="8"/>
    </row>
    <row r="52" spans="2:8">
      <c r="B52" s="21"/>
      <c r="G52" s="21"/>
      <c r="H52" s="8"/>
    </row>
    <row r="53" spans="2:8">
      <c r="B53" s="21"/>
      <c r="G53" s="21"/>
      <c r="H53" s="8"/>
    </row>
    <row r="54" spans="2:8">
      <c r="B54" s="21"/>
      <c r="G54" s="21"/>
      <c r="H54" s="8"/>
    </row>
    <row r="55" spans="2:8">
      <c r="B55" s="21"/>
      <c r="G55" s="21"/>
      <c r="H55" s="8"/>
    </row>
    <row r="56" spans="2:8">
      <c r="B56" s="21"/>
      <c r="G56" s="21"/>
      <c r="H56" s="8"/>
    </row>
    <row r="57" spans="2:8">
      <c r="B57" s="21"/>
      <c r="G57" s="21"/>
      <c r="H57" s="8"/>
    </row>
    <row r="58" spans="2:8">
      <c r="B58" s="21"/>
      <c r="G58" s="21"/>
      <c r="H58" s="8"/>
    </row>
    <row r="59" spans="2:8">
      <c r="B59" s="21"/>
      <c r="G59" s="21"/>
      <c r="H59" s="8"/>
    </row>
    <row r="60" spans="2:8">
      <c r="B60" s="21"/>
      <c r="G60" s="21"/>
      <c r="H60" s="8"/>
    </row>
    <row r="61" spans="2:8">
      <c r="B61" s="21"/>
      <c r="G61" s="21"/>
      <c r="H61" s="8"/>
    </row>
    <row r="62" spans="2:8">
      <c r="B62" s="21"/>
      <c r="G62" s="21"/>
      <c r="H62" s="8"/>
    </row>
    <row r="63" spans="2:8">
      <c r="B63" s="21"/>
      <c r="G63" s="21"/>
      <c r="H63" s="8"/>
    </row>
    <row r="64" spans="2:8">
      <c r="B64" s="21"/>
      <c r="G64" s="21"/>
      <c r="H64" s="8"/>
    </row>
    <row r="65" spans="2:8">
      <c r="B65" s="21"/>
      <c r="G65" s="21"/>
      <c r="H65" s="8"/>
    </row>
    <row r="66" spans="2:8">
      <c r="B66" s="21"/>
      <c r="G66" s="21"/>
      <c r="H66" s="8"/>
    </row>
    <row r="67" spans="2:8">
      <c r="B67" s="21"/>
      <c r="G67" s="21"/>
      <c r="H67" s="8"/>
    </row>
    <row r="68" spans="2:8">
      <c r="B68" s="21"/>
      <c r="G68" s="21"/>
      <c r="H68" s="8"/>
    </row>
    <row r="69" spans="2:8">
      <c r="B69" s="21"/>
      <c r="G69" s="21"/>
      <c r="H69" s="8"/>
    </row>
    <row r="70" spans="2:8">
      <c r="B70" s="21"/>
      <c r="G70" s="21"/>
      <c r="H70" s="8"/>
    </row>
    <row r="71" spans="2:8">
      <c r="B71" s="21"/>
      <c r="G71" s="21"/>
      <c r="H71" s="8"/>
    </row>
    <row r="72" spans="2:8">
      <c r="B72" s="21"/>
      <c r="G72" s="21"/>
      <c r="H72" s="8"/>
    </row>
    <row r="73" spans="2:8">
      <c r="B73" s="21"/>
      <c r="G73" s="21"/>
      <c r="H73" s="8"/>
    </row>
    <row r="74" spans="2:8">
      <c r="B74" s="21"/>
      <c r="G74" s="21"/>
      <c r="H74" s="8"/>
    </row>
    <row r="75" spans="2:8">
      <c r="B75" s="21"/>
      <c r="G75" s="21"/>
      <c r="H75" s="8"/>
    </row>
    <row r="76" spans="2:8">
      <c r="B76" s="21"/>
      <c r="G76" s="21"/>
      <c r="H76" s="8"/>
    </row>
    <row r="77" spans="2:8">
      <c r="B77" s="21"/>
      <c r="G77" s="21"/>
      <c r="H77" s="8"/>
    </row>
    <row r="78" spans="2:8">
      <c r="B78" s="21"/>
      <c r="G78" s="21"/>
      <c r="H78" s="8"/>
    </row>
    <row r="79" spans="2:8">
      <c r="B79" s="21"/>
      <c r="G79" s="21"/>
      <c r="H79" s="8"/>
    </row>
    <row r="80" spans="2:8">
      <c r="B80" s="21"/>
      <c r="G80" s="21"/>
      <c r="H80" s="8"/>
    </row>
    <row r="81" spans="2:8">
      <c r="B81" s="21"/>
      <c r="G81" s="21"/>
      <c r="H81" s="8"/>
    </row>
    <row r="82" spans="2:8">
      <c r="B82" s="21"/>
      <c r="G82" s="21"/>
      <c r="H82" s="8"/>
    </row>
    <row r="83" spans="2:8">
      <c r="B83" s="21"/>
      <c r="G83" s="21"/>
      <c r="H83" s="8"/>
    </row>
    <row r="84" spans="2:8">
      <c r="B84" s="21"/>
      <c r="G84" s="21"/>
      <c r="H84" s="8"/>
    </row>
    <row r="85" spans="2:8">
      <c r="B85" s="21"/>
      <c r="G85" s="21"/>
      <c r="H85" s="8"/>
    </row>
    <row r="86" spans="2:8">
      <c r="B86" s="21"/>
      <c r="G86" s="21"/>
      <c r="H86" s="8"/>
    </row>
    <row r="87" spans="2:8">
      <c r="B87" s="21"/>
      <c r="G87" s="21"/>
      <c r="H87" s="8"/>
    </row>
    <row r="88" spans="2:8">
      <c r="B88" s="21"/>
      <c r="G88" s="21"/>
      <c r="H88" s="8"/>
    </row>
    <row r="89" spans="2:8">
      <c r="B89" s="21"/>
      <c r="G89" s="21"/>
      <c r="H89" s="8"/>
    </row>
    <row r="90" spans="2:8">
      <c r="B90" s="21"/>
      <c r="G90" s="21"/>
      <c r="H90" s="8"/>
    </row>
    <row r="91" spans="2:8">
      <c r="B91" s="21"/>
      <c r="G91" s="21"/>
      <c r="H91" s="8"/>
    </row>
    <row r="92" spans="2:8">
      <c r="B92" s="21"/>
      <c r="G92" s="21"/>
      <c r="H92" s="8"/>
    </row>
    <row r="93" spans="2:8">
      <c r="B93" s="21"/>
      <c r="G93" s="21"/>
      <c r="H93" s="8"/>
    </row>
    <row r="94" spans="2:8">
      <c r="B94" s="21"/>
      <c r="G94" s="21"/>
      <c r="H94" s="8"/>
    </row>
    <row r="95" spans="2:8">
      <c r="B95" s="21"/>
      <c r="G95" s="21"/>
      <c r="H95" s="8"/>
    </row>
    <row r="96" spans="2:8">
      <c r="B96" s="21"/>
      <c r="G96" s="21"/>
      <c r="H96" s="8"/>
    </row>
    <row r="97" spans="2:8">
      <c r="B97" s="21"/>
      <c r="G97" s="21"/>
      <c r="H97" s="8"/>
    </row>
    <row r="98" spans="2:8">
      <c r="B98" s="21"/>
      <c r="G98" s="21"/>
      <c r="H98" s="8"/>
    </row>
    <row r="99" spans="2:8">
      <c r="B99" s="21"/>
      <c r="G99" s="21"/>
      <c r="H99" s="8"/>
    </row>
    <row r="100" spans="2:8">
      <c r="B100" s="21"/>
      <c r="G100" s="21"/>
      <c r="H100" s="8"/>
    </row>
    <row r="101" spans="2:8">
      <c r="B101" s="21"/>
      <c r="G101" s="21"/>
      <c r="H101" s="8"/>
    </row>
    <row r="102" spans="2:8">
      <c r="B102" s="21"/>
      <c r="G102" s="21"/>
      <c r="H102" s="8"/>
    </row>
    <row r="103" spans="2:8">
      <c r="B103" s="21"/>
      <c r="G103" s="21"/>
      <c r="H103" s="8"/>
    </row>
    <row r="104" spans="2:8">
      <c r="B104" s="21"/>
      <c r="G104" s="21"/>
      <c r="H104" s="8"/>
    </row>
    <row r="105" spans="2:8">
      <c r="B105" s="21"/>
      <c r="G105" s="21"/>
      <c r="H105" s="8"/>
    </row>
    <row r="106" spans="2:8">
      <c r="B106" s="21"/>
      <c r="G106" s="21"/>
      <c r="H106" s="8"/>
    </row>
    <row r="107" spans="2:8">
      <c r="B107" s="21"/>
      <c r="G107" s="21"/>
      <c r="H107" s="8"/>
    </row>
    <row r="108" spans="2:8">
      <c r="B108" s="21"/>
      <c r="G108" s="21"/>
      <c r="H108" s="8"/>
    </row>
    <row r="109" spans="2:8">
      <c r="B109" s="21"/>
      <c r="G109" s="21"/>
      <c r="H109" s="8"/>
    </row>
    <row r="110" spans="2:8">
      <c r="B110" s="21"/>
      <c r="G110" s="21"/>
      <c r="H110" s="8"/>
    </row>
    <row r="111" spans="2:8">
      <c r="B111" s="21"/>
      <c r="G111" s="21"/>
      <c r="H111" s="8"/>
    </row>
    <row r="112" spans="2:8">
      <c r="B112" s="21"/>
      <c r="G112" s="21"/>
      <c r="H112" s="8"/>
    </row>
    <row r="113" spans="2:8">
      <c r="B113" s="21"/>
      <c r="G113" s="21"/>
      <c r="H113" s="8"/>
    </row>
    <row r="114" spans="2:8">
      <c r="B114" s="21"/>
      <c r="G114" s="21"/>
      <c r="H114" s="8"/>
    </row>
    <row r="115" spans="2:8">
      <c r="B115" s="21"/>
      <c r="G115" s="21"/>
      <c r="H115" s="8"/>
    </row>
    <row r="116" spans="2:8">
      <c r="B116" s="21"/>
      <c r="G116" s="21"/>
      <c r="H116" s="8"/>
    </row>
    <row r="117" spans="2:8">
      <c r="B117" s="21"/>
      <c r="G117" s="21"/>
      <c r="H117" s="8"/>
    </row>
    <row r="118" spans="2:8">
      <c r="B118" s="21"/>
      <c r="G118" s="21"/>
      <c r="H118" s="8"/>
    </row>
    <row r="119" spans="2:8">
      <c r="B119" s="21"/>
      <c r="G119" s="21"/>
      <c r="H119" s="8"/>
    </row>
    <row r="120" spans="2:8">
      <c r="B120" s="21"/>
      <c r="G120" s="21"/>
      <c r="H120" s="8"/>
    </row>
    <row r="121" spans="2:8">
      <c r="B121" s="21"/>
      <c r="G121" s="21"/>
      <c r="H121" s="8"/>
    </row>
    <row r="122" spans="2:8">
      <c r="B122" s="21"/>
      <c r="G122" s="21"/>
      <c r="H122" s="8"/>
    </row>
    <row r="123" spans="2:8">
      <c r="B123" s="21"/>
      <c r="G123" s="21"/>
      <c r="H123" s="8"/>
    </row>
    <row r="124" spans="2:8">
      <c r="B124" s="21"/>
      <c r="G124" s="21"/>
      <c r="H124" s="8"/>
    </row>
    <row r="125" spans="2:8">
      <c r="B125" s="21"/>
      <c r="G125" s="21"/>
      <c r="H125" s="8"/>
    </row>
    <row r="126" spans="2:8">
      <c r="B126" s="21"/>
      <c r="G126" s="21"/>
      <c r="H126" s="8"/>
    </row>
    <row r="127" spans="2:8">
      <c r="B127" s="21"/>
      <c r="G127" s="21"/>
      <c r="H127" s="8"/>
    </row>
    <row r="128" spans="2:8">
      <c r="B128" s="21"/>
      <c r="G128" s="21"/>
      <c r="H128" s="8"/>
    </row>
    <row r="129" spans="2:8">
      <c r="B129" s="21"/>
      <c r="G129" s="21"/>
      <c r="H129" s="8"/>
    </row>
    <row r="130" spans="2:8">
      <c r="B130" s="21"/>
      <c r="G130" s="21"/>
      <c r="H130" s="8"/>
    </row>
    <row r="131" spans="2:8">
      <c r="B131" s="21"/>
      <c r="G131" s="21"/>
      <c r="H131" s="8"/>
    </row>
    <row r="132" spans="2:8">
      <c r="B132" s="21"/>
      <c r="G132" s="21"/>
      <c r="H132" s="8"/>
    </row>
    <row r="133" spans="2:8">
      <c r="B133" s="21"/>
      <c r="G133" s="21"/>
      <c r="H133" s="8"/>
    </row>
    <row r="134" spans="2:8">
      <c r="B134" s="21"/>
      <c r="G134" s="21"/>
      <c r="H134" s="8"/>
    </row>
    <row r="135" spans="2:8">
      <c r="B135" s="21"/>
      <c r="G135" s="21"/>
      <c r="H135" s="8"/>
    </row>
    <row r="136" spans="2:8">
      <c r="B136" s="21"/>
      <c r="G136" s="21"/>
      <c r="H136" s="8"/>
    </row>
    <row r="137" spans="2:8">
      <c r="B137" s="21"/>
      <c r="G137" s="21"/>
      <c r="H137" s="8"/>
    </row>
    <row r="138" spans="2:8">
      <c r="B138" s="21"/>
      <c r="G138" s="21"/>
      <c r="H138" s="8"/>
    </row>
    <row r="139" spans="2:8">
      <c r="B139" s="21"/>
      <c r="G139" s="21"/>
      <c r="H139" s="8"/>
    </row>
    <row r="140" spans="2:8">
      <c r="B140" s="21"/>
      <c r="G140" s="21"/>
      <c r="H140" s="8"/>
    </row>
    <row r="141" spans="2:8">
      <c r="B141" s="21"/>
      <c r="G141" s="21"/>
      <c r="H141" s="8"/>
    </row>
    <row r="142" spans="2:8">
      <c r="B142" s="21"/>
      <c r="G142" s="21"/>
      <c r="H142" s="8"/>
    </row>
    <row r="143" spans="2:8">
      <c r="B143" s="21"/>
      <c r="G143" s="21"/>
      <c r="H143" s="8"/>
    </row>
    <row r="144" spans="2:8">
      <c r="B144" s="21"/>
      <c r="G144" s="21"/>
      <c r="H144" s="8"/>
    </row>
    <row r="145" spans="2:8">
      <c r="B145" s="21"/>
      <c r="G145" s="21"/>
      <c r="H145" s="8"/>
    </row>
    <row r="146" spans="2:8">
      <c r="B146" s="21"/>
      <c r="G146" s="21"/>
      <c r="H146" s="8"/>
    </row>
    <row r="147" spans="2:8">
      <c r="B147" s="21"/>
      <c r="G147" s="21"/>
      <c r="H147" s="8"/>
    </row>
    <row r="148" spans="2:8">
      <c r="B148" s="21"/>
      <c r="G148" s="21"/>
      <c r="H148" s="8"/>
    </row>
    <row r="149" spans="2:8">
      <c r="B149" s="21"/>
      <c r="G149" s="21"/>
      <c r="H149" s="8"/>
    </row>
    <row r="150" spans="2:8">
      <c r="B150" s="21"/>
      <c r="G150" s="21"/>
      <c r="H150" s="8"/>
    </row>
    <row r="151" spans="2:8">
      <c r="B151" s="21"/>
      <c r="G151" s="21"/>
      <c r="H151" s="8"/>
    </row>
    <row r="152" spans="2:8">
      <c r="B152" s="21"/>
      <c r="G152" s="21"/>
      <c r="H152" s="8"/>
    </row>
    <row r="153" spans="2:8">
      <c r="B153" s="21"/>
      <c r="G153" s="21"/>
      <c r="H153" s="8"/>
    </row>
    <row r="154" spans="2:8">
      <c r="B154" s="21"/>
      <c r="G154" s="21"/>
      <c r="H154" s="8"/>
    </row>
    <row r="155" spans="2:8">
      <c r="B155" s="21"/>
      <c r="G155" s="21"/>
      <c r="H155" s="8"/>
    </row>
    <row r="156" spans="2:8">
      <c r="B156" s="21"/>
      <c r="G156" s="21"/>
      <c r="H156" s="8"/>
    </row>
    <row r="157" spans="2:8">
      <c r="B157" s="21"/>
      <c r="G157" s="21"/>
      <c r="H157" s="8"/>
    </row>
    <row r="158" spans="2:8">
      <c r="B158" s="21"/>
      <c r="G158" s="21"/>
      <c r="H158" s="8"/>
    </row>
    <row r="159" spans="2:8">
      <c r="B159" s="21"/>
      <c r="G159" s="21"/>
      <c r="H159" s="8"/>
    </row>
    <row r="160" spans="2:8">
      <c r="B160" s="21"/>
      <c r="G160" s="21"/>
      <c r="H160" s="8"/>
    </row>
    <row r="161" spans="2:8">
      <c r="B161" s="21"/>
      <c r="G161" s="21"/>
      <c r="H161" s="8"/>
    </row>
    <row r="162" spans="2:8">
      <c r="B162" s="21"/>
      <c r="G162" s="21"/>
      <c r="H162" s="8"/>
    </row>
    <row r="163" spans="2:8">
      <c r="B163" s="21"/>
      <c r="G163" s="21"/>
      <c r="H163" s="8"/>
    </row>
    <row r="164" spans="2:8">
      <c r="B164" s="21"/>
      <c r="G164" s="21"/>
      <c r="H164" s="8"/>
    </row>
    <row r="165" spans="2:8">
      <c r="B165" s="21"/>
      <c r="G165" s="21"/>
      <c r="H165" s="8"/>
    </row>
    <row r="166" spans="2:8">
      <c r="B166" s="21"/>
      <c r="G166" s="21"/>
      <c r="H166" s="8"/>
    </row>
    <row r="167" spans="2:8">
      <c r="B167" s="21"/>
      <c r="G167" s="21"/>
      <c r="H167" s="8"/>
    </row>
    <row r="168" spans="2:8">
      <c r="B168" s="21"/>
      <c r="G168" s="21"/>
      <c r="H168" s="8"/>
    </row>
    <row r="169" spans="2:8">
      <c r="B169" s="21"/>
      <c r="G169" s="21"/>
      <c r="H169" s="8"/>
    </row>
    <row r="170" spans="2:8">
      <c r="B170" s="21"/>
      <c r="G170" s="21"/>
      <c r="H170" s="8"/>
    </row>
    <row r="171" spans="2:8">
      <c r="B171" s="21"/>
      <c r="G171" s="21"/>
      <c r="H171" s="8"/>
    </row>
    <row r="172" spans="2:8">
      <c r="B172" s="21"/>
      <c r="G172" s="21"/>
      <c r="H172" s="8"/>
    </row>
    <row r="173" spans="2:8">
      <c r="B173" s="21"/>
      <c r="G173" s="21"/>
      <c r="H173" s="8"/>
    </row>
    <row r="174" spans="2:8">
      <c r="B174" s="21"/>
      <c r="G174" s="21"/>
      <c r="H174" s="8"/>
    </row>
    <row r="175" spans="2:8">
      <c r="B175" s="21"/>
      <c r="G175" s="21"/>
      <c r="H175" s="8"/>
    </row>
    <row r="176" spans="2:8">
      <c r="B176" s="21"/>
      <c r="G176" s="21"/>
      <c r="H176" s="8"/>
    </row>
    <row r="177" spans="2:8">
      <c r="B177" s="21"/>
      <c r="G177" s="21"/>
      <c r="H177" s="8"/>
    </row>
    <row r="178" spans="2:8">
      <c r="B178" s="21"/>
      <c r="G178" s="21"/>
      <c r="H178" s="8"/>
    </row>
    <row r="179" spans="2:8">
      <c r="B179" s="21"/>
      <c r="G179" s="21"/>
      <c r="H179" s="8"/>
    </row>
    <row r="180" spans="2:8">
      <c r="B180" s="21"/>
      <c r="G180" s="21"/>
      <c r="H180" s="8"/>
    </row>
    <row r="181" spans="2:8">
      <c r="B181" s="21"/>
      <c r="G181" s="21"/>
      <c r="H181" s="8"/>
    </row>
    <row r="182" spans="2:8">
      <c r="B182" s="21"/>
      <c r="G182" s="21"/>
      <c r="H182" s="8"/>
    </row>
    <row r="183" spans="2:8">
      <c r="B183" s="21"/>
      <c r="G183" s="21"/>
      <c r="H183" s="8"/>
    </row>
    <row r="184" spans="2:8">
      <c r="B184" s="21"/>
      <c r="G184" s="21"/>
      <c r="H184" s="8"/>
    </row>
    <row r="185" spans="2:8">
      <c r="B185" s="21"/>
      <c r="G185" s="21"/>
      <c r="H185" s="8"/>
    </row>
    <row r="186" spans="2:8">
      <c r="B186" s="21"/>
      <c r="G186" s="21"/>
      <c r="H186" s="8"/>
    </row>
    <row r="187" spans="2:8">
      <c r="B187" s="21"/>
      <c r="G187" s="21"/>
      <c r="H187" s="8"/>
    </row>
    <row r="188" spans="2:8">
      <c r="B188" s="21"/>
      <c r="G188" s="21"/>
      <c r="H188" s="8"/>
    </row>
    <row r="189" spans="2:8">
      <c r="B189" s="21"/>
      <c r="G189" s="21"/>
      <c r="H189" s="8"/>
    </row>
    <row r="190" spans="2:8">
      <c r="B190" s="21"/>
      <c r="G190" s="21"/>
      <c r="H190" s="8"/>
    </row>
    <row r="191" spans="2:8">
      <c r="B191" s="21"/>
      <c r="G191" s="21"/>
      <c r="H191" s="8"/>
    </row>
    <row r="192" spans="2:8">
      <c r="B192" s="21"/>
      <c r="G192" s="21"/>
      <c r="H192" s="8"/>
    </row>
    <row r="193" spans="2:8">
      <c r="B193" s="21"/>
      <c r="G193" s="21"/>
      <c r="H193" s="8"/>
    </row>
    <row r="194" spans="2:8">
      <c r="B194" s="21"/>
      <c r="G194" s="21"/>
      <c r="H194" s="8"/>
    </row>
    <row r="195" spans="2:8">
      <c r="B195" s="21"/>
      <c r="G195" s="21"/>
      <c r="H195" s="8"/>
    </row>
    <row r="196" spans="2:8">
      <c r="B196" s="21"/>
      <c r="G196" s="21"/>
      <c r="H196" s="8"/>
    </row>
    <row r="197" spans="2:8">
      <c r="B197" s="21"/>
      <c r="G197" s="21"/>
      <c r="H197" s="8"/>
    </row>
    <row r="198" spans="2:8">
      <c r="B198" s="21"/>
      <c r="G198" s="21"/>
      <c r="H198" s="8"/>
    </row>
    <row r="199" spans="2:8">
      <c r="B199" s="21"/>
      <c r="G199" s="21"/>
      <c r="H199" s="8"/>
    </row>
    <row r="200" spans="2:8">
      <c r="B200" s="21"/>
      <c r="G200" s="21"/>
      <c r="H200" s="8"/>
    </row>
    <row r="201" spans="2:8">
      <c r="B201" s="21"/>
      <c r="G201" s="21"/>
      <c r="H201" s="8"/>
    </row>
    <row r="202" spans="2:8">
      <c r="B202" s="21"/>
      <c r="G202" s="21"/>
      <c r="H202" s="8"/>
    </row>
  </sheetData>
  <dataValidations count="2">
    <dataValidation type="list" allowBlank="1" showErrorMessage="1" sqref="E3:E24">
      <formula1>"HUD栏,单位身体特效,单位脚下地面,仅卡面,UIBUFF栏"</formula1>
    </dataValidation>
    <dataValidation type="list" allowBlank="1" showErrorMessage="1" sqref="F3:F24">
      <formula1>"不计数,计算层数(倒数),计算层数(正数),计时"</formula1>
    </dataValidation>
  </dataValidations>
  <pageMargins left="0.75" right="0.75" top="1" bottom="1" header="0.5" footer="0.5"/>
  <headerFooter/>
  <drawing r:id="rId2"/>
  <legacyDrawing r:id="rId3"/>
  <picture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28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1" width="15" customWidth="1"/>
    <col min="2" max="3" width="14" customWidth="1"/>
    <col min="4" max="4" width="9" customWidth="1"/>
    <col min="5" max="7" width="8" customWidth="1"/>
    <col min="8" max="9" width="9" customWidth="1"/>
    <col min="10" max="10" width="16" customWidth="1"/>
    <col min="11" max="12" width="9" customWidth="1"/>
    <col min="13" max="13" width="7" customWidth="1"/>
    <col min="14" max="15" width="8" customWidth="1"/>
    <col min="16" max="16" width="43" customWidth="1"/>
    <col min="17" max="17" width="31" customWidth="1"/>
    <col min="18" max="18" width="15" customWidth="1"/>
    <col min="19" max="22" width="14" customWidth="1"/>
    <col min="23" max="25" width="5" customWidth="1"/>
    <col min="26" max="26" width="52" customWidth="1"/>
    <col min="27" max="27" width="18" hidden="1" customWidth="1"/>
    <col min="28" max="28" width="14" hidden="1" customWidth="1"/>
    <col min="29" max="29" width="21" hidden="1" customWidth="1"/>
    <col min="30" max="30" width="6" hidden="1" customWidth="1"/>
    <col min="31" max="32" width="8" customWidth="1"/>
    <col min="33" max="35" width="35" customWidth="1"/>
    <col min="36" max="42" width="14" customWidth="1"/>
  </cols>
  <sheetData>
    <row r="1" ht="28" spans="1:42">
      <c r="A1" s="1" t="s">
        <v>651</v>
      </c>
      <c r="B1" s="1" t="s">
        <v>184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1" t="s">
        <v>661</v>
      </c>
      <c r="M1" s="1" t="s">
        <v>662</v>
      </c>
      <c r="N1" s="1" t="s">
        <v>663</v>
      </c>
      <c r="O1" s="1" t="s">
        <v>664</v>
      </c>
      <c r="P1" s="1" t="s">
        <v>665</v>
      </c>
      <c r="Q1" s="1" t="s">
        <v>666</v>
      </c>
      <c r="R1" s="1" t="s">
        <v>667</v>
      </c>
      <c r="S1" s="1" t="s">
        <v>668</v>
      </c>
      <c r="T1" s="1" t="s">
        <v>669</v>
      </c>
      <c r="U1" s="1" t="s">
        <v>670</v>
      </c>
      <c r="V1" s="1" t="s">
        <v>671</v>
      </c>
      <c r="W1" s="1" t="s">
        <v>672</v>
      </c>
      <c r="X1" s="1"/>
      <c r="Y1" s="1"/>
      <c r="Z1" s="1" t="s">
        <v>673</v>
      </c>
      <c r="AA1" s="1" t="s">
        <v>674</v>
      </c>
      <c r="AB1" s="8" t="s">
        <v>675</v>
      </c>
      <c r="AC1" s="8" t="s">
        <v>676</v>
      </c>
      <c r="AD1" s="8"/>
      <c r="AE1" s="8" t="s">
        <v>677</v>
      </c>
      <c r="AF1" s="8" t="s">
        <v>678</v>
      </c>
      <c r="AG1" s="8" t="s">
        <v>679</v>
      </c>
      <c r="AH1" s="8"/>
      <c r="AI1" s="8"/>
      <c r="AJ1" s="8"/>
      <c r="AK1" s="8"/>
      <c r="AL1" s="8" t="s">
        <v>680</v>
      </c>
      <c r="AM1" s="8"/>
      <c r="AN1" s="8"/>
      <c r="AO1" s="8"/>
      <c r="AP1" s="8"/>
    </row>
    <row r="2" spans="1:42">
      <c r="A2" s="21">
        <v>10001</v>
      </c>
      <c r="B2" s="21" t="s">
        <v>681</v>
      </c>
      <c r="C2" s="21">
        <v>1</v>
      </c>
      <c r="D2" s="21"/>
      <c r="E2" s="21"/>
      <c r="F2" s="21" t="s">
        <v>238</v>
      </c>
      <c r="G2" s="21">
        <v>1</v>
      </c>
      <c r="H2" s="21"/>
      <c r="I2" s="21"/>
      <c r="J2" s="21" t="s">
        <v>682</v>
      </c>
      <c r="K2" s="21">
        <v>1</v>
      </c>
      <c r="L2" s="21">
        <v>5</v>
      </c>
      <c r="M2" s="21">
        <v>3</v>
      </c>
      <c r="N2" s="21"/>
      <c r="O2" s="21">
        <v>0</v>
      </c>
      <c r="P2" s="21" t="s">
        <v>238</v>
      </c>
      <c r="Q2" s="21" t="s">
        <v>238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183" t="s">
        <v>683</v>
      </c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42">
      <c r="A3" s="21">
        <v>10002</v>
      </c>
      <c r="B3" s="21" t="s">
        <v>684</v>
      </c>
      <c r="C3" s="21">
        <v>1</v>
      </c>
      <c r="D3" s="21"/>
      <c r="E3" s="21"/>
      <c r="F3" s="21" t="s">
        <v>238</v>
      </c>
      <c r="G3" s="21">
        <v>2</v>
      </c>
      <c r="H3" s="21"/>
      <c r="I3" s="21"/>
      <c r="J3" s="21" t="s">
        <v>682</v>
      </c>
      <c r="K3" s="21">
        <v>1</v>
      </c>
      <c r="L3" s="21">
        <v>5</v>
      </c>
      <c r="M3" s="21">
        <v>3</v>
      </c>
      <c r="N3" s="21"/>
      <c r="O3" s="21">
        <v>0</v>
      </c>
      <c r="P3" s="21" t="s">
        <v>238</v>
      </c>
      <c r="Q3" s="21" t="s">
        <v>238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183" t="s">
        <v>685</v>
      </c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</row>
    <row r="4" spans="1:42">
      <c r="A4" s="21">
        <v>10003</v>
      </c>
      <c r="B4" s="21" t="s">
        <v>686</v>
      </c>
      <c r="C4" s="21">
        <v>1</v>
      </c>
      <c r="D4" s="21"/>
      <c r="E4" s="21"/>
      <c r="F4" s="21" t="s">
        <v>238</v>
      </c>
      <c r="G4" s="21">
        <v>3</v>
      </c>
      <c r="H4" s="21"/>
      <c r="I4" s="21"/>
      <c r="J4" s="21" t="s">
        <v>682</v>
      </c>
      <c r="K4" s="21">
        <v>1</v>
      </c>
      <c r="L4" s="21">
        <v>5</v>
      </c>
      <c r="M4" s="21">
        <v>3</v>
      </c>
      <c r="N4" s="21"/>
      <c r="O4" s="21">
        <v>0</v>
      </c>
      <c r="P4" s="21" t="s">
        <v>238</v>
      </c>
      <c r="Q4" s="21" t="s">
        <v>238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183" t="s">
        <v>687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</row>
    <row r="5" spans="1:42">
      <c r="A5" s="21">
        <v>10004</v>
      </c>
      <c r="B5" s="21" t="s">
        <v>688</v>
      </c>
      <c r="C5" s="21">
        <v>1</v>
      </c>
      <c r="D5" s="21"/>
      <c r="E5" s="21"/>
      <c r="F5" s="21" t="s">
        <v>238</v>
      </c>
      <c r="G5" s="21">
        <v>4</v>
      </c>
      <c r="H5" s="21"/>
      <c r="I5" s="21"/>
      <c r="J5" s="21" t="s">
        <v>682</v>
      </c>
      <c r="K5" s="21">
        <v>1</v>
      </c>
      <c r="L5" s="21">
        <v>5</v>
      </c>
      <c r="M5" s="21">
        <v>3</v>
      </c>
      <c r="N5" s="21"/>
      <c r="O5" s="21">
        <v>0</v>
      </c>
      <c r="P5" s="21" t="s">
        <v>238</v>
      </c>
      <c r="Q5" s="21" t="s">
        <v>238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183" t="s">
        <v>689</v>
      </c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42">
      <c r="A6" s="21">
        <v>10005</v>
      </c>
      <c r="B6" s="21" t="s">
        <v>690</v>
      </c>
      <c r="C6" s="21">
        <v>1</v>
      </c>
      <c r="D6" s="21"/>
      <c r="E6" s="21"/>
      <c r="F6" s="21" t="s">
        <v>238</v>
      </c>
      <c r="G6" s="21">
        <v>5</v>
      </c>
      <c r="H6" s="21"/>
      <c r="I6" s="21"/>
      <c r="J6" s="21" t="s">
        <v>682</v>
      </c>
      <c r="K6" s="21">
        <v>1</v>
      </c>
      <c r="L6" s="21">
        <v>5</v>
      </c>
      <c r="M6" s="21">
        <v>3</v>
      </c>
      <c r="N6" s="21"/>
      <c r="O6" s="21">
        <v>0</v>
      </c>
      <c r="P6" s="21" t="s">
        <v>238</v>
      </c>
      <c r="Q6" s="21" t="s">
        <v>238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183" t="s">
        <v>691</v>
      </c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</row>
    <row r="7" spans="1:42">
      <c r="A7" s="21">
        <v>10006</v>
      </c>
      <c r="B7" s="21" t="s">
        <v>692</v>
      </c>
      <c r="C7" s="21">
        <v>1</v>
      </c>
      <c r="D7" s="21"/>
      <c r="E7" s="21"/>
      <c r="F7" s="21" t="s">
        <v>238</v>
      </c>
      <c r="G7" s="21">
        <v>6</v>
      </c>
      <c r="H7" s="21"/>
      <c r="I7" s="21"/>
      <c r="J7" s="21" t="s">
        <v>682</v>
      </c>
      <c r="K7" s="21">
        <v>1</v>
      </c>
      <c r="L7" s="21">
        <v>5</v>
      </c>
      <c r="M7" s="21">
        <v>3</v>
      </c>
      <c r="N7" s="21"/>
      <c r="O7" s="21">
        <v>0</v>
      </c>
      <c r="P7" s="21" t="s">
        <v>238</v>
      </c>
      <c r="Q7" s="21" t="s">
        <v>238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183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</row>
    <row r="8" spans="1:42">
      <c r="A8" s="21">
        <v>10007</v>
      </c>
      <c r="B8" s="21" t="s">
        <v>693</v>
      </c>
      <c r="C8" s="21">
        <v>1</v>
      </c>
      <c r="D8" s="21"/>
      <c r="E8" s="21"/>
      <c r="F8" s="21" t="s">
        <v>238</v>
      </c>
      <c r="G8" s="21">
        <v>7</v>
      </c>
      <c r="H8" s="21"/>
      <c r="I8" s="21"/>
      <c r="J8" s="21" t="s">
        <v>682</v>
      </c>
      <c r="K8" s="21">
        <v>1</v>
      </c>
      <c r="L8" s="21">
        <v>5</v>
      </c>
      <c r="M8" s="21">
        <v>3</v>
      </c>
      <c r="N8" s="21"/>
      <c r="O8" s="21">
        <v>0</v>
      </c>
      <c r="P8" s="21" t="s">
        <v>238</v>
      </c>
      <c r="Q8" s="21" t="s">
        <v>238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184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</row>
    <row r="9" spans="1:42">
      <c r="A9" s="21">
        <v>10008</v>
      </c>
      <c r="B9" s="21" t="s">
        <v>694</v>
      </c>
      <c r="C9" s="21">
        <v>1</v>
      </c>
      <c r="D9" s="21"/>
      <c r="E9" s="21"/>
      <c r="F9" s="21" t="s">
        <v>238</v>
      </c>
      <c r="G9" s="21">
        <v>8</v>
      </c>
      <c r="H9" s="21"/>
      <c r="I9" s="21"/>
      <c r="J9" s="21" t="s">
        <v>682</v>
      </c>
      <c r="K9" s="21">
        <v>1</v>
      </c>
      <c r="L9" s="21">
        <v>5</v>
      </c>
      <c r="M9" s="21">
        <v>3</v>
      </c>
      <c r="N9" s="21"/>
      <c r="O9" s="21">
        <v>0</v>
      </c>
      <c r="P9" s="21" t="s">
        <v>238</v>
      </c>
      <c r="Q9" s="21" t="s">
        <v>238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183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</row>
    <row r="10" spans="1:42">
      <c r="A10" s="21">
        <v>10009</v>
      </c>
      <c r="B10" s="21" t="s">
        <v>695</v>
      </c>
      <c r="C10" s="21">
        <v>1</v>
      </c>
      <c r="D10" s="21"/>
      <c r="E10" s="21"/>
      <c r="F10" s="21" t="s">
        <v>238</v>
      </c>
      <c r="G10" s="21">
        <v>9</v>
      </c>
      <c r="H10" s="21"/>
      <c r="I10" s="21"/>
      <c r="J10" s="21" t="s">
        <v>682</v>
      </c>
      <c r="K10" s="21">
        <v>1</v>
      </c>
      <c r="L10" s="21">
        <v>5</v>
      </c>
      <c r="M10" s="21">
        <v>3</v>
      </c>
      <c r="N10" s="21"/>
      <c r="O10" s="21">
        <v>0</v>
      </c>
      <c r="P10" s="21" t="s">
        <v>238</v>
      </c>
      <c r="Q10" s="21" t="s">
        <v>238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183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</row>
    <row r="11" ht="111" customHeight="1" spans="1:42">
      <c r="A11" s="21">
        <v>10010</v>
      </c>
      <c r="B11" s="21" t="s">
        <v>186</v>
      </c>
      <c r="C11" s="21">
        <v>1</v>
      </c>
      <c r="D11" s="21">
        <v>1</v>
      </c>
      <c r="E11" s="21">
        <v>1</v>
      </c>
      <c r="F11" s="23">
        <v>4</v>
      </c>
      <c r="G11" s="23">
        <v>5</v>
      </c>
      <c r="H11" s="21">
        <v>3</v>
      </c>
      <c r="I11" s="14">
        <v>0</v>
      </c>
      <c r="J11" s="14" t="s">
        <v>696</v>
      </c>
      <c r="K11" s="14">
        <v>1</v>
      </c>
      <c r="L11" s="16">
        <v>5</v>
      </c>
      <c r="M11" s="14">
        <v>3</v>
      </c>
      <c r="N11" s="16"/>
      <c r="O11" s="16">
        <v>1</v>
      </c>
      <c r="P11" s="178" t="s">
        <v>697</v>
      </c>
      <c r="Q11" s="21" t="s">
        <v>698</v>
      </c>
      <c r="R11" s="21"/>
      <c r="S11" s="21"/>
      <c r="T11" s="21"/>
      <c r="U11" s="21"/>
      <c r="V11" s="21" t="s">
        <v>699</v>
      </c>
      <c r="W11" s="21"/>
      <c r="X11" s="21"/>
      <c r="Y11" s="21"/>
      <c r="Z11" s="185" t="s">
        <v>700</v>
      </c>
      <c r="AA11" s="21">
        <v>0</v>
      </c>
      <c r="AB11" s="184" t="s">
        <v>701</v>
      </c>
      <c r="AC11" s="21" t="s">
        <v>702</v>
      </c>
      <c r="AD11" s="21"/>
      <c r="AE11" s="21"/>
      <c r="AF11" s="21"/>
      <c r="AG11" s="168" t="s">
        <v>703</v>
      </c>
      <c r="AH11" s="170"/>
      <c r="AI11" s="170"/>
      <c r="AJ11" s="21">
        <v>2</v>
      </c>
      <c r="AK11" s="21"/>
      <c r="AL11" s="21">
        <v>1</v>
      </c>
      <c r="AM11" s="21">
        <v>1</v>
      </c>
      <c r="AN11" s="21"/>
      <c r="AO11" s="21"/>
      <c r="AP11" s="21"/>
    </row>
    <row r="12" ht="111" customHeight="1" spans="1:42">
      <c r="A12" s="21">
        <v>10011</v>
      </c>
      <c r="B12" s="21" t="s">
        <v>188</v>
      </c>
      <c r="C12" s="16">
        <v>6</v>
      </c>
      <c r="D12" s="21">
        <v>1</v>
      </c>
      <c r="E12" s="21">
        <v>1</v>
      </c>
      <c r="F12" s="23">
        <v>3</v>
      </c>
      <c r="G12" s="23">
        <v>5</v>
      </c>
      <c r="H12" s="21">
        <v>3</v>
      </c>
      <c r="I12" s="14">
        <v>0</v>
      </c>
      <c r="J12" s="14" t="s">
        <v>704</v>
      </c>
      <c r="K12" s="14">
        <v>1</v>
      </c>
      <c r="L12" s="16">
        <v>5</v>
      </c>
      <c r="M12" s="14">
        <v>3</v>
      </c>
      <c r="N12" s="16"/>
      <c r="O12" s="16">
        <v>1</v>
      </c>
      <c r="P12" s="16" t="s">
        <v>705</v>
      </c>
      <c r="Q12" s="21" t="s">
        <v>706</v>
      </c>
      <c r="R12" s="21"/>
      <c r="S12" s="21"/>
      <c r="T12" s="21"/>
      <c r="U12" s="21"/>
      <c r="V12" s="21">
        <v>0</v>
      </c>
      <c r="W12" s="21"/>
      <c r="X12" s="21"/>
      <c r="Y12" s="21"/>
      <c r="Z12" s="185" t="s">
        <v>707</v>
      </c>
      <c r="AA12" s="21"/>
      <c r="AB12" s="183" t="s">
        <v>708</v>
      </c>
      <c r="AC12" s="21" t="s">
        <v>709</v>
      </c>
      <c r="AD12" s="21"/>
      <c r="AE12" s="21"/>
      <c r="AF12" s="21"/>
      <c r="AG12" s="155" t="s">
        <v>710</v>
      </c>
      <c r="AH12" s="21"/>
      <c r="AI12" s="21"/>
      <c r="AJ12" s="21">
        <v>2</v>
      </c>
      <c r="AK12" s="21"/>
      <c r="AL12" s="21">
        <v>1</v>
      </c>
      <c r="AM12" s="21">
        <v>1</v>
      </c>
      <c r="AN12" s="21"/>
      <c r="AO12" s="21"/>
      <c r="AP12" s="21"/>
    </row>
    <row r="13" ht="111" customHeight="1" spans="1:42">
      <c r="A13" s="21">
        <v>10012</v>
      </c>
      <c r="B13" s="21" t="s">
        <v>190</v>
      </c>
      <c r="C13" s="16">
        <v>6</v>
      </c>
      <c r="D13" s="21">
        <v>1</v>
      </c>
      <c r="E13" s="21">
        <v>1</v>
      </c>
      <c r="F13" s="23">
        <v>4</v>
      </c>
      <c r="G13" s="23">
        <v>5</v>
      </c>
      <c r="H13" s="21">
        <v>3</v>
      </c>
      <c r="I13" s="161">
        <v>1</v>
      </c>
      <c r="J13" s="14" t="s">
        <v>711</v>
      </c>
      <c r="K13" s="14">
        <v>1</v>
      </c>
      <c r="L13" s="16">
        <v>7</v>
      </c>
      <c r="M13" s="14">
        <v>3</v>
      </c>
      <c r="N13" s="16"/>
      <c r="O13" s="16">
        <v>1</v>
      </c>
      <c r="P13" s="16" t="s">
        <v>191</v>
      </c>
      <c r="Q13" s="21" t="s">
        <v>712</v>
      </c>
      <c r="R13" s="21"/>
      <c r="S13" s="21"/>
      <c r="T13" s="21"/>
      <c r="U13" s="21"/>
      <c r="V13" s="21" t="s">
        <v>713</v>
      </c>
      <c r="W13" s="14"/>
      <c r="X13" s="14"/>
      <c r="Y13" s="14"/>
      <c r="Z13" s="185" t="s">
        <v>714</v>
      </c>
      <c r="AA13" s="21"/>
      <c r="AB13" s="183" t="s">
        <v>715</v>
      </c>
      <c r="AC13" s="21" t="s">
        <v>716</v>
      </c>
      <c r="AD13" s="21"/>
      <c r="AE13" s="21" t="s">
        <v>717</v>
      </c>
      <c r="AF13" s="21">
        <v>1</v>
      </c>
      <c r="AG13" s="168" t="s">
        <v>718</v>
      </c>
      <c r="AH13" s="169"/>
      <c r="AI13" s="169"/>
      <c r="AJ13" s="21">
        <v>2</v>
      </c>
      <c r="AK13" s="21">
        <v>1</v>
      </c>
      <c r="AL13" s="21">
        <v>1</v>
      </c>
      <c r="AM13" s="155">
        <v>1</v>
      </c>
      <c r="AN13" s="21"/>
      <c r="AO13" s="21"/>
      <c r="AP13" s="21"/>
    </row>
    <row r="14" ht="98" spans="1:42">
      <c r="A14" s="21">
        <v>10013</v>
      </c>
      <c r="B14" s="21" t="s">
        <v>192</v>
      </c>
      <c r="C14" s="16">
        <v>6</v>
      </c>
      <c r="D14" s="21">
        <v>1</v>
      </c>
      <c r="E14" s="21">
        <v>1</v>
      </c>
      <c r="F14" s="23">
        <v>2</v>
      </c>
      <c r="G14" s="23">
        <v>4</v>
      </c>
      <c r="H14" s="23">
        <v>3</v>
      </c>
      <c r="I14" s="14">
        <v>0</v>
      </c>
      <c r="J14" s="14" t="s">
        <v>696</v>
      </c>
      <c r="K14" s="14">
        <v>1</v>
      </c>
      <c r="L14" s="16">
        <v>6</v>
      </c>
      <c r="M14" s="14">
        <v>3</v>
      </c>
      <c r="N14" s="179"/>
      <c r="O14" s="179">
        <v>1</v>
      </c>
      <c r="P14" s="179" t="s">
        <v>719</v>
      </c>
      <c r="Q14" s="21" t="s">
        <v>720</v>
      </c>
      <c r="R14" s="21"/>
      <c r="S14" s="21"/>
      <c r="T14" s="21"/>
      <c r="U14" s="21"/>
      <c r="V14" s="21"/>
      <c r="W14" s="14">
        <v>12</v>
      </c>
      <c r="X14" s="14"/>
      <c r="Y14" s="14"/>
      <c r="Z14" s="185" t="s">
        <v>721</v>
      </c>
      <c r="AA14" s="21"/>
      <c r="AB14" s="183" t="s">
        <v>722</v>
      </c>
      <c r="AC14" s="23" t="s">
        <v>723</v>
      </c>
      <c r="AD14" s="21"/>
      <c r="AE14" s="21"/>
      <c r="AF14" s="21"/>
      <c r="AG14" s="155" t="s">
        <v>724</v>
      </c>
      <c r="AH14" s="16"/>
      <c r="AI14" s="16"/>
      <c r="AJ14" s="21"/>
      <c r="AK14" s="21">
        <v>1</v>
      </c>
      <c r="AL14" s="21">
        <v>1</v>
      </c>
      <c r="AM14" s="155">
        <v>1</v>
      </c>
      <c r="AN14" s="21"/>
      <c r="AO14" s="21"/>
      <c r="AP14" s="21"/>
    </row>
    <row r="15" ht="28" spans="1:42">
      <c r="A15" s="21">
        <v>10014</v>
      </c>
      <c r="B15" s="21" t="s">
        <v>194</v>
      </c>
      <c r="C15" s="16">
        <v>6</v>
      </c>
      <c r="D15" s="21">
        <v>1</v>
      </c>
      <c r="E15" s="21">
        <v>1</v>
      </c>
      <c r="F15" s="23">
        <v>2</v>
      </c>
      <c r="G15" s="23">
        <v>5</v>
      </c>
      <c r="H15" s="23">
        <v>3</v>
      </c>
      <c r="I15" s="14">
        <v>0</v>
      </c>
      <c r="J15" s="14" t="s">
        <v>725</v>
      </c>
      <c r="K15" s="14">
        <v>1</v>
      </c>
      <c r="L15" s="16">
        <v>6</v>
      </c>
      <c r="M15" s="14">
        <v>3</v>
      </c>
      <c r="N15" s="179"/>
      <c r="O15" s="179">
        <v>1</v>
      </c>
      <c r="P15" s="179" t="s">
        <v>726</v>
      </c>
      <c r="Q15" s="21" t="s">
        <v>727</v>
      </c>
      <c r="R15" s="23"/>
      <c r="S15" s="23"/>
      <c r="T15" s="23"/>
      <c r="U15" s="21"/>
      <c r="V15" s="21"/>
      <c r="W15" s="21"/>
      <c r="X15" s="21"/>
      <c r="Y15" s="21"/>
      <c r="Z15" s="185"/>
      <c r="AA15" s="21"/>
      <c r="AB15" s="183" t="s">
        <v>728</v>
      </c>
      <c r="AC15" s="21" t="s">
        <v>729</v>
      </c>
      <c r="AD15" s="21"/>
      <c r="AE15" s="21"/>
      <c r="AF15" s="21"/>
      <c r="AG15" s="168" t="s">
        <v>730</v>
      </c>
      <c r="AH15" s="170"/>
      <c r="AI15" s="170"/>
      <c r="AJ15" s="21"/>
      <c r="AK15" s="21"/>
      <c r="AL15" s="21">
        <v>1</v>
      </c>
      <c r="AM15" s="21">
        <v>1</v>
      </c>
      <c r="AN15" s="21"/>
      <c r="AO15" s="21"/>
      <c r="AP15" s="21"/>
    </row>
    <row r="16" ht="111" customHeight="1" spans="1:42">
      <c r="A16" s="21">
        <v>10015</v>
      </c>
      <c r="B16" s="21" t="s">
        <v>196</v>
      </c>
      <c r="C16" s="21">
        <v>1</v>
      </c>
      <c r="D16" s="21">
        <v>1</v>
      </c>
      <c r="E16" s="21">
        <v>1</v>
      </c>
      <c r="F16" s="23">
        <v>3</v>
      </c>
      <c r="G16" s="23">
        <v>5</v>
      </c>
      <c r="H16" s="21">
        <v>3</v>
      </c>
      <c r="I16" s="14">
        <v>0</v>
      </c>
      <c r="J16" s="14" t="s">
        <v>682</v>
      </c>
      <c r="K16" s="14">
        <v>1</v>
      </c>
      <c r="L16" s="16">
        <v>5</v>
      </c>
      <c r="M16" s="14">
        <v>3</v>
      </c>
      <c r="N16" s="14"/>
      <c r="O16" s="14">
        <v>1</v>
      </c>
      <c r="P16" s="16" t="s">
        <v>731</v>
      </c>
      <c r="U16" s="21"/>
      <c r="V16" s="21">
        <v>0</v>
      </c>
      <c r="W16" s="14">
        <v>53</v>
      </c>
      <c r="X16" s="14"/>
      <c r="Y16" s="14"/>
      <c r="Z16" s="185" t="s">
        <v>732</v>
      </c>
      <c r="AA16" s="21"/>
      <c r="AB16" s="183" t="s">
        <v>733</v>
      </c>
      <c r="AC16" s="21" t="s">
        <v>734</v>
      </c>
      <c r="AD16" s="21"/>
      <c r="AE16" s="21" t="s">
        <v>717</v>
      </c>
      <c r="AF16" s="21">
        <v>1</v>
      </c>
      <c r="AG16" s="155" t="s">
        <v>735</v>
      </c>
      <c r="AH16" s="16"/>
      <c r="AI16" s="16"/>
      <c r="AJ16" s="21">
        <v>2</v>
      </c>
      <c r="AK16" s="21"/>
      <c r="AL16" s="21">
        <v>1</v>
      </c>
      <c r="AM16" s="155">
        <v>1</v>
      </c>
      <c r="AN16" s="21"/>
      <c r="AO16" s="21"/>
      <c r="AP16" s="21"/>
    </row>
    <row r="17" ht="111" customHeight="1" spans="1:42">
      <c r="A17" s="21">
        <v>10016</v>
      </c>
      <c r="B17" s="21" t="s">
        <v>198</v>
      </c>
      <c r="C17" s="21">
        <v>1</v>
      </c>
      <c r="D17" s="21">
        <v>1</v>
      </c>
      <c r="E17" s="21">
        <v>1</v>
      </c>
      <c r="F17" s="23">
        <v>1</v>
      </c>
      <c r="G17" s="23">
        <v>5</v>
      </c>
      <c r="H17" s="21">
        <v>2</v>
      </c>
      <c r="I17" s="14">
        <v>0</v>
      </c>
      <c r="J17" s="14" t="s">
        <v>682</v>
      </c>
      <c r="K17" s="14">
        <v>1</v>
      </c>
      <c r="L17" s="16">
        <v>2</v>
      </c>
      <c r="M17" s="14">
        <v>3</v>
      </c>
      <c r="N17" s="14"/>
      <c r="O17" s="14">
        <v>1</v>
      </c>
      <c r="P17" s="14" t="s">
        <v>736</v>
      </c>
      <c r="Q17" s="21" t="s">
        <v>737</v>
      </c>
      <c r="R17" s="21"/>
      <c r="S17" s="21"/>
      <c r="T17" s="21"/>
      <c r="U17" s="21"/>
      <c r="V17" s="21">
        <v>0</v>
      </c>
      <c r="W17" s="14"/>
      <c r="X17" s="14"/>
      <c r="Y17" s="14"/>
      <c r="Z17" s="185" t="s">
        <v>738</v>
      </c>
      <c r="AA17" s="21"/>
      <c r="AB17" s="183" t="s">
        <v>739</v>
      </c>
      <c r="AC17" s="21" t="s">
        <v>722</v>
      </c>
      <c r="AD17" s="21"/>
      <c r="AE17" s="21"/>
      <c r="AF17" s="21"/>
      <c r="AG17" s="168" t="s">
        <v>740</v>
      </c>
      <c r="AH17" s="169"/>
      <c r="AI17" s="169"/>
      <c r="AJ17" s="21">
        <v>2</v>
      </c>
      <c r="AK17" s="21"/>
      <c r="AL17" s="21">
        <v>1</v>
      </c>
      <c r="AM17" s="155">
        <v>1</v>
      </c>
      <c r="AN17" s="21"/>
      <c r="AO17" s="21"/>
      <c r="AP17" s="21"/>
    </row>
    <row r="18" ht="111" customHeight="1" spans="1:42">
      <c r="A18" s="21">
        <v>10017</v>
      </c>
      <c r="B18" s="21" t="s">
        <v>200</v>
      </c>
      <c r="C18" s="21">
        <v>1</v>
      </c>
      <c r="D18" s="21">
        <v>1</v>
      </c>
      <c r="E18" s="21">
        <v>1</v>
      </c>
      <c r="F18" s="23">
        <v>1</v>
      </c>
      <c r="G18" s="21">
        <v>7</v>
      </c>
      <c r="H18" s="21">
        <v>4</v>
      </c>
      <c r="I18" s="161">
        <v>1</v>
      </c>
      <c r="J18" s="14" t="s">
        <v>682</v>
      </c>
      <c r="K18" s="14">
        <v>1</v>
      </c>
      <c r="L18" s="16">
        <v>2</v>
      </c>
      <c r="M18" s="14">
        <v>3</v>
      </c>
      <c r="N18" s="16"/>
      <c r="O18" s="16">
        <v>1</v>
      </c>
      <c r="P18" s="16" t="s">
        <v>741</v>
      </c>
      <c r="Q18" s="16" t="s">
        <v>742</v>
      </c>
      <c r="R18" s="21"/>
      <c r="S18" s="21"/>
      <c r="T18" s="21"/>
      <c r="U18" s="21"/>
      <c r="V18" s="21">
        <v>0</v>
      </c>
      <c r="W18" s="14">
        <v>53</v>
      </c>
      <c r="X18" s="14"/>
      <c r="Y18" s="14"/>
      <c r="Z18" s="185" t="s">
        <v>743</v>
      </c>
      <c r="AA18" s="21"/>
      <c r="AB18" s="21"/>
      <c r="AC18" s="17" t="s">
        <v>744</v>
      </c>
      <c r="AD18" s="21"/>
      <c r="AE18" s="21"/>
      <c r="AF18" s="21"/>
      <c r="AG18" s="168" t="s">
        <v>745</v>
      </c>
      <c r="AH18" s="169"/>
      <c r="AI18" s="169"/>
      <c r="AJ18" s="21">
        <v>2</v>
      </c>
      <c r="AK18" s="21"/>
      <c r="AL18" s="21">
        <v>1</v>
      </c>
      <c r="AM18" s="186"/>
      <c r="AN18" s="21"/>
      <c r="AO18" s="21"/>
      <c r="AP18" s="21"/>
    </row>
    <row r="19" ht="111" customHeight="1" spans="1:42">
      <c r="A19" s="21">
        <v>10018</v>
      </c>
      <c r="B19" s="21" t="s">
        <v>202</v>
      </c>
      <c r="C19" s="21">
        <v>1</v>
      </c>
      <c r="D19" s="21">
        <v>1</v>
      </c>
      <c r="E19" s="21">
        <v>1</v>
      </c>
      <c r="F19" s="23">
        <v>1</v>
      </c>
      <c r="G19" s="21">
        <v>6</v>
      </c>
      <c r="H19" s="21">
        <v>3</v>
      </c>
      <c r="I19" s="14">
        <v>0</v>
      </c>
      <c r="J19" s="14" t="s">
        <v>746</v>
      </c>
      <c r="K19" s="14">
        <v>1</v>
      </c>
      <c r="L19" s="16">
        <v>2.5</v>
      </c>
      <c r="M19" s="14">
        <v>3</v>
      </c>
      <c r="N19" s="16"/>
      <c r="O19" s="16">
        <v>1</v>
      </c>
      <c r="P19" s="16" t="s">
        <v>747</v>
      </c>
      <c r="Q19" s="181" t="s">
        <v>748</v>
      </c>
      <c r="R19" s="21"/>
      <c r="S19" s="21"/>
      <c r="T19" s="21"/>
      <c r="U19" s="21"/>
      <c r="V19" s="21">
        <v>0</v>
      </c>
      <c r="W19" s="21"/>
      <c r="X19" s="21"/>
      <c r="Y19" s="21"/>
      <c r="Z19" s="185" t="s">
        <v>749</v>
      </c>
      <c r="AA19" s="21"/>
      <c r="AB19" s="21"/>
      <c r="AC19" s="17" t="s">
        <v>750</v>
      </c>
      <c r="AD19" s="21"/>
      <c r="AE19" s="21"/>
      <c r="AF19" s="21"/>
      <c r="AG19" s="168" t="s">
        <v>751</v>
      </c>
      <c r="AH19" s="169"/>
      <c r="AI19" s="169"/>
      <c r="AJ19" s="21">
        <v>2</v>
      </c>
      <c r="AK19" s="21"/>
      <c r="AL19" s="21">
        <v>1</v>
      </c>
      <c r="AM19" s="155">
        <v>1</v>
      </c>
      <c r="AN19" s="21"/>
      <c r="AO19" s="21"/>
      <c r="AP19" s="21"/>
    </row>
    <row r="20" ht="111" customHeight="1" spans="1:42">
      <c r="A20" s="21">
        <v>10019</v>
      </c>
      <c r="B20" s="21" t="s">
        <v>204</v>
      </c>
      <c r="C20" s="21">
        <v>1</v>
      </c>
      <c r="D20" s="21">
        <v>1</v>
      </c>
      <c r="E20" s="21">
        <v>1</v>
      </c>
      <c r="F20" s="23">
        <v>1</v>
      </c>
      <c r="G20" s="21">
        <v>5</v>
      </c>
      <c r="H20" s="21">
        <v>3</v>
      </c>
      <c r="I20" s="161">
        <v>1</v>
      </c>
      <c r="J20" s="14" t="s">
        <v>682</v>
      </c>
      <c r="K20" s="14">
        <v>1</v>
      </c>
      <c r="L20" s="16">
        <v>2</v>
      </c>
      <c r="M20" s="14">
        <v>3</v>
      </c>
      <c r="N20" s="16"/>
      <c r="O20" s="16">
        <v>1</v>
      </c>
      <c r="P20" s="16" t="s">
        <v>752</v>
      </c>
      <c r="Q20" s="21"/>
      <c r="R20" s="21"/>
      <c r="S20" s="21"/>
      <c r="T20" s="21"/>
      <c r="U20" s="21"/>
      <c r="V20" s="21">
        <v>0</v>
      </c>
      <c r="W20" s="21">
        <v>61</v>
      </c>
      <c r="X20" s="21"/>
      <c r="Y20" s="21"/>
      <c r="Z20" s="185" t="s">
        <v>743</v>
      </c>
      <c r="AA20" s="21"/>
      <c r="AB20" s="21"/>
      <c r="AC20" s="17" t="s">
        <v>753</v>
      </c>
      <c r="AD20" s="21"/>
      <c r="AE20" s="21"/>
      <c r="AF20" s="21"/>
      <c r="AG20" s="168" t="s">
        <v>754</v>
      </c>
      <c r="AH20" s="169"/>
      <c r="AI20" s="169"/>
      <c r="AJ20" s="21">
        <v>2</v>
      </c>
      <c r="AK20" s="21"/>
      <c r="AL20" s="21">
        <v>1</v>
      </c>
      <c r="AM20" s="186"/>
      <c r="AN20" s="21"/>
      <c r="AO20" s="21"/>
      <c r="AP20" s="21"/>
    </row>
    <row r="21" ht="111" customHeight="1" spans="1:42">
      <c r="A21" s="21">
        <v>10020</v>
      </c>
      <c r="B21" s="21" t="s">
        <v>206</v>
      </c>
      <c r="C21" s="16">
        <v>6</v>
      </c>
      <c r="D21" s="21">
        <v>1</v>
      </c>
      <c r="E21" s="21">
        <v>1</v>
      </c>
      <c r="F21" s="23">
        <v>3</v>
      </c>
      <c r="G21" s="21">
        <v>5</v>
      </c>
      <c r="H21" s="21">
        <v>3</v>
      </c>
      <c r="I21" s="14">
        <v>0</v>
      </c>
      <c r="J21" s="14" t="s">
        <v>682</v>
      </c>
      <c r="K21" s="14">
        <v>1</v>
      </c>
      <c r="L21" s="16">
        <v>5</v>
      </c>
      <c r="M21" s="14">
        <v>3</v>
      </c>
      <c r="N21" s="14"/>
      <c r="O21" s="14">
        <v>1</v>
      </c>
      <c r="P21" s="14" t="s">
        <v>755</v>
      </c>
      <c r="Q21" s="21"/>
      <c r="R21" s="21"/>
      <c r="S21" s="21"/>
      <c r="T21" s="21"/>
      <c r="U21" s="21"/>
      <c r="V21" s="21">
        <v>2</v>
      </c>
      <c r="W21" s="21"/>
      <c r="X21" s="21"/>
      <c r="Y21" s="21"/>
      <c r="Z21" s="185" t="s">
        <v>756</v>
      </c>
      <c r="AA21" s="21"/>
      <c r="AB21" s="21"/>
      <c r="AC21" s="21" t="s">
        <v>757</v>
      </c>
      <c r="AD21" s="21"/>
      <c r="AE21" s="21" t="s">
        <v>717</v>
      </c>
      <c r="AF21" s="21">
        <v>1</v>
      </c>
      <c r="AG21" s="168" t="s">
        <v>758</v>
      </c>
      <c r="AH21" s="169"/>
      <c r="AI21" s="169"/>
      <c r="AJ21" s="21">
        <v>2</v>
      </c>
      <c r="AK21" s="21">
        <v>1</v>
      </c>
      <c r="AL21" s="21">
        <v>1</v>
      </c>
      <c r="AM21" s="155">
        <v>1</v>
      </c>
      <c r="AN21" s="21"/>
      <c r="AO21" s="21"/>
      <c r="AP21" s="21"/>
    </row>
    <row r="22" ht="111" customHeight="1" spans="1:42">
      <c r="A22" s="21">
        <v>10021</v>
      </c>
      <c r="B22" s="21" t="s">
        <v>208</v>
      </c>
      <c r="C22" s="21">
        <v>1</v>
      </c>
      <c r="D22" s="21">
        <v>1</v>
      </c>
      <c r="E22" s="21">
        <v>1</v>
      </c>
      <c r="F22" s="23">
        <v>1</v>
      </c>
      <c r="G22" s="21">
        <v>7</v>
      </c>
      <c r="H22" s="21">
        <v>3</v>
      </c>
      <c r="I22" s="14">
        <v>0</v>
      </c>
      <c r="J22" s="14" t="s">
        <v>682</v>
      </c>
      <c r="K22" s="14">
        <v>1</v>
      </c>
      <c r="L22" s="16">
        <v>2</v>
      </c>
      <c r="M22" s="14">
        <v>3</v>
      </c>
      <c r="N22" s="179"/>
      <c r="O22" s="179">
        <v>1</v>
      </c>
      <c r="P22" s="179" t="s">
        <v>759</v>
      </c>
      <c r="U22" s="21"/>
      <c r="V22" s="21">
        <v>1</v>
      </c>
      <c r="W22" s="21"/>
      <c r="X22" s="21"/>
      <c r="Y22" s="21"/>
      <c r="Z22" s="185" t="s">
        <v>760</v>
      </c>
      <c r="AA22" s="21"/>
      <c r="AB22" s="21"/>
      <c r="AC22" s="21" t="s">
        <v>761</v>
      </c>
      <c r="AD22" s="21"/>
      <c r="AE22" s="21"/>
      <c r="AF22" s="21"/>
      <c r="AG22" s="168" t="s">
        <v>762</v>
      </c>
      <c r="AH22" s="169"/>
      <c r="AI22" s="169"/>
      <c r="AJ22" s="21">
        <v>2</v>
      </c>
      <c r="AK22" s="21">
        <v>1</v>
      </c>
      <c r="AL22" s="21">
        <v>1</v>
      </c>
      <c r="AM22" s="155">
        <v>1</v>
      </c>
      <c r="AN22" s="21"/>
      <c r="AO22" s="21"/>
      <c r="AP22" s="21"/>
    </row>
    <row r="23" ht="111" customHeight="1" spans="1:42">
      <c r="A23" s="174">
        <v>10022</v>
      </c>
      <c r="B23" s="21" t="s">
        <v>211</v>
      </c>
      <c r="C23" s="21">
        <v>1</v>
      </c>
      <c r="D23" s="21">
        <v>1</v>
      </c>
      <c r="E23" s="21">
        <v>1</v>
      </c>
      <c r="F23" s="23">
        <v>4</v>
      </c>
      <c r="G23" s="21">
        <v>4</v>
      </c>
      <c r="H23" s="21">
        <v>3</v>
      </c>
      <c r="I23" s="14">
        <v>0</v>
      </c>
      <c r="J23" s="14" t="s">
        <v>763</v>
      </c>
      <c r="K23" s="14">
        <v>1</v>
      </c>
      <c r="L23" s="14">
        <v>6.7</v>
      </c>
      <c r="M23" s="14">
        <v>3</v>
      </c>
      <c r="N23" s="17"/>
      <c r="O23" s="17">
        <v>0</v>
      </c>
      <c r="P23" s="17" t="s">
        <v>764</v>
      </c>
      <c r="Q23" s="21" t="s">
        <v>765</v>
      </c>
      <c r="R23" s="21"/>
      <c r="S23" s="21"/>
      <c r="T23" s="21"/>
      <c r="U23" s="21"/>
      <c r="V23" s="21">
        <v>1</v>
      </c>
      <c r="W23" s="21">
        <v>57</v>
      </c>
      <c r="X23" s="21"/>
      <c r="Y23" s="21"/>
      <c r="Z23" s="185" t="s">
        <v>766</v>
      </c>
      <c r="AA23" s="21"/>
      <c r="AB23" s="21"/>
      <c r="AC23" s="21" t="s">
        <v>767</v>
      </c>
      <c r="AD23" s="21"/>
      <c r="AE23" s="21"/>
      <c r="AF23" s="21"/>
      <c r="AG23" s="155" t="s">
        <v>768</v>
      </c>
      <c r="AH23" s="16"/>
      <c r="AI23" s="16"/>
      <c r="AJ23" s="21">
        <v>2</v>
      </c>
      <c r="AK23" s="21">
        <v>1</v>
      </c>
      <c r="AL23" s="21">
        <v>1</v>
      </c>
      <c r="AM23" s="155">
        <v>1</v>
      </c>
      <c r="AN23" s="21"/>
      <c r="AO23" s="21"/>
      <c r="AP23" s="21"/>
    </row>
    <row r="24" ht="111" customHeight="1" spans="1:42">
      <c r="A24" s="174">
        <v>10023</v>
      </c>
      <c r="B24" s="21" t="s">
        <v>213</v>
      </c>
      <c r="C24" s="21">
        <v>1</v>
      </c>
      <c r="D24" s="21">
        <v>1</v>
      </c>
      <c r="E24" s="21">
        <v>1</v>
      </c>
      <c r="F24" s="23">
        <v>1</v>
      </c>
      <c r="G24" s="21">
        <v>4</v>
      </c>
      <c r="H24" s="21">
        <v>4</v>
      </c>
      <c r="I24" s="14">
        <v>0</v>
      </c>
      <c r="J24" s="14" t="s">
        <v>682</v>
      </c>
      <c r="K24" s="14">
        <v>1</v>
      </c>
      <c r="L24" s="16">
        <v>5</v>
      </c>
      <c r="M24" s="15">
        <v>3</v>
      </c>
      <c r="N24" s="16"/>
      <c r="O24" s="16">
        <v>1</v>
      </c>
      <c r="P24" s="16" t="s">
        <v>769</v>
      </c>
      <c r="Q24" s="21"/>
      <c r="R24" s="21"/>
      <c r="S24" s="21"/>
      <c r="T24" s="21"/>
      <c r="U24" s="21"/>
      <c r="V24" s="21">
        <v>1</v>
      </c>
      <c r="W24" s="21">
        <v>62</v>
      </c>
      <c r="X24" s="21"/>
      <c r="Y24" s="21"/>
      <c r="Z24" s="185" t="s">
        <v>770</v>
      </c>
      <c r="AA24" s="21"/>
      <c r="AB24" s="21"/>
      <c r="AC24" s="21" t="s">
        <v>689</v>
      </c>
      <c r="AD24" s="21"/>
      <c r="AE24" s="21"/>
      <c r="AF24" s="21"/>
      <c r="AG24" s="168" t="s">
        <v>771</v>
      </c>
      <c r="AH24" s="169"/>
      <c r="AI24" s="169"/>
      <c r="AJ24" s="21">
        <v>2</v>
      </c>
      <c r="AK24" s="21"/>
      <c r="AL24" s="21">
        <v>1</v>
      </c>
      <c r="AM24" s="155">
        <v>1</v>
      </c>
      <c r="AN24" s="21"/>
      <c r="AO24" s="21"/>
      <c r="AP24" s="21"/>
    </row>
    <row r="25" ht="111" customHeight="1" spans="1:42">
      <c r="A25" s="21">
        <v>10024</v>
      </c>
      <c r="B25" s="21" t="s">
        <v>215</v>
      </c>
      <c r="C25" s="21">
        <v>1</v>
      </c>
      <c r="D25" s="21">
        <v>1</v>
      </c>
      <c r="E25" s="21">
        <v>1</v>
      </c>
      <c r="F25" s="23">
        <v>1</v>
      </c>
      <c r="G25" s="21">
        <v>6</v>
      </c>
      <c r="H25" s="23">
        <v>3</v>
      </c>
      <c r="I25" s="161">
        <v>1</v>
      </c>
      <c r="J25" s="14" t="s">
        <v>682</v>
      </c>
      <c r="K25" s="14">
        <v>1</v>
      </c>
      <c r="L25" s="16">
        <v>5</v>
      </c>
      <c r="M25" s="14">
        <v>3</v>
      </c>
      <c r="N25" s="179"/>
      <c r="O25" s="179">
        <v>1</v>
      </c>
      <c r="P25" s="179" t="s">
        <v>772</v>
      </c>
      <c r="Q25" s="21" t="s">
        <v>773</v>
      </c>
      <c r="R25" s="21"/>
      <c r="S25" s="21"/>
      <c r="T25" s="21"/>
      <c r="U25" s="21"/>
      <c r="V25" s="21">
        <v>2</v>
      </c>
      <c r="W25" s="21"/>
      <c r="X25" s="21"/>
      <c r="Y25" s="21"/>
      <c r="Z25" s="185" t="s">
        <v>774</v>
      </c>
      <c r="AA25" s="21"/>
      <c r="AB25" s="21"/>
      <c r="AC25" s="21" t="s">
        <v>775</v>
      </c>
      <c r="AD25" s="21"/>
      <c r="AE25" s="21"/>
      <c r="AF25" s="21"/>
      <c r="AG25" s="168" t="s">
        <v>776</v>
      </c>
      <c r="AH25" s="169"/>
      <c r="AI25" s="169"/>
      <c r="AJ25" s="21" t="s">
        <v>777</v>
      </c>
      <c r="AK25" s="21">
        <v>1</v>
      </c>
      <c r="AL25" s="21">
        <v>1</v>
      </c>
      <c r="AM25" s="155">
        <v>1</v>
      </c>
      <c r="AN25" s="21"/>
      <c r="AO25" s="21"/>
      <c r="AP25" s="21"/>
    </row>
    <row r="26" ht="111" customHeight="1" spans="1:42">
      <c r="A26" s="21">
        <v>10025</v>
      </c>
      <c r="B26" s="21" t="s">
        <v>217</v>
      </c>
      <c r="C26" s="21">
        <v>1</v>
      </c>
      <c r="D26" s="21">
        <v>1</v>
      </c>
      <c r="E26" s="21">
        <v>1</v>
      </c>
      <c r="F26" s="23">
        <v>1</v>
      </c>
      <c r="G26" s="21">
        <v>7</v>
      </c>
      <c r="H26" s="21">
        <v>3</v>
      </c>
      <c r="I26" s="161">
        <v>1</v>
      </c>
      <c r="J26" s="14" t="s">
        <v>682</v>
      </c>
      <c r="K26" s="14">
        <v>1</v>
      </c>
      <c r="L26" s="16">
        <v>2</v>
      </c>
      <c r="M26" s="14">
        <v>3</v>
      </c>
      <c r="N26" s="16"/>
      <c r="O26" s="16">
        <v>1</v>
      </c>
      <c r="P26" s="16" t="s">
        <v>778</v>
      </c>
      <c r="Q26" s="21" t="s">
        <v>779</v>
      </c>
      <c r="R26" s="23"/>
      <c r="S26" s="23"/>
      <c r="T26" s="23"/>
      <c r="U26" s="21"/>
      <c r="V26" s="21">
        <v>2</v>
      </c>
      <c r="W26" s="21">
        <v>53</v>
      </c>
      <c r="X26" s="21"/>
      <c r="Y26" s="21"/>
      <c r="Z26" s="185" t="s">
        <v>743</v>
      </c>
      <c r="AA26" s="21"/>
      <c r="AB26" s="21"/>
      <c r="AC26" s="17" t="s">
        <v>780</v>
      </c>
      <c r="AD26" s="21"/>
      <c r="AE26" s="21"/>
      <c r="AF26" s="21"/>
      <c r="AG26" s="168" t="s">
        <v>781</v>
      </c>
      <c r="AH26" s="169"/>
      <c r="AI26" s="169"/>
      <c r="AJ26" s="21">
        <v>2</v>
      </c>
      <c r="AK26" s="21"/>
      <c r="AL26" s="21">
        <v>1</v>
      </c>
      <c r="AM26" s="186"/>
      <c r="AN26" s="21"/>
      <c r="AO26" s="21"/>
      <c r="AP26" s="21"/>
    </row>
    <row r="27" ht="111" customHeight="1" spans="1:42">
      <c r="A27" s="21">
        <v>10026</v>
      </c>
      <c r="B27" s="21" t="s">
        <v>219</v>
      </c>
      <c r="C27" s="16">
        <v>6</v>
      </c>
      <c r="D27" s="21">
        <v>1</v>
      </c>
      <c r="E27" s="21">
        <v>1</v>
      </c>
      <c r="F27" s="23">
        <v>2</v>
      </c>
      <c r="G27" s="21">
        <v>5</v>
      </c>
      <c r="H27" s="21">
        <v>3</v>
      </c>
      <c r="I27" s="14">
        <v>0</v>
      </c>
      <c r="J27" s="14" t="s">
        <v>711</v>
      </c>
      <c r="K27" s="14">
        <v>1</v>
      </c>
      <c r="L27" s="16">
        <v>6</v>
      </c>
      <c r="M27" s="14">
        <v>3</v>
      </c>
      <c r="N27" s="179"/>
      <c r="O27" s="179">
        <v>1</v>
      </c>
      <c r="P27" s="179" t="s">
        <v>220</v>
      </c>
      <c r="Q27" s="21" t="s">
        <v>782</v>
      </c>
      <c r="R27" s="23"/>
      <c r="S27" s="23"/>
      <c r="T27" s="23"/>
      <c r="U27" s="21"/>
      <c r="V27" s="21">
        <v>5</v>
      </c>
      <c r="W27" s="21"/>
      <c r="X27" s="21"/>
      <c r="Y27" s="21"/>
      <c r="Z27" s="185" t="s">
        <v>783</v>
      </c>
      <c r="AA27" s="21"/>
      <c r="AB27" s="21"/>
      <c r="AC27" s="17" t="s">
        <v>784</v>
      </c>
      <c r="AD27" s="21"/>
      <c r="AE27" s="21"/>
      <c r="AF27" s="21"/>
      <c r="AG27" s="168" t="s">
        <v>785</v>
      </c>
      <c r="AH27" s="169"/>
      <c r="AI27" s="169"/>
      <c r="AJ27" s="21">
        <v>2</v>
      </c>
      <c r="AK27" s="21"/>
      <c r="AL27" s="21">
        <v>1</v>
      </c>
      <c r="AM27" s="186">
        <v>1</v>
      </c>
      <c r="AN27" s="21"/>
      <c r="AO27" s="21"/>
      <c r="AP27" s="21"/>
    </row>
    <row r="28" ht="111" customHeight="1" spans="1:42">
      <c r="A28" s="21">
        <v>10027</v>
      </c>
      <c r="B28" s="21" t="s">
        <v>221</v>
      </c>
      <c r="C28" s="21">
        <v>1</v>
      </c>
      <c r="D28" s="21">
        <v>1</v>
      </c>
      <c r="E28" s="21">
        <v>1</v>
      </c>
      <c r="F28" s="23">
        <v>1</v>
      </c>
      <c r="G28" s="21">
        <v>5</v>
      </c>
      <c r="H28" s="21">
        <v>4</v>
      </c>
      <c r="I28" s="14">
        <v>0</v>
      </c>
      <c r="J28" s="14" t="s">
        <v>682</v>
      </c>
      <c r="K28" s="14">
        <v>1</v>
      </c>
      <c r="L28" s="14">
        <v>2</v>
      </c>
      <c r="M28" s="14">
        <v>3</v>
      </c>
      <c r="N28" s="179"/>
      <c r="O28" s="179">
        <v>0</v>
      </c>
      <c r="P28" s="17" t="s">
        <v>786</v>
      </c>
      <c r="Q28" s="23" t="s">
        <v>787</v>
      </c>
      <c r="R28" s="23"/>
      <c r="S28" s="23"/>
      <c r="T28" s="23"/>
      <c r="U28" s="21"/>
      <c r="V28" s="21" t="s">
        <v>788</v>
      </c>
      <c r="W28" s="21">
        <v>13</v>
      </c>
      <c r="X28" s="21"/>
      <c r="Y28" s="21"/>
      <c r="Z28" s="185" t="s">
        <v>789</v>
      </c>
      <c r="AA28" s="21"/>
      <c r="AB28" s="21"/>
      <c r="AC28" s="21" t="s">
        <v>790</v>
      </c>
      <c r="AD28" s="21"/>
      <c r="AE28" s="21"/>
      <c r="AF28" s="21"/>
      <c r="AG28" s="168" t="s">
        <v>791</v>
      </c>
      <c r="AH28" s="169"/>
      <c r="AI28" s="169"/>
      <c r="AJ28" s="21">
        <v>2</v>
      </c>
      <c r="AK28" s="21"/>
      <c r="AL28" s="21">
        <v>1</v>
      </c>
      <c r="AM28" s="155">
        <v>1</v>
      </c>
      <c r="AN28" s="21"/>
      <c r="AO28" s="21"/>
      <c r="AP28" s="21"/>
    </row>
    <row r="29" ht="111" customHeight="1" spans="1:42">
      <c r="A29" s="174">
        <v>10028</v>
      </c>
      <c r="B29" s="21" t="s">
        <v>223</v>
      </c>
      <c r="C29" s="16">
        <v>6</v>
      </c>
      <c r="D29" s="21">
        <v>1</v>
      </c>
      <c r="E29" s="21">
        <v>1</v>
      </c>
      <c r="F29" s="23">
        <v>3</v>
      </c>
      <c r="G29" s="21">
        <v>5</v>
      </c>
      <c r="H29" s="21">
        <v>2</v>
      </c>
      <c r="I29" s="14">
        <v>0</v>
      </c>
      <c r="J29" s="14" t="s">
        <v>682</v>
      </c>
      <c r="K29" s="14">
        <v>1</v>
      </c>
      <c r="L29" s="16">
        <v>5</v>
      </c>
      <c r="M29" s="14">
        <v>3</v>
      </c>
      <c r="N29" s="179"/>
      <c r="O29" s="179">
        <v>1</v>
      </c>
      <c r="P29" s="179" t="s">
        <v>224</v>
      </c>
      <c r="Q29" s="21"/>
      <c r="R29" s="21"/>
      <c r="S29" s="21"/>
      <c r="T29" s="21"/>
      <c r="U29" s="21"/>
      <c r="V29" s="21" t="s">
        <v>792</v>
      </c>
      <c r="W29" s="21"/>
      <c r="X29" s="21"/>
      <c r="Y29" s="21"/>
      <c r="Z29" s="185" t="s">
        <v>793</v>
      </c>
      <c r="AA29" s="21"/>
      <c r="AB29" s="21"/>
      <c r="AC29" s="21" t="s">
        <v>794</v>
      </c>
      <c r="AD29" s="21"/>
      <c r="AE29" s="21"/>
      <c r="AF29" s="21"/>
      <c r="AG29" s="168" t="s">
        <v>795</v>
      </c>
      <c r="AH29" s="169"/>
      <c r="AI29" s="169"/>
      <c r="AJ29" s="21">
        <v>2</v>
      </c>
      <c r="AK29" s="21">
        <v>1</v>
      </c>
      <c r="AL29" s="21">
        <v>1</v>
      </c>
      <c r="AM29" s="155">
        <v>1</v>
      </c>
      <c r="AN29" s="21"/>
      <c r="AO29" s="21"/>
      <c r="AP29" s="21"/>
    </row>
    <row r="30" ht="111" customHeight="1" spans="1:42">
      <c r="A30" s="174">
        <v>10029</v>
      </c>
      <c r="B30" s="21" t="s">
        <v>225</v>
      </c>
      <c r="C30" s="21">
        <v>1</v>
      </c>
      <c r="D30" s="21">
        <v>1</v>
      </c>
      <c r="E30" s="21">
        <v>1</v>
      </c>
      <c r="F30" s="23">
        <v>3</v>
      </c>
      <c r="G30" s="21">
        <v>5</v>
      </c>
      <c r="H30" s="21">
        <v>4</v>
      </c>
      <c r="I30" s="14">
        <v>0</v>
      </c>
      <c r="J30" s="14" t="s">
        <v>682</v>
      </c>
      <c r="K30" s="14">
        <v>1</v>
      </c>
      <c r="L30" s="16">
        <v>5</v>
      </c>
      <c r="M30" s="14">
        <v>3</v>
      </c>
      <c r="N30" s="16"/>
      <c r="O30" s="16">
        <v>1</v>
      </c>
      <c r="P30" s="16" t="s">
        <v>226</v>
      </c>
      <c r="Q30" s="23" t="s">
        <v>796</v>
      </c>
      <c r="R30" s="23"/>
      <c r="S30" s="23"/>
      <c r="T30" s="23"/>
      <c r="U30" s="21"/>
      <c r="V30" s="21">
        <v>0</v>
      </c>
      <c r="W30" s="21"/>
      <c r="X30" s="21"/>
      <c r="Y30" s="21"/>
      <c r="Z30" s="185" t="s">
        <v>797</v>
      </c>
      <c r="AA30" s="21"/>
      <c r="AB30" s="21"/>
      <c r="AC30" s="17" t="s">
        <v>798</v>
      </c>
      <c r="AD30" s="21"/>
      <c r="AE30" s="21" t="s">
        <v>717</v>
      </c>
      <c r="AF30" s="21">
        <v>1</v>
      </c>
      <c r="AG30" s="168" t="s">
        <v>799</v>
      </c>
      <c r="AH30" s="169"/>
      <c r="AI30" s="169"/>
      <c r="AJ30" s="21">
        <v>2</v>
      </c>
      <c r="AK30" s="21"/>
      <c r="AL30" s="21">
        <v>1</v>
      </c>
      <c r="AM30" s="155">
        <v>1</v>
      </c>
      <c r="AN30" s="21"/>
      <c r="AO30" s="21"/>
      <c r="AP30" s="21"/>
    </row>
    <row r="31" ht="111" customHeight="1" spans="1:42">
      <c r="A31" s="21">
        <v>10030</v>
      </c>
      <c r="B31" s="21" t="s">
        <v>227</v>
      </c>
      <c r="C31" s="21">
        <v>1</v>
      </c>
      <c r="D31" s="21">
        <v>1</v>
      </c>
      <c r="E31" s="21">
        <v>1</v>
      </c>
      <c r="F31" s="23">
        <v>3</v>
      </c>
      <c r="G31" s="21">
        <v>7</v>
      </c>
      <c r="H31" s="21">
        <v>3</v>
      </c>
      <c r="I31" s="161">
        <v>1</v>
      </c>
      <c r="J31" s="14" t="s">
        <v>682</v>
      </c>
      <c r="K31" s="14">
        <v>1</v>
      </c>
      <c r="L31" s="16">
        <v>5</v>
      </c>
      <c r="M31" s="14">
        <v>3</v>
      </c>
      <c r="N31" s="179"/>
      <c r="O31" s="179">
        <v>1</v>
      </c>
      <c r="P31" s="179" t="s">
        <v>228</v>
      </c>
      <c r="U31" s="21"/>
      <c r="V31" s="21">
        <v>1</v>
      </c>
      <c r="W31" s="21"/>
      <c r="X31" s="21"/>
      <c r="Y31" s="21"/>
      <c r="Z31" s="185" t="s">
        <v>800</v>
      </c>
      <c r="AA31" s="21"/>
      <c r="AB31" s="21"/>
      <c r="AC31" s="21" t="s">
        <v>691</v>
      </c>
      <c r="AD31" s="21"/>
      <c r="AE31" s="21"/>
      <c r="AF31" s="21"/>
      <c r="AG31" s="168" t="s">
        <v>801</v>
      </c>
      <c r="AH31" s="169"/>
      <c r="AI31" s="169"/>
      <c r="AJ31" s="21">
        <v>2</v>
      </c>
      <c r="AK31" s="21"/>
      <c r="AL31" s="21">
        <v>1</v>
      </c>
      <c r="AM31" s="155">
        <v>1</v>
      </c>
      <c r="AN31" s="21"/>
      <c r="AO31" s="21"/>
      <c r="AP31" s="21"/>
    </row>
    <row r="32" ht="111" customHeight="1" spans="1:42">
      <c r="A32" s="174">
        <v>10031</v>
      </c>
      <c r="B32" s="21" t="s">
        <v>229</v>
      </c>
      <c r="C32" s="16">
        <v>6</v>
      </c>
      <c r="D32" s="21">
        <v>1</v>
      </c>
      <c r="E32" s="21">
        <v>1</v>
      </c>
      <c r="F32" s="23">
        <v>3</v>
      </c>
      <c r="G32" s="21">
        <v>7</v>
      </c>
      <c r="H32" s="21">
        <v>3</v>
      </c>
      <c r="I32" s="14">
        <v>0</v>
      </c>
      <c r="J32" s="14" t="s">
        <v>682</v>
      </c>
      <c r="K32" s="14">
        <v>1</v>
      </c>
      <c r="L32" s="16">
        <v>6</v>
      </c>
      <c r="M32" s="14">
        <v>3</v>
      </c>
      <c r="N32" s="16"/>
      <c r="O32" s="16">
        <v>1</v>
      </c>
      <c r="P32" s="16" t="s">
        <v>802</v>
      </c>
      <c r="Q32" s="21" t="s">
        <v>803</v>
      </c>
      <c r="R32" s="21"/>
      <c r="S32" s="21"/>
      <c r="T32" s="21"/>
      <c r="U32" s="21"/>
      <c r="V32" s="21" t="s">
        <v>804</v>
      </c>
      <c r="W32" s="21"/>
      <c r="X32" s="21"/>
      <c r="Y32" s="21"/>
      <c r="Z32" s="185" t="s">
        <v>805</v>
      </c>
      <c r="AA32" s="21"/>
      <c r="AB32" s="21">
        <v>76</v>
      </c>
      <c r="AC32" s="17" t="s">
        <v>806</v>
      </c>
      <c r="AD32" s="21"/>
      <c r="AE32" s="21" t="s">
        <v>717</v>
      </c>
      <c r="AF32" s="21">
        <v>1</v>
      </c>
      <c r="AG32" s="168" t="s">
        <v>807</v>
      </c>
      <c r="AH32" s="169"/>
      <c r="AI32" s="169"/>
      <c r="AJ32" s="21">
        <v>2</v>
      </c>
      <c r="AK32" s="21"/>
      <c r="AL32" s="21">
        <v>1</v>
      </c>
      <c r="AM32" s="155">
        <v>1</v>
      </c>
      <c r="AN32" s="21"/>
      <c r="AO32" s="21"/>
      <c r="AP32" s="21"/>
    </row>
    <row r="33" ht="111" customHeight="1" spans="1:42">
      <c r="A33" s="21">
        <v>10032</v>
      </c>
      <c r="B33" s="21" t="s">
        <v>231</v>
      </c>
      <c r="C33" s="16">
        <v>6</v>
      </c>
      <c r="D33" s="21">
        <v>1</v>
      </c>
      <c r="E33" s="21">
        <v>1</v>
      </c>
      <c r="F33" s="23">
        <v>3</v>
      </c>
      <c r="G33" s="21">
        <v>4</v>
      </c>
      <c r="H33" s="21">
        <v>1</v>
      </c>
      <c r="I33" s="14">
        <v>0</v>
      </c>
      <c r="J33" s="14" t="s">
        <v>808</v>
      </c>
      <c r="K33" s="14">
        <v>1</v>
      </c>
      <c r="L33" s="14">
        <v>5</v>
      </c>
      <c r="M33" s="14">
        <v>3</v>
      </c>
      <c r="N33" s="17"/>
      <c r="O33" s="17">
        <v>0</v>
      </c>
      <c r="P33" s="17" t="s">
        <v>232</v>
      </c>
      <c r="Q33" s="21" t="s">
        <v>809</v>
      </c>
      <c r="R33" s="21"/>
      <c r="S33" s="21"/>
      <c r="T33" s="21"/>
      <c r="U33" s="21"/>
      <c r="V33" s="21">
        <v>0</v>
      </c>
      <c r="W33" s="21"/>
      <c r="X33" s="21"/>
      <c r="Y33" s="21"/>
      <c r="Z33" s="185" t="s">
        <v>810</v>
      </c>
      <c r="AA33" s="21"/>
      <c r="AB33" s="21"/>
      <c r="AC33" s="23" t="s">
        <v>811</v>
      </c>
      <c r="AD33" s="21"/>
      <c r="AE33" s="21" t="s">
        <v>717</v>
      </c>
      <c r="AF33" s="21">
        <v>1</v>
      </c>
      <c r="AG33" s="168" t="s">
        <v>812</v>
      </c>
      <c r="AH33" s="169"/>
      <c r="AI33" s="169"/>
      <c r="AJ33" s="21">
        <v>2</v>
      </c>
      <c r="AK33" s="21"/>
      <c r="AL33" s="21">
        <v>1</v>
      </c>
      <c r="AM33" s="155">
        <v>1</v>
      </c>
      <c r="AN33" s="21"/>
      <c r="AO33" s="21"/>
      <c r="AP33" s="21"/>
    </row>
    <row r="34" ht="111" customHeight="1" spans="1:42">
      <c r="A34" s="21">
        <v>10033</v>
      </c>
      <c r="B34" s="21" t="s">
        <v>233</v>
      </c>
      <c r="C34" s="21">
        <v>1</v>
      </c>
      <c r="D34" s="21">
        <v>1</v>
      </c>
      <c r="E34" s="21">
        <v>1</v>
      </c>
      <c r="F34" s="23">
        <v>3</v>
      </c>
      <c r="G34" s="28">
        <v>3</v>
      </c>
      <c r="H34" s="23">
        <v>3</v>
      </c>
      <c r="I34" s="14">
        <v>0</v>
      </c>
      <c r="J34" s="14" t="s">
        <v>808</v>
      </c>
      <c r="K34" s="14">
        <v>1</v>
      </c>
      <c r="L34" s="16">
        <v>2</v>
      </c>
      <c r="M34" s="14">
        <v>3</v>
      </c>
      <c r="N34" s="16"/>
      <c r="O34" s="16">
        <v>1</v>
      </c>
      <c r="P34" s="16" t="s">
        <v>813</v>
      </c>
      <c r="Q34" s="21"/>
      <c r="R34" s="21"/>
      <c r="S34" s="21"/>
      <c r="T34" s="21"/>
      <c r="U34" s="23"/>
      <c r="V34" s="23">
        <v>0</v>
      </c>
      <c r="W34" s="21">
        <v>61</v>
      </c>
      <c r="X34" s="21"/>
      <c r="Y34" s="21"/>
      <c r="Z34" s="185"/>
      <c r="AA34" s="21"/>
      <c r="AB34" s="21"/>
      <c r="AC34" s="21" t="s">
        <v>814</v>
      </c>
      <c r="AD34" s="21"/>
      <c r="AE34" s="21" t="s">
        <v>717</v>
      </c>
      <c r="AF34" s="21">
        <v>1</v>
      </c>
      <c r="AG34" s="155" t="s">
        <v>815</v>
      </c>
      <c r="AH34" s="16"/>
      <c r="AI34" s="16"/>
      <c r="AJ34" s="21">
        <v>2</v>
      </c>
      <c r="AK34" s="21"/>
      <c r="AL34" s="21">
        <v>1</v>
      </c>
      <c r="AM34" s="155">
        <v>1</v>
      </c>
      <c r="AN34" s="21"/>
      <c r="AO34" s="21"/>
      <c r="AP34" s="21"/>
    </row>
    <row r="35" ht="111" customHeight="1" spans="1:42">
      <c r="A35" s="21">
        <v>10034</v>
      </c>
      <c r="B35" s="21" t="s">
        <v>235</v>
      </c>
      <c r="C35" s="16">
        <v>6</v>
      </c>
      <c r="D35" s="21">
        <v>1</v>
      </c>
      <c r="E35" s="21">
        <v>1</v>
      </c>
      <c r="F35" s="23">
        <v>3</v>
      </c>
      <c r="G35" s="23">
        <v>5</v>
      </c>
      <c r="H35" s="23">
        <v>4</v>
      </c>
      <c r="I35" s="14">
        <v>0</v>
      </c>
      <c r="J35" s="14" t="s">
        <v>808</v>
      </c>
      <c r="K35" s="14">
        <v>1</v>
      </c>
      <c r="L35" s="16">
        <v>6</v>
      </c>
      <c r="M35" s="14">
        <v>3</v>
      </c>
      <c r="N35" s="16"/>
      <c r="O35" s="16">
        <v>1</v>
      </c>
      <c r="P35" s="16" t="s">
        <v>816</v>
      </c>
      <c r="Q35" s="23" t="s">
        <v>817</v>
      </c>
      <c r="U35" s="23"/>
      <c r="V35" s="23">
        <v>0</v>
      </c>
      <c r="W35" s="21">
        <v>46</v>
      </c>
      <c r="X35" s="21"/>
      <c r="Y35" s="21"/>
      <c r="Z35" s="185" t="s">
        <v>818</v>
      </c>
      <c r="AA35" s="21"/>
      <c r="AB35" s="21"/>
      <c r="AC35" s="17" t="s">
        <v>687</v>
      </c>
      <c r="AD35" s="21"/>
      <c r="AE35" s="21"/>
      <c r="AF35" s="21"/>
      <c r="AG35" s="168" t="s">
        <v>819</v>
      </c>
      <c r="AH35" s="169"/>
      <c r="AI35" s="169"/>
      <c r="AJ35" s="21">
        <v>2</v>
      </c>
      <c r="AK35" s="21"/>
      <c r="AL35" s="21">
        <v>1</v>
      </c>
      <c r="AM35" s="155">
        <v>1</v>
      </c>
      <c r="AN35" s="21"/>
      <c r="AO35" s="21"/>
      <c r="AP35" s="21"/>
    </row>
    <row r="36" ht="111" customHeight="1" spans="1:42">
      <c r="A36" s="21">
        <v>10035</v>
      </c>
      <c r="B36" s="21" t="s">
        <v>237</v>
      </c>
      <c r="C36" s="21">
        <v>1</v>
      </c>
      <c r="D36" s="21">
        <v>1</v>
      </c>
      <c r="E36" s="21">
        <v>1</v>
      </c>
      <c r="F36" s="23">
        <v>3</v>
      </c>
      <c r="G36" s="23">
        <v>2</v>
      </c>
      <c r="H36" s="21">
        <v>1</v>
      </c>
      <c r="I36" s="14">
        <v>0</v>
      </c>
      <c r="J36" s="14" t="s">
        <v>808</v>
      </c>
      <c r="K36" s="14">
        <v>1</v>
      </c>
      <c r="L36" s="16">
        <v>5</v>
      </c>
      <c r="M36" s="14">
        <v>3</v>
      </c>
      <c r="N36" s="14"/>
      <c r="O36" s="14">
        <v>1</v>
      </c>
      <c r="P36" s="14" t="s">
        <v>238</v>
      </c>
      <c r="Q36" s="21" t="s">
        <v>820</v>
      </c>
      <c r="R36" s="21"/>
      <c r="S36" s="21"/>
      <c r="T36" s="21"/>
      <c r="U36" s="23"/>
      <c r="V36" s="23">
        <v>0</v>
      </c>
      <c r="W36" s="21"/>
      <c r="X36" s="21"/>
      <c r="Y36" s="21"/>
      <c r="Z36" s="21"/>
      <c r="AA36" s="21"/>
      <c r="AB36" s="21"/>
      <c r="AC36" s="23" t="s">
        <v>821</v>
      </c>
      <c r="AD36" s="21"/>
      <c r="AE36" s="21"/>
      <c r="AF36" s="21"/>
      <c r="AG36" s="21"/>
      <c r="AH36" s="21"/>
      <c r="AI36" s="21"/>
      <c r="AJ36" s="21"/>
      <c r="AK36" s="21"/>
      <c r="AL36" s="21">
        <v>1</v>
      </c>
      <c r="AM36" s="155">
        <v>1</v>
      </c>
      <c r="AN36" s="21"/>
      <c r="AO36" s="21"/>
      <c r="AP36" s="21"/>
    </row>
    <row r="37" ht="111" customHeight="1" spans="1:42">
      <c r="A37" s="21">
        <v>10036</v>
      </c>
      <c r="B37" s="21" t="s">
        <v>239</v>
      </c>
      <c r="C37" s="21">
        <v>1</v>
      </c>
      <c r="D37" s="21">
        <v>1</v>
      </c>
      <c r="E37" s="21">
        <v>1</v>
      </c>
      <c r="F37" s="23">
        <v>3</v>
      </c>
      <c r="G37" s="23">
        <v>4</v>
      </c>
      <c r="H37" s="21">
        <v>1</v>
      </c>
      <c r="I37" s="14">
        <v>0</v>
      </c>
      <c r="J37" s="14" t="s">
        <v>808</v>
      </c>
      <c r="K37" s="14">
        <v>1</v>
      </c>
      <c r="L37" s="16">
        <v>5</v>
      </c>
      <c r="M37" s="14">
        <v>3</v>
      </c>
      <c r="N37" s="14"/>
      <c r="O37" s="14">
        <v>1</v>
      </c>
      <c r="P37" s="14" t="s">
        <v>238</v>
      </c>
      <c r="Q37" s="21" t="s">
        <v>822</v>
      </c>
      <c r="R37" s="21"/>
      <c r="S37" s="21"/>
      <c r="T37" s="21"/>
      <c r="U37" s="23"/>
      <c r="V37" s="23">
        <v>0</v>
      </c>
      <c r="W37" s="21"/>
      <c r="X37" s="21"/>
      <c r="Y37" s="21"/>
      <c r="Z37" s="21"/>
      <c r="AA37" s="21"/>
      <c r="AB37" s="21"/>
      <c r="AC37" s="21" t="s">
        <v>823</v>
      </c>
      <c r="AD37" s="21"/>
      <c r="AE37" s="21"/>
      <c r="AF37" s="21"/>
      <c r="AG37" s="21"/>
      <c r="AH37" s="21"/>
      <c r="AI37" s="21"/>
      <c r="AJ37" s="21"/>
      <c r="AK37" s="21"/>
      <c r="AL37" s="21">
        <v>1</v>
      </c>
      <c r="AM37" s="155">
        <v>1</v>
      </c>
      <c r="AN37" s="21"/>
      <c r="AO37" s="21"/>
      <c r="AP37" s="21"/>
    </row>
    <row r="38" ht="111" customHeight="1" spans="1:42">
      <c r="A38" s="21">
        <v>10037</v>
      </c>
      <c r="B38" s="21" t="s">
        <v>240</v>
      </c>
      <c r="C38" s="21">
        <v>1</v>
      </c>
      <c r="D38" s="21">
        <v>1</v>
      </c>
      <c r="E38" s="21">
        <v>1</v>
      </c>
      <c r="F38" s="23">
        <v>3</v>
      </c>
      <c r="G38" s="23">
        <v>3</v>
      </c>
      <c r="H38" s="21">
        <v>1</v>
      </c>
      <c r="I38" s="14">
        <v>0</v>
      </c>
      <c r="J38" s="14" t="s">
        <v>808</v>
      </c>
      <c r="K38" s="14">
        <v>1</v>
      </c>
      <c r="L38" s="16">
        <v>5</v>
      </c>
      <c r="M38" s="14">
        <v>3</v>
      </c>
      <c r="N38" s="14"/>
      <c r="O38" s="14">
        <v>1</v>
      </c>
      <c r="P38" s="14" t="s">
        <v>238</v>
      </c>
      <c r="Q38" s="21" t="s">
        <v>824</v>
      </c>
      <c r="R38" s="21"/>
      <c r="S38" s="21"/>
      <c r="T38" s="21"/>
      <c r="U38" s="23"/>
      <c r="V38" s="23">
        <v>0</v>
      </c>
      <c r="W38" s="21"/>
      <c r="X38" s="21"/>
      <c r="Y38" s="21"/>
      <c r="Z38" s="21"/>
      <c r="AA38" s="21"/>
      <c r="AB38" s="21"/>
      <c r="AC38" s="21" t="s">
        <v>825</v>
      </c>
      <c r="AD38" s="21"/>
      <c r="AE38" s="21"/>
      <c r="AF38" s="21"/>
      <c r="AG38" s="21"/>
      <c r="AH38" s="21"/>
      <c r="AI38" s="21"/>
      <c r="AJ38" s="21"/>
      <c r="AK38" s="21"/>
      <c r="AL38" s="21">
        <v>1</v>
      </c>
      <c r="AM38" s="155">
        <v>1</v>
      </c>
      <c r="AN38" s="21"/>
      <c r="AO38" s="21"/>
      <c r="AP38" s="21"/>
    </row>
    <row r="39" ht="111" customHeight="1" spans="1:42">
      <c r="A39" s="21">
        <v>10038</v>
      </c>
      <c r="B39" s="21" t="s">
        <v>241</v>
      </c>
      <c r="C39" s="21">
        <v>1</v>
      </c>
      <c r="D39" s="21">
        <v>1</v>
      </c>
      <c r="E39" s="21">
        <v>1</v>
      </c>
      <c r="F39" s="23">
        <v>3</v>
      </c>
      <c r="G39" s="23">
        <v>5</v>
      </c>
      <c r="H39" s="21">
        <v>1</v>
      </c>
      <c r="I39" s="14">
        <v>0</v>
      </c>
      <c r="J39" s="14" t="s">
        <v>808</v>
      </c>
      <c r="K39" s="14">
        <v>1</v>
      </c>
      <c r="L39" s="14">
        <v>5</v>
      </c>
      <c r="M39" s="14">
        <v>3</v>
      </c>
      <c r="N39" s="14"/>
      <c r="O39" s="17">
        <v>0</v>
      </c>
      <c r="P39" s="17" t="s">
        <v>238</v>
      </c>
      <c r="Q39" s="21" t="s">
        <v>826</v>
      </c>
      <c r="R39" s="21"/>
      <c r="S39" s="21"/>
      <c r="T39" s="21"/>
      <c r="U39" s="23"/>
      <c r="V39" s="23">
        <v>0</v>
      </c>
      <c r="W39" s="21"/>
      <c r="X39" s="21"/>
      <c r="Y39" s="21"/>
      <c r="Z39" s="21"/>
      <c r="AA39" s="21"/>
      <c r="AB39" s="21"/>
      <c r="AC39" s="21" t="s">
        <v>827</v>
      </c>
      <c r="AD39" s="21"/>
      <c r="AE39" s="21"/>
      <c r="AF39" s="21"/>
      <c r="AG39" s="21"/>
      <c r="AH39" s="21"/>
      <c r="AI39" s="21"/>
      <c r="AJ39" s="21"/>
      <c r="AK39" s="21"/>
      <c r="AL39" s="21">
        <v>1</v>
      </c>
      <c r="AM39" s="155">
        <v>1</v>
      </c>
      <c r="AN39" s="21"/>
      <c r="AO39" s="21"/>
      <c r="AP39" s="21"/>
    </row>
    <row r="40" ht="111" customHeight="1" spans="1:42">
      <c r="A40" s="21">
        <v>10039</v>
      </c>
      <c r="B40" s="21" t="s">
        <v>242</v>
      </c>
      <c r="C40" s="21">
        <v>1</v>
      </c>
      <c r="D40" s="21">
        <v>1</v>
      </c>
      <c r="E40" s="21">
        <v>1</v>
      </c>
      <c r="F40" s="23">
        <v>3</v>
      </c>
      <c r="G40" s="23">
        <v>4</v>
      </c>
      <c r="H40" s="21">
        <v>1</v>
      </c>
      <c r="I40" s="14">
        <v>0</v>
      </c>
      <c r="J40" s="14" t="s">
        <v>808</v>
      </c>
      <c r="K40" s="14">
        <v>1</v>
      </c>
      <c r="L40" s="16">
        <v>5</v>
      </c>
      <c r="M40" s="14">
        <v>3</v>
      </c>
      <c r="N40" s="14"/>
      <c r="O40" s="14">
        <v>1</v>
      </c>
      <c r="P40" s="14" t="s">
        <v>238</v>
      </c>
      <c r="Q40" s="21" t="s">
        <v>828</v>
      </c>
      <c r="R40" s="21"/>
      <c r="S40" s="21"/>
      <c r="T40" s="21"/>
      <c r="U40" s="23"/>
      <c r="V40" s="23">
        <v>0</v>
      </c>
      <c r="W40" s="21"/>
      <c r="X40" s="21"/>
      <c r="Y40" s="21"/>
      <c r="Z40" s="21"/>
      <c r="AA40" s="21"/>
      <c r="AB40" s="21"/>
      <c r="AC40" s="21" t="s">
        <v>829</v>
      </c>
      <c r="AD40" s="21"/>
      <c r="AE40" s="21"/>
      <c r="AF40" s="21"/>
      <c r="AG40" s="21"/>
      <c r="AH40" s="21"/>
      <c r="AI40" s="21"/>
      <c r="AJ40" s="21"/>
      <c r="AK40" s="21"/>
      <c r="AL40" s="21">
        <v>1</v>
      </c>
      <c r="AM40" s="155">
        <v>1</v>
      </c>
      <c r="AN40" s="21"/>
      <c r="AO40" s="21"/>
      <c r="AP40" s="21"/>
    </row>
    <row r="41" ht="111" customHeight="1" spans="1:42">
      <c r="A41" s="21">
        <v>10040</v>
      </c>
      <c r="B41" s="21" t="s">
        <v>243</v>
      </c>
      <c r="C41" s="21">
        <v>1</v>
      </c>
      <c r="D41" s="21">
        <v>1</v>
      </c>
      <c r="E41" s="21">
        <v>1</v>
      </c>
      <c r="F41" s="23">
        <v>3</v>
      </c>
      <c r="G41" s="23">
        <v>6</v>
      </c>
      <c r="H41" s="21">
        <v>1</v>
      </c>
      <c r="I41" s="14">
        <v>0</v>
      </c>
      <c r="J41" s="14" t="s">
        <v>808</v>
      </c>
      <c r="K41" s="14">
        <v>1</v>
      </c>
      <c r="L41" s="14">
        <v>5</v>
      </c>
      <c r="M41" s="14">
        <v>3</v>
      </c>
      <c r="N41" s="14"/>
      <c r="O41" s="17">
        <v>0</v>
      </c>
      <c r="P41" s="17" t="s">
        <v>238</v>
      </c>
      <c r="Q41" s="21" t="s">
        <v>830</v>
      </c>
      <c r="R41" s="21"/>
      <c r="S41" s="21"/>
      <c r="T41" s="21"/>
      <c r="U41" s="23"/>
      <c r="V41" s="23">
        <v>0</v>
      </c>
      <c r="W41" s="21"/>
      <c r="X41" s="21"/>
      <c r="Y41" s="21"/>
      <c r="Z41" s="21"/>
      <c r="AA41" s="21"/>
      <c r="AB41" s="21"/>
      <c r="AC41" s="21" t="s">
        <v>831</v>
      </c>
      <c r="AD41" s="21"/>
      <c r="AE41" s="21"/>
      <c r="AF41" s="21"/>
      <c r="AG41" s="21"/>
      <c r="AH41" s="21"/>
      <c r="AI41" s="21"/>
      <c r="AJ41" s="21"/>
      <c r="AK41" s="21"/>
      <c r="AL41" s="21">
        <v>1</v>
      </c>
      <c r="AM41" s="155">
        <v>1</v>
      </c>
      <c r="AN41" s="21"/>
      <c r="AO41" s="21"/>
      <c r="AP41" s="21"/>
    </row>
    <row r="42" spans="1:42">
      <c r="A42" s="21">
        <v>10041</v>
      </c>
      <c r="B42" s="21" t="s">
        <v>244</v>
      </c>
      <c r="C42" s="21">
        <v>1</v>
      </c>
      <c r="D42" s="21">
        <v>1</v>
      </c>
      <c r="E42" s="21">
        <v>1</v>
      </c>
      <c r="F42" s="23">
        <v>3</v>
      </c>
      <c r="G42" s="23">
        <v>5</v>
      </c>
      <c r="H42" s="23">
        <v>2</v>
      </c>
      <c r="I42" s="14">
        <v>0</v>
      </c>
      <c r="J42" s="14" t="s">
        <v>682</v>
      </c>
      <c r="K42" s="14">
        <v>1</v>
      </c>
      <c r="L42" s="14">
        <v>5</v>
      </c>
      <c r="M42" s="14">
        <v>3</v>
      </c>
      <c r="N42" s="17"/>
      <c r="O42" s="17">
        <v>0</v>
      </c>
      <c r="P42" s="17" t="s">
        <v>245</v>
      </c>
      <c r="Z42" s="21"/>
      <c r="AA42" s="21"/>
      <c r="AC42" s="23" t="s">
        <v>832</v>
      </c>
      <c r="AD42" s="21"/>
      <c r="AE42" s="21" t="s">
        <v>717</v>
      </c>
      <c r="AF42" s="21">
        <v>1</v>
      </c>
      <c r="AG42" s="155" t="s">
        <v>833</v>
      </c>
      <c r="AH42" s="16"/>
      <c r="AI42" s="16"/>
      <c r="AJ42" s="21"/>
      <c r="AK42" s="21"/>
      <c r="AL42" s="21">
        <v>1</v>
      </c>
      <c r="AM42" s="155">
        <v>1</v>
      </c>
      <c r="AN42" s="21"/>
      <c r="AO42" s="21"/>
      <c r="AP42" s="21"/>
    </row>
    <row r="43" ht="42" spans="1:42">
      <c r="A43" s="174">
        <v>10042</v>
      </c>
      <c r="B43" s="21" t="s">
        <v>246</v>
      </c>
      <c r="C43" s="21">
        <v>1</v>
      </c>
      <c r="D43" s="21">
        <v>1</v>
      </c>
      <c r="E43" s="21">
        <v>1</v>
      </c>
      <c r="F43" s="23">
        <v>3</v>
      </c>
      <c r="G43" s="23">
        <v>7</v>
      </c>
      <c r="H43" s="23">
        <v>3</v>
      </c>
      <c r="I43" s="14">
        <v>0</v>
      </c>
      <c r="J43" s="14" t="s">
        <v>682</v>
      </c>
      <c r="K43" s="14">
        <v>1</v>
      </c>
      <c r="L43" s="16">
        <v>5</v>
      </c>
      <c r="M43" s="14">
        <v>3</v>
      </c>
      <c r="N43" s="16"/>
      <c r="O43" s="16">
        <v>1</v>
      </c>
      <c r="P43" s="16" t="s">
        <v>247</v>
      </c>
      <c r="Q43" s="23" t="s">
        <v>834</v>
      </c>
      <c r="R43" s="23"/>
      <c r="S43" s="23"/>
      <c r="T43" s="23"/>
      <c r="W43" s="23">
        <v>57</v>
      </c>
      <c r="X43" s="23">
        <v>53</v>
      </c>
      <c r="Z43" s="21"/>
      <c r="AA43" s="21"/>
      <c r="AC43" s="23"/>
      <c r="AD43" s="21"/>
      <c r="AE43" s="21"/>
      <c r="AF43" s="21"/>
      <c r="AG43" s="155" t="s">
        <v>835</v>
      </c>
      <c r="AH43" s="16"/>
      <c r="AI43" s="16"/>
      <c r="AJ43" s="21"/>
      <c r="AK43" s="21"/>
      <c r="AL43" s="21">
        <v>1</v>
      </c>
      <c r="AM43" s="155">
        <v>1</v>
      </c>
      <c r="AN43" s="21"/>
      <c r="AO43" s="21"/>
      <c r="AP43" s="21"/>
    </row>
    <row r="44" ht="28" spans="1:42">
      <c r="A44" s="174">
        <v>10043</v>
      </c>
      <c r="B44" s="21" t="s">
        <v>248</v>
      </c>
      <c r="C44" s="21">
        <v>1</v>
      </c>
      <c r="D44" s="21">
        <v>1</v>
      </c>
      <c r="E44" s="21">
        <v>1</v>
      </c>
      <c r="F44" s="23">
        <v>3</v>
      </c>
      <c r="G44" s="23">
        <v>7</v>
      </c>
      <c r="H44" s="23">
        <v>3</v>
      </c>
      <c r="I44" s="14">
        <v>0</v>
      </c>
      <c r="J44" s="14" t="s">
        <v>682</v>
      </c>
      <c r="K44" s="14">
        <v>1</v>
      </c>
      <c r="L44" s="16">
        <v>2</v>
      </c>
      <c r="M44" s="14">
        <v>3</v>
      </c>
      <c r="N44" s="16"/>
      <c r="O44" s="16">
        <v>1</v>
      </c>
      <c r="P44" s="16" t="s">
        <v>249</v>
      </c>
      <c r="Q44" s="23"/>
      <c r="R44" s="23"/>
      <c r="S44" s="23"/>
      <c r="T44" s="23"/>
      <c r="W44" s="23">
        <v>57</v>
      </c>
      <c r="X44" s="23">
        <v>12</v>
      </c>
      <c r="Z44" s="21"/>
      <c r="AA44" s="21"/>
      <c r="AC44" s="23"/>
      <c r="AD44" s="21"/>
      <c r="AE44" s="21"/>
      <c r="AF44" s="21"/>
      <c r="AG44" s="155" t="s">
        <v>836</v>
      </c>
      <c r="AH44" s="16"/>
      <c r="AI44" s="16"/>
      <c r="AJ44" s="21"/>
      <c r="AK44" s="21"/>
      <c r="AL44" s="21">
        <v>1</v>
      </c>
      <c r="AM44" s="155">
        <v>1</v>
      </c>
      <c r="AN44" s="21"/>
      <c r="AO44" s="21"/>
      <c r="AP44" s="21"/>
    </row>
    <row r="45" spans="1:42">
      <c r="A45" s="21">
        <v>10044</v>
      </c>
      <c r="B45" s="21" t="s">
        <v>250</v>
      </c>
      <c r="C45" s="16">
        <v>6</v>
      </c>
      <c r="D45" s="21">
        <v>1</v>
      </c>
      <c r="E45" s="21">
        <v>1</v>
      </c>
      <c r="F45" s="23">
        <v>2</v>
      </c>
      <c r="G45" s="23">
        <v>4</v>
      </c>
      <c r="H45" s="23">
        <v>3</v>
      </c>
      <c r="I45" s="14">
        <v>0</v>
      </c>
      <c r="J45" s="14" t="s">
        <v>682</v>
      </c>
      <c r="K45" s="14">
        <v>1</v>
      </c>
      <c r="L45" s="16">
        <v>3</v>
      </c>
      <c r="M45" s="14">
        <v>3</v>
      </c>
      <c r="N45" s="16"/>
      <c r="O45" s="16">
        <v>1</v>
      </c>
      <c r="P45" s="16" t="s">
        <v>837</v>
      </c>
      <c r="Q45" s="182" t="s">
        <v>838</v>
      </c>
      <c r="Z45" s="21"/>
      <c r="AA45" s="21">
        <v>0</v>
      </c>
      <c r="AC45" s="23" t="s">
        <v>839</v>
      </c>
      <c r="AD45" s="21"/>
      <c r="AE45" s="21"/>
      <c r="AF45" s="21"/>
      <c r="AG45" s="155" t="s">
        <v>840</v>
      </c>
      <c r="AH45" s="16"/>
      <c r="AI45" s="16"/>
      <c r="AJ45" s="21"/>
      <c r="AK45" s="21"/>
      <c r="AL45" s="21">
        <v>1</v>
      </c>
      <c r="AM45" s="155">
        <v>1</v>
      </c>
      <c r="AN45" s="21"/>
      <c r="AO45" s="21"/>
      <c r="AP45" s="21"/>
    </row>
    <row r="46" ht="70" spans="1:42">
      <c r="A46" s="21">
        <v>10045</v>
      </c>
      <c r="B46" s="21" t="s">
        <v>252</v>
      </c>
      <c r="C46" s="21">
        <v>1</v>
      </c>
      <c r="D46" s="21">
        <v>1</v>
      </c>
      <c r="E46" s="21">
        <v>1</v>
      </c>
      <c r="F46" s="23">
        <v>1</v>
      </c>
      <c r="G46" s="23">
        <v>5</v>
      </c>
      <c r="H46" s="23">
        <v>4</v>
      </c>
      <c r="I46" s="14">
        <v>0</v>
      </c>
      <c r="J46" s="14" t="s">
        <v>682</v>
      </c>
      <c r="K46" s="14">
        <v>1</v>
      </c>
      <c r="L46" s="16">
        <v>4</v>
      </c>
      <c r="M46" s="14">
        <v>3</v>
      </c>
      <c r="N46" s="16"/>
      <c r="O46" s="16">
        <v>1</v>
      </c>
      <c r="P46" s="16" t="s">
        <v>253</v>
      </c>
      <c r="Q46" s="21" t="s">
        <v>841</v>
      </c>
      <c r="R46" s="21"/>
      <c r="S46" s="21"/>
      <c r="T46" s="21"/>
      <c r="Z46" s="21"/>
      <c r="AA46" s="21">
        <v>0</v>
      </c>
      <c r="AC46" s="23" t="s">
        <v>842</v>
      </c>
      <c r="AD46" s="21"/>
      <c r="AE46" s="21"/>
      <c r="AF46" s="21"/>
      <c r="AG46" s="155" t="s">
        <v>843</v>
      </c>
      <c r="AH46" s="16"/>
      <c r="AI46" s="16"/>
      <c r="AJ46" s="21"/>
      <c r="AK46" s="21"/>
      <c r="AL46" s="21">
        <v>1</v>
      </c>
      <c r="AM46" s="155">
        <v>1</v>
      </c>
      <c r="AN46" s="21"/>
      <c r="AO46" s="21"/>
      <c r="AP46" s="21"/>
    </row>
    <row r="47" spans="1:42">
      <c r="A47" s="21">
        <v>10046</v>
      </c>
      <c r="B47" s="21" t="s">
        <v>254</v>
      </c>
      <c r="C47" s="16">
        <v>6</v>
      </c>
      <c r="D47" s="21">
        <v>1</v>
      </c>
      <c r="E47" s="21">
        <v>1</v>
      </c>
      <c r="F47" s="23">
        <v>3</v>
      </c>
      <c r="G47" s="23">
        <v>5</v>
      </c>
      <c r="H47" s="23">
        <v>4</v>
      </c>
      <c r="I47" s="14">
        <v>0</v>
      </c>
      <c r="J47" s="14" t="s">
        <v>682</v>
      </c>
      <c r="K47" s="14">
        <v>1</v>
      </c>
      <c r="L47" s="16">
        <v>5</v>
      </c>
      <c r="M47" s="14">
        <v>3</v>
      </c>
      <c r="N47" s="179"/>
      <c r="O47" s="179">
        <v>1</v>
      </c>
      <c r="P47" s="179" t="s">
        <v>844</v>
      </c>
      <c r="Q47" s="21" t="s">
        <v>845</v>
      </c>
      <c r="R47" s="21"/>
      <c r="S47" s="21"/>
      <c r="T47" s="21"/>
      <c r="W47" s="23">
        <v>53</v>
      </c>
      <c r="Z47" s="21"/>
      <c r="AA47" s="21">
        <v>0</v>
      </c>
      <c r="AC47" s="23" t="s">
        <v>846</v>
      </c>
      <c r="AD47" s="21"/>
      <c r="AE47" s="21"/>
      <c r="AF47" s="21"/>
      <c r="AG47" s="155" t="s">
        <v>847</v>
      </c>
      <c r="AH47" s="16"/>
      <c r="AI47" s="16"/>
      <c r="AJ47" s="21"/>
      <c r="AK47" s="21"/>
      <c r="AL47" s="21">
        <v>1</v>
      </c>
      <c r="AM47" s="155">
        <v>1</v>
      </c>
      <c r="AN47" s="21"/>
      <c r="AO47" s="21"/>
      <c r="AP47" s="21"/>
    </row>
    <row r="48" spans="1:39">
      <c r="A48" s="23">
        <v>10047</v>
      </c>
      <c r="B48" s="23" t="s">
        <v>256</v>
      </c>
      <c r="C48" s="23">
        <v>1</v>
      </c>
      <c r="D48" s="23">
        <v>1</v>
      </c>
      <c r="E48" s="23">
        <v>1</v>
      </c>
      <c r="F48" s="23">
        <v>3</v>
      </c>
      <c r="G48" s="23">
        <v>5</v>
      </c>
      <c r="H48" s="23">
        <v>1</v>
      </c>
      <c r="I48" s="23"/>
      <c r="J48" s="21" t="s">
        <v>682</v>
      </c>
      <c r="K48" s="23">
        <v>1</v>
      </c>
      <c r="L48" s="23">
        <v>5</v>
      </c>
      <c r="M48" s="21">
        <v>3</v>
      </c>
      <c r="N48" s="21"/>
      <c r="O48" s="21">
        <v>0</v>
      </c>
      <c r="P48" s="21"/>
      <c r="Q48" s="21"/>
      <c r="W48" s="23"/>
      <c r="AL48" s="21">
        <v>1</v>
      </c>
      <c r="AM48" s="155">
        <v>1</v>
      </c>
    </row>
    <row r="49" spans="1:39">
      <c r="A49" s="21">
        <v>10048</v>
      </c>
      <c r="B49" s="23" t="s">
        <v>257</v>
      </c>
      <c r="C49" s="23">
        <v>1</v>
      </c>
      <c r="D49" s="23">
        <v>1</v>
      </c>
      <c r="E49" s="23">
        <v>1</v>
      </c>
      <c r="F49" s="23">
        <v>3</v>
      </c>
      <c r="G49" s="23">
        <v>6</v>
      </c>
      <c r="H49" s="23">
        <v>4</v>
      </c>
      <c r="I49" s="161">
        <v>1</v>
      </c>
      <c r="J49" s="14" t="s">
        <v>682</v>
      </c>
      <c r="K49" s="14">
        <v>1</v>
      </c>
      <c r="L49" s="14">
        <v>5</v>
      </c>
      <c r="M49" s="14">
        <v>3</v>
      </c>
      <c r="N49" s="17"/>
      <c r="O49" s="17">
        <v>0</v>
      </c>
      <c r="P49" s="17"/>
      <c r="Q49" s="23"/>
      <c r="AG49" s="156" t="s">
        <v>848</v>
      </c>
      <c r="AL49" s="21">
        <v>1</v>
      </c>
      <c r="AM49" s="155">
        <v>1</v>
      </c>
    </row>
    <row r="50" ht="19" customHeight="1" spans="1:39">
      <c r="A50" s="23">
        <v>10049</v>
      </c>
      <c r="B50" s="23" t="s">
        <v>258</v>
      </c>
      <c r="C50" s="28">
        <v>6</v>
      </c>
      <c r="D50" s="23">
        <v>1</v>
      </c>
      <c r="E50" s="23">
        <v>1</v>
      </c>
      <c r="F50" s="23">
        <v>3</v>
      </c>
      <c r="G50" s="23">
        <v>6</v>
      </c>
      <c r="H50" s="23">
        <v>4</v>
      </c>
      <c r="I50" s="13">
        <v>0</v>
      </c>
      <c r="J50" s="14" t="s">
        <v>849</v>
      </c>
      <c r="K50" s="14">
        <v>1</v>
      </c>
      <c r="L50" s="14">
        <v>5</v>
      </c>
      <c r="M50" s="14">
        <v>3</v>
      </c>
      <c r="N50" s="17"/>
      <c r="O50" s="17">
        <v>0</v>
      </c>
      <c r="P50" s="17" t="s">
        <v>259</v>
      </c>
      <c r="AG50" s="156" t="s">
        <v>850</v>
      </c>
      <c r="AL50" s="21">
        <v>1</v>
      </c>
      <c r="AM50" s="155">
        <v>1</v>
      </c>
    </row>
    <row r="51" ht="28" spans="1:39">
      <c r="A51" s="21">
        <v>10050</v>
      </c>
      <c r="B51" s="23" t="s">
        <v>260</v>
      </c>
      <c r="C51" s="23">
        <v>1</v>
      </c>
      <c r="D51" s="23">
        <v>1</v>
      </c>
      <c r="E51" s="23">
        <v>1</v>
      </c>
      <c r="F51" s="23">
        <v>3</v>
      </c>
      <c r="G51" s="23">
        <v>6</v>
      </c>
      <c r="H51" s="23">
        <v>3</v>
      </c>
      <c r="I51" s="13">
        <v>0</v>
      </c>
      <c r="J51" s="14" t="s">
        <v>682</v>
      </c>
      <c r="K51" s="14">
        <v>1</v>
      </c>
      <c r="L51" s="16">
        <v>5</v>
      </c>
      <c r="M51" s="14">
        <v>3</v>
      </c>
      <c r="N51" s="16"/>
      <c r="O51" s="16">
        <v>1</v>
      </c>
      <c r="P51" s="16" t="s">
        <v>851</v>
      </c>
      <c r="Q51" s="23"/>
      <c r="W51" s="23">
        <v>57</v>
      </c>
      <c r="AG51" s="156" t="s">
        <v>852</v>
      </c>
      <c r="AL51" s="21">
        <v>1</v>
      </c>
      <c r="AM51" s="155">
        <v>1</v>
      </c>
    </row>
    <row r="52" ht="28" spans="1:39">
      <c r="A52" s="23">
        <v>10051</v>
      </c>
      <c r="B52" s="23" t="s">
        <v>262</v>
      </c>
      <c r="C52" s="23">
        <v>1</v>
      </c>
      <c r="D52" s="23">
        <v>1</v>
      </c>
      <c r="E52" s="23">
        <v>1</v>
      </c>
      <c r="F52" s="23">
        <v>1</v>
      </c>
      <c r="G52" s="23">
        <v>5</v>
      </c>
      <c r="H52" s="23">
        <v>2</v>
      </c>
      <c r="I52" s="13">
        <v>0</v>
      </c>
      <c r="J52" s="14" t="s">
        <v>849</v>
      </c>
      <c r="K52" s="14">
        <v>1</v>
      </c>
      <c r="L52" s="16">
        <v>5</v>
      </c>
      <c r="M52" s="14">
        <v>3</v>
      </c>
      <c r="N52" s="28"/>
      <c r="O52" s="28">
        <v>1</v>
      </c>
      <c r="P52" s="28" t="s">
        <v>853</v>
      </c>
      <c r="Q52" s="21" t="s">
        <v>854</v>
      </c>
      <c r="W52" s="23">
        <v>61</v>
      </c>
      <c r="AG52" s="156" t="s">
        <v>855</v>
      </c>
      <c r="AL52" s="21">
        <v>1</v>
      </c>
      <c r="AM52" s="155">
        <v>1</v>
      </c>
    </row>
    <row r="53" ht="19" customHeight="1" spans="1:39">
      <c r="A53" s="23">
        <v>10052</v>
      </c>
      <c r="B53" s="23" t="s">
        <v>264</v>
      </c>
      <c r="C53" s="21">
        <v>4</v>
      </c>
      <c r="D53" s="21">
        <v>1</v>
      </c>
      <c r="E53" s="21">
        <v>1</v>
      </c>
      <c r="F53" s="23">
        <v>3</v>
      </c>
      <c r="G53" s="21">
        <v>5</v>
      </c>
      <c r="H53" s="21">
        <v>4</v>
      </c>
      <c r="I53" s="23">
        <v>6</v>
      </c>
      <c r="J53" t="s">
        <v>682</v>
      </c>
      <c r="K53" s="23">
        <v>1</v>
      </c>
      <c r="L53" s="28">
        <v>2.1</v>
      </c>
      <c r="M53" s="21">
        <v>3</v>
      </c>
      <c r="N53" s="21">
        <v>10000</v>
      </c>
      <c r="O53" s="21">
        <v>1</v>
      </c>
      <c r="P53" s="16" t="s">
        <v>856</v>
      </c>
      <c r="Q53" s="23" t="s">
        <v>857</v>
      </c>
      <c r="W53" s="23">
        <v>59</v>
      </c>
      <c r="AG53" s="156" t="s">
        <v>858</v>
      </c>
      <c r="AL53" s="21">
        <v>1</v>
      </c>
      <c r="AM53" s="155">
        <v>1</v>
      </c>
    </row>
    <row r="54" ht="28" spans="1:39">
      <c r="A54" s="23">
        <v>10053</v>
      </c>
      <c r="B54" s="23" t="s">
        <v>266</v>
      </c>
      <c r="C54" s="21">
        <v>4</v>
      </c>
      <c r="D54" s="21">
        <v>1</v>
      </c>
      <c r="E54" s="21">
        <v>1</v>
      </c>
      <c r="F54" s="23">
        <v>3</v>
      </c>
      <c r="G54" s="21">
        <v>5</v>
      </c>
      <c r="H54" s="21">
        <v>4</v>
      </c>
      <c r="I54" s="23">
        <v>6</v>
      </c>
      <c r="J54" t="s">
        <v>682</v>
      </c>
      <c r="K54" s="23">
        <v>1</v>
      </c>
      <c r="L54" s="28">
        <v>2.1</v>
      </c>
      <c r="M54" s="21">
        <v>3</v>
      </c>
      <c r="N54" s="16">
        <v>10001</v>
      </c>
      <c r="O54" s="16">
        <v>1</v>
      </c>
      <c r="P54" s="16" t="s">
        <v>859</v>
      </c>
      <c r="Q54" s="23" t="s">
        <v>860</v>
      </c>
      <c r="W54" s="23">
        <v>62</v>
      </c>
      <c r="AG54" s="156" t="s">
        <v>861</v>
      </c>
      <c r="AL54" s="21">
        <v>1</v>
      </c>
      <c r="AM54" s="155">
        <v>1</v>
      </c>
    </row>
    <row r="55" ht="28" spans="1:39">
      <c r="A55" s="23">
        <v>10054</v>
      </c>
      <c r="B55" s="23" t="s">
        <v>268</v>
      </c>
      <c r="C55" s="21">
        <v>4</v>
      </c>
      <c r="D55" s="21">
        <v>1</v>
      </c>
      <c r="E55" s="21">
        <v>1</v>
      </c>
      <c r="F55" s="23">
        <v>3</v>
      </c>
      <c r="G55" s="21">
        <v>5</v>
      </c>
      <c r="H55" s="21">
        <v>4</v>
      </c>
      <c r="I55" s="23">
        <v>6</v>
      </c>
      <c r="J55" t="s">
        <v>682</v>
      </c>
      <c r="K55" s="23">
        <v>1</v>
      </c>
      <c r="L55" s="28">
        <v>2.1</v>
      </c>
      <c r="M55" s="21">
        <v>3</v>
      </c>
      <c r="N55" s="16">
        <v>10002</v>
      </c>
      <c r="O55" s="16">
        <v>1</v>
      </c>
      <c r="P55" s="16" t="s">
        <v>269</v>
      </c>
      <c r="Q55" s="23" t="s">
        <v>862</v>
      </c>
      <c r="W55" s="23">
        <v>59</v>
      </c>
      <c r="X55" s="23">
        <v>61</v>
      </c>
      <c r="AG55" s="156" t="s">
        <v>863</v>
      </c>
      <c r="AL55" s="21">
        <v>1</v>
      </c>
      <c r="AM55" s="155">
        <v>1</v>
      </c>
    </row>
    <row r="56" ht="28" spans="1:39">
      <c r="A56" s="23">
        <v>10055</v>
      </c>
      <c r="B56" s="23" t="s">
        <v>270</v>
      </c>
      <c r="C56" s="21">
        <v>4</v>
      </c>
      <c r="D56" s="21">
        <v>1</v>
      </c>
      <c r="E56" s="21">
        <v>1</v>
      </c>
      <c r="F56" s="23">
        <v>3</v>
      </c>
      <c r="G56" s="21">
        <v>5</v>
      </c>
      <c r="H56" s="21">
        <v>4</v>
      </c>
      <c r="I56" s="23">
        <v>6</v>
      </c>
      <c r="J56" t="s">
        <v>682</v>
      </c>
      <c r="K56" s="23">
        <v>1</v>
      </c>
      <c r="L56" s="28">
        <v>2.1</v>
      </c>
      <c r="M56" s="21">
        <v>3</v>
      </c>
      <c r="N56" s="16">
        <v>10003</v>
      </c>
      <c r="O56" s="16">
        <v>1</v>
      </c>
      <c r="P56" s="16" t="s">
        <v>271</v>
      </c>
      <c r="Q56" s="23" t="s">
        <v>864</v>
      </c>
      <c r="W56" s="23">
        <v>59</v>
      </c>
      <c r="AG56" s="156" t="s">
        <v>865</v>
      </c>
      <c r="AL56" s="21">
        <v>1</v>
      </c>
      <c r="AM56" s="155">
        <v>1</v>
      </c>
    </row>
    <row r="57" ht="56" spans="1:39">
      <c r="A57" s="23">
        <v>10056</v>
      </c>
      <c r="B57" s="23" t="s">
        <v>272</v>
      </c>
      <c r="C57" s="21">
        <v>4</v>
      </c>
      <c r="D57" s="21">
        <v>1</v>
      </c>
      <c r="E57" s="21">
        <v>1</v>
      </c>
      <c r="F57" s="23">
        <v>3</v>
      </c>
      <c r="G57" s="21">
        <v>5</v>
      </c>
      <c r="H57" s="21">
        <v>4</v>
      </c>
      <c r="I57" s="23">
        <v>6</v>
      </c>
      <c r="J57" t="s">
        <v>682</v>
      </c>
      <c r="K57" s="23">
        <v>1</v>
      </c>
      <c r="L57" s="28">
        <v>2.1</v>
      </c>
      <c r="M57" s="21">
        <v>3</v>
      </c>
      <c r="N57" s="16">
        <v>10004</v>
      </c>
      <c r="O57" s="16">
        <v>1</v>
      </c>
      <c r="P57" s="16" t="s">
        <v>273</v>
      </c>
      <c r="Q57" s="21" t="s">
        <v>866</v>
      </c>
      <c r="W57" s="23">
        <v>59</v>
      </c>
      <c r="AG57" s="156" t="s">
        <v>867</v>
      </c>
      <c r="AL57" s="21">
        <v>1</v>
      </c>
      <c r="AM57" s="155">
        <v>1</v>
      </c>
    </row>
    <row r="58" ht="42" spans="1:39">
      <c r="A58" s="23">
        <v>10057</v>
      </c>
      <c r="B58" s="23" t="s">
        <v>274</v>
      </c>
      <c r="C58" s="21">
        <v>4</v>
      </c>
      <c r="D58" s="21">
        <v>1</v>
      </c>
      <c r="E58" s="21">
        <v>1</v>
      </c>
      <c r="F58" s="23">
        <v>3</v>
      </c>
      <c r="G58" s="21">
        <v>5</v>
      </c>
      <c r="H58" s="21">
        <v>4</v>
      </c>
      <c r="I58" s="23">
        <v>6</v>
      </c>
      <c r="J58" t="s">
        <v>682</v>
      </c>
      <c r="K58" s="23">
        <v>1</v>
      </c>
      <c r="L58" s="28">
        <v>2.1</v>
      </c>
      <c r="M58" s="21">
        <v>3</v>
      </c>
      <c r="N58" s="16">
        <v>10005</v>
      </c>
      <c r="O58" s="16">
        <v>1</v>
      </c>
      <c r="P58" s="16" t="s">
        <v>275</v>
      </c>
      <c r="Q58" s="21" t="s">
        <v>868</v>
      </c>
      <c r="W58" s="23">
        <v>59</v>
      </c>
      <c r="AG58" s="156" t="s">
        <v>869</v>
      </c>
      <c r="AL58" s="21">
        <v>1</v>
      </c>
      <c r="AM58" s="155">
        <v>1</v>
      </c>
    </row>
    <row r="59" ht="28" spans="1:39">
      <c r="A59" s="23">
        <v>10058</v>
      </c>
      <c r="B59" s="23" t="s">
        <v>276</v>
      </c>
      <c r="C59" s="21">
        <v>4</v>
      </c>
      <c r="D59" s="21">
        <v>1</v>
      </c>
      <c r="E59" s="21">
        <v>1</v>
      </c>
      <c r="F59" s="23">
        <v>3</v>
      </c>
      <c r="G59" s="21">
        <v>5</v>
      </c>
      <c r="H59" s="21">
        <v>4</v>
      </c>
      <c r="I59" s="23">
        <v>6</v>
      </c>
      <c r="J59" t="s">
        <v>682</v>
      </c>
      <c r="K59" s="23">
        <v>1</v>
      </c>
      <c r="L59" s="28">
        <v>2.1</v>
      </c>
      <c r="M59" s="21">
        <v>3</v>
      </c>
      <c r="N59" s="16">
        <v>10006</v>
      </c>
      <c r="O59" s="16">
        <v>1</v>
      </c>
      <c r="P59" s="16" t="s">
        <v>277</v>
      </c>
      <c r="Q59" s="21"/>
      <c r="W59" s="23">
        <v>59</v>
      </c>
      <c r="AG59" s="156" t="s">
        <v>870</v>
      </c>
      <c r="AL59" s="21">
        <v>1</v>
      </c>
      <c r="AM59" s="155">
        <v>1</v>
      </c>
    </row>
    <row r="60" ht="28" spans="1:33">
      <c r="A60" s="23">
        <v>10059</v>
      </c>
      <c r="B60" s="23" t="s">
        <v>278</v>
      </c>
      <c r="C60" s="23">
        <v>1</v>
      </c>
      <c r="D60" s="21">
        <v>1</v>
      </c>
      <c r="E60" s="21">
        <v>1</v>
      </c>
      <c r="F60" s="23">
        <v>3</v>
      </c>
      <c r="G60" s="23">
        <v>5</v>
      </c>
      <c r="H60" s="21">
        <v>4</v>
      </c>
      <c r="I60" s="23">
        <v>0</v>
      </c>
      <c r="J60" t="s">
        <v>682</v>
      </c>
      <c r="K60" s="23">
        <v>1</v>
      </c>
      <c r="L60" s="28">
        <v>2.5</v>
      </c>
      <c r="M60" s="21">
        <v>3</v>
      </c>
      <c r="N60" s="16"/>
      <c r="O60" s="16">
        <v>1</v>
      </c>
      <c r="P60" s="16" t="s">
        <v>871</v>
      </c>
      <c r="Q60" s="23" t="s">
        <v>872</v>
      </c>
      <c r="W60" s="23">
        <v>61</v>
      </c>
      <c r="AG60" s="156" t="s">
        <v>873</v>
      </c>
    </row>
    <row r="61" ht="28" spans="1:33">
      <c r="A61" s="23">
        <v>10060</v>
      </c>
      <c r="B61" s="23" t="s">
        <v>280</v>
      </c>
      <c r="C61" s="23">
        <v>1</v>
      </c>
      <c r="D61" s="21">
        <v>1</v>
      </c>
      <c r="E61" s="21">
        <v>1</v>
      </c>
      <c r="F61" s="23">
        <v>3</v>
      </c>
      <c r="G61" s="23">
        <v>5</v>
      </c>
      <c r="H61" s="21">
        <v>3</v>
      </c>
      <c r="I61" s="23">
        <v>0</v>
      </c>
      <c r="J61" t="s">
        <v>682</v>
      </c>
      <c r="K61" s="23">
        <v>1</v>
      </c>
      <c r="L61" s="28">
        <v>2.5</v>
      </c>
      <c r="M61" s="21">
        <v>3</v>
      </c>
      <c r="N61" s="28"/>
      <c r="O61" s="16">
        <v>1</v>
      </c>
      <c r="P61" s="16" t="s">
        <v>874</v>
      </c>
      <c r="Q61" s="23" t="s">
        <v>834</v>
      </c>
      <c r="W61" s="23">
        <v>61</v>
      </c>
      <c r="AG61" s="156" t="s">
        <v>875</v>
      </c>
    </row>
    <row r="62" ht="28" spans="1:33">
      <c r="A62" s="23">
        <v>10061</v>
      </c>
      <c r="B62" s="23" t="s">
        <v>282</v>
      </c>
      <c r="C62" s="23">
        <v>6</v>
      </c>
      <c r="D62" s="21">
        <v>1</v>
      </c>
      <c r="E62" s="21">
        <v>1</v>
      </c>
      <c r="F62" s="23">
        <v>3</v>
      </c>
      <c r="G62" s="23">
        <v>5</v>
      </c>
      <c r="H62" s="21">
        <v>2</v>
      </c>
      <c r="I62" s="23">
        <v>0</v>
      </c>
      <c r="J62" t="s">
        <v>682</v>
      </c>
      <c r="K62" s="23">
        <v>1</v>
      </c>
      <c r="L62" s="28">
        <v>5</v>
      </c>
      <c r="M62" s="21">
        <v>3</v>
      </c>
      <c r="N62" s="28"/>
      <c r="O62" s="16">
        <v>1</v>
      </c>
      <c r="P62" s="28" t="s">
        <v>876</v>
      </c>
      <c r="Q62" s="21" t="s">
        <v>877</v>
      </c>
      <c r="W62" s="23">
        <v>61</v>
      </c>
      <c r="AG62" s="156" t="s">
        <v>878</v>
      </c>
    </row>
    <row r="63" spans="1:33">
      <c r="A63" s="23">
        <v>10062</v>
      </c>
      <c r="B63" s="23" t="s">
        <v>284</v>
      </c>
      <c r="C63" s="23">
        <v>1</v>
      </c>
      <c r="D63" s="21">
        <v>1</v>
      </c>
      <c r="E63" s="21">
        <v>1</v>
      </c>
      <c r="F63" s="23">
        <v>3</v>
      </c>
      <c r="G63" s="23">
        <v>5</v>
      </c>
      <c r="H63" s="21">
        <v>4</v>
      </c>
      <c r="I63" s="23">
        <v>0</v>
      </c>
      <c r="J63" t="s">
        <v>682</v>
      </c>
      <c r="K63" s="23">
        <v>1</v>
      </c>
      <c r="L63" s="28">
        <v>5</v>
      </c>
      <c r="M63" s="21">
        <v>3</v>
      </c>
      <c r="N63" s="28"/>
      <c r="O63" s="16">
        <v>1</v>
      </c>
      <c r="P63" s="180" t="s">
        <v>285</v>
      </c>
      <c r="AG63" s="156" t="s">
        <v>879</v>
      </c>
    </row>
    <row r="64" ht="28" spans="1:44">
      <c r="A64" s="23">
        <v>10063</v>
      </c>
      <c r="B64" s="23" t="s">
        <v>286</v>
      </c>
      <c r="C64" s="23">
        <v>1</v>
      </c>
      <c r="D64" s="21">
        <v>1</v>
      </c>
      <c r="E64" s="21">
        <v>1</v>
      </c>
      <c r="F64" s="23">
        <v>3</v>
      </c>
      <c r="G64" s="23">
        <v>5</v>
      </c>
      <c r="H64" s="21">
        <v>3</v>
      </c>
      <c r="I64" s="23">
        <v>0</v>
      </c>
      <c r="J64" t="s">
        <v>682</v>
      </c>
      <c r="K64" s="23">
        <v>1</v>
      </c>
      <c r="L64" s="28">
        <v>2</v>
      </c>
      <c r="M64" s="21">
        <v>3</v>
      </c>
      <c r="N64" s="16"/>
      <c r="O64" s="16">
        <v>1</v>
      </c>
      <c r="P64" s="16" t="s">
        <v>287</v>
      </c>
      <c r="R64" s="23"/>
      <c r="S64" s="23"/>
      <c r="T64" s="23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155" t="s">
        <v>880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</row>
    <row r="65" spans="1:44">
      <c r="A65" s="23">
        <v>10064</v>
      </c>
      <c r="B65" s="23" t="s">
        <v>288</v>
      </c>
      <c r="C65" s="23">
        <v>6</v>
      </c>
      <c r="D65" s="21">
        <v>1</v>
      </c>
      <c r="E65" s="21">
        <v>1</v>
      </c>
      <c r="F65" s="23">
        <v>3</v>
      </c>
      <c r="G65" s="23">
        <v>5</v>
      </c>
      <c r="H65" s="21">
        <v>3</v>
      </c>
      <c r="I65" s="23">
        <v>0</v>
      </c>
      <c r="J65" t="s">
        <v>682</v>
      </c>
      <c r="K65" s="23">
        <v>1</v>
      </c>
      <c r="L65" s="28">
        <v>5</v>
      </c>
      <c r="M65" s="21">
        <v>3</v>
      </c>
      <c r="N65" s="28"/>
      <c r="O65" s="16">
        <v>1</v>
      </c>
      <c r="P65" s="28" t="s">
        <v>881</v>
      </c>
      <c r="Q65" s="23" t="s">
        <v>882</v>
      </c>
      <c r="R65" s="23"/>
      <c r="S65" s="23"/>
      <c r="T65" s="23"/>
      <c r="U65" s="21"/>
      <c r="V65" s="21"/>
      <c r="W65" s="21">
        <v>62</v>
      </c>
      <c r="X65" s="21"/>
      <c r="Y65" s="21"/>
      <c r="Z65" s="21"/>
      <c r="AA65" s="21"/>
      <c r="AB65" s="21"/>
      <c r="AC65" s="21"/>
      <c r="AD65" s="21"/>
      <c r="AE65" s="21"/>
      <c r="AF65" s="21"/>
      <c r="AG65" s="155" t="s">
        <v>883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</row>
    <row r="66" ht="28" spans="1:44">
      <c r="A66" s="23">
        <v>10065</v>
      </c>
      <c r="B66" s="23" t="s">
        <v>290</v>
      </c>
      <c r="C66" s="21">
        <v>1</v>
      </c>
      <c r="D66" s="21">
        <v>1</v>
      </c>
      <c r="E66" s="21">
        <v>1</v>
      </c>
      <c r="F66" s="23">
        <v>3</v>
      </c>
      <c r="G66" s="23">
        <v>5</v>
      </c>
      <c r="H66" s="21">
        <v>3</v>
      </c>
      <c r="I66" s="23">
        <v>0</v>
      </c>
      <c r="J66" t="s">
        <v>682</v>
      </c>
      <c r="K66" s="23">
        <v>1</v>
      </c>
      <c r="L66" s="28">
        <v>2.2</v>
      </c>
      <c r="M66" s="21">
        <v>3</v>
      </c>
      <c r="N66" s="16"/>
      <c r="O66" s="16">
        <v>1</v>
      </c>
      <c r="P66" s="16" t="s">
        <v>291</v>
      </c>
      <c r="Q66" s="23"/>
      <c r="R66" s="23"/>
      <c r="S66" s="23"/>
      <c r="T66" s="23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155" t="s">
        <v>884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</row>
    <row r="67" ht="28" spans="1:44">
      <c r="A67" s="23">
        <v>10066</v>
      </c>
      <c r="B67" s="23" t="s">
        <v>292</v>
      </c>
      <c r="C67" s="21">
        <v>1</v>
      </c>
      <c r="D67" s="21">
        <v>1</v>
      </c>
      <c r="E67" s="21">
        <v>1</v>
      </c>
      <c r="F67" s="23">
        <v>3</v>
      </c>
      <c r="G67" s="23">
        <v>5</v>
      </c>
      <c r="H67" s="21">
        <v>3</v>
      </c>
      <c r="I67" s="23">
        <v>0</v>
      </c>
      <c r="J67" t="s">
        <v>682</v>
      </c>
      <c r="K67" s="23">
        <v>1</v>
      </c>
      <c r="L67" s="28">
        <v>5</v>
      </c>
      <c r="M67" s="21">
        <v>3</v>
      </c>
      <c r="N67" s="159"/>
      <c r="O67" s="16">
        <v>1</v>
      </c>
      <c r="P67" s="159" t="s">
        <v>885</v>
      </c>
      <c r="R67" s="23"/>
      <c r="S67" s="23"/>
      <c r="T67" s="23"/>
      <c r="U67" s="21"/>
      <c r="V67" s="21"/>
      <c r="W67" s="21">
        <v>63</v>
      </c>
      <c r="X67" s="21">
        <v>12</v>
      </c>
      <c r="Y67" s="21"/>
      <c r="Z67" s="21"/>
      <c r="AA67" s="21"/>
      <c r="AB67" s="21"/>
      <c r="AC67" s="21"/>
      <c r="AD67" s="21"/>
      <c r="AE67" s="21"/>
      <c r="AF67" s="21"/>
      <c r="AG67" s="155" t="s">
        <v>886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</row>
    <row r="68" ht="28" spans="1:44">
      <c r="A68" s="23">
        <v>10067</v>
      </c>
      <c r="B68" s="23" t="s">
        <v>294</v>
      </c>
      <c r="C68" s="21">
        <v>1</v>
      </c>
      <c r="D68" s="21">
        <v>1</v>
      </c>
      <c r="E68" s="21">
        <v>1</v>
      </c>
      <c r="F68" s="23">
        <v>3</v>
      </c>
      <c r="G68" s="23">
        <v>5</v>
      </c>
      <c r="H68" s="21">
        <v>4</v>
      </c>
      <c r="I68" s="23">
        <v>0</v>
      </c>
      <c r="J68" t="s">
        <v>682</v>
      </c>
      <c r="K68" s="23">
        <v>1</v>
      </c>
      <c r="L68" s="28">
        <v>5</v>
      </c>
      <c r="M68" s="21">
        <v>3</v>
      </c>
      <c r="N68" s="16"/>
      <c r="O68" s="16">
        <v>1</v>
      </c>
      <c r="P68" s="16" t="s">
        <v>887</v>
      </c>
      <c r="Q68" s="23" t="s">
        <v>888</v>
      </c>
      <c r="R68" s="23"/>
      <c r="S68" s="23"/>
      <c r="T68" s="23"/>
      <c r="U68" s="21"/>
      <c r="V68" s="21"/>
      <c r="X68" s="21"/>
      <c r="Y68" s="21"/>
      <c r="Z68" s="21"/>
      <c r="AA68" s="21"/>
      <c r="AB68" s="21"/>
      <c r="AC68" s="21"/>
      <c r="AD68" s="21"/>
      <c r="AE68" s="21"/>
      <c r="AF68" s="21"/>
      <c r="AG68" s="155" t="s">
        <v>889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</row>
    <row r="69" spans="1:44">
      <c r="A69" s="23">
        <v>10068</v>
      </c>
      <c r="B69" s="23" t="s">
        <v>296</v>
      </c>
      <c r="C69" s="21">
        <v>1</v>
      </c>
      <c r="D69" s="21">
        <v>1</v>
      </c>
      <c r="E69" s="21">
        <v>1</v>
      </c>
      <c r="F69" s="23">
        <v>3</v>
      </c>
      <c r="G69" s="23">
        <v>5</v>
      </c>
      <c r="H69" s="21">
        <v>2</v>
      </c>
      <c r="I69" s="23">
        <v>0</v>
      </c>
      <c r="J69" t="s">
        <v>682</v>
      </c>
      <c r="K69" s="23">
        <v>1</v>
      </c>
      <c r="L69" s="28">
        <v>5</v>
      </c>
      <c r="M69" s="21">
        <v>3</v>
      </c>
      <c r="N69" s="16"/>
      <c r="O69" s="16">
        <v>1</v>
      </c>
      <c r="P69" s="16" t="s">
        <v>890</v>
      </c>
      <c r="R69" s="23"/>
      <c r="S69" s="23"/>
      <c r="T69" s="23"/>
      <c r="U69" s="21"/>
      <c r="V69" s="21"/>
      <c r="X69" s="21"/>
      <c r="Y69" s="21"/>
      <c r="Z69" s="21"/>
      <c r="AA69" s="21"/>
      <c r="AB69" s="21"/>
      <c r="AC69" s="21"/>
      <c r="AD69" s="21"/>
      <c r="AE69" s="21"/>
      <c r="AF69" s="21"/>
      <c r="AG69" s="155" t="s">
        <v>891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</row>
    <row r="70" ht="28" spans="1:44">
      <c r="A70" s="23">
        <v>10069</v>
      </c>
      <c r="B70" s="23" t="s">
        <v>298</v>
      </c>
      <c r="C70" s="21">
        <v>1</v>
      </c>
      <c r="D70" s="21">
        <v>1</v>
      </c>
      <c r="E70" s="21">
        <v>1</v>
      </c>
      <c r="F70" s="23">
        <v>3</v>
      </c>
      <c r="G70" s="23">
        <v>5</v>
      </c>
      <c r="H70" s="21">
        <v>2</v>
      </c>
      <c r="I70" s="23">
        <v>0</v>
      </c>
      <c r="J70" t="s">
        <v>682</v>
      </c>
      <c r="K70" s="23">
        <v>1</v>
      </c>
      <c r="L70" s="28">
        <v>5</v>
      </c>
      <c r="M70" s="21">
        <v>3</v>
      </c>
      <c r="N70" s="16"/>
      <c r="O70" s="16">
        <v>1</v>
      </c>
      <c r="P70" s="16" t="s">
        <v>892</v>
      </c>
      <c r="R70" s="23"/>
      <c r="S70" s="23"/>
      <c r="T70" s="23"/>
      <c r="U70" s="21"/>
      <c r="V70" s="21"/>
      <c r="X70" s="21"/>
      <c r="Y70" s="21"/>
      <c r="Z70" s="21"/>
      <c r="AA70" s="21"/>
      <c r="AB70" s="21"/>
      <c r="AC70" s="21"/>
      <c r="AD70" s="21"/>
      <c r="AE70" s="21"/>
      <c r="AF70" s="21"/>
      <c r="AG70" s="155" t="s">
        <v>893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</row>
    <row r="71" ht="28" spans="1:44">
      <c r="A71" s="23">
        <v>10070</v>
      </c>
      <c r="B71" s="23" t="s">
        <v>300</v>
      </c>
      <c r="C71" s="21">
        <v>1</v>
      </c>
      <c r="D71" s="21">
        <v>1</v>
      </c>
      <c r="E71" s="21">
        <v>1</v>
      </c>
      <c r="F71" s="23">
        <v>3</v>
      </c>
      <c r="G71" s="23">
        <v>5</v>
      </c>
      <c r="H71" s="21">
        <v>4</v>
      </c>
      <c r="I71" s="23">
        <v>0</v>
      </c>
      <c r="J71" t="s">
        <v>682</v>
      </c>
      <c r="K71" s="23">
        <v>1</v>
      </c>
      <c r="L71" s="28">
        <v>5</v>
      </c>
      <c r="M71" s="21">
        <v>3</v>
      </c>
      <c r="N71" s="16"/>
      <c r="O71" s="16">
        <v>1</v>
      </c>
      <c r="P71" s="16" t="s">
        <v>894</v>
      </c>
      <c r="R71" s="23"/>
      <c r="S71" s="23"/>
      <c r="T71" s="23"/>
      <c r="U71" s="21"/>
      <c r="V71" s="21"/>
      <c r="X71" s="21"/>
      <c r="Y71" s="21"/>
      <c r="Z71" s="21"/>
      <c r="AA71" s="21"/>
      <c r="AB71" s="21"/>
      <c r="AC71" s="21"/>
      <c r="AD71" s="21"/>
      <c r="AE71" s="21"/>
      <c r="AF71" s="21"/>
      <c r="AG71" s="155" t="s">
        <v>895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</row>
    <row r="72" ht="28" spans="1:44">
      <c r="A72" s="23">
        <v>10071</v>
      </c>
      <c r="B72" s="23" t="s">
        <v>302</v>
      </c>
      <c r="C72" s="21">
        <v>1</v>
      </c>
      <c r="D72" s="21">
        <v>1</v>
      </c>
      <c r="E72" s="21">
        <v>1</v>
      </c>
      <c r="F72" s="23">
        <v>3</v>
      </c>
      <c r="G72" s="23">
        <v>5</v>
      </c>
      <c r="H72" s="21">
        <v>3</v>
      </c>
      <c r="I72" s="23">
        <v>0</v>
      </c>
      <c r="J72" t="s">
        <v>682</v>
      </c>
      <c r="K72" s="23">
        <v>1</v>
      </c>
      <c r="L72" s="28">
        <v>5</v>
      </c>
      <c r="M72" s="21">
        <v>3</v>
      </c>
      <c r="N72" s="16"/>
      <c r="O72" s="16">
        <v>1</v>
      </c>
      <c r="P72" s="16" t="s">
        <v>896</v>
      </c>
      <c r="R72" s="23"/>
      <c r="S72" s="23"/>
      <c r="T72" s="23"/>
      <c r="U72" s="21"/>
      <c r="V72" s="21"/>
      <c r="X72" s="21"/>
      <c r="Y72" s="21"/>
      <c r="Z72" s="21"/>
      <c r="AA72" s="21"/>
      <c r="AB72" s="21"/>
      <c r="AC72" s="21"/>
      <c r="AD72" s="21"/>
      <c r="AE72" s="21"/>
      <c r="AF72" s="21"/>
      <c r="AG72" s="155" t="s">
        <v>897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</row>
    <row r="73" ht="28" spans="1:44">
      <c r="A73" s="23">
        <v>10072</v>
      </c>
      <c r="B73" s="23" t="s">
        <v>304</v>
      </c>
      <c r="C73" s="21">
        <v>6</v>
      </c>
      <c r="D73" s="21">
        <v>1</v>
      </c>
      <c r="E73" s="21">
        <v>1</v>
      </c>
      <c r="F73" s="23">
        <v>3</v>
      </c>
      <c r="G73" s="23">
        <v>5</v>
      </c>
      <c r="H73" s="21">
        <v>3</v>
      </c>
      <c r="I73" s="23">
        <v>0</v>
      </c>
      <c r="J73" t="s">
        <v>682</v>
      </c>
      <c r="K73" s="23">
        <v>1</v>
      </c>
      <c r="L73" s="28">
        <v>5</v>
      </c>
      <c r="M73" s="21">
        <v>3</v>
      </c>
      <c r="N73" s="16"/>
      <c r="O73" s="16">
        <v>1</v>
      </c>
      <c r="P73" s="16" t="s">
        <v>898</v>
      </c>
      <c r="Q73" s="21" t="s">
        <v>899</v>
      </c>
      <c r="R73" s="23"/>
      <c r="S73" s="23"/>
      <c r="T73" s="23"/>
      <c r="U73" s="21"/>
      <c r="V73" s="21"/>
      <c r="X73" s="21"/>
      <c r="Y73" s="21"/>
      <c r="Z73" s="21"/>
      <c r="AA73" s="21"/>
      <c r="AB73" s="21"/>
      <c r="AC73" s="21"/>
      <c r="AD73" s="21"/>
      <c r="AE73" s="21"/>
      <c r="AF73" s="21"/>
      <c r="AG73" s="21" t="s">
        <v>900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</row>
    <row r="74" ht="28" spans="1:44">
      <c r="A74" s="23">
        <v>10073</v>
      </c>
      <c r="B74" s="23" t="s">
        <v>306</v>
      </c>
      <c r="C74" s="21">
        <v>1</v>
      </c>
      <c r="D74" s="21">
        <v>1</v>
      </c>
      <c r="E74" s="21">
        <v>1</v>
      </c>
      <c r="F74" s="23">
        <v>3</v>
      </c>
      <c r="G74" s="23">
        <v>5</v>
      </c>
      <c r="H74" s="21">
        <v>3</v>
      </c>
      <c r="I74" s="23">
        <v>0</v>
      </c>
      <c r="J74" t="s">
        <v>682</v>
      </c>
      <c r="K74" s="23">
        <v>1</v>
      </c>
      <c r="L74" s="28">
        <v>4</v>
      </c>
      <c r="M74" s="21">
        <v>3</v>
      </c>
      <c r="N74" s="16"/>
      <c r="O74" s="16">
        <v>1</v>
      </c>
      <c r="P74" s="16" t="s">
        <v>901</v>
      </c>
      <c r="R74" s="23"/>
      <c r="S74" s="23"/>
      <c r="T74" s="23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155" t="s">
        <v>848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</row>
    <row r="75" ht="19" customHeight="1" spans="1:44">
      <c r="A75" s="19">
        <v>10074</v>
      </c>
      <c r="B75" s="19" t="s">
        <v>308</v>
      </c>
      <c r="C75" s="17">
        <v>1</v>
      </c>
      <c r="D75" s="19">
        <v>1</v>
      </c>
      <c r="E75" s="19">
        <v>1</v>
      </c>
      <c r="F75" s="19">
        <v>3</v>
      </c>
      <c r="G75" s="19">
        <v>5</v>
      </c>
      <c r="H75" s="19">
        <v>1</v>
      </c>
      <c r="I75" s="19">
        <v>0</v>
      </c>
      <c r="J75" s="19" t="s">
        <v>682</v>
      </c>
      <c r="K75" s="19">
        <v>1</v>
      </c>
      <c r="L75" s="19">
        <v>5</v>
      </c>
      <c r="M75" s="19">
        <v>3</v>
      </c>
      <c r="N75" s="19"/>
      <c r="O75" s="19">
        <v>0</v>
      </c>
      <c r="P75" s="19" t="s">
        <v>309</v>
      </c>
      <c r="Q75" s="19" t="s">
        <v>902</v>
      </c>
      <c r="R75" s="19"/>
      <c r="S75" s="19"/>
      <c r="T75" s="19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</row>
    <row r="76" ht="19" customHeight="1" spans="1:44">
      <c r="A76" s="23">
        <v>10075</v>
      </c>
      <c r="B76" s="23" t="s">
        <v>310</v>
      </c>
      <c r="C76" s="21">
        <v>1</v>
      </c>
      <c r="D76" s="21">
        <v>1</v>
      </c>
      <c r="E76" s="21">
        <v>1</v>
      </c>
      <c r="F76" s="23">
        <v>3</v>
      </c>
      <c r="G76" s="23">
        <v>5</v>
      </c>
      <c r="H76" s="21">
        <v>2</v>
      </c>
      <c r="I76" s="23">
        <v>0</v>
      </c>
      <c r="J76" t="s">
        <v>682</v>
      </c>
      <c r="K76" s="23">
        <v>1</v>
      </c>
      <c r="L76" s="28">
        <v>4</v>
      </c>
      <c r="M76" s="21">
        <v>3</v>
      </c>
      <c r="N76" s="28"/>
      <c r="O76" s="28">
        <v>1</v>
      </c>
      <c r="P76" s="28" t="s">
        <v>903</v>
      </c>
      <c r="R76" s="23"/>
      <c r="S76" s="23"/>
      <c r="T76" s="23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155" t="s">
        <v>904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</row>
    <row r="77" ht="28" spans="1:44">
      <c r="A77" s="23">
        <v>10076</v>
      </c>
      <c r="B77" s="23" t="s">
        <v>312</v>
      </c>
      <c r="C77" s="21">
        <v>1</v>
      </c>
      <c r="D77" s="21">
        <v>1</v>
      </c>
      <c r="E77" s="21">
        <v>1</v>
      </c>
      <c r="F77" s="23">
        <v>3</v>
      </c>
      <c r="G77" s="23">
        <v>5</v>
      </c>
      <c r="H77" s="21">
        <v>3</v>
      </c>
      <c r="I77" s="23">
        <v>0</v>
      </c>
      <c r="J77" t="s">
        <v>682</v>
      </c>
      <c r="K77" s="23">
        <v>1</v>
      </c>
      <c r="L77" s="28">
        <v>5</v>
      </c>
      <c r="M77" s="21">
        <v>3</v>
      </c>
      <c r="N77" s="16"/>
      <c r="O77" s="16">
        <v>1</v>
      </c>
      <c r="P77" s="16" t="s">
        <v>905</v>
      </c>
      <c r="R77" s="23"/>
      <c r="S77" s="23"/>
      <c r="T77" s="23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155" t="s">
        <v>906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</row>
    <row r="78" ht="19" customHeight="1" spans="1:44">
      <c r="A78" s="23">
        <v>10077</v>
      </c>
      <c r="B78" s="23" t="s">
        <v>314</v>
      </c>
      <c r="C78" s="21">
        <v>6</v>
      </c>
      <c r="D78" s="21">
        <v>1</v>
      </c>
      <c r="E78" s="21">
        <v>1</v>
      </c>
      <c r="F78" s="23">
        <v>3</v>
      </c>
      <c r="G78" s="23">
        <v>5</v>
      </c>
      <c r="H78" s="21">
        <v>3</v>
      </c>
      <c r="I78" s="23">
        <v>0</v>
      </c>
      <c r="J78" t="s">
        <v>682</v>
      </c>
      <c r="K78" s="23">
        <v>1</v>
      </c>
      <c r="L78" s="28">
        <v>6</v>
      </c>
      <c r="M78" s="21">
        <v>3</v>
      </c>
      <c r="N78" s="28"/>
      <c r="O78" s="28">
        <v>1</v>
      </c>
      <c r="P78" s="28" t="s">
        <v>315</v>
      </c>
      <c r="R78" s="23"/>
      <c r="S78" s="23"/>
      <c r="T78" s="23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155" t="s">
        <v>907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</row>
    <row r="79" ht="19" customHeight="1" spans="1:44">
      <c r="A79" s="23">
        <v>10078</v>
      </c>
      <c r="B79" s="23" t="s">
        <v>316</v>
      </c>
      <c r="C79" s="21">
        <v>6</v>
      </c>
      <c r="D79" s="21">
        <v>1</v>
      </c>
      <c r="E79" s="21">
        <v>1</v>
      </c>
      <c r="F79" s="23">
        <v>3</v>
      </c>
      <c r="G79" s="23">
        <v>5</v>
      </c>
      <c r="H79" s="21">
        <v>2</v>
      </c>
      <c r="I79" s="23">
        <v>0</v>
      </c>
      <c r="J79" t="s">
        <v>682</v>
      </c>
      <c r="K79" s="23">
        <v>1</v>
      </c>
      <c r="L79" s="28">
        <v>5</v>
      </c>
      <c r="M79" s="21">
        <v>3</v>
      </c>
      <c r="N79" s="28"/>
      <c r="O79" s="16">
        <v>1</v>
      </c>
      <c r="P79" s="28" t="s">
        <v>908</v>
      </c>
      <c r="R79" s="23"/>
      <c r="S79" s="23"/>
      <c r="T79" s="23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155" t="s">
        <v>909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</row>
    <row r="80" ht="19" customHeight="1" spans="1:44">
      <c r="A80" s="23">
        <v>10079</v>
      </c>
      <c r="B80" s="21" t="s">
        <v>318</v>
      </c>
      <c r="C80" s="21">
        <v>6</v>
      </c>
      <c r="D80" s="21">
        <v>1</v>
      </c>
      <c r="E80" s="21">
        <v>1</v>
      </c>
      <c r="F80" s="23">
        <v>3</v>
      </c>
      <c r="G80" s="23">
        <v>5</v>
      </c>
      <c r="H80" s="21">
        <v>2</v>
      </c>
      <c r="I80" s="23">
        <v>0</v>
      </c>
      <c r="J80" t="s">
        <v>682</v>
      </c>
      <c r="K80" s="23">
        <v>1</v>
      </c>
      <c r="L80" s="28">
        <v>6</v>
      </c>
      <c r="M80" s="21">
        <v>3</v>
      </c>
      <c r="N80" s="28"/>
      <c r="O80" s="28">
        <v>1</v>
      </c>
      <c r="P80" s="28" t="s">
        <v>910</v>
      </c>
      <c r="Q80" s="23" t="s">
        <v>911</v>
      </c>
      <c r="R80" s="23"/>
      <c r="S80" s="23"/>
      <c r="T80" s="23"/>
      <c r="U80" s="21"/>
      <c r="V80" s="21"/>
      <c r="W80" s="21">
        <v>61</v>
      </c>
      <c r="X80" s="21"/>
      <c r="Y80" s="21"/>
      <c r="Z80" s="21"/>
      <c r="AA80" s="21"/>
      <c r="AB80" s="21"/>
      <c r="AC80" s="21"/>
      <c r="AD80" s="21"/>
      <c r="AE80" s="21"/>
      <c r="AF80" s="21"/>
      <c r="AG80" s="155" t="s">
        <v>912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</row>
    <row r="81" ht="19" customHeight="1" spans="1:44">
      <c r="A81" s="23">
        <v>10080</v>
      </c>
      <c r="B81" s="23" t="s">
        <v>320</v>
      </c>
      <c r="C81" s="21">
        <v>1</v>
      </c>
      <c r="D81" s="21">
        <v>1</v>
      </c>
      <c r="E81" s="21">
        <v>1</v>
      </c>
      <c r="F81" s="23">
        <v>3</v>
      </c>
      <c r="G81" s="23">
        <v>5</v>
      </c>
      <c r="H81" s="21">
        <v>3</v>
      </c>
      <c r="I81" s="23">
        <v>0</v>
      </c>
      <c r="J81" t="s">
        <v>682</v>
      </c>
      <c r="K81" s="23">
        <v>1</v>
      </c>
      <c r="L81" s="28">
        <v>2</v>
      </c>
      <c r="M81" s="21">
        <v>3</v>
      </c>
      <c r="N81" s="28"/>
      <c r="O81" s="16">
        <v>1</v>
      </c>
      <c r="P81" s="28" t="s">
        <v>913</v>
      </c>
      <c r="Q81" s="23"/>
      <c r="R81" s="23"/>
      <c r="S81" s="23"/>
      <c r="T81" s="23"/>
      <c r="U81" s="21"/>
      <c r="V81" s="21"/>
      <c r="W81" s="21">
        <v>12</v>
      </c>
      <c r="X81" s="21"/>
      <c r="Y81" s="21"/>
      <c r="Z81" s="21"/>
      <c r="AA81" s="21"/>
      <c r="AB81" s="21"/>
      <c r="AC81" s="21"/>
      <c r="AD81" s="21"/>
      <c r="AE81" s="21"/>
      <c r="AF81" s="21"/>
      <c r="AG81" s="155" t="s">
        <v>914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</row>
    <row r="82" ht="19" customHeight="1" spans="1:44">
      <c r="A82" s="21"/>
      <c r="B82" s="21"/>
      <c r="C82" s="21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</row>
    <row r="83" ht="19" customHeight="1" spans="1:44">
      <c r="A83" s="21"/>
      <c r="B83" s="21"/>
      <c r="C83" s="21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</row>
    <row r="84" spans="1:44">
      <c r="A84" s="24"/>
      <c r="B84" s="21"/>
      <c r="C84" s="2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 t="s">
        <v>915</v>
      </c>
      <c r="Q84" s="22"/>
      <c r="R84" s="22"/>
      <c r="S84" s="22"/>
      <c r="T84" s="22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</row>
    <row r="85" ht="32" customHeight="1" spans="1:42">
      <c r="A85" s="21"/>
      <c r="B85" s="21"/>
      <c r="C85" s="21"/>
      <c r="N85" s="23"/>
      <c r="O85" s="23"/>
      <c r="P85" s="23" t="s">
        <v>916</v>
      </c>
      <c r="Q85" s="23"/>
      <c r="Z85" s="21"/>
      <c r="AA85" s="21">
        <v>0</v>
      </c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</row>
    <row r="86" ht="32" customHeight="1" spans="1:42">
      <c r="A86" s="21"/>
      <c r="B86" s="21"/>
      <c r="C86" s="21"/>
      <c r="N86" s="23"/>
      <c r="O86" s="23"/>
      <c r="P86" s="23" t="s">
        <v>917</v>
      </c>
      <c r="Q86" s="23"/>
      <c r="Z86" s="21"/>
      <c r="AA86" s="21">
        <v>0</v>
      </c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</row>
    <row r="87" ht="32" customHeight="1" spans="1:42">
      <c r="A87" s="21"/>
      <c r="B87" s="21"/>
      <c r="C87" s="21"/>
      <c r="N87" s="23"/>
      <c r="O87" s="23"/>
      <c r="P87" s="23" t="s">
        <v>918</v>
      </c>
      <c r="Q87" s="23"/>
      <c r="Z87" s="21"/>
      <c r="AA87" s="21">
        <v>0</v>
      </c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</row>
    <row r="88" ht="32" customHeight="1" spans="1:42">
      <c r="A88" s="21"/>
      <c r="B88" s="21"/>
      <c r="C88" s="21"/>
      <c r="N88" s="23"/>
      <c r="O88" s="23"/>
      <c r="P88" s="23" t="s">
        <v>919</v>
      </c>
      <c r="Q88" s="23"/>
      <c r="S88" s="23"/>
      <c r="Z88" s="21"/>
      <c r="AA88" s="21">
        <v>0</v>
      </c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</row>
    <row r="89" ht="32" customHeight="1" spans="1:42">
      <c r="A89" s="21"/>
      <c r="B89" s="21"/>
      <c r="C89" s="21"/>
      <c r="N89" s="23"/>
      <c r="O89" s="23"/>
      <c r="P89" s="23" t="s">
        <v>920</v>
      </c>
      <c r="Q89" s="23"/>
      <c r="S89" s="23"/>
      <c r="Z89" s="21"/>
      <c r="AA89" s="21">
        <v>0</v>
      </c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</row>
    <row r="90" ht="28" spans="1:42">
      <c r="A90" s="21"/>
      <c r="B90" s="21"/>
      <c r="C90" s="21"/>
      <c r="N90" s="21"/>
      <c r="O90" s="21"/>
      <c r="P90" s="21" t="s">
        <v>921</v>
      </c>
      <c r="Q90" s="23" t="s">
        <v>922</v>
      </c>
      <c r="Z90" s="21"/>
      <c r="AA90" s="21">
        <v>0</v>
      </c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</row>
    <row r="91" ht="19" customHeight="1" spans="1:42">
      <c r="A91" s="21"/>
      <c r="B91" s="21"/>
      <c r="C91" s="21"/>
      <c r="N91" s="21"/>
      <c r="O91" s="21"/>
      <c r="P91" s="21" t="s">
        <v>923</v>
      </c>
      <c r="Z91" s="21"/>
      <c r="AA91" s="21">
        <v>0</v>
      </c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</row>
    <row r="92" ht="28" spans="1:42">
      <c r="A92" s="21"/>
      <c r="B92" s="21"/>
      <c r="C92" s="21"/>
      <c r="N92" s="21"/>
      <c r="O92" s="21"/>
      <c r="P92" s="21" t="s">
        <v>924</v>
      </c>
      <c r="Z92" s="21"/>
      <c r="AA92" s="21">
        <v>0</v>
      </c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</row>
    <row r="93" ht="19" customHeight="1" spans="1:42">
      <c r="A93" s="21"/>
      <c r="B93" s="21"/>
      <c r="C93" s="21"/>
      <c r="N93" s="23"/>
      <c r="O93" s="23"/>
      <c r="P93" s="23" t="s">
        <v>925</v>
      </c>
      <c r="Q93" s="23"/>
      <c r="Z93" s="21"/>
      <c r="AA93" s="21">
        <v>0</v>
      </c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</row>
    <row r="94" ht="19" customHeight="1" spans="1:42">
      <c r="A94" s="21"/>
      <c r="B94" s="21"/>
      <c r="C94" s="21"/>
      <c r="N94" s="23"/>
      <c r="O94" s="23"/>
      <c r="P94" s="23" t="s">
        <v>926</v>
      </c>
      <c r="Z94" s="21"/>
      <c r="AA94" s="21">
        <v>0</v>
      </c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</row>
    <row r="95" ht="19" customHeight="1" spans="1:42">
      <c r="A95" s="21"/>
      <c r="B95" s="21"/>
      <c r="C95" s="21"/>
      <c r="N95" s="23"/>
      <c r="O95" s="23"/>
      <c r="P95" s="23" t="s">
        <v>927</v>
      </c>
      <c r="Z95" s="21"/>
      <c r="AA95" s="21">
        <v>0</v>
      </c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</row>
    <row r="96" ht="19" customHeight="1" spans="1:42">
      <c r="A96" s="21"/>
      <c r="B96" s="21"/>
      <c r="C96" s="21"/>
      <c r="N96" s="23"/>
      <c r="O96" s="23"/>
      <c r="P96" s="23" t="s">
        <v>928</v>
      </c>
      <c r="Z96" s="21"/>
      <c r="AA96" s="21">
        <v>0</v>
      </c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</row>
    <row r="97" ht="19" customHeight="1" spans="1:42">
      <c r="A97" s="21"/>
      <c r="B97" s="21"/>
      <c r="C97" s="21"/>
      <c r="N97" s="23"/>
      <c r="O97" s="23"/>
      <c r="P97" s="23" t="s">
        <v>929</v>
      </c>
      <c r="Z97" s="21"/>
      <c r="AA97" s="21">
        <v>0</v>
      </c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</row>
    <row r="98" ht="28" spans="1:42">
      <c r="A98" s="21"/>
      <c r="B98" s="21"/>
      <c r="C98" s="21"/>
      <c r="N98" s="21"/>
      <c r="O98" s="21"/>
      <c r="P98" s="21" t="s">
        <v>930</v>
      </c>
      <c r="Q98" s="23" t="s">
        <v>931</v>
      </c>
      <c r="Z98" s="21"/>
      <c r="AA98" s="21">
        <v>0</v>
      </c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</row>
    <row r="99" ht="19" customHeight="1" spans="1:42">
      <c r="A99" s="21"/>
      <c r="B99" s="21"/>
      <c r="C99" s="21"/>
      <c r="N99" s="23"/>
      <c r="O99" s="23"/>
      <c r="P99" s="23" t="s">
        <v>932</v>
      </c>
      <c r="Z99" s="21"/>
      <c r="AA99" s="21">
        <v>0</v>
      </c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</row>
    <row r="100" ht="19" customHeight="1" spans="1:42">
      <c r="A100" s="21"/>
      <c r="B100" s="21"/>
      <c r="C100" s="21"/>
      <c r="N100" s="23"/>
      <c r="O100" s="23"/>
      <c r="P100" s="23" t="s">
        <v>933</v>
      </c>
      <c r="Q100" s="23" t="s">
        <v>934</v>
      </c>
      <c r="Z100" s="21"/>
      <c r="AA100" s="21">
        <v>0</v>
      </c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</row>
    <row r="101" ht="19" customHeight="1" spans="1:42">
      <c r="A101" s="21"/>
      <c r="B101" s="21"/>
      <c r="C101" s="21"/>
      <c r="N101" s="23"/>
      <c r="O101" s="23"/>
      <c r="P101" s="23"/>
      <c r="Z101" s="21"/>
      <c r="AA101" s="21">
        <v>0</v>
      </c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</row>
    <row r="102" spans="1:42">
      <c r="A102" s="21"/>
      <c r="B102" s="21"/>
      <c r="C102" s="21"/>
      <c r="N102" s="23"/>
      <c r="O102" s="23"/>
      <c r="P102" s="23" t="s">
        <v>935</v>
      </c>
      <c r="Z102" s="21"/>
      <c r="AA102" s="21">
        <v>0</v>
      </c>
      <c r="AD102" s="21"/>
      <c r="AE102" s="21"/>
      <c r="AF102" s="21"/>
      <c r="AG102" s="21"/>
      <c r="AH102" s="21"/>
      <c r="AI102" s="21"/>
      <c r="AJ102" s="21"/>
      <c r="AK102" s="21"/>
      <c r="AL102" s="21">
        <v>1</v>
      </c>
      <c r="AM102" s="21"/>
      <c r="AN102" s="21"/>
      <c r="AO102" s="21"/>
      <c r="AP102" s="21"/>
    </row>
    <row r="103" ht="28" spans="1:42">
      <c r="A103" s="21"/>
      <c r="B103" s="21"/>
      <c r="C103" s="21"/>
      <c r="D103" s="21"/>
      <c r="E103" s="21"/>
      <c r="N103" s="21"/>
      <c r="O103" s="21"/>
      <c r="P103" s="21" t="s">
        <v>936</v>
      </c>
      <c r="Z103" s="21"/>
      <c r="AA103" s="21">
        <v>0</v>
      </c>
      <c r="AD103" s="21"/>
      <c r="AE103" s="21"/>
      <c r="AF103" s="21"/>
      <c r="AG103" s="21"/>
      <c r="AH103" s="21"/>
      <c r="AI103" s="21"/>
      <c r="AJ103" s="21"/>
      <c r="AK103" s="21"/>
      <c r="AL103" s="21">
        <v>1</v>
      </c>
      <c r="AM103" s="21"/>
      <c r="AN103" s="21"/>
      <c r="AO103" s="21"/>
      <c r="AP103" s="21"/>
    </row>
    <row r="104" spans="1:42">
      <c r="A104" s="21"/>
      <c r="B104" s="23"/>
      <c r="C104" s="21"/>
      <c r="D104" s="21"/>
      <c r="E104" s="21"/>
      <c r="N104" s="23"/>
      <c r="O104" s="23"/>
      <c r="P104" s="23" t="s">
        <v>937</v>
      </c>
      <c r="Z104" s="21"/>
      <c r="AA104" s="21">
        <v>0</v>
      </c>
      <c r="AD104" s="21"/>
      <c r="AE104" s="21"/>
      <c r="AF104" s="21"/>
      <c r="AG104" s="21"/>
      <c r="AH104" s="21"/>
      <c r="AI104" s="21"/>
      <c r="AJ104" s="21"/>
      <c r="AK104" s="21"/>
      <c r="AL104" s="21">
        <v>1</v>
      </c>
      <c r="AM104" s="21"/>
      <c r="AN104" s="21"/>
      <c r="AO104" s="21"/>
      <c r="AP104" s="21"/>
    </row>
    <row r="105" ht="28" spans="2:42">
      <c r="B105" s="23"/>
      <c r="C105" s="21"/>
      <c r="D105" s="21"/>
      <c r="E105" s="21"/>
      <c r="N105" s="21"/>
      <c r="O105" s="21"/>
      <c r="P105" s="21" t="s">
        <v>938</v>
      </c>
      <c r="Z105" s="21"/>
      <c r="AA105" s="21">
        <v>0</v>
      </c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</row>
    <row r="106" ht="19" customHeight="1" spans="2:42">
      <c r="B106" s="23"/>
      <c r="C106" s="21"/>
      <c r="D106" s="21"/>
      <c r="E106" s="21"/>
      <c r="N106" s="23"/>
      <c r="O106" s="23"/>
      <c r="P106" s="23" t="s">
        <v>939</v>
      </c>
      <c r="Q106" s="23" t="s">
        <v>940</v>
      </c>
      <c r="Z106" s="21"/>
      <c r="AA106" s="21">
        <v>0</v>
      </c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</row>
    <row r="107" spans="2:42">
      <c r="B107" s="23"/>
      <c r="C107" s="21"/>
      <c r="D107" s="21"/>
      <c r="E107" s="21"/>
      <c r="N107" s="23"/>
      <c r="O107" s="23"/>
      <c r="P107" s="23" t="s">
        <v>941</v>
      </c>
      <c r="Z107" s="21"/>
      <c r="AA107" s="21">
        <v>0</v>
      </c>
      <c r="AD107" s="21"/>
      <c r="AE107" s="21"/>
      <c r="AF107" s="21"/>
      <c r="AG107" s="21"/>
      <c r="AH107" s="21"/>
      <c r="AI107" s="21"/>
      <c r="AJ107" s="21"/>
      <c r="AK107" s="21"/>
      <c r="AL107" s="21">
        <v>1</v>
      </c>
      <c r="AM107" s="21"/>
      <c r="AN107" s="21"/>
      <c r="AO107" s="21"/>
      <c r="AP107" s="21"/>
    </row>
    <row r="108" spans="1:42">
      <c r="A108" s="21"/>
      <c r="B108" s="21"/>
      <c r="C108" s="21"/>
      <c r="D108" s="21"/>
      <c r="E108" s="21"/>
      <c r="N108" s="23"/>
      <c r="O108" s="23"/>
      <c r="P108" s="23" t="s">
        <v>942</v>
      </c>
      <c r="Z108" s="21"/>
      <c r="AA108" s="21">
        <v>0</v>
      </c>
      <c r="AD108" s="21"/>
      <c r="AE108" s="21"/>
      <c r="AF108" s="21"/>
      <c r="AG108" s="21"/>
      <c r="AH108" s="21"/>
      <c r="AI108" s="21"/>
      <c r="AJ108" s="21"/>
      <c r="AK108" s="21"/>
      <c r="AL108" s="21">
        <v>1</v>
      </c>
      <c r="AM108" s="21"/>
      <c r="AN108" s="21"/>
      <c r="AO108" s="21"/>
      <c r="AP108" s="21"/>
    </row>
    <row r="109" spans="1:42">
      <c r="A109" s="21"/>
      <c r="B109" s="21"/>
      <c r="C109" s="21"/>
      <c r="D109" s="21"/>
      <c r="E109" s="21"/>
      <c r="Z109" s="21"/>
      <c r="AA109" s="21">
        <v>0</v>
      </c>
      <c r="AD109" s="21"/>
      <c r="AE109" s="21"/>
      <c r="AF109" s="21"/>
      <c r="AG109" s="21"/>
      <c r="AH109" s="21"/>
      <c r="AI109" s="21"/>
      <c r="AJ109" s="21"/>
      <c r="AK109" s="21"/>
      <c r="AL109" s="21">
        <v>1</v>
      </c>
      <c r="AM109" s="21"/>
      <c r="AN109" s="21"/>
      <c r="AO109" s="21"/>
      <c r="AP109" s="21"/>
    </row>
    <row r="110" spans="1:42">
      <c r="A110" s="21"/>
      <c r="B110" s="21"/>
      <c r="C110" s="21"/>
      <c r="D110" s="21"/>
      <c r="E110" s="21"/>
      <c r="N110" s="21"/>
      <c r="O110" s="21"/>
      <c r="P110" s="21" t="s">
        <v>943</v>
      </c>
      <c r="Q110" s="23" t="s">
        <v>944</v>
      </c>
      <c r="Z110" s="21"/>
      <c r="AA110" s="21">
        <v>0</v>
      </c>
      <c r="AD110" s="21"/>
      <c r="AE110" s="21"/>
      <c r="AF110" s="21"/>
      <c r="AG110" s="21"/>
      <c r="AH110" s="21"/>
      <c r="AI110" s="21"/>
      <c r="AJ110" s="21"/>
      <c r="AK110" s="21"/>
      <c r="AL110" s="21">
        <v>1</v>
      </c>
      <c r="AM110" s="21"/>
      <c r="AN110" s="21"/>
      <c r="AO110" s="21"/>
      <c r="AP110" s="21"/>
    </row>
    <row r="111" ht="19" customHeight="1" spans="1:42">
      <c r="A111" s="21"/>
      <c r="B111" s="21"/>
      <c r="C111" s="21"/>
      <c r="D111" s="21"/>
      <c r="E111" s="21"/>
      <c r="N111" s="21"/>
      <c r="O111" s="21"/>
      <c r="P111" s="21" t="s">
        <v>945</v>
      </c>
      <c r="Q111" s="23" t="s">
        <v>944</v>
      </c>
      <c r="Z111" s="21"/>
      <c r="AA111" s="21">
        <v>0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</row>
    <row r="112" ht="19" customHeight="1" spans="1:42">
      <c r="A112" s="21"/>
      <c r="B112" s="21"/>
      <c r="C112" s="21"/>
      <c r="D112" s="21"/>
      <c r="E112" s="21"/>
      <c r="Z112" s="21"/>
      <c r="AA112" s="21">
        <v>0</v>
      </c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</row>
    <row r="113" ht="19" customHeight="1" spans="1:42">
      <c r="A113" s="21"/>
      <c r="B113" s="21"/>
      <c r="C113" s="21"/>
      <c r="D113" s="21"/>
      <c r="E113" s="21"/>
      <c r="N113" s="23"/>
      <c r="O113" s="23"/>
      <c r="P113" s="23" t="s">
        <v>946</v>
      </c>
      <c r="Z113" s="21"/>
      <c r="AA113" s="21">
        <v>0</v>
      </c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</row>
    <row r="114" ht="19" customHeight="1" spans="1:42">
      <c r="A114" s="21"/>
      <c r="B114" s="21"/>
      <c r="C114" s="21"/>
      <c r="D114" s="21"/>
      <c r="E114" s="21"/>
      <c r="N114" s="23"/>
      <c r="O114" s="23"/>
      <c r="P114" s="23" t="s">
        <v>947</v>
      </c>
      <c r="Z114" s="21"/>
      <c r="AA114" s="21">
        <v>0</v>
      </c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</row>
    <row r="115" spans="1:42">
      <c r="A115" s="21"/>
      <c r="B115" s="21"/>
      <c r="C115" s="21"/>
      <c r="D115" s="21"/>
      <c r="E115" s="21"/>
      <c r="N115" s="23"/>
      <c r="O115" s="23"/>
      <c r="P115" s="23" t="s">
        <v>948</v>
      </c>
      <c r="Z115" s="21"/>
      <c r="AA115" s="21">
        <v>0</v>
      </c>
      <c r="AD115" s="21"/>
      <c r="AE115" s="21"/>
      <c r="AF115" s="21"/>
      <c r="AG115" s="21"/>
      <c r="AH115" s="21"/>
      <c r="AI115" s="21"/>
      <c r="AJ115" s="21"/>
      <c r="AK115" s="21"/>
      <c r="AL115" s="21">
        <v>1</v>
      </c>
      <c r="AM115" s="21"/>
      <c r="AN115" s="21"/>
      <c r="AO115" s="21"/>
      <c r="AP115" s="21"/>
    </row>
    <row r="116" spans="1:42">
      <c r="A116" s="21"/>
      <c r="B116" s="21"/>
      <c r="C116" s="21"/>
      <c r="D116" s="21"/>
      <c r="E116" s="21"/>
      <c r="N116" s="23"/>
      <c r="O116" s="23"/>
      <c r="P116" s="23" t="s">
        <v>949</v>
      </c>
      <c r="Z116" s="21"/>
      <c r="AA116" s="21">
        <v>0</v>
      </c>
      <c r="AD116" s="21"/>
      <c r="AE116" s="21"/>
      <c r="AF116" s="21"/>
      <c r="AG116" s="21"/>
      <c r="AH116" s="21"/>
      <c r="AI116" s="21"/>
      <c r="AJ116" s="21"/>
      <c r="AK116" s="21"/>
      <c r="AL116" s="21">
        <v>1</v>
      </c>
      <c r="AM116" s="21"/>
      <c r="AN116" s="21"/>
      <c r="AO116" s="21"/>
      <c r="AP116" s="21"/>
    </row>
    <row r="117" spans="1:42">
      <c r="A117" s="21"/>
      <c r="B117" s="21"/>
      <c r="C117" s="21"/>
      <c r="D117" s="21"/>
      <c r="E117" s="21"/>
      <c r="N117" s="21"/>
      <c r="O117" s="21"/>
      <c r="P117" s="21" t="s">
        <v>950</v>
      </c>
      <c r="Z117" s="21"/>
      <c r="AA117" s="21">
        <v>0</v>
      </c>
      <c r="AD117" s="21"/>
      <c r="AE117" s="21"/>
      <c r="AF117" s="21"/>
      <c r="AG117" s="21"/>
      <c r="AH117" s="21"/>
      <c r="AI117" s="21"/>
      <c r="AJ117" s="21"/>
      <c r="AK117" s="21"/>
      <c r="AL117" s="21">
        <v>1</v>
      </c>
      <c r="AM117" s="21"/>
      <c r="AN117" s="21"/>
      <c r="AO117" s="21"/>
      <c r="AP117" s="21"/>
    </row>
    <row r="118" ht="19" customHeight="1" spans="1:42">
      <c r="A118" s="21"/>
      <c r="B118" s="21"/>
      <c r="C118" s="21"/>
      <c r="D118" s="21"/>
      <c r="E118" s="21"/>
      <c r="F118" s="176">
        <v>1</v>
      </c>
      <c r="G118" s="176">
        <v>5</v>
      </c>
      <c r="H118" s="176">
        <v>4</v>
      </c>
      <c r="I118" s="177">
        <v>0</v>
      </c>
      <c r="J118" s="177" t="s">
        <v>682</v>
      </c>
      <c r="K118" s="177">
        <v>1</v>
      </c>
      <c r="L118" s="177">
        <v>5</v>
      </c>
      <c r="M118" s="177"/>
      <c r="N118" s="177"/>
      <c r="O118" s="177"/>
      <c r="P118" s="177" t="s">
        <v>951</v>
      </c>
      <c r="Z118" s="21"/>
      <c r="AA118" s="21">
        <v>0</v>
      </c>
      <c r="AD118" s="21"/>
      <c r="AE118" s="21"/>
      <c r="AF118" s="21"/>
      <c r="AG118" s="21"/>
      <c r="AH118" s="21"/>
      <c r="AI118" s="21"/>
      <c r="AJ118" s="21"/>
      <c r="AK118" s="21"/>
      <c r="AL118" s="21">
        <v>1</v>
      </c>
      <c r="AM118" s="21"/>
      <c r="AN118" s="21"/>
      <c r="AO118" s="21"/>
      <c r="AP118" s="21"/>
    </row>
    <row r="119" ht="19" customHeight="1" spans="1:42">
      <c r="A119" s="21"/>
      <c r="B119" s="21"/>
      <c r="C119" s="21"/>
      <c r="D119" s="21"/>
      <c r="E119" s="21"/>
      <c r="F119" s="176">
        <v>1</v>
      </c>
      <c r="G119" s="176">
        <v>5</v>
      </c>
      <c r="H119" s="176">
        <v>4</v>
      </c>
      <c r="I119" s="177">
        <v>0</v>
      </c>
      <c r="J119" s="177" t="s">
        <v>682</v>
      </c>
      <c r="K119" s="177">
        <v>1</v>
      </c>
      <c r="L119" s="177">
        <v>5</v>
      </c>
      <c r="M119" s="177"/>
      <c r="N119" s="177"/>
      <c r="O119" s="177"/>
      <c r="P119" s="177" t="s">
        <v>952</v>
      </c>
      <c r="Z119" s="21"/>
      <c r="AA119" s="21">
        <v>0</v>
      </c>
      <c r="AD119" s="21"/>
      <c r="AE119" s="21"/>
      <c r="AF119" s="21"/>
      <c r="AG119" s="21"/>
      <c r="AH119" s="21"/>
      <c r="AI119" s="21"/>
      <c r="AJ119" s="21"/>
      <c r="AK119" s="21"/>
      <c r="AL119" s="21">
        <v>1</v>
      </c>
      <c r="AM119" s="21"/>
      <c r="AN119" s="21"/>
      <c r="AO119" s="21"/>
      <c r="AP119" s="21"/>
    </row>
    <row r="120" ht="28" spans="1:42">
      <c r="A120" s="21"/>
      <c r="B120" s="21"/>
      <c r="C120" s="21"/>
      <c r="D120" s="21"/>
      <c r="E120" s="21"/>
      <c r="N120" s="21"/>
      <c r="O120" s="21"/>
      <c r="P120" s="21" t="s">
        <v>953</v>
      </c>
      <c r="Z120" s="21"/>
      <c r="AA120" s="21">
        <v>0</v>
      </c>
      <c r="AD120" s="21"/>
      <c r="AE120" s="21"/>
      <c r="AF120" s="21"/>
      <c r="AG120" s="21"/>
      <c r="AH120" s="21"/>
      <c r="AI120" s="21"/>
      <c r="AJ120" s="21"/>
      <c r="AK120" s="21"/>
      <c r="AL120" s="21">
        <v>1</v>
      </c>
      <c r="AM120" s="21"/>
      <c r="AN120" s="21"/>
      <c r="AO120" s="21"/>
      <c r="AP120" s="21"/>
    </row>
    <row r="121" ht="42" spans="1:42">
      <c r="A121" s="21"/>
      <c r="B121" s="21"/>
      <c r="C121" s="21"/>
      <c r="D121" s="21"/>
      <c r="E121" s="21"/>
      <c r="F121" s="19">
        <v>4</v>
      </c>
      <c r="G121" s="17">
        <v>4</v>
      </c>
      <c r="H121" s="17">
        <v>2</v>
      </c>
      <c r="I121" s="17">
        <v>0</v>
      </c>
      <c r="J121" s="17" t="s">
        <v>682</v>
      </c>
      <c r="K121" s="17">
        <v>1</v>
      </c>
      <c r="L121" s="17">
        <v>5</v>
      </c>
      <c r="M121" s="17"/>
      <c r="N121" s="19"/>
      <c r="O121" s="19"/>
      <c r="P121" s="19" t="s">
        <v>954</v>
      </c>
      <c r="Q121" s="17" t="s">
        <v>955</v>
      </c>
      <c r="R121" s="17"/>
      <c r="S121" s="17"/>
      <c r="T121" s="17"/>
      <c r="Z121" s="21"/>
      <c r="AA121" s="21">
        <v>0</v>
      </c>
      <c r="AD121" s="21"/>
      <c r="AE121" s="21"/>
      <c r="AF121" s="21"/>
      <c r="AG121" s="21"/>
      <c r="AH121" s="21"/>
      <c r="AI121" s="21"/>
      <c r="AJ121" s="21"/>
      <c r="AK121" s="21"/>
      <c r="AL121" s="21">
        <v>1</v>
      </c>
      <c r="AM121" s="21"/>
      <c r="AN121" s="21"/>
      <c r="AO121" s="21"/>
      <c r="AP121" s="21"/>
    </row>
    <row r="122" spans="1:42">
      <c r="A122" s="21"/>
      <c r="B122" s="21"/>
      <c r="C122" s="21"/>
      <c r="D122" s="21"/>
      <c r="E122" s="21"/>
      <c r="F122" s="19">
        <v>1</v>
      </c>
      <c r="G122" s="19">
        <v>4</v>
      </c>
      <c r="H122" s="19">
        <v>3</v>
      </c>
      <c r="I122" s="17">
        <v>0</v>
      </c>
      <c r="J122" s="17" t="s">
        <v>682</v>
      </c>
      <c r="K122" s="19">
        <v>1</v>
      </c>
      <c r="L122" s="19">
        <v>5</v>
      </c>
      <c r="M122" s="19"/>
      <c r="N122" s="19"/>
      <c r="O122" s="19"/>
      <c r="P122" s="19" t="s">
        <v>956</v>
      </c>
      <c r="Q122" s="17" t="s">
        <v>957</v>
      </c>
      <c r="R122" s="17"/>
      <c r="S122" s="17"/>
      <c r="T122" s="17"/>
      <c r="Z122" s="21"/>
      <c r="AA122" s="21">
        <v>0</v>
      </c>
      <c r="AD122" s="21"/>
      <c r="AE122" s="21"/>
      <c r="AF122" s="21"/>
      <c r="AG122" s="21"/>
      <c r="AH122" s="21"/>
      <c r="AI122" s="21"/>
      <c r="AJ122" s="21"/>
      <c r="AK122" s="21"/>
      <c r="AL122" s="21">
        <v>1</v>
      </c>
      <c r="AM122" s="21"/>
      <c r="AN122" s="21"/>
      <c r="AO122" s="21"/>
      <c r="AP122" s="21"/>
    </row>
    <row r="123" ht="19" customHeight="1" spans="1:42">
      <c r="A123" s="21"/>
      <c r="B123" s="21"/>
      <c r="C123" s="21"/>
      <c r="D123" s="21"/>
      <c r="E123" s="21"/>
      <c r="F123" s="19">
        <v>3</v>
      </c>
      <c r="G123" s="19">
        <v>4</v>
      </c>
      <c r="H123" s="19">
        <v>2</v>
      </c>
      <c r="I123" s="17">
        <v>0</v>
      </c>
      <c r="J123" s="17" t="s">
        <v>682</v>
      </c>
      <c r="K123" s="17">
        <v>1</v>
      </c>
      <c r="L123" s="17">
        <v>5</v>
      </c>
      <c r="M123" s="17"/>
      <c r="N123" s="19"/>
      <c r="O123" s="19"/>
      <c r="P123" s="19" t="s">
        <v>958</v>
      </c>
      <c r="Q123" s="19"/>
      <c r="R123" s="19"/>
      <c r="S123" s="19"/>
      <c r="T123" s="19"/>
      <c r="Z123" s="21"/>
      <c r="AA123" s="21">
        <v>0</v>
      </c>
      <c r="AD123" s="21"/>
      <c r="AE123" s="21"/>
      <c r="AF123" s="21"/>
      <c r="AG123" s="21"/>
      <c r="AH123" s="21"/>
      <c r="AI123" s="21"/>
      <c r="AJ123" s="21"/>
      <c r="AK123" s="21"/>
      <c r="AL123" s="21">
        <v>1</v>
      </c>
      <c r="AM123" s="21"/>
      <c r="AN123" s="21"/>
      <c r="AO123" s="21"/>
      <c r="AP123" s="21"/>
    </row>
    <row r="124" spans="1:42">
      <c r="A124" s="21"/>
      <c r="B124" s="21"/>
      <c r="C124" s="21"/>
      <c r="D124" s="21"/>
      <c r="E124" s="21"/>
      <c r="F124" s="19">
        <v>3</v>
      </c>
      <c r="G124" s="19">
        <v>4</v>
      </c>
      <c r="H124" s="19">
        <v>2</v>
      </c>
      <c r="I124" s="17">
        <v>0</v>
      </c>
      <c r="J124" s="17" t="s">
        <v>808</v>
      </c>
      <c r="K124" s="17">
        <v>1</v>
      </c>
      <c r="L124" s="17">
        <v>5</v>
      </c>
      <c r="M124" s="17"/>
      <c r="N124" s="19"/>
      <c r="O124" s="19"/>
      <c r="P124" s="19" t="s">
        <v>959</v>
      </c>
      <c r="Q124" s="19"/>
      <c r="R124" s="19"/>
      <c r="S124" s="19"/>
      <c r="T124" s="19"/>
      <c r="Z124" s="21"/>
      <c r="AA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</row>
    <row r="125" spans="1:42">
      <c r="A125" s="21"/>
      <c r="B125" s="21"/>
      <c r="C125" s="21"/>
      <c r="D125" s="21"/>
      <c r="E125" s="21"/>
      <c r="F125" s="23"/>
      <c r="G125" s="23"/>
      <c r="H125" s="23"/>
      <c r="J125" s="21"/>
      <c r="K125" s="23"/>
      <c r="L125" s="21"/>
      <c r="M125" s="21"/>
      <c r="N125" s="21"/>
      <c r="O125" s="21"/>
      <c r="P125" s="21" t="s">
        <v>960</v>
      </c>
      <c r="Q125" s="21"/>
      <c r="R125" s="21"/>
      <c r="S125" s="21"/>
      <c r="T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</row>
    <row r="126" spans="1:42">
      <c r="A126" s="21"/>
      <c r="B126" s="21"/>
      <c r="C126" s="21"/>
      <c r="D126" s="21"/>
      <c r="E126" s="21"/>
      <c r="I126" s="160">
        <v>0</v>
      </c>
      <c r="N126" s="23"/>
      <c r="O126" s="23"/>
      <c r="P126" s="23" t="s">
        <v>961</v>
      </c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</row>
    <row r="127" ht="28" spans="1:42">
      <c r="A127" s="21"/>
      <c r="B127" s="21"/>
      <c r="C127" s="21"/>
      <c r="D127" s="21"/>
      <c r="E127" s="21"/>
      <c r="F127" s="23">
        <v>3</v>
      </c>
      <c r="G127" s="21">
        <v>4</v>
      </c>
      <c r="H127" s="21">
        <v>1</v>
      </c>
      <c r="I127" s="160">
        <v>0</v>
      </c>
      <c r="J127" s="17" t="s">
        <v>808</v>
      </c>
      <c r="K127" s="17" t="s">
        <v>962</v>
      </c>
      <c r="L127" s="17" t="s">
        <v>963</v>
      </c>
      <c r="M127" s="17"/>
      <c r="N127" s="17"/>
      <c r="O127" s="17"/>
      <c r="P127" s="17" t="s">
        <v>964</v>
      </c>
      <c r="Q127" s="21" t="s">
        <v>965</v>
      </c>
      <c r="R127" s="21"/>
      <c r="S127" s="21"/>
      <c r="T127" s="21"/>
      <c r="U127" s="21"/>
      <c r="V127" s="21">
        <v>0</v>
      </c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</row>
    <row r="128" spans="1:42">
      <c r="A128" s="21"/>
      <c r="B128" s="21"/>
      <c r="C128" s="21"/>
      <c r="D128" s="21"/>
      <c r="E128" s="21"/>
      <c r="F128" s="21"/>
      <c r="G128" s="21"/>
      <c r="H128" s="21"/>
      <c r="I128" s="160">
        <v>0</v>
      </c>
      <c r="N128" s="21"/>
      <c r="O128" s="21"/>
      <c r="P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</row>
    <row r="129" spans="1:42">
      <c r="A129" s="21"/>
      <c r="B129" s="21"/>
      <c r="C129" s="21"/>
      <c r="D129" s="21"/>
      <c r="E129" s="21"/>
      <c r="F129" s="21"/>
      <c r="G129" s="21"/>
      <c r="H129" s="21"/>
      <c r="I129" s="160">
        <v>0</v>
      </c>
      <c r="N129" s="142"/>
      <c r="O129" s="142"/>
      <c r="P129" s="142" t="s">
        <v>966</v>
      </c>
      <c r="U129" s="21"/>
      <c r="V129" s="21">
        <v>1</v>
      </c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</row>
    <row r="130" ht="28" spans="1:42">
      <c r="A130" s="21"/>
      <c r="B130" s="21"/>
      <c r="C130" s="21"/>
      <c r="D130" s="21"/>
      <c r="E130" s="21"/>
      <c r="F130" s="21"/>
      <c r="G130" s="21"/>
      <c r="H130" s="21"/>
      <c r="I130" s="160">
        <v>0</v>
      </c>
      <c r="N130" s="21"/>
      <c r="O130" s="21"/>
      <c r="P130" s="21" t="s">
        <v>967</v>
      </c>
      <c r="Q130" s="21" t="s">
        <v>968</v>
      </c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</row>
    <row r="131" spans="1:42">
      <c r="A131" s="21"/>
      <c r="B131" s="21"/>
      <c r="C131" s="21"/>
      <c r="D131" s="21"/>
      <c r="E131" s="21"/>
      <c r="F131" s="21"/>
      <c r="G131" s="21"/>
      <c r="H131" s="21"/>
      <c r="I131" s="160">
        <v>0</v>
      </c>
      <c r="N131" s="23"/>
      <c r="O131" s="23"/>
      <c r="P131" s="23" t="s">
        <v>969</v>
      </c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</row>
    <row r="132" ht="28" spans="1:42">
      <c r="A132" s="21"/>
      <c r="B132" s="21"/>
      <c r="C132" s="21"/>
      <c r="D132" s="21"/>
      <c r="E132" s="21"/>
      <c r="F132" s="21"/>
      <c r="G132" s="21"/>
      <c r="H132" s="23"/>
      <c r="I132" s="160">
        <v>0</v>
      </c>
      <c r="J132" s="21" t="s">
        <v>682</v>
      </c>
      <c r="K132" s="21" t="s">
        <v>962</v>
      </c>
      <c r="L132" s="21" t="s">
        <v>963</v>
      </c>
      <c r="M132" s="21"/>
      <c r="N132" s="21"/>
      <c r="O132" s="21"/>
      <c r="P132" s="21" t="s">
        <v>970</v>
      </c>
      <c r="Q132" s="21" t="s">
        <v>971</v>
      </c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</row>
    <row r="133" ht="42" spans="1:42">
      <c r="A133" s="21"/>
      <c r="B133" s="21"/>
      <c r="C133" s="21"/>
      <c r="D133" s="21">
        <v>1</v>
      </c>
      <c r="E133" s="21"/>
      <c r="F133" s="21"/>
      <c r="G133" s="21"/>
      <c r="H133" s="21"/>
      <c r="I133" s="160">
        <v>0</v>
      </c>
      <c r="J133" s="21" t="s">
        <v>972</v>
      </c>
      <c r="K133" s="21" t="s">
        <v>962</v>
      </c>
      <c r="L133" s="21" t="s">
        <v>973</v>
      </c>
      <c r="M133" s="21"/>
      <c r="N133" s="21"/>
      <c r="O133" s="21"/>
      <c r="P133" s="21" t="s">
        <v>974</v>
      </c>
      <c r="Q133" s="21" t="s">
        <v>975</v>
      </c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</row>
    <row r="134" spans="1:42">
      <c r="A134" s="21"/>
      <c r="B134" s="21"/>
      <c r="C134" s="21"/>
      <c r="D134" s="21">
        <v>1</v>
      </c>
      <c r="E134" s="21"/>
      <c r="F134" s="21"/>
      <c r="G134" s="21"/>
      <c r="H134" s="21"/>
      <c r="I134" s="160">
        <v>0</v>
      </c>
      <c r="N134" s="23"/>
      <c r="O134" s="23"/>
      <c r="P134" s="23" t="s">
        <v>976</v>
      </c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</row>
    <row r="135" ht="28" spans="1:42">
      <c r="A135" s="21"/>
      <c r="B135" s="21"/>
      <c r="C135" s="21"/>
      <c r="D135" s="21">
        <v>1</v>
      </c>
      <c r="E135" s="21"/>
      <c r="F135" s="21"/>
      <c r="G135" s="21"/>
      <c r="H135" s="21"/>
      <c r="I135" s="160">
        <v>0</v>
      </c>
      <c r="J135" s="21" t="s">
        <v>682</v>
      </c>
      <c r="K135" s="21" t="s">
        <v>962</v>
      </c>
      <c r="L135" s="21" t="s">
        <v>977</v>
      </c>
      <c r="M135" s="21"/>
      <c r="N135" s="21"/>
      <c r="O135" s="21"/>
      <c r="P135" s="21" t="s">
        <v>978</v>
      </c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</row>
    <row r="136" ht="28" spans="1:42">
      <c r="A136" s="21"/>
      <c r="B136" s="21"/>
      <c r="C136" s="21"/>
      <c r="D136" s="21">
        <v>1</v>
      </c>
      <c r="E136" s="21"/>
      <c r="F136" s="21"/>
      <c r="G136" s="21"/>
      <c r="H136" s="21"/>
      <c r="I136" s="160">
        <v>0</v>
      </c>
      <c r="J136" s="21" t="s">
        <v>682</v>
      </c>
      <c r="K136" s="21" t="s">
        <v>962</v>
      </c>
      <c r="L136" s="21" t="s">
        <v>979</v>
      </c>
      <c r="M136" s="21"/>
      <c r="N136" s="25"/>
      <c r="O136" s="25"/>
      <c r="P136" s="25" t="s">
        <v>980</v>
      </c>
      <c r="Q136" s="21" t="s">
        <v>981</v>
      </c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</row>
    <row r="137" ht="28" spans="1:42">
      <c r="A137" s="21"/>
      <c r="B137" s="21"/>
      <c r="C137" s="21"/>
      <c r="D137" s="21">
        <v>1</v>
      </c>
      <c r="E137" s="21"/>
      <c r="F137" s="21"/>
      <c r="G137" s="21"/>
      <c r="H137" s="21"/>
      <c r="I137" s="160">
        <v>0</v>
      </c>
      <c r="J137" s="21" t="s">
        <v>711</v>
      </c>
      <c r="K137" s="21" t="s">
        <v>962</v>
      </c>
      <c r="L137" s="21" t="s">
        <v>979</v>
      </c>
      <c r="M137" s="21"/>
      <c r="N137" s="21"/>
      <c r="O137" s="21"/>
      <c r="P137" s="21" t="s">
        <v>982</v>
      </c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</row>
    <row r="138" ht="28" spans="1:42">
      <c r="A138" s="21"/>
      <c r="B138" s="21"/>
      <c r="C138" s="21"/>
      <c r="D138" s="21">
        <v>1</v>
      </c>
      <c r="E138" s="21"/>
      <c r="F138" s="21"/>
      <c r="G138" s="21"/>
      <c r="H138" s="21"/>
      <c r="I138" s="160">
        <v>0</v>
      </c>
      <c r="J138" s="21" t="s">
        <v>808</v>
      </c>
      <c r="K138" s="21" t="s">
        <v>962</v>
      </c>
      <c r="L138" s="21" t="s">
        <v>983</v>
      </c>
      <c r="M138" s="21"/>
      <c r="N138" s="21"/>
      <c r="O138" s="21"/>
      <c r="P138" s="21" t="s">
        <v>984</v>
      </c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</row>
    <row r="139" ht="28" spans="1:42">
      <c r="A139" s="21"/>
      <c r="B139" s="21"/>
      <c r="C139" s="21"/>
      <c r="D139" s="21">
        <v>1</v>
      </c>
      <c r="E139" s="21"/>
      <c r="F139" s="21"/>
      <c r="G139" s="21"/>
      <c r="H139" s="21"/>
      <c r="I139" s="160">
        <v>0</v>
      </c>
      <c r="J139" s="21" t="s">
        <v>682</v>
      </c>
      <c r="K139" s="21" t="s">
        <v>962</v>
      </c>
      <c r="L139" s="21" t="s">
        <v>979</v>
      </c>
      <c r="M139" s="21"/>
      <c r="N139" s="21"/>
      <c r="O139" s="21"/>
      <c r="P139" s="21" t="s">
        <v>985</v>
      </c>
      <c r="Q139" s="21" t="s">
        <v>986</v>
      </c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</row>
    <row r="140" spans="1:27">
      <c r="A140" s="21"/>
      <c r="B140" s="23"/>
      <c r="C140" s="21"/>
      <c r="D140" s="21">
        <v>1</v>
      </c>
      <c r="E140" s="21"/>
      <c r="I140" s="160">
        <v>0</v>
      </c>
      <c r="N140" s="141"/>
      <c r="O140" s="141"/>
      <c r="P140" s="141" t="s">
        <v>987</v>
      </c>
      <c r="Z140" s="21"/>
      <c r="AA140" s="21"/>
    </row>
    <row r="141" ht="28" spans="1:42">
      <c r="A141" s="21"/>
      <c r="B141" s="21"/>
      <c r="C141" s="21"/>
      <c r="D141" s="21">
        <v>1</v>
      </c>
      <c r="E141" s="21"/>
      <c r="F141" s="21"/>
      <c r="G141" s="21"/>
      <c r="H141" s="21"/>
      <c r="I141" s="160">
        <v>0</v>
      </c>
      <c r="J141" s="21"/>
      <c r="K141" s="21"/>
      <c r="L141" s="21"/>
      <c r="M141" s="21"/>
      <c r="N141" s="21"/>
      <c r="O141" s="21"/>
      <c r="P141" s="21" t="s">
        <v>988</v>
      </c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</row>
    <row r="142" spans="1:42">
      <c r="A142" s="21"/>
      <c r="B142" s="21"/>
      <c r="C142" s="21"/>
      <c r="D142" s="21">
        <v>1</v>
      </c>
      <c r="E142" s="21"/>
      <c r="F142" s="21"/>
      <c r="G142" s="21"/>
      <c r="H142" s="21"/>
      <c r="I142" s="160">
        <v>0</v>
      </c>
      <c r="J142" s="21" t="s">
        <v>682</v>
      </c>
      <c r="K142" s="21" t="s">
        <v>962</v>
      </c>
      <c r="L142" s="21" t="s">
        <v>963</v>
      </c>
      <c r="M142" s="21"/>
      <c r="N142" s="21"/>
      <c r="O142" s="21"/>
      <c r="P142" s="21" t="s">
        <v>989</v>
      </c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</row>
    <row r="143" spans="2:27">
      <c r="B143" s="23"/>
      <c r="N143" s="21"/>
      <c r="O143" s="21"/>
      <c r="P143" s="21"/>
      <c r="Z143" s="21"/>
      <c r="AA143" s="21"/>
    </row>
    <row r="144" spans="2:27">
      <c r="B144" s="23"/>
      <c r="I144" s="21"/>
      <c r="J144" s="21"/>
      <c r="K144" s="21"/>
      <c r="L144" s="21"/>
      <c r="M144" s="21"/>
      <c r="Q144" s="23"/>
      <c r="R144" s="23"/>
      <c r="S144" s="23"/>
      <c r="T144" s="23"/>
      <c r="Z144" s="21"/>
      <c r="AA144" s="21"/>
    </row>
    <row r="145" ht="28" spans="2:27">
      <c r="B145" s="23"/>
      <c r="I145" s="21"/>
      <c r="J145" s="21" t="s">
        <v>682</v>
      </c>
      <c r="K145" s="21" t="s">
        <v>962</v>
      </c>
      <c r="L145" s="21" t="s">
        <v>963</v>
      </c>
      <c r="M145" s="21"/>
      <c r="N145" s="21"/>
      <c r="O145" s="21"/>
      <c r="P145" s="21" t="s">
        <v>990</v>
      </c>
      <c r="Z145" s="21"/>
      <c r="AA145" s="21"/>
    </row>
    <row r="146" ht="28" spans="2:27">
      <c r="B146" s="23"/>
      <c r="I146" s="21"/>
      <c r="J146" s="21" t="s">
        <v>991</v>
      </c>
      <c r="K146" s="21" t="s">
        <v>962</v>
      </c>
      <c r="L146" s="21" t="s">
        <v>963</v>
      </c>
      <c r="M146" s="21"/>
      <c r="N146" s="21"/>
      <c r="O146" s="21"/>
      <c r="P146" s="21" t="s">
        <v>992</v>
      </c>
      <c r="Z146" s="21"/>
      <c r="AA146" s="21"/>
    </row>
    <row r="147" ht="28" spans="2:27">
      <c r="B147" s="23"/>
      <c r="I147" s="21"/>
      <c r="J147" s="21" t="s">
        <v>991</v>
      </c>
      <c r="K147" s="21" t="s">
        <v>962</v>
      </c>
      <c r="L147" s="21" t="s">
        <v>963</v>
      </c>
      <c r="M147" s="21"/>
      <c r="N147" s="21"/>
      <c r="O147" s="21"/>
      <c r="P147" s="21" t="s">
        <v>993</v>
      </c>
      <c r="Z147" s="21"/>
      <c r="AA147" s="21"/>
    </row>
    <row r="148" spans="2:27">
      <c r="B148" s="23"/>
      <c r="I148" s="21"/>
      <c r="J148" s="21" t="s">
        <v>682</v>
      </c>
      <c r="K148" s="21" t="s">
        <v>962</v>
      </c>
      <c r="L148" s="21" t="s">
        <v>994</v>
      </c>
      <c r="M148" s="21"/>
      <c r="N148" s="21"/>
      <c r="O148" s="21"/>
      <c r="P148" s="21" t="s">
        <v>995</v>
      </c>
      <c r="Z148" s="21"/>
      <c r="AA148" s="21"/>
    </row>
    <row r="149" ht="28" spans="1:42">
      <c r="A149" s="21"/>
      <c r="B149" s="21"/>
      <c r="C149" s="21"/>
      <c r="D149" s="21"/>
      <c r="E149" s="21"/>
      <c r="F149" s="21"/>
      <c r="G149" s="21"/>
      <c r="H149" s="21"/>
      <c r="I149" s="21"/>
      <c r="J149" s="21" t="s">
        <v>991</v>
      </c>
      <c r="K149" s="21" t="s">
        <v>962</v>
      </c>
      <c r="L149" s="21" t="s">
        <v>963</v>
      </c>
      <c r="M149" s="21"/>
      <c r="N149" s="21"/>
      <c r="O149" s="21"/>
      <c r="P149" s="21" t="s">
        <v>996</v>
      </c>
      <c r="Q149" s="21" t="s">
        <v>997</v>
      </c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</row>
    <row r="150" ht="28" spans="1:42">
      <c r="A150" s="21"/>
      <c r="B150" s="21"/>
      <c r="C150" s="21"/>
      <c r="D150" s="21"/>
      <c r="E150" s="21"/>
      <c r="F150" s="21"/>
      <c r="G150" s="21"/>
      <c r="H150" s="21"/>
      <c r="I150" s="21"/>
      <c r="J150" s="21" t="s">
        <v>682</v>
      </c>
      <c r="K150" s="21" t="s">
        <v>962</v>
      </c>
      <c r="L150" s="21" t="s">
        <v>963</v>
      </c>
      <c r="M150" s="21"/>
      <c r="N150" s="21"/>
      <c r="O150" s="21"/>
      <c r="P150" s="21" t="s">
        <v>998</v>
      </c>
      <c r="Q150" s="21" t="s">
        <v>999</v>
      </c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</row>
    <row r="151" ht="28" spans="1:42">
      <c r="A151" s="21"/>
      <c r="B151" s="21"/>
      <c r="C151" s="21"/>
      <c r="D151" s="21"/>
      <c r="E151" s="21"/>
      <c r="F151" s="21"/>
      <c r="G151" s="21"/>
      <c r="H151" s="21"/>
      <c r="I151" s="21"/>
      <c r="J151" s="21" t="s">
        <v>808</v>
      </c>
      <c r="K151" s="21" t="s">
        <v>962</v>
      </c>
      <c r="L151" s="21" t="s">
        <v>1000</v>
      </c>
      <c r="M151" s="21"/>
      <c r="N151" s="21"/>
      <c r="O151" s="21"/>
      <c r="P151" s="21" t="s">
        <v>1001</v>
      </c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</row>
    <row r="152" spans="1:42">
      <c r="A152" s="21"/>
      <c r="B152" s="21"/>
      <c r="C152" s="21"/>
      <c r="D152" s="21"/>
      <c r="E152" s="21"/>
      <c r="F152" s="21"/>
      <c r="G152" s="21"/>
      <c r="H152" s="21"/>
      <c r="I152" s="21"/>
      <c r="J152" s="21" t="s">
        <v>682</v>
      </c>
      <c r="K152" s="21" t="s">
        <v>962</v>
      </c>
      <c r="L152" s="21" t="s">
        <v>994</v>
      </c>
      <c r="M152" s="21"/>
      <c r="N152" s="21"/>
      <c r="O152" s="21"/>
      <c r="P152" s="21" t="s">
        <v>1002</v>
      </c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</row>
    <row r="153" ht="28" spans="1:42">
      <c r="A153" s="21"/>
      <c r="B153" s="21"/>
      <c r="C153" s="21"/>
      <c r="D153" s="21"/>
      <c r="E153" s="21"/>
      <c r="F153" s="21"/>
      <c r="G153" s="21"/>
      <c r="H153" s="21"/>
      <c r="I153" s="21"/>
      <c r="J153" s="21" t="s">
        <v>1003</v>
      </c>
      <c r="K153" s="21" t="s">
        <v>962</v>
      </c>
      <c r="L153" s="21" t="s">
        <v>1004</v>
      </c>
      <c r="M153" s="21"/>
      <c r="N153" s="21"/>
      <c r="O153" s="21"/>
      <c r="P153" s="21" t="s">
        <v>1005</v>
      </c>
      <c r="Q153" s="21" t="s">
        <v>1006</v>
      </c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</row>
    <row r="154" ht="28" spans="1:42">
      <c r="A154" s="21"/>
      <c r="B154" s="21"/>
      <c r="C154" s="21"/>
      <c r="D154" s="21"/>
      <c r="E154" s="21"/>
      <c r="F154" s="21"/>
      <c r="G154" s="21"/>
      <c r="H154" s="21"/>
      <c r="I154" s="21"/>
      <c r="J154" s="21" t="s">
        <v>682</v>
      </c>
      <c r="K154" s="21" t="s">
        <v>962</v>
      </c>
      <c r="L154" s="21" t="s">
        <v>963</v>
      </c>
      <c r="M154" s="21"/>
      <c r="N154" s="21"/>
      <c r="O154" s="21"/>
      <c r="P154" s="21" t="s">
        <v>1007</v>
      </c>
      <c r="Q154" s="21" t="s">
        <v>1008</v>
      </c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</row>
    <row r="155" ht="28" spans="1:42">
      <c r="A155" s="21"/>
      <c r="B155" s="21"/>
      <c r="C155" s="21"/>
      <c r="D155" s="21"/>
      <c r="E155" s="21"/>
      <c r="F155" s="21"/>
      <c r="G155" s="21"/>
      <c r="H155" s="21"/>
      <c r="I155" s="21"/>
      <c r="J155" s="21" t="s">
        <v>711</v>
      </c>
      <c r="K155" s="21" t="s">
        <v>962</v>
      </c>
      <c r="L155" s="21" t="s">
        <v>963</v>
      </c>
      <c r="M155" s="21"/>
      <c r="N155" s="21"/>
      <c r="O155" s="21"/>
      <c r="P155" s="21" t="s">
        <v>1009</v>
      </c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</row>
    <row r="156" spans="1:42">
      <c r="A156" s="21"/>
      <c r="B156" s="21"/>
      <c r="C156" s="21"/>
      <c r="D156" s="21"/>
      <c r="E156" s="21"/>
      <c r="F156" s="21"/>
      <c r="G156" s="21"/>
      <c r="H156" s="21"/>
      <c r="I156" s="21"/>
      <c r="J156" s="21" t="s">
        <v>682</v>
      </c>
      <c r="K156" s="21" t="s">
        <v>962</v>
      </c>
      <c r="L156" s="21" t="s">
        <v>979</v>
      </c>
      <c r="M156" s="21"/>
      <c r="N156" s="21"/>
      <c r="O156" s="21"/>
      <c r="P156" s="21" t="s">
        <v>1010</v>
      </c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</row>
    <row r="157" ht="28" spans="1:42">
      <c r="A157" s="21"/>
      <c r="B157" s="21"/>
      <c r="C157" s="21"/>
      <c r="D157" s="21"/>
      <c r="E157" s="21"/>
      <c r="F157" s="21"/>
      <c r="G157" s="21"/>
      <c r="H157" s="21"/>
      <c r="I157" s="21"/>
      <c r="J157" s="21" t="s">
        <v>682</v>
      </c>
      <c r="K157" s="21" t="s">
        <v>962</v>
      </c>
      <c r="L157" s="21" t="s">
        <v>963</v>
      </c>
      <c r="M157" s="21"/>
      <c r="N157" s="21"/>
      <c r="O157" s="21"/>
      <c r="P157" s="21" t="s">
        <v>1011</v>
      </c>
      <c r="Q157" s="21" t="s">
        <v>1012</v>
      </c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</row>
    <row r="158" ht="28" spans="1:42">
      <c r="A158" s="21"/>
      <c r="B158" s="21"/>
      <c r="C158" s="21"/>
      <c r="D158" s="21"/>
      <c r="E158" s="21"/>
      <c r="F158" s="21"/>
      <c r="G158" s="21"/>
      <c r="H158" s="21"/>
      <c r="I158" s="21"/>
      <c r="J158" s="21" t="s">
        <v>1013</v>
      </c>
      <c r="K158" s="21" t="s">
        <v>962</v>
      </c>
      <c r="L158" s="21" t="s">
        <v>1014</v>
      </c>
      <c r="M158" s="21"/>
      <c r="N158" s="21"/>
      <c r="O158" s="21"/>
      <c r="P158" s="21" t="s">
        <v>1015</v>
      </c>
      <c r="Q158" s="21" t="s">
        <v>1016</v>
      </c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</row>
    <row r="159" ht="28" spans="1:42">
      <c r="A159" s="21"/>
      <c r="B159" s="21"/>
      <c r="C159" s="21"/>
      <c r="D159" s="21"/>
      <c r="E159" s="21"/>
      <c r="F159" s="21"/>
      <c r="G159" s="21"/>
      <c r="H159" s="21"/>
      <c r="I159" s="21"/>
      <c r="J159" s="21" t="s">
        <v>682</v>
      </c>
      <c r="K159" s="21" t="s">
        <v>962</v>
      </c>
      <c r="L159" s="21" t="s">
        <v>994</v>
      </c>
      <c r="M159" s="21"/>
      <c r="N159" s="21"/>
      <c r="O159" s="21"/>
      <c r="P159" s="21" t="s">
        <v>1017</v>
      </c>
      <c r="Q159" s="21" t="s">
        <v>1018</v>
      </c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</row>
    <row r="160" spans="1:4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3"/>
      <c r="O160" s="23"/>
      <c r="P160" s="23" t="s">
        <v>1019</v>
      </c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</row>
    <row r="161" ht="56" spans="1:42">
      <c r="A161" s="21"/>
      <c r="B161" s="21"/>
      <c r="C161" s="21"/>
      <c r="D161" s="21"/>
      <c r="E161" s="21"/>
      <c r="F161" s="23">
        <v>2</v>
      </c>
      <c r="G161" s="21"/>
      <c r="H161" s="21"/>
      <c r="I161" s="21"/>
      <c r="J161" s="21" t="s">
        <v>808</v>
      </c>
      <c r="K161" s="21" t="s">
        <v>962</v>
      </c>
      <c r="L161" s="21" t="s">
        <v>1020</v>
      </c>
      <c r="M161" s="21"/>
      <c r="N161" s="23"/>
      <c r="O161" s="23"/>
      <c r="P161" s="23" t="s">
        <v>1021</v>
      </c>
      <c r="Q161" s="21" t="s">
        <v>1022</v>
      </c>
      <c r="R161" s="21"/>
      <c r="S161" s="21"/>
      <c r="T161" s="21"/>
      <c r="U161" s="21"/>
      <c r="V161" s="21" t="s">
        <v>1023</v>
      </c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</row>
    <row r="162" spans="1:4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</row>
    <row r="163" spans="1:4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5"/>
      <c r="O163" s="25"/>
      <c r="P163" s="25" t="s">
        <v>1024</v>
      </c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</row>
    <row r="164" spans="1:42">
      <c r="A164" s="21"/>
      <c r="B164" s="21"/>
      <c r="C164" s="21"/>
      <c r="D164" s="21"/>
      <c r="E164" s="21"/>
      <c r="F164" s="21"/>
      <c r="G164" s="21"/>
      <c r="H164" s="21"/>
      <c r="N164" s="23"/>
      <c r="O164" s="23"/>
      <c r="P164" s="23" t="s">
        <v>1025</v>
      </c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</row>
    <row r="165" spans="1:4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</row>
    <row r="166" spans="1:4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16"/>
      <c r="O166" s="16"/>
      <c r="P166" s="16" t="s">
        <v>1026</v>
      </c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</row>
    <row r="167" spans="1:4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</row>
    <row r="168" spans="1:4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15"/>
      <c r="O168" s="15"/>
      <c r="P168" s="15" t="s">
        <v>1027</v>
      </c>
      <c r="Q168" s="15" t="s">
        <v>1028</v>
      </c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</row>
    <row r="169" spans="1:4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</row>
    <row r="170" spans="1:4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</row>
    <row r="171" spans="1:4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</row>
    <row r="172" spans="1:4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</row>
    <row r="173" spans="1:4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P173" s="23" t="s">
        <v>1029</v>
      </c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</row>
    <row r="174" spans="1:4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</row>
    <row r="175" spans="1:4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</row>
    <row r="176" spans="1:4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</row>
    <row r="177" spans="1:4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</row>
    <row r="178" spans="1:4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</row>
    <row r="179" spans="1:4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</row>
    <row r="180" spans="1:4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</row>
    <row r="181" spans="1:4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</row>
    <row r="182" spans="1:4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</row>
    <row r="183" spans="1:4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</row>
    <row r="184" spans="1:4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</row>
    <row r="185" spans="1:4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</row>
    <row r="186" spans="1:4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</row>
    <row r="187" spans="1:4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</row>
    <row r="188" spans="1:4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</row>
    <row r="189" spans="1:4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</row>
    <row r="190" spans="1:4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</row>
    <row r="191" spans="1:4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</row>
    <row r="192" spans="1:4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</row>
    <row r="193" spans="1:4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</row>
    <row r="194" spans="1:4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</row>
    <row r="195" spans="1:4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</row>
    <row r="196" spans="1:4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</row>
    <row r="197" spans="1:4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</row>
    <row r="198" spans="1:4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</row>
    <row r="199" spans="1:4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</row>
    <row r="200" spans="1:4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</row>
    <row r="201" spans="1:4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</row>
    <row r="202" spans="1:4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</row>
    <row r="203" spans="1:4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</row>
    <row r="204" spans="1:4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</row>
    <row r="205" spans="1:4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</row>
    <row r="206" spans="1:4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</row>
    <row r="207" spans="1:4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</row>
    <row r="208" spans="1:4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</row>
    <row r="209" spans="1:4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</row>
    <row r="210" spans="1:4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</row>
    <row r="211" spans="1:4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</row>
    <row r="212" spans="1:4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</row>
    <row r="213" spans="1:4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</row>
    <row r="214" spans="1:4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</row>
    <row r="215" spans="1:4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</row>
    <row r="216" spans="1:4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</row>
    <row r="217" spans="1:4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</row>
    <row r="218" spans="1:4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</row>
    <row r="219" spans="1:4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</row>
    <row r="220" spans="1:4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</row>
    <row r="221" spans="1:4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</row>
    <row r="222" spans="1:4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</row>
    <row r="223" spans="1:4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</row>
    <row r="224" spans="1:4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</row>
    <row r="225" spans="1:4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</row>
    <row r="226" spans="1:4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</row>
    <row r="227" spans="1:4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</row>
    <row r="228" spans="1:4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</row>
    <row r="229" spans="1:4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</row>
    <row r="230" spans="1:4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</row>
    <row r="231" spans="1:4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</row>
    <row r="232" spans="1:4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</row>
    <row r="233" spans="1:4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</row>
    <row r="234" spans="1:4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</row>
    <row r="235" spans="1:4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</row>
    <row r="236" spans="1:4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</row>
    <row r="237" spans="1:4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</row>
    <row r="238" spans="1:4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</row>
    <row r="239" spans="1:4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</row>
    <row r="240" spans="1:4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</row>
    <row r="241" spans="1:4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</row>
    <row r="242" spans="1: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</row>
    <row r="243" spans="1:4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</row>
    <row r="244" spans="1:4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</row>
    <row r="245" spans="1:4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</row>
    <row r="246" spans="1:4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</row>
    <row r="247" spans="1:4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</row>
    <row r="248" spans="1:4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</row>
    <row r="249" spans="1:4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</row>
    <row r="250" spans="1:4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</row>
    <row r="251" spans="1:4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</row>
    <row r="252" spans="1:4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</row>
    <row r="253" spans="1:4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</row>
    <row r="254" spans="1:4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</row>
    <row r="255" spans="1:4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</row>
    <row r="256" spans="1:4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</row>
    <row r="257" spans="1:4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</row>
    <row r="258" spans="1:4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</row>
    <row r="259" spans="2:27">
      <c r="B259" s="23"/>
      <c r="AA259" s="21"/>
    </row>
    <row r="260" spans="2:27">
      <c r="B260" s="23"/>
      <c r="AA260" s="21"/>
    </row>
    <row r="261" spans="2:27">
      <c r="B261" s="23"/>
      <c r="AA261" s="21"/>
    </row>
    <row r="262" spans="2:27">
      <c r="B262" s="23"/>
      <c r="AA262" s="21"/>
    </row>
    <row r="263" spans="2:27">
      <c r="B263" s="23"/>
      <c r="AA263" s="21"/>
    </row>
    <row r="264" spans="2:27">
      <c r="B264" s="23"/>
      <c r="AA264" s="21"/>
    </row>
    <row r="265" spans="2:27">
      <c r="B265" s="23"/>
      <c r="AA265" s="21"/>
    </row>
    <row r="266" spans="2:27">
      <c r="B266" s="23"/>
      <c r="AA266" s="21"/>
    </row>
    <row r="267" spans="2:27">
      <c r="B267" s="23"/>
      <c r="AA267" s="21"/>
    </row>
    <row r="268" spans="2:27">
      <c r="B268" s="23"/>
      <c r="AA268" s="21"/>
    </row>
    <row r="269" spans="2:27">
      <c r="B269" s="23"/>
      <c r="AA269" s="21"/>
    </row>
    <row r="270" spans="2:27">
      <c r="B270" s="23"/>
      <c r="AA270" s="21"/>
    </row>
    <row r="271" spans="2:27">
      <c r="B271" s="23"/>
      <c r="AA271" s="21"/>
    </row>
    <row r="272" spans="2:27">
      <c r="B272" s="23"/>
      <c r="AA272" s="21"/>
    </row>
    <row r="273" spans="2:27">
      <c r="B273" s="23"/>
      <c r="AA273" s="21"/>
    </row>
    <row r="274" spans="2:27">
      <c r="B274" s="23"/>
      <c r="AA274" s="21"/>
    </row>
    <row r="275" spans="2:27">
      <c r="B275" s="23"/>
      <c r="AA275" s="21"/>
    </row>
    <row r="276" spans="2:27">
      <c r="B276" s="23"/>
      <c r="AA276" s="21"/>
    </row>
    <row r="277" spans="2:27">
      <c r="B277" s="23"/>
      <c r="AA277" s="21"/>
    </row>
    <row r="278" spans="2:27">
      <c r="B278" s="23"/>
      <c r="AA278" s="21"/>
    </row>
    <row r="279" spans="2:27">
      <c r="B279" s="23"/>
      <c r="AA279" s="21"/>
    </row>
    <row r="280" spans="2:27">
      <c r="B280" s="23"/>
      <c r="AA280" s="21"/>
    </row>
    <row r="281" spans="2:27">
      <c r="B281" s="23"/>
      <c r="AA281" s="21"/>
    </row>
    <row r="282" spans="2:27">
      <c r="B282" s="23"/>
      <c r="AA282" s="21"/>
    </row>
    <row r="283" spans="2:27">
      <c r="B283" s="23"/>
      <c r="AA283" s="21"/>
    </row>
  </sheetData>
  <mergeCells count="1">
    <mergeCell ref="W1:Y1"/>
  </mergeCells>
  <hyperlinks>
    <hyperlink ref="P24" location="'特性表'!A63" display="回合结束时：分裂出{0}个分裂体"/>
    <hyperlink ref="P45" location="'特性表'!A61" display="首次碰撞后漏油，移动时留下油地面"/>
    <hyperlink ref="P67" location="'特性表'!A64" display="吞噬首个碰到的友方随从，自身死亡时，为被吞噬单位添加一个圣盾"/>
    <hyperlink ref="P151" location="'单位卡分表'!B2" display="打出回合，使碰撞的首个敌方随从单位变形成模板生物1"/>
    <hyperlink ref="P28" location="'特性表'!A14" display="在场时：我方英雄获得吸血，每回合吸血上限为{1}"/>
    <hyperlink ref="P81" location="'特性表'!A13" display="我方单位入场时：入场单位获得一个圣盾"/>
    <hyperlink ref="P54" location="'特性表'!A63" display="打出时，回合开始时：收回自身分裂体，再分裂出{0}个分裂体"/>
    <hyperlink ref="P153" location="'特性表'!A35" display="打出回合，复制碰撞的首个单位"/>
    <hyperlink ref="P133" location="'特性表'!A24" display="打出回合，使碰撞的首个单位变形成法力值加{0}的随机生物"/>
    <hyperlink ref="P65" location="'特性表'!A63" display="碰到首个我方随从时：使其分裂出{0}个分裂体"/>
    <hyperlink ref="P147" location="'特性表'!A36" display="打出回合，首次碰撞英雄时，吸取{0}点能量，亡语：返还吸取英雄{1}点能量"/>
    <hyperlink ref="P26" location="'特性表'!A54" display="在场时：我方英雄获得连击数翻倍"/>
    <hyperlink ref="P152" location="'特性表'!A35" display="打出时，获得对手随机{0}张手牌的复制"/>
    <hyperlink ref="P148" location="'特性表'!A34" display="揭示{0}张牌，若能耗小于{1}，则抽取该牌"/>
    <hyperlink ref="P18" location="'特性表'!A54" display="在场时：我方每获得{0}次连击数，额外获得{1}次连击"/>
    <hyperlink ref="P142" location="'特性表'!A13" display="每回合结束为我方英雄生成一个圣盾"/>
    <hyperlink ref="P23" location="'特性表'!A58" display="继承，我方回合，牺牲所有碰到的友方随从单位，获得其{0}%的当前属性"/>
    <hyperlink ref="P14" location="'特性表'!A13" display="碰撞友方时，为其添加圣盾"/>
    <hyperlink ref="P92" location="'特性表'!A45" display="碰到首个敌方时，对范围内的敌方造成{0}点伤害并冻结"/>
    <hyperlink ref="P149" location="'特性表'!A4" display="我方回合，首次碰撞敌方英雄时，生成一张临时该卡，场上最多存在X个"/>
    <hyperlink ref="P47" location="'特性表'!A54" display="自身造成的连击数增加{0}%"/>
    <hyperlink ref="P91" location="'特性表'!A45" display="冻结碰到的所有敌方单位"/>
    <hyperlink ref="P136" location="'特性表'!A36" display="亡语：为我方英雄增加自身当前属性X%的攻击和生命"/>
    <hyperlink ref="P35" r:id="rId4" display="使碰撞到的敌方单位漏油"/>
  </hyperlinks>
  <pageMargins left="0.75" right="0.75" top="1" bottom="1" header="0.5" footer="0.5"/>
  <headerFooter/>
  <drawing r:id="rId2"/>
  <legacyDrawing r:id="rId3"/>
  <picture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464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1" width="15" customWidth="1"/>
    <col min="2" max="4" width="14" customWidth="1"/>
    <col min="5" max="5" width="8" customWidth="1"/>
    <col min="6" max="6" width="7" customWidth="1"/>
    <col min="7" max="7" width="8" customWidth="1"/>
    <col min="8" max="8" width="10" customWidth="1"/>
    <col min="9" max="9" width="8" customWidth="1"/>
    <col min="10" max="10" width="16" customWidth="1"/>
    <col min="11" max="11" width="11" customWidth="1"/>
    <col min="12" max="12" width="10" customWidth="1"/>
    <col min="13" max="13" width="13" customWidth="1"/>
    <col min="14" max="15" width="14" customWidth="1"/>
    <col min="16" max="16" width="50" customWidth="1"/>
    <col min="17" max="17" width="21" customWidth="1"/>
    <col min="18" max="18" width="20" customWidth="1"/>
    <col min="19" max="20" width="21" customWidth="1"/>
    <col min="21" max="21" width="18" customWidth="1"/>
    <col min="22" max="22" width="14" customWidth="1"/>
    <col min="23" max="25" width="5" customWidth="1"/>
    <col min="26" max="27" width="12" customWidth="1"/>
    <col min="28" max="28" width="49" customWidth="1"/>
    <col min="29" max="29" width="39" customWidth="1"/>
    <col min="30" max="32" width="18" customWidth="1"/>
    <col min="33" max="35" width="33" customWidth="1"/>
    <col min="36" max="36" width="13" customWidth="1"/>
    <col min="37" max="44" width="14" customWidth="1"/>
  </cols>
  <sheetData>
    <row r="1" ht="28" spans="1:44">
      <c r="A1" s="1" t="s">
        <v>651</v>
      </c>
      <c r="B1" s="1" t="s">
        <v>1030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1" t="s">
        <v>661</v>
      </c>
      <c r="M1" s="1" t="s">
        <v>662</v>
      </c>
      <c r="N1" s="1" t="s">
        <v>1031</v>
      </c>
      <c r="O1" s="1" t="s">
        <v>1032</v>
      </c>
      <c r="P1" s="1" t="s">
        <v>665</v>
      </c>
      <c r="Q1" s="1" t="s">
        <v>666</v>
      </c>
      <c r="R1" s="1" t="s">
        <v>667</v>
      </c>
      <c r="S1" s="1" t="s">
        <v>668</v>
      </c>
      <c r="T1" s="1" t="s">
        <v>669</v>
      </c>
      <c r="U1" s="1" t="s">
        <v>670</v>
      </c>
      <c r="V1" s="1" t="s">
        <v>671</v>
      </c>
      <c r="W1" s="1" t="s">
        <v>672</v>
      </c>
      <c r="X1" s="1"/>
      <c r="Y1" s="1"/>
      <c r="Z1" s="1" t="s">
        <v>1033</v>
      </c>
      <c r="AA1" s="1"/>
      <c r="AB1" s="1" t="s">
        <v>1034</v>
      </c>
      <c r="AC1" s="8" t="s">
        <v>1035</v>
      </c>
      <c r="AD1" s="1" t="s">
        <v>674</v>
      </c>
      <c r="AE1" s="1" t="s">
        <v>677</v>
      </c>
      <c r="AF1" s="1" t="s">
        <v>678</v>
      </c>
      <c r="AG1" s="8" t="s">
        <v>679</v>
      </c>
      <c r="AH1" s="8"/>
      <c r="AI1" s="8"/>
      <c r="AJ1" s="8" t="s">
        <v>680</v>
      </c>
      <c r="AK1" s="8"/>
      <c r="AL1" s="8"/>
      <c r="AM1" s="8"/>
      <c r="AN1" s="8"/>
      <c r="AO1" s="8"/>
      <c r="AP1" s="8"/>
      <c r="AQ1" s="8"/>
      <c r="AR1" s="8"/>
    </row>
    <row r="2" spans="1:44">
      <c r="A2" s="21">
        <v>20001</v>
      </c>
      <c r="B2" s="21" t="s">
        <v>1036</v>
      </c>
      <c r="C2" s="21">
        <v>2</v>
      </c>
      <c r="D2" s="21">
        <v>1</v>
      </c>
      <c r="E2" s="21"/>
      <c r="F2" s="21" t="s">
        <v>238</v>
      </c>
      <c r="G2" s="21">
        <v>1</v>
      </c>
      <c r="H2" s="21"/>
      <c r="I2" s="21"/>
      <c r="J2" s="21" t="s">
        <v>808</v>
      </c>
      <c r="K2" s="21">
        <v>3</v>
      </c>
      <c r="L2" s="21">
        <v>5</v>
      </c>
      <c r="M2" s="21"/>
      <c r="N2" s="21">
        <v>1</v>
      </c>
      <c r="O2" s="21">
        <v>1</v>
      </c>
      <c r="P2" s="21" t="s">
        <v>1037</v>
      </c>
      <c r="Q2" s="21" t="s">
        <v>238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44">
      <c r="A3" s="21">
        <v>20002</v>
      </c>
      <c r="B3" s="21" t="s">
        <v>1038</v>
      </c>
      <c r="C3" s="21">
        <v>2</v>
      </c>
      <c r="D3" s="21">
        <v>1</v>
      </c>
      <c r="E3" s="21"/>
      <c r="F3" s="21" t="s">
        <v>238</v>
      </c>
      <c r="G3" s="21">
        <v>2</v>
      </c>
      <c r="H3" s="21"/>
      <c r="I3" s="21"/>
      <c r="J3" s="21" t="s">
        <v>808</v>
      </c>
      <c r="K3" s="21">
        <v>3</v>
      </c>
      <c r="L3" s="21">
        <v>5</v>
      </c>
      <c r="M3" s="21"/>
      <c r="N3" s="21">
        <v>1</v>
      </c>
      <c r="O3" s="21">
        <v>1</v>
      </c>
      <c r="P3" s="21" t="s">
        <v>1037</v>
      </c>
      <c r="Q3" s="21" t="s">
        <v>238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</row>
    <row r="4" spans="1:44">
      <c r="A4" s="21">
        <v>20003</v>
      </c>
      <c r="B4" s="21" t="s">
        <v>1039</v>
      </c>
      <c r="C4" s="21">
        <v>2</v>
      </c>
      <c r="D4" s="21">
        <v>1</v>
      </c>
      <c r="E4" s="21"/>
      <c r="F4" s="21" t="s">
        <v>238</v>
      </c>
      <c r="G4" s="21">
        <v>3</v>
      </c>
      <c r="H4" s="23"/>
      <c r="I4" s="21"/>
      <c r="J4" s="21" t="s">
        <v>808</v>
      </c>
      <c r="K4" s="21">
        <v>3</v>
      </c>
      <c r="L4" s="21">
        <v>5</v>
      </c>
      <c r="M4" s="21"/>
      <c r="N4" s="21">
        <v>1</v>
      </c>
      <c r="O4" s="21">
        <v>1</v>
      </c>
      <c r="P4" s="21" t="s">
        <v>1037</v>
      </c>
      <c r="Q4" s="21" t="s">
        <v>238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</row>
    <row r="5" spans="1:44">
      <c r="A5" s="21">
        <v>20004</v>
      </c>
      <c r="B5" s="21" t="s">
        <v>1040</v>
      </c>
      <c r="C5" s="21">
        <v>2</v>
      </c>
      <c r="D5" s="21">
        <v>1</v>
      </c>
      <c r="E5" s="21"/>
      <c r="F5" s="21" t="s">
        <v>238</v>
      </c>
      <c r="G5" s="21">
        <v>4</v>
      </c>
      <c r="H5" s="21"/>
      <c r="I5" s="21"/>
      <c r="J5" s="21" t="s">
        <v>808</v>
      </c>
      <c r="K5" s="21">
        <v>3</v>
      </c>
      <c r="L5" s="21">
        <v>5</v>
      </c>
      <c r="M5" s="21"/>
      <c r="N5" s="21">
        <v>1</v>
      </c>
      <c r="O5" s="21">
        <v>1</v>
      </c>
      <c r="P5" s="21" t="s">
        <v>1037</v>
      </c>
      <c r="Q5" s="21" t="s">
        <v>238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</row>
    <row r="6" spans="1:44">
      <c r="A6" s="21">
        <v>20005</v>
      </c>
      <c r="B6" s="21" t="s">
        <v>1041</v>
      </c>
      <c r="C6" s="21">
        <v>2</v>
      </c>
      <c r="D6" s="21">
        <v>1</v>
      </c>
      <c r="E6" s="21"/>
      <c r="F6" s="21" t="s">
        <v>238</v>
      </c>
      <c r="G6" s="21">
        <v>5</v>
      </c>
      <c r="H6" s="21"/>
      <c r="I6" s="21"/>
      <c r="J6" s="21" t="s">
        <v>808</v>
      </c>
      <c r="K6" s="21">
        <v>3</v>
      </c>
      <c r="L6" s="21">
        <v>5</v>
      </c>
      <c r="M6" s="21"/>
      <c r="N6" s="21">
        <v>1</v>
      </c>
      <c r="O6" s="21">
        <v>1</v>
      </c>
      <c r="P6" s="21" t="s">
        <v>1037</v>
      </c>
      <c r="Q6" s="21" t="s">
        <v>238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</row>
    <row r="7" spans="1:44">
      <c r="A7" s="21">
        <v>20006</v>
      </c>
      <c r="B7" s="21" t="s">
        <v>1042</v>
      </c>
      <c r="C7" s="21">
        <v>2</v>
      </c>
      <c r="D7" s="21">
        <v>1</v>
      </c>
      <c r="E7" s="21"/>
      <c r="F7" s="21" t="s">
        <v>238</v>
      </c>
      <c r="G7" s="21">
        <v>6</v>
      </c>
      <c r="H7" s="21"/>
      <c r="I7" s="21"/>
      <c r="J7" s="21" t="s">
        <v>808</v>
      </c>
      <c r="K7" s="21">
        <v>3</v>
      </c>
      <c r="L7" s="21">
        <v>5</v>
      </c>
      <c r="M7" s="21"/>
      <c r="N7" s="21">
        <v>1</v>
      </c>
      <c r="O7" s="21">
        <v>1</v>
      </c>
      <c r="P7" s="21" t="s">
        <v>1037</v>
      </c>
      <c r="Q7" s="21" t="s">
        <v>238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</row>
    <row r="8" spans="1:44">
      <c r="A8" s="21">
        <v>20007</v>
      </c>
      <c r="B8" s="21" t="s">
        <v>1043</v>
      </c>
      <c r="C8" s="21">
        <v>2</v>
      </c>
      <c r="D8" s="21">
        <v>1</v>
      </c>
      <c r="E8" s="21"/>
      <c r="F8" s="21" t="s">
        <v>238</v>
      </c>
      <c r="G8" s="21">
        <v>7</v>
      </c>
      <c r="H8" s="21"/>
      <c r="I8" s="21"/>
      <c r="J8" s="21" t="s">
        <v>808</v>
      </c>
      <c r="K8" s="21">
        <v>3</v>
      </c>
      <c r="L8" s="21">
        <v>5</v>
      </c>
      <c r="M8" s="21"/>
      <c r="N8" s="21">
        <v>1</v>
      </c>
      <c r="O8" s="21">
        <v>1</v>
      </c>
      <c r="P8" s="21" t="s">
        <v>1037</v>
      </c>
      <c r="Q8" s="21" t="s">
        <v>238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</row>
    <row r="9" spans="1:44">
      <c r="A9" s="21">
        <v>20008</v>
      </c>
      <c r="B9" s="21" t="s">
        <v>1044</v>
      </c>
      <c r="C9" s="21">
        <v>2</v>
      </c>
      <c r="D9" s="21">
        <v>1</v>
      </c>
      <c r="E9" s="21"/>
      <c r="F9" s="21" t="s">
        <v>238</v>
      </c>
      <c r="G9" s="21">
        <v>8</v>
      </c>
      <c r="H9" s="21"/>
      <c r="I9" s="21"/>
      <c r="J9" s="21" t="s">
        <v>808</v>
      </c>
      <c r="K9" s="21">
        <v>3</v>
      </c>
      <c r="L9" s="21">
        <v>5</v>
      </c>
      <c r="M9" s="21"/>
      <c r="N9" s="21">
        <v>1</v>
      </c>
      <c r="O9" s="21">
        <v>1</v>
      </c>
      <c r="P9" s="21" t="s">
        <v>1037</v>
      </c>
      <c r="Q9" s="21" t="s">
        <v>238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</row>
    <row r="10" spans="1:44">
      <c r="A10" s="21">
        <v>20009</v>
      </c>
      <c r="B10" s="21" t="s">
        <v>1045</v>
      </c>
      <c r="C10" s="21">
        <v>2</v>
      </c>
      <c r="D10" s="21">
        <v>1</v>
      </c>
      <c r="E10" s="21"/>
      <c r="F10" s="21" t="s">
        <v>238</v>
      </c>
      <c r="G10" s="21">
        <v>9</v>
      </c>
      <c r="H10" s="21"/>
      <c r="I10" s="21"/>
      <c r="J10" s="21" t="s">
        <v>808</v>
      </c>
      <c r="K10" s="21">
        <v>3</v>
      </c>
      <c r="L10" s="21">
        <v>5</v>
      </c>
      <c r="M10" s="21"/>
      <c r="N10" s="21">
        <v>1</v>
      </c>
      <c r="O10" s="21">
        <v>1</v>
      </c>
      <c r="P10" s="21" t="s">
        <v>1037</v>
      </c>
      <c r="Q10" s="21" t="s">
        <v>238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</row>
    <row r="11" ht="56" spans="1:44">
      <c r="A11" s="21">
        <v>20010</v>
      </c>
      <c r="B11" s="16" t="s">
        <v>322</v>
      </c>
      <c r="C11" s="21">
        <v>2</v>
      </c>
      <c r="D11" s="21">
        <v>2</v>
      </c>
      <c r="E11" s="21">
        <v>1</v>
      </c>
      <c r="F11" s="21">
        <v>4</v>
      </c>
      <c r="G11" s="23">
        <v>5</v>
      </c>
      <c r="H11" s="28">
        <v>4</v>
      </c>
      <c r="I11" s="21">
        <v>3</v>
      </c>
      <c r="J11" s="14" t="s">
        <v>763</v>
      </c>
      <c r="K11" s="14">
        <v>7</v>
      </c>
      <c r="L11" s="14">
        <v>6.3</v>
      </c>
      <c r="M11" s="14">
        <v>1</v>
      </c>
      <c r="N11" s="14"/>
      <c r="O11" s="14"/>
      <c r="P11" s="14" t="s">
        <v>1046</v>
      </c>
      <c r="Q11" s="21" t="s">
        <v>1047</v>
      </c>
      <c r="R11" s="21"/>
      <c r="S11" s="21"/>
      <c r="T11" s="21"/>
      <c r="U11" s="21"/>
      <c r="V11" s="21">
        <v>0</v>
      </c>
      <c r="W11" s="14">
        <v>8</v>
      </c>
      <c r="X11" s="14">
        <v>34</v>
      </c>
      <c r="Y11" s="14"/>
      <c r="Z11" s="14"/>
      <c r="AA11" s="14"/>
      <c r="AB11" s="15" t="s">
        <v>1048</v>
      </c>
      <c r="AC11" s="21"/>
      <c r="AD11" s="21"/>
      <c r="AE11" s="21" t="s">
        <v>717</v>
      </c>
      <c r="AF11" s="21">
        <v>1</v>
      </c>
      <c r="AG11" s="155" t="s">
        <v>1049</v>
      </c>
      <c r="AH11" s="16"/>
      <c r="AI11" s="16"/>
      <c r="AJ11" s="21">
        <v>0</v>
      </c>
      <c r="AK11" s="155">
        <v>1</v>
      </c>
      <c r="AL11" s="21"/>
      <c r="AM11" s="21"/>
      <c r="AN11" s="21"/>
      <c r="AO11" s="21"/>
      <c r="AP11" s="21"/>
      <c r="AQ11" s="21"/>
      <c r="AR11" s="21"/>
    </row>
    <row r="12" ht="42" spans="1:44">
      <c r="A12" s="21">
        <v>20011</v>
      </c>
      <c r="B12" s="21" t="s">
        <v>324</v>
      </c>
      <c r="C12" s="21">
        <v>2</v>
      </c>
      <c r="D12" s="16">
        <v>2</v>
      </c>
      <c r="E12" s="21">
        <v>1</v>
      </c>
      <c r="F12" s="21">
        <v>4</v>
      </c>
      <c r="G12" s="23">
        <v>4</v>
      </c>
      <c r="H12" s="23">
        <v>4</v>
      </c>
      <c r="I12" s="16">
        <v>3</v>
      </c>
      <c r="J12" s="14" t="s">
        <v>1050</v>
      </c>
      <c r="K12" s="14">
        <v>6</v>
      </c>
      <c r="L12" s="14">
        <v>7.1</v>
      </c>
      <c r="M12" s="14">
        <v>3</v>
      </c>
      <c r="N12" s="14"/>
      <c r="O12" s="14"/>
      <c r="P12" s="14" t="s">
        <v>1051</v>
      </c>
      <c r="Q12" s="21" t="s">
        <v>1052</v>
      </c>
      <c r="R12" s="16" t="s">
        <v>1053</v>
      </c>
      <c r="S12" s="21" t="s">
        <v>1052</v>
      </c>
      <c r="T12" s="16" t="s">
        <v>1054</v>
      </c>
      <c r="U12" s="21" t="s">
        <v>1052</v>
      </c>
      <c r="V12" s="21">
        <v>0</v>
      </c>
      <c r="W12" s="21">
        <v>41</v>
      </c>
      <c r="X12" s="21"/>
      <c r="Y12" s="21"/>
      <c r="Z12" s="14"/>
      <c r="AA12" s="14"/>
      <c r="AB12" s="15" t="s">
        <v>1055</v>
      </c>
      <c r="AC12" s="21"/>
      <c r="AD12" s="21"/>
      <c r="AE12" s="21" t="s">
        <v>717</v>
      </c>
      <c r="AF12" s="21">
        <v>1</v>
      </c>
      <c r="AG12" s="155" t="s">
        <v>1056</v>
      </c>
      <c r="AH12" s="16"/>
      <c r="AI12" s="16"/>
      <c r="AJ12" s="21">
        <v>0</v>
      </c>
      <c r="AK12" s="155">
        <v>1</v>
      </c>
      <c r="AL12" s="21"/>
      <c r="AM12" s="21"/>
      <c r="AN12" s="21"/>
      <c r="AO12" s="21"/>
      <c r="AP12" s="21"/>
      <c r="AQ12" s="21"/>
      <c r="AR12" s="21"/>
    </row>
    <row r="13" ht="56" spans="1:44">
      <c r="A13" s="21">
        <v>20012</v>
      </c>
      <c r="B13" s="21" t="s">
        <v>326</v>
      </c>
      <c r="C13" s="21">
        <v>2</v>
      </c>
      <c r="D13" s="16">
        <v>2</v>
      </c>
      <c r="E13" s="21">
        <v>1</v>
      </c>
      <c r="F13" s="21">
        <v>3</v>
      </c>
      <c r="G13" s="23">
        <v>4</v>
      </c>
      <c r="H13" s="21">
        <v>5</v>
      </c>
      <c r="I13" s="21">
        <v>0</v>
      </c>
      <c r="J13" s="14" t="s">
        <v>1057</v>
      </c>
      <c r="K13" s="14">
        <v>2</v>
      </c>
      <c r="L13" s="14">
        <v>5</v>
      </c>
      <c r="M13" s="14">
        <v>3</v>
      </c>
      <c r="N13" s="14"/>
      <c r="O13" s="14"/>
      <c r="P13" s="14" t="s">
        <v>1058</v>
      </c>
      <c r="Q13" s="21" t="s">
        <v>1059</v>
      </c>
      <c r="R13" s="21"/>
      <c r="S13" s="21"/>
      <c r="T13" s="21"/>
      <c r="U13" s="21"/>
      <c r="V13" s="21">
        <v>1</v>
      </c>
      <c r="W13" s="14">
        <v>6</v>
      </c>
      <c r="X13" s="14"/>
      <c r="Y13" s="14"/>
      <c r="Z13" s="14"/>
      <c r="AA13" s="14"/>
      <c r="AB13" s="14" t="s">
        <v>1060</v>
      </c>
      <c r="AC13" s="21" t="s">
        <v>1061</v>
      </c>
      <c r="AD13" s="21"/>
      <c r="AE13" s="21" t="s">
        <v>717</v>
      </c>
      <c r="AF13" s="21">
        <v>1</v>
      </c>
      <c r="AG13" s="168" t="s">
        <v>1062</v>
      </c>
      <c r="AH13" s="169"/>
      <c r="AI13" s="169"/>
      <c r="AJ13" s="169">
        <v>1</v>
      </c>
      <c r="AK13" s="155">
        <v>1</v>
      </c>
      <c r="AL13" s="21"/>
      <c r="AM13" s="21"/>
      <c r="AN13" s="21"/>
      <c r="AO13" s="21"/>
      <c r="AP13" s="21"/>
      <c r="AQ13" s="21"/>
      <c r="AR13" s="21"/>
    </row>
    <row r="14" ht="56" spans="1:44">
      <c r="A14" s="21">
        <v>20013</v>
      </c>
      <c r="B14" s="21" t="s">
        <v>328</v>
      </c>
      <c r="C14" s="21">
        <v>2</v>
      </c>
      <c r="D14" s="16">
        <v>2</v>
      </c>
      <c r="E14" s="21">
        <v>1</v>
      </c>
      <c r="F14" s="21">
        <v>3</v>
      </c>
      <c r="G14" s="23">
        <v>3</v>
      </c>
      <c r="H14" s="21">
        <v>3</v>
      </c>
      <c r="I14" s="21">
        <v>0</v>
      </c>
      <c r="J14" s="14" t="s">
        <v>1063</v>
      </c>
      <c r="K14" s="14">
        <v>4</v>
      </c>
      <c r="L14" s="14">
        <v>5</v>
      </c>
      <c r="M14" s="14">
        <v>3</v>
      </c>
      <c r="N14" s="14"/>
      <c r="O14" s="14"/>
      <c r="P14" s="14" t="s">
        <v>1064</v>
      </c>
      <c r="Q14" s="21" t="s">
        <v>1065</v>
      </c>
      <c r="R14" s="21"/>
      <c r="S14" s="21"/>
      <c r="T14" s="21"/>
      <c r="U14" s="21"/>
      <c r="V14" s="21">
        <v>0</v>
      </c>
      <c r="W14" s="21"/>
      <c r="X14" s="21"/>
      <c r="Y14" s="21"/>
      <c r="Z14" s="23"/>
      <c r="AA14" s="23"/>
      <c r="AB14" s="21" t="s">
        <v>1066</v>
      </c>
      <c r="AC14" s="21" t="s">
        <v>1067</v>
      </c>
      <c r="AD14" s="21"/>
      <c r="AE14" s="21" t="s">
        <v>717</v>
      </c>
      <c r="AF14" s="21">
        <v>1</v>
      </c>
      <c r="AG14" s="155" t="s">
        <v>1068</v>
      </c>
      <c r="AH14" s="21"/>
      <c r="AI14" s="21"/>
      <c r="AJ14" s="21">
        <v>1</v>
      </c>
      <c r="AK14" s="21">
        <v>1</v>
      </c>
      <c r="AL14" s="21"/>
      <c r="AM14" s="21"/>
      <c r="AN14" s="21"/>
      <c r="AO14" s="21"/>
      <c r="AP14" s="21"/>
      <c r="AQ14" s="21"/>
      <c r="AR14" s="21"/>
    </row>
    <row r="15" ht="84" spans="1:44">
      <c r="A15" s="21">
        <v>20014</v>
      </c>
      <c r="B15" s="21" t="s">
        <v>330</v>
      </c>
      <c r="C15" s="21">
        <v>2</v>
      </c>
      <c r="D15" s="16">
        <v>2</v>
      </c>
      <c r="E15" s="21">
        <v>1</v>
      </c>
      <c r="F15" s="21">
        <v>4</v>
      </c>
      <c r="G15" s="21">
        <v>3</v>
      </c>
      <c r="H15" s="21">
        <v>2</v>
      </c>
      <c r="I15" s="21">
        <v>0</v>
      </c>
      <c r="J15" s="14" t="s">
        <v>1069</v>
      </c>
      <c r="K15" s="14">
        <v>5</v>
      </c>
      <c r="L15" s="16">
        <v>5</v>
      </c>
      <c r="M15" s="14">
        <v>3</v>
      </c>
      <c r="N15" s="14"/>
      <c r="O15" s="14"/>
      <c r="P15" s="28" t="s">
        <v>1070</v>
      </c>
      <c r="Q15" s="21" t="s">
        <v>1071</v>
      </c>
      <c r="R15" s="21"/>
      <c r="S15" s="21"/>
      <c r="T15" s="21"/>
      <c r="U15" s="21"/>
      <c r="V15" s="21">
        <v>1</v>
      </c>
      <c r="W15" s="21">
        <v>36</v>
      </c>
      <c r="X15" s="21"/>
      <c r="Y15" s="21"/>
      <c r="Z15" s="14"/>
      <c r="AA15" s="14"/>
      <c r="AB15" s="167" t="s">
        <v>1072</v>
      </c>
      <c r="AC15" s="21" t="s">
        <v>1073</v>
      </c>
      <c r="AD15" s="21"/>
      <c r="AE15" s="21" t="s">
        <v>717</v>
      </c>
      <c r="AF15" s="21">
        <v>1</v>
      </c>
      <c r="AG15" s="168" t="s">
        <v>1074</v>
      </c>
      <c r="AH15" s="169"/>
      <c r="AI15" s="169"/>
      <c r="AJ15" s="169">
        <v>0</v>
      </c>
      <c r="AK15" s="155">
        <v>1</v>
      </c>
      <c r="AL15" s="21"/>
      <c r="AM15" s="21"/>
      <c r="AN15" s="21"/>
      <c r="AO15" s="21"/>
      <c r="AP15" s="21"/>
      <c r="AQ15" s="21"/>
      <c r="AR15" s="21"/>
    </row>
    <row r="16" ht="84" spans="1:44">
      <c r="A16" s="21">
        <v>20015</v>
      </c>
      <c r="B16" s="21" t="s">
        <v>332</v>
      </c>
      <c r="C16" s="21">
        <v>2</v>
      </c>
      <c r="D16" s="16">
        <v>2</v>
      </c>
      <c r="E16" s="21">
        <v>1</v>
      </c>
      <c r="F16" s="21">
        <v>2</v>
      </c>
      <c r="G16" s="21">
        <v>4</v>
      </c>
      <c r="H16" s="21">
        <v>2</v>
      </c>
      <c r="I16" s="21">
        <v>0</v>
      </c>
      <c r="J16" s="14" t="s">
        <v>1069</v>
      </c>
      <c r="K16" s="14">
        <v>5</v>
      </c>
      <c r="L16" s="14">
        <v>6</v>
      </c>
      <c r="M16" s="14">
        <v>3</v>
      </c>
      <c r="N16" s="17">
        <v>1</v>
      </c>
      <c r="O16" s="17">
        <v>1</v>
      </c>
      <c r="P16" s="17" t="s">
        <v>1075</v>
      </c>
      <c r="Q16" s="21" t="s">
        <v>1076</v>
      </c>
      <c r="R16" s="21"/>
      <c r="S16" s="21"/>
      <c r="T16" s="21"/>
      <c r="U16" s="21"/>
      <c r="V16" s="21">
        <v>0</v>
      </c>
      <c r="W16" s="14"/>
      <c r="X16" s="14"/>
      <c r="Y16" s="14"/>
      <c r="Z16" s="21"/>
      <c r="AA16" s="21"/>
      <c r="AB16" s="15" t="s">
        <v>1077</v>
      </c>
      <c r="AC16" s="21" t="s">
        <v>1078</v>
      </c>
      <c r="AD16" s="21"/>
      <c r="AE16" s="21" t="s">
        <v>717</v>
      </c>
      <c r="AF16" s="21">
        <v>1</v>
      </c>
      <c r="AG16" s="168" t="s">
        <v>1079</v>
      </c>
      <c r="AH16" s="169"/>
      <c r="AI16" s="169"/>
      <c r="AJ16" s="169">
        <v>0</v>
      </c>
      <c r="AK16" s="174"/>
      <c r="AL16" s="21"/>
      <c r="AM16" s="21"/>
      <c r="AN16" s="21"/>
      <c r="AO16" s="21"/>
      <c r="AP16" s="21"/>
      <c r="AQ16" s="21"/>
      <c r="AR16" s="21"/>
    </row>
    <row r="17" ht="42" spans="1:44">
      <c r="A17" s="21">
        <v>20016</v>
      </c>
      <c r="B17" s="21" t="s">
        <v>334</v>
      </c>
      <c r="C17" s="21">
        <v>2</v>
      </c>
      <c r="D17" s="16">
        <v>2</v>
      </c>
      <c r="E17" s="21">
        <v>1</v>
      </c>
      <c r="F17" s="21">
        <v>4</v>
      </c>
      <c r="G17" s="21">
        <v>4</v>
      </c>
      <c r="H17" s="28">
        <v>4</v>
      </c>
      <c r="I17" s="21">
        <v>0</v>
      </c>
      <c r="J17" s="14" t="s">
        <v>1069</v>
      </c>
      <c r="K17" s="14">
        <v>5</v>
      </c>
      <c r="L17" s="14">
        <v>6.4</v>
      </c>
      <c r="M17" s="14">
        <v>3</v>
      </c>
      <c r="N17" s="14"/>
      <c r="O17" s="14"/>
      <c r="P17" s="14" t="s">
        <v>335</v>
      </c>
      <c r="Q17" s="21" t="s">
        <v>1080</v>
      </c>
      <c r="R17" s="21"/>
      <c r="S17" s="21"/>
      <c r="T17" s="21"/>
      <c r="U17" s="21"/>
      <c r="V17" s="21" t="s">
        <v>1081</v>
      </c>
      <c r="W17" s="14"/>
      <c r="X17" s="14"/>
      <c r="Y17" s="14"/>
      <c r="Z17" s="21"/>
      <c r="AA17" s="21"/>
      <c r="AB17" s="15" t="s">
        <v>1082</v>
      </c>
      <c r="AC17" s="23" t="s">
        <v>1083</v>
      </c>
      <c r="AD17" s="21"/>
      <c r="AE17" s="21" t="s">
        <v>717</v>
      </c>
      <c r="AF17" s="21">
        <v>1</v>
      </c>
      <c r="AG17" s="168" t="s">
        <v>1084</v>
      </c>
      <c r="AH17" s="169"/>
      <c r="AI17" s="169"/>
      <c r="AJ17" s="169">
        <v>0</v>
      </c>
      <c r="AK17" s="155">
        <v>1</v>
      </c>
      <c r="AL17" s="21"/>
      <c r="AM17" s="21"/>
      <c r="AN17" s="21"/>
      <c r="AO17" s="21"/>
      <c r="AP17" s="21"/>
      <c r="AQ17" s="21"/>
      <c r="AR17" s="21"/>
    </row>
    <row r="18" ht="84" spans="1:44">
      <c r="A18" s="21">
        <v>20017</v>
      </c>
      <c r="B18" s="21" t="s">
        <v>336</v>
      </c>
      <c r="C18" s="21">
        <v>2</v>
      </c>
      <c r="D18" s="21">
        <v>2</v>
      </c>
      <c r="E18" s="21">
        <v>1</v>
      </c>
      <c r="F18" s="21">
        <v>3</v>
      </c>
      <c r="G18" s="21">
        <v>4</v>
      </c>
      <c r="H18" s="21">
        <v>2</v>
      </c>
      <c r="I18" s="21">
        <v>3</v>
      </c>
      <c r="J18" s="14" t="s">
        <v>1085</v>
      </c>
      <c r="K18" s="14">
        <v>6</v>
      </c>
      <c r="L18" s="14">
        <v>5</v>
      </c>
      <c r="M18" s="14">
        <v>1</v>
      </c>
      <c r="N18" s="14"/>
      <c r="O18" s="14"/>
      <c r="P18" s="14" t="s">
        <v>1086</v>
      </c>
      <c r="Q18" s="166" t="s">
        <v>1087</v>
      </c>
      <c r="R18" s="166"/>
      <c r="S18" s="166"/>
      <c r="T18" s="166"/>
      <c r="U18" s="21"/>
      <c r="V18" s="21" t="s">
        <v>1023</v>
      </c>
      <c r="W18" s="14">
        <v>41</v>
      </c>
      <c r="X18" s="14">
        <v>61</v>
      </c>
      <c r="Y18" s="14"/>
      <c r="Z18" s="21">
        <v>10001</v>
      </c>
      <c r="AA18" s="21"/>
      <c r="AB18" s="167" t="s">
        <v>1088</v>
      </c>
      <c r="AC18" s="23">
        <v>84</v>
      </c>
      <c r="AD18" s="21"/>
      <c r="AE18" s="21" t="s">
        <v>717</v>
      </c>
      <c r="AF18" s="21">
        <v>1</v>
      </c>
      <c r="AG18" s="168" t="s">
        <v>1089</v>
      </c>
      <c r="AH18" s="169"/>
      <c r="AI18" s="169"/>
      <c r="AJ18" s="169">
        <v>0</v>
      </c>
      <c r="AK18" s="155">
        <v>1</v>
      </c>
      <c r="AL18" s="21"/>
      <c r="AM18" s="21"/>
      <c r="AN18" s="21"/>
      <c r="AO18" s="21"/>
      <c r="AP18" s="21"/>
      <c r="AQ18" s="21"/>
      <c r="AR18" s="21"/>
    </row>
    <row r="19" ht="56" spans="1:44">
      <c r="A19" s="21">
        <v>20018</v>
      </c>
      <c r="B19" s="21" t="s">
        <v>104</v>
      </c>
      <c r="C19" s="21">
        <v>2</v>
      </c>
      <c r="D19" s="16">
        <v>2</v>
      </c>
      <c r="E19" s="21">
        <v>1</v>
      </c>
      <c r="F19" s="21">
        <v>4</v>
      </c>
      <c r="G19" s="21">
        <v>3</v>
      </c>
      <c r="H19" s="21">
        <v>2</v>
      </c>
      <c r="I19" s="21">
        <v>0</v>
      </c>
      <c r="J19" s="14" t="s">
        <v>808</v>
      </c>
      <c r="K19" s="14">
        <v>3</v>
      </c>
      <c r="L19" s="14">
        <v>7</v>
      </c>
      <c r="M19" s="14">
        <v>3</v>
      </c>
      <c r="N19" s="17">
        <v>1</v>
      </c>
      <c r="O19" s="17">
        <v>1</v>
      </c>
      <c r="P19" s="17" t="s">
        <v>338</v>
      </c>
      <c r="Q19" s="21" t="s">
        <v>1090</v>
      </c>
      <c r="R19" s="21"/>
      <c r="S19" s="21"/>
      <c r="T19" s="21"/>
      <c r="U19" s="21"/>
      <c r="V19" s="21">
        <v>3</v>
      </c>
      <c r="W19" s="21"/>
      <c r="X19" s="21"/>
      <c r="Y19" s="21"/>
      <c r="Z19" s="21"/>
      <c r="AA19" s="21"/>
      <c r="AB19" s="15" t="s">
        <v>1091</v>
      </c>
      <c r="AC19" s="23">
        <v>108</v>
      </c>
      <c r="AD19" s="21"/>
      <c r="AE19" s="21" t="s">
        <v>717</v>
      </c>
      <c r="AF19" s="21">
        <v>1</v>
      </c>
      <c r="AG19" s="168" t="s">
        <v>1092</v>
      </c>
      <c r="AH19" s="169"/>
      <c r="AI19" s="169"/>
      <c r="AJ19" s="169">
        <v>1</v>
      </c>
      <c r="AK19" s="155">
        <v>1</v>
      </c>
      <c r="AL19" s="21"/>
      <c r="AM19" s="21"/>
      <c r="AN19" s="21"/>
      <c r="AO19" s="21"/>
      <c r="AP19" s="21"/>
      <c r="AQ19" s="21"/>
      <c r="AR19" s="21"/>
    </row>
    <row r="20" ht="84" spans="1:44">
      <c r="A20" s="21">
        <v>20019</v>
      </c>
      <c r="B20" s="21" t="s">
        <v>339</v>
      </c>
      <c r="C20" s="21">
        <v>2</v>
      </c>
      <c r="D20" s="21">
        <v>2</v>
      </c>
      <c r="E20" s="21">
        <v>1</v>
      </c>
      <c r="F20" s="21">
        <v>2</v>
      </c>
      <c r="G20" s="21">
        <v>2</v>
      </c>
      <c r="H20" s="23">
        <v>1</v>
      </c>
      <c r="I20" s="21">
        <v>3</v>
      </c>
      <c r="J20" s="160" t="s">
        <v>808</v>
      </c>
      <c r="K20" s="160">
        <v>3</v>
      </c>
      <c r="L20" s="160">
        <v>2</v>
      </c>
      <c r="M20" s="160">
        <v>1</v>
      </c>
      <c r="N20" s="17">
        <v>1</v>
      </c>
      <c r="O20" s="17">
        <v>1</v>
      </c>
      <c r="P20" s="17" t="s">
        <v>340</v>
      </c>
      <c r="Q20" s="21" t="s">
        <v>1093</v>
      </c>
      <c r="R20" s="21"/>
      <c r="S20" s="21"/>
      <c r="T20" s="21"/>
      <c r="U20" s="21"/>
      <c r="V20" s="21" t="s">
        <v>1094</v>
      </c>
      <c r="W20" s="21"/>
      <c r="X20" s="21"/>
      <c r="Y20" s="21"/>
      <c r="Z20" s="21"/>
      <c r="AA20" s="21"/>
      <c r="AB20" s="15" t="s">
        <v>1095</v>
      </c>
      <c r="AC20" s="23">
        <v>98</v>
      </c>
      <c r="AD20" s="21"/>
      <c r="AE20" s="21" t="s">
        <v>717</v>
      </c>
      <c r="AF20" s="21">
        <v>1</v>
      </c>
      <c r="AG20" s="168" t="s">
        <v>1096</v>
      </c>
      <c r="AH20" s="169"/>
      <c r="AI20" s="169"/>
      <c r="AJ20" s="169">
        <v>1</v>
      </c>
      <c r="AK20" s="155">
        <v>1</v>
      </c>
      <c r="AL20" s="21"/>
      <c r="AM20" s="21"/>
      <c r="AN20" s="21"/>
      <c r="AO20" s="21"/>
      <c r="AP20" s="21"/>
      <c r="AQ20" s="21"/>
      <c r="AR20" s="21"/>
    </row>
    <row r="21" ht="70" spans="1:44">
      <c r="A21" s="21">
        <v>20020</v>
      </c>
      <c r="B21" s="21" t="s">
        <v>341</v>
      </c>
      <c r="C21" s="21">
        <v>2</v>
      </c>
      <c r="D21" s="21">
        <v>2</v>
      </c>
      <c r="E21" s="21">
        <v>1</v>
      </c>
      <c r="F21" s="21">
        <v>2</v>
      </c>
      <c r="G21" s="21">
        <v>2</v>
      </c>
      <c r="H21" s="21">
        <v>1</v>
      </c>
      <c r="I21" s="21">
        <v>3</v>
      </c>
      <c r="J21" s="160" t="s">
        <v>1050</v>
      </c>
      <c r="K21" s="160">
        <v>3</v>
      </c>
      <c r="L21" s="160">
        <v>2</v>
      </c>
      <c r="M21" s="160">
        <v>1</v>
      </c>
      <c r="N21" s="17">
        <v>1</v>
      </c>
      <c r="O21" s="17">
        <v>1</v>
      </c>
      <c r="P21" s="17" t="s">
        <v>342</v>
      </c>
      <c r="Q21" s="21" t="s">
        <v>1097</v>
      </c>
      <c r="R21" s="21"/>
      <c r="S21" s="21"/>
      <c r="T21" s="21"/>
      <c r="U21" s="21"/>
      <c r="V21" s="21">
        <v>0</v>
      </c>
      <c r="W21" s="21"/>
      <c r="X21" s="21"/>
      <c r="Y21" s="21"/>
      <c r="Z21" s="21"/>
      <c r="AA21" s="21"/>
      <c r="AB21" s="15" t="s">
        <v>1098</v>
      </c>
      <c r="AC21" s="23">
        <v>98</v>
      </c>
      <c r="AD21" s="21"/>
      <c r="AE21" s="21" t="s">
        <v>717</v>
      </c>
      <c r="AF21" s="21">
        <v>1</v>
      </c>
      <c r="AG21" s="168" t="s">
        <v>1096</v>
      </c>
      <c r="AH21" s="169"/>
      <c r="AI21" s="169"/>
      <c r="AJ21" s="169">
        <v>1</v>
      </c>
      <c r="AK21" s="155">
        <v>1</v>
      </c>
      <c r="AL21" s="21"/>
      <c r="AM21" s="21"/>
      <c r="AN21" s="21"/>
      <c r="AO21" s="21"/>
      <c r="AP21" s="21"/>
      <c r="AQ21" s="21"/>
      <c r="AR21" s="21"/>
    </row>
    <row r="22" ht="42" spans="1:44">
      <c r="A22" s="21">
        <v>20021</v>
      </c>
      <c r="B22" s="21" t="s">
        <v>343</v>
      </c>
      <c r="C22" s="21">
        <v>2</v>
      </c>
      <c r="D22" s="16">
        <v>2</v>
      </c>
      <c r="E22" s="21">
        <v>1</v>
      </c>
      <c r="F22" s="21">
        <v>4</v>
      </c>
      <c r="G22" s="21">
        <v>4</v>
      </c>
      <c r="H22" s="21">
        <v>4</v>
      </c>
      <c r="I22" s="16">
        <v>3</v>
      </c>
      <c r="J22" s="14" t="s">
        <v>808</v>
      </c>
      <c r="K22" s="14">
        <v>6</v>
      </c>
      <c r="L22" s="14">
        <v>7</v>
      </c>
      <c r="M22" s="14">
        <v>3</v>
      </c>
      <c r="N22" s="14"/>
      <c r="O22" s="14"/>
      <c r="P22" s="14" t="s">
        <v>1099</v>
      </c>
      <c r="Q22" s="21" t="s">
        <v>1052</v>
      </c>
      <c r="R22" s="21"/>
      <c r="S22" s="21"/>
      <c r="T22" s="21"/>
      <c r="U22" s="21"/>
      <c r="V22" s="21">
        <v>3</v>
      </c>
      <c r="W22" s="21">
        <v>41</v>
      </c>
      <c r="X22" s="21"/>
      <c r="Y22" s="21"/>
      <c r="Z22" s="21"/>
      <c r="AA22" s="21"/>
      <c r="AB22" s="15" t="s">
        <v>1100</v>
      </c>
      <c r="AC22" s="23">
        <v>109</v>
      </c>
      <c r="AD22" s="21"/>
      <c r="AE22" s="21" t="s">
        <v>717</v>
      </c>
      <c r="AF22" s="21">
        <v>1</v>
      </c>
      <c r="AG22" s="168" t="s">
        <v>1101</v>
      </c>
      <c r="AH22" s="169"/>
      <c r="AI22" s="169"/>
      <c r="AJ22" s="169">
        <v>0</v>
      </c>
      <c r="AK22" s="155">
        <v>1</v>
      </c>
      <c r="AL22" s="21"/>
      <c r="AM22" s="21"/>
      <c r="AN22" s="21"/>
      <c r="AO22" s="21"/>
      <c r="AP22" s="21"/>
      <c r="AQ22" s="21"/>
      <c r="AR22" s="21"/>
    </row>
    <row r="23" ht="112" spans="1:44">
      <c r="A23" s="21">
        <v>20022</v>
      </c>
      <c r="B23" s="16" t="s">
        <v>345</v>
      </c>
      <c r="C23" s="21">
        <v>2</v>
      </c>
      <c r="D23" s="21">
        <v>2</v>
      </c>
      <c r="E23" s="21">
        <v>1</v>
      </c>
      <c r="F23" s="21">
        <v>2</v>
      </c>
      <c r="G23" s="16">
        <v>1</v>
      </c>
      <c r="H23" s="21">
        <v>2</v>
      </c>
      <c r="I23" s="21">
        <v>3</v>
      </c>
      <c r="J23" s="14" t="s">
        <v>1069</v>
      </c>
      <c r="K23" s="14">
        <v>5</v>
      </c>
      <c r="L23" s="14">
        <v>2</v>
      </c>
      <c r="M23" s="14">
        <v>1</v>
      </c>
      <c r="N23" s="17">
        <v>1</v>
      </c>
      <c r="O23" s="17">
        <v>1</v>
      </c>
      <c r="P23" s="17" t="s">
        <v>346</v>
      </c>
      <c r="U23" s="21"/>
      <c r="V23" s="21">
        <v>0</v>
      </c>
      <c r="W23" s="21"/>
      <c r="X23" s="21"/>
      <c r="Y23" s="21"/>
      <c r="Z23" s="21"/>
      <c r="AA23" s="21"/>
      <c r="AB23" s="15" t="s">
        <v>1102</v>
      </c>
      <c r="AC23" s="23">
        <v>117</v>
      </c>
      <c r="AD23" s="21"/>
      <c r="AE23" s="21" t="s">
        <v>717</v>
      </c>
      <c r="AF23" s="21">
        <v>1</v>
      </c>
      <c r="AG23" s="168" t="s">
        <v>1103</v>
      </c>
      <c r="AH23" s="169"/>
      <c r="AI23" s="169"/>
      <c r="AJ23" s="169">
        <v>0</v>
      </c>
      <c r="AK23" s="21"/>
      <c r="AL23" s="21"/>
      <c r="AM23" s="21"/>
      <c r="AN23" s="21"/>
      <c r="AO23" s="21"/>
      <c r="AP23" s="21"/>
      <c r="AQ23" s="21"/>
      <c r="AR23" s="21"/>
    </row>
    <row r="24" ht="70" spans="1:44">
      <c r="A24" s="21">
        <v>20023</v>
      </c>
      <c r="B24" s="21" t="s">
        <v>347</v>
      </c>
      <c r="C24" s="21">
        <v>2</v>
      </c>
      <c r="D24" s="21">
        <v>2</v>
      </c>
      <c r="E24" s="21">
        <v>1</v>
      </c>
      <c r="F24" s="21">
        <v>2</v>
      </c>
      <c r="G24" s="21">
        <v>2</v>
      </c>
      <c r="H24" s="21">
        <v>3</v>
      </c>
      <c r="I24" s="21">
        <v>3</v>
      </c>
      <c r="J24" s="160" t="s">
        <v>1104</v>
      </c>
      <c r="K24" s="160">
        <v>6</v>
      </c>
      <c r="L24" s="160">
        <v>2</v>
      </c>
      <c r="M24" s="160">
        <v>1</v>
      </c>
      <c r="N24" s="160"/>
      <c r="O24" s="160"/>
      <c r="P24" s="160" t="s">
        <v>1105</v>
      </c>
      <c r="Q24" s="21" t="s">
        <v>1106</v>
      </c>
      <c r="R24" s="21"/>
      <c r="S24" s="21"/>
      <c r="T24" s="21"/>
      <c r="U24" s="21"/>
      <c r="V24" s="21" t="s">
        <v>1023</v>
      </c>
      <c r="W24" s="21">
        <v>41</v>
      </c>
      <c r="X24" s="21"/>
      <c r="Y24" s="21"/>
      <c r="Z24" s="21">
        <v>10002</v>
      </c>
      <c r="AA24" s="21"/>
      <c r="AB24" s="15" t="s">
        <v>1107</v>
      </c>
      <c r="AD24" s="21"/>
      <c r="AE24" s="21" t="s">
        <v>717</v>
      </c>
      <c r="AF24" s="21">
        <v>1</v>
      </c>
      <c r="AG24" s="168" t="s">
        <v>1108</v>
      </c>
      <c r="AH24" s="169"/>
      <c r="AI24" s="169"/>
      <c r="AJ24" s="169">
        <v>0</v>
      </c>
      <c r="AK24" s="155">
        <v>1</v>
      </c>
      <c r="AL24" s="21"/>
      <c r="AM24" s="21"/>
      <c r="AN24" s="21"/>
      <c r="AO24" s="21"/>
      <c r="AP24" s="21"/>
      <c r="AQ24" s="21"/>
      <c r="AR24" s="21"/>
    </row>
    <row r="25" ht="112" spans="1:44">
      <c r="A25" s="21">
        <v>20024</v>
      </c>
      <c r="B25" s="21" t="s">
        <v>349</v>
      </c>
      <c r="C25" s="21">
        <v>2</v>
      </c>
      <c r="D25" s="16">
        <v>2</v>
      </c>
      <c r="E25" s="21">
        <v>1</v>
      </c>
      <c r="F25" s="21">
        <v>2</v>
      </c>
      <c r="G25" s="21">
        <v>4</v>
      </c>
      <c r="H25" s="16">
        <v>4</v>
      </c>
      <c r="I25" s="21">
        <v>0</v>
      </c>
      <c r="J25" s="160" t="s">
        <v>1109</v>
      </c>
      <c r="K25" s="160">
        <v>7</v>
      </c>
      <c r="L25" s="160">
        <v>2</v>
      </c>
      <c r="M25" s="14">
        <v>3</v>
      </c>
      <c r="N25" s="14"/>
      <c r="O25" s="14"/>
      <c r="P25" s="14" t="s">
        <v>1110</v>
      </c>
      <c r="Q25" s="21" t="s">
        <v>1111</v>
      </c>
      <c r="R25" s="21"/>
      <c r="S25" s="21"/>
      <c r="T25" s="21"/>
      <c r="U25" s="23"/>
      <c r="V25" s="23">
        <v>5</v>
      </c>
      <c r="W25" s="21">
        <v>8</v>
      </c>
      <c r="X25" s="21"/>
      <c r="Y25" s="21"/>
      <c r="Z25" s="21"/>
      <c r="AA25" s="21"/>
      <c r="AB25" s="15" t="s">
        <v>1112</v>
      </c>
      <c r="AC25" s="23">
        <v>97</v>
      </c>
      <c r="AD25" s="21"/>
      <c r="AE25" s="21" t="s">
        <v>717</v>
      </c>
      <c r="AF25" s="21">
        <v>1</v>
      </c>
      <c r="AG25" s="168" t="s">
        <v>1113</v>
      </c>
      <c r="AH25" s="169"/>
      <c r="AI25" s="169"/>
      <c r="AJ25" s="170">
        <v>0</v>
      </c>
      <c r="AK25" s="155">
        <v>1</v>
      </c>
      <c r="AL25" s="21"/>
      <c r="AM25" s="21"/>
      <c r="AN25" s="21"/>
      <c r="AO25" s="21"/>
      <c r="AP25" s="21"/>
      <c r="AQ25" s="21"/>
      <c r="AR25" s="21"/>
    </row>
    <row r="26" ht="84" spans="1:44">
      <c r="A26" s="21">
        <v>20025</v>
      </c>
      <c r="B26" s="21" t="s">
        <v>351</v>
      </c>
      <c r="C26" s="21">
        <v>2</v>
      </c>
      <c r="D26" s="16">
        <v>2</v>
      </c>
      <c r="E26" s="21">
        <v>1</v>
      </c>
      <c r="F26" s="21">
        <v>2</v>
      </c>
      <c r="G26" s="21">
        <v>3</v>
      </c>
      <c r="H26" s="21">
        <v>3</v>
      </c>
      <c r="I26" s="161">
        <v>1</v>
      </c>
      <c r="J26" s="160" t="s">
        <v>1069</v>
      </c>
      <c r="K26" s="160">
        <v>5</v>
      </c>
      <c r="L26" s="160">
        <v>2</v>
      </c>
      <c r="M26" s="14">
        <v>3</v>
      </c>
      <c r="N26" s="14"/>
      <c r="O26" s="14"/>
      <c r="P26" s="14" t="s">
        <v>1114</v>
      </c>
      <c r="Q26" s="21" t="s">
        <v>1115</v>
      </c>
      <c r="R26" s="21"/>
      <c r="S26" s="21"/>
      <c r="T26" s="21"/>
      <c r="U26" s="21"/>
      <c r="V26" s="21">
        <v>5</v>
      </c>
      <c r="W26" s="21"/>
      <c r="X26" s="21"/>
      <c r="Y26" s="21"/>
      <c r="Z26" s="21">
        <v>10005</v>
      </c>
      <c r="AA26" s="21"/>
      <c r="AB26" s="15" t="s">
        <v>1116</v>
      </c>
      <c r="AD26" s="21"/>
      <c r="AE26" s="21" t="s">
        <v>717</v>
      </c>
      <c r="AF26" s="21">
        <v>1</v>
      </c>
      <c r="AG26" s="168" t="s">
        <v>1117</v>
      </c>
      <c r="AH26" s="169"/>
      <c r="AI26" s="169"/>
      <c r="AJ26" s="170">
        <v>0</v>
      </c>
      <c r="AK26" s="155">
        <v>1</v>
      </c>
      <c r="AL26" s="21"/>
      <c r="AM26" s="21"/>
      <c r="AN26" s="21"/>
      <c r="AO26" s="21"/>
      <c r="AP26" s="21"/>
      <c r="AQ26" s="21"/>
      <c r="AR26" s="21"/>
    </row>
    <row r="27" ht="70" spans="1:44">
      <c r="A27" s="21">
        <v>20026</v>
      </c>
      <c r="B27" s="21" t="s">
        <v>353</v>
      </c>
      <c r="C27" s="21">
        <v>2</v>
      </c>
      <c r="D27" s="16">
        <v>2</v>
      </c>
      <c r="E27" s="21">
        <v>1</v>
      </c>
      <c r="F27" s="21">
        <v>4</v>
      </c>
      <c r="G27" s="21">
        <v>4</v>
      </c>
      <c r="H27" s="21">
        <v>3</v>
      </c>
      <c r="I27" s="21">
        <v>0</v>
      </c>
      <c r="J27" s="14" t="s">
        <v>808</v>
      </c>
      <c r="K27" s="14">
        <v>7</v>
      </c>
      <c r="L27" s="14">
        <v>8.5</v>
      </c>
      <c r="M27" s="14">
        <v>3</v>
      </c>
      <c r="N27" s="14"/>
      <c r="O27" s="14"/>
      <c r="P27" s="14" t="s">
        <v>354</v>
      </c>
      <c r="Q27" s="21" t="s">
        <v>1118</v>
      </c>
      <c r="R27" s="21"/>
      <c r="S27" s="21"/>
      <c r="T27" s="21"/>
      <c r="U27" s="23"/>
      <c r="V27" s="23">
        <v>2</v>
      </c>
      <c r="W27" s="21">
        <v>8</v>
      </c>
      <c r="X27" s="21"/>
      <c r="Y27" s="21"/>
      <c r="Z27" s="21"/>
      <c r="AA27" s="21"/>
      <c r="AB27" s="15" t="s">
        <v>1119</v>
      </c>
      <c r="AC27" s="23">
        <v>62</v>
      </c>
      <c r="AD27" s="21"/>
      <c r="AE27" s="21" t="s">
        <v>717</v>
      </c>
      <c r="AF27" s="21">
        <v>1</v>
      </c>
      <c r="AG27" s="168" t="s">
        <v>1120</v>
      </c>
      <c r="AH27" s="169"/>
      <c r="AI27" s="169"/>
      <c r="AJ27" s="170">
        <v>0</v>
      </c>
      <c r="AK27" s="155">
        <v>1</v>
      </c>
      <c r="AL27" s="21"/>
      <c r="AM27" s="21"/>
      <c r="AN27" s="21"/>
      <c r="AO27" s="21"/>
      <c r="AP27" s="21"/>
      <c r="AQ27" s="21"/>
      <c r="AR27" s="21"/>
    </row>
    <row r="28" ht="98" spans="1:44">
      <c r="A28" s="21">
        <v>20027</v>
      </c>
      <c r="B28" s="21" t="s">
        <v>355</v>
      </c>
      <c r="C28" s="21">
        <v>2</v>
      </c>
      <c r="D28" s="16">
        <v>2</v>
      </c>
      <c r="E28" s="21">
        <v>1</v>
      </c>
      <c r="F28" s="21">
        <v>2</v>
      </c>
      <c r="G28" s="21">
        <v>5</v>
      </c>
      <c r="H28" s="21">
        <v>3</v>
      </c>
      <c r="I28" s="21">
        <v>0</v>
      </c>
      <c r="J28" s="14" t="s">
        <v>1069</v>
      </c>
      <c r="K28" s="14">
        <v>5</v>
      </c>
      <c r="L28" s="14">
        <v>2</v>
      </c>
      <c r="M28" s="14">
        <v>3</v>
      </c>
      <c r="N28" s="17">
        <v>1</v>
      </c>
      <c r="O28" s="17">
        <v>1</v>
      </c>
      <c r="P28" s="17" t="s">
        <v>1121</v>
      </c>
      <c r="U28" s="23"/>
      <c r="V28" s="23" t="s">
        <v>1094</v>
      </c>
      <c r="W28" s="21">
        <v>36</v>
      </c>
      <c r="X28" s="21"/>
      <c r="Y28" s="21"/>
      <c r="Z28" s="21"/>
      <c r="AA28" s="21"/>
      <c r="AB28" s="15" t="s">
        <v>1122</v>
      </c>
      <c r="AC28" s="23" t="s">
        <v>1123</v>
      </c>
      <c r="AD28" s="21"/>
      <c r="AE28" s="21" t="s">
        <v>717</v>
      </c>
      <c r="AF28" s="21">
        <v>1</v>
      </c>
      <c r="AG28" s="155" t="s">
        <v>1124</v>
      </c>
      <c r="AH28" s="16"/>
      <c r="AI28" s="16"/>
      <c r="AJ28" s="21">
        <v>0</v>
      </c>
      <c r="AK28" s="155">
        <v>1</v>
      </c>
      <c r="AL28" s="21"/>
      <c r="AM28" s="21"/>
      <c r="AN28" s="21"/>
      <c r="AO28" s="21"/>
      <c r="AP28" s="21"/>
      <c r="AQ28" s="21"/>
      <c r="AR28" s="21"/>
    </row>
    <row r="29" ht="56" spans="1:44">
      <c r="A29" s="21">
        <v>20028</v>
      </c>
      <c r="B29" s="21" t="s">
        <v>357</v>
      </c>
      <c r="C29" s="21">
        <v>2</v>
      </c>
      <c r="D29" s="16">
        <v>2</v>
      </c>
      <c r="E29" s="21">
        <v>1</v>
      </c>
      <c r="F29" s="21">
        <v>3</v>
      </c>
      <c r="G29" s="21">
        <v>3</v>
      </c>
      <c r="H29" s="21">
        <v>3</v>
      </c>
      <c r="I29" s="21">
        <v>0</v>
      </c>
      <c r="J29" s="14" t="s">
        <v>1125</v>
      </c>
      <c r="K29" s="14">
        <v>4</v>
      </c>
      <c r="L29" s="14">
        <v>5</v>
      </c>
      <c r="M29" s="14">
        <v>3</v>
      </c>
      <c r="N29" s="17">
        <v>1</v>
      </c>
      <c r="O29" s="17">
        <v>1</v>
      </c>
      <c r="P29" s="17" t="s">
        <v>1126</v>
      </c>
      <c r="Q29" s="21" t="s">
        <v>1127</v>
      </c>
      <c r="R29" s="21"/>
      <c r="S29" s="21"/>
      <c r="T29" s="21"/>
      <c r="U29" s="21"/>
      <c r="V29" s="21">
        <v>0</v>
      </c>
      <c r="W29" s="21">
        <v>44</v>
      </c>
      <c r="X29" s="21"/>
      <c r="Y29" s="21"/>
      <c r="Z29" s="21"/>
      <c r="AA29" s="21"/>
      <c r="AB29" s="167" t="s">
        <v>1128</v>
      </c>
      <c r="AC29" s="21" t="s">
        <v>1129</v>
      </c>
      <c r="AD29" s="21"/>
      <c r="AE29" s="21" t="s">
        <v>717</v>
      </c>
      <c r="AF29" s="21">
        <v>1</v>
      </c>
      <c r="AG29" s="168" t="s">
        <v>1130</v>
      </c>
      <c r="AH29" s="169"/>
      <c r="AI29" s="169"/>
      <c r="AJ29" s="169">
        <v>1</v>
      </c>
      <c r="AK29" s="155">
        <v>1</v>
      </c>
      <c r="AL29" s="21"/>
      <c r="AM29" s="21"/>
      <c r="AN29" s="21"/>
      <c r="AO29" s="21"/>
      <c r="AP29" s="21"/>
      <c r="AQ29" s="21"/>
      <c r="AR29" s="21"/>
    </row>
    <row r="30" ht="98" spans="1:44">
      <c r="A30" s="21">
        <v>20029</v>
      </c>
      <c r="B30" s="21" t="s">
        <v>359</v>
      </c>
      <c r="C30" s="21">
        <v>2</v>
      </c>
      <c r="D30" s="21">
        <v>2</v>
      </c>
      <c r="E30" s="21">
        <v>1</v>
      </c>
      <c r="F30" s="21">
        <v>2</v>
      </c>
      <c r="G30" s="21">
        <v>2</v>
      </c>
      <c r="H30" s="21">
        <v>3</v>
      </c>
      <c r="I30" s="21">
        <v>3</v>
      </c>
      <c r="J30" s="14" t="s">
        <v>1069</v>
      </c>
      <c r="K30" s="14">
        <v>5</v>
      </c>
      <c r="L30" s="14">
        <v>2</v>
      </c>
      <c r="M30" s="14">
        <v>1</v>
      </c>
      <c r="N30" s="17">
        <v>1</v>
      </c>
      <c r="O30" s="17">
        <v>1</v>
      </c>
      <c r="P30" s="17" t="s">
        <v>1131</v>
      </c>
      <c r="Q30" s="16" t="s">
        <v>1132</v>
      </c>
      <c r="R30" s="16" t="s">
        <v>1133</v>
      </c>
      <c r="S30" s="16" t="s">
        <v>1134</v>
      </c>
      <c r="T30" s="16" t="s">
        <v>1133</v>
      </c>
      <c r="U30" s="16" t="s">
        <v>1134</v>
      </c>
      <c r="V30" s="16">
        <v>0</v>
      </c>
      <c r="W30" s="16">
        <v>54</v>
      </c>
      <c r="X30" s="16"/>
      <c r="Y30" s="16"/>
      <c r="Z30" s="16"/>
      <c r="AA30" s="16"/>
      <c r="AB30" s="16" t="s">
        <v>1135</v>
      </c>
      <c r="AC30" s="28" t="s">
        <v>1136</v>
      </c>
      <c r="AD30" s="16"/>
      <c r="AE30" s="16" t="s">
        <v>717</v>
      </c>
      <c r="AF30" s="16">
        <v>1</v>
      </c>
      <c r="AG30" s="168" t="s">
        <v>1137</v>
      </c>
      <c r="AH30" s="169"/>
      <c r="AI30" s="169"/>
      <c r="AJ30" s="16">
        <v>0</v>
      </c>
      <c r="AK30" s="16">
        <v>1</v>
      </c>
      <c r="AL30" s="16"/>
      <c r="AM30" s="16"/>
      <c r="AN30" s="16"/>
      <c r="AO30" s="16"/>
      <c r="AP30" s="16"/>
      <c r="AQ30" s="16"/>
      <c r="AR30" s="16"/>
    </row>
    <row r="31" ht="140" spans="1:44">
      <c r="A31" s="21">
        <v>20030</v>
      </c>
      <c r="B31" s="21" t="s">
        <v>361</v>
      </c>
      <c r="C31" s="21">
        <v>2</v>
      </c>
      <c r="D31" s="21">
        <v>1</v>
      </c>
      <c r="E31" s="21">
        <v>1</v>
      </c>
      <c r="F31" s="21">
        <v>3</v>
      </c>
      <c r="G31" s="21">
        <v>3</v>
      </c>
      <c r="H31" s="21">
        <v>2</v>
      </c>
      <c r="I31" s="21">
        <v>0</v>
      </c>
      <c r="J31" s="14" t="s">
        <v>808</v>
      </c>
      <c r="K31" s="14">
        <v>6</v>
      </c>
      <c r="L31" s="14">
        <v>5</v>
      </c>
      <c r="M31" s="14">
        <v>3</v>
      </c>
      <c r="N31" s="14"/>
      <c r="O31" s="14"/>
      <c r="P31" s="14" t="s">
        <v>1138</v>
      </c>
      <c r="Q31" s="158" t="s">
        <v>1139</v>
      </c>
      <c r="R31" s="158"/>
      <c r="S31" s="158"/>
      <c r="T31" s="158"/>
      <c r="U31" s="23"/>
      <c r="V31" s="23">
        <v>0</v>
      </c>
      <c r="W31" s="21">
        <v>41</v>
      </c>
      <c r="X31" s="21">
        <v>47</v>
      </c>
      <c r="Y31" s="21"/>
      <c r="Z31" s="21"/>
      <c r="AA31" s="21"/>
      <c r="AB31" s="15" t="s">
        <v>1140</v>
      </c>
      <c r="AC31" s="15" t="s">
        <v>1141</v>
      </c>
      <c r="AD31" s="21"/>
      <c r="AE31" s="21" t="s">
        <v>717</v>
      </c>
      <c r="AF31" s="21">
        <v>1</v>
      </c>
      <c r="AG31" s="155" t="s">
        <v>1142</v>
      </c>
      <c r="AH31" s="16"/>
      <c r="AI31" s="16"/>
      <c r="AJ31" s="21">
        <v>0</v>
      </c>
      <c r="AK31" s="155">
        <v>1</v>
      </c>
      <c r="AL31" s="21"/>
      <c r="AM31" s="21"/>
      <c r="AN31" s="21"/>
      <c r="AO31" s="21"/>
      <c r="AP31" s="21"/>
      <c r="AQ31" s="21"/>
      <c r="AR31" s="21"/>
    </row>
    <row r="32" ht="98" spans="1:44">
      <c r="A32" s="21">
        <v>20031</v>
      </c>
      <c r="B32" s="21" t="s">
        <v>363</v>
      </c>
      <c r="C32" s="21">
        <v>2</v>
      </c>
      <c r="D32" s="16">
        <v>2</v>
      </c>
      <c r="E32" s="21">
        <v>1</v>
      </c>
      <c r="F32" s="21">
        <v>3</v>
      </c>
      <c r="G32" s="21">
        <v>3</v>
      </c>
      <c r="H32" s="21">
        <v>1</v>
      </c>
      <c r="I32" s="21">
        <v>0</v>
      </c>
      <c r="J32" s="14" t="s">
        <v>808</v>
      </c>
      <c r="K32" s="14">
        <v>7</v>
      </c>
      <c r="L32" s="14">
        <v>5</v>
      </c>
      <c r="M32" s="14">
        <v>3</v>
      </c>
      <c r="N32" s="17">
        <v>1</v>
      </c>
      <c r="O32" s="17">
        <v>1</v>
      </c>
      <c r="P32" s="17" t="s">
        <v>1143</v>
      </c>
      <c r="Q32" s="21" t="s">
        <v>1144</v>
      </c>
      <c r="R32" s="16" t="s">
        <v>1145</v>
      </c>
      <c r="S32" s="21" t="s">
        <v>1146</v>
      </c>
      <c r="T32" s="16" t="s">
        <v>1147</v>
      </c>
      <c r="U32" s="21" t="s">
        <v>1148</v>
      </c>
      <c r="V32" s="23">
        <v>0</v>
      </c>
      <c r="W32" s="21">
        <v>8</v>
      </c>
      <c r="X32" s="21">
        <v>45</v>
      </c>
      <c r="Y32" s="21"/>
      <c r="Z32" s="21"/>
      <c r="AA32" s="21"/>
      <c r="AB32" s="15" t="s">
        <v>1149</v>
      </c>
      <c r="AC32" s="21">
        <v>80</v>
      </c>
      <c r="AD32" s="21"/>
      <c r="AE32" s="21" t="s">
        <v>717</v>
      </c>
      <c r="AF32" s="21">
        <v>1</v>
      </c>
      <c r="AG32" s="168" t="s">
        <v>1150</v>
      </c>
      <c r="AH32" s="169" t="s">
        <v>1151</v>
      </c>
      <c r="AI32" s="169" t="s">
        <v>1152</v>
      </c>
      <c r="AJ32" s="170">
        <v>0</v>
      </c>
      <c r="AK32" s="21"/>
      <c r="AL32" s="21"/>
      <c r="AM32" s="21"/>
      <c r="AN32" s="21"/>
      <c r="AO32" s="21"/>
      <c r="AP32" s="21"/>
      <c r="AQ32" s="21"/>
      <c r="AR32" s="21"/>
    </row>
    <row r="33" ht="42" spans="1:44">
      <c r="A33" s="21">
        <v>20034</v>
      </c>
      <c r="B33" s="21" t="s">
        <v>365</v>
      </c>
      <c r="C33" s="21">
        <v>2</v>
      </c>
      <c r="D33" s="21">
        <v>2</v>
      </c>
      <c r="E33" s="21">
        <v>1</v>
      </c>
      <c r="F33" s="21">
        <v>3</v>
      </c>
      <c r="G33" s="23">
        <v>6</v>
      </c>
      <c r="H33" s="23">
        <v>4</v>
      </c>
      <c r="I33" s="21">
        <v>3</v>
      </c>
      <c r="J33" s="160" t="s">
        <v>1069</v>
      </c>
      <c r="K33" s="160">
        <v>5</v>
      </c>
      <c r="L33" s="160">
        <v>5</v>
      </c>
      <c r="M33" s="160">
        <v>1</v>
      </c>
      <c r="N33" s="160"/>
      <c r="O33" s="160"/>
      <c r="P33" s="160" t="s">
        <v>1153</v>
      </c>
      <c r="Q33" s="23" t="s">
        <v>1154</v>
      </c>
      <c r="R33" s="23"/>
      <c r="S33" s="23"/>
      <c r="T33" s="23"/>
      <c r="U33" s="23"/>
      <c r="V33" s="23" t="s">
        <v>792</v>
      </c>
      <c r="W33" s="23">
        <v>36</v>
      </c>
      <c r="X33" s="21">
        <v>3</v>
      </c>
      <c r="Y33" s="21"/>
      <c r="Z33" s="21"/>
      <c r="AA33" s="21"/>
      <c r="AB33" s="15" t="s">
        <v>1155</v>
      </c>
      <c r="AC33" s="21">
        <v>80</v>
      </c>
      <c r="AD33" s="21"/>
      <c r="AE33" s="21" t="s">
        <v>717</v>
      </c>
      <c r="AF33" s="21">
        <v>1</v>
      </c>
      <c r="AG33" s="168" t="s">
        <v>1156</v>
      </c>
      <c r="AH33" s="169"/>
      <c r="AI33" s="169"/>
      <c r="AJ33" s="169">
        <v>0</v>
      </c>
      <c r="AK33" s="155">
        <v>1</v>
      </c>
      <c r="AL33" s="21"/>
      <c r="AM33" s="21"/>
      <c r="AN33" s="21"/>
      <c r="AO33" s="21"/>
      <c r="AP33" s="21"/>
      <c r="AQ33" s="21"/>
      <c r="AR33" s="21"/>
    </row>
    <row r="34" ht="42" spans="1:44">
      <c r="A34" s="21">
        <v>20035</v>
      </c>
      <c r="B34" s="21" t="s">
        <v>367</v>
      </c>
      <c r="C34" s="21">
        <v>2</v>
      </c>
      <c r="D34" s="21">
        <v>2</v>
      </c>
      <c r="E34" s="21">
        <v>1</v>
      </c>
      <c r="F34" s="21">
        <v>2</v>
      </c>
      <c r="G34" s="23">
        <v>5</v>
      </c>
      <c r="H34" s="28">
        <v>4</v>
      </c>
      <c r="I34" s="21">
        <v>3</v>
      </c>
      <c r="J34" s="160" t="s">
        <v>1069</v>
      </c>
      <c r="K34" s="160">
        <v>5</v>
      </c>
      <c r="L34" s="160">
        <v>5</v>
      </c>
      <c r="M34" s="160">
        <v>1</v>
      </c>
      <c r="N34" s="160"/>
      <c r="O34" s="160"/>
      <c r="P34" s="160" t="s">
        <v>1157</v>
      </c>
      <c r="Q34" s="21" t="s">
        <v>1158</v>
      </c>
      <c r="R34" s="21"/>
      <c r="S34" s="21"/>
      <c r="T34" s="21"/>
      <c r="W34" s="21">
        <v>44</v>
      </c>
      <c r="X34" s="21"/>
      <c r="Y34" s="21"/>
      <c r="Z34" s="21"/>
      <c r="AA34" s="21"/>
      <c r="AB34" s="15" t="s">
        <v>1159</v>
      </c>
      <c r="AC34" s="21">
        <v>112</v>
      </c>
      <c r="AD34" s="21"/>
      <c r="AE34" s="21" t="s">
        <v>717</v>
      </c>
      <c r="AF34" s="21">
        <v>1</v>
      </c>
      <c r="AG34" s="168" t="s">
        <v>1160</v>
      </c>
      <c r="AH34" s="169"/>
      <c r="AI34" s="169"/>
      <c r="AJ34" s="169">
        <v>0</v>
      </c>
      <c r="AK34" s="155">
        <v>1</v>
      </c>
      <c r="AL34" s="21"/>
      <c r="AM34" s="21"/>
      <c r="AN34" s="21"/>
      <c r="AO34" s="21"/>
      <c r="AP34" s="21"/>
      <c r="AQ34" s="21"/>
      <c r="AR34" s="21"/>
    </row>
    <row r="35" ht="140" spans="1:44">
      <c r="A35" s="21">
        <v>20036</v>
      </c>
      <c r="B35" s="21" t="s">
        <v>369</v>
      </c>
      <c r="C35" s="21">
        <v>2</v>
      </c>
      <c r="D35" s="16">
        <v>2</v>
      </c>
      <c r="E35" s="21">
        <v>1</v>
      </c>
      <c r="F35" s="21">
        <v>4</v>
      </c>
      <c r="G35" s="23">
        <v>4</v>
      </c>
      <c r="H35" s="23">
        <v>4</v>
      </c>
      <c r="I35" s="21">
        <v>0</v>
      </c>
      <c r="J35" s="14" t="s">
        <v>1161</v>
      </c>
      <c r="K35" s="14">
        <v>7</v>
      </c>
      <c r="L35" s="16">
        <v>5</v>
      </c>
      <c r="M35" s="14">
        <v>3</v>
      </c>
      <c r="N35" s="14"/>
      <c r="O35" s="14"/>
      <c r="P35" s="16" t="s">
        <v>1162</v>
      </c>
      <c r="Q35" s="21" t="s">
        <v>1163</v>
      </c>
      <c r="R35" s="21"/>
      <c r="S35" s="21"/>
      <c r="T35" s="21"/>
      <c r="U35" s="23"/>
      <c r="V35" s="23">
        <v>2</v>
      </c>
      <c r="W35" s="21">
        <v>8</v>
      </c>
      <c r="X35" s="21">
        <v>47</v>
      </c>
      <c r="Y35" s="21">
        <v>3</v>
      </c>
      <c r="Z35" s="21"/>
      <c r="AA35" s="21"/>
      <c r="AB35" s="15" t="s">
        <v>1164</v>
      </c>
      <c r="AC35" s="15" t="s">
        <v>1141</v>
      </c>
      <c r="AD35" s="21"/>
      <c r="AE35" s="21" t="s">
        <v>717</v>
      </c>
      <c r="AF35" s="21">
        <v>1</v>
      </c>
      <c r="AG35" s="155" t="s">
        <v>1165</v>
      </c>
      <c r="AH35" s="16"/>
      <c r="AI35" s="16"/>
      <c r="AJ35" s="21">
        <v>0</v>
      </c>
      <c r="AK35" s="155">
        <v>1</v>
      </c>
      <c r="AL35" s="21"/>
      <c r="AM35" s="21"/>
      <c r="AN35" s="21"/>
      <c r="AO35" s="21"/>
      <c r="AP35" s="21"/>
      <c r="AQ35" s="21"/>
      <c r="AR35" s="21"/>
    </row>
    <row r="36" ht="61" spans="1:44">
      <c r="A36" s="21">
        <v>20037</v>
      </c>
      <c r="B36" s="21" t="s">
        <v>371</v>
      </c>
      <c r="C36" s="21">
        <v>2</v>
      </c>
      <c r="D36" s="16">
        <v>2</v>
      </c>
      <c r="E36" s="21">
        <v>1</v>
      </c>
      <c r="F36" s="21">
        <v>3</v>
      </c>
      <c r="G36" s="21">
        <v>4</v>
      </c>
      <c r="H36" s="21">
        <v>4</v>
      </c>
      <c r="I36" s="21">
        <v>0</v>
      </c>
      <c r="J36" s="14" t="s">
        <v>1166</v>
      </c>
      <c r="K36" s="14">
        <v>6</v>
      </c>
      <c r="L36" s="14">
        <v>5</v>
      </c>
      <c r="M36" s="21">
        <v>3</v>
      </c>
      <c r="N36" s="14"/>
      <c r="O36" s="14"/>
      <c r="P36" s="14" t="s">
        <v>1167</v>
      </c>
      <c r="Q36" s="21" t="s">
        <v>1168</v>
      </c>
      <c r="R36" s="21" t="s">
        <v>1169</v>
      </c>
      <c r="S36" s="21" t="s">
        <v>1170</v>
      </c>
      <c r="T36" s="21" t="s">
        <v>1171</v>
      </c>
      <c r="U36" s="21" t="s">
        <v>1170</v>
      </c>
      <c r="V36" s="23">
        <v>0</v>
      </c>
      <c r="W36" s="21">
        <v>41</v>
      </c>
      <c r="X36" s="21">
        <v>52</v>
      </c>
      <c r="Y36" s="21"/>
      <c r="Z36" s="21"/>
      <c r="AA36" s="21"/>
      <c r="AB36" s="21" t="s">
        <v>1172</v>
      </c>
      <c r="AC36" s="21">
        <v>60</v>
      </c>
      <c r="AD36" s="21"/>
      <c r="AE36" s="21" t="s">
        <v>717</v>
      </c>
      <c r="AF36" s="21">
        <v>1</v>
      </c>
      <c r="AG36" s="168" t="s">
        <v>1173</v>
      </c>
      <c r="AH36" s="170"/>
      <c r="AI36" s="170"/>
      <c r="AJ36" s="170">
        <v>0</v>
      </c>
      <c r="AK36" s="21">
        <v>1</v>
      </c>
      <c r="AL36" s="21"/>
      <c r="AM36" s="21"/>
      <c r="AN36" s="21"/>
      <c r="AO36" s="21"/>
      <c r="AP36" s="21"/>
      <c r="AQ36" s="21"/>
      <c r="AR36" s="21"/>
    </row>
    <row r="37" ht="56" spans="1:44">
      <c r="A37" s="21">
        <v>20038</v>
      </c>
      <c r="B37" s="21" t="s">
        <v>373</v>
      </c>
      <c r="C37" s="21">
        <v>2</v>
      </c>
      <c r="D37" s="16">
        <v>2</v>
      </c>
      <c r="E37" s="21">
        <v>1</v>
      </c>
      <c r="F37" s="21">
        <v>3</v>
      </c>
      <c r="G37" s="21">
        <v>2</v>
      </c>
      <c r="H37" s="21">
        <v>2</v>
      </c>
      <c r="I37" s="21">
        <v>0</v>
      </c>
      <c r="J37" s="14" t="s">
        <v>808</v>
      </c>
      <c r="K37" s="14">
        <v>3</v>
      </c>
      <c r="L37" s="14">
        <v>5</v>
      </c>
      <c r="M37" s="14">
        <v>3</v>
      </c>
      <c r="N37" s="14"/>
      <c r="O37" s="14"/>
      <c r="P37" s="14" t="s">
        <v>1174</v>
      </c>
      <c r="Q37" s="23" t="s">
        <v>1175</v>
      </c>
      <c r="U37" s="23"/>
      <c r="V37" s="23">
        <v>0</v>
      </c>
      <c r="W37" s="21">
        <v>52</v>
      </c>
      <c r="X37" s="21"/>
      <c r="Y37" s="21"/>
      <c r="Z37" s="21"/>
      <c r="AA37" s="21"/>
      <c r="AB37" s="15" t="s">
        <v>1176</v>
      </c>
      <c r="AC37" s="21" t="s">
        <v>1177</v>
      </c>
      <c r="AD37" s="21"/>
      <c r="AE37" s="21" t="s">
        <v>717</v>
      </c>
      <c r="AF37" s="21">
        <v>1</v>
      </c>
      <c r="AG37" s="168" t="s">
        <v>1178</v>
      </c>
      <c r="AH37" s="169"/>
      <c r="AI37" s="169"/>
      <c r="AJ37" s="169">
        <v>1</v>
      </c>
      <c r="AK37" s="155">
        <v>1</v>
      </c>
      <c r="AL37" s="21"/>
      <c r="AM37" s="21"/>
      <c r="AN37" s="21"/>
      <c r="AO37" s="21"/>
      <c r="AP37" s="21"/>
      <c r="AQ37" s="21"/>
      <c r="AR37" s="21"/>
    </row>
    <row r="38" ht="42" spans="1:44">
      <c r="A38" s="21">
        <v>20039</v>
      </c>
      <c r="B38" s="21" t="s">
        <v>375</v>
      </c>
      <c r="C38" s="21">
        <v>2</v>
      </c>
      <c r="D38" s="16">
        <v>2</v>
      </c>
      <c r="E38" s="21">
        <v>1</v>
      </c>
      <c r="F38" s="21">
        <v>4</v>
      </c>
      <c r="G38" s="23">
        <v>4</v>
      </c>
      <c r="H38" s="28">
        <v>4</v>
      </c>
      <c r="I38" s="161">
        <v>1</v>
      </c>
      <c r="J38" s="160" t="s">
        <v>1069</v>
      </c>
      <c r="K38" s="160">
        <v>5</v>
      </c>
      <c r="L38" s="160">
        <v>5</v>
      </c>
      <c r="M38" s="21">
        <v>3</v>
      </c>
      <c r="N38" s="160"/>
      <c r="O38" s="160"/>
      <c r="P38" s="160" t="s">
        <v>1179</v>
      </c>
      <c r="Q38" s="21" t="s">
        <v>1180</v>
      </c>
      <c r="R38" s="21"/>
      <c r="S38" s="21"/>
      <c r="T38" s="21"/>
      <c r="U38" s="23"/>
      <c r="V38" s="23" t="s">
        <v>1023</v>
      </c>
      <c r="W38" s="21">
        <v>36</v>
      </c>
      <c r="X38" s="21">
        <v>43</v>
      </c>
      <c r="Y38" s="21"/>
      <c r="Z38" s="21"/>
      <c r="AA38" s="21"/>
      <c r="AB38" s="21" t="s">
        <v>1181</v>
      </c>
      <c r="AC38" s="21">
        <v>82</v>
      </c>
      <c r="AD38" s="21"/>
      <c r="AE38" s="21" t="s">
        <v>717</v>
      </c>
      <c r="AF38" s="21">
        <v>1</v>
      </c>
      <c r="AG38" s="168" t="s">
        <v>1182</v>
      </c>
      <c r="AH38" s="170"/>
      <c r="AI38" s="170"/>
      <c r="AJ38" s="170">
        <v>0</v>
      </c>
      <c r="AK38" s="21">
        <v>1</v>
      </c>
      <c r="AL38" s="21"/>
      <c r="AM38" s="21"/>
      <c r="AN38" s="21"/>
      <c r="AO38" s="21"/>
      <c r="AP38" s="21"/>
      <c r="AQ38" s="21"/>
      <c r="AR38" s="21"/>
    </row>
    <row r="39" ht="98" spans="1:44">
      <c r="A39" s="21">
        <v>20040</v>
      </c>
      <c r="B39" s="21" t="s">
        <v>377</v>
      </c>
      <c r="C39" s="21">
        <v>2</v>
      </c>
      <c r="D39" s="21">
        <v>2</v>
      </c>
      <c r="E39" s="21">
        <v>1</v>
      </c>
      <c r="F39" s="21">
        <v>2</v>
      </c>
      <c r="G39" s="21">
        <v>2</v>
      </c>
      <c r="H39" s="21">
        <v>2</v>
      </c>
      <c r="I39" s="21">
        <v>3</v>
      </c>
      <c r="J39" s="160" t="s">
        <v>1069</v>
      </c>
      <c r="K39" s="160">
        <v>5</v>
      </c>
      <c r="L39" s="160">
        <v>5</v>
      </c>
      <c r="M39" s="160">
        <v>1</v>
      </c>
      <c r="N39" s="17">
        <v>1</v>
      </c>
      <c r="O39" s="17">
        <v>1</v>
      </c>
      <c r="P39" s="17" t="s">
        <v>1183</v>
      </c>
      <c r="Q39" s="21" t="s">
        <v>1184</v>
      </c>
      <c r="R39" s="21"/>
      <c r="S39" s="21"/>
      <c r="T39" s="21"/>
      <c r="U39" s="23"/>
      <c r="V39" s="23">
        <v>0</v>
      </c>
      <c r="W39" s="21"/>
      <c r="X39" s="21"/>
      <c r="Y39" s="21"/>
      <c r="Z39" s="21">
        <v>10004</v>
      </c>
      <c r="AA39" s="21"/>
      <c r="AB39" s="15" t="s">
        <v>1185</v>
      </c>
      <c r="AC39" s="21"/>
      <c r="AD39" s="21"/>
      <c r="AE39" s="21" t="s">
        <v>717</v>
      </c>
      <c r="AF39" s="21">
        <v>1</v>
      </c>
      <c r="AG39" s="168" t="s">
        <v>1186</v>
      </c>
      <c r="AH39" s="169"/>
      <c r="AI39" s="169"/>
      <c r="AJ39" s="169">
        <v>0</v>
      </c>
      <c r="AK39" s="155">
        <v>1</v>
      </c>
      <c r="AL39" s="21"/>
      <c r="AM39" s="21"/>
      <c r="AN39" s="21"/>
      <c r="AO39" s="21"/>
      <c r="AP39" s="21"/>
      <c r="AQ39" s="21"/>
      <c r="AR39" s="21"/>
    </row>
    <row r="40" ht="112" spans="1:44">
      <c r="A40" s="21">
        <v>20041</v>
      </c>
      <c r="B40" s="16" t="s">
        <v>379</v>
      </c>
      <c r="C40" s="21">
        <v>2</v>
      </c>
      <c r="D40" s="16">
        <v>2</v>
      </c>
      <c r="E40" s="21">
        <v>1</v>
      </c>
      <c r="F40" s="21">
        <v>2</v>
      </c>
      <c r="G40" s="23">
        <v>2</v>
      </c>
      <c r="H40" s="21">
        <v>3</v>
      </c>
      <c r="I40" s="21">
        <v>0</v>
      </c>
      <c r="J40" s="160" t="s">
        <v>1069</v>
      </c>
      <c r="K40" s="160">
        <v>5</v>
      </c>
      <c r="L40" s="16">
        <v>3</v>
      </c>
      <c r="M40" s="14">
        <v>3</v>
      </c>
      <c r="N40" s="16"/>
      <c r="O40" s="16"/>
      <c r="P40" s="16" t="s">
        <v>1187</v>
      </c>
      <c r="Q40" s="21" t="s">
        <v>1188</v>
      </c>
      <c r="R40" s="21"/>
      <c r="S40" s="21"/>
      <c r="T40" s="21"/>
      <c r="U40" s="23"/>
      <c r="V40" s="23">
        <v>0</v>
      </c>
      <c r="Z40" s="21">
        <v>10003</v>
      </c>
      <c r="AA40" s="21"/>
      <c r="AB40" s="15" t="s">
        <v>1189</v>
      </c>
      <c r="AC40" s="21">
        <v>108</v>
      </c>
      <c r="AD40" s="21"/>
      <c r="AE40" s="21" t="s">
        <v>717</v>
      </c>
      <c r="AF40" s="21">
        <v>1</v>
      </c>
      <c r="AG40" s="168" t="s">
        <v>1190</v>
      </c>
      <c r="AH40" s="169"/>
      <c r="AI40" s="169"/>
      <c r="AJ40" s="169">
        <v>0</v>
      </c>
      <c r="AK40" s="155">
        <v>1</v>
      </c>
      <c r="AL40" s="21"/>
      <c r="AM40" s="21"/>
      <c r="AN40" s="21"/>
      <c r="AO40" s="21"/>
      <c r="AP40" s="21"/>
      <c r="AQ40" s="21"/>
      <c r="AR40" s="21"/>
    </row>
    <row r="41" ht="56" spans="1:44">
      <c r="A41" s="21">
        <v>20042</v>
      </c>
      <c r="B41" s="21" t="s">
        <v>381</v>
      </c>
      <c r="C41" s="21">
        <v>2</v>
      </c>
      <c r="D41" s="16">
        <v>2</v>
      </c>
      <c r="E41" s="21">
        <v>1</v>
      </c>
      <c r="F41" s="21">
        <v>4</v>
      </c>
      <c r="G41" s="23">
        <v>4</v>
      </c>
      <c r="H41" s="21">
        <v>4</v>
      </c>
      <c r="I41" s="21">
        <v>0</v>
      </c>
      <c r="J41" s="14" t="s">
        <v>1191</v>
      </c>
      <c r="K41" s="14">
        <v>2</v>
      </c>
      <c r="L41" s="14">
        <v>6.3</v>
      </c>
      <c r="M41" s="14">
        <v>3</v>
      </c>
      <c r="N41" s="17">
        <v>1</v>
      </c>
      <c r="O41" s="17">
        <v>1</v>
      </c>
      <c r="P41" s="17" t="s">
        <v>1192</v>
      </c>
      <c r="Q41" s="21" t="s">
        <v>1193</v>
      </c>
      <c r="R41" s="21"/>
      <c r="S41" s="21"/>
      <c r="T41" s="21"/>
      <c r="U41" s="23"/>
      <c r="V41" s="23" t="s">
        <v>1194</v>
      </c>
      <c r="W41" s="23">
        <v>6</v>
      </c>
      <c r="Z41" s="21"/>
      <c r="AA41" s="21"/>
      <c r="AB41" s="15" t="s">
        <v>1195</v>
      </c>
      <c r="AC41" s="21" t="s">
        <v>1196</v>
      </c>
      <c r="AD41" s="21"/>
      <c r="AE41" s="21" t="s">
        <v>717</v>
      </c>
      <c r="AF41" s="21">
        <v>1</v>
      </c>
      <c r="AG41" s="155" t="s">
        <v>1197</v>
      </c>
      <c r="AH41" s="16"/>
      <c r="AI41" s="16"/>
      <c r="AJ41" s="16">
        <v>1</v>
      </c>
      <c r="AK41" s="155">
        <v>1</v>
      </c>
      <c r="AL41" s="21"/>
      <c r="AM41" s="21"/>
      <c r="AN41" s="21"/>
      <c r="AO41" s="21"/>
      <c r="AP41" s="21"/>
      <c r="AQ41" s="21"/>
      <c r="AR41" s="21"/>
    </row>
    <row r="42" ht="98" spans="1:44">
      <c r="A42" s="21">
        <v>20043</v>
      </c>
      <c r="B42" s="21" t="s">
        <v>383</v>
      </c>
      <c r="C42" s="21">
        <v>2</v>
      </c>
      <c r="D42" s="16">
        <v>2</v>
      </c>
      <c r="E42" s="21">
        <v>1</v>
      </c>
      <c r="F42" s="21">
        <v>4</v>
      </c>
      <c r="G42" s="23">
        <v>4</v>
      </c>
      <c r="H42" s="21">
        <v>3</v>
      </c>
      <c r="I42" s="21">
        <v>0</v>
      </c>
      <c r="J42" s="160" t="s">
        <v>1198</v>
      </c>
      <c r="K42" s="160">
        <v>4</v>
      </c>
      <c r="L42" s="160">
        <v>5</v>
      </c>
      <c r="M42" s="160">
        <v>3</v>
      </c>
      <c r="N42" s="160"/>
      <c r="O42" s="160"/>
      <c r="P42" s="160" t="s">
        <v>384</v>
      </c>
      <c r="Q42" s="21" t="s">
        <v>1199</v>
      </c>
      <c r="R42" s="21"/>
      <c r="S42" s="21"/>
      <c r="T42" s="21"/>
      <c r="U42" s="23"/>
      <c r="V42" s="23">
        <v>0</v>
      </c>
      <c r="Z42" s="21"/>
      <c r="AA42" s="21"/>
      <c r="AB42" s="167" t="s">
        <v>1200</v>
      </c>
      <c r="AC42" s="21">
        <v>56</v>
      </c>
      <c r="AD42" s="21"/>
      <c r="AE42" s="21" t="s">
        <v>717</v>
      </c>
      <c r="AF42" s="21">
        <v>1</v>
      </c>
      <c r="AG42" s="155" t="s">
        <v>1201</v>
      </c>
      <c r="AH42" s="16"/>
      <c r="AI42" s="16"/>
      <c r="AJ42" s="16">
        <v>1</v>
      </c>
      <c r="AK42" s="155">
        <v>1</v>
      </c>
      <c r="AL42" s="21"/>
      <c r="AM42" s="21"/>
      <c r="AN42" s="21"/>
      <c r="AO42" s="21"/>
      <c r="AP42" s="21"/>
      <c r="AQ42" s="21"/>
      <c r="AR42" s="21"/>
    </row>
    <row r="43" ht="56" spans="1:44">
      <c r="A43" s="21">
        <v>20044</v>
      </c>
      <c r="B43" s="21" t="s">
        <v>385</v>
      </c>
      <c r="C43" s="21">
        <v>2</v>
      </c>
      <c r="D43" s="16">
        <v>2</v>
      </c>
      <c r="E43" s="21">
        <v>1</v>
      </c>
      <c r="F43" s="21">
        <v>4</v>
      </c>
      <c r="G43" s="23">
        <v>4</v>
      </c>
      <c r="H43" s="21">
        <v>2</v>
      </c>
      <c r="I43" s="21">
        <v>0</v>
      </c>
      <c r="J43" s="160" t="s">
        <v>1069</v>
      </c>
      <c r="K43" s="160">
        <v>5</v>
      </c>
      <c r="L43" s="160">
        <v>8</v>
      </c>
      <c r="M43" s="160">
        <v>3</v>
      </c>
      <c r="N43" s="160"/>
      <c r="O43" s="160"/>
      <c r="P43" s="160" t="s">
        <v>386</v>
      </c>
      <c r="Q43" s="21" t="s">
        <v>1202</v>
      </c>
      <c r="R43" s="21"/>
      <c r="S43" s="21"/>
      <c r="T43" s="21"/>
      <c r="Z43" s="21"/>
      <c r="AA43" s="21"/>
      <c r="AB43" s="15" t="s">
        <v>1203</v>
      </c>
      <c r="AC43" s="21">
        <v>2</v>
      </c>
      <c r="AD43" s="21"/>
      <c r="AE43" s="21" t="s">
        <v>717</v>
      </c>
      <c r="AF43" s="21">
        <v>1</v>
      </c>
      <c r="AG43" s="156" t="s">
        <v>1204</v>
      </c>
      <c r="AH43" s="28"/>
      <c r="AI43" s="28"/>
      <c r="AJ43" s="28">
        <v>0</v>
      </c>
      <c r="AK43" s="155">
        <v>1</v>
      </c>
      <c r="AL43" s="21"/>
      <c r="AM43" s="21"/>
      <c r="AN43" s="21"/>
      <c r="AO43" s="21"/>
      <c r="AP43" s="21"/>
      <c r="AQ43" s="21"/>
      <c r="AR43" s="21"/>
    </row>
    <row r="44" ht="112" spans="1:44">
      <c r="A44" s="21">
        <v>20045</v>
      </c>
      <c r="B44" s="21" t="s">
        <v>387</v>
      </c>
      <c r="C44" s="21">
        <v>2</v>
      </c>
      <c r="D44" s="16">
        <v>2</v>
      </c>
      <c r="E44" s="21">
        <v>1</v>
      </c>
      <c r="F44" s="21">
        <v>4</v>
      </c>
      <c r="G44" s="21">
        <v>3</v>
      </c>
      <c r="H44" s="16">
        <v>5</v>
      </c>
      <c r="I44" s="21">
        <v>0</v>
      </c>
      <c r="J44" s="14" t="s">
        <v>1050</v>
      </c>
      <c r="K44" s="14">
        <v>2</v>
      </c>
      <c r="L44" s="14">
        <v>6.4</v>
      </c>
      <c r="M44" s="14">
        <v>3</v>
      </c>
      <c r="N44" s="17">
        <v>1</v>
      </c>
      <c r="O44" s="17">
        <v>1</v>
      </c>
      <c r="P44" s="17" t="s">
        <v>1205</v>
      </c>
      <c r="Q44" s="21" t="s">
        <v>1206</v>
      </c>
      <c r="R44" s="21"/>
      <c r="S44" s="21"/>
      <c r="T44" s="21"/>
      <c r="W44" s="21">
        <v>6</v>
      </c>
      <c r="X44" s="21"/>
      <c r="Y44" s="21"/>
      <c r="Z44" s="21"/>
      <c r="AA44" s="21"/>
      <c r="AB44" s="15" t="s">
        <v>1207</v>
      </c>
      <c r="AC44" s="21"/>
      <c r="AD44" s="21"/>
      <c r="AE44" s="21" t="s">
        <v>717</v>
      </c>
      <c r="AF44" s="21">
        <v>1</v>
      </c>
      <c r="AG44" s="155" t="s">
        <v>1208</v>
      </c>
      <c r="AH44" s="16"/>
      <c r="AI44" s="16"/>
      <c r="AJ44" s="21">
        <v>1</v>
      </c>
      <c r="AK44" s="155">
        <v>1</v>
      </c>
      <c r="AL44" s="21"/>
      <c r="AM44" s="21"/>
      <c r="AN44" s="21"/>
      <c r="AO44" s="21"/>
      <c r="AP44" s="21"/>
      <c r="AQ44" s="21"/>
      <c r="AR44" s="21"/>
    </row>
    <row r="45" ht="56" spans="1:44">
      <c r="A45" s="21">
        <v>20046</v>
      </c>
      <c r="B45" s="21" t="s">
        <v>389</v>
      </c>
      <c r="C45" s="21">
        <v>2</v>
      </c>
      <c r="D45" s="21">
        <v>2</v>
      </c>
      <c r="E45" s="21">
        <v>1</v>
      </c>
      <c r="F45" s="21">
        <v>4</v>
      </c>
      <c r="G45" s="21">
        <v>3</v>
      </c>
      <c r="H45" s="21">
        <v>3</v>
      </c>
      <c r="I45" s="21">
        <v>3</v>
      </c>
      <c r="J45" s="160" t="s">
        <v>1050</v>
      </c>
      <c r="K45" s="160">
        <v>3</v>
      </c>
      <c r="L45" s="160">
        <v>8</v>
      </c>
      <c r="M45" s="160">
        <v>1</v>
      </c>
      <c r="N45" s="160"/>
      <c r="O45" s="160"/>
      <c r="P45" s="160" t="s">
        <v>1209</v>
      </c>
      <c r="Q45" s="21" t="s">
        <v>1210</v>
      </c>
      <c r="R45" s="21"/>
      <c r="S45" s="21"/>
      <c r="T45" s="21"/>
      <c r="W45" s="21">
        <v>3</v>
      </c>
      <c r="X45" s="21"/>
      <c r="Y45" s="21"/>
      <c r="Z45" s="21"/>
      <c r="AA45" s="21"/>
      <c r="AB45" s="15" t="s">
        <v>1211</v>
      </c>
      <c r="AC45" s="21"/>
      <c r="AD45" s="21"/>
      <c r="AE45" s="21" t="s">
        <v>717</v>
      </c>
      <c r="AF45" s="21">
        <v>1</v>
      </c>
      <c r="AG45" s="155" t="s">
        <v>1212</v>
      </c>
      <c r="AH45" s="16"/>
      <c r="AI45" s="16"/>
      <c r="AJ45" s="21">
        <v>1</v>
      </c>
      <c r="AK45" s="155">
        <v>1</v>
      </c>
      <c r="AL45" s="21"/>
      <c r="AM45" s="21"/>
      <c r="AN45" s="21"/>
      <c r="AO45" s="21"/>
      <c r="AP45" s="21"/>
      <c r="AQ45" s="21"/>
      <c r="AR45" s="21"/>
    </row>
    <row r="46" ht="98" spans="1:44">
      <c r="A46" s="21">
        <v>20047</v>
      </c>
      <c r="B46" s="21" t="s">
        <v>391</v>
      </c>
      <c r="C46" s="21">
        <v>2</v>
      </c>
      <c r="D46" s="21">
        <v>2</v>
      </c>
      <c r="E46" s="21">
        <v>1</v>
      </c>
      <c r="F46" s="21">
        <v>2</v>
      </c>
      <c r="G46" s="21">
        <v>3</v>
      </c>
      <c r="H46" s="21">
        <v>4</v>
      </c>
      <c r="I46" s="21">
        <v>3</v>
      </c>
      <c r="J46" s="160" t="s">
        <v>1069</v>
      </c>
      <c r="K46" s="160">
        <v>5</v>
      </c>
      <c r="L46" s="160">
        <v>2</v>
      </c>
      <c r="M46" s="160">
        <v>3</v>
      </c>
      <c r="N46" s="160"/>
      <c r="O46" s="160"/>
      <c r="P46" s="160" t="s">
        <v>1213</v>
      </c>
      <c r="Q46" s="21" t="s">
        <v>1214</v>
      </c>
      <c r="R46" s="21"/>
      <c r="S46" s="21"/>
      <c r="T46" s="21"/>
      <c r="W46" s="23">
        <v>36</v>
      </c>
      <c r="X46" s="23">
        <v>3</v>
      </c>
      <c r="Y46" s="23">
        <v>34</v>
      </c>
      <c r="Z46" s="21"/>
      <c r="AA46" s="21"/>
      <c r="AB46" s="21" t="s">
        <v>1215</v>
      </c>
      <c r="AC46" s="21"/>
      <c r="AD46" s="21"/>
      <c r="AE46" s="21" t="s">
        <v>717</v>
      </c>
      <c r="AF46" s="21">
        <v>1</v>
      </c>
      <c r="AG46" s="155" t="s">
        <v>1216</v>
      </c>
      <c r="AH46" s="16"/>
      <c r="AI46" s="16"/>
      <c r="AJ46" s="21">
        <v>0</v>
      </c>
      <c r="AK46" s="155">
        <v>1</v>
      </c>
      <c r="AL46" s="21"/>
      <c r="AM46" s="21"/>
      <c r="AN46" s="21"/>
      <c r="AO46" s="21"/>
      <c r="AP46" s="21"/>
      <c r="AQ46" s="21"/>
      <c r="AR46" s="21"/>
    </row>
    <row r="47" ht="70" spans="1:44">
      <c r="A47" s="21">
        <v>20048</v>
      </c>
      <c r="B47" s="21" t="s">
        <v>393</v>
      </c>
      <c r="C47" s="21">
        <v>2</v>
      </c>
      <c r="D47" s="16">
        <v>2</v>
      </c>
      <c r="E47" s="21">
        <v>1</v>
      </c>
      <c r="F47" s="23">
        <v>3</v>
      </c>
      <c r="G47" s="23">
        <v>4</v>
      </c>
      <c r="H47" s="28">
        <v>3</v>
      </c>
      <c r="I47" s="21">
        <v>0</v>
      </c>
      <c r="J47" s="14" t="s">
        <v>808</v>
      </c>
      <c r="K47" s="14">
        <v>7</v>
      </c>
      <c r="L47" s="14">
        <v>5</v>
      </c>
      <c r="M47" s="14">
        <v>3</v>
      </c>
      <c r="N47" s="14"/>
      <c r="O47" s="14"/>
      <c r="P47" s="14" t="s">
        <v>1217</v>
      </c>
      <c r="Q47" s="21" t="s">
        <v>1218</v>
      </c>
      <c r="R47" s="21"/>
      <c r="S47" s="21"/>
      <c r="T47" s="21"/>
      <c r="W47" s="21">
        <v>8</v>
      </c>
      <c r="X47" s="21">
        <v>47</v>
      </c>
      <c r="Z47" s="21"/>
      <c r="AA47" s="21"/>
      <c r="AB47" s="16" t="s">
        <v>1219</v>
      </c>
      <c r="AC47" s="21"/>
      <c r="AD47" s="21"/>
      <c r="AE47" s="21" t="s">
        <v>717</v>
      </c>
      <c r="AF47" s="21">
        <v>1</v>
      </c>
      <c r="AG47" s="155" t="s">
        <v>1220</v>
      </c>
      <c r="AH47" s="16"/>
      <c r="AI47" s="16"/>
      <c r="AJ47" s="21">
        <v>0</v>
      </c>
      <c r="AK47" s="155">
        <v>1</v>
      </c>
      <c r="AL47" s="21"/>
      <c r="AM47" s="21"/>
      <c r="AN47" s="21"/>
      <c r="AO47" s="21"/>
      <c r="AP47" s="21"/>
      <c r="AQ47" s="21"/>
      <c r="AR47" s="21"/>
    </row>
    <row r="48" ht="84" spans="1:44">
      <c r="A48" s="21">
        <v>20049</v>
      </c>
      <c r="B48" s="21" t="s">
        <v>395</v>
      </c>
      <c r="C48" s="21">
        <v>2</v>
      </c>
      <c r="D48" s="23">
        <v>2</v>
      </c>
      <c r="E48" s="23">
        <v>1</v>
      </c>
      <c r="F48" s="23">
        <v>2</v>
      </c>
      <c r="G48" s="23">
        <v>4</v>
      </c>
      <c r="H48" s="23">
        <v>4</v>
      </c>
      <c r="I48" s="21">
        <v>3</v>
      </c>
      <c r="J48" s="160" t="s">
        <v>1069</v>
      </c>
      <c r="K48" s="160">
        <v>5</v>
      </c>
      <c r="L48" s="160">
        <v>3</v>
      </c>
      <c r="M48" s="14">
        <v>3</v>
      </c>
      <c r="N48" s="14"/>
      <c r="O48" s="14"/>
      <c r="P48" s="14" t="s">
        <v>1221</v>
      </c>
      <c r="Q48" s="21" t="s">
        <v>1222</v>
      </c>
      <c r="R48" s="21"/>
      <c r="S48" s="21"/>
      <c r="T48" s="21"/>
      <c r="U48" s="23"/>
      <c r="V48" s="23"/>
      <c r="W48" s="21"/>
      <c r="X48" s="21"/>
      <c r="Y48" s="21"/>
      <c r="Z48" s="21">
        <v>10007</v>
      </c>
      <c r="AA48" s="21"/>
      <c r="AB48" s="16" t="s">
        <v>1223</v>
      </c>
      <c r="AC48" s="21"/>
      <c r="AD48" s="21"/>
      <c r="AE48" s="21" t="s">
        <v>717</v>
      </c>
      <c r="AF48" s="21">
        <v>1</v>
      </c>
      <c r="AG48" s="168" t="s">
        <v>1224</v>
      </c>
      <c r="AH48" s="169"/>
      <c r="AI48" s="169"/>
      <c r="AJ48" s="21">
        <v>0</v>
      </c>
      <c r="AK48" s="155">
        <v>1</v>
      </c>
      <c r="AL48" s="21"/>
      <c r="AM48" s="21"/>
      <c r="AN48" s="21"/>
      <c r="AO48" s="21"/>
      <c r="AP48" s="21"/>
      <c r="AQ48" s="21"/>
      <c r="AR48" s="21"/>
    </row>
    <row r="49" ht="223.3" customHeight="1" spans="1:44">
      <c r="A49" s="21">
        <v>20050</v>
      </c>
      <c r="B49" s="21" t="s">
        <v>397</v>
      </c>
      <c r="C49" s="21">
        <v>2</v>
      </c>
      <c r="D49" s="28">
        <v>2</v>
      </c>
      <c r="E49" s="23">
        <v>1</v>
      </c>
      <c r="F49" s="23">
        <v>4</v>
      </c>
      <c r="G49" s="23">
        <v>5</v>
      </c>
      <c r="H49" s="28">
        <v>5</v>
      </c>
      <c r="I49" s="21">
        <v>0</v>
      </c>
      <c r="J49" s="14" t="s">
        <v>1069</v>
      </c>
      <c r="K49" s="14">
        <v>5</v>
      </c>
      <c r="L49" s="14">
        <v>8</v>
      </c>
      <c r="M49" s="14">
        <v>3</v>
      </c>
      <c r="N49" s="14"/>
      <c r="O49" s="14"/>
      <c r="P49" s="14" t="s">
        <v>398</v>
      </c>
      <c r="Q49" s="14" t="s">
        <v>1225</v>
      </c>
      <c r="R49" s="14" t="s">
        <v>1226</v>
      </c>
      <c r="S49" s="14" t="s">
        <v>1227</v>
      </c>
      <c r="T49" s="14" t="s">
        <v>1226</v>
      </c>
      <c r="U49" s="14" t="s">
        <v>1227</v>
      </c>
      <c r="V49" s="13"/>
      <c r="W49" s="14"/>
      <c r="X49" s="14"/>
      <c r="Y49" s="14"/>
      <c r="Z49" s="14"/>
      <c r="AA49" s="14"/>
      <c r="AB49" s="14" t="s">
        <v>1228</v>
      </c>
      <c r="AC49" s="14"/>
      <c r="AD49" s="14"/>
      <c r="AE49" s="14" t="s">
        <v>717</v>
      </c>
      <c r="AF49" s="14">
        <v>1</v>
      </c>
      <c r="AG49" s="168" t="s">
        <v>1229</v>
      </c>
      <c r="AH49" s="171"/>
      <c r="AI49" s="171"/>
      <c r="AJ49" s="14">
        <v>1</v>
      </c>
      <c r="AK49" s="14">
        <v>1</v>
      </c>
      <c r="AL49" s="14"/>
      <c r="AM49" s="14"/>
      <c r="AN49" s="14"/>
      <c r="AO49" s="14"/>
      <c r="AP49" s="14"/>
      <c r="AQ49" s="14"/>
      <c r="AR49" s="14"/>
    </row>
    <row r="50" ht="42" spans="1:44">
      <c r="A50" s="158">
        <v>20051</v>
      </c>
      <c r="B50" s="158" t="s">
        <v>399</v>
      </c>
      <c r="C50" s="21">
        <v>2</v>
      </c>
      <c r="D50" s="159">
        <v>2</v>
      </c>
      <c r="E50" s="158">
        <v>1</v>
      </c>
      <c r="F50" s="33">
        <v>4</v>
      </c>
      <c r="G50" s="33">
        <v>3</v>
      </c>
      <c r="H50" s="33">
        <v>2</v>
      </c>
      <c r="I50" s="161">
        <v>1</v>
      </c>
      <c r="J50" s="162" t="s">
        <v>1069</v>
      </c>
      <c r="K50" s="162">
        <v>5</v>
      </c>
      <c r="L50" s="162">
        <v>8</v>
      </c>
      <c r="M50" s="164">
        <v>3</v>
      </c>
      <c r="N50" s="164"/>
      <c r="O50" s="164"/>
      <c r="P50" s="164" t="s">
        <v>1230</v>
      </c>
      <c r="Q50" s="158" t="s">
        <v>1231</v>
      </c>
      <c r="R50" s="158"/>
      <c r="S50" s="158"/>
      <c r="T50" s="158"/>
      <c r="U50" s="158"/>
      <c r="V50" s="158"/>
      <c r="W50" s="158"/>
      <c r="X50" s="158"/>
      <c r="Y50" s="158"/>
      <c r="Z50" s="158">
        <v>10008</v>
      </c>
      <c r="AA50" s="158"/>
      <c r="AB50" s="159" t="s">
        <v>1223</v>
      </c>
      <c r="AC50" s="158"/>
      <c r="AD50" s="158"/>
      <c r="AE50" s="158" t="s">
        <v>717</v>
      </c>
      <c r="AF50" s="158">
        <v>1</v>
      </c>
      <c r="AG50" s="172" t="s">
        <v>1232</v>
      </c>
      <c r="AH50" s="173"/>
      <c r="AI50" s="173"/>
      <c r="AJ50" s="158">
        <v>0</v>
      </c>
      <c r="AK50" s="175">
        <v>1</v>
      </c>
      <c r="AL50" s="158"/>
      <c r="AM50" s="158"/>
      <c r="AN50" s="158"/>
      <c r="AO50" s="158"/>
      <c r="AP50" s="158"/>
      <c r="AQ50" s="158"/>
      <c r="AR50" s="158"/>
    </row>
    <row r="51" ht="98" spans="1:44">
      <c r="A51" s="21">
        <v>20052</v>
      </c>
      <c r="B51" s="21" t="s">
        <v>401</v>
      </c>
      <c r="C51" s="21">
        <v>2</v>
      </c>
      <c r="D51" s="23">
        <v>1</v>
      </c>
      <c r="E51" s="23">
        <v>2</v>
      </c>
      <c r="F51" s="23">
        <v>4</v>
      </c>
      <c r="G51" s="23">
        <v>2</v>
      </c>
      <c r="H51" s="23">
        <v>3</v>
      </c>
      <c r="I51" s="21">
        <v>0</v>
      </c>
      <c r="J51" s="14" t="s">
        <v>808</v>
      </c>
      <c r="K51" s="163">
        <v>3</v>
      </c>
      <c r="L51" s="163">
        <v>6</v>
      </c>
      <c r="M51" s="13">
        <v>3</v>
      </c>
      <c r="N51" s="19">
        <v>1</v>
      </c>
      <c r="O51" s="19">
        <v>1</v>
      </c>
      <c r="P51" s="19" t="s">
        <v>1233</v>
      </c>
      <c r="Q51" s="21" t="s">
        <v>1234</v>
      </c>
      <c r="U51" s="21"/>
      <c r="V51" s="21"/>
      <c r="W51" s="21">
        <v>56</v>
      </c>
      <c r="X51" s="21"/>
      <c r="Y51" s="21"/>
      <c r="Z51" s="21"/>
      <c r="AA51" s="21"/>
      <c r="AB51" s="21" t="s">
        <v>1235</v>
      </c>
      <c r="AC51" s="21"/>
      <c r="AD51" s="21"/>
      <c r="AE51" s="158" t="s">
        <v>717</v>
      </c>
      <c r="AF51" s="158">
        <v>1</v>
      </c>
      <c r="AG51" s="155" t="s">
        <v>1236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</row>
    <row r="52" ht="98" spans="1:44">
      <c r="A52" s="21">
        <v>20053</v>
      </c>
      <c r="B52" s="21" t="s">
        <v>403</v>
      </c>
      <c r="C52" s="21">
        <v>2</v>
      </c>
      <c r="D52" s="23">
        <v>1</v>
      </c>
      <c r="E52" s="23">
        <v>2</v>
      </c>
      <c r="F52" s="23">
        <v>4</v>
      </c>
      <c r="G52" s="23">
        <v>5</v>
      </c>
      <c r="H52" s="23">
        <v>3</v>
      </c>
      <c r="I52" s="21">
        <v>0</v>
      </c>
      <c r="J52" s="14" t="s">
        <v>808</v>
      </c>
      <c r="K52" s="163">
        <v>3</v>
      </c>
      <c r="L52" s="163">
        <v>8</v>
      </c>
      <c r="M52" s="14">
        <v>3</v>
      </c>
      <c r="N52" s="17">
        <v>1</v>
      </c>
      <c r="O52" s="17">
        <v>1</v>
      </c>
      <c r="P52" s="17" t="s">
        <v>1237</v>
      </c>
      <c r="Q52" s="21" t="s">
        <v>1238</v>
      </c>
      <c r="U52" s="21"/>
      <c r="V52" s="21"/>
      <c r="W52" s="21">
        <v>56</v>
      </c>
      <c r="X52" s="21"/>
      <c r="Y52" s="21"/>
      <c r="Z52" s="21"/>
      <c r="AA52" s="21"/>
      <c r="AB52" s="21" t="s">
        <v>1239</v>
      </c>
      <c r="AC52" s="21"/>
      <c r="AD52" s="21"/>
      <c r="AE52" s="158" t="s">
        <v>717</v>
      </c>
      <c r="AF52" s="158">
        <v>1</v>
      </c>
      <c r="AG52" s="155" t="s">
        <v>1236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</row>
    <row r="53" ht="42" spans="1:44">
      <c r="A53" s="21">
        <v>20054</v>
      </c>
      <c r="B53" s="21" t="s">
        <v>405</v>
      </c>
      <c r="C53" s="21">
        <v>2</v>
      </c>
      <c r="D53" s="23">
        <v>2</v>
      </c>
      <c r="E53" s="23">
        <v>1</v>
      </c>
      <c r="F53" s="23">
        <v>1</v>
      </c>
      <c r="G53" s="23">
        <v>4</v>
      </c>
      <c r="H53" s="23">
        <v>4</v>
      </c>
      <c r="I53" s="21">
        <v>3</v>
      </c>
      <c r="J53" s="164" t="s">
        <v>1069</v>
      </c>
      <c r="K53" s="165">
        <v>5</v>
      </c>
      <c r="L53" s="165">
        <v>5</v>
      </c>
      <c r="M53" s="164">
        <v>1</v>
      </c>
      <c r="N53" s="164"/>
      <c r="O53" s="164"/>
      <c r="P53" s="164" t="s">
        <v>406</v>
      </c>
      <c r="Q53" s="21" t="s">
        <v>1240</v>
      </c>
      <c r="U53" s="21"/>
      <c r="V53" s="21"/>
      <c r="W53" s="21"/>
      <c r="X53" s="21"/>
      <c r="Y53" s="21"/>
      <c r="Z53" s="21"/>
      <c r="AA53" s="21"/>
      <c r="AC53" s="21"/>
      <c r="AD53" s="21"/>
      <c r="AE53" s="158" t="s">
        <v>717</v>
      </c>
      <c r="AF53" s="158">
        <v>1</v>
      </c>
      <c r="AG53" s="155" t="s">
        <v>1241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</row>
    <row r="54" ht="28" spans="1:44">
      <c r="A54" s="21">
        <v>20055</v>
      </c>
      <c r="B54" s="21" t="s">
        <v>407</v>
      </c>
      <c r="C54" s="21">
        <v>2</v>
      </c>
      <c r="D54" s="23">
        <v>1</v>
      </c>
      <c r="E54" s="23">
        <v>1</v>
      </c>
      <c r="F54" s="23">
        <v>4</v>
      </c>
      <c r="G54" s="23">
        <v>4</v>
      </c>
      <c r="H54" s="23">
        <v>3</v>
      </c>
      <c r="I54" s="21">
        <v>0</v>
      </c>
      <c r="J54" s="14" t="s">
        <v>808</v>
      </c>
      <c r="K54" s="163">
        <v>3</v>
      </c>
      <c r="L54" s="163">
        <v>8</v>
      </c>
      <c r="M54" s="14">
        <v>3</v>
      </c>
      <c r="N54" s="19">
        <v>1</v>
      </c>
      <c r="O54" s="19">
        <v>1</v>
      </c>
      <c r="P54" s="19" t="s">
        <v>408</v>
      </c>
      <c r="Q54" s="23" t="s">
        <v>1242</v>
      </c>
      <c r="U54" s="21"/>
      <c r="V54" s="21"/>
      <c r="W54" s="21"/>
      <c r="X54" s="21"/>
      <c r="Y54" s="21"/>
      <c r="Z54" s="21"/>
      <c r="AA54" s="21"/>
      <c r="AB54" s="21" t="s">
        <v>1243</v>
      </c>
      <c r="AC54" s="21"/>
      <c r="AD54" s="21"/>
      <c r="AE54" s="158" t="s">
        <v>717</v>
      </c>
      <c r="AF54" s="158">
        <v>1</v>
      </c>
      <c r="AG54" s="155" t="s">
        <v>1244</v>
      </c>
      <c r="AH54" s="21"/>
      <c r="AI54" s="21"/>
      <c r="AJ54" s="21">
        <v>1</v>
      </c>
      <c r="AK54" s="21"/>
      <c r="AL54" s="21"/>
      <c r="AM54" s="21"/>
      <c r="AN54" s="21"/>
      <c r="AO54" s="21"/>
      <c r="AP54" s="21"/>
      <c r="AQ54" s="21"/>
      <c r="AR54" s="21"/>
    </row>
    <row r="55" ht="28" spans="1:44">
      <c r="A55" s="21">
        <v>20056</v>
      </c>
      <c r="B55" s="21" t="s">
        <v>409</v>
      </c>
      <c r="C55" s="21">
        <v>2</v>
      </c>
      <c r="D55" s="23">
        <v>1</v>
      </c>
      <c r="E55" s="23">
        <v>1</v>
      </c>
      <c r="F55" s="23">
        <v>4</v>
      </c>
      <c r="G55" s="23">
        <v>4</v>
      </c>
      <c r="H55" s="23">
        <v>3</v>
      </c>
      <c r="I55" s="161">
        <v>1</v>
      </c>
      <c r="J55" s="14" t="s">
        <v>808</v>
      </c>
      <c r="K55" s="163">
        <v>3</v>
      </c>
      <c r="L55" s="163">
        <v>8</v>
      </c>
      <c r="M55" s="164">
        <v>3</v>
      </c>
      <c r="N55" s="19">
        <v>1</v>
      </c>
      <c r="O55" s="19">
        <v>1</v>
      </c>
      <c r="P55" s="19" t="s">
        <v>410</v>
      </c>
      <c r="Q55" s="23" t="s">
        <v>1242</v>
      </c>
      <c r="U55" s="21"/>
      <c r="V55" s="21"/>
      <c r="W55" s="21"/>
      <c r="X55" s="21"/>
      <c r="Y55" s="21"/>
      <c r="Z55" s="21"/>
      <c r="AA55" s="21"/>
      <c r="AB55" s="21" t="s">
        <v>1245</v>
      </c>
      <c r="AC55" s="21"/>
      <c r="AD55" s="21"/>
      <c r="AE55" s="158" t="s">
        <v>717</v>
      </c>
      <c r="AF55" s="158">
        <v>1</v>
      </c>
      <c r="AG55" s="155" t="s">
        <v>1244</v>
      </c>
      <c r="AH55" s="21"/>
      <c r="AI55" s="21"/>
      <c r="AJ55" s="21">
        <v>1</v>
      </c>
      <c r="AK55" s="21"/>
      <c r="AL55" s="21"/>
      <c r="AM55" s="21"/>
      <c r="AN55" s="21"/>
      <c r="AO55" s="21"/>
      <c r="AP55" s="21"/>
      <c r="AQ55" s="21"/>
      <c r="AR55" s="21"/>
    </row>
    <row r="56" ht="28" spans="1:44">
      <c r="A56" s="21">
        <v>20057</v>
      </c>
      <c r="B56" s="21" t="s">
        <v>411</v>
      </c>
      <c r="C56" s="21">
        <v>2</v>
      </c>
      <c r="D56" s="23">
        <v>1</v>
      </c>
      <c r="E56" s="23">
        <v>1</v>
      </c>
      <c r="F56" s="23">
        <v>4</v>
      </c>
      <c r="G56" s="23">
        <v>5</v>
      </c>
      <c r="H56" s="23">
        <v>3</v>
      </c>
      <c r="I56" s="161">
        <v>1</v>
      </c>
      <c r="J56" s="14" t="s">
        <v>808</v>
      </c>
      <c r="K56" s="163">
        <v>3</v>
      </c>
      <c r="L56" s="163">
        <v>8</v>
      </c>
      <c r="M56" s="14">
        <v>3</v>
      </c>
      <c r="N56" s="19">
        <v>1</v>
      </c>
      <c r="O56" s="19">
        <v>1</v>
      </c>
      <c r="P56" s="19" t="s">
        <v>412</v>
      </c>
      <c r="Q56" s="23" t="s">
        <v>1246</v>
      </c>
      <c r="R56" s="23"/>
      <c r="U56" s="21"/>
      <c r="V56" s="21"/>
      <c r="W56" s="21"/>
      <c r="X56" s="21"/>
      <c r="Y56" s="21"/>
      <c r="Z56" s="21"/>
      <c r="AA56" s="21"/>
      <c r="AB56" s="21" t="s">
        <v>1247</v>
      </c>
      <c r="AC56" s="21"/>
      <c r="AD56" s="21"/>
      <c r="AE56" s="158" t="s">
        <v>717</v>
      </c>
      <c r="AF56" s="158">
        <v>1</v>
      </c>
      <c r="AG56" s="155" t="s">
        <v>1244</v>
      </c>
      <c r="AH56" s="21"/>
      <c r="AI56" s="21"/>
      <c r="AJ56" s="21">
        <v>1</v>
      </c>
      <c r="AK56" s="21"/>
      <c r="AL56" s="21"/>
      <c r="AM56" s="21"/>
      <c r="AN56" s="21"/>
      <c r="AO56" s="21"/>
      <c r="AP56" s="21"/>
      <c r="AQ56" s="21"/>
      <c r="AR56" s="21"/>
    </row>
    <row r="57" ht="84" spans="1:44">
      <c r="A57" s="21">
        <v>20058</v>
      </c>
      <c r="B57" s="21" t="s">
        <v>413</v>
      </c>
      <c r="C57" s="21">
        <v>2</v>
      </c>
      <c r="D57" s="23">
        <v>1</v>
      </c>
      <c r="E57" s="23">
        <v>2</v>
      </c>
      <c r="F57" s="23">
        <v>4</v>
      </c>
      <c r="G57" s="23">
        <v>5</v>
      </c>
      <c r="H57" s="23">
        <v>3</v>
      </c>
      <c r="I57" s="21">
        <v>0</v>
      </c>
      <c r="J57" s="14" t="s">
        <v>808</v>
      </c>
      <c r="K57" s="163">
        <v>3</v>
      </c>
      <c r="L57" s="163">
        <v>8</v>
      </c>
      <c r="M57" s="164">
        <v>3</v>
      </c>
      <c r="N57" s="17">
        <v>1</v>
      </c>
      <c r="O57" s="17">
        <v>1</v>
      </c>
      <c r="P57" s="17" t="s">
        <v>1248</v>
      </c>
      <c r="Q57" s="21" t="s">
        <v>1249</v>
      </c>
      <c r="U57" s="21"/>
      <c r="V57" s="21"/>
      <c r="W57" s="21">
        <v>56</v>
      </c>
      <c r="X57" s="21"/>
      <c r="Y57" s="21"/>
      <c r="Z57" s="21"/>
      <c r="AA57" s="21"/>
      <c r="AB57" s="21" t="s">
        <v>1250</v>
      </c>
      <c r="AC57" s="21"/>
      <c r="AD57" s="21"/>
      <c r="AE57" s="158" t="s">
        <v>717</v>
      </c>
      <c r="AF57" s="158">
        <v>1</v>
      </c>
      <c r="AG57" s="155" t="s">
        <v>1236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</row>
    <row r="58" ht="83" customHeight="1" spans="1:44">
      <c r="A58" s="21">
        <v>20059</v>
      </c>
      <c r="B58" s="21" t="s">
        <v>415</v>
      </c>
      <c r="C58" s="21">
        <v>3</v>
      </c>
      <c r="D58" s="21">
        <v>1</v>
      </c>
      <c r="E58" s="21">
        <v>1</v>
      </c>
      <c r="F58" s="21">
        <v>3</v>
      </c>
      <c r="G58" s="23">
        <v>1</v>
      </c>
      <c r="H58" s="21">
        <v>3</v>
      </c>
      <c r="I58" s="21">
        <v>0</v>
      </c>
      <c r="J58" s="2" t="s">
        <v>1251</v>
      </c>
      <c r="K58" s="163">
        <v>2</v>
      </c>
      <c r="L58" s="163">
        <v>5</v>
      </c>
      <c r="M58" s="14">
        <v>3</v>
      </c>
      <c r="N58" s="17">
        <v>1</v>
      </c>
      <c r="O58" s="17">
        <v>1</v>
      </c>
      <c r="P58" s="17" t="s">
        <v>416</v>
      </c>
      <c r="Q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158" t="s">
        <v>717</v>
      </c>
      <c r="AF58" s="158">
        <v>1</v>
      </c>
      <c r="AG58" s="155" t="s">
        <v>1252</v>
      </c>
      <c r="AH58" s="21"/>
      <c r="AI58" s="21"/>
      <c r="AJ58" s="21">
        <v>1</v>
      </c>
      <c r="AK58" s="21"/>
      <c r="AL58" s="21"/>
      <c r="AM58" s="21"/>
      <c r="AN58" s="21"/>
      <c r="AO58" s="21"/>
      <c r="AP58" s="21"/>
      <c r="AQ58" s="21"/>
      <c r="AR58" s="21"/>
    </row>
    <row r="59" ht="83" customHeight="1" spans="1:44">
      <c r="A59" s="21">
        <v>20060</v>
      </c>
      <c r="B59" s="21" t="s">
        <v>417</v>
      </c>
      <c r="C59" s="21">
        <v>3</v>
      </c>
      <c r="D59" s="21">
        <v>1</v>
      </c>
      <c r="E59" s="21">
        <v>1</v>
      </c>
      <c r="F59" s="21">
        <v>3</v>
      </c>
      <c r="G59" s="23">
        <v>1</v>
      </c>
      <c r="H59" s="21">
        <v>3</v>
      </c>
      <c r="I59" s="21">
        <v>0</v>
      </c>
      <c r="J59" s="2" t="s">
        <v>1251</v>
      </c>
      <c r="K59" s="163">
        <v>2</v>
      </c>
      <c r="L59" s="163">
        <v>5</v>
      </c>
      <c r="M59" s="164">
        <v>3</v>
      </c>
      <c r="N59" s="17">
        <v>1</v>
      </c>
      <c r="O59" s="17">
        <v>1</v>
      </c>
      <c r="P59" s="17" t="s">
        <v>416</v>
      </c>
      <c r="Q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158" t="s">
        <v>717</v>
      </c>
      <c r="AF59" s="158">
        <v>1</v>
      </c>
      <c r="AG59" s="155" t="s">
        <v>1252</v>
      </c>
      <c r="AH59" s="21"/>
      <c r="AI59" s="21"/>
      <c r="AJ59" s="21">
        <v>1</v>
      </c>
      <c r="AK59" s="21"/>
      <c r="AL59" s="21"/>
      <c r="AM59" s="21"/>
      <c r="AN59" s="21"/>
      <c r="AO59" s="21"/>
      <c r="AP59" s="21"/>
      <c r="AQ59" s="21"/>
      <c r="AR59" s="21"/>
    </row>
    <row r="60" ht="83" customHeight="1" spans="1:44">
      <c r="A60" s="21">
        <v>20061</v>
      </c>
      <c r="B60" s="21" t="s">
        <v>418</v>
      </c>
      <c r="C60" s="21">
        <v>3</v>
      </c>
      <c r="D60" s="21">
        <v>1</v>
      </c>
      <c r="E60" s="21">
        <v>1</v>
      </c>
      <c r="F60" s="21">
        <v>3</v>
      </c>
      <c r="G60" s="23">
        <v>1</v>
      </c>
      <c r="H60" s="21">
        <v>3</v>
      </c>
      <c r="I60" s="21">
        <v>0</v>
      </c>
      <c r="J60" s="2" t="s">
        <v>1251</v>
      </c>
      <c r="K60" s="163">
        <v>2</v>
      </c>
      <c r="L60" s="163">
        <v>5</v>
      </c>
      <c r="M60" s="14">
        <v>3</v>
      </c>
      <c r="N60" s="17">
        <v>1</v>
      </c>
      <c r="O60" s="17">
        <v>1</v>
      </c>
      <c r="P60" s="17" t="s">
        <v>416</v>
      </c>
      <c r="Q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158" t="s">
        <v>717</v>
      </c>
      <c r="AF60" s="158">
        <v>1</v>
      </c>
      <c r="AG60" s="155" t="s">
        <v>1252</v>
      </c>
      <c r="AH60" s="21"/>
      <c r="AI60" s="21"/>
      <c r="AJ60" s="21">
        <v>1</v>
      </c>
      <c r="AK60" s="21"/>
      <c r="AL60" s="21"/>
      <c r="AM60" s="21"/>
      <c r="AN60" s="21"/>
      <c r="AO60" s="21"/>
      <c r="AP60" s="21"/>
      <c r="AQ60" s="21"/>
      <c r="AR60" s="21"/>
    </row>
    <row r="61" ht="84" spans="1:44">
      <c r="A61" s="21">
        <v>20062</v>
      </c>
      <c r="B61" s="21" t="s">
        <v>419</v>
      </c>
      <c r="C61" s="23">
        <v>2</v>
      </c>
      <c r="D61" s="28">
        <v>2</v>
      </c>
      <c r="E61" s="23">
        <v>1</v>
      </c>
      <c r="F61" s="23">
        <v>1</v>
      </c>
      <c r="G61" s="23">
        <v>4</v>
      </c>
      <c r="H61" s="23">
        <v>5</v>
      </c>
      <c r="I61" s="23">
        <v>5</v>
      </c>
      <c r="J61" s="14" t="s">
        <v>808</v>
      </c>
      <c r="K61" s="14">
        <v>6</v>
      </c>
      <c r="L61" s="14">
        <v>2</v>
      </c>
      <c r="M61" s="14">
        <v>3</v>
      </c>
      <c r="N61" s="14"/>
      <c r="O61" s="14">
        <v>1</v>
      </c>
      <c r="P61" s="14" t="s">
        <v>1253</v>
      </c>
      <c r="Q61" s="21" t="s">
        <v>1254</v>
      </c>
      <c r="U61" s="21"/>
      <c r="V61" s="21"/>
      <c r="W61" s="21">
        <v>41</v>
      </c>
      <c r="X61" s="21"/>
      <c r="Z61" s="21"/>
      <c r="AA61" s="21"/>
      <c r="AB61" s="21" t="s">
        <v>1255</v>
      </c>
      <c r="AC61" s="21"/>
      <c r="AD61" s="21"/>
      <c r="AE61" s="158" t="s">
        <v>717</v>
      </c>
      <c r="AF61" s="158">
        <v>1</v>
      </c>
      <c r="AG61" s="155" t="s">
        <v>1256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</row>
    <row r="62" ht="19" customHeight="1" spans="1:44">
      <c r="A62" s="21">
        <v>20063</v>
      </c>
      <c r="B62" s="21" t="s">
        <v>92</v>
      </c>
      <c r="C62" s="21">
        <v>2</v>
      </c>
      <c r="D62" s="28">
        <v>2</v>
      </c>
      <c r="E62" s="23">
        <v>1</v>
      </c>
      <c r="F62" s="23">
        <v>1</v>
      </c>
      <c r="G62" s="23">
        <v>4</v>
      </c>
      <c r="H62" s="28">
        <v>5</v>
      </c>
      <c r="I62" s="23">
        <v>5</v>
      </c>
      <c r="J62" s="14" t="s">
        <v>1069</v>
      </c>
      <c r="K62" s="14">
        <v>5</v>
      </c>
      <c r="L62" s="14">
        <v>2</v>
      </c>
      <c r="M62" s="14">
        <v>3</v>
      </c>
      <c r="N62" s="14"/>
      <c r="O62" s="14"/>
      <c r="P62" s="14" t="s">
        <v>1257</v>
      </c>
      <c r="Q62" s="23" t="s">
        <v>1258</v>
      </c>
      <c r="U62" s="21"/>
      <c r="V62" s="21"/>
      <c r="W62" s="23">
        <v>3</v>
      </c>
      <c r="X62" s="21">
        <v>34</v>
      </c>
      <c r="Z62" s="21"/>
      <c r="AA62" s="21"/>
      <c r="AB62" s="21" t="s">
        <v>1255</v>
      </c>
      <c r="AC62" s="21"/>
      <c r="AD62" s="21"/>
      <c r="AE62" s="158" t="s">
        <v>717</v>
      </c>
      <c r="AF62" s="158">
        <v>1</v>
      </c>
      <c r="AG62" s="155" t="s">
        <v>1259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</row>
    <row r="63" ht="28" spans="1:44">
      <c r="A63" s="21">
        <v>20064</v>
      </c>
      <c r="B63" s="21" t="s">
        <v>422</v>
      </c>
      <c r="C63" s="21">
        <v>2</v>
      </c>
      <c r="D63" s="28">
        <v>2</v>
      </c>
      <c r="E63" s="23">
        <v>1</v>
      </c>
      <c r="F63" s="23">
        <v>1</v>
      </c>
      <c r="G63" s="23">
        <v>4</v>
      </c>
      <c r="H63" s="23">
        <v>2</v>
      </c>
      <c r="I63" s="23">
        <v>0</v>
      </c>
      <c r="J63" s="14" t="s">
        <v>1260</v>
      </c>
      <c r="K63" s="14">
        <v>3</v>
      </c>
      <c r="L63" s="14">
        <v>2</v>
      </c>
      <c r="M63" s="14">
        <v>3</v>
      </c>
      <c r="N63" s="14"/>
      <c r="O63" s="14"/>
      <c r="P63" s="14" t="s">
        <v>423</v>
      </c>
      <c r="Q63" s="21" t="s">
        <v>1261</v>
      </c>
      <c r="U63" s="21"/>
      <c r="V63" s="21"/>
      <c r="W63" s="21"/>
      <c r="X63" s="21"/>
      <c r="Y63" s="21"/>
      <c r="Z63" s="21"/>
      <c r="AA63" s="21"/>
      <c r="AB63" s="21" t="s">
        <v>1262</v>
      </c>
      <c r="AC63" s="21"/>
      <c r="AD63" s="21"/>
      <c r="AE63" s="158" t="s">
        <v>717</v>
      </c>
      <c r="AF63" s="158">
        <v>1</v>
      </c>
      <c r="AG63" s="155" t="s">
        <v>1263</v>
      </c>
      <c r="AH63" s="21"/>
      <c r="AI63" s="21"/>
      <c r="AJ63" s="21">
        <v>1</v>
      </c>
      <c r="AK63" s="21"/>
      <c r="AL63" s="21"/>
      <c r="AM63" s="21"/>
      <c r="AN63" s="21"/>
      <c r="AO63" s="21"/>
      <c r="AP63" s="21"/>
      <c r="AQ63" s="21"/>
      <c r="AR63" s="21"/>
    </row>
    <row r="64" ht="28" spans="1:44">
      <c r="A64" s="21">
        <v>20065</v>
      </c>
      <c r="B64" s="21" t="s">
        <v>424</v>
      </c>
      <c r="C64" s="21">
        <v>2</v>
      </c>
      <c r="D64" s="28">
        <v>2</v>
      </c>
      <c r="E64" s="23">
        <v>1</v>
      </c>
      <c r="F64" s="23">
        <v>1</v>
      </c>
      <c r="G64" s="23">
        <v>4</v>
      </c>
      <c r="H64" s="23">
        <v>2</v>
      </c>
      <c r="I64" s="23">
        <v>5</v>
      </c>
      <c r="J64" s="14" t="s">
        <v>1069</v>
      </c>
      <c r="K64" s="14">
        <v>5</v>
      </c>
      <c r="L64" s="14">
        <v>5</v>
      </c>
      <c r="M64" s="14">
        <v>3</v>
      </c>
      <c r="N64" s="14"/>
      <c r="O64" s="14"/>
      <c r="P64" s="17" t="s">
        <v>425</v>
      </c>
      <c r="Q64" s="23" t="s">
        <v>1264</v>
      </c>
      <c r="U64" s="21"/>
      <c r="V64" s="21"/>
      <c r="W64" s="21"/>
      <c r="X64" s="21"/>
      <c r="Y64" s="21"/>
      <c r="Z64" s="21"/>
      <c r="AA64" s="21"/>
      <c r="AB64" s="21" t="s">
        <v>1265</v>
      </c>
      <c r="AC64" s="21"/>
      <c r="AD64" s="21"/>
      <c r="AE64" s="158" t="s">
        <v>717</v>
      </c>
      <c r="AF64" s="158">
        <v>1</v>
      </c>
      <c r="AG64" s="155" t="s">
        <v>1266</v>
      </c>
      <c r="AH64" s="21"/>
      <c r="AI64" s="21"/>
      <c r="AJ64" s="21">
        <v>1</v>
      </c>
      <c r="AK64" s="21"/>
      <c r="AL64" s="21"/>
      <c r="AM64" s="21"/>
      <c r="AN64" s="21"/>
      <c r="AO64" s="21"/>
      <c r="AP64" s="21"/>
      <c r="AQ64" s="21"/>
      <c r="AR64" s="21"/>
    </row>
    <row r="65" ht="28" spans="1:44">
      <c r="A65" s="21">
        <v>20066</v>
      </c>
      <c r="B65" s="21" t="s">
        <v>426</v>
      </c>
      <c r="C65" s="21">
        <v>2</v>
      </c>
      <c r="D65" s="28">
        <v>2</v>
      </c>
      <c r="E65" s="23">
        <v>1</v>
      </c>
      <c r="F65" s="23">
        <v>1</v>
      </c>
      <c r="G65" s="23">
        <v>4</v>
      </c>
      <c r="H65" s="23">
        <v>4</v>
      </c>
      <c r="I65" s="23">
        <v>0</v>
      </c>
      <c r="J65" s="14" t="s">
        <v>1069</v>
      </c>
      <c r="K65" s="14">
        <v>5</v>
      </c>
      <c r="L65" s="16">
        <v>2</v>
      </c>
      <c r="M65" s="14">
        <v>3</v>
      </c>
      <c r="N65" s="14"/>
      <c r="O65" s="14"/>
      <c r="P65" s="16" t="s">
        <v>1267</v>
      </c>
      <c r="U65" s="21"/>
      <c r="V65" s="21"/>
      <c r="W65" s="21">
        <v>36</v>
      </c>
      <c r="X65" s="21"/>
      <c r="Y65" s="21"/>
      <c r="Z65" s="21"/>
      <c r="AA65" s="21"/>
      <c r="AB65" s="21" t="s">
        <v>1268</v>
      </c>
      <c r="AC65" s="21"/>
      <c r="AD65" s="21"/>
      <c r="AE65" s="158" t="s">
        <v>717</v>
      </c>
      <c r="AF65" s="158">
        <v>1</v>
      </c>
      <c r="AG65" s="155" t="s">
        <v>1269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</row>
    <row r="66" ht="28" spans="1:44">
      <c r="A66" s="21">
        <v>20067</v>
      </c>
      <c r="B66" s="21" t="s">
        <v>428</v>
      </c>
      <c r="C66" s="21">
        <v>2</v>
      </c>
      <c r="D66" s="23">
        <v>1</v>
      </c>
      <c r="E66" s="23">
        <v>2</v>
      </c>
      <c r="F66" s="23">
        <v>1</v>
      </c>
      <c r="G66" s="23">
        <v>5</v>
      </c>
      <c r="H66" s="23">
        <v>3</v>
      </c>
      <c r="I66" s="161">
        <v>1</v>
      </c>
      <c r="J66" s="14" t="s">
        <v>808</v>
      </c>
      <c r="K66" s="14">
        <v>3</v>
      </c>
      <c r="L66" s="14">
        <v>8</v>
      </c>
      <c r="M66" s="14">
        <v>3</v>
      </c>
      <c r="N66" s="17">
        <v>1</v>
      </c>
      <c r="O66" s="17">
        <v>1</v>
      </c>
      <c r="P66" s="17" t="s">
        <v>1270</v>
      </c>
      <c r="U66" s="21"/>
      <c r="V66" s="21"/>
      <c r="W66" s="21">
        <v>56</v>
      </c>
      <c r="X66" s="21"/>
      <c r="Y66" s="21"/>
      <c r="Z66" s="21"/>
      <c r="AA66" s="21"/>
      <c r="AB66" s="21"/>
      <c r="AC66" s="21"/>
      <c r="AD66" s="21"/>
      <c r="AE66" s="158" t="s">
        <v>717</v>
      </c>
      <c r="AF66" s="158">
        <v>1</v>
      </c>
      <c r="AG66" s="155" t="s">
        <v>1236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</row>
    <row r="67" ht="84" spans="1:44">
      <c r="A67" s="21">
        <v>20068</v>
      </c>
      <c r="B67" s="21" t="s">
        <v>430</v>
      </c>
      <c r="C67" s="21">
        <v>2</v>
      </c>
      <c r="D67" s="28">
        <v>2</v>
      </c>
      <c r="E67" s="23">
        <v>1</v>
      </c>
      <c r="F67" s="23">
        <v>1</v>
      </c>
      <c r="G67" s="23">
        <v>4</v>
      </c>
      <c r="H67" s="23">
        <v>3</v>
      </c>
      <c r="I67" s="23">
        <v>0</v>
      </c>
      <c r="J67" s="14" t="s">
        <v>1069</v>
      </c>
      <c r="K67" s="14">
        <v>5</v>
      </c>
      <c r="L67" s="14">
        <v>8</v>
      </c>
      <c r="M67" s="14">
        <v>3</v>
      </c>
      <c r="N67" s="14"/>
      <c r="O67" s="14"/>
      <c r="P67" s="14" t="s">
        <v>1271</v>
      </c>
      <c r="Q67" s="21" t="s">
        <v>1272</v>
      </c>
      <c r="U67" s="21"/>
      <c r="V67" s="21"/>
      <c r="W67" s="21">
        <v>36</v>
      </c>
      <c r="X67" s="21"/>
      <c r="Y67" s="21"/>
      <c r="Z67" s="21"/>
      <c r="AA67" s="21"/>
      <c r="AB67" s="21" t="s">
        <v>1255</v>
      </c>
      <c r="AC67" s="21"/>
      <c r="AD67" s="21"/>
      <c r="AE67" s="158" t="s">
        <v>717</v>
      </c>
      <c r="AF67" s="158">
        <v>1</v>
      </c>
      <c r="AG67" s="155" t="s">
        <v>1273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</row>
    <row r="68" ht="56" spans="1:44">
      <c r="A68" s="21">
        <v>20069</v>
      </c>
      <c r="B68" s="16" t="s">
        <v>432</v>
      </c>
      <c r="C68" s="21">
        <v>2</v>
      </c>
      <c r="D68" s="28">
        <v>2</v>
      </c>
      <c r="E68" s="23">
        <v>1</v>
      </c>
      <c r="F68" s="23">
        <v>1</v>
      </c>
      <c r="G68" s="23">
        <v>4</v>
      </c>
      <c r="H68" s="23">
        <v>3</v>
      </c>
      <c r="I68" s="161">
        <v>1</v>
      </c>
      <c r="J68" s="14" t="s">
        <v>1069</v>
      </c>
      <c r="K68" s="14">
        <v>5</v>
      </c>
      <c r="L68" s="16">
        <v>6</v>
      </c>
      <c r="M68" s="14">
        <v>3</v>
      </c>
      <c r="N68" s="17">
        <v>1</v>
      </c>
      <c r="O68" s="17">
        <v>1</v>
      </c>
      <c r="P68" s="17" t="s">
        <v>433</v>
      </c>
      <c r="Q68" s="21" t="s">
        <v>1274</v>
      </c>
      <c r="U68" s="21"/>
      <c r="V68" s="21"/>
      <c r="W68" s="21"/>
      <c r="X68" s="21"/>
      <c r="Y68" s="21"/>
      <c r="Z68" s="21"/>
      <c r="AA68" s="21"/>
      <c r="AB68" s="21" t="s">
        <v>1275</v>
      </c>
      <c r="AC68" s="21"/>
      <c r="AD68" s="21"/>
      <c r="AE68" s="158" t="s">
        <v>717</v>
      </c>
      <c r="AF68" s="158">
        <v>1</v>
      </c>
      <c r="AG68" s="155" t="s">
        <v>1276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</row>
    <row r="69" ht="42" spans="1:44">
      <c r="A69" s="21">
        <v>20070</v>
      </c>
      <c r="B69" s="21" t="s">
        <v>434</v>
      </c>
      <c r="C69" s="21">
        <v>2</v>
      </c>
      <c r="D69" s="28">
        <v>2</v>
      </c>
      <c r="E69" s="23">
        <v>1</v>
      </c>
      <c r="F69" s="23">
        <v>1</v>
      </c>
      <c r="G69" s="23">
        <v>5</v>
      </c>
      <c r="H69" s="28">
        <v>3</v>
      </c>
      <c r="I69" s="23">
        <v>0</v>
      </c>
      <c r="J69" s="14" t="s">
        <v>1260</v>
      </c>
      <c r="K69" s="14">
        <v>3</v>
      </c>
      <c r="L69" s="14">
        <v>8</v>
      </c>
      <c r="M69" s="14">
        <v>3</v>
      </c>
      <c r="N69" s="14"/>
      <c r="O69" s="14"/>
      <c r="P69" s="14" t="s">
        <v>1277</v>
      </c>
      <c r="Q69" s="21" t="s">
        <v>1278</v>
      </c>
      <c r="U69" s="21"/>
      <c r="V69" s="21"/>
      <c r="W69" s="23">
        <v>34</v>
      </c>
      <c r="X69" s="21"/>
      <c r="Y69" s="21"/>
      <c r="Z69" s="21"/>
      <c r="AA69" s="21"/>
      <c r="AB69" s="21" t="s">
        <v>1279</v>
      </c>
      <c r="AC69" s="21"/>
      <c r="AD69" s="21"/>
      <c r="AE69" s="158" t="s">
        <v>717</v>
      </c>
      <c r="AF69" s="158">
        <v>1</v>
      </c>
      <c r="AG69" s="155" t="s">
        <v>1280</v>
      </c>
      <c r="AH69" s="21"/>
      <c r="AI69" s="21"/>
      <c r="AJ69" s="21">
        <v>1</v>
      </c>
      <c r="AK69" s="21"/>
      <c r="AL69" s="21"/>
      <c r="AM69" s="21"/>
      <c r="AN69" s="21"/>
      <c r="AO69" s="21"/>
      <c r="AP69" s="21"/>
      <c r="AQ69" s="21"/>
      <c r="AR69" s="21"/>
    </row>
    <row r="70" ht="42" spans="1:44">
      <c r="A70" s="21">
        <v>20071</v>
      </c>
      <c r="B70" s="21" t="s">
        <v>436</v>
      </c>
      <c r="C70" s="21">
        <v>3</v>
      </c>
      <c r="D70" s="21">
        <v>1</v>
      </c>
      <c r="E70" s="21">
        <v>1</v>
      </c>
      <c r="F70" s="21">
        <v>3</v>
      </c>
      <c r="G70" s="23">
        <v>1</v>
      </c>
      <c r="H70" s="21">
        <v>3</v>
      </c>
      <c r="I70" s="21">
        <v>0</v>
      </c>
      <c r="J70" s="2" t="s">
        <v>1251</v>
      </c>
      <c r="K70" s="163">
        <v>2</v>
      </c>
      <c r="L70" s="163">
        <v>5</v>
      </c>
      <c r="M70" s="14">
        <v>3</v>
      </c>
      <c r="N70" s="17">
        <v>1</v>
      </c>
      <c r="O70" s="17">
        <v>1</v>
      </c>
      <c r="P70" s="17" t="s">
        <v>416</v>
      </c>
      <c r="U70" s="21"/>
      <c r="V70" s="21"/>
      <c r="W70" s="21"/>
      <c r="X70" s="21"/>
      <c r="Y70" s="21"/>
      <c r="Z70" s="21"/>
      <c r="AA70" s="21"/>
      <c r="AB70" s="21" t="s">
        <v>1281</v>
      </c>
      <c r="AC70" s="21"/>
      <c r="AD70" s="21"/>
      <c r="AE70" s="158" t="s">
        <v>717</v>
      </c>
      <c r="AF70" s="158">
        <v>1</v>
      </c>
      <c r="AG70" s="155" t="s">
        <v>1252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</row>
    <row r="71" ht="84" spans="1:44">
      <c r="A71" s="21">
        <v>20072</v>
      </c>
      <c r="B71" s="21" t="s">
        <v>437</v>
      </c>
      <c r="C71" s="21">
        <v>2</v>
      </c>
      <c r="D71" s="23">
        <v>2</v>
      </c>
      <c r="E71" s="23">
        <v>1</v>
      </c>
      <c r="F71" s="23">
        <v>1</v>
      </c>
      <c r="G71" s="23">
        <v>4</v>
      </c>
      <c r="H71" s="23">
        <v>3</v>
      </c>
      <c r="I71" s="23">
        <v>3</v>
      </c>
      <c r="J71" s="14" t="s">
        <v>808</v>
      </c>
      <c r="K71" s="14">
        <v>3</v>
      </c>
      <c r="L71" s="14">
        <v>2</v>
      </c>
      <c r="M71" s="14">
        <v>1</v>
      </c>
      <c r="N71" s="14"/>
      <c r="O71" s="14"/>
      <c r="P71" s="14" t="s">
        <v>1282</v>
      </c>
      <c r="Q71" s="21" t="s">
        <v>1283</v>
      </c>
      <c r="U71" s="21"/>
      <c r="V71" s="21"/>
      <c r="W71" s="21">
        <v>36</v>
      </c>
      <c r="X71" s="21"/>
      <c r="Y71" s="21"/>
      <c r="Z71" s="21"/>
      <c r="AA71" s="21"/>
      <c r="AB71" s="21" t="s">
        <v>1284</v>
      </c>
      <c r="AC71" s="21"/>
      <c r="AD71" s="21"/>
      <c r="AE71" s="21"/>
      <c r="AF71" s="21"/>
      <c r="AG71" s="155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</row>
    <row r="72" ht="98" spans="1:44">
      <c r="A72" s="21">
        <v>20073</v>
      </c>
      <c r="B72" s="21" t="s">
        <v>439</v>
      </c>
      <c r="C72" s="21">
        <v>2</v>
      </c>
      <c r="D72" s="28">
        <v>2</v>
      </c>
      <c r="E72" s="23">
        <v>1</v>
      </c>
      <c r="F72" s="23">
        <v>1</v>
      </c>
      <c r="G72" s="23">
        <v>4</v>
      </c>
      <c r="H72" s="28">
        <v>5</v>
      </c>
      <c r="I72" s="23">
        <v>0</v>
      </c>
      <c r="J72" s="14" t="s">
        <v>808</v>
      </c>
      <c r="K72" s="14">
        <v>7</v>
      </c>
      <c r="L72" s="14">
        <v>5</v>
      </c>
      <c r="M72" s="14">
        <v>3</v>
      </c>
      <c r="N72" s="14"/>
      <c r="O72" s="14"/>
      <c r="P72" s="14" t="s">
        <v>1285</v>
      </c>
      <c r="Q72" s="21" t="s">
        <v>1286</v>
      </c>
      <c r="U72" s="21"/>
      <c r="V72" s="21"/>
      <c r="W72" s="21"/>
      <c r="X72" s="21"/>
      <c r="Y72" s="21"/>
      <c r="Z72" s="21"/>
      <c r="AA72" s="21"/>
      <c r="AB72" s="21" t="s">
        <v>1287</v>
      </c>
      <c r="AC72" s="21"/>
      <c r="AD72" s="21"/>
      <c r="AE72" s="21" t="s">
        <v>1288</v>
      </c>
      <c r="AF72" s="21">
        <v>2</v>
      </c>
      <c r="AG72" s="155" t="s">
        <v>1289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</row>
    <row r="73" ht="19" customHeight="1" spans="1:44">
      <c r="A73" s="21">
        <v>20074</v>
      </c>
      <c r="B73" s="21" t="s">
        <v>441</v>
      </c>
      <c r="C73" s="21">
        <v>2</v>
      </c>
      <c r="D73" s="23">
        <v>2</v>
      </c>
      <c r="E73" s="23">
        <v>1</v>
      </c>
      <c r="F73" s="23">
        <v>1</v>
      </c>
      <c r="G73" s="23">
        <v>4</v>
      </c>
      <c r="H73" s="23">
        <v>4</v>
      </c>
      <c r="I73" s="23">
        <v>3</v>
      </c>
      <c r="J73" s="14" t="s">
        <v>1069</v>
      </c>
      <c r="K73" s="14">
        <v>5</v>
      </c>
      <c r="L73" s="14">
        <v>5</v>
      </c>
      <c r="M73" s="14">
        <v>1</v>
      </c>
      <c r="N73" s="17">
        <v>1</v>
      </c>
      <c r="O73" s="17">
        <v>1</v>
      </c>
      <c r="P73" s="17" t="s">
        <v>1290</v>
      </c>
      <c r="Q73" s="23" t="s">
        <v>1291</v>
      </c>
      <c r="U73" s="21"/>
      <c r="V73" s="21"/>
      <c r="W73" s="21">
        <v>36</v>
      </c>
      <c r="X73" s="21"/>
      <c r="Y73" s="21"/>
      <c r="Z73" s="21"/>
      <c r="AA73" s="21"/>
      <c r="AB73" s="21" t="s">
        <v>1255</v>
      </c>
      <c r="AC73" s="21"/>
      <c r="AD73" s="21"/>
      <c r="AE73" s="158" t="s">
        <v>717</v>
      </c>
      <c r="AF73" s="158">
        <v>1</v>
      </c>
      <c r="AG73" s="155" t="s">
        <v>1292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</row>
    <row r="74" ht="84" spans="1:44">
      <c r="A74" s="21">
        <v>20075</v>
      </c>
      <c r="B74" s="21" t="s">
        <v>443</v>
      </c>
      <c r="C74" s="21">
        <v>2</v>
      </c>
      <c r="D74" s="23">
        <v>2</v>
      </c>
      <c r="E74" s="23">
        <v>1</v>
      </c>
      <c r="F74" s="23">
        <v>1</v>
      </c>
      <c r="G74" s="23">
        <v>4</v>
      </c>
      <c r="H74" s="23">
        <v>4</v>
      </c>
      <c r="I74" s="23">
        <v>3</v>
      </c>
      <c r="J74" s="14" t="s">
        <v>1069</v>
      </c>
      <c r="K74" s="14">
        <v>5</v>
      </c>
      <c r="L74" s="14">
        <v>5</v>
      </c>
      <c r="M74" s="14">
        <v>1</v>
      </c>
      <c r="N74" s="17">
        <v>1</v>
      </c>
      <c r="O74" s="17">
        <v>1</v>
      </c>
      <c r="P74" s="17" t="s">
        <v>1293</v>
      </c>
      <c r="Q74" s="21" t="s">
        <v>1294</v>
      </c>
      <c r="U74" s="21"/>
      <c r="V74" s="21"/>
      <c r="W74" s="21">
        <v>36</v>
      </c>
      <c r="X74" s="21"/>
      <c r="Y74" s="21"/>
      <c r="Z74" s="21"/>
      <c r="AA74" s="21"/>
      <c r="AB74" s="21" t="s">
        <v>1255</v>
      </c>
      <c r="AC74" s="21"/>
      <c r="AD74" s="21"/>
      <c r="AE74" s="158" t="s">
        <v>717</v>
      </c>
      <c r="AF74" s="158">
        <v>1</v>
      </c>
      <c r="AG74" s="155" t="s">
        <v>1295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</row>
    <row r="75" ht="42" spans="1:44">
      <c r="A75" s="21">
        <v>20076</v>
      </c>
      <c r="B75" s="21" t="s">
        <v>445</v>
      </c>
      <c r="C75" s="21">
        <v>3</v>
      </c>
      <c r="D75" s="21">
        <v>1</v>
      </c>
      <c r="E75" s="21">
        <v>1</v>
      </c>
      <c r="F75" s="21">
        <v>3</v>
      </c>
      <c r="G75" s="23">
        <v>1</v>
      </c>
      <c r="H75" s="21">
        <v>3</v>
      </c>
      <c r="I75" s="21">
        <v>0</v>
      </c>
      <c r="J75" s="2" t="s">
        <v>1251</v>
      </c>
      <c r="K75" s="163">
        <v>2</v>
      </c>
      <c r="L75" s="163">
        <v>5</v>
      </c>
      <c r="M75" s="14">
        <v>3</v>
      </c>
      <c r="N75" s="17">
        <v>1</v>
      </c>
      <c r="O75" s="17">
        <v>1</v>
      </c>
      <c r="P75" s="17" t="s">
        <v>416</v>
      </c>
      <c r="U75" s="21"/>
      <c r="V75" s="21"/>
      <c r="W75" s="21"/>
      <c r="X75" s="21"/>
      <c r="Y75" s="21"/>
      <c r="Z75" s="21"/>
      <c r="AA75" s="21"/>
      <c r="AB75" s="21" t="s">
        <v>1296</v>
      </c>
      <c r="AC75" s="21"/>
      <c r="AD75" s="21"/>
      <c r="AE75" s="158" t="s">
        <v>717</v>
      </c>
      <c r="AF75" s="158">
        <v>1</v>
      </c>
      <c r="AG75" s="155" t="s">
        <v>1297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</row>
    <row r="76" ht="42" spans="1:44">
      <c r="A76" s="21">
        <v>20077</v>
      </c>
      <c r="B76" s="21" t="s">
        <v>446</v>
      </c>
      <c r="C76" s="21">
        <v>3</v>
      </c>
      <c r="D76" s="21">
        <v>1</v>
      </c>
      <c r="E76" s="21">
        <v>1</v>
      </c>
      <c r="F76" s="21">
        <v>3</v>
      </c>
      <c r="G76" s="23">
        <v>1</v>
      </c>
      <c r="H76" s="21">
        <v>3</v>
      </c>
      <c r="I76" s="21">
        <v>0</v>
      </c>
      <c r="J76" s="2" t="s">
        <v>1251</v>
      </c>
      <c r="K76" s="163">
        <v>2</v>
      </c>
      <c r="L76" s="163">
        <v>5</v>
      </c>
      <c r="M76" s="14">
        <v>3</v>
      </c>
      <c r="N76" s="17">
        <v>1</v>
      </c>
      <c r="O76" s="17">
        <v>1</v>
      </c>
      <c r="P76" s="17" t="s">
        <v>416</v>
      </c>
      <c r="Q76" s="23"/>
      <c r="U76" s="21"/>
      <c r="V76" s="21"/>
      <c r="W76" s="21"/>
      <c r="X76" s="21"/>
      <c r="Y76" s="21"/>
      <c r="Z76" s="21"/>
      <c r="AA76" s="21"/>
      <c r="AB76" s="21" t="s">
        <v>1298</v>
      </c>
      <c r="AC76" s="21"/>
      <c r="AD76" s="21"/>
      <c r="AE76" s="158" t="s">
        <v>717</v>
      </c>
      <c r="AF76" s="158">
        <v>1</v>
      </c>
      <c r="AG76" s="155" t="s">
        <v>1297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</row>
    <row r="77" ht="19" customHeight="1" spans="1:44">
      <c r="A77" s="21">
        <v>20078</v>
      </c>
      <c r="B77" s="21" t="s">
        <v>447</v>
      </c>
      <c r="C77" s="21">
        <v>2</v>
      </c>
      <c r="D77" s="23">
        <v>2</v>
      </c>
      <c r="E77" s="23">
        <v>1</v>
      </c>
      <c r="F77" s="23">
        <v>1</v>
      </c>
      <c r="G77" s="23">
        <v>4</v>
      </c>
      <c r="H77" s="23">
        <v>2</v>
      </c>
      <c r="I77" s="23">
        <v>3</v>
      </c>
      <c r="L77" s="16">
        <v>2.2</v>
      </c>
      <c r="N77" s="23"/>
      <c r="O77" s="23"/>
      <c r="P77" s="28" t="s">
        <v>448</v>
      </c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158" t="s">
        <v>717</v>
      </c>
      <c r="AF77" s="158">
        <v>1</v>
      </c>
      <c r="AG77" s="155" t="s">
        <v>1299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</row>
    <row r="78" spans="1:44">
      <c r="A78" s="21">
        <v>20079</v>
      </c>
      <c r="B78" s="21" t="s">
        <v>449</v>
      </c>
      <c r="C78" s="21">
        <v>2</v>
      </c>
      <c r="D78" s="23">
        <v>2</v>
      </c>
      <c r="E78" s="23">
        <v>1</v>
      </c>
      <c r="F78" s="23">
        <v>1</v>
      </c>
      <c r="G78" s="23">
        <v>4</v>
      </c>
      <c r="H78" s="23">
        <v>4</v>
      </c>
      <c r="I78" s="23">
        <v>3</v>
      </c>
      <c r="L78" s="16">
        <v>2.2</v>
      </c>
      <c r="N78" s="23"/>
      <c r="O78" s="23"/>
      <c r="P78" s="28" t="s">
        <v>450</v>
      </c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158" t="s">
        <v>717</v>
      </c>
      <c r="AF78" s="158">
        <v>1</v>
      </c>
      <c r="AG78" s="155" t="s">
        <v>1300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</row>
    <row r="79" ht="28" spans="1:44">
      <c r="A79" s="21">
        <v>20080</v>
      </c>
      <c r="B79" s="21" t="s">
        <v>451</v>
      </c>
      <c r="C79" s="21">
        <v>2</v>
      </c>
      <c r="D79" s="23">
        <v>2</v>
      </c>
      <c r="E79" s="23">
        <v>1</v>
      </c>
      <c r="F79" s="23">
        <v>1</v>
      </c>
      <c r="G79" s="23">
        <v>4</v>
      </c>
      <c r="H79" s="23">
        <v>5</v>
      </c>
      <c r="I79" s="23">
        <v>5</v>
      </c>
      <c r="L79" s="16">
        <v>5</v>
      </c>
      <c r="N79" s="23"/>
      <c r="O79" s="23">
        <v>1</v>
      </c>
      <c r="P79" s="16" t="s">
        <v>452</v>
      </c>
      <c r="Q79" s="23" t="s">
        <v>1301</v>
      </c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158" t="s">
        <v>717</v>
      </c>
      <c r="AF79" s="158">
        <v>1</v>
      </c>
      <c r="AG79" s="155" t="s">
        <v>1302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</row>
    <row r="80" ht="19" customHeight="1" spans="1:44">
      <c r="A80" s="21">
        <v>20081</v>
      </c>
      <c r="B80" s="21" t="s">
        <v>453</v>
      </c>
      <c r="C80" s="21">
        <v>2</v>
      </c>
      <c r="D80" s="23">
        <v>2</v>
      </c>
      <c r="E80" s="23">
        <v>1</v>
      </c>
      <c r="F80" s="23">
        <v>1</v>
      </c>
      <c r="G80" s="23">
        <v>4</v>
      </c>
      <c r="H80" s="23">
        <v>5</v>
      </c>
      <c r="I80" s="23">
        <v>5</v>
      </c>
      <c r="L80" s="28">
        <v>8</v>
      </c>
      <c r="N80" s="23"/>
      <c r="O80" s="23">
        <v>1</v>
      </c>
      <c r="P80" s="28" t="s">
        <v>454</v>
      </c>
      <c r="Q80" s="23" t="s">
        <v>1303</v>
      </c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158" t="s">
        <v>717</v>
      </c>
      <c r="AF80" s="158">
        <v>1</v>
      </c>
      <c r="AG80" s="155" t="s">
        <v>1304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</row>
    <row r="81" ht="19" customHeight="1" spans="1:44">
      <c r="A81" s="21">
        <v>20082</v>
      </c>
      <c r="B81" s="21" t="s">
        <v>455</v>
      </c>
      <c r="C81" s="21">
        <v>2</v>
      </c>
      <c r="D81" s="23">
        <v>2</v>
      </c>
      <c r="E81" s="23">
        <v>1</v>
      </c>
      <c r="F81" s="23">
        <v>1</v>
      </c>
      <c r="G81" s="23">
        <v>4</v>
      </c>
      <c r="H81" s="23">
        <v>3</v>
      </c>
      <c r="I81" s="23">
        <v>3</v>
      </c>
      <c r="L81" s="16">
        <v>5</v>
      </c>
      <c r="N81" s="23"/>
      <c r="O81" s="23"/>
      <c r="P81" s="28" t="s">
        <v>456</v>
      </c>
      <c r="Q81" s="23" t="s">
        <v>1305</v>
      </c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158" t="s">
        <v>717</v>
      </c>
      <c r="AF81" s="158">
        <v>1</v>
      </c>
      <c r="AG81" s="155" t="s">
        <v>1306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</row>
    <row r="82" ht="28" spans="1:44">
      <c r="A82" s="21">
        <v>20083</v>
      </c>
      <c r="B82" s="21" t="s">
        <v>457</v>
      </c>
      <c r="C82" s="21">
        <v>2</v>
      </c>
      <c r="D82" s="23">
        <v>2</v>
      </c>
      <c r="E82" s="23">
        <v>1</v>
      </c>
      <c r="F82" s="23">
        <v>1</v>
      </c>
      <c r="G82" s="23">
        <v>4</v>
      </c>
      <c r="H82" s="23">
        <v>5</v>
      </c>
      <c r="I82" s="23">
        <v>3</v>
      </c>
      <c r="L82" s="28">
        <v>2</v>
      </c>
      <c r="N82" s="23"/>
      <c r="O82" s="23"/>
      <c r="P82" s="16" t="s">
        <v>458</v>
      </c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158" t="s">
        <v>717</v>
      </c>
      <c r="AF82" s="158">
        <v>1</v>
      </c>
      <c r="AG82" s="21" t="s">
        <v>1307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</row>
    <row r="83" ht="19" customHeight="1" spans="1:44">
      <c r="A83" s="21">
        <v>20084</v>
      </c>
      <c r="B83" s="21" t="s">
        <v>459</v>
      </c>
      <c r="C83" s="21">
        <v>2</v>
      </c>
      <c r="D83" s="23">
        <v>2</v>
      </c>
      <c r="E83" s="23">
        <v>1</v>
      </c>
      <c r="F83" s="23">
        <v>1</v>
      </c>
      <c r="G83" s="23">
        <v>4</v>
      </c>
      <c r="H83" s="23">
        <v>4</v>
      </c>
      <c r="I83" s="23">
        <v>3</v>
      </c>
      <c r="L83" s="16">
        <v>5</v>
      </c>
      <c r="P83" s="28" t="s">
        <v>460</v>
      </c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158" t="s">
        <v>717</v>
      </c>
      <c r="AF83" s="158">
        <v>1</v>
      </c>
      <c r="AG83" s="155" t="s">
        <v>1308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</row>
    <row r="84" ht="28" spans="1:44">
      <c r="A84" s="21">
        <v>20085</v>
      </c>
      <c r="B84" s="21" t="s">
        <v>174</v>
      </c>
      <c r="C84" s="21">
        <v>2</v>
      </c>
      <c r="D84" s="23">
        <v>2</v>
      </c>
      <c r="E84" s="23">
        <v>1</v>
      </c>
      <c r="F84" s="23">
        <v>1</v>
      </c>
      <c r="G84" s="23">
        <v>4</v>
      </c>
      <c r="H84" s="23">
        <v>2</v>
      </c>
      <c r="I84" s="23">
        <v>3</v>
      </c>
      <c r="L84" s="16">
        <v>5</v>
      </c>
      <c r="N84" s="23"/>
      <c r="O84" s="23"/>
      <c r="P84" s="16" t="s">
        <v>461</v>
      </c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158" t="s">
        <v>717</v>
      </c>
      <c r="AF84" s="158">
        <v>1</v>
      </c>
      <c r="AG84" s="155" t="s">
        <v>1309</v>
      </c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</row>
    <row r="85" ht="19" customHeight="1" spans="1:44">
      <c r="A85" s="21"/>
      <c r="B85" s="21"/>
      <c r="C85" s="21"/>
      <c r="D85" s="23"/>
      <c r="E85" s="23"/>
      <c r="F85" s="23"/>
      <c r="G85" s="23"/>
      <c r="H85" s="23"/>
      <c r="I85" s="23"/>
      <c r="N85" s="23"/>
      <c r="O85" s="23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</row>
    <row r="86" ht="19" customHeight="1" spans="1:44">
      <c r="A86" s="21"/>
      <c r="B86" s="21"/>
      <c r="C86" s="21"/>
      <c r="D86" s="23"/>
      <c r="E86" s="23"/>
      <c r="F86" s="23"/>
      <c r="G86" s="23"/>
      <c r="H86" s="23"/>
      <c r="N86" s="23"/>
      <c r="O86" s="23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</row>
    <row r="87" ht="19" customHeight="1" spans="1:44">
      <c r="A87" s="21"/>
      <c r="B87" s="21"/>
      <c r="C87" s="21"/>
      <c r="D87" s="23"/>
      <c r="E87" s="23"/>
      <c r="F87" s="23"/>
      <c r="G87" s="23"/>
      <c r="H87" s="23"/>
      <c r="N87" s="23"/>
      <c r="O87" s="23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</row>
    <row r="88" ht="19" customHeight="1" spans="1:44">
      <c r="A88" s="24"/>
      <c r="B88" s="24"/>
      <c r="C88" s="2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 t="s">
        <v>915</v>
      </c>
      <c r="Q88" s="22"/>
      <c r="R88" s="22"/>
      <c r="S88" s="22"/>
      <c r="T88" s="22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</row>
    <row r="89" ht="42" spans="1:44">
      <c r="A89" s="21"/>
      <c r="B89" s="21"/>
      <c r="C89" s="21"/>
      <c r="D89" s="23"/>
      <c r="E89" s="23"/>
      <c r="F89" s="23"/>
      <c r="G89" s="23"/>
      <c r="H89" s="23"/>
      <c r="N89" s="23"/>
      <c r="O89" s="23"/>
      <c r="P89" s="28" t="s">
        <v>1310</v>
      </c>
      <c r="Q89" s="21" t="s">
        <v>1311</v>
      </c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</row>
    <row r="90" ht="19" customHeight="1" spans="1:44">
      <c r="A90" s="21"/>
      <c r="B90" s="21"/>
      <c r="C90" s="21"/>
      <c r="D90" s="23"/>
      <c r="E90" s="23"/>
      <c r="F90" s="23"/>
      <c r="G90" s="23"/>
      <c r="H90" s="23"/>
      <c r="N90" s="23"/>
      <c r="O90" s="23"/>
      <c r="Q90" s="23" t="s">
        <v>1312</v>
      </c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</row>
    <row r="91" ht="19" customHeight="1" spans="1:44">
      <c r="A91" s="21"/>
      <c r="B91" s="21"/>
      <c r="C91" s="21"/>
      <c r="D91" s="23"/>
      <c r="E91" s="23"/>
      <c r="F91" s="23"/>
      <c r="G91" s="23"/>
      <c r="H91" s="23"/>
      <c r="N91" s="23"/>
      <c r="O91" s="23"/>
      <c r="P91" s="23" t="s">
        <v>1313</v>
      </c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</row>
    <row r="92" ht="19" customHeight="1" spans="1:44">
      <c r="A92" s="21"/>
      <c r="B92" s="21"/>
      <c r="C92" s="21"/>
      <c r="D92" s="23"/>
      <c r="E92" s="23"/>
      <c r="F92" s="23"/>
      <c r="G92" s="23"/>
      <c r="H92" s="23"/>
      <c r="N92" s="23"/>
      <c r="O92" s="23"/>
      <c r="P92" s="23" t="s">
        <v>1314</v>
      </c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</row>
    <row r="93" ht="19" customHeight="1" spans="1:44">
      <c r="A93" s="21"/>
      <c r="B93" s="21"/>
      <c r="C93" s="21"/>
      <c r="D93" s="23"/>
      <c r="E93" s="23"/>
      <c r="F93" s="23"/>
      <c r="G93" s="23"/>
      <c r="H93" s="23"/>
      <c r="N93" s="23"/>
      <c r="O93" s="23"/>
      <c r="P93" s="23" t="s">
        <v>1315</v>
      </c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</row>
    <row r="94" ht="19" customHeight="1" spans="1:44">
      <c r="A94" s="21"/>
      <c r="B94" s="21"/>
      <c r="C94" s="21"/>
      <c r="D94" s="23"/>
      <c r="E94" s="23"/>
      <c r="F94" s="23"/>
      <c r="G94" s="23"/>
      <c r="H94" s="23"/>
      <c r="N94" s="23"/>
      <c r="O94" s="23"/>
      <c r="P94" s="23" t="s">
        <v>1316</v>
      </c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</row>
    <row r="95" spans="1:44">
      <c r="A95" s="21"/>
      <c r="B95" s="21"/>
      <c r="C95" s="21"/>
      <c r="D95" s="23"/>
      <c r="E95" s="23"/>
      <c r="F95" s="23"/>
      <c r="G95" s="23"/>
      <c r="H95" s="23"/>
      <c r="N95" s="23"/>
      <c r="O95" s="23"/>
      <c r="P95" s="23" t="s">
        <v>1317</v>
      </c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</row>
    <row r="96" ht="19" customHeight="1" spans="1:44">
      <c r="A96" s="21"/>
      <c r="B96" s="21"/>
      <c r="C96" s="21"/>
      <c r="D96" s="23"/>
      <c r="E96" s="23"/>
      <c r="F96" s="23"/>
      <c r="G96" s="23"/>
      <c r="H96" s="23"/>
      <c r="N96" s="23"/>
      <c r="O96" s="23"/>
      <c r="P96" s="23"/>
      <c r="R96" s="23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</row>
    <row r="97" spans="1:44">
      <c r="A97" s="21"/>
      <c r="B97" s="21"/>
      <c r="C97" s="21"/>
      <c r="N97" s="23"/>
      <c r="O97" s="23"/>
      <c r="P97" s="23" t="s">
        <v>1318</v>
      </c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</row>
    <row r="98" ht="19" customHeight="1" spans="1:44">
      <c r="A98" s="21"/>
      <c r="B98" s="21"/>
      <c r="C98" s="21"/>
      <c r="N98" s="23"/>
      <c r="O98" s="23"/>
      <c r="P98" s="23" t="s">
        <v>1319</v>
      </c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</row>
    <row r="99" ht="28" spans="1:44">
      <c r="A99" s="21"/>
      <c r="B99" s="21"/>
      <c r="C99" s="21"/>
      <c r="N99" s="17"/>
      <c r="O99" s="17"/>
      <c r="P99" s="17" t="s">
        <v>1320</v>
      </c>
      <c r="Q99" s="21" t="s">
        <v>1321</v>
      </c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</row>
    <row r="100" ht="42" spans="1:44">
      <c r="A100" s="21"/>
      <c r="B100" s="21"/>
      <c r="C100" s="21"/>
      <c r="N100" s="21"/>
      <c r="O100" s="21"/>
      <c r="P100" s="21" t="s">
        <v>1322</v>
      </c>
      <c r="Q100" s="21" t="s">
        <v>1323</v>
      </c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</row>
    <row r="101" ht="19" customHeight="1" spans="1:44">
      <c r="A101" s="21"/>
      <c r="B101" s="21"/>
      <c r="C101" s="21"/>
      <c r="N101" s="21"/>
      <c r="O101" s="21"/>
      <c r="P101" s="21" t="s">
        <v>1324</v>
      </c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</row>
    <row r="102" ht="19" customHeight="1" spans="1:44">
      <c r="A102" s="21"/>
      <c r="B102" s="21"/>
      <c r="C102" s="21"/>
      <c r="N102" s="23"/>
      <c r="O102" s="23"/>
      <c r="P102" s="23" t="s">
        <v>1325</v>
      </c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</row>
    <row r="103" ht="19" customHeight="1" spans="1:44">
      <c r="A103" s="21"/>
      <c r="B103" s="21"/>
      <c r="C103" s="21"/>
      <c r="D103" s="23"/>
      <c r="E103" s="23"/>
      <c r="F103" s="23"/>
      <c r="G103" s="23"/>
      <c r="H103" s="23"/>
      <c r="I103" s="23"/>
      <c r="J103" s="21"/>
      <c r="K103" s="23"/>
      <c r="L103" s="23"/>
      <c r="M103" s="23"/>
      <c r="N103" s="23"/>
      <c r="O103" s="23"/>
      <c r="P103" s="23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</row>
    <row r="104" ht="19" customHeight="1" spans="1:44">
      <c r="A104" s="21"/>
      <c r="B104" s="21"/>
      <c r="C104" s="21"/>
      <c r="D104" s="23"/>
      <c r="E104" s="23"/>
      <c r="F104" s="23"/>
      <c r="G104" s="23"/>
      <c r="H104" s="23">
        <v>3</v>
      </c>
      <c r="I104" s="23">
        <v>0</v>
      </c>
      <c r="J104" s="176" t="s">
        <v>808</v>
      </c>
      <c r="K104" s="176">
        <v>3</v>
      </c>
      <c r="L104" s="176">
        <v>3</v>
      </c>
      <c r="M104" s="176"/>
      <c r="N104" s="177"/>
      <c r="O104" s="177"/>
      <c r="P104" s="177" t="s">
        <v>1326</v>
      </c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</row>
    <row r="105" ht="19" customHeight="1" spans="1:44">
      <c r="A105" s="21"/>
      <c r="B105" s="21"/>
      <c r="C105" s="21"/>
      <c r="D105" s="23">
        <v>1</v>
      </c>
      <c r="E105" s="23"/>
      <c r="F105" s="23">
        <v>2</v>
      </c>
      <c r="G105" s="23">
        <v>3</v>
      </c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</row>
    <row r="106" ht="28" spans="1:44">
      <c r="A106" s="21"/>
      <c r="B106" s="21"/>
      <c r="C106" s="21"/>
      <c r="N106" s="21"/>
      <c r="O106" s="21"/>
      <c r="P106" s="21" t="s">
        <v>1327</v>
      </c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</row>
    <row r="107" ht="28" spans="1:44">
      <c r="A107" s="21"/>
      <c r="B107" s="21"/>
      <c r="C107" s="21"/>
      <c r="N107" s="21"/>
      <c r="O107" s="21"/>
      <c r="P107" s="21" t="s">
        <v>1328</v>
      </c>
      <c r="Q107" s="23"/>
      <c r="R107" s="23"/>
      <c r="S107" s="23"/>
      <c r="T107" s="23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</row>
    <row r="108" ht="28" spans="1:44">
      <c r="A108" s="21"/>
      <c r="B108" s="21"/>
      <c r="C108" s="21"/>
      <c r="D108" s="21"/>
      <c r="E108" s="21"/>
      <c r="F108" s="21">
        <v>2</v>
      </c>
      <c r="G108" s="21">
        <v>3</v>
      </c>
      <c r="H108" s="21">
        <v>3</v>
      </c>
      <c r="J108" s="21" t="s">
        <v>1069</v>
      </c>
      <c r="K108" s="21" t="s">
        <v>1329</v>
      </c>
      <c r="L108" s="21" t="s">
        <v>963</v>
      </c>
      <c r="M108" s="21"/>
      <c r="N108" s="21"/>
      <c r="O108" s="21"/>
      <c r="P108" s="21" t="s">
        <v>1330</v>
      </c>
      <c r="Q108" s="23"/>
      <c r="R108" s="23"/>
      <c r="S108" s="23"/>
      <c r="T108" s="23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</row>
    <row r="109" ht="28" spans="1:44">
      <c r="A109" s="21"/>
      <c r="B109" s="21"/>
      <c r="C109" s="21"/>
      <c r="D109" s="21"/>
      <c r="E109" s="21"/>
      <c r="F109" s="21">
        <v>2</v>
      </c>
      <c r="G109" s="21">
        <v>3</v>
      </c>
      <c r="H109" s="21">
        <v>3</v>
      </c>
      <c r="J109" s="21" t="s">
        <v>1069</v>
      </c>
      <c r="K109" s="21" t="s">
        <v>1329</v>
      </c>
      <c r="L109" s="21" t="s">
        <v>963</v>
      </c>
      <c r="M109" s="21"/>
      <c r="N109" s="23"/>
      <c r="O109" s="23"/>
      <c r="P109" s="23" t="s">
        <v>1331</v>
      </c>
      <c r="Q109" s="23" t="s">
        <v>1332</v>
      </c>
      <c r="R109" s="23"/>
      <c r="S109" s="23"/>
      <c r="T109" s="23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</row>
    <row r="110" ht="28" spans="1:44">
      <c r="A110" s="21"/>
      <c r="B110" s="21"/>
      <c r="C110" s="21"/>
      <c r="D110" s="21"/>
      <c r="E110" s="21"/>
      <c r="F110" s="21"/>
      <c r="G110" s="21"/>
      <c r="H110" s="21"/>
      <c r="J110" s="21" t="s">
        <v>1333</v>
      </c>
      <c r="K110" s="21" t="s">
        <v>1334</v>
      </c>
      <c r="L110" s="21" t="s">
        <v>963</v>
      </c>
      <c r="M110" s="21"/>
      <c r="N110" s="21"/>
      <c r="O110" s="21"/>
      <c r="P110" s="21" t="s">
        <v>1335</v>
      </c>
      <c r="Q110" s="21" t="s">
        <v>1336</v>
      </c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</row>
    <row r="111" ht="28" spans="1:44">
      <c r="A111" s="21"/>
      <c r="B111" s="21"/>
      <c r="C111" s="21"/>
      <c r="D111" s="21"/>
      <c r="E111" s="21"/>
      <c r="F111" s="21"/>
      <c r="G111" s="21"/>
      <c r="H111" s="21"/>
      <c r="J111" s="21"/>
      <c r="K111" s="21"/>
      <c r="L111" s="21"/>
      <c r="M111" s="21"/>
      <c r="N111" s="21"/>
      <c r="O111" s="21"/>
      <c r="P111" s="21" t="s">
        <v>1337</v>
      </c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</row>
    <row r="112" ht="28" spans="1:44">
      <c r="A112" s="21"/>
      <c r="B112" s="21"/>
      <c r="C112" s="21"/>
      <c r="D112" s="21"/>
      <c r="E112" s="21"/>
      <c r="F112" s="21"/>
      <c r="G112" s="21"/>
      <c r="H112" s="21"/>
      <c r="N112" s="21"/>
      <c r="O112" s="21"/>
      <c r="P112" s="21" t="s">
        <v>1338</v>
      </c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</row>
    <row r="113" spans="1:44">
      <c r="A113" s="21"/>
      <c r="B113" s="21"/>
      <c r="C113" s="21"/>
      <c r="D113" s="21"/>
      <c r="E113" s="21"/>
      <c r="F113" s="21"/>
      <c r="G113" s="21"/>
      <c r="H113" s="21"/>
      <c r="N113" s="21"/>
      <c r="O113" s="21"/>
      <c r="P113" s="21" t="s">
        <v>1339</v>
      </c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</row>
    <row r="114" ht="28" spans="1:44">
      <c r="A114" s="21"/>
      <c r="B114" s="21"/>
      <c r="C114" s="21"/>
      <c r="D114" s="21"/>
      <c r="E114" s="21"/>
      <c r="F114" s="21"/>
      <c r="G114" s="21"/>
      <c r="H114" s="21"/>
      <c r="J114" s="21"/>
      <c r="K114" s="21"/>
      <c r="L114" s="21"/>
      <c r="M114" s="21"/>
      <c r="N114" s="21"/>
      <c r="O114" s="21"/>
      <c r="P114" s="21" t="s">
        <v>1340</v>
      </c>
      <c r="Q114" s="21" t="s">
        <v>1341</v>
      </c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</row>
    <row r="115" spans="1:44">
      <c r="A115" s="21"/>
      <c r="B115" s="21"/>
      <c r="C115" s="21"/>
      <c r="D115" s="21"/>
      <c r="E115" s="21"/>
      <c r="F115" s="21"/>
      <c r="G115" s="21"/>
      <c r="H115" s="21"/>
      <c r="J115" s="21" t="s">
        <v>1342</v>
      </c>
      <c r="K115" s="21" t="s">
        <v>1334</v>
      </c>
      <c r="L115" s="21" t="s">
        <v>963</v>
      </c>
      <c r="M115" s="21"/>
      <c r="N115" s="21"/>
      <c r="O115" s="21"/>
      <c r="P115" s="21" t="s">
        <v>1343</v>
      </c>
      <c r="Q115" s="21" t="s">
        <v>1344</v>
      </c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</row>
    <row r="116" ht="28" spans="1:44">
      <c r="A116" s="21"/>
      <c r="B116" s="21"/>
      <c r="C116" s="21"/>
      <c r="D116" s="21"/>
      <c r="E116" s="21"/>
      <c r="F116" s="21"/>
      <c r="G116" s="21"/>
      <c r="H116" s="21"/>
      <c r="J116" s="21" t="s">
        <v>763</v>
      </c>
      <c r="K116" s="21" t="s">
        <v>1334</v>
      </c>
      <c r="L116" s="21" t="s">
        <v>1345</v>
      </c>
      <c r="M116" s="21"/>
      <c r="N116" s="21"/>
      <c r="O116" s="21"/>
      <c r="P116" s="21" t="s">
        <v>1346</v>
      </c>
      <c r="Q116" s="21"/>
      <c r="R116" s="21"/>
      <c r="S116" s="21"/>
      <c r="T116" s="21"/>
      <c r="U116" s="21"/>
      <c r="V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</row>
    <row r="117" spans="1:44">
      <c r="A117" s="21"/>
      <c r="B117" s="21"/>
      <c r="C117" s="21"/>
      <c r="D117" s="21"/>
      <c r="E117" s="21"/>
      <c r="F117" s="21"/>
      <c r="G117" s="21"/>
      <c r="H117" s="21"/>
      <c r="J117" s="21" t="s">
        <v>1333</v>
      </c>
      <c r="K117" s="21" t="s">
        <v>1334</v>
      </c>
      <c r="L117" s="21" t="s">
        <v>963</v>
      </c>
      <c r="M117" s="21"/>
      <c r="N117" s="25"/>
      <c r="O117" s="25"/>
      <c r="P117" s="25" t="s">
        <v>1347</v>
      </c>
      <c r="Q117" s="21"/>
      <c r="R117" s="21"/>
      <c r="S117" s="21"/>
      <c r="T117" s="21"/>
      <c r="U117" s="21"/>
      <c r="V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</row>
    <row r="118" ht="28" spans="1:44">
      <c r="A118" s="21"/>
      <c r="B118" s="21"/>
      <c r="C118" s="21"/>
      <c r="D118" s="21"/>
      <c r="E118" s="21"/>
      <c r="F118" s="21"/>
      <c r="G118" s="21"/>
      <c r="H118" s="21"/>
      <c r="N118" s="21"/>
      <c r="O118" s="21"/>
      <c r="P118" s="21" t="s">
        <v>1348</v>
      </c>
      <c r="Q118" s="21"/>
      <c r="R118" s="21"/>
      <c r="S118" s="21"/>
      <c r="T118" s="21"/>
      <c r="U118" s="21"/>
      <c r="V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</row>
    <row r="119" spans="1:44">
      <c r="A119" s="21"/>
      <c r="B119" s="21"/>
      <c r="C119" s="21"/>
      <c r="D119" s="21"/>
      <c r="E119" s="21"/>
      <c r="F119" s="21"/>
      <c r="G119" s="21"/>
      <c r="H119" s="21"/>
      <c r="J119" s="21"/>
      <c r="K119" s="21"/>
      <c r="L119" s="21"/>
      <c r="M119" s="21"/>
      <c r="N119" s="21"/>
      <c r="O119" s="21"/>
      <c r="P119" s="21" t="s">
        <v>1349</v>
      </c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</row>
    <row r="120" ht="28" spans="1:44">
      <c r="A120" s="21"/>
      <c r="B120" s="21"/>
      <c r="C120" s="21"/>
      <c r="D120" s="21"/>
      <c r="E120" s="21"/>
      <c r="F120" s="21"/>
      <c r="G120" s="21"/>
      <c r="H120" s="21"/>
      <c r="J120" s="21"/>
      <c r="K120" s="21"/>
      <c r="L120" s="21"/>
      <c r="M120" s="21"/>
      <c r="N120" s="26"/>
      <c r="O120" s="26"/>
      <c r="P120" s="26" t="s">
        <v>1350</v>
      </c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</row>
    <row r="121" spans="1:44">
      <c r="A121" s="21"/>
      <c r="B121" s="21"/>
      <c r="C121" s="21"/>
      <c r="D121" s="21"/>
      <c r="E121" s="21"/>
      <c r="F121" s="21"/>
      <c r="G121" s="21"/>
      <c r="H121" s="21"/>
      <c r="J121" s="21"/>
      <c r="K121" s="21"/>
      <c r="L121" s="21"/>
      <c r="M121" s="21"/>
      <c r="N121" s="23"/>
      <c r="O121" s="23"/>
      <c r="P121" s="23" t="s">
        <v>1351</v>
      </c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</row>
    <row r="122" ht="28" spans="1:44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 t="s">
        <v>1352</v>
      </c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</row>
    <row r="123" spans="1:44">
      <c r="A123" s="21"/>
      <c r="B123" s="21"/>
      <c r="C123" s="21"/>
      <c r="D123" s="21"/>
      <c r="E123" s="21"/>
      <c r="F123" s="21"/>
      <c r="G123" s="21"/>
      <c r="H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</row>
    <row r="124" spans="1:4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</row>
    <row r="125" spans="1:44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17"/>
      <c r="O125" s="17"/>
      <c r="P125" s="17" t="s">
        <v>1353</v>
      </c>
      <c r="Q125" s="15" t="s">
        <v>1354</v>
      </c>
      <c r="R125" s="21"/>
      <c r="S125" s="21"/>
      <c r="T125" s="21"/>
      <c r="U125" s="21"/>
      <c r="V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</row>
    <row r="126" spans="1:44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</row>
    <row r="127" spans="1:44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R127" s="21"/>
      <c r="S127" s="21"/>
      <c r="T127" s="21"/>
      <c r="U127" s="21"/>
      <c r="V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</row>
    <row r="128" spans="1:44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R128" s="21"/>
      <c r="S128" s="21"/>
      <c r="T128" s="21"/>
      <c r="U128" s="21"/>
      <c r="V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</row>
    <row r="129" spans="1:44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</row>
    <row r="130" spans="1:44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</row>
    <row r="131" spans="1:44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</row>
    <row r="132" spans="1:44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</row>
    <row r="133" spans="1:44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</row>
    <row r="134" spans="1:4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</row>
    <row r="135" spans="1:44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</row>
    <row r="136" spans="1:44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</row>
    <row r="137" spans="1:44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</row>
    <row r="138" spans="1:44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</row>
    <row r="139" spans="1:44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</row>
    <row r="140" spans="1:44">
      <c r="A140" s="21"/>
      <c r="B140" s="21"/>
      <c r="C140" s="21"/>
      <c r="D140" s="21"/>
      <c r="E140" s="21"/>
      <c r="F140" s="21"/>
      <c r="G140" s="21"/>
      <c r="H140" s="21"/>
      <c r="I140" s="23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</row>
    <row r="141" spans="1:44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</row>
    <row r="142" spans="1:44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</row>
    <row r="143" spans="1:44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</row>
    <row r="144" spans="1: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</row>
    <row r="145" spans="1:44">
      <c r="A145" s="21"/>
      <c r="B145" s="21"/>
      <c r="C145" s="21"/>
      <c r="D145" s="21"/>
      <c r="E145" s="21"/>
      <c r="F145" s="21"/>
      <c r="G145" s="21"/>
      <c r="H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</row>
    <row r="146" spans="1:44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</row>
    <row r="147" spans="1:44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</row>
    <row r="148" spans="1:44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</row>
    <row r="149" spans="1:44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</row>
    <row r="150" spans="1:44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</row>
    <row r="151" spans="1:44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</row>
    <row r="152" spans="1:44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</row>
    <row r="153" spans="1:44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</row>
    <row r="154" spans="1:4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</row>
    <row r="155" spans="1:44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</row>
    <row r="156" spans="1:44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</row>
    <row r="157" spans="1:44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</row>
    <row r="158" spans="1:44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</row>
    <row r="159" spans="1:44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</row>
    <row r="160" spans="1:44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</row>
    <row r="161" spans="1:44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</row>
    <row r="162" spans="1:44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</row>
    <row r="163" spans="1:44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</row>
    <row r="164" spans="1:4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</row>
    <row r="165" spans="1:44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</row>
    <row r="166" spans="1:44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</row>
    <row r="167" spans="1:44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</row>
    <row r="168" spans="1:44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</row>
    <row r="169" spans="1:44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</row>
    <row r="170" spans="1:44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</row>
    <row r="171" spans="1:44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</row>
    <row r="172" spans="1:44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</row>
    <row r="173" spans="1:44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</row>
    <row r="174" spans="1:4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</row>
    <row r="175" spans="1:44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</row>
    <row r="176" spans="1:44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</row>
    <row r="177" spans="1:44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</row>
    <row r="178" spans="1:44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</row>
    <row r="179" spans="1:44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</row>
    <row r="180" spans="1:44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</row>
    <row r="181" spans="1:44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</row>
    <row r="182" spans="1:44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</row>
    <row r="183" spans="1:44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</row>
    <row r="184" spans="1:4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</row>
    <row r="185" spans="1:44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</row>
    <row r="186" spans="1:44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</row>
    <row r="187" spans="1:44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</row>
    <row r="188" spans="1:44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</row>
    <row r="189" spans="1:44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</row>
    <row r="190" spans="1:44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</row>
    <row r="191" spans="1:44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</row>
    <row r="192" spans="1:44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</row>
    <row r="193" spans="1:44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</row>
    <row r="194" spans="1:4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</row>
    <row r="195" spans="1:44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</row>
    <row r="196" spans="1:44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</row>
    <row r="197" spans="1:44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</row>
    <row r="198" spans="1:44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</row>
    <row r="199" spans="1:44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</row>
    <row r="200" spans="1:44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</row>
    <row r="201" spans="1:44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</row>
    <row r="202" spans="1:44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</row>
    <row r="203" spans="1:44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</row>
    <row r="204" spans="1:4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</row>
    <row r="205" spans="1:44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</row>
    <row r="206" spans="1:44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</row>
    <row r="207" spans="1:44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</row>
    <row r="208" spans="1:44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</row>
    <row r="209" spans="1:44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</row>
    <row r="210" spans="1:44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</row>
    <row r="211" spans="1:44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</row>
    <row r="212" spans="1:44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</row>
    <row r="213" spans="1:44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</row>
    <row r="214" spans="1:4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</row>
    <row r="215" spans="1:44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</row>
    <row r="216" spans="1:44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</row>
    <row r="217" spans="1:44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</row>
    <row r="218" spans="1:44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</row>
    <row r="219" spans="1:44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</row>
    <row r="220" spans="1:44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</row>
    <row r="221" spans="1:44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</row>
    <row r="222" spans="1:44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</row>
    <row r="223" spans="1:44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</row>
    <row r="224" spans="1:4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</row>
    <row r="225" spans="1:44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</row>
    <row r="226" spans="1:44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</row>
    <row r="227" spans="1:44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</row>
    <row r="228" spans="1:44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</row>
    <row r="229" spans="1:44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</row>
    <row r="230" spans="1:44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</row>
    <row r="231" spans="1:44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</row>
    <row r="232" spans="1:44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</row>
    <row r="233" spans="1:44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</row>
    <row r="234" spans="1:4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</row>
    <row r="235" spans="1:44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</row>
    <row r="236" spans="1:44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</row>
    <row r="237" spans="1:44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</row>
    <row r="238" spans="1:44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</row>
    <row r="239" spans="1:44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</row>
    <row r="240" spans="1:44">
      <c r="A240" s="21"/>
      <c r="B240" s="21"/>
      <c r="C240" s="21"/>
      <c r="D240" s="21"/>
      <c r="E240" s="21"/>
      <c r="F240" s="21"/>
      <c r="G240" s="21"/>
      <c r="H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</row>
    <row r="241" spans="1:44">
      <c r="A241" s="21"/>
      <c r="B241" s="21"/>
      <c r="C241" s="21"/>
      <c r="D241" s="21"/>
      <c r="E241" s="21"/>
      <c r="F241" s="21"/>
      <c r="G241" s="21"/>
      <c r="H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</row>
    <row r="242" spans="1:44">
      <c r="A242" s="21"/>
      <c r="B242" s="21"/>
      <c r="C242" s="21"/>
      <c r="D242" s="21"/>
      <c r="E242" s="21"/>
      <c r="F242" s="21"/>
      <c r="G242" s="21"/>
      <c r="H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</row>
    <row r="243" spans="1:44">
      <c r="A243" s="21"/>
      <c r="B243" s="21"/>
      <c r="C243" s="21"/>
      <c r="D243" s="21"/>
      <c r="E243" s="21"/>
      <c r="F243" s="21"/>
      <c r="G243" s="21"/>
      <c r="H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</row>
    <row r="244" spans="1:44">
      <c r="A244" s="21"/>
      <c r="B244" s="21"/>
      <c r="C244" s="21"/>
      <c r="D244" s="21"/>
      <c r="E244" s="21"/>
      <c r="F244" s="21"/>
      <c r="G244" s="21"/>
      <c r="H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</row>
    <row r="245" spans="1:44">
      <c r="A245" s="21"/>
      <c r="B245" s="21"/>
      <c r="C245" s="21"/>
      <c r="D245" s="21"/>
      <c r="E245" s="21"/>
      <c r="F245" s="21"/>
      <c r="G245" s="21"/>
      <c r="H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</row>
    <row r="246" spans="1:44">
      <c r="A246" s="21"/>
      <c r="B246" s="21"/>
      <c r="C246" s="21"/>
      <c r="D246" s="21"/>
      <c r="E246" s="21"/>
      <c r="F246" s="21"/>
      <c r="G246" s="21"/>
      <c r="H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</row>
    <row r="247" spans="1:44">
      <c r="A247" s="21"/>
      <c r="B247" s="21"/>
      <c r="C247" s="21"/>
      <c r="D247" s="21"/>
      <c r="E247" s="21"/>
      <c r="F247" s="21"/>
      <c r="G247" s="21"/>
      <c r="H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</row>
    <row r="248" spans="1:44">
      <c r="A248" s="21"/>
      <c r="B248" s="21"/>
      <c r="C248" s="21"/>
      <c r="D248" s="21"/>
      <c r="E248" s="21"/>
      <c r="F248" s="21"/>
      <c r="G248" s="21"/>
      <c r="H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</row>
    <row r="249" spans="1:44">
      <c r="A249" s="21"/>
      <c r="B249" s="21"/>
      <c r="C249" s="21"/>
      <c r="D249" s="21"/>
      <c r="E249" s="21"/>
      <c r="F249" s="21"/>
      <c r="G249" s="21"/>
      <c r="H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</row>
    <row r="250" spans="1:44">
      <c r="A250" s="21"/>
      <c r="B250" s="21"/>
      <c r="C250" s="21"/>
      <c r="D250" s="21"/>
      <c r="E250" s="21"/>
      <c r="F250" s="21"/>
      <c r="G250" s="21"/>
      <c r="H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</row>
    <row r="251" spans="1:44">
      <c r="A251" s="21"/>
      <c r="B251" s="21"/>
      <c r="C251" s="21"/>
      <c r="D251" s="21"/>
      <c r="E251" s="21"/>
      <c r="F251" s="21"/>
      <c r="G251" s="21"/>
      <c r="H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</row>
    <row r="252" spans="1:44">
      <c r="A252" s="21"/>
      <c r="B252" s="21"/>
      <c r="C252" s="21"/>
      <c r="D252" s="21"/>
      <c r="E252" s="21"/>
      <c r="F252" s="21"/>
      <c r="G252" s="21"/>
      <c r="H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</row>
    <row r="253" spans="1:44">
      <c r="A253" s="21"/>
      <c r="B253" s="21"/>
      <c r="C253" s="21"/>
      <c r="D253" s="21"/>
      <c r="E253" s="21"/>
      <c r="F253" s="21"/>
      <c r="G253" s="21"/>
      <c r="H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</row>
    <row r="254" spans="1:44">
      <c r="A254" s="21"/>
      <c r="B254" s="21"/>
      <c r="C254" s="21"/>
      <c r="D254" s="21"/>
      <c r="E254" s="21"/>
      <c r="F254" s="21"/>
      <c r="G254" s="21"/>
      <c r="H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</row>
    <row r="255" spans="1:44">
      <c r="A255" s="21"/>
      <c r="B255" s="21"/>
      <c r="C255" s="21"/>
      <c r="D255" s="21"/>
      <c r="E255" s="21"/>
      <c r="F255" s="21"/>
      <c r="G255" s="21"/>
      <c r="H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</row>
    <row r="256" spans="1:44">
      <c r="A256" s="21"/>
      <c r="B256" s="21"/>
      <c r="C256" s="21"/>
      <c r="D256" s="21"/>
      <c r="E256" s="21"/>
      <c r="F256" s="21"/>
      <c r="G256" s="21"/>
      <c r="H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</row>
    <row r="257" spans="1:44">
      <c r="A257" s="21"/>
      <c r="B257" s="21"/>
      <c r="C257" s="21"/>
      <c r="D257" s="21"/>
      <c r="E257" s="21"/>
      <c r="F257" s="21"/>
      <c r="G257" s="21"/>
      <c r="H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</row>
    <row r="258" spans="1:44">
      <c r="A258" s="21"/>
      <c r="B258" s="21"/>
      <c r="C258" s="21"/>
      <c r="D258" s="21"/>
      <c r="E258" s="21"/>
      <c r="F258" s="21"/>
      <c r="G258" s="21"/>
      <c r="H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</row>
    <row r="259" spans="1:44">
      <c r="A259" s="21"/>
      <c r="B259" s="21"/>
      <c r="C259" s="21"/>
      <c r="D259" s="21"/>
      <c r="E259" s="21"/>
      <c r="F259" s="21"/>
      <c r="G259" s="21"/>
      <c r="H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</row>
    <row r="260" spans="1:44">
      <c r="A260" s="21"/>
      <c r="B260" s="21"/>
      <c r="C260" s="21"/>
      <c r="D260" s="21"/>
      <c r="E260" s="21"/>
      <c r="F260" s="21"/>
      <c r="G260" s="21"/>
      <c r="H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</row>
    <row r="261" spans="1:44">
      <c r="A261" s="21"/>
      <c r="B261" s="21"/>
      <c r="C261" s="21"/>
      <c r="D261" s="21"/>
      <c r="E261" s="21"/>
      <c r="F261" s="21"/>
      <c r="G261" s="21"/>
      <c r="H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</row>
    <row r="262" spans="1:44">
      <c r="A262" s="21"/>
      <c r="B262" s="21"/>
      <c r="C262" s="21"/>
      <c r="D262" s="21"/>
      <c r="E262" s="21"/>
      <c r="F262" s="21"/>
      <c r="G262" s="21"/>
      <c r="H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</row>
    <row r="263" spans="1:44">
      <c r="A263" s="21"/>
      <c r="B263" s="21"/>
      <c r="C263" s="21"/>
      <c r="D263" s="21"/>
      <c r="E263" s="21"/>
      <c r="F263" s="21"/>
      <c r="G263" s="21"/>
      <c r="H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</row>
    <row r="264" spans="1:44">
      <c r="A264" s="21"/>
      <c r="B264" s="21"/>
      <c r="C264" s="21"/>
      <c r="D264" s="21"/>
      <c r="E264" s="21"/>
      <c r="F264" s="21"/>
      <c r="G264" s="21"/>
      <c r="H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</row>
    <row r="265" spans="1:44">
      <c r="A265" s="21"/>
      <c r="B265" s="21"/>
      <c r="C265" s="21"/>
      <c r="D265" s="21"/>
      <c r="E265" s="21"/>
      <c r="F265" s="21"/>
      <c r="G265" s="21"/>
      <c r="H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</row>
    <row r="266" spans="1:44">
      <c r="A266" s="21"/>
      <c r="B266" s="21"/>
      <c r="C266" s="21"/>
      <c r="D266" s="21"/>
      <c r="E266" s="21"/>
      <c r="F266" s="21"/>
      <c r="G266" s="21"/>
      <c r="H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</row>
    <row r="267" spans="1:44">
      <c r="A267" s="21"/>
      <c r="B267" s="21"/>
      <c r="C267" s="21"/>
      <c r="D267" s="21"/>
      <c r="E267" s="21"/>
      <c r="F267" s="21"/>
      <c r="G267" s="21"/>
      <c r="H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</row>
    <row r="268" spans="1:44">
      <c r="A268" s="21"/>
      <c r="B268" s="21"/>
      <c r="C268" s="21"/>
      <c r="D268" s="21"/>
      <c r="E268" s="21"/>
      <c r="F268" s="21"/>
      <c r="G268" s="21"/>
      <c r="H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</row>
    <row r="269" spans="1:44">
      <c r="A269" s="21"/>
      <c r="B269" s="21"/>
      <c r="C269" s="21"/>
      <c r="D269" s="21"/>
      <c r="E269" s="21"/>
      <c r="F269" s="21"/>
      <c r="G269" s="21"/>
      <c r="H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</row>
    <row r="270" spans="1:44">
      <c r="A270" s="21"/>
      <c r="B270" s="21"/>
      <c r="C270" s="21"/>
      <c r="D270" s="21"/>
      <c r="E270" s="21"/>
      <c r="F270" s="21"/>
      <c r="G270" s="21"/>
      <c r="H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</row>
    <row r="271" spans="1:44">
      <c r="A271" s="21"/>
      <c r="B271" s="21"/>
      <c r="C271" s="21"/>
      <c r="D271" s="21"/>
      <c r="E271" s="21"/>
      <c r="F271" s="21"/>
      <c r="G271" s="21"/>
      <c r="H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</row>
    <row r="272" spans="1:44">
      <c r="A272" s="21"/>
      <c r="B272" s="21"/>
      <c r="C272" s="21"/>
      <c r="D272" s="21"/>
      <c r="E272" s="21"/>
      <c r="F272" s="21"/>
      <c r="G272" s="21"/>
      <c r="H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</row>
    <row r="273" spans="1:44">
      <c r="A273" s="21"/>
      <c r="B273" s="21"/>
      <c r="C273" s="21"/>
      <c r="D273" s="21"/>
      <c r="E273" s="21"/>
      <c r="F273" s="21"/>
      <c r="G273" s="21"/>
      <c r="H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</row>
    <row r="274" spans="1:44">
      <c r="A274" s="21"/>
      <c r="B274" s="21"/>
      <c r="C274" s="21"/>
      <c r="D274" s="21"/>
      <c r="E274" s="21"/>
      <c r="F274" s="21"/>
      <c r="G274" s="21"/>
      <c r="H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</row>
    <row r="275" spans="1:44">
      <c r="A275" s="21"/>
      <c r="B275" s="21"/>
      <c r="C275" s="21"/>
      <c r="D275" s="21"/>
      <c r="E275" s="21"/>
      <c r="F275" s="21"/>
      <c r="G275" s="21"/>
      <c r="H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</row>
    <row r="276" spans="1:44">
      <c r="A276" s="21"/>
      <c r="B276" s="21"/>
      <c r="C276" s="21"/>
      <c r="D276" s="21"/>
      <c r="E276" s="21"/>
      <c r="F276" s="21"/>
      <c r="G276" s="21"/>
      <c r="H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</row>
    <row r="277" spans="1:44">
      <c r="A277" s="21"/>
      <c r="B277" s="21"/>
      <c r="C277" s="21"/>
      <c r="D277" s="21"/>
      <c r="E277" s="21"/>
      <c r="F277" s="21"/>
      <c r="G277" s="21"/>
      <c r="H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</row>
    <row r="278" spans="1:44">
      <c r="A278" s="21"/>
      <c r="B278" s="21"/>
      <c r="C278" s="21"/>
      <c r="D278" s="21"/>
      <c r="E278" s="21"/>
      <c r="F278" s="21"/>
      <c r="G278" s="21"/>
      <c r="H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</row>
    <row r="279" spans="1:44">
      <c r="A279" s="21"/>
      <c r="B279" s="21"/>
      <c r="C279" s="21"/>
      <c r="D279" s="21"/>
      <c r="E279" s="21"/>
      <c r="F279" s="21"/>
      <c r="G279" s="21"/>
      <c r="H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</row>
    <row r="280" spans="1:44">
      <c r="A280" s="21"/>
      <c r="B280" s="21"/>
      <c r="C280" s="21"/>
      <c r="D280" s="21"/>
      <c r="E280" s="21"/>
      <c r="F280" s="21"/>
      <c r="G280" s="21"/>
      <c r="H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</row>
    <row r="281" spans="1:44">
      <c r="A281" s="21"/>
      <c r="B281" s="21"/>
      <c r="C281" s="21"/>
      <c r="D281" s="21"/>
      <c r="E281" s="21"/>
      <c r="F281" s="21"/>
      <c r="G281" s="21"/>
      <c r="H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</row>
    <row r="282" spans="1:44">
      <c r="A282" s="21"/>
      <c r="B282" s="21"/>
      <c r="C282" s="21"/>
      <c r="D282" s="21"/>
      <c r="E282" s="21"/>
      <c r="F282" s="21"/>
      <c r="G282" s="21"/>
      <c r="H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</row>
    <row r="283" spans="1:44">
      <c r="A283" s="21"/>
      <c r="B283" s="21"/>
      <c r="C283" s="21"/>
      <c r="D283" s="21"/>
      <c r="E283" s="21"/>
      <c r="F283" s="21"/>
      <c r="G283" s="21"/>
      <c r="H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</row>
    <row r="284" spans="1:44">
      <c r="A284" s="21"/>
      <c r="B284" s="21"/>
      <c r="C284" s="21"/>
      <c r="D284" s="21"/>
      <c r="E284" s="21"/>
      <c r="F284" s="21"/>
      <c r="G284" s="21"/>
      <c r="H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</row>
    <row r="285" spans="1:44">
      <c r="A285" s="21"/>
      <c r="B285" s="21"/>
      <c r="C285" s="21"/>
      <c r="D285" s="21"/>
      <c r="E285" s="21"/>
      <c r="F285" s="21"/>
      <c r="G285" s="21"/>
      <c r="H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</row>
    <row r="286" spans="1:44">
      <c r="A286" s="21"/>
      <c r="B286" s="21"/>
      <c r="C286" s="21"/>
      <c r="D286" s="21"/>
      <c r="E286" s="21"/>
      <c r="F286" s="21"/>
      <c r="G286" s="21"/>
      <c r="H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</row>
    <row r="287" spans="1:44">
      <c r="A287" s="21"/>
      <c r="B287" s="21"/>
      <c r="C287" s="21"/>
      <c r="D287" s="21"/>
      <c r="E287" s="21"/>
      <c r="F287" s="21"/>
      <c r="G287" s="21"/>
      <c r="H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</row>
    <row r="288" spans="1:44">
      <c r="A288" s="21"/>
      <c r="B288" s="21"/>
      <c r="C288" s="21"/>
      <c r="D288" s="21"/>
      <c r="E288" s="21"/>
      <c r="F288" s="21"/>
      <c r="G288" s="21"/>
      <c r="H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</row>
    <row r="289" spans="1:44">
      <c r="A289" s="21"/>
      <c r="B289" s="21"/>
      <c r="C289" s="21"/>
      <c r="D289" s="21"/>
      <c r="E289" s="21"/>
      <c r="F289" s="21"/>
      <c r="G289" s="21"/>
      <c r="H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</row>
    <row r="290" spans="1:44">
      <c r="A290" s="21"/>
      <c r="B290" s="21"/>
      <c r="C290" s="21"/>
      <c r="D290" s="21"/>
      <c r="E290" s="21"/>
      <c r="F290" s="21"/>
      <c r="G290" s="21"/>
      <c r="H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</row>
    <row r="291" spans="1:44">
      <c r="A291" s="21"/>
      <c r="B291" s="21"/>
      <c r="C291" s="21"/>
      <c r="D291" s="21"/>
      <c r="E291" s="21"/>
      <c r="F291" s="21"/>
      <c r="G291" s="21"/>
      <c r="H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</row>
    <row r="292" spans="1:44">
      <c r="A292" s="21"/>
      <c r="B292" s="21"/>
      <c r="C292" s="21"/>
      <c r="D292" s="21"/>
      <c r="E292" s="21"/>
      <c r="F292" s="21"/>
      <c r="G292" s="21"/>
      <c r="H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</row>
    <row r="293" spans="1:44">
      <c r="A293" s="21"/>
      <c r="B293" s="21"/>
      <c r="C293" s="21"/>
      <c r="D293" s="21"/>
      <c r="E293" s="21"/>
      <c r="F293" s="21"/>
      <c r="G293" s="21"/>
      <c r="H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</row>
    <row r="294" spans="1:44">
      <c r="A294" s="21"/>
      <c r="B294" s="21"/>
      <c r="C294" s="21"/>
      <c r="D294" s="21"/>
      <c r="E294" s="21"/>
      <c r="F294" s="21"/>
      <c r="G294" s="21"/>
      <c r="H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</row>
    <row r="295" spans="1:44">
      <c r="A295" s="21"/>
      <c r="B295" s="21"/>
      <c r="C295" s="21"/>
      <c r="D295" s="21"/>
      <c r="E295" s="21"/>
      <c r="F295" s="21"/>
      <c r="G295" s="21"/>
      <c r="H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</row>
    <row r="296" spans="1:44">
      <c r="A296" s="21"/>
      <c r="B296" s="21"/>
      <c r="C296" s="21"/>
      <c r="D296" s="21"/>
      <c r="E296" s="21"/>
      <c r="F296" s="21"/>
      <c r="G296" s="21"/>
      <c r="H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</row>
    <row r="297" spans="1:44">
      <c r="A297" s="21"/>
      <c r="B297" s="21"/>
      <c r="C297" s="21"/>
      <c r="D297" s="21"/>
      <c r="E297" s="21"/>
      <c r="F297" s="21"/>
      <c r="G297" s="21"/>
      <c r="H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</row>
    <row r="298" spans="1:44">
      <c r="A298" s="21"/>
      <c r="B298" s="21"/>
      <c r="C298" s="21"/>
      <c r="D298" s="21"/>
      <c r="E298" s="21"/>
      <c r="F298" s="21"/>
      <c r="G298" s="21"/>
      <c r="H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</row>
    <row r="299" spans="1:44">
      <c r="A299" s="21"/>
      <c r="B299" s="21"/>
      <c r="C299" s="21"/>
      <c r="D299" s="21"/>
      <c r="E299" s="21"/>
      <c r="F299" s="21"/>
      <c r="G299" s="21"/>
      <c r="H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</row>
    <row r="300" spans="1:44">
      <c r="A300" s="21"/>
      <c r="B300" s="21"/>
      <c r="C300" s="21"/>
      <c r="D300" s="21"/>
      <c r="E300" s="21"/>
      <c r="F300" s="21"/>
      <c r="G300" s="21"/>
      <c r="H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</row>
    <row r="301" spans="1:44">
      <c r="A301" s="21"/>
      <c r="B301" s="21"/>
      <c r="C301" s="21"/>
      <c r="D301" s="21"/>
      <c r="E301" s="21"/>
      <c r="F301" s="21"/>
      <c r="G301" s="21"/>
      <c r="H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</row>
    <row r="302" spans="1:44">
      <c r="A302" s="21"/>
      <c r="B302" s="21"/>
      <c r="C302" s="21"/>
      <c r="D302" s="21"/>
      <c r="E302" s="21"/>
      <c r="F302" s="21"/>
      <c r="G302" s="21"/>
      <c r="H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</row>
    <row r="303" spans="1:44">
      <c r="A303" s="21"/>
      <c r="B303" s="21"/>
      <c r="C303" s="21"/>
      <c r="D303" s="21"/>
      <c r="E303" s="21"/>
      <c r="F303" s="21"/>
      <c r="G303" s="21"/>
      <c r="H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</row>
    <row r="304" spans="1:44">
      <c r="A304" s="21"/>
      <c r="B304" s="21"/>
      <c r="C304" s="21"/>
      <c r="D304" s="21"/>
      <c r="E304" s="21"/>
      <c r="F304" s="21"/>
      <c r="G304" s="21"/>
      <c r="H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</row>
    <row r="305" spans="1:44">
      <c r="A305" s="21"/>
      <c r="B305" s="21"/>
      <c r="C305" s="21"/>
      <c r="D305" s="21"/>
      <c r="E305" s="21"/>
      <c r="F305" s="21"/>
      <c r="G305" s="21"/>
      <c r="H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</row>
    <row r="306" spans="1:44">
      <c r="A306" s="21"/>
      <c r="B306" s="21"/>
      <c r="C306" s="21"/>
      <c r="D306" s="21"/>
      <c r="E306" s="21"/>
      <c r="F306" s="21"/>
      <c r="G306" s="21"/>
      <c r="H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</row>
    <row r="307" spans="1:44">
      <c r="A307" s="21"/>
      <c r="B307" s="21"/>
      <c r="C307" s="21"/>
      <c r="D307" s="21"/>
      <c r="E307" s="21"/>
      <c r="F307" s="21"/>
      <c r="G307" s="21"/>
      <c r="H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</row>
    <row r="308" spans="1:44">
      <c r="A308" s="21"/>
      <c r="B308" s="21"/>
      <c r="C308" s="21"/>
      <c r="D308" s="21"/>
      <c r="E308" s="21"/>
      <c r="F308" s="21"/>
      <c r="G308" s="21"/>
      <c r="H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</row>
    <row r="309" spans="1:44">
      <c r="A309" s="21"/>
      <c r="B309" s="21"/>
      <c r="C309" s="21"/>
      <c r="D309" s="21"/>
      <c r="E309" s="21"/>
      <c r="F309" s="21"/>
      <c r="G309" s="21"/>
      <c r="H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</row>
    <row r="310" spans="1:44">
      <c r="A310" s="21"/>
      <c r="B310" s="21"/>
      <c r="C310" s="21"/>
      <c r="D310" s="21"/>
      <c r="E310" s="21"/>
      <c r="F310" s="21"/>
      <c r="G310" s="21"/>
      <c r="H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</row>
    <row r="311" spans="1:44">
      <c r="A311" s="21"/>
      <c r="B311" s="21"/>
      <c r="C311" s="21"/>
      <c r="D311" s="21"/>
      <c r="E311" s="21"/>
      <c r="F311" s="21"/>
      <c r="G311" s="21"/>
      <c r="H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</row>
    <row r="312" spans="1:44">
      <c r="A312" s="21"/>
      <c r="B312" s="21"/>
      <c r="C312" s="21"/>
      <c r="D312" s="21"/>
      <c r="E312" s="21"/>
      <c r="F312" s="21"/>
      <c r="G312" s="21"/>
      <c r="H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</row>
    <row r="313" spans="1:44">
      <c r="A313" s="21"/>
      <c r="B313" s="21"/>
      <c r="C313" s="21"/>
      <c r="D313" s="21"/>
      <c r="E313" s="21"/>
      <c r="F313" s="21"/>
      <c r="G313" s="21"/>
      <c r="H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</row>
    <row r="314" spans="1:44">
      <c r="A314" s="21"/>
      <c r="B314" s="21"/>
      <c r="C314" s="21"/>
      <c r="D314" s="21"/>
      <c r="E314" s="21"/>
      <c r="F314" s="21"/>
      <c r="G314" s="21"/>
      <c r="H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</row>
    <row r="315" spans="1:44">
      <c r="A315" s="21"/>
      <c r="B315" s="21"/>
      <c r="C315" s="21"/>
      <c r="D315" s="21"/>
      <c r="E315" s="21"/>
      <c r="F315" s="21"/>
      <c r="G315" s="21"/>
      <c r="H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</row>
    <row r="316" spans="1:44">
      <c r="A316" s="21"/>
      <c r="B316" s="21"/>
      <c r="C316" s="21"/>
      <c r="D316" s="21"/>
      <c r="E316" s="21"/>
      <c r="F316" s="21"/>
      <c r="G316" s="21"/>
      <c r="H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</row>
    <row r="317" spans="1:44">
      <c r="A317" s="21"/>
      <c r="B317" s="21"/>
      <c r="C317" s="21"/>
      <c r="D317" s="21"/>
      <c r="E317" s="21"/>
      <c r="F317" s="21"/>
      <c r="G317" s="21"/>
      <c r="H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</row>
    <row r="318" spans="1:44">
      <c r="A318" s="21"/>
      <c r="B318" s="21"/>
      <c r="C318" s="21"/>
      <c r="D318" s="21"/>
      <c r="E318" s="21"/>
      <c r="F318" s="21"/>
      <c r="G318" s="21"/>
      <c r="H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</row>
    <row r="319" spans="1:44">
      <c r="A319" s="21"/>
      <c r="B319" s="21"/>
      <c r="C319" s="21"/>
      <c r="D319" s="21"/>
      <c r="E319" s="21"/>
      <c r="F319" s="21"/>
      <c r="G319" s="21"/>
      <c r="H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</row>
    <row r="320" spans="1:44">
      <c r="A320" s="21"/>
      <c r="B320" s="21"/>
      <c r="C320" s="21"/>
      <c r="D320" s="21"/>
      <c r="E320" s="21"/>
      <c r="F320" s="21"/>
      <c r="G320" s="21"/>
      <c r="H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</row>
    <row r="321" spans="1:44">
      <c r="A321" s="21"/>
      <c r="B321" s="21"/>
      <c r="C321" s="21"/>
      <c r="D321" s="21"/>
      <c r="E321" s="21"/>
      <c r="F321" s="21"/>
      <c r="G321" s="21"/>
      <c r="H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</row>
    <row r="322" spans="1:44">
      <c r="A322" s="21"/>
      <c r="B322" s="21"/>
      <c r="C322" s="21"/>
      <c r="D322" s="21"/>
      <c r="E322" s="21"/>
      <c r="F322" s="21"/>
      <c r="G322" s="21"/>
      <c r="H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</row>
    <row r="323" spans="1:44">
      <c r="A323" s="21"/>
      <c r="B323" s="21"/>
      <c r="C323" s="21"/>
      <c r="D323" s="21"/>
      <c r="E323" s="21"/>
      <c r="F323" s="21"/>
      <c r="G323" s="21"/>
      <c r="H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</row>
    <row r="324" spans="1:44">
      <c r="A324" s="21"/>
      <c r="B324" s="21"/>
      <c r="C324" s="21"/>
      <c r="D324" s="21"/>
      <c r="E324" s="21"/>
      <c r="F324" s="21"/>
      <c r="G324" s="21"/>
      <c r="H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</row>
    <row r="325" spans="1:44">
      <c r="A325" s="21"/>
      <c r="B325" s="21"/>
      <c r="C325" s="21"/>
      <c r="D325" s="21"/>
      <c r="E325" s="21"/>
      <c r="F325" s="21"/>
      <c r="G325" s="21"/>
      <c r="H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</row>
    <row r="326" spans="1:44">
      <c r="A326" s="21"/>
      <c r="B326" s="21"/>
      <c r="C326" s="21"/>
      <c r="D326" s="21"/>
      <c r="E326" s="21"/>
      <c r="F326" s="21"/>
      <c r="G326" s="21"/>
      <c r="H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</row>
    <row r="327" spans="1:44">
      <c r="A327" s="21"/>
      <c r="B327" s="21"/>
      <c r="C327" s="21"/>
      <c r="D327" s="21"/>
      <c r="E327" s="21"/>
      <c r="F327" s="21"/>
      <c r="G327" s="21"/>
      <c r="H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</row>
    <row r="328" spans="1:44">
      <c r="A328" s="21"/>
      <c r="B328" s="21"/>
      <c r="C328" s="21"/>
      <c r="D328" s="21"/>
      <c r="E328" s="21"/>
      <c r="F328" s="21"/>
      <c r="G328" s="21"/>
      <c r="H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</row>
    <row r="329" spans="1:44">
      <c r="A329" s="21"/>
      <c r="B329" s="21"/>
      <c r="C329" s="21"/>
      <c r="D329" s="21"/>
      <c r="E329" s="21"/>
      <c r="F329" s="21"/>
      <c r="G329" s="21"/>
      <c r="H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</row>
    <row r="330" spans="1:44">
      <c r="A330" s="21"/>
      <c r="B330" s="21"/>
      <c r="C330" s="21"/>
      <c r="D330" s="21"/>
      <c r="E330" s="21"/>
      <c r="F330" s="21"/>
      <c r="G330" s="21"/>
      <c r="H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</row>
    <row r="331" spans="1:44">
      <c r="A331" s="21"/>
      <c r="B331" s="21"/>
      <c r="C331" s="21"/>
      <c r="D331" s="21"/>
      <c r="E331" s="21"/>
      <c r="F331" s="21"/>
      <c r="G331" s="21"/>
      <c r="H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</row>
    <row r="332" spans="1:44">
      <c r="A332" s="21"/>
      <c r="B332" s="21"/>
      <c r="C332" s="21"/>
      <c r="D332" s="21"/>
      <c r="E332" s="21"/>
      <c r="F332" s="21"/>
      <c r="G332" s="21"/>
      <c r="H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</row>
    <row r="333" spans="1:44">
      <c r="A333" s="21"/>
      <c r="B333" s="21"/>
      <c r="C333" s="21"/>
      <c r="D333" s="21"/>
      <c r="E333" s="21"/>
      <c r="F333" s="21"/>
      <c r="G333" s="21"/>
      <c r="H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</row>
    <row r="334" spans="1:44">
      <c r="A334" s="21"/>
      <c r="B334" s="21"/>
      <c r="C334" s="21"/>
      <c r="D334" s="21"/>
      <c r="E334" s="21"/>
      <c r="F334" s="21"/>
      <c r="G334" s="21"/>
      <c r="H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</row>
    <row r="335" spans="1:44">
      <c r="A335" s="21"/>
      <c r="B335" s="21"/>
      <c r="C335" s="21"/>
      <c r="D335" s="21"/>
      <c r="E335" s="21"/>
      <c r="F335" s="21"/>
      <c r="G335" s="21"/>
      <c r="H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</row>
    <row r="336" spans="1:44">
      <c r="A336" s="21"/>
      <c r="B336" s="21"/>
      <c r="C336" s="21"/>
      <c r="D336" s="21"/>
      <c r="E336" s="21"/>
      <c r="F336" s="21"/>
      <c r="G336" s="21"/>
      <c r="H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</row>
    <row r="337" spans="1:44">
      <c r="A337" s="21"/>
      <c r="B337" s="21"/>
      <c r="C337" s="21"/>
      <c r="D337" s="21"/>
      <c r="E337" s="21"/>
      <c r="F337" s="21"/>
      <c r="G337" s="21"/>
      <c r="H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</row>
    <row r="338" spans="1:44">
      <c r="A338" s="21"/>
      <c r="B338" s="21"/>
      <c r="C338" s="21"/>
      <c r="D338" s="21"/>
      <c r="E338" s="21"/>
      <c r="F338" s="21"/>
      <c r="G338" s="21"/>
      <c r="H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</row>
    <row r="339" spans="1:44">
      <c r="A339" s="21"/>
      <c r="B339" s="21"/>
      <c r="C339" s="21"/>
      <c r="D339" s="21"/>
      <c r="E339" s="21"/>
      <c r="F339" s="21"/>
      <c r="G339" s="21"/>
      <c r="H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</row>
    <row r="340" spans="1:44">
      <c r="A340" s="21"/>
      <c r="B340" s="21"/>
      <c r="C340" s="21"/>
      <c r="D340" s="21"/>
      <c r="E340" s="21"/>
      <c r="F340" s="21"/>
      <c r="G340" s="21"/>
      <c r="H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</row>
    <row r="341" spans="1:44">
      <c r="A341" s="21"/>
      <c r="B341" s="21"/>
      <c r="C341" s="21"/>
      <c r="D341" s="21"/>
      <c r="E341" s="21"/>
      <c r="F341" s="21"/>
      <c r="G341" s="21"/>
      <c r="H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</row>
    <row r="342" spans="1:44">
      <c r="A342" s="21"/>
      <c r="B342" s="21"/>
      <c r="C342" s="21"/>
      <c r="D342" s="21"/>
      <c r="E342" s="21"/>
      <c r="F342" s="21"/>
      <c r="G342" s="21"/>
      <c r="H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</row>
    <row r="343" spans="1:44">
      <c r="A343" s="21"/>
      <c r="B343" s="21"/>
      <c r="C343" s="21"/>
      <c r="D343" s="21"/>
      <c r="E343" s="21"/>
      <c r="F343" s="21"/>
      <c r="G343" s="21"/>
      <c r="H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</row>
    <row r="344" spans="1:44">
      <c r="A344" s="21"/>
      <c r="B344" s="21"/>
      <c r="C344" s="21"/>
      <c r="D344" s="21"/>
      <c r="E344" s="21"/>
      <c r="F344" s="21"/>
      <c r="G344" s="21"/>
      <c r="H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</row>
    <row r="345" spans="1:44">
      <c r="A345" s="21"/>
      <c r="B345" s="21"/>
      <c r="C345" s="21"/>
      <c r="D345" s="21"/>
      <c r="E345" s="21"/>
      <c r="F345" s="21"/>
      <c r="G345" s="21"/>
      <c r="H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</row>
    <row r="346" spans="1:44">
      <c r="A346" s="21"/>
      <c r="B346" s="21"/>
      <c r="C346" s="21"/>
      <c r="D346" s="21"/>
      <c r="E346" s="21"/>
      <c r="F346" s="21"/>
      <c r="G346" s="21"/>
      <c r="H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</row>
    <row r="347" spans="1:44">
      <c r="A347" s="21"/>
      <c r="B347" s="21"/>
      <c r="C347" s="21"/>
      <c r="D347" s="21"/>
      <c r="E347" s="21"/>
      <c r="F347" s="21"/>
      <c r="G347" s="21"/>
      <c r="H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</row>
    <row r="348" spans="1:44">
      <c r="A348" s="21"/>
      <c r="B348" s="21"/>
      <c r="C348" s="21"/>
      <c r="D348" s="21"/>
      <c r="E348" s="21"/>
      <c r="F348" s="21"/>
      <c r="G348" s="21"/>
      <c r="H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</row>
    <row r="349" spans="1:44">
      <c r="A349" s="21"/>
      <c r="B349" s="21"/>
      <c r="C349" s="21"/>
      <c r="D349" s="21"/>
      <c r="E349" s="21"/>
      <c r="F349" s="21"/>
      <c r="G349" s="21"/>
      <c r="H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</row>
    <row r="350" spans="1:44">
      <c r="A350" s="21"/>
      <c r="B350" s="21"/>
      <c r="C350" s="21"/>
      <c r="D350" s="21"/>
      <c r="E350" s="21"/>
      <c r="F350" s="21"/>
      <c r="G350" s="21"/>
      <c r="H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</row>
    <row r="351" spans="1:44">
      <c r="A351" s="21"/>
      <c r="B351" s="21"/>
      <c r="C351" s="21"/>
      <c r="D351" s="21"/>
      <c r="E351" s="21"/>
      <c r="F351" s="21"/>
      <c r="G351" s="21"/>
      <c r="H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</row>
    <row r="352" spans="1:44">
      <c r="A352" s="21"/>
      <c r="B352" s="21"/>
      <c r="C352" s="21"/>
      <c r="D352" s="21"/>
      <c r="E352" s="21"/>
      <c r="F352" s="21"/>
      <c r="G352" s="21"/>
      <c r="H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</row>
    <row r="353" spans="1:44">
      <c r="A353" s="21"/>
      <c r="B353" s="21"/>
      <c r="C353" s="21"/>
      <c r="D353" s="21"/>
      <c r="E353" s="21"/>
      <c r="F353" s="21"/>
      <c r="G353" s="21"/>
      <c r="H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</row>
    <row r="354" spans="1:44">
      <c r="A354" s="21"/>
      <c r="B354" s="21"/>
      <c r="C354" s="21"/>
      <c r="D354" s="21"/>
      <c r="E354" s="21"/>
      <c r="F354" s="21"/>
      <c r="G354" s="21"/>
      <c r="H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</row>
    <row r="355" spans="1:44">
      <c r="A355" s="21"/>
      <c r="B355" s="21"/>
      <c r="C355" s="21"/>
      <c r="D355" s="21"/>
      <c r="E355" s="21"/>
      <c r="F355" s="21"/>
      <c r="G355" s="21"/>
      <c r="H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</row>
    <row r="356" spans="1:44">
      <c r="A356" s="21"/>
      <c r="B356" s="21"/>
      <c r="C356" s="21"/>
      <c r="D356" s="21"/>
      <c r="E356" s="21"/>
      <c r="F356" s="21"/>
      <c r="G356" s="21"/>
      <c r="H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</row>
    <row r="357" spans="1:44">
      <c r="A357" s="21"/>
      <c r="B357" s="21"/>
      <c r="C357" s="21"/>
      <c r="D357" s="21"/>
      <c r="E357" s="21"/>
      <c r="F357" s="21"/>
      <c r="G357" s="21"/>
      <c r="H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</row>
    <row r="358" spans="1:44">
      <c r="A358" s="21"/>
      <c r="B358" s="21"/>
      <c r="C358" s="21"/>
      <c r="D358" s="21"/>
      <c r="E358" s="21"/>
      <c r="F358" s="21"/>
      <c r="G358" s="21"/>
      <c r="H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</row>
    <row r="359" spans="1:44">
      <c r="A359" s="21"/>
      <c r="B359" s="21"/>
      <c r="C359" s="21"/>
      <c r="D359" s="21"/>
      <c r="E359" s="21"/>
      <c r="F359" s="21"/>
      <c r="G359" s="21"/>
      <c r="H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</row>
    <row r="360" spans="1:44">
      <c r="A360" s="21"/>
      <c r="B360" s="21"/>
      <c r="C360" s="21"/>
      <c r="D360" s="21"/>
      <c r="E360" s="21"/>
      <c r="F360" s="21"/>
      <c r="G360" s="21"/>
      <c r="H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</row>
    <row r="361" spans="1:44">
      <c r="A361" s="21"/>
      <c r="B361" s="21"/>
      <c r="C361" s="21"/>
      <c r="D361" s="21"/>
      <c r="E361" s="21"/>
      <c r="F361" s="21"/>
      <c r="G361" s="21"/>
      <c r="H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</row>
    <row r="362" spans="1:44">
      <c r="A362" s="21"/>
      <c r="B362" s="21"/>
      <c r="C362" s="21"/>
      <c r="D362" s="21"/>
      <c r="E362" s="21"/>
      <c r="F362" s="21"/>
      <c r="G362" s="21"/>
      <c r="H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</row>
    <row r="363" spans="1:44">
      <c r="A363" s="21"/>
      <c r="B363" s="21"/>
      <c r="C363" s="21"/>
      <c r="D363" s="21"/>
      <c r="E363" s="21"/>
      <c r="F363" s="21"/>
      <c r="G363" s="21"/>
      <c r="H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</row>
    <row r="364" spans="1:44">
      <c r="A364" s="21"/>
      <c r="B364" s="21"/>
      <c r="C364" s="21"/>
      <c r="D364" s="21"/>
      <c r="E364" s="21"/>
      <c r="F364" s="21"/>
      <c r="G364" s="21"/>
      <c r="H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</row>
    <row r="365" spans="1:44">
      <c r="A365" s="21"/>
      <c r="B365" s="21"/>
      <c r="C365" s="21"/>
      <c r="D365" s="21"/>
      <c r="E365" s="21"/>
      <c r="F365" s="21"/>
      <c r="G365" s="21"/>
      <c r="H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</row>
    <row r="366" spans="1:44">
      <c r="A366" s="21"/>
      <c r="B366" s="21"/>
      <c r="C366" s="21"/>
      <c r="D366" s="21"/>
      <c r="E366" s="21"/>
      <c r="F366" s="21"/>
      <c r="G366" s="21"/>
      <c r="H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</row>
    <row r="367" spans="1:44">
      <c r="A367" s="21"/>
      <c r="B367" s="21"/>
      <c r="C367" s="21"/>
      <c r="D367" s="21"/>
      <c r="E367" s="21"/>
      <c r="F367" s="21"/>
      <c r="G367" s="21"/>
      <c r="H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</row>
    <row r="368" spans="1:44">
      <c r="A368" s="21"/>
      <c r="B368" s="21"/>
      <c r="C368" s="21"/>
      <c r="D368" s="21"/>
      <c r="E368" s="21"/>
      <c r="F368" s="21"/>
      <c r="G368" s="21"/>
      <c r="H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</row>
    <row r="369" spans="1:44">
      <c r="A369" s="21"/>
      <c r="B369" s="21"/>
      <c r="C369" s="21"/>
      <c r="D369" s="21"/>
      <c r="E369" s="21"/>
      <c r="F369" s="21"/>
      <c r="G369" s="21"/>
      <c r="H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</row>
    <row r="370" spans="1:44">
      <c r="A370" s="21"/>
      <c r="B370" s="21"/>
      <c r="C370" s="21"/>
      <c r="D370" s="21"/>
      <c r="E370" s="21"/>
      <c r="F370" s="21"/>
      <c r="G370" s="21"/>
      <c r="H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</row>
    <row r="371" spans="1:44">
      <c r="A371" s="21"/>
      <c r="B371" s="21"/>
      <c r="C371" s="21"/>
      <c r="D371" s="21"/>
      <c r="E371" s="21"/>
      <c r="F371" s="21"/>
      <c r="G371" s="21"/>
      <c r="H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</row>
    <row r="372" spans="1:44">
      <c r="A372" s="21"/>
      <c r="B372" s="21"/>
      <c r="C372" s="21"/>
      <c r="D372" s="21"/>
      <c r="E372" s="21"/>
      <c r="F372" s="21"/>
      <c r="G372" s="21"/>
      <c r="H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</row>
    <row r="373" spans="1:44">
      <c r="A373" s="21"/>
      <c r="B373" s="21"/>
      <c r="C373" s="21"/>
      <c r="D373" s="21"/>
      <c r="E373" s="21"/>
      <c r="F373" s="21"/>
      <c r="G373" s="21"/>
      <c r="H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</row>
    <row r="374" spans="1:44">
      <c r="A374" s="21"/>
      <c r="B374" s="21"/>
      <c r="C374" s="21"/>
      <c r="D374" s="21"/>
      <c r="E374" s="21"/>
      <c r="F374" s="21"/>
      <c r="G374" s="21"/>
      <c r="H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</row>
    <row r="375" spans="1:44">
      <c r="A375" s="21"/>
      <c r="B375" s="21"/>
      <c r="C375" s="21"/>
      <c r="D375" s="21"/>
      <c r="E375" s="21"/>
      <c r="F375" s="21"/>
      <c r="G375" s="21"/>
      <c r="H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</row>
    <row r="376" spans="1:44">
      <c r="A376" s="21"/>
      <c r="B376" s="21"/>
      <c r="C376" s="21"/>
      <c r="D376" s="21"/>
      <c r="E376" s="21"/>
      <c r="F376" s="21"/>
      <c r="G376" s="21"/>
      <c r="H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</row>
    <row r="377" spans="1:44">
      <c r="A377" s="21"/>
      <c r="B377" s="21"/>
      <c r="C377" s="21"/>
      <c r="D377" s="21"/>
      <c r="E377" s="21"/>
      <c r="F377" s="21"/>
      <c r="G377" s="21"/>
      <c r="H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</row>
    <row r="378" spans="1:44">
      <c r="A378" s="21"/>
      <c r="B378" s="21"/>
      <c r="C378" s="21"/>
      <c r="D378" s="21"/>
      <c r="E378" s="21"/>
      <c r="F378" s="21"/>
      <c r="G378" s="21"/>
      <c r="H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</row>
    <row r="379" spans="1:44">
      <c r="A379" s="21"/>
      <c r="B379" s="21"/>
      <c r="C379" s="21"/>
      <c r="D379" s="21"/>
      <c r="E379" s="21"/>
      <c r="F379" s="21"/>
      <c r="G379" s="21"/>
      <c r="H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</row>
    <row r="380" spans="1:44">
      <c r="A380" s="21"/>
      <c r="B380" s="21"/>
      <c r="C380" s="21"/>
      <c r="D380" s="21"/>
      <c r="E380" s="21"/>
      <c r="F380" s="21"/>
      <c r="G380" s="21"/>
      <c r="H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</row>
    <row r="381" spans="1:44">
      <c r="A381" s="21"/>
      <c r="B381" s="21"/>
      <c r="C381" s="21"/>
      <c r="D381" s="21"/>
      <c r="E381" s="21"/>
      <c r="F381" s="21"/>
      <c r="G381" s="21"/>
      <c r="H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</row>
    <row r="382" spans="1:44">
      <c r="A382" s="21"/>
      <c r="B382" s="21"/>
      <c r="C382" s="21"/>
      <c r="D382" s="21"/>
      <c r="E382" s="21"/>
      <c r="F382" s="21"/>
      <c r="G382" s="21"/>
      <c r="H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</row>
    <row r="383" spans="1:44">
      <c r="A383" s="21"/>
      <c r="B383" s="21"/>
      <c r="C383" s="21"/>
      <c r="D383" s="21"/>
      <c r="E383" s="21"/>
      <c r="F383" s="21"/>
      <c r="G383" s="21"/>
      <c r="H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</row>
    <row r="384" spans="1:44">
      <c r="A384" s="21"/>
      <c r="B384" s="21"/>
      <c r="C384" s="21"/>
      <c r="D384" s="21"/>
      <c r="E384" s="21"/>
      <c r="F384" s="21"/>
      <c r="G384" s="21"/>
      <c r="H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</row>
    <row r="385" spans="1:44">
      <c r="A385" s="21"/>
      <c r="B385" s="21"/>
      <c r="C385" s="21"/>
      <c r="D385" s="21"/>
      <c r="E385" s="21"/>
      <c r="F385" s="21"/>
      <c r="G385" s="21"/>
      <c r="H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</row>
    <row r="386" spans="1:44">
      <c r="A386" s="21"/>
      <c r="B386" s="21"/>
      <c r="C386" s="21"/>
      <c r="D386" s="21"/>
      <c r="E386" s="21"/>
      <c r="F386" s="21"/>
      <c r="G386" s="21"/>
      <c r="H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</row>
    <row r="387" spans="1:44">
      <c r="A387" s="21"/>
      <c r="B387" s="21"/>
      <c r="C387" s="21"/>
      <c r="D387" s="21"/>
      <c r="E387" s="21"/>
      <c r="F387" s="21"/>
      <c r="G387" s="21"/>
      <c r="H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</row>
    <row r="388" spans="1:44">
      <c r="A388" s="21"/>
      <c r="B388" s="21"/>
      <c r="C388" s="21"/>
      <c r="D388" s="21"/>
      <c r="E388" s="21"/>
      <c r="F388" s="21"/>
      <c r="G388" s="21"/>
      <c r="H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</row>
    <row r="389" spans="1:44">
      <c r="A389" s="21"/>
      <c r="B389" s="21"/>
      <c r="C389" s="21"/>
      <c r="D389" s="21"/>
      <c r="E389" s="21"/>
      <c r="F389" s="21"/>
      <c r="G389" s="21"/>
      <c r="H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</row>
    <row r="390" spans="1:44">
      <c r="A390" s="21"/>
      <c r="B390" s="21"/>
      <c r="C390" s="21"/>
      <c r="D390" s="21"/>
      <c r="E390" s="21"/>
      <c r="F390" s="21"/>
      <c r="G390" s="21"/>
      <c r="H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</row>
    <row r="391" spans="1:44">
      <c r="A391" s="21"/>
      <c r="B391" s="21"/>
      <c r="C391" s="21"/>
      <c r="D391" s="21"/>
      <c r="E391" s="21"/>
      <c r="F391" s="21"/>
      <c r="G391" s="21"/>
      <c r="H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</row>
    <row r="392" spans="1:44">
      <c r="A392" s="21"/>
      <c r="B392" s="21"/>
      <c r="C392" s="21"/>
      <c r="D392" s="21"/>
      <c r="E392" s="21"/>
      <c r="F392" s="21"/>
      <c r="G392" s="21"/>
      <c r="H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</row>
    <row r="393" spans="1:44">
      <c r="A393" s="21"/>
      <c r="B393" s="21"/>
      <c r="C393" s="21"/>
      <c r="D393" s="21"/>
      <c r="E393" s="21"/>
      <c r="F393" s="21"/>
      <c r="G393" s="21"/>
      <c r="H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</row>
    <row r="394" spans="1:44">
      <c r="A394" s="21"/>
      <c r="B394" s="21"/>
      <c r="C394" s="21"/>
      <c r="D394" s="21"/>
      <c r="E394" s="21"/>
      <c r="F394" s="21"/>
      <c r="G394" s="21"/>
      <c r="H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</row>
    <row r="395" spans="1:44">
      <c r="A395" s="21"/>
      <c r="B395" s="21"/>
      <c r="C395" s="21"/>
      <c r="D395" s="21"/>
      <c r="E395" s="21"/>
      <c r="F395" s="21"/>
      <c r="G395" s="21"/>
      <c r="H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</row>
    <row r="396" spans="1:44">
      <c r="A396" s="21"/>
      <c r="B396" s="21"/>
      <c r="C396" s="21"/>
      <c r="D396" s="21"/>
      <c r="E396" s="21"/>
      <c r="F396" s="21"/>
      <c r="G396" s="21"/>
      <c r="H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</row>
    <row r="397" spans="1:44">
      <c r="A397" s="21"/>
      <c r="B397" s="21"/>
      <c r="C397" s="21"/>
      <c r="D397" s="21"/>
      <c r="E397" s="21"/>
      <c r="F397" s="21"/>
      <c r="G397" s="21"/>
      <c r="H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</row>
    <row r="398" spans="1:44">
      <c r="A398" s="21"/>
      <c r="B398" s="21"/>
      <c r="C398" s="21"/>
      <c r="D398" s="21"/>
      <c r="E398" s="21"/>
      <c r="F398" s="21"/>
      <c r="G398" s="21"/>
      <c r="H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</row>
    <row r="399" spans="1:44">
      <c r="A399" s="21"/>
      <c r="B399" s="21"/>
      <c r="C399" s="21"/>
      <c r="D399" s="21"/>
      <c r="E399" s="21"/>
      <c r="F399" s="21"/>
      <c r="G399" s="21"/>
      <c r="H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</row>
    <row r="400" spans="1:44">
      <c r="A400" s="21"/>
      <c r="B400" s="21"/>
      <c r="C400" s="21"/>
      <c r="D400" s="21"/>
      <c r="E400" s="21"/>
      <c r="F400" s="21"/>
      <c r="G400" s="21"/>
      <c r="H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</row>
    <row r="401" spans="1:44">
      <c r="A401" s="21"/>
      <c r="B401" s="21"/>
      <c r="C401" s="21"/>
      <c r="D401" s="21"/>
      <c r="E401" s="21"/>
      <c r="F401" s="21"/>
      <c r="G401" s="21"/>
      <c r="H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</row>
    <row r="402" spans="1:44">
      <c r="A402" s="21"/>
      <c r="B402" s="21"/>
      <c r="C402" s="21"/>
      <c r="D402" s="21"/>
      <c r="E402" s="21"/>
      <c r="F402" s="21"/>
      <c r="G402" s="21"/>
      <c r="H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</row>
    <row r="403" spans="1:44">
      <c r="A403" s="21"/>
      <c r="B403" s="21"/>
      <c r="C403" s="21"/>
      <c r="D403" s="21"/>
      <c r="E403" s="21"/>
      <c r="F403" s="21"/>
      <c r="G403" s="21"/>
      <c r="H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</row>
    <row r="404" spans="1:44">
      <c r="A404" s="21"/>
      <c r="B404" s="21"/>
      <c r="C404" s="21"/>
      <c r="D404" s="21"/>
      <c r="E404" s="21"/>
      <c r="F404" s="21"/>
      <c r="G404" s="21"/>
      <c r="H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</row>
    <row r="405" spans="1:44">
      <c r="A405" s="21"/>
      <c r="B405" s="21"/>
      <c r="C405" s="21"/>
      <c r="D405" s="21"/>
      <c r="E405" s="21"/>
      <c r="F405" s="21"/>
      <c r="G405" s="21"/>
      <c r="H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</row>
    <row r="406" spans="1:44">
      <c r="A406" s="21"/>
      <c r="B406" s="21"/>
      <c r="C406" s="21"/>
      <c r="D406" s="21"/>
      <c r="E406" s="21"/>
      <c r="F406" s="21"/>
      <c r="G406" s="21"/>
      <c r="H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</row>
    <row r="407" spans="1:44">
      <c r="A407" s="21"/>
      <c r="B407" s="21"/>
      <c r="C407" s="21"/>
      <c r="D407" s="21"/>
      <c r="E407" s="21"/>
      <c r="F407" s="21"/>
      <c r="G407" s="21"/>
      <c r="H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</row>
    <row r="408" spans="1:44">
      <c r="A408" s="21"/>
      <c r="B408" s="21"/>
      <c r="C408" s="21"/>
      <c r="D408" s="21"/>
      <c r="E408" s="21"/>
      <c r="F408" s="21"/>
      <c r="G408" s="21"/>
      <c r="H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</row>
    <row r="409" spans="1:44">
      <c r="A409" s="21"/>
      <c r="B409" s="21"/>
      <c r="C409" s="21"/>
      <c r="D409" s="21"/>
      <c r="E409" s="21"/>
      <c r="F409" s="21"/>
      <c r="G409" s="21"/>
      <c r="H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</row>
    <row r="410" spans="1:44">
      <c r="A410" s="21"/>
      <c r="B410" s="21"/>
      <c r="C410" s="21"/>
      <c r="D410" s="21"/>
      <c r="E410" s="21"/>
      <c r="F410" s="21"/>
      <c r="G410" s="21"/>
      <c r="H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</row>
    <row r="411" spans="1:44">
      <c r="A411" s="21"/>
      <c r="B411" s="21"/>
      <c r="C411" s="21"/>
      <c r="D411" s="21"/>
      <c r="E411" s="21"/>
      <c r="F411" s="21"/>
      <c r="G411" s="21"/>
      <c r="H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</row>
    <row r="412" spans="1:44">
      <c r="A412" s="21"/>
      <c r="B412" s="21"/>
      <c r="C412" s="21"/>
      <c r="D412" s="21"/>
      <c r="E412" s="21"/>
      <c r="F412" s="21"/>
      <c r="G412" s="21"/>
      <c r="H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</row>
    <row r="413" spans="1:44">
      <c r="A413" s="21"/>
      <c r="B413" s="21"/>
      <c r="C413" s="21"/>
      <c r="D413" s="21"/>
      <c r="E413" s="21"/>
      <c r="F413" s="21"/>
      <c r="G413" s="21"/>
      <c r="H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</row>
    <row r="414" spans="1:44">
      <c r="A414" s="21"/>
      <c r="B414" s="21"/>
      <c r="C414" s="21"/>
      <c r="D414" s="21"/>
      <c r="E414" s="21"/>
      <c r="F414" s="21"/>
      <c r="G414" s="21"/>
      <c r="H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</row>
    <row r="415" spans="1:44">
      <c r="A415" s="21"/>
      <c r="B415" s="21"/>
      <c r="C415" s="21"/>
      <c r="D415" s="21"/>
      <c r="E415" s="21"/>
      <c r="F415" s="21"/>
      <c r="G415" s="21"/>
      <c r="H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</row>
    <row r="416" spans="1:44">
      <c r="A416" s="21"/>
      <c r="B416" s="21"/>
      <c r="C416" s="21"/>
      <c r="D416" s="21"/>
      <c r="E416" s="21"/>
      <c r="F416" s="21"/>
      <c r="G416" s="21"/>
      <c r="H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</row>
    <row r="417" spans="1:44">
      <c r="A417" s="21"/>
      <c r="B417" s="21"/>
      <c r="C417" s="21"/>
      <c r="D417" s="21"/>
      <c r="E417" s="21"/>
      <c r="F417" s="21"/>
      <c r="G417" s="21"/>
      <c r="H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</row>
    <row r="418" spans="1:44">
      <c r="A418" s="21"/>
      <c r="B418" s="21"/>
      <c r="C418" s="21"/>
      <c r="D418" s="21"/>
      <c r="E418" s="21"/>
      <c r="F418" s="21"/>
      <c r="G418" s="21"/>
      <c r="H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</row>
    <row r="419" spans="1:44">
      <c r="A419" s="21"/>
      <c r="B419" s="21"/>
      <c r="C419" s="21"/>
      <c r="D419" s="21"/>
      <c r="E419" s="21"/>
      <c r="F419" s="21"/>
      <c r="G419" s="21"/>
      <c r="H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</row>
    <row r="420" spans="1:44">
      <c r="A420" s="21"/>
      <c r="B420" s="21"/>
      <c r="C420" s="21"/>
      <c r="D420" s="21"/>
      <c r="E420" s="21"/>
      <c r="F420" s="21"/>
      <c r="G420" s="21"/>
      <c r="H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</row>
    <row r="421" spans="1:44">
      <c r="A421" s="21"/>
      <c r="B421" s="21"/>
      <c r="C421" s="21"/>
      <c r="D421" s="21"/>
      <c r="E421" s="21"/>
      <c r="F421" s="21"/>
      <c r="G421" s="21"/>
      <c r="H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</row>
    <row r="422" spans="1:44">
      <c r="A422" s="21"/>
      <c r="B422" s="21"/>
      <c r="C422" s="21"/>
      <c r="D422" s="21"/>
      <c r="E422" s="21"/>
      <c r="F422" s="21"/>
      <c r="G422" s="21"/>
      <c r="H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</row>
    <row r="423" spans="1:44">
      <c r="A423" s="21"/>
      <c r="B423" s="21"/>
      <c r="C423" s="21"/>
      <c r="D423" s="21"/>
      <c r="E423" s="21"/>
      <c r="F423" s="21"/>
      <c r="G423" s="21"/>
      <c r="H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</row>
    <row r="424" spans="1:44">
      <c r="A424" s="21"/>
      <c r="B424" s="21"/>
      <c r="C424" s="21"/>
      <c r="D424" s="21"/>
      <c r="E424" s="21"/>
      <c r="F424" s="21"/>
      <c r="G424" s="21"/>
      <c r="H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</row>
    <row r="425" spans="1:44">
      <c r="A425" s="21"/>
      <c r="B425" s="21"/>
      <c r="C425" s="21"/>
      <c r="D425" s="21"/>
      <c r="E425" s="21"/>
      <c r="F425" s="21"/>
      <c r="G425" s="21"/>
      <c r="H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</row>
    <row r="426" spans="1:44">
      <c r="A426" s="21"/>
      <c r="B426" s="21"/>
      <c r="C426" s="21"/>
      <c r="D426" s="21"/>
      <c r="E426" s="21"/>
      <c r="F426" s="21"/>
      <c r="G426" s="21"/>
      <c r="H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</row>
    <row r="427" spans="1:44">
      <c r="A427" s="21"/>
      <c r="B427" s="21"/>
      <c r="C427" s="21"/>
      <c r="D427" s="21"/>
      <c r="E427" s="21"/>
      <c r="F427" s="21"/>
      <c r="G427" s="21"/>
      <c r="H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</row>
    <row r="428" spans="1:44">
      <c r="A428" s="21"/>
      <c r="B428" s="21"/>
      <c r="C428" s="21"/>
      <c r="D428" s="21"/>
      <c r="E428" s="21"/>
      <c r="F428" s="21"/>
      <c r="G428" s="21"/>
      <c r="H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</row>
    <row r="429" spans="1:44">
      <c r="A429" s="21"/>
      <c r="B429" s="21"/>
      <c r="C429" s="21"/>
      <c r="D429" s="21"/>
      <c r="E429" s="21"/>
      <c r="F429" s="21"/>
      <c r="G429" s="21"/>
      <c r="H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</row>
    <row r="430" spans="1:44">
      <c r="A430" s="21"/>
      <c r="B430" s="21"/>
      <c r="C430" s="21"/>
      <c r="D430" s="21"/>
      <c r="E430" s="21"/>
      <c r="F430" s="21"/>
      <c r="G430" s="21"/>
      <c r="H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</row>
    <row r="431" spans="1:44">
      <c r="A431" s="21"/>
      <c r="B431" s="21"/>
      <c r="C431" s="21"/>
      <c r="D431" s="21"/>
      <c r="E431" s="21"/>
      <c r="F431" s="21"/>
      <c r="G431" s="21"/>
      <c r="H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</row>
    <row r="432" spans="1:44">
      <c r="A432" s="21"/>
      <c r="B432" s="21"/>
      <c r="C432" s="21"/>
      <c r="D432" s="21"/>
      <c r="E432" s="21"/>
      <c r="F432" s="21"/>
      <c r="G432" s="21"/>
      <c r="H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</row>
    <row r="433" spans="1:44">
      <c r="A433" s="21"/>
      <c r="B433" s="21"/>
      <c r="C433" s="21"/>
      <c r="D433" s="21"/>
      <c r="E433" s="21"/>
      <c r="F433" s="21"/>
      <c r="G433" s="21"/>
      <c r="H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</row>
    <row r="434" spans="1:44">
      <c r="A434" s="21"/>
      <c r="B434" s="21"/>
      <c r="C434" s="21"/>
      <c r="D434" s="21"/>
      <c r="E434" s="21"/>
      <c r="F434" s="21"/>
      <c r="G434" s="21"/>
      <c r="H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</row>
    <row r="435" spans="1:44">
      <c r="A435" s="21"/>
      <c r="B435" s="21"/>
      <c r="C435" s="21"/>
      <c r="D435" s="21"/>
      <c r="E435" s="21"/>
      <c r="F435" s="21"/>
      <c r="G435" s="21"/>
      <c r="H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</row>
    <row r="436" spans="1:44">
      <c r="A436" s="21"/>
      <c r="B436" s="21"/>
      <c r="C436" s="21"/>
      <c r="D436" s="21"/>
      <c r="E436" s="21"/>
      <c r="F436" s="21"/>
      <c r="G436" s="21"/>
      <c r="H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</row>
    <row r="437" spans="1:44">
      <c r="A437" s="21"/>
      <c r="B437" s="21"/>
      <c r="C437" s="21"/>
      <c r="D437" s="21"/>
      <c r="E437" s="21"/>
      <c r="F437" s="21"/>
      <c r="G437" s="21"/>
      <c r="H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</row>
    <row r="438" spans="1:44">
      <c r="A438" s="21"/>
      <c r="B438" s="21"/>
      <c r="C438" s="21"/>
      <c r="D438" s="21"/>
      <c r="E438" s="21"/>
      <c r="F438" s="21"/>
      <c r="G438" s="21"/>
      <c r="H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</row>
    <row r="439" spans="1:44">
      <c r="A439" s="21"/>
      <c r="B439" s="21"/>
      <c r="C439" s="21"/>
      <c r="D439" s="21"/>
      <c r="E439" s="21"/>
      <c r="F439" s="21"/>
      <c r="G439" s="21"/>
      <c r="H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</row>
    <row r="440" spans="1:44">
      <c r="A440" s="21"/>
      <c r="B440" s="21"/>
      <c r="C440" s="21"/>
      <c r="D440" s="21"/>
      <c r="E440" s="21"/>
      <c r="F440" s="21"/>
      <c r="G440" s="21"/>
      <c r="H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</row>
    <row r="441" spans="1:44">
      <c r="A441" s="21"/>
      <c r="B441" s="21"/>
      <c r="C441" s="21"/>
      <c r="D441" s="21"/>
      <c r="E441" s="21"/>
      <c r="F441" s="21"/>
      <c r="G441" s="21"/>
      <c r="H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</row>
    <row r="442" spans="1:44">
      <c r="A442" s="21"/>
      <c r="B442" s="21"/>
      <c r="C442" s="21"/>
      <c r="D442" s="21"/>
      <c r="E442" s="21"/>
      <c r="F442" s="21"/>
      <c r="G442" s="21"/>
      <c r="H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</row>
    <row r="443" spans="1:44">
      <c r="A443" s="21"/>
      <c r="B443" s="21"/>
      <c r="C443" s="21"/>
      <c r="D443" s="21"/>
      <c r="E443" s="21"/>
      <c r="F443" s="21"/>
      <c r="G443" s="21"/>
      <c r="H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</row>
    <row r="444" spans="1:44">
      <c r="A444" s="21"/>
      <c r="B444" s="21"/>
      <c r="C444" s="21"/>
      <c r="D444" s="21"/>
      <c r="E444" s="21"/>
      <c r="F444" s="21"/>
      <c r="G444" s="21"/>
      <c r="H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</row>
    <row r="445" spans="1:44">
      <c r="A445" s="21"/>
      <c r="B445" s="21"/>
      <c r="C445" s="21"/>
      <c r="D445" s="21"/>
      <c r="E445" s="21"/>
      <c r="F445" s="21"/>
      <c r="G445" s="21"/>
      <c r="H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</row>
    <row r="446" spans="1:44">
      <c r="A446" s="21"/>
      <c r="B446" s="21"/>
      <c r="C446" s="21"/>
      <c r="D446" s="21"/>
      <c r="E446" s="21"/>
      <c r="F446" s="21"/>
      <c r="G446" s="21"/>
      <c r="H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</row>
    <row r="447" spans="1:44">
      <c r="A447" s="21"/>
      <c r="B447" s="21"/>
      <c r="C447" s="21"/>
      <c r="D447" s="21"/>
      <c r="E447" s="21"/>
      <c r="F447" s="21"/>
      <c r="G447" s="21"/>
      <c r="H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</row>
    <row r="448" spans="1:44">
      <c r="A448" s="21"/>
      <c r="B448" s="21"/>
      <c r="C448" s="21"/>
      <c r="D448" s="21"/>
      <c r="E448" s="21"/>
      <c r="F448" s="21"/>
      <c r="G448" s="21"/>
      <c r="H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</row>
    <row r="449" spans="1:44">
      <c r="A449" s="21"/>
      <c r="B449" s="21"/>
      <c r="C449" s="21"/>
      <c r="D449" s="21"/>
      <c r="E449" s="21"/>
      <c r="F449" s="21"/>
      <c r="G449" s="21"/>
      <c r="H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</row>
    <row r="450" spans="1:44">
      <c r="A450" s="21"/>
      <c r="B450" s="21"/>
      <c r="C450" s="21"/>
      <c r="D450" s="21"/>
      <c r="E450" s="21"/>
      <c r="F450" s="21"/>
      <c r="G450" s="21"/>
      <c r="H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</row>
    <row r="451" spans="1:44">
      <c r="A451" s="21"/>
      <c r="B451" s="21"/>
      <c r="C451" s="21"/>
      <c r="D451" s="21"/>
      <c r="E451" s="21"/>
      <c r="F451" s="21"/>
      <c r="G451" s="21"/>
      <c r="H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</row>
    <row r="452" spans="1:44">
      <c r="A452" s="21"/>
      <c r="B452" s="21"/>
      <c r="C452" s="21"/>
      <c r="D452" s="21"/>
      <c r="E452" s="21"/>
      <c r="F452" s="21"/>
      <c r="G452" s="21"/>
      <c r="H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</row>
    <row r="453" spans="1:44">
      <c r="A453" s="21"/>
      <c r="B453" s="21"/>
      <c r="C453" s="21"/>
      <c r="D453" s="21"/>
      <c r="E453" s="21"/>
      <c r="F453" s="21"/>
      <c r="G453" s="21"/>
      <c r="H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</row>
    <row r="454" spans="1:44">
      <c r="A454" s="21"/>
      <c r="B454" s="21"/>
      <c r="C454" s="21"/>
      <c r="D454" s="21"/>
      <c r="E454" s="21"/>
      <c r="F454" s="21"/>
      <c r="G454" s="21"/>
      <c r="H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</row>
    <row r="455" spans="1:44">
      <c r="A455" s="21"/>
      <c r="B455" s="21"/>
      <c r="C455" s="21"/>
      <c r="D455" s="21"/>
      <c r="E455" s="21"/>
      <c r="F455" s="21"/>
      <c r="G455" s="21"/>
      <c r="H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</row>
    <row r="456" spans="1:44">
      <c r="A456" s="21"/>
      <c r="B456" s="21"/>
      <c r="C456" s="21"/>
      <c r="D456" s="21"/>
      <c r="E456" s="21"/>
      <c r="F456" s="21"/>
      <c r="G456" s="21"/>
      <c r="H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</row>
    <row r="457" spans="1:44">
      <c r="A457" s="21"/>
      <c r="B457" s="21"/>
      <c r="C457" s="21"/>
      <c r="D457" s="21"/>
      <c r="E457" s="21"/>
      <c r="F457" s="21"/>
      <c r="G457" s="21"/>
      <c r="H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</row>
    <row r="458" spans="1:44">
      <c r="A458" s="21"/>
      <c r="B458" s="21"/>
      <c r="C458" s="21"/>
      <c r="D458" s="21"/>
      <c r="E458" s="21"/>
      <c r="F458" s="21"/>
      <c r="G458" s="21"/>
      <c r="H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</row>
    <row r="459" spans="1:44">
      <c r="A459" s="21"/>
      <c r="B459" s="21"/>
      <c r="C459" s="21"/>
      <c r="D459" s="21"/>
      <c r="E459" s="21"/>
      <c r="F459" s="21"/>
      <c r="G459" s="21"/>
      <c r="H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</row>
    <row r="460" spans="1:44">
      <c r="A460" s="21"/>
      <c r="B460" s="21"/>
      <c r="C460" s="21"/>
      <c r="D460" s="21"/>
      <c r="E460" s="21"/>
      <c r="F460" s="21"/>
      <c r="G460" s="21"/>
      <c r="H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</row>
    <row r="461" spans="1:44">
      <c r="A461" s="21"/>
      <c r="B461" s="21"/>
      <c r="C461" s="21"/>
      <c r="D461" s="21"/>
      <c r="E461" s="21"/>
      <c r="F461" s="21"/>
      <c r="G461" s="21"/>
      <c r="H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</row>
    <row r="462" spans="1:44">
      <c r="A462" s="21"/>
      <c r="B462" s="21"/>
      <c r="C462" s="21"/>
      <c r="D462" s="21"/>
      <c r="E462" s="21"/>
      <c r="F462" s="21"/>
      <c r="G462" s="21"/>
      <c r="H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</row>
    <row r="463" spans="1:44">
      <c r="A463" s="21"/>
      <c r="B463" s="21"/>
      <c r="C463" s="21"/>
      <c r="D463" s="21"/>
      <c r="E463" s="21"/>
      <c r="F463" s="21"/>
      <c r="G463" s="21"/>
      <c r="H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</row>
    <row r="464" spans="1:44">
      <c r="A464" s="21"/>
      <c r="B464" s="21"/>
      <c r="C464" s="21"/>
      <c r="D464" s="21"/>
      <c r="E464" s="21"/>
      <c r="F464" s="21"/>
      <c r="G464" s="21"/>
      <c r="H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</row>
  </sheetData>
  <mergeCells count="2">
    <mergeCell ref="W1:Y1"/>
    <mergeCell ref="Z1:AA1"/>
  </mergeCells>
  <hyperlinks>
    <hyperlink ref="P116" location="'特性表'!A7" display="穿透，牺牲穿过的我方单位，将其当前属性的X%加成到我方英雄"/>
    <hyperlink ref="P52" r:id="rId4" display="连射，向瞄准方向发射子弹，伤害{0}{1}，弹药数量等于当前连击数的{2}%"/>
    <hyperlink ref="P39" location="'场景物件表及数值'!A5" display="在随机空地召唤{0}个礼物盒，被碰撞若干次后打开，打开的玩家获得随机奖励"/>
    <hyperlink ref="P62" location="'特性表'!A4" display="打出时，随机获得战场上{0}个随从单位的临时复制"/>
    <hyperlink ref="T30" location="'特性表'!A55" display="召唤雨天天气，生成{0}个水面，{1}回合后消失"/>
    <hyperlink ref="P69" location="'特性表'!A35" display="碰到首个敌方单位时，对其造成{0}伤害，若击杀，则召唤一个该单位的我方复制"/>
    <hyperlink ref="P29" location="'特性表'!A45" display="碰到首个敌方时，对范围内的敌方单位造成{0}点伤害并冻结"/>
    <hyperlink ref="P22" location="'特性表'!A42" display="指定战场任意位置，我方英雄向该位置位移"/>
    <hyperlink ref="P33" location="'特性表'!A37" display="保留，打出时每有一个敌方单位，手牌中生成一张临时的纯净水-浅浅"/>
    <hyperlink ref="R32" r:id="rId5" display="场景穿透，对触碰的所有敌方单位造成{0}点伤害，并赋予潮湿状态"/>
    <hyperlink ref="R36" location="'特性表'!A42" display="指定战场任意位置，掉落石头对较大范围内的敌方单位造成{0}点伤害并眩晕{1}层"/>
    <hyperlink ref="T12" location="'特性表'!A42" display="指定战场任意位置，敌方英雄向该位置位移，位移力量最大"/>
    <hyperlink ref="P117" location="'特性表'!A7" display="穿透，造成X点伤害，每穿透一个单位，伤害降低Y%"/>
    <hyperlink ref="P36" location="'特性表'!A42" display="指定战场任意位置，对范围内的敌方单位造成{0}点伤害并眩晕{1}层"/>
    <hyperlink ref="P61" location="'特性表'!A42" display="指定战场位置，我方英雄瞬移到该位置"/>
    <hyperlink ref="P35" r:id="rId5" display="场景穿透，对敌方单位造成{0}点电击伤害，每穿过一个敌方，生成一张临时的雷枪"/>
    <hyperlink ref="T32" r:id="rId5" display="场景穿透，发射水柱击退路径上的所有敌方单位，造成{0}点伤害，并赋予潮湿状态"/>
    <hyperlink ref="P25" r:id="rId5" display="场景穿透，路径上产生一条裂缝，受到{1}点伤害后消失"/>
    <hyperlink ref="P48" location="'场景物件表及数值'!A8" display="在我方方舟前生成一堵尖刺墙，墙体血量为{1}"/>
    <hyperlink ref="P71" r:id="rId6" display="保留，碰到首个单位时，为其添加一个定向标记，所有随机选择目标的技能，都优先以该单位为目标"/>
    <hyperlink ref="P30" location="'特性表'!A55" display="召唤雨天天气，回合结束消散"/>
    <hyperlink ref="P41" location="'特性表'!A7" display="穿透，对碰到的第一个敌方单位，造成路径上经过所有我方单位攻击{0}%的伤害"/>
    <hyperlink ref="P24" location="'特性表'!A42" display="指定战场位置，生成一个弹簧，被单位碰撞到时施加弹力"/>
    <hyperlink ref="P18" location="'特性表'!A42" display="指定战场位置，生成{1}个爆炸桶，爆炸伤害为{2}"/>
    <hyperlink ref="P32" location="'特性表'!A46" display="对触碰的首个敌方单位造成{0}点伤害，并赋予潮湿状态"/>
    <hyperlink ref="P108" location="'特性表'!A37" display="保留，对手丢弃所有手牌，每丢一张，对对方英雄造成{0}点伤害"/>
    <hyperlink ref="P74" r:id="rId6" display="保留，打出后，使你打出的下一张牌升{0}星"/>
    <hyperlink ref="P67" r:id="rId6" display="保留，打出时，将场上所有我方同名随从融合成一个，属性继承{0}%"/>
    <hyperlink ref="P107" r:id="rId5" display="场景穿透，对敌方单位造成{0}点伤害，每击中一个敌方，生成一张纯净水"/>
    <hyperlink ref="P99" location="'特性表'!A7" display="穿透，标记穿过的敌方，技能消失时，对所有标记敌方造成标记数*{0}的伤害"/>
    <hyperlink ref="R12" location="'特性表'!A42" display="指定战场任意位置，敌方英雄向该位置位移，位移力量更大"/>
    <hyperlink ref="P115" location="'特性表'!A7" display="穿透，对穿透的每个单位施加一个随机方向的力"/>
    <hyperlink ref="R30" location="'特性表'!A55" display="召唤雨天天气，生成{0}个水面，{1}回合后消失"/>
    <hyperlink ref="P26" location="'场景物件表及数值'!A6" display="在战场中间产生一堵由障碍物组成的墙，墙体血量为{1}"/>
    <hyperlink ref="T36" location="'特性表'!A42" display="指定战场任意位置，掉落石头对大范围内的敌方单位造成{0}点伤害并眩晕{1}层"/>
    <hyperlink ref="P40" location="'场景物件表及数值'!A4" display="在随机空地召唤{0}个陷阱，将敌方单位推入时造成{1}伤害，眩晕{2}层并冻结，陷阱触发后消失"/>
    <hyperlink ref="P28" location="'特性表'!A37" display="保留，本回合接下来的时间，我方英雄每杀死一个单位，攻击力永久增加{0}"/>
    <hyperlink ref="P45" location="'特性表'!A4" display="碰到首个我方随从单位时，将其牺牲，并获得一张相同随从的临时卡"/>
    <hyperlink ref="P38" location="'特性表'!A37" display="保留，对所有单位和场景物件造成{0}点伤害并点燃"/>
    <hyperlink ref="P73" r:id="rId6" display="保留，打出时，牌组里的随机一张牌升{0}星"/>
    <hyperlink ref="Q50" location="'场景物件表及数值'!A9" display="尽量靠近英雄的随机空地，生成掩体，去掉炸药桶生成。交互物ID{1}"/>
    <hyperlink ref="P34" location="'特性表'!A45" display="冻结场上的所有单位"/>
    <hyperlink ref="P12" location="'特性表'!A42" display="指定战场任意位置，敌方英雄向该位置位移"/>
    <hyperlink ref="P50" location="'场景物件表及数值'!A9" display="在我方英雄周围生成{0}个掩体，掩体血量为{2}"/>
    <hyperlink ref="P46" location="'特性表'!A37" display="保留，随机获得一张敌方手牌的临时复制"/>
    <hyperlink ref="P47" r:id="rId5" display="场景穿透，对敌方单位造成{0}点电击伤害"/>
    <hyperlink ref="P51" r:id="rId4" display="连射，向瞄准方向发射子弹，伤害{0}{1}，弹药数量{2}"/>
    <hyperlink ref="P31" location="'特性表'!A42" display="指定位置，召唤一道雷电，对最近的敌方单位造成一次{0}点电击伤害"/>
    <hyperlink ref="P37" location="'特性表'!A53" display="碰到首个敌方单位时，对其造成{0}点伤害并眩晕{1}层"/>
    <hyperlink ref="P57" r:id="rId4" display="连射，向瞄准方向发射子弹，伤害{0}{1}，弹药数量等于当前我方单位数的{2}%"/>
    <hyperlink ref="P11" location="'特性表'!A9" display="场景穿透，将经过的我方非复制随从单位切成两个较小的复制单位，属性为原单位的{2}%"/>
    <hyperlink ref="P66" r:id="rId4" display="连射，向瞄准方向发射子弹，伤害{0}{1}，弹药数量等于当前可用金币数的{2}%"/>
    <hyperlink ref="P72" r:id="rId5" display="场景穿透，持续对敌方造成{0}点伤害，持续{1}秒"/>
    <hyperlink ref="P44" r:id="rId7" display="穿透，碰到的第二个我方随从单位，吸收碰到的第一个我方随从单位{0}%的当前属性"/>
    <hyperlink ref="P13" location="'特性表'!A7" display="穿透，造成{0}伤害，每穿透一个单位伤害增加{1}%"/>
    <hyperlink ref="P109" location="'特性表'!A5" display="消耗，往自己牌库塞入{0}张模板法术1"/>
  </hyperlinks>
  <pageMargins left="0.75" right="0.75" top="1" bottom="1" header="0.5" footer="0.5"/>
  <headerFooter/>
  <drawing r:id="rId2"/>
  <legacyDrawing r:id="rId3"/>
  <picture r:id="rId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20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2" width="15" customWidth="1"/>
    <col min="3" max="5" width="14" customWidth="1"/>
    <col min="6" max="6" width="8" customWidth="1"/>
    <col min="7" max="7" width="11" customWidth="1"/>
    <col min="8" max="10" width="10" customWidth="1"/>
    <col min="11" max="11" width="12" customWidth="1"/>
    <col min="12" max="12" width="37" customWidth="1"/>
    <col min="13" max="16" width="21" customWidth="1"/>
    <col min="17" max="17" width="18" customWidth="1"/>
    <col min="18" max="18" width="25" customWidth="1"/>
    <col min="19" max="20" width="14" customWidth="1"/>
    <col min="21" max="21" width="12" customWidth="1"/>
    <col min="22" max="22" width="49" customWidth="1"/>
    <col min="23" max="24" width="13" customWidth="1"/>
    <col min="25" max="29" width="10" customWidth="1"/>
    <col min="30" max="32" width="14" customWidth="1"/>
  </cols>
  <sheetData>
    <row r="1" ht="42" spans="1:34">
      <c r="A1" s="1" t="s">
        <v>1355</v>
      </c>
      <c r="B1" s="1" t="s">
        <v>1356</v>
      </c>
      <c r="C1" s="1" t="s">
        <v>1357</v>
      </c>
      <c r="D1" s="1" t="s">
        <v>652</v>
      </c>
      <c r="E1" s="1" t="s">
        <v>1358</v>
      </c>
      <c r="F1" s="1" t="s">
        <v>1359</v>
      </c>
      <c r="G1" s="1" t="s">
        <v>1360</v>
      </c>
      <c r="H1" s="1" t="s">
        <v>1361</v>
      </c>
      <c r="I1" s="1" t="s">
        <v>658</v>
      </c>
      <c r="J1" s="1" t="s">
        <v>1031</v>
      </c>
      <c r="K1" s="1" t="s">
        <v>1032</v>
      </c>
      <c r="L1" s="1" t="s">
        <v>1362</v>
      </c>
      <c r="M1" s="1" t="s">
        <v>666</v>
      </c>
      <c r="N1" s="153" t="s">
        <v>1363</v>
      </c>
      <c r="O1" s="153" t="s">
        <v>1364</v>
      </c>
      <c r="P1" s="153" t="s">
        <v>1365</v>
      </c>
      <c r="Q1" s="153" t="s">
        <v>1366</v>
      </c>
      <c r="R1" s="1" t="s">
        <v>672</v>
      </c>
      <c r="S1" s="1"/>
      <c r="T1" s="1" t="s">
        <v>1367</v>
      </c>
      <c r="U1" s="1" t="s">
        <v>1033</v>
      </c>
      <c r="V1" s="1" t="s">
        <v>1034</v>
      </c>
      <c r="W1" s="8" t="s">
        <v>1368</v>
      </c>
      <c r="X1" s="8" t="s">
        <v>678</v>
      </c>
      <c r="Y1" s="1" t="s">
        <v>1369</v>
      </c>
      <c r="Z1" s="1" t="s">
        <v>680</v>
      </c>
      <c r="AA1" s="1" t="s">
        <v>655</v>
      </c>
      <c r="AB1" s="1" t="s">
        <v>660</v>
      </c>
      <c r="AC1" s="1" t="s">
        <v>1370</v>
      </c>
      <c r="AD1" s="8"/>
      <c r="AE1" s="8"/>
      <c r="AF1" s="8"/>
      <c r="AG1" s="23"/>
      <c r="AH1" s="23"/>
    </row>
    <row r="2" ht="28" spans="1:34">
      <c r="A2" s="8">
        <v>4001</v>
      </c>
      <c r="B2" s="8" t="str">
        <f t="array" ref="B2">_xlfn.XLOOKUP(A2,组件ID生成表!B:B,组件ID生成表!C:C,"没配置")</f>
        <v>40011</v>
      </c>
      <c r="C2" s="8" t="s">
        <v>462</v>
      </c>
      <c r="D2" s="8">
        <v>5</v>
      </c>
      <c r="E2" s="8">
        <v>2</v>
      </c>
      <c r="F2" s="8">
        <v>5</v>
      </c>
      <c r="G2" s="149">
        <v>1</v>
      </c>
      <c r="H2" s="150">
        <v>1</v>
      </c>
      <c r="I2" s="151">
        <v>3</v>
      </c>
      <c r="J2" s="16"/>
      <c r="K2" s="16"/>
      <c r="L2" s="16" t="s">
        <v>463</v>
      </c>
      <c r="M2" s="23" t="s">
        <v>1371</v>
      </c>
      <c r="N2" s="154"/>
      <c r="O2" s="154"/>
      <c r="P2" s="154"/>
      <c r="Q2" s="154"/>
      <c r="R2" s="155" t="s">
        <v>1372</v>
      </c>
      <c r="S2" s="21" t="s">
        <v>1373</v>
      </c>
      <c r="T2" s="21">
        <v>36</v>
      </c>
      <c r="U2" s="21"/>
      <c r="V2" s="21"/>
      <c r="W2" s="8"/>
      <c r="X2" s="8"/>
      <c r="Y2" s="151"/>
      <c r="Z2" s="151"/>
      <c r="AA2" s="151"/>
      <c r="AB2" s="151"/>
      <c r="AC2" s="151"/>
      <c r="AD2" s="21"/>
      <c r="AE2" s="21"/>
      <c r="AF2" s="21"/>
      <c r="AG2" s="23"/>
      <c r="AH2" s="23"/>
    </row>
    <row r="3" ht="42" spans="1:34">
      <c r="A3" s="8">
        <v>4002</v>
      </c>
      <c r="B3" s="8" t="str">
        <f t="array" ref="B3">_xlfn.XLOOKUP(A3,组件ID生成表!B:B,组件ID生成表!C:C,"没配置")</f>
        <v>40021</v>
      </c>
      <c r="C3" s="8" t="s">
        <v>464</v>
      </c>
      <c r="D3" s="8">
        <v>5</v>
      </c>
      <c r="E3" s="8">
        <v>2</v>
      </c>
      <c r="F3" s="8">
        <v>5</v>
      </c>
      <c r="G3" s="149">
        <v>1</v>
      </c>
      <c r="H3" s="150">
        <v>1</v>
      </c>
      <c r="I3" s="151">
        <v>3</v>
      </c>
      <c r="J3" s="16"/>
      <c r="K3" s="16"/>
      <c r="L3" s="16" t="s">
        <v>465</v>
      </c>
      <c r="M3" s="21" t="s">
        <v>1374</v>
      </c>
      <c r="N3" s="154" t="s">
        <v>1375</v>
      </c>
      <c r="O3" s="154"/>
      <c r="P3" s="154"/>
      <c r="Q3" s="154"/>
      <c r="R3" s="155" t="s">
        <v>1376</v>
      </c>
      <c r="S3" s="21" t="s">
        <v>1377</v>
      </c>
      <c r="T3" s="21">
        <v>36</v>
      </c>
      <c r="U3" s="21"/>
      <c r="V3" s="21"/>
      <c r="W3" s="8"/>
      <c r="X3" s="8"/>
      <c r="Y3" s="151"/>
      <c r="Z3" s="151"/>
      <c r="AA3" s="151"/>
      <c r="AB3" s="151"/>
      <c r="AC3" s="151"/>
      <c r="AD3" s="21"/>
      <c r="AE3" s="21"/>
      <c r="AF3" s="21"/>
      <c r="AG3" s="23"/>
      <c r="AH3" s="23"/>
    </row>
    <row r="4" ht="28" spans="1:34">
      <c r="A4" s="8">
        <v>4003</v>
      </c>
      <c r="B4" s="8" t="str">
        <f t="array" ref="B4">_xlfn.XLOOKUP(A4,组件ID生成表!B:B,组件ID生成表!C:C,"没配置")</f>
        <v>40032</v>
      </c>
      <c r="C4" s="8" t="s">
        <v>467</v>
      </c>
      <c r="D4" s="8">
        <v>5</v>
      </c>
      <c r="E4" s="8">
        <v>2</v>
      </c>
      <c r="F4" s="8">
        <v>6</v>
      </c>
      <c r="G4" s="149">
        <v>2</v>
      </c>
      <c r="H4" s="150">
        <v>2</v>
      </c>
      <c r="I4" s="151">
        <v>3</v>
      </c>
      <c r="J4" s="16"/>
      <c r="K4" s="16"/>
      <c r="L4" s="16" t="s">
        <v>468</v>
      </c>
      <c r="M4" s="21" t="s">
        <v>1378</v>
      </c>
      <c r="N4" s="154"/>
      <c r="O4" s="154" t="s">
        <v>1375</v>
      </c>
      <c r="P4" s="154" t="s">
        <v>1375</v>
      </c>
      <c r="Q4" s="154"/>
      <c r="R4" s="155" t="s">
        <v>1379</v>
      </c>
      <c r="S4" s="21" t="s">
        <v>1380</v>
      </c>
      <c r="T4" s="21">
        <v>36</v>
      </c>
      <c r="U4" s="21"/>
      <c r="V4" s="21"/>
      <c r="W4" s="8"/>
      <c r="X4" s="8"/>
      <c r="Y4" s="151"/>
      <c r="Z4" s="151"/>
      <c r="AA4" s="151"/>
      <c r="AB4" s="151"/>
      <c r="AC4" s="151"/>
      <c r="AD4" s="21"/>
      <c r="AE4" s="21"/>
      <c r="AF4" s="21"/>
      <c r="AG4" s="23"/>
      <c r="AH4" s="23"/>
    </row>
    <row r="5" ht="28" spans="1:34">
      <c r="A5" s="8">
        <v>4004</v>
      </c>
      <c r="B5" s="8" t="str">
        <f t="array" ref="B5">_xlfn.XLOOKUP(A5,组件ID生成表!B:B,组件ID生成表!C:C,"没配置")</f>
        <v>40043</v>
      </c>
      <c r="C5" s="8" t="s">
        <v>470</v>
      </c>
      <c r="D5" s="8">
        <v>5</v>
      </c>
      <c r="E5" s="8">
        <v>2</v>
      </c>
      <c r="F5" s="8">
        <v>9</v>
      </c>
      <c r="G5" s="149">
        <v>3</v>
      </c>
      <c r="H5" s="150">
        <v>3</v>
      </c>
      <c r="I5" s="151">
        <v>3</v>
      </c>
      <c r="J5" s="16"/>
      <c r="K5" s="16"/>
      <c r="L5" s="16" t="s">
        <v>471</v>
      </c>
      <c r="M5" s="21"/>
      <c r="N5" s="154"/>
      <c r="O5" s="154" t="s">
        <v>1375</v>
      </c>
      <c r="P5" s="154" t="s">
        <v>1375</v>
      </c>
      <c r="Q5" s="154"/>
      <c r="R5" s="155" t="s">
        <v>1381</v>
      </c>
      <c r="S5" s="21" t="s">
        <v>1380</v>
      </c>
      <c r="T5" s="21">
        <v>36</v>
      </c>
      <c r="U5" s="21"/>
      <c r="V5" s="21"/>
      <c r="W5" s="8"/>
      <c r="X5" s="8"/>
      <c r="Y5" s="151"/>
      <c r="Z5" s="151"/>
      <c r="AA5" s="151"/>
      <c r="AB5" s="151"/>
      <c r="AC5" s="151"/>
      <c r="AD5" s="21"/>
      <c r="AE5" s="21"/>
      <c r="AF5" s="21"/>
      <c r="AG5" s="23"/>
      <c r="AH5" s="23"/>
    </row>
    <row r="6" ht="42" spans="1:34">
      <c r="A6" s="8">
        <v>4005</v>
      </c>
      <c r="B6" s="8" t="str">
        <f t="array" ref="B6">_xlfn.XLOOKUP(A6,组件ID生成表!B:B,组件ID生成表!C:C,"没配置")</f>
        <v>40054</v>
      </c>
      <c r="C6" s="8" t="s">
        <v>473</v>
      </c>
      <c r="D6" s="8">
        <v>5</v>
      </c>
      <c r="E6" s="8">
        <v>2</v>
      </c>
      <c r="F6" s="8">
        <v>12</v>
      </c>
      <c r="G6" s="149">
        <v>4</v>
      </c>
      <c r="H6" s="150">
        <v>4</v>
      </c>
      <c r="I6" s="151">
        <v>3</v>
      </c>
      <c r="J6" s="16"/>
      <c r="K6" s="16"/>
      <c r="L6" s="16" t="s">
        <v>474</v>
      </c>
      <c r="M6" s="21"/>
      <c r="N6" s="154"/>
      <c r="O6" s="154" t="s">
        <v>1375</v>
      </c>
      <c r="P6" s="154" t="s">
        <v>1382</v>
      </c>
      <c r="Q6" s="154" t="s">
        <v>1383</v>
      </c>
      <c r="R6" s="156" t="s">
        <v>1384</v>
      </c>
      <c r="S6" s="21" t="s">
        <v>1385</v>
      </c>
      <c r="T6" s="21">
        <v>36</v>
      </c>
      <c r="U6" s="21"/>
      <c r="V6" s="21"/>
      <c r="W6" s="8"/>
      <c r="X6" s="8"/>
      <c r="Y6" s="151"/>
      <c r="Z6" s="151"/>
      <c r="AA6" s="151"/>
      <c r="AB6" s="151"/>
      <c r="AC6" s="151"/>
      <c r="AD6" s="21"/>
      <c r="AE6" s="21"/>
      <c r="AF6" s="21"/>
      <c r="AG6" s="23"/>
      <c r="AH6" s="23"/>
    </row>
    <row r="7" ht="28" spans="1:34">
      <c r="A7" s="8">
        <v>4006</v>
      </c>
      <c r="B7" s="8" t="str">
        <f t="array" ref="B7">_xlfn.XLOOKUP(A7,组件ID生成表!B:B,组件ID生成表!C:C,"没配置")</f>
        <v>40062</v>
      </c>
      <c r="C7" s="8" t="s">
        <v>475</v>
      </c>
      <c r="D7" s="8">
        <v>5</v>
      </c>
      <c r="E7" s="8">
        <v>2</v>
      </c>
      <c r="F7" s="8">
        <v>6</v>
      </c>
      <c r="G7" s="149">
        <v>2</v>
      </c>
      <c r="H7" s="150">
        <v>2</v>
      </c>
      <c r="I7" s="151">
        <v>3</v>
      </c>
      <c r="J7" s="21"/>
      <c r="K7" s="21"/>
      <c r="L7" s="21" t="s">
        <v>476</v>
      </c>
      <c r="M7" s="21"/>
      <c r="N7" s="154"/>
      <c r="O7" s="154"/>
      <c r="P7" s="154" t="s">
        <v>1386</v>
      </c>
      <c r="Q7" s="154" t="s">
        <v>1387</v>
      </c>
      <c r="R7" s="156" t="s">
        <v>1388</v>
      </c>
      <c r="S7" s="21" t="s">
        <v>1389</v>
      </c>
      <c r="T7" s="21">
        <v>36</v>
      </c>
      <c r="W7" s="9"/>
      <c r="Y7" s="151"/>
      <c r="Z7" s="151"/>
      <c r="AA7" s="151"/>
      <c r="AB7" s="151"/>
      <c r="AC7" s="151"/>
      <c r="AD7" s="21"/>
      <c r="AE7" s="21"/>
      <c r="AF7" s="21"/>
      <c r="AG7" s="23"/>
      <c r="AH7" s="23"/>
    </row>
    <row r="8" ht="28" spans="1:34">
      <c r="A8" s="8">
        <v>4007</v>
      </c>
      <c r="B8" s="8" t="str">
        <f t="array" ref="B8">_xlfn.XLOOKUP(A8,组件ID生成表!B:B,组件ID生成表!C:C,"没配置")</f>
        <v>40074</v>
      </c>
      <c r="C8" s="8" t="s">
        <v>478</v>
      </c>
      <c r="D8" s="8">
        <v>5</v>
      </c>
      <c r="E8" s="8">
        <v>2</v>
      </c>
      <c r="F8" s="8">
        <v>12</v>
      </c>
      <c r="G8" s="149">
        <v>4</v>
      </c>
      <c r="H8" s="150">
        <v>4</v>
      </c>
      <c r="I8" s="151">
        <v>3</v>
      </c>
      <c r="J8" s="16"/>
      <c r="K8" s="16"/>
      <c r="L8" s="16" t="s">
        <v>1390</v>
      </c>
      <c r="M8" s="21"/>
      <c r="N8" s="154"/>
      <c r="O8" s="154"/>
      <c r="P8" s="154" t="s">
        <v>1391</v>
      </c>
      <c r="Q8" s="154"/>
      <c r="R8" s="156" t="s">
        <v>1392</v>
      </c>
      <c r="S8" s="21" t="s">
        <v>1393</v>
      </c>
      <c r="T8" s="21">
        <v>36</v>
      </c>
      <c r="U8" s="21"/>
      <c r="V8" s="21"/>
      <c r="W8" s="8"/>
      <c r="X8" s="8"/>
      <c r="Y8" s="151"/>
      <c r="Z8" s="151"/>
      <c r="AA8" s="151"/>
      <c r="AB8" s="151"/>
      <c r="AC8" s="151"/>
      <c r="AD8" s="21"/>
      <c r="AE8" s="21"/>
      <c r="AF8" s="21"/>
      <c r="AG8" s="23"/>
      <c r="AH8" s="23"/>
    </row>
    <row r="9" ht="56" spans="1:34">
      <c r="A9" s="8">
        <v>4008</v>
      </c>
      <c r="B9" s="8" t="str">
        <f t="array" ref="B9">_xlfn.XLOOKUP(A9,组件ID生成表!B:B,组件ID生成表!C:C,"没配置")</f>
        <v>40085</v>
      </c>
      <c r="C9" s="8" t="s">
        <v>481</v>
      </c>
      <c r="D9" s="8">
        <v>5</v>
      </c>
      <c r="E9" s="8">
        <v>2</v>
      </c>
      <c r="F9" s="8">
        <v>12</v>
      </c>
      <c r="G9" s="149">
        <v>5</v>
      </c>
      <c r="H9" s="150">
        <v>5</v>
      </c>
      <c r="I9" s="151">
        <v>3</v>
      </c>
      <c r="J9" s="16"/>
      <c r="K9" s="16"/>
      <c r="L9" s="16" t="s">
        <v>482</v>
      </c>
      <c r="M9" s="21" t="s">
        <v>1394</v>
      </c>
      <c r="N9" s="154"/>
      <c r="O9" s="154"/>
      <c r="P9" s="154" t="s">
        <v>1395</v>
      </c>
      <c r="Q9" s="154" t="s">
        <v>1386</v>
      </c>
      <c r="R9" s="155" t="s">
        <v>1396</v>
      </c>
      <c r="S9" s="21" t="s">
        <v>1397</v>
      </c>
      <c r="T9" s="21">
        <v>36</v>
      </c>
      <c r="U9" s="21"/>
      <c r="V9" s="21"/>
      <c r="W9" s="8"/>
      <c r="X9" s="8"/>
      <c r="Y9" s="151"/>
      <c r="Z9" s="151"/>
      <c r="AA9" s="151"/>
      <c r="AB9" s="151"/>
      <c r="AC9" s="151"/>
      <c r="AD9" s="21"/>
      <c r="AE9" s="21"/>
      <c r="AF9" s="21"/>
      <c r="AG9" s="23"/>
      <c r="AH9" s="23"/>
    </row>
    <row r="10" ht="42" spans="1:34">
      <c r="A10" s="8">
        <v>4009</v>
      </c>
      <c r="B10" s="8" t="str">
        <f t="array" ref="B10">_xlfn.XLOOKUP(A10,组件ID生成表!B:B,组件ID生成表!C:C,"没配置")</f>
        <v>40093</v>
      </c>
      <c r="C10" s="8" t="s">
        <v>484</v>
      </c>
      <c r="D10" s="8">
        <v>5</v>
      </c>
      <c r="E10" s="8">
        <v>2</v>
      </c>
      <c r="F10" s="8">
        <v>9</v>
      </c>
      <c r="G10" s="149">
        <v>3</v>
      </c>
      <c r="H10" s="150">
        <v>3</v>
      </c>
      <c r="I10" s="151">
        <v>3</v>
      </c>
      <c r="J10" s="16"/>
      <c r="K10" s="16"/>
      <c r="L10" s="16" t="s">
        <v>485</v>
      </c>
      <c r="M10" s="21" t="s">
        <v>1398</v>
      </c>
      <c r="N10" s="154"/>
      <c r="O10" s="154" t="s">
        <v>1399</v>
      </c>
      <c r="P10" s="154"/>
      <c r="Q10" s="154"/>
      <c r="R10" s="155" t="s">
        <v>1400</v>
      </c>
      <c r="S10" s="21" t="s">
        <v>1401</v>
      </c>
      <c r="T10" s="21">
        <v>36</v>
      </c>
      <c r="U10" s="21"/>
      <c r="V10" s="21"/>
      <c r="W10" s="8"/>
      <c r="X10" s="8"/>
      <c r="Y10" s="151"/>
      <c r="Z10" s="151"/>
      <c r="AA10" s="151"/>
      <c r="AB10" s="151"/>
      <c r="AC10" s="151"/>
      <c r="AD10" s="21"/>
      <c r="AE10" s="21"/>
      <c r="AF10" s="21"/>
      <c r="AG10" s="23"/>
      <c r="AH10" s="23"/>
    </row>
    <row r="11" ht="28" spans="1:34">
      <c r="A11" s="8">
        <v>4010</v>
      </c>
      <c r="B11" s="8" t="str">
        <f t="array" ref="B11">_xlfn.XLOOKUP(A11,组件ID生成表!B:B,组件ID生成表!C:C,"没配置")</f>
        <v>40105</v>
      </c>
      <c r="C11" s="148" t="s">
        <v>487</v>
      </c>
      <c r="D11" s="8">
        <v>5</v>
      </c>
      <c r="E11" s="148">
        <v>5</v>
      </c>
      <c r="F11" s="8">
        <v>12</v>
      </c>
      <c r="G11" s="149">
        <v>5</v>
      </c>
      <c r="H11" s="150">
        <v>5</v>
      </c>
      <c r="I11" s="151">
        <v>3</v>
      </c>
      <c r="J11" s="152"/>
      <c r="K11" s="152"/>
      <c r="L11" s="152" t="s">
        <v>488</v>
      </c>
      <c r="M11" s="8"/>
      <c r="N11" s="154"/>
      <c r="O11" s="154"/>
      <c r="P11" s="154"/>
      <c r="Q11" s="154" t="s">
        <v>1402</v>
      </c>
      <c r="R11" s="155" t="s">
        <v>1403</v>
      </c>
      <c r="S11" s="21" t="s">
        <v>1404</v>
      </c>
      <c r="T11" s="21">
        <v>36</v>
      </c>
      <c r="U11" s="21"/>
      <c r="V11" s="21"/>
      <c r="W11" s="8"/>
      <c r="X11" s="21"/>
      <c r="Y11" s="151"/>
      <c r="Z11" s="151"/>
      <c r="AA11" s="151"/>
      <c r="AB11" s="151"/>
      <c r="AC11" s="151"/>
      <c r="AD11" s="21"/>
      <c r="AE11" s="21"/>
      <c r="AF11" s="21"/>
      <c r="AG11" s="23"/>
      <c r="AH11" s="23"/>
    </row>
    <row r="12" ht="56" spans="1:34">
      <c r="A12" s="8">
        <v>4011</v>
      </c>
      <c r="B12" s="8" t="str">
        <f t="array" ref="B12">_xlfn.XLOOKUP(A12,组件ID生成表!B:B,组件ID生成表!C:C,"没配置")</f>
        <v>40114</v>
      </c>
      <c r="C12" s="8" t="s">
        <v>490</v>
      </c>
      <c r="D12" s="8">
        <v>5</v>
      </c>
      <c r="E12" s="8">
        <v>2</v>
      </c>
      <c r="F12" s="8">
        <v>12</v>
      </c>
      <c r="G12" s="149">
        <v>4</v>
      </c>
      <c r="H12" s="150">
        <v>4</v>
      </c>
      <c r="I12" s="151">
        <v>3</v>
      </c>
      <c r="J12" s="21"/>
      <c r="K12" s="21"/>
      <c r="L12" s="21" t="s">
        <v>491</v>
      </c>
      <c r="M12" s="21" t="s">
        <v>1405</v>
      </c>
      <c r="N12" s="154"/>
      <c r="O12" s="154" t="s">
        <v>1406</v>
      </c>
      <c r="P12" s="154" t="s">
        <v>1407</v>
      </c>
      <c r="Q12" s="154"/>
      <c r="R12" s="155" t="s">
        <v>1408</v>
      </c>
      <c r="S12" s="21" t="s">
        <v>1409</v>
      </c>
      <c r="T12" s="21">
        <v>36</v>
      </c>
      <c r="U12" s="21"/>
      <c r="V12" s="21"/>
      <c r="W12" s="8"/>
      <c r="X12" s="8"/>
      <c r="Y12" s="151"/>
      <c r="Z12" s="151"/>
      <c r="AA12" s="151"/>
      <c r="AB12" s="151"/>
      <c r="AC12" s="151"/>
      <c r="AD12" s="21"/>
      <c r="AE12" s="21"/>
      <c r="AF12" s="21"/>
      <c r="AG12" s="23"/>
      <c r="AH12" s="23"/>
    </row>
    <row r="13" ht="42" spans="1:34">
      <c r="A13" s="8">
        <v>4012</v>
      </c>
      <c r="B13" s="8" t="str">
        <f t="array" ref="B13">_xlfn.XLOOKUP(A13,组件ID生成表!B:B,组件ID生成表!C:C,"没配置")</f>
        <v>40123</v>
      </c>
      <c r="C13" s="8" t="s">
        <v>493</v>
      </c>
      <c r="D13" s="8">
        <v>5</v>
      </c>
      <c r="E13" s="8">
        <v>2</v>
      </c>
      <c r="F13" s="8">
        <v>9</v>
      </c>
      <c r="G13" s="149">
        <v>3</v>
      </c>
      <c r="H13" s="150">
        <v>3</v>
      </c>
      <c r="I13" s="151">
        <v>3</v>
      </c>
      <c r="J13" s="21"/>
      <c r="K13" s="16"/>
      <c r="L13" s="16" t="s">
        <v>1410</v>
      </c>
      <c r="M13" s="21" t="s">
        <v>1411</v>
      </c>
      <c r="N13" s="154"/>
      <c r="O13" s="154" t="s">
        <v>1412</v>
      </c>
      <c r="P13" s="154" t="s">
        <v>1413</v>
      </c>
      <c r="Q13" s="154"/>
      <c r="R13" s="155" t="s">
        <v>1414</v>
      </c>
      <c r="S13" s="21" t="s">
        <v>1415</v>
      </c>
      <c r="T13" s="21">
        <v>36</v>
      </c>
      <c r="U13" s="21"/>
      <c r="W13" s="8"/>
      <c r="X13" s="8"/>
      <c r="Y13" s="151"/>
      <c r="Z13" s="151"/>
      <c r="AA13" s="151"/>
      <c r="AB13" s="151"/>
      <c r="AC13" s="151"/>
      <c r="AD13" s="21"/>
      <c r="AE13" s="21"/>
      <c r="AF13" s="21"/>
      <c r="AG13" s="23"/>
      <c r="AH13" s="23"/>
    </row>
    <row r="14" ht="28" spans="1:34">
      <c r="A14" s="8">
        <v>4013</v>
      </c>
      <c r="B14" s="8" t="str">
        <f t="array" ref="B14">_xlfn.XLOOKUP(A14,组件ID生成表!B:B,组件ID生成表!C:C,"没配置")</f>
        <v>40134</v>
      </c>
      <c r="C14" s="8" t="s">
        <v>496</v>
      </c>
      <c r="D14" s="8">
        <v>5</v>
      </c>
      <c r="E14" s="8">
        <v>3</v>
      </c>
      <c r="F14" s="8">
        <v>12</v>
      </c>
      <c r="G14" s="149">
        <v>4</v>
      </c>
      <c r="H14" s="150">
        <v>4</v>
      </c>
      <c r="I14" s="151">
        <v>3</v>
      </c>
      <c r="J14" s="152"/>
      <c r="K14" s="152"/>
      <c r="L14" s="152" t="s">
        <v>497</v>
      </c>
      <c r="M14" s="152" t="s">
        <v>1416</v>
      </c>
      <c r="N14" s="154"/>
      <c r="O14" s="154"/>
      <c r="P14" s="154" t="s">
        <v>1417</v>
      </c>
      <c r="Q14" s="154"/>
      <c r="R14" s="157" t="s">
        <v>1418</v>
      </c>
      <c r="S14" s="21" t="s">
        <v>1419</v>
      </c>
      <c r="T14" s="21">
        <v>36</v>
      </c>
      <c r="U14" s="21"/>
      <c r="V14" s="21"/>
      <c r="W14" s="8"/>
      <c r="X14" s="8"/>
      <c r="Y14" s="151"/>
      <c r="Z14" s="151"/>
      <c r="AA14" s="151"/>
      <c r="AB14" s="151"/>
      <c r="AC14" s="151"/>
      <c r="AD14" s="21"/>
      <c r="AE14" s="21"/>
      <c r="AF14" s="21"/>
      <c r="AG14" s="23"/>
      <c r="AH14" s="23"/>
    </row>
    <row r="15" ht="28" spans="1:34">
      <c r="A15" s="8">
        <v>4014</v>
      </c>
      <c r="B15" s="8" t="str">
        <f t="array" ref="B15">_xlfn.XLOOKUP(A15,组件ID生成表!B:B,组件ID生成表!C:C,"没配置")</f>
        <v>40141</v>
      </c>
      <c r="C15" s="8" t="s">
        <v>499</v>
      </c>
      <c r="D15" s="8">
        <v>5</v>
      </c>
      <c r="E15" s="8">
        <v>3</v>
      </c>
      <c r="F15" s="8">
        <v>5</v>
      </c>
      <c r="G15" s="149">
        <v>1</v>
      </c>
      <c r="H15" s="150">
        <v>1</v>
      </c>
      <c r="I15" s="151">
        <v>3</v>
      </c>
      <c r="J15" s="16"/>
      <c r="K15" s="16"/>
      <c r="L15" s="16" t="s">
        <v>500</v>
      </c>
      <c r="M15" s="21" t="s">
        <v>1420</v>
      </c>
      <c r="N15" s="154"/>
      <c r="O15" s="154"/>
      <c r="P15" s="154"/>
      <c r="Q15" s="154"/>
      <c r="R15" s="155" t="s">
        <v>1421</v>
      </c>
      <c r="S15" s="21" t="s">
        <v>1422</v>
      </c>
      <c r="T15" s="21">
        <v>36</v>
      </c>
      <c r="U15" s="21"/>
      <c r="V15" s="21"/>
      <c r="W15" s="8"/>
      <c r="X15" s="8"/>
      <c r="Y15" s="151"/>
      <c r="Z15" s="151"/>
      <c r="AA15" s="151"/>
      <c r="AB15" s="151"/>
      <c r="AC15" s="151"/>
      <c r="AD15" s="21"/>
      <c r="AE15" s="21"/>
      <c r="AF15" s="21"/>
      <c r="AG15" s="23"/>
      <c r="AH15" s="23"/>
    </row>
    <row r="16" ht="42" spans="1:34">
      <c r="A16" s="8">
        <v>4015</v>
      </c>
      <c r="B16" s="8" t="str">
        <f t="array" ref="B16">_xlfn.XLOOKUP(A16,组件ID生成表!B:B,组件ID生成表!C:C,"没配置")</f>
        <v>40151</v>
      </c>
      <c r="C16" s="8" t="s">
        <v>502</v>
      </c>
      <c r="D16" s="8">
        <v>5</v>
      </c>
      <c r="E16" s="8">
        <v>3</v>
      </c>
      <c r="F16" s="8">
        <v>5</v>
      </c>
      <c r="G16" s="149">
        <v>1</v>
      </c>
      <c r="H16" s="150">
        <v>1</v>
      </c>
      <c r="I16" s="151">
        <v>3</v>
      </c>
      <c r="J16" s="16"/>
      <c r="K16" s="16"/>
      <c r="L16" s="16" t="s">
        <v>503</v>
      </c>
      <c r="M16" s="21" t="s">
        <v>1423</v>
      </c>
      <c r="N16" s="154" t="s">
        <v>1375</v>
      </c>
      <c r="O16" s="154"/>
      <c r="P16" s="154"/>
      <c r="Q16" s="154"/>
      <c r="R16" s="155" t="s">
        <v>1424</v>
      </c>
      <c r="S16" s="21" t="s">
        <v>1425</v>
      </c>
      <c r="T16" s="21">
        <v>36</v>
      </c>
      <c r="U16" s="21"/>
      <c r="V16" s="21"/>
      <c r="W16" s="8"/>
      <c r="X16" s="8"/>
      <c r="Y16" s="151"/>
      <c r="Z16" s="151"/>
      <c r="AA16" s="151"/>
      <c r="AB16" s="151"/>
      <c r="AC16" s="151"/>
      <c r="AD16" s="21"/>
      <c r="AE16" s="21"/>
      <c r="AF16" s="21"/>
      <c r="AG16" s="23"/>
      <c r="AH16" s="23"/>
    </row>
    <row r="17" ht="42" spans="1:34">
      <c r="A17" s="8">
        <v>4016</v>
      </c>
      <c r="B17" s="8" t="str">
        <f t="array" ref="B17">_xlfn.XLOOKUP(A17,组件ID生成表!B:B,组件ID生成表!C:C,"没配置")</f>
        <v>40163</v>
      </c>
      <c r="C17" s="8" t="s">
        <v>505</v>
      </c>
      <c r="D17" s="8">
        <v>5</v>
      </c>
      <c r="E17" s="8">
        <v>3</v>
      </c>
      <c r="F17" s="8">
        <v>9</v>
      </c>
      <c r="G17" s="149">
        <v>3</v>
      </c>
      <c r="H17" s="150">
        <v>3</v>
      </c>
      <c r="I17" s="151">
        <v>3</v>
      </c>
      <c r="J17" s="21"/>
      <c r="K17" s="21"/>
      <c r="L17" s="21" t="s">
        <v>506</v>
      </c>
      <c r="M17" s="21" t="s">
        <v>1426</v>
      </c>
      <c r="N17" s="154"/>
      <c r="O17" s="154"/>
      <c r="P17" s="154" t="s">
        <v>1427</v>
      </c>
      <c r="Q17" s="154"/>
      <c r="R17" s="155" t="s">
        <v>1428</v>
      </c>
      <c r="S17" s="21" t="s">
        <v>1429</v>
      </c>
      <c r="T17" s="21">
        <v>36</v>
      </c>
      <c r="U17" s="21"/>
      <c r="V17" s="21"/>
      <c r="W17" s="8"/>
      <c r="X17" s="8"/>
      <c r="Y17" s="151"/>
      <c r="Z17" s="151"/>
      <c r="AA17" s="151"/>
      <c r="AB17" s="151"/>
      <c r="AC17" s="151"/>
      <c r="AD17" s="21"/>
      <c r="AE17" s="21"/>
      <c r="AF17" s="21"/>
      <c r="AG17" s="23"/>
      <c r="AH17" s="23"/>
    </row>
    <row r="18" ht="42" spans="1:34">
      <c r="A18" s="8">
        <v>4017</v>
      </c>
      <c r="B18" s="8" t="str">
        <f t="array" ref="B18">_xlfn.XLOOKUP(A18,组件ID生成表!B:B,组件ID生成表!C:C,"没配置")</f>
        <v>40173</v>
      </c>
      <c r="C18" s="8" t="s">
        <v>508</v>
      </c>
      <c r="D18" s="8">
        <v>5</v>
      </c>
      <c r="E18" s="8">
        <v>3</v>
      </c>
      <c r="F18" s="8">
        <v>9</v>
      </c>
      <c r="G18" s="149">
        <v>3</v>
      </c>
      <c r="H18" s="150">
        <v>3</v>
      </c>
      <c r="I18" s="151">
        <v>3</v>
      </c>
      <c r="J18" s="16"/>
      <c r="K18" s="16"/>
      <c r="L18" s="16" t="s">
        <v>509</v>
      </c>
      <c r="M18" s="21" t="s">
        <v>1430</v>
      </c>
      <c r="N18" s="154"/>
      <c r="O18" s="154" t="s">
        <v>1375</v>
      </c>
      <c r="P18" s="154" t="s">
        <v>1417</v>
      </c>
      <c r="Q18" s="154" t="s">
        <v>1431</v>
      </c>
      <c r="R18" s="155" t="s">
        <v>1432</v>
      </c>
      <c r="S18" s="21" t="s">
        <v>1433</v>
      </c>
      <c r="T18" s="21">
        <v>36</v>
      </c>
      <c r="U18" s="21"/>
      <c r="V18" s="21"/>
      <c r="W18" s="8"/>
      <c r="X18" s="8"/>
      <c r="Y18" s="151"/>
      <c r="Z18" s="151"/>
      <c r="AA18" s="151"/>
      <c r="AB18" s="151"/>
      <c r="AC18" s="151"/>
      <c r="AD18" s="21"/>
      <c r="AE18" s="21"/>
      <c r="AF18" s="21"/>
      <c r="AG18" s="23"/>
      <c r="AH18" s="23"/>
    </row>
    <row r="19" ht="28" spans="1:34">
      <c r="A19" s="8">
        <v>4018</v>
      </c>
      <c r="B19" s="8" t="str">
        <f t="array" ref="B19">_xlfn.XLOOKUP(A19,组件ID生成表!B:B,组件ID生成表!C:C,"没配置")</f>
        <v>40185</v>
      </c>
      <c r="C19" s="8" t="s">
        <v>511</v>
      </c>
      <c r="D19" s="8">
        <v>5</v>
      </c>
      <c r="E19" s="8">
        <v>3</v>
      </c>
      <c r="F19" s="8">
        <v>12</v>
      </c>
      <c r="G19" s="149">
        <v>5</v>
      </c>
      <c r="H19" s="150">
        <v>5</v>
      </c>
      <c r="I19" s="151">
        <v>3</v>
      </c>
      <c r="J19" s="16"/>
      <c r="K19" s="16"/>
      <c r="L19" s="16" t="s">
        <v>512</v>
      </c>
      <c r="M19" s="21" t="s">
        <v>1423</v>
      </c>
      <c r="N19" s="154"/>
      <c r="O19" s="154"/>
      <c r="P19" s="154" t="s">
        <v>1417</v>
      </c>
      <c r="Q19" s="154" t="s">
        <v>1431</v>
      </c>
      <c r="R19" s="155" t="s">
        <v>1434</v>
      </c>
      <c r="S19" s="21" t="s">
        <v>1422</v>
      </c>
      <c r="T19" s="21">
        <v>36</v>
      </c>
      <c r="U19" s="21"/>
      <c r="V19" s="21"/>
      <c r="W19" s="8"/>
      <c r="X19" s="8"/>
      <c r="Y19" s="151"/>
      <c r="Z19" s="151"/>
      <c r="AA19" s="151"/>
      <c r="AB19" s="151"/>
      <c r="AC19" s="151"/>
      <c r="AD19" s="21"/>
      <c r="AE19" s="21"/>
      <c r="AF19" s="21"/>
      <c r="AG19" s="23"/>
      <c r="AH19" s="23"/>
    </row>
    <row r="20" ht="42" spans="1:34">
      <c r="A20" s="8">
        <v>4019</v>
      </c>
      <c r="B20" s="8" t="str">
        <f t="array" ref="B20">_xlfn.XLOOKUP(A20,组件ID生成表!B:B,组件ID生成表!C:C,"没配置")</f>
        <v>40192</v>
      </c>
      <c r="C20" s="8" t="s">
        <v>514</v>
      </c>
      <c r="D20" s="8">
        <v>5</v>
      </c>
      <c r="E20" s="8">
        <v>3</v>
      </c>
      <c r="F20" s="8">
        <v>6</v>
      </c>
      <c r="G20" s="149">
        <v>2</v>
      </c>
      <c r="H20" s="150">
        <v>2</v>
      </c>
      <c r="I20" s="151">
        <v>3</v>
      </c>
      <c r="J20" s="16"/>
      <c r="K20" s="16"/>
      <c r="L20" s="16" t="s">
        <v>515</v>
      </c>
      <c r="M20" s="21" t="s">
        <v>1435</v>
      </c>
      <c r="N20" s="154"/>
      <c r="O20" s="154" t="s">
        <v>1375</v>
      </c>
      <c r="P20" s="154"/>
      <c r="Q20" s="154"/>
      <c r="R20" s="155" t="s">
        <v>1436</v>
      </c>
      <c r="S20" s="21" t="s">
        <v>1422</v>
      </c>
      <c r="T20" s="21">
        <v>36</v>
      </c>
      <c r="U20" s="21"/>
      <c r="V20" s="21"/>
      <c r="W20" s="8"/>
      <c r="X20" s="8"/>
      <c r="Y20" s="151"/>
      <c r="Z20" s="151"/>
      <c r="AA20" s="151"/>
      <c r="AB20" s="151"/>
      <c r="AC20" s="151"/>
      <c r="AD20" s="21"/>
      <c r="AE20" s="21"/>
      <c r="AF20" s="21"/>
      <c r="AG20" s="23"/>
      <c r="AH20" s="23"/>
    </row>
    <row r="21" ht="42" spans="1:34">
      <c r="A21" s="8">
        <v>4020</v>
      </c>
      <c r="B21" s="8" t="str">
        <f t="array" ref="B21">_xlfn.XLOOKUP(A21,组件ID生成表!B:B,组件ID生成表!C:C,"没配置")</f>
        <v>40204</v>
      </c>
      <c r="C21" s="8" t="s">
        <v>517</v>
      </c>
      <c r="D21" s="8">
        <v>5</v>
      </c>
      <c r="E21" s="8">
        <v>3</v>
      </c>
      <c r="F21" s="8">
        <v>12</v>
      </c>
      <c r="G21" s="149">
        <v>4</v>
      </c>
      <c r="H21" s="150">
        <v>4</v>
      </c>
      <c r="I21" s="151">
        <v>3</v>
      </c>
      <c r="J21" s="16"/>
      <c r="K21" s="16"/>
      <c r="L21" s="16" t="s">
        <v>518</v>
      </c>
      <c r="M21" s="21" t="s">
        <v>1437</v>
      </c>
      <c r="N21" s="154"/>
      <c r="O21" s="154"/>
      <c r="P21" s="154" t="s">
        <v>1438</v>
      </c>
      <c r="Q21" s="154"/>
      <c r="R21" s="155" t="s">
        <v>1439</v>
      </c>
      <c r="S21" s="21" t="s">
        <v>1440</v>
      </c>
      <c r="T21" s="21">
        <v>36</v>
      </c>
      <c r="U21" s="21"/>
      <c r="V21" s="21"/>
      <c r="W21" s="8"/>
      <c r="X21" s="8"/>
      <c r="Y21" s="151"/>
      <c r="Z21" s="151"/>
      <c r="AA21" s="151"/>
      <c r="AB21" s="151"/>
      <c r="AC21" s="151"/>
      <c r="AD21" s="21"/>
      <c r="AE21" s="21"/>
      <c r="AF21" s="21"/>
      <c r="AG21" s="23"/>
      <c r="AH21" s="23"/>
    </row>
    <row r="22" ht="56" spans="1:34">
      <c r="A22" s="8">
        <v>4021</v>
      </c>
      <c r="B22" s="8" t="str">
        <f t="array" ref="B22">_xlfn.XLOOKUP(A22,组件ID生成表!B:B,组件ID生成表!C:C,"没配置")</f>
        <v>40212</v>
      </c>
      <c r="C22" s="148" t="s">
        <v>519</v>
      </c>
      <c r="D22" s="8">
        <v>5</v>
      </c>
      <c r="E22" s="8">
        <v>3</v>
      </c>
      <c r="F22" s="8">
        <v>6</v>
      </c>
      <c r="G22" s="149">
        <v>2</v>
      </c>
      <c r="H22" s="150">
        <v>2</v>
      </c>
      <c r="I22" s="151">
        <v>3</v>
      </c>
      <c r="J22" s="152"/>
      <c r="K22" s="152"/>
      <c r="L22" s="152" t="s">
        <v>520</v>
      </c>
      <c r="M22" s="152" t="s">
        <v>1441</v>
      </c>
      <c r="N22" s="154"/>
      <c r="O22" s="154"/>
      <c r="P22" s="154" t="s">
        <v>1442</v>
      </c>
      <c r="Q22" s="154"/>
      <c r="R22" s="155" t="s">
        <v>1443</v>
      </c>
      <c r="S22" s="21" t="s">
        <v>1444</v>
      </c>
      <c r="T22" s="21">
        <v>36</v>
      </c>
      <c r="U22" s="21"/>
      <c r="V22" s="21"/>
      <c r="W22" s="8"/>
      <c r="X22" s="8"/>
      <c r="Y22" s="151"/>
      <c r="Z22" s="151"/>
      <c r="AA22" s="151"/>
      <c r="AB22" s="151"/>
      <c r="AC22" s="151"/>
      <c r="AD22" s="21"/>
      <c r="AE22" s="21"/>
      <c r="AF22" s="21"/>
      <c r="AG22" s="23"/>
      <c r="AH22" s="23"/>
    </row>
    <row r="23" ht="28" spans="1:34">
      <c r="A23" s="8">
        <v>4022</v>
      </c>
      <c r="B23" s="8" t="str">
        <f t="array" ref="B23">_xlfn.XLOOKUP(A23,组件ID生成表!B:B,组件ID生成表!C:C,"没配置")</f>
        <v>40221</v>
      </c>
      <c r="C23" s="148" t="s">
        <v>522</v>
      </c>
      <c r="D23" s="8">
        <v>5</v>
      </c>
      <c r="E23" s="148">
        <v>5</v>
      </c>
      <c r="F23" s="8">
        <v>5</v>
      </c>
      <c r="G23" s="149">
        <v>1</v>
      </c>
      <c r="H23" s="150">
        <v>1</v>
      </c>
      <c r="I23" s="151">
        <v>3</v>
      </c>
      <c r="J23" s="16"/>
      <c r="K23" s="16"/>
      <c r="L23" s="16" t="s">
        <v>523</v>
      </c>
      <c r="M23" s="21" t="s">
        <v>1445</v>
      </c>
      <c r="N23" s="154"/>
      <c r="O23" s="154"/>
      <c r="P23" s="154"/>
      <c r="Q23" s="154"/>
      <c r="R23" s="156" t="s">
        <v>1446</v>
      </c>
      <c r="S23" s="21" t="s">
        <v>1447</v>
      </c>
      <c r="T23" s="21">
        <v>36</v>
      </c>
      <c r="U23" s="21"/>
      <c r="V23" s="21"/>
      <c r="W23" s="8"/>
      <c r="X23" s="8"/>
      <c r="Y23" s="151"/>
      <c r="Z23" s="151"/>
      <c r="AA23" s="151"/>
      <c r="AB23" s="151"/>
      <c r="AC23" s="151"/>
      <c r="AD23" s="21"/>
      <c r="AE23" s="21"/>
      <c r="AF23" s="21"/>
      <c r="AG23" s="23"/>
      <c r="AH23" s="23"/>
    </row>
    <row r="24" ht="28" spans="1:34">
      <c r="A24" s="8">
        <v>4023</v>
      </c>
      <c r="B24" s="8" t="str">
        <f t="array" ref="B24">_xlfn.XLOOKUP(A24,组件ID生成表!B:B,组件ID生成表!C:C,"没配置")</f>
        <v>40232</v>
      </c>
      <c r="C24" s="8" t="s">
        <v>525</v>
      </c>
      <c r="D24" s="8">
        <v>5</v>
      </c>
      <c r="E24" s="8">
        <v>4</v>
      </c>
      <c r="F24" s="8">
        <v>6</v>
      </c>
      <c r="G24" s="149">
        <v>2</v>
      </c>
      <c r="H24" s="150">
        <v>2</v>
      </c>
      <c r="I24" s="151">
        <v>3</v>
      </c>
      <c r="J24" s="16"/>
      <c r="K24" s="16"/>
      <c r="L24" s="16" t="s">
        <v>1448</v>
      </c>
      <c r="M24" s="21"/>
      <c r="N24" s="154"/>
      <c r="O24" s="154" t="s">
        <v>1449</v>
      </c>
      <c r="P24" s="154" t="s">
        <v>1449</v>
      </c>
      <c r="Q24" s="154"/>
      <c r="R24" s="155" t="s">
        <v>1450</v>
      </c>
      <c r="S24" s="21" t="s">
        <v>1451</v>
      </c>
      <c r="T24" s="21">
        <v>36</v>
      </c>
      <c r="U24" s="21"/>
      <c r="V24" s="21"/>
      <c r="W24" s="8"/>
      <c r="X24" s="8"/>
      <c r="Y24" s="151"/>
      <c r="Z24" s="151"/>
      <c r="AA24" s="151"/>
      <c r="AB24" s="151"/>
      <c r="AC24" s="151"/>
      <c r="AD24" s="21"/>
      <c r="AE24" s="21"/>
      <c r="AF24" s="21"/>
      <c r="AG24" s="23"/>
      <c r="AH24" s="23"/>
    </row>
    <row r="25" ht="56" spans="1:34">
      <c r="A25" s="8">
        <v>4024</v>
      </c>
      <c r="B25" s="8" t="str">
        <f t="array" ref="B25">_xlfn.XLOOKUP(A25,组件ID生成表!B:B,组件ID生成表!C:C,"没配置")</f>
        <v>40242</v>
      </c>
      <c r="C25" s="148" t="s">
        <v>527</v>
      </c>
      <c r="D25" s="8">
        <v>5</v>
      </c>
      <c r="E25" s="8">
        <v>4</v>
      </c>
      <c r="F25" s="8">
        <v>6</v>
      </c>
      <c r="G25" s="149">
        <v>2</v>
      </c>
      <c r="H25" s="150">
        <v>2</v>
      </c>
      <c r="I25" s="151">
        <v>3</v>
      </c>
      <c r="J25" s="152"/>
      <c r="K25" s="152"/>
      <c r="L25" s="152" t="s">
        <v>528</v>
      </c>
      <c r="M25" s="152" t="s">
        <v>1452</v>
      </c>
      <c r="N25" s="154"/>
      <c r="O25" s="154"/>
      <c r="P25" s="154"/>
      <c r="Q25" s="154"/>
      <c r="R25" s="155" t="s">
        <v>1453</v>
      </c>
      <c r="S25" s="21" t="s">
        <v>1454</v>
      </c>
      <c r="T25" s="21">
        <v>36</v>
      </c>
      <c r="U25" s="21"/>
      <c r="V25" s="21"/>
      <c r="W25" s="8"/>
      <c r="X25" s="8"/>
      <c r="Y25" s="151"/>
      <c r="Z25" s="151"/>
      <c r="AA25" s="151"/>
      <c r="AB25" s="151"/>
      <c r="AC25" s="151"/>
      <c r="AD25" s="21"/>
      <c r="AE25" s="21"/>
      <c r="AF25" s="21"/>
      <c r="AG25" s="23"/>
      <c r="AH25" s="23"/>
    </row>
    <row r="26" ht="56" spans="1:34">
      <c r="A26" s="8">
        <v>4025</v>
      </c>
      <c r="B26" s="8" t="str">
        <f t="array" ref="B26">_xlfn.XLOOKUP(A26,组件ID生成表!B:B,组件ID生成表!C:C,"没配置")</f>
        <v>40255</v>
      </c>
      <c r="C26" s="8" t="s">
        <v>530</v>
      </c>
      <c r="D26" s="8">
        <v>5</v>
      </c>
      <c r="E26" s="8">
        <v>4</v>
      </c>
      <c r="F26" s="8">
        <v>12</v>
      </c>
      <c r="G26" s="149">
        <v>5</v>
      </c>
      <c r="H26" s="150">
        <v>5</v>
      </c>
      <c r="I26" s="151">
        <v>3</v>
      </c>
      <c r="J26" s="16"/>
      <c r="K26" s="16"/>
      <c r="L26" s="16" t="s">
        <v>531</v>
      </c>
      <c r="M26" s="21" t="s">
        <v>1455</v>
      </c>
      <c r="N26" s="154"/>
      <c r="O26" s="154"/>
      <c r="P26" s="154" t="s">
        <v>1456</v>
      </c>
      <c r="Q26" s="154" t="s">
        <v>1457</v>
      </c>
      <c r="R26" s="155" t="s">
        <v>1458</v>
      </c>
      <c r="S26" s="21" t="s">
        <v>1459</v>
      </c>
      <c r="T26" s="21">
        <v>36</v>
      </c>
      <c r="U26" s="21"/>
      <c r="V26" s="21"/>
      <c r="W26" s="8"/>
      <c r="X26" s="8"/>
      <c r="Y26" s="151"/>
      <c r="Z26" s="151"/>
      <c r="AA26" s="151"/>
      <c r="AB26" s="151"/>
      <c r="AC26" s="151"/>
      <c r="AD26" s="21"/>
      <c r="AE26" s="21"/>
      <c r="AF26" s="21"/>
      <c r="AG26" s="23"/>
      <c r="AH26" s="23"/>
    </row>
    <row r="27" ht="28" spans="1:34">
      <c r="A27" s="8">
        <v>4026</v>
      </c>
      <c r="B27" s="8" t="str">
        <f t="array" ref="B27">_xlfn.XLOOKUP(A27,组件ID生成表!B:B,组件ID生成表!C:C,"没配置")</f>
        <v>40263</v>
      </c>
      <c r="C27" s="8" t="s">
        <v>533</v>
      </c>
      <c r="D27" s="8">
        <v>5</v>
      </c>
      <c r="E27" s="8">
        <v>4</v>
      </c>
      <c r="F27" s="8">
        <v>9</v>
      </c>
      <c r="G27" s="149">
        <v>3</v>
      </c>
      <c r="H27" s="150">
        <v>3</v>
      </c>
      <c r="I27" s="151">
        <v>3</v>
      </c>
      <c r="J27" s="21"/>
      <c r="K27" s="21"/>
      <c r="L27" s="21" t="s">
        <v>1460</v>
      </c>
      <c r="M27" s="21" t="s">
        <v>1461</v>
      </c>
      <c r="N27" s="154"/>
      <c r="O27" s="154" t="s">
        <v>1462</v>
      </c>
      <c r="P27" s="154" t="s">
        <v>1463</v>
      </c>
      <c r="Q27" s="154"/>
      <c r="R27" s="155" t="s">
        <v>1464</v>
      </c>
      <c r="S27" s="21" t="s">
        <v>1465</v>
      </c>
      <c r="T27" s="21">
        <v>36</v>
      </c>
      <c r="U27" s="21"/>
      <c r="V27" s="21"/>
      <c r="W27" s="8"/>
      <c r="X27" s="8"/>
      <c r="Y27" s="151"/>
      <c r="Z27" s="151"/>
      <c r="AA27" s="151"/>
      <c r="AB27" s="151"/>
      <c r="AC27" s="151"/>
      <c r="AD27" s="21"/>
      <c r="AE27" s="21"/>
      <c r="AF27" s="21"/>
      <c r="AG27" s="23"/>
      <c r="AH27" s="23"/>
    </row>
    <row r="28" ht="56" spans="1:34">
      <c r="A28" s="8">
        <v>4027</v>
      </c>
      <c r="B28" s="8" t="str">
        <f t="array" ref="B28">_xlfn.XLOOKUP(A28,组件ID生成表!B:B,组件ID生成表!C:C,"没配置")</f>
        <v>40274</v>
      </c>
      <c r="C28" s="8" t="s">
        <v>536</v>
      </c>
      <c r="D28" s="8">
        <v>5</v>
      </c>
      <c r="E28" s="8">
        <v>4</v>
      </c>
      <c r="F28" s="8">
        <v>12</v>
      </c>
      <c r="G28" s="149">
        <v>4</v>
      </c>
      <c r="H28" s="150">
        <v>4</v>
      </c>
      <c r="I28" s="151">
        <v>3</v>
      </c>
      <c r="J28" s="21"/>
      <c r="K28" s="21"/>
      <c r="L28" s="21" t="s">
        <v>537</v>
      </c>
      <c r="M28" s="21" t="s">
        <v>1466</v>
      </c>
      <c r="N28" s="154"/>
      <c r="O28" s="154"/>
      <c r="P28" s="154" t="s">
        <v>1467</v>
      </c>
      <c r="Q28" s="154" t="s">
        <v>1468</v>
      </c>
      <c r="R28" s="155" t="s">
        <v>1469</v>
      </c>
      <c r="S28" s="21"/>
      <c r="T28" s="21">
        <v>36</v>
      </c>
      <c r="U28" s="21"/>
      <c r="V28" s="21"/>
      <c r="W28" s="8"/>
      <c r="X28" s="8"/>
      <c r="Y28" s="151"/>
      <c r="Z28" s="151"/>
      <c r="AA28" s="151"/>
      <c r="AB28" s="151"/>
      <c r="AC28" s="151"/>
      <c r="AD28" s="21"/>
      <c r="AE28" s="21"/>
      <c r="AF28" s="21"/>
      <c r="AG28" s="23"/>
      <c r="AH28" s="23"/>
    </row>
    <row r="29" ht="56" spans="1:34">
      <c r="A29" s="8">
        <v>4028</v>
      </c>
      <c r="B29" s="8" t="str">
        <f t="array" ref="B29">_xlfn.XLOOKUP(A29,组件ID生成表!B:B,组件ID生成表!C:C,"没配置")</f>
        <v>40283</v>
      </c>
      <c r="C29" s="148" t="s">
        <v>538</v>
      </c>
      <c r="D29" s="8">
        <v>5</v>
      </c>
      <c r="E29" s="8">
        <v>4</v>
      </c>
      <c r="F29" s="8">
        <v>9</v>
      </c>
      <c r="G29" s="149">
        <v>3</v>
      </c>
      <c r="H29" s="150">
        <v>3</v>
      </c>
      <c r="I29" s="151">
        <v>3</v>
      </c>
      <c r="J29" s="152"/>
      <c r="K29" s="152"/>
      <c r="L29" s="152" t="s">
        <v>539</v>
      </c>
      <c r="M29" s="152" t="s">
        <v>1470</v>
      </c>
      <c r="N29" s="154" t="s">
        <v>1471</v>
      </c>
      <c r="O29" s="154"/>
      <c r="P29" s="154"/>
      <c r="Q29" s="154"/>
      <c r="R29" s="155" t="s">
        <v>1472</v>
      </c>
      <c r="S29" s="21" t="s">
        <v>1465</v>
      </c>
      <c r="T29" s="21">
        <v>36</v>
      </c>
      <c r="U29" s="21"/>
      <c r="V29" s="21"/>
      <c r="W29" s="8"/>
      <c r="X29" s="8"/>
      <c r="Y29" s="151"/>
      <c r="Z29" s="151"/>
      <c r="AA29" s="151"/>
      <c r="AB29" s="151"/>
      <c r="AC29" s="151"/>
      <c r="AD29" s="21"/>
      <c r="AE29" s="21"/>
      <c r="AF29" s="21"/>
      <c r="AG29" s="23"/>
      <c r="AH29" s="23"/>
    </row>
    <row r="30" ht="15.6" spans="1:34">
      <c r="A30" s="8">
        <v>4029</v>
      </c>
      <c r="B30" s="8" t="str">
        <f t="array" ref="B30">_xlfn.XLOOKUP(A30,组件ID生成表!B:B,组件ID生成表!C:C,"没配置")</f>
        <v>40295</v>
      </c>
      <c r="C30" s="148" t="s">
        <v>541</v>
      </c>
      <c r="D30" s="8">
        <v>5</v>
      </c>
      <c r="E30" s="8">
        <v>5</v>
      </c>
      <c r="F30" s="8">
        <v>12</v>
      </c>
      <c r="G30" s="149">
        <v>5</v>
      </c>
      <c r="H30" s="150">
        <v>5</v>
      </c>
      <c r="I30" s="151">
        <v>3</v>
      </c>
      <c r="J30" s="21"/>
      <c r="K30" s="21"/>
      <c r="L30" s="21" t="s">
        <v>542</v>
      </c>
      <c r="M30" s="21"/>
      <c r="N30" s="154"/>
      <c r="O30" s="154"/>
      <c r="P30" s="154"/>
      <c r="Q30" s="154"/>
      <c r="R30" s="155" t="s">
        <v>1473</v>
      </c>
      <c r="S30" s="21" t="s">
        <v>1474</v>
      </c>
      <c r="T30" s="21">
        <v>36</v>
      </c>
      <c r="U30" s="21"/>
      <c r="V30" s="21"/>
      <c r="W30" s="8"/>
      <c r="X30" s="8"/>
      <c r="Y30" s="151"/>
      <c r="Z30" s="151"/>
      <c r="AA30" s="151"/>
      <c r="AB30" s="151"/>
      <c r="AC30" s="151"/>
      <c r="AD30" s="21"/>
      <c r="AE30" s="21"/>
      <c r="AF30" s="21"/>
      <c r="AG30" s="23"/>
      <c r="AH30" s="23"/>
    </row>
    <row r="31" ht="15.6" spans="1:34">
      <c r="A31" s="8">
        <v>4030</v>
      </c>
      <c r="B31" s="8" t="str">
        <f t="array" ref="B31">_xlfn.XLOOKUP(A31,组件ID生成表!B:B,组件ID生成表!C:C,"没配置")</f>
        <v>40302</v>
      </c>
      <c r="C31" s="148" t="s">
        <v>544</v>
      </c>
      <c r="D31" s="8">
        <v>5</v>
      </c>
      <c r="E31" s="8">
        <v>5</v>
      </c>
      <c r="F31" s="8">
        <v>6</v>
      </c>
      <c r="G31" s="149">
        <v>2</v>
      </c>
      <c r="H31" s="150">
        <v>2</v>
      </c>
      <c r="I31" s="151">
        <v>3</v>
      </c>
      <c r="J31" s="152"/>
      <c r="K31" s="152"/>
      <c r="L31" s="152" t="s">
        <v>545</v>
      </c>
      <c r="M31" s="21" t="s">
        <v>1475</v>
      </c>
      <c r="N31" s="154" t="s">
        <v>1438</v>
      </c>
      <c r="O31" s="154" t="s">
        <v>1438</v>
      </c>
      <c r="P31" s="154"/>
      <c r="Q31" s="154"/>
      <c r="R31" s="155" t="s">
        <v>1476</v>
      </c>
      <c r="S31" s="21" t="s">
        <v>1474</v>
      </c>
      <c r="T31" s="21">
        <v>36</v>
      </c>
      <c r="U31" s="21"/>
      <c r="V31" s="21"/>
      <c r="W31" s="8"/>
      <c r="X31" s="8"/>
      <c r="Y31" s="151"/>
      <c r="Z31" s="151"/>
      <c r="AA31" s="151"/>
      <c r="AB31" s="151"/>
      <c r="AC31" s="151"/>
      <c r="AD31" s="21"/>
      <c r="AE31" s="21"/>
      <c r="AF31" s="21"/>
      <c r="AG31" s="23"/>
      <c r="AH31" s="23"/>
    </row>
    <row r="32" ht="15.6" spans="1:34">
      <c r="A32" s="8">
        <v>4031</v>
      </c>
      <c r="B32" s="8" t="str">
        <f t="array" ref="B32">_xlfn.XLOOKUP(A32,组件ID生成表!B:B,组件ID生成表!C:C,"没配置")</f>
        <v>40313</v>
      </c>
      <c r="C32" s="29" t="s">
        <v>546</v>
      </c>
      <c r="D32" s="8">
        <v>5</v>
      </c>
      <c r="E32" s="8">
        <v>5</v>
      </c>
      <c r="F32" s="8">
        <v>9</v>
      </c>
      <c r="G32" s="149">
        <v>3</v>
      </c>
      <c r="H32" s="150">
        <v>3</v>
      </c>
      <c r="I32" s="151">
        <v>3</v>
      </c>
      <c r="J32" s="152"/>
      <c r="K32" s="152"/>
      <c r="L32" s="152" t="s">
        <v>547</v>
      </c>
      <c r="M32" s="21" t="s">
        <v>1477</v>
      </c>
      <c r="N32" s="154"/>
      <c r="O32" s="154"/>
      <c r="P32" s="154" t="s">
        <v>1478</v>
      </c>
      <c r="Q32" s="154"/>
      <c r="R32" s="155" t="s">
        <v>1479</v>
      </c>
      <c r="S32" s="21" t="s">
        <v>1480</v>
      </c>
      <c r="T32" s="21">
        <v>36</v>
      </c>
      <c r="U32" s="21"/>
      <c r="V32" s="21"/>
      <c r="W32" s="8"/>
      <c r="X32" s="8"/>
      <c r="Y32" s="151"/>
      <c r="Z32" s="151"/>
      <c r="AA32" s="151"/>
      <c r="AB32" s="151"/>
      <c r="AC32" s="151"/>
      <c r="AD32" s="21"/>
      <c r="AE32" s="21"/>
      <c r="AF32" s="21"/>
      <c r="AG32" s="23"/>
      <c r="AH32" s="23"/>
    </row>
    <row r="33" ht="56" spans="1:34">
      <c r="A33" s="8">
        <v>4032</v>
      </c>
      <c r="B33" s="8" t="str">
        <f t="array" ref="B33">_xlfn.XLOOKUP(A33,组件ID生成表!B:B,组件ID生成表!C:C,"没配置")</f>
        <v>40323</v>
      </c>
      <c r="C33" s="29" t="s">
        <v>549</v>
      </c>
      <c r="D33" s="8">
        <v>5</v>
      </c>
      <c r="E33" s="8">
        <v>5</v>
      </c>
      <c r="F33" s="8">
        <v>9</v>
      </c>
      <c r="G33" s="149">
        <v>3</v>
      </c>
      <c r="H33" s="150">
        <v>3</v>
      </c>
      <c r="I33" s="151">
        <v>3</v>
      </c>
      <c r="J33" s="152"/>
      <c r="K33" s="152"/>
      <c r="L33" s="152" t="s">
        <v>550</v>
      </c>
      <c r="M33" s="152" t="s">
        <v>1481</v>
      </c>
      <c r="N33" s="154"/>
      <c r="O33" s="154" t="s">
        <v>1482</v>
      </c>
      <c r="P33" s="154"/>
      <c r="Q33" s="154"/>
      <c r="R33" s="155" t="s">
        <v>1483</v>
      </c>
      <c r="S33" s="21" t="s">
        <v>1484</v>
      </c>
      <c r="T33" s="21">
        <v>36</v>
      </c>
      <c r="U33" s="21"/>
      <c r="V33" s="21"/>
      <c r="W33" s="8"/>
      <c r="X33" s="8"/>
      <c r="Y33" s="151"/>
      <c r="Z33" s="151"/>
      <c r="AA33" s="151"/>
      <c r="AB33" s="151"/>
      <c r="AC33" s="151"/>
      <c r="AD33" s="21"/>
      <c r="AE33" s="21"/>
      <c r="AF33" s="21"/>
      <c r="AG33" s="23"/>
      <c r="AH33" s="23"/>
    </row>
    <row r="34" ht="28" spans="1:34">
      <c r="A34" s="8">
        <v>4033</v>
      </c>
      <c r="B34" s="8" t="str">
        <f t="array" ref="B34">_xlfn.XLOOKUP(A34,组件ID生成表!B:B,组件ID生成表!C:C,"没配置")</f>
        <v>40331</v>
      </c>
      <c r="C34" s="29" t="s">
        <v>551</v>
      </c>
      <c r="D34" s="8">
        <v>5</v>
      </c>
      <c r="E34" s="8">
        <v>5</v>
      </c>
      <c r="F34" s="8">
        <v>5</v>
      </c>
      <c r="G34" s="149">
        <v>1</v>
      </c>
      <c r="H34" s="150">
        <v>1</v>
      </c>
      <c r="I34" s="151">
        <v>3</v>
      </c>
      <c r="J34" s="152"/>
      <c r="K34" s="152"/>
      <c r="L34" s="152" t="s">
        <v>552</v>
      </c>
      <c r="M34" s="23"/>
      <c r="N34" s="154" t="s">
        <v>1485</v>
      </c>
      <c r="O34" s="154"/>
      <c r="P34" s="154"/>
      <c r="Q34" s="154"/>
      <c r="R34" s="155" t="s">
        <v>1486</v>
      </c>
      <c r="S34" s="21" t="s">
        <v>1487</v>
      </c>
      <c r="T34" s="21">
        <v>36</v>
      </c>
      <c r="U34" s="21"/>
      <c r="V34" s="21"/>
      <c r="W34" s="8"/>
      <c r="X34" s="8"/>
      <c r="Y34" s="151"/>
      <c r="Z34" s="151"/>
      <c r="AA34" s="151"/>
      <c r="AB34" s="151"/>
      <c r="AC34" s="151"/>
      <c r="AD34" s="21"/>
      <c r="AE34" s="21"/>
      <c r="AF34" s="21"/>
      <c r="AG34" s="23"/>
      <c r="AH34" s="23"/>
    </row>
    <row r="35" ht="15.6" spans="1:34">
      <c r="A35" s="8">
        <v>4034</v>
      </c>
      <c r="B35" s="8" t="str">
        <f t="array" ref="B35">_xlfn.XLOOKUP(A35,组件ID生成表!B:B,组件ID生成表!C:C,"没配置")</f>
        <v>40342</v>
      </c>
      <c r="C35" s="29" t="s">
        <v>554</v>
      </c>
      <c r="D35" s="8">
        <v>5</v>
      </c>
      <c r="E35" s="8">
        <v>5</v>
      </c>
      <c r="F35" s="8">
        <v>6</v>
      </c>
      <c r="G35" s="149">
        <v>2</v>
      </c>
      <c r="H35" s="150">
        <v>2</v>
      </c>
      <c r="I35" s="151">
        <v>3</v>
      </c>
      <c r="J35" s="16"/>
      <c r="K35" s="16"/>
      <c r="L35" s="16" t="s">
        <v>555</v>
      </c>
      <c r="M35" s="23"/>
      <c r="N35" s="154"/>
      <c r="O35" s="154" t="s">
        <v>1471</v>
      </c>
      <c r="P35" s="154" t="s">
        <v>1488</v>
      </c>
      <c r="Q35" s="154"/>
      <c r="R35" s="155" t="s">
        <v>1489</v>
      </c>
      <c r="S35" s="21" t="s">
        <v>1490</v>
      </c>
      <c r="T35" s="21">
        <v>36</v>
      </c>
      <c r="U35" s="21"/>
      <c r="V35" s="21"/>
      <c r="W35" s="8"/>
      <c r="X35" s="8"/>
      <c r="Y35" s="151"/>
      <c r="Z35" s="151"/>
      <c r="AA35" s="151"/>
      <c r="AB35" s="151"/>
      <c r="AC35" s="151"/>
      <c r="AD35" s="21"/>
      <c r="AE35" s="21"/>
      <c r="AF35" s="21"/>
      <c r="AG35" s="23"/>
      <c r="AH35" s="23"/>
    </row>
    <row r="36" ht="28" spans="1:34">
      <c r="A36" s="8">
        <v>4035</v>
      </c>
      <c r="B36" s="8" t="str">
        <f t="array" ref="B36">_xlfn.XLOOKUP(A36,组件ID生成表!B:B,组件ID生成表!C:C,"没配置")</f>
        <v>40354</v>
      </c>
      <c r="C36" s="29" t="s">
        <v>557</v>
      </c>
      <c r="D36" s="8">
        <v>5</v>
      </c>
      <c r="E36" s="8">
        <v>5</v>
      </c>
      <c r="F36" s="8">
        <v>12</v>
      </c>
      <c r="G36" s="149">
        <v>4</v>
      </c>
      <c r="H36" s="150">
        <v>4</v>
      </c>
      <c r="I36" s="151">
        <v>3</v>
      </c>
      <c r="J36" s="23"/>
      <c r="K36" s="23"/>
      <c r="L36" s="23" t="s">
        <v>558</v>
      </c>
      <c r="M36" s="23"/>
      <c r="N36" s="154"/>
      <c r="O36" s="154"/>
      <c r="P36" s="154"/>
      <c r="Q36" s="154" t="s">
        <v>1491</v>
      </c>
      <c r="R36" s="155" t="s">
        <v>1492</v>
      </c>
      <c r="S36" s="21" t="s">
        <v>1493</v>
      </c>
      <c r="T36" s="21">
        <v>36</v>
      </c>
      <c r="U36" s="21"/>
      <c r="V36" s="21"/>
      <c r="W36" s="8"/>
      <c r="X36" s="8"/>
      <c r="Y36" s="151"/>
      <c r="Z36" s="151"/>
      <c r="AA36" s="151"/>
      <c r="AB36" s="151"/>
      <c r="AC36" s="151"/>
      <c r="AD36" s="21"/>
      <c r="AE36" s="21"/>
      <c r="AF36" s="21"/>
      <c r="AG36" s="23"/>
      <c r="AH36" s="23"/>
    </row>
    <row r="37" ht="56" spans="1:34">
      <c r="A37" s="8">
        <v>4036</v>
      </c>
      <c r="B37" s="8" t="str">
        <f t="array" ref="B37">_xlfn.XLOOKUP(A37,组件ID生成表!B:B,组件ID生成表!C:C,"没配置")</f>
        <v>40362</v>
      </c>
      <c r="C37" s="29" t="s">
        <v>560</v>
      </c>
      <c r="D37" s="8">
        <v>5</v>
      </c>
      <c r="E37" s="8">
        <v>5</v>
      </c>
      <c r="F37" s="8">
        <v>6</v>
      </c>
      <c r="G37" s="149">
        <v>2</v>
      </c>
      <c r="H37" s="150">
        <v>2</v>
      </c>
      <c r="I37" s="151">
        <v>3</v>
      </c>
      <c r="J37" s="152"/>
      <c r="K37" s="152"/>
      <c r="L37" s="152" t="s">
        <v>561</v>
      </c>
      <c r="M37" s="152" t="s">
        <v>1494</v>
      </c>
      <c r="N37" s="154"/>
      <c r="O37" s="154" t="s">
        <v>1485</v>
      </c>
      <c r="P37" s="154" t="s">
        <v>1482</v>
      </c>
      <c r="Q37" s="154"/>
      <c r="R37" s="155" t="s">
        <v>1495</v>
      </c>
      <c r="S37" s="21" t="s">
        <v>1496</v>
      </c>
      <c r="T37" s="21">
        <v>36</v>
      </c>
      <c r="U37" s="21"/>
      <c r="V37" s="21"/>
      <c r="W37" s="8"/>
      <c r="X37" s="8"/>
      <c r="Y37" s="151"/>
      <c r="Z37" s="151"/>
      <c r="AA37" s="151"/>
      <c r="AB37" s="151"/>
      <c r="AC37" s="151"/>
      <c r="AD37" s="21"/>
      <c r="AE37" s="21"/>
      <c r="AF37" s="21"/>
      <c r="AG37" s="23"/>
      <c r="AH37" s="23"/>
    </row>
    <row r="38" ht="28" spans="1:34">
      <c r="A38" s="8">
        <v>4037</v>
      </c>
      <c r="B38" s="8" t="str">
        <f t="array" ref="B38">_xlfn.XLOOKUP(A38,组件ID生成表!B:B,组件ID生成表!C:C,"没配置")</f>
        <v>40374</v>
      </c>
      <c r="C38" s="29" t="s">
        <v>562</v>
      </c>
      <c r="D38" s="8">
        <v>5</v>
      </c>
      <c r="E38" s="8">
        <v>5</v>
      </c>
      <c r="F38" s="8">
        <v>12</v>
      </c>
      <c r="G38" s="149">
        <v>4</v>
      </c>
      <c r="H38" s="150">
        <v>4</v>
      </c>
      <c r="I38" s="151">
        <v>3</v>
      </c>
      <c r="J38" s="16"/>
      <c r="K38" s="16"/>
      <c r="L38" s="16" t="s">
        <v>563</v>
      </c>
      <c r="M38" s="21" t="s">
        <v>1497</v>
      </c>
      <c r="N38" s="154"/>
      <c r="O38" s="154" t="s">
        <v>1498</v>
      </c>
      <c r="P38" s="154" t="s">
        <v>1498</v>
      </c>
      <c r="Q38" s="154"/>
      <c r="R38" s="155" t="s">
        <v>1499</v>
      </c>
      <c r="S38" s="21" t="s">
        <v>1474</v>
      </c>
      <c r="T38" s="21">
        <v>36</v>
      </c>
      <c r="U38" s="21"/>
      <c r="V38" s="21"/>
      <c r="W38" s="8"/>
      <c r="X38" s="8"/>
      <c r="Y38" s="151"/>
      <c r="Z38" s="151"/>
      <c r="AA38" s="151"/>
      <c r="AB38" s="151"/>
      <c r="AC38" s="151"/>
      <c r="AD38" s="21"/>
      <c r="AE38" s="21"/>
      <c r="AF38" s="21"/>
      <c r="AG38" s="23"/>
      <c r="AH38" s="23"/>
    </row>
    <row r="39" ht="28" spans="1:34">
      <c r="A39" s="8">
        <v>4038</v>
      </c>
      <c r="B39" s="8" t="str">
        <f t="array" ref="B39">_xlfn.XLOOKUP(A39,组件ID生成表!B:B,组件ID生成表!C:C,"没配置")</f>
        <v>40383</v>
      </c>
      <c r="C39" s="148" t="s">
        <v>565</v>
      </c>
      <c r="D39" s="8">
        <v>5</v>
      </c>
      <c r="E39" s="8">
        <v>5</v>
      </c>
      <c r="F39" s="8">
        <v>9</v>
      </c>
      <c r="G39" s="149">
        <v>3</v>
      </c>
      <c r="H39" s="150">
        <v>3</v>
      </c>
      <c r="I39" s="151">
        <v>3</v>
      </c>
      <c r="J39" s="152"/>
      <c r="K39" s="152"/>
      <c r="L39" s="152" t="s">
        <v>566</v>
      </c>
      <c r="M39" s="152" t="s">
        <v>1500</v>
      </c>
      <c r="N39" s="154"/>
      <c r="O39" s="154" t="s">
        <v>1478</v>
      </c>
      <c r="P39" s="154"/>
      <c r="Q39" s="154"/>
      <c r="R39" s="155" t="s">
        <v>1501</v>
      </c>
      <c r="S39" s="21" t="s">
        <v>1502</v>
      </c>
      <c r="T39" s="21">
        <v>36</v>
      </c>
      <c r="U39" s="21"/>
      <c r="V39" s="21"/>
      <c r="W39" s="8"/>
      <c r="X39" s="8"/>
      <c r="Y39" s="151"/>
      <c r="Z39" s="151"/>
      <c r="AA39" s="151"/>
      <c r="AB39" s="151"/>
      <c r="AC39" s="151"/>
      <c r="AD39" s="21"/>
      <c r="AE39" s="21"/>
      <c r="AF39" s="21"/>
      <c r="AG39" s="23"/>
      <c r="AH39" s="23"/>
    </row>
    <row r="40" ht="15.6" spans="1:34">
      <c r="A40" s="8">
        <v>4039</v>
      </c>
      <c r="B40" s="8" t="str">
        <f t="array" ref="B40">_xlfn.XLOOKUP(A40,组件ID生成表!B:B,组件ID生成表!C:C,"没配置")</f>
        <v>40394</v>
      </c>
      <c r="C40" s="8" t="s">
        <v>568</v>
      </c>
      <c r="D40" s="8">
        <v>3</v>
      </c>
      <c r="E40" s="8">
        <v>0</v>
      </c>
      <c r="F40" s="8">
        <v>0</v>
      </c>
      <c r="G40" s="149">
        <f>G6</f>
        <v>4</v>
      </c>
      <c r="H40" s="149">
        <f>H6</f>
        <v>4</v>
      </c>
      <c r="I40" s="151">
        <v>3</v>
      </c>
      <c r="J40" s="21"/>
      <c r="K40" s="21">
        <v>1</v>
      </c>
      <c r="L40" s="21" t="s">
        <v>569</v>
      </c>
      <c r="M40" s="21"/>
      <c r="N40" s="154"/>
      <c r="O40" s="154"/>
      <c r="P40" s="154"/>
      <c r="Q40" s="154"/>
      <c r="R40" s="21" t="s">
        <v>1297</v>
      </c>
      <c r="S40" s="21"/>
      <c r="T40" s="21"/>
      <c r="U40" s="21"/>
      <c r="V40" s="21"/>
      <c r="W40" s="8" t="s">
        <v>717</v>
      </c>
      <c r="X40" s="8">
        <v>1</v>
      </c>
      <c r="Y40" s="151">
        <v>1</v>
      </c>
      <c r="Z40" s="151">
        <v>0</v>
      </c>
      <c r="AA40" s="151">
        <v>3</v>
      </c>
      <c r="AB40" s="151">
        <v>2</v>
      </c>
      <c r="AC40" s="151">
        <v>5</v>
      </c>
      <c r="AD40" s="21"/>
      <c r="AE40" s="21"/>
      <c r="AF40" s="21"/>
      <c r="AG40" s="23"/>
      <c r="AH40" s="23"/>
    </row>
    <row r="41" ht="15.6" spans="1:34">
      <c r="A41" s="8">
        <v>4040</v>
      </c>
      <c r="B41" s="8" t="str">
        <f t="array" ref="B41">_xlfn.XLOOKUP(A41,组件ID生成表!B:B,组件ID生成表!C:C,"没配置")</f>
        <v>40404</v>
      </c>
      <c r="C41" s="8" t="s">
        <v>571</v>
      </c>
      <c r="D41" s="8">
        <v>3</v>
      </c>
      <c r="E41" s="8">
        <v>0</v>
      </c>
      <c r="F41" s="8">
        <v>0</v>
      </c>
      <c r="G41" s="149">
        <f>G8</f>
        <v>4</v>
      </c>
      <c r="H41" s="149">
        <f>H8</f>
        <v>4</v>
      </c>
      <c r="I41" s="151">
        <v>3</v>
      </c>
      <c r="J41" s="23"/>
      <c r="K41" s="23">
        <v>1</v>
      </c>
      <c r="L41" s="23" t="s">
        <v>572</v>
      </c>
      <c r="M41" s="23"/>
      <c r="N41" s="154"/>
      <c r="O41" s="154"/>
      <c r="P41" s="154"/>
      <c r="Q41" s="154"/>
      <c r="R41" s="21" t="s">
        <v>1297</v>
      </c>
      <c r="S41" s="21"/>
      <c r="T41" s="21"/>
      <c r="U41" s="21"/>
      <c r="V41" s="21"/>
      <c r="W41" s="8" t="s">
        <v>717</v>
      </c>
      <c r="X41" s="8">
        <v>1</v>
      </c>
      <c r="Y41" s="151">
        <v>1</v>
      </c>
      <c r="Z41" s="151">
        <v>0</v>
      </c>
      <c r="AA41" s="151">
        <v>3</v>
      </c>
      <c r="AB41" s="151">
        <v>2</v>
      </c>
      <c r="AC41" s="151">
        <v>5</v>
      </c>
      <c r="AD41" s="21"/>
      <c r="AE41" s="21"/>
      <c r="AF41" s="21"/>
      <c r="AG41" s="23"/>
      <c r="AH41" s="23"/>
    </row>
    <row r="42" ht="28" spans="1:34">
      <c r="A42" s="8">
        <v>4041</v>
      </c>
      <c r="B42" s="8" t="str">
        <f t="array" ref="B42">_xlfn.XLOOKUP(A42,组件ID生成表!B:B,组件ID生成表!C:C,"没配置")</f>
        <v>40412</v>
      </c>
      <c r="C42" s="148" t="s">
        <v>573</v>
      </c>
      <c r="D42" s="8">
        <v>5</v>
      </c>
      <c r="E42" s="8">
        <v>5</v>
      </c>
      <c r="F42" s="8">
        <v>6</v>
      </c>
      <c r="G42" s="149">
        <v>2</v>
      </c>
      <c r="H42" s="150">
        <v>2</v>
      </c>
      <c r="I42" s="151">
        <v>3</v>
      </c>
      <c r="J42" s="152"/>
      <c r="K42" s="152"/>
      <c r="L42" s="152" t="s">
        <v>574</v>
      </c>
      <c r="M42" s="152" t="s">
        <v>1503</v>
      </c>
      <c r="N42" s="154"/>
      <c r="O42" s="154"/>
      <c r="P42" s="154"/>
      <c r="Q42" s="154"/>
      <c r="R42" s="155" t="s">
        <v>1504</v>
      </c>
      <c r="S42" s="21" t="s">
        <v>1505</v>
      </c>
      <c r="T42" s="21">
        <v>36</v>
      </c>
      <c r="U42" s="21"/>
      <c r="V42" s="21"/>
      <c r="W42" s="21"/>
      <c r="X42" s="21"/>
      <c r="Y42" s="151"/>
      <c r="Z42" s="151"/>
      <c r="AA42" s="151"/>
      <c r="AB42" s="151"/>
      <c r="AC42" s="151"/>
      <c r="AD42" s="21"/>
      <c r="AE42" s="21"/>
      <c r="AF42" s="21"/>
      <c r="AG42" s="23"/>
      <c r="AH42" s="23"/>
    </row>
    <row r="43" ht="28" spans="1:34">
      <c r="A43" s="8">
        <v>4042</v>
      </c>
      <c r="B43" s="8" t="str">
        <f t="array" ref="B43">_xlfn.XLOOKUP(A43,组件ID生成表!B:B,组件ID生成表!C:C,"没配置")</f>
        <v>40421</v>
      </c>
      <c r="C43" s="8" t="s">
        <v>575</v>
      </c>
      <c r="D43" s="8">
        <v>5</v>
      </c>
      <c r="E43" s="8">
        <v>4</v>
      </c>
      <c r="F43" s="8">
        <v>5</v>
      </c>
      <c r="G43" s="149">
        <v>1</v>
      </c>
      <c r="H43" s="150">
        <v>1</v>
      </c>
      <c r="I43" s="151">
        <v>3</v>
      </c>
      <c r="J43" s="21"/>
      <c r="K43" s="152"/>
      <c r="L43" s="152" t="s">
        <v>576</v>
      </c>
      <c r="M43" s="21"/>
      <c r="N43" s="154"/>
      <c r="O43" s="154"/>
      <c r="P43" s="154"/>
      <c r="Q43" s="154"/>
      <c r="R43" s="155" t="s">
        <v>1506</v>
      </c>
      <c r="S43" s="21" t="s">
        <v>1507</v>
      </c>
      <c r="T43" s="21">
        <v>36</v>
      </c>
      <c r="U43" s="21"/>
      <c r="V43" s="21"/>
      <c r="Y43" s="151"/>
      <c r="Z43" s="151"/>
      <c r="AA43" s="151"/>
      <c r="AB43" s="151"/>
      <c r="AC43" s="151"/>
      <c r="AD43" s="21"/>
      <c r="AE43" s="21"/>
      <c r="AF43" s="21"/>
      <c r="AG43" s="23"/>
      <c r="AH43" s="23"/>
    </row>
    <row r="44" ht="19" customHeight="1" spans="1:34">
      <c r="A44" s="8">
        <v>4043</v>
      </c>
      <c r="B44" s="8" t="str">
        <f t="array" ref="B44">_xlfn.XLOOKUP(A44,组件ID生成表!B:B,组件ID生成表!C:C,"没配置")</f>
        <v>40431</v>
      </c>
      <c r="C44" s="8" t="s">
        <v>578</v>
      </c>
      <c r="D44" s="8">
        <v>3</v>
      </c>
      <c r="E44" s="8">
        <v>0</v>
      </c>
      <c r="F44" s="8">
        <v>0</v>
      </c>
      <c r="G44" s="149">
        <f>G2</f>
        <v>1</v>
      </c>
      <c r="H44" s="149">
        <f>H2</f>
        <v>1</v>
      </c>
      <c r="I44" s="151">
        <v>3</v>
      </c>
      <c r="J44" s="21"/>
      <c r="K44" s="87">
        <v>1</v>
      </c>
      <c r="L44" s="87" t="s">
        <v>579</v>
      </c>
      <c r="M44" s="21"/>
      <c r="N44" s="154"/>
      <c r="O44" s="154"/>
      <c r="P44" s="154"/>
      <c r="Q44" s="154"/>
      <c r="R44" s="21" t="s">
        <v>1297</v>
      </c>
      <c r="S44" s="21"/>
      <c r="T44" s="21"/>
      <c r="U44" s="21"/>
      <c r="V44" s="21"/>
      <c r="W44" s="8" t="s">
        <v>717</v>
      </c>
      <c r="X44" s="8">
        <v>1</v>
      </c>
      <c r="Y44" s="151">
        <v>1</v>
      </c>
      <c r="Z44" s="151">
        <v>0</v>
      </c>
      <c r="AA44" s="151">
        <v>3</v>
      </c>
      <c r="AB44" s="151">
        <v>2</v>
      </c>
      <c r="AC44" s="151">
        <v>5</v>
      </c>
      <c r="AD44" s="21"/>
      <c r="AE44" s="21"/>
      <c r="AF44" s="21"/>
      <c r="AG44" s="23"/>
      <c r="AH44" s="23"/>
    </row>
    <row r="45" ht="15.6" spans="1:34">
      <c r="A45" s="8">
        <v>4044</v>
      </c>
      <c r="B45" s="8" t="str">
        <f t="array" ref="B45">_xlfn.XLOOKUP(A45,组件ID生成表!B:B,组件ID生成表!C:C,"没配置")</f>
        <v>40441</v>
      </c>
      <c r="C45" s="8" t="s">
        <v>581</v>
      </c>
      <c r="D45" s="8">
        <v>3</v>
      </c>
      <c r="E45" s="8">
        <v>0</v>
      </c>
      <c r="F45" s="8">
        <v>0</v>
      </c>
      <c r="G45" s="149">
        <f>G3</f>
        <v>1</v>
      </c>
      <c r="H45" s="149">
        <f>H3</f>
        <v>1</v>
      </c>
      <c r="I45" s="151">
        <v>3</v>
      </c>
      <c r="J45" s="21"/>
      <c r="K45" s="87">
        <v>1</v>
      </c>
      <c r="L45" s="87" t="s">
        <v>582</v>
      </c>
      <c r="M45" s="21"/>
      <c r="N45" s="154"/>
      <c r="O45" s="154"/>
      <c r="P45" s="154"/>
      <c r="Q45" s="154"/>
      <c r="R45" s="21" t="s">
        <v>1297</v>
      </c>
      <c r="S45" s="21"/>
      <c r="T45" s="21"/>
      <c r="U45" s="21"/>
      <c r="V45" s="21"/>
      <c r="W45" s="8" t="s">
        <v>717</v>
      </c>
      <c r="X45" s="8">
        <v>1</v>
      </c>
      <c r="Y45" s="151">
        <v>1</v>
      </c>
      <c r="Z45" s="151">
        <v>0</v>
      </c>
      <c r="AA45" s="151">
        <v>3</v>
      </c>
      <c r="AB45" s="151">
        <v>2</v>
      </c>
      <c r="AC45" s="151">
        <v>5</v>
      </c>
      <c r="AD45" s="21"/>
      <c r="AE45" s="21"/>
      <c r="AF45" s="21"/>
      <c r="AG45" s="23"/>
      <c r="AH45" s="23"/>
    </row>
    <row r="46" ht="19" customHeight="1" spans="1:34">
      <c r="A46" s="8">
        <v>4045</v>
      </c>
      <c r="B46" s="8" t="str">
        <f t="array" ref="B46">_xlfn.XLOOKUP(A46,组件ID生成表!B:B,组件ID生成表!C:C,"没配置")</f>
        <v>40452</v>
      </c>
      <c r="C46" s="8" t="s">
        <v>584</v>
      </c>
      <c r="D46" s="8">
        <v>3</v>
      </c>
      <c r="E46" s="8">
        <v>0</v>
      </c>
      <c r="F46" s="8">
        <v>0</v>
      </c>
      <c r="G46" s="149">
        <f>G4</f>
        <v>2</v>
      </c>
      <c r="H46" s="149">
        <f>H4</f>
        <v>2</v>
      </c>
      <c r="I46" s="151">
        <v>3</v>
      </c>
      <c r="K46" s="87">
        <v>1</v>
      </c>
      <c r="L46" s="87" t="s">
        <v>585</v>
      </c>
      <c r="M46" s="21"/>
      <c r="N46" s="154"/>
      <c r="O46" s="154"/>
      <c r="P46" s="154"/>
      <c r="Q46" s="154"/>
      <c r="R46" s="21" t="s">
        <v>1297</v>
      </c>
      <c r="S46" s="21"/>
      <c r="T46" s="21"/>
      <c r="U46" s="21"/>
      <c r="V46" s="21"/>
      <c r="W46" s="8" t="s">
        <v>717</v>
      </c>
      <c r="X46" s="8">
        <v>1</v>
      </c>
      <c r="Y46" s="151">
        <v>1</v>
      </c>
      <c r="Z46" s="151">
        <v>0</v>
      </c>
      <c r="AA46" s="151">
        <v>3</v>
      </c>
      <c r="AB46" s="151">
        <v>2</v>
      </c>
      <c r="AC46" s="151">
        <v>5</v>
      </c>
      <c r="AD46" s="21"/>
      <c r="AE46" s="21"/>
      <c r="AF46" s="21"/>
      <c r="AG46" s="23"/>
      <c r="AH46" s="23"/>
    </row>
    <row r="47" ht="15.6" spans="1:34">
      <c r="A47" s="8">
        <v>4046</v>
      </c>
      <c r="B47" s="8" t="str">
        <f t="array" ref="B47">_xlfn.XLOOKUP(A47,组件ID生成表!B:B,组件ID生成表!C:C,"没配置")</f>
        <v>40463</v>
      </c>
      <c r="C47" s="8" t="s">
        <v>587</v>
      </c>
      <c r="D47" s="8">
        <v>3</v>
      </c>
      <c r="E47" s="8">
        <v>0</v>
      </c>
      <c r="F47" s="8">
        <v>0</v>
      </c>
      <c r="G47" s="149">
        <f>G5</f>
        <v>3</v>
      </c>
      <c r="H47" s="149">
        <f>H5</f>
        <v>3</v>
      </c>
      <c r="I47" s="151">
        <v>3</v>
      </c>
      <c r="K47" s="87">
        <v>1</v>
      </c>
      <c r="L47" s="87" t="s">
        <v>588</v>
      </c>
      <c r="M47" s="21"/>
      <c r="N47" s="154"/>
      <c r="O47" s="154"/>
      <c r="P47" s="154"/>
      <c r="Q47" s="154"/>
      <c r="R47" s="21" t="s">
        <v>1297</v>
      </c>
      <c r="S47" s="21"/>
      <c r="T47" s="21"/>
      <c r="U47" s="21"/>
      <c r="V47" s="21"/>
      <c r="W47" s="8" t="s">
        <v>717</v>
      </c>
      <c r="X47" s="8">
        <v>1</v>
      </c>
      <c r="Y47" s="151">
        <v>1</v>
      </c>
      <c r="Z47" s="151">
        <v>0</v>
      </c>
      <c r="AA47" s="151">
        <v>3</v>
      </c>
      <c r="AB47" s="151">
        <v>2</v>
      </c>
      <c r="AC47" s="151">
        <v>5</v>
      </c>
      <c r="AD47" s="21"/>
      <c r="AE47" s="21"/>
      <c r="AF47" s="21"/>
      <c r="AG47" s="23"/>
      <c r="AH47" s="23"/>
    </row>
    <row r="48" ht="15.6" spans="1:34">
      <c r="A48" s="8">
        <v>4047</v>
      </c>
      <c r="B48" s="8" t="str">
        <f t="array" ref="B48">_xlfn.XLOOKUP(A48,组件ID生成表!B:B,组件ID生成表!C:C,"没配置")</f>
        <v>40472</v>
      </c>
      <c r="C48" s="8" t="s">
        <v>589</v>
      </c>
      <c r="D48" s="8">
        <v>3</v>
      </c>
      <c r="E48" s="8">
        <v>0</v>
      </c>
      <c r="F48" s="8">
        <v>0</v>
      </c>
      <c r="G48" s="149">
        <f>G7</f>
        <v>2</v>
      </c>
      <c r="H48" s="149">
        <f>H7</f>
        <v>2</v>
      </c>
      <c r="I48" s="151">
        <v>3</v>
      </c>
      <c r="K48" s="87">
        <v>1</v>
      </c>
      <c r="L48" s="87" t="s">
        <v>590</v>
      </c>
      <c r="M48" s="21"/>
      <c r="N48" s="154"/>
      <c r="O48" s="154"/>
      <c r="P48" s="154"/>
      <c r="Q48" s="154"/>
      <c r="R48" s="21" t="s">
        <v>1297</v>
      </c>
      <c r="S48" s="21"/>
      <c r="T48" s="21"/>
      <c r="U48" s="21"/>
      <c r="V48" s="21"/>
      <c r="W48" s="8" t="s">
        <v>717</v>
      </c>
      <c r="X48" s="8">
        <v>1</v>
      </c>
      <c r="Y48" s="151">
        <v>1</v>
      </c>
      <c r="Z48" s="151">
        <v>0</v>
      </c>
      <c r="AA48" s="151">
        <v>3</v>
      </c>
      <c r="AB48" s="151">
        <v>2</v>
      </c>
      <c r="AC48" s="151">
        <v>5</v>
      </c>
      <c r="AD48" s="21"/>
      <c r="AE48" s="21"/>
      <c r="AF48" s="21"/>
      <c r="AG48" s="23"/>
      <c r="AH48" s="23"/>
    </row>
    <row r="49" ht="15.6" spans="1:34">
      <c r="A49" s="8">
        <v>4048</v>
      </c>
      <c r="B49" s="8" t="str">
        <f t="array" ref="B49">_xlfn.XLOOKUP(A49,组件ID生成表!B:B,组件ID生成表!C:C,"没配置")</f>
        <v>40485</v>
      </c>
      <c r="C49" s="8" t="s">
        <v>591</v>
      </c>
      <c r="D49" s="8">
        <v>3</v>
      </c>
      <c r="E49" s="8">
        <v>0</v>
      </c>
      <c r="F49" s="8">
        <v>0</v>
      </c>
      <c r="G49" s="149">
        <f>G9</f>
        <v>5</v>
      </c>
      <c r="H49" s="149">
        <f>H9</f>
        <v>5</v>
      </c>
      <c r="I49" s="151">
        <v>3</v>
      </c>
      <c r="K49" s="87">
        <v>1</v>
      </c>
      <c r="L49" s="87" t="s">
        <v>592</v>
      </c>
      <c r="M49" s="21"/>
      <c r="N49" s="154"/>
      <c r="O49" s="154"/>
      <c r="P49" s="154"/>
      <c r="Q49" s="154"/>
      <c r="R49" s="21" t="s">
        <v>1297</v>
      </c>
      <c r="S49" s="21"/>
      <c r="T49" s="21"/>
      <c r="U49" s="21"/>
      <c r="V49" s="21"/>
      <c r="W49" s="8" t="s">
        <v>717</v>
      </c>
      <c r="X49" s="8">
        <v>1</v>
      </c>
      <c r="Y49" s="151">
        <v>1</v>
      </c>
      <c r="Z49" s="151">
        <v>0</v>
      </c>
      <c r="AA49" s="151">
        <v>3</v>
      </c>
      <c r="AB49" s="151">
        <v>2</v>
      </c>
      <c r="AC49" s="151">
        <v>5</v>
      </c>
      <c r="AD49" s="21"/>
      <c r="AE49" s="21"/>
      <c r="AF49" s="21"/>
      <c r="AG49" s="23"/>
      <c r="AH49" s="23"/>
    </row>
    <row r="50" ht="15.6" spans="1:34">
      <c r="A50" s="8">
        <v>4049</v>
      </c>
      <c r="B50" s="8" t="str">
        <f t="array" ref="B50">_xlfn.XLOOKUP(A50,组件ID生成表!B:B,组件ID生成表!C:C,"没配置")</f>
        <v>40493</v>
      </c>
      <c r="C50" s="8" t="s">
        <v>593</v>
      </c>
      <c r="D50" s="8">
        <v>3</v>
      </c>
      <c r="E50" s="8">
        <v>0</v>
      </c>
      <c r="F50" s="9">
        <v>0</v>
      </c>
      <c r="G50" s="149">
        <f>G10</f>
        <v>3</v>
      </c>
      <c r="H50" s="149">
        <f>H10</f>
        <v>3</v>
      </c>
      <c r="I50" s="8">
        <v>3</v>
      </c>
      <c r="K50" s="87">
        <v>1</v>
      </c>
      <c r="L50" s="87" t="s">
        <v>594</v>
      </c>
      <c r="M50" s="21"/>
      <c r="N50" s="154"/>
      <c r="O50" s="154"/>
      <c r="P50" s="154"/>
      <c r="Q50" s="154"/>
      <c r="R50" s="21" t="s">
        <v>1297</v>
      </c>
      <c r="S50" s="21"/>
      <c r="T50" s="21"/>
      <c r="U50" s="21"/>
      <c r="V50" s="21"/>
      <c r="W50" s="8" t="s">
        <v>717</v>
      </c>
      <c r="X50" s="8">
        <v>1</v>
      </c>
      <c r="Y50" s="151">
        <v>1</v>
      </c>
      <c r="Z50" s="151">
        <v>0</v>
      </c>
      <c r="AA50" s="151">
        <v>3</v>
      </c>
      <c r="AB50" s="151">
        <v>2</v>
      </c>
      <c r="AC50" s="151">
        <v>5</v>
      </c>
      <c r="AD50" s="21"/>
      <c r="AE50" s="21"/>
      <c r="AF50" s="21"/>
      <c r="AG50" s="23"/>
      <c r="AH50" s="23"/>
    </row>
    <row r="51" spans="1:34">
      <c r="A51" s="8"/>
      <c r="B51" s="8"/>
      <c r="C51" s="8"/>
      <c r="D51" s="8"/>
      <c r="E51" s="8"/>
      <c r="F51" s="9"/>
      <c r="G51" s="8"/>
      <c r="H51" s="8"/>
      <c r="I51" s="8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8"/>
      <c r="Z51" s="8"/>
      <c r="AA51" s="8"/>
      <c r="AB51" s="8"/>
      <c r="AC51" s="8"/>
      <c r="AD51" s="21"/>
      <c r="AE51" s="21"/>
      <c r="AF51" s="21"/>
      <c r="AG51" s="23"/>
      <c r="AH51" s="23"/>
    </row>
    <row r="52" spans="1:34">
      <c r="A52" s="8"/>
      <c r="B52" s="8"/>
      <c r="C52" s="8"/>
      <c r="D52" s="8"/>
      <c r="E52" s="8"/>
      <c r="F52" s="9"/>
      <c r="G52" s="8"/>
      <c r="H52" s="8"/>
      <c r="I52" s="8"/>
      <c r="M52" s="23"/>
      <c r="N52" s="23"/>
      <c r="O52" s="23"/>
      <c r="P52" s="23"/>
      <c r="Q52" s="23"/>
      <c r="R52" s="21"/>
      <c r="S52" s="21"/>
      <c r="T52" s="21"/>
      <c r="U52" s="21"/>
      <c r="V52" s="21"/>
      <c r="W52" s="21"/>
      <c r="X52" s="21"/>
      <c r="Y52" s="8"/>
      <c r="Z52" s="8"/>
      <c r="AA52" s="8"/>
      <c r="AB52" s="8"/>
      <c r="AC52" s="8"/>
      <c r="AD52" s="21"/>
      <c r="AE52" s="21"/>
      <c r="AF52" s="21"/>
      <c r="AG52" s="23"/>
      <c r="AH52" s="23"/>
    </row>
    <row r="53" spans="1:34">
      <c r="A53" s="8"/>
      <c r="B53" s="8"/>
      <c r="C53" s="8"/>
      <c r="D53" s="8"/>
      <c r="E53" s="8"/>
      <c r="F53" s="8"/>
      <c r="G53" s="8"/>
      <c r="H53" s="8"/>
      <c r="I53" s="8"/>
      <c r="M53" s="23"/>
      <c r="N53" s="23"/>
      <c r="O53" s="23"/>
      <c r="P53" s="23"/>
      <c r="Q53" s="23"/>
      <c r="R53" s="21"/>
      <c r="S53" s="21"/>
      <c r="T53" s="21"/>
      <c r="U53" s="21"/>
      <c r="V53" s="21"/>
      <c r="W53" s="21"/>
      <c r="X53" s="21"/>
      <c r="Y53" s="8"/>
      <c r="Z53" s="8"/>
      <c r="AA53" s="8"/>
      <c r="AB53" s="8"/>
      <c r="AC53" s="8"/>
      <c r="AD53" s="21"/>
      <c r="AE53" s="21"/>
      <c r="AF53" s="21"/>
      <c r="AG53" s="23"/>
      <c r="AH53" s="23"/>
    </row>
    <row r="54" spans="1:34">
      <c r="A54" s="8"/>
      <c r="B54" s="8"/>
      <c r="C54" s="8"/>
      <c r="D54" s="8"/>
      <c r="E54" s="8"/>
      <c r="F54" s="8"/>
      <c r="G54" s="8"/>
      <c r="H54" s="8"/>
      <c r="I54" s="8"/>
      <c r="M54" s="23"/>
      <c r="N54" s="23"/>
      <c r="O54" s="23"/>
      <c r="P54" s="23"/>
      <c r="Q54" s="23"/>
      <c r="R54" s="21"/>
      <c r="S54" s="21"/>
      <c r="T54" s="21"/>
      <c r="U54" s="21"/>
      <c r="V54" s="21"/>
      <c r="W54" s="21"/>
      <c r="X54" s="21"/>
      <c r="Y54" s="8"/>
      <c r="Z54" s="8"/>
      <c r="AA54" s="8"/>
      <c r="AB54" s="8"/>
      <c r="AC54" s="8"/>
      <c r="AD54" s="21"/>
      <c r="AE54" s="21"/>
      <c r="AF54" s="21"/>
      <c r="AG54" s="23"/>
      <c r="AH54" s="23"/>
    </row>
    <row r="55" spans="1:34">
      <c r="A55" s="8"/>
      <c r="B55" s="8"/>
      <c r="C55" s="8"/>
      <c r="D55" s="8"/>
      <c r="E55" s="8"/>
      <c r="F55" s="8"/>
      <c r="G55" s="8"/>
      <c r="H55" s="8"/>
      <c r="I55" s="8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8"/>
      <c r="Z55" s="8"/>
      <c r="AA55" s="8"/>
      <c r="AB55" s="8"/>
      <c r="AC55" s="8"/>
      <c r="AD55" s="21"/>
      <c r="AE55" s="21"/>
      <c r="AF55" s="21"/>
      <c r="AG55" s="23"/>
      <c r="AH55" s="23"/>
    </row>
    <row r="56" spans="1:34">
      <c r="A56" s="8"/>
      <c r="B56" s="8"/>
      <c r="C56" s="8"/>
      <c r="D56" s="8"/>
      <c r="E56" s="8"/>
      <c r="F56" s="8"/>
      <c r="G56" s="8"/>
      <c r="H56" s="8"/>
      <c r="I56" s="8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8"/>
      <c r="Z56" s="8"/>
      <c r="AA56" s="8"/>
      <c r="AB56" s="8"/>
      <c r="AC56" s="8"/>
      <c r="AD56" s="21"/>
      <c r="AE56" s="21"/>
      <c r="AF56" s="21"/>
      <c r="AG56" s="23"/>
      <c r="AH56" s="23"/>
    </row>
    <row r="57" spans="1:34">
      <c r="A57" s="8"/>
      <c r="B57" s="8"/>
      <c r="C57" s="8"/>
      <c r="D57" s="8"/>
      <c r="E57" s="8"/>
      <c r="F57" s="8"/>
      <c r="G57" s="8"/>
      <c r="H57" s="8"/>
      <c r="I57" s="8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8"/>
      <c r="Z57" s="8"/>
      <c r="AA57" s="8"/>
      <c r="AB57" s="8"/>
      <c r="AC57" s="8"/>
      <c r="AD57" s="21"/>
      <c r="AE57" s="21"/>
      <c r="AF57" s="21"/>
      <c r="AG57" s="23"/>
      <c r="AH57" s="23"/>
    </row>
    <row r="58" spans="1:34">
      <c r="A58" s="8"/>
      <c r="B58" s="8"/>
      <c r="C58" s="8"/>
      <c r="D58" s="8"/>
      <c r="E58" s="8"/>
      <c r="F58" s="8"/>
      <c r="G58" s="8"/>
      <c r="H58" s="8"/>
      <c r="I58" s="8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8"/>
      <c r="Z58" s="8"/>
      <c r="AA58" s="8"/>
      <c r="AB58" s="8"/>
      <c r="AC58" s="8"/>
      <c r="AD58" s="21"/>
      <c r="AE58" s="21"/>
      <c r="AF58" s="21"/>
      <c r="AG58" s="23"/>
      <c r="AH58" s="23"/>
    </row>
    <row r="59" spans="1:34">
      <c r="A59" s="8"/>
      <c r="B59" s="8"/>
      <c r="C59" s="8"/>
      <c r="D59" s="8"/>
      <c r="E59" s="8"/>
      <c r="F59" s="8"/>
      <c r="G59" s="8"/>
      <c r="H59" s="8"/>
      <c r="I59" s="8"/>
      <c r="J59" s="21"/>
      <c r="K59" s="21"/>
      <c r="L59" s="21"/>
      <c r="M59" s="23"/>
      <c r="N59" s="23"/>
      <c r="O59" s="23"/>
      <c r="P59" s="23"/>
      <c r="Q59" s="23"/>
      <c r="R59" s="21"/>
      <c r="S59" s="21"/>
      <c r="T59" s="21"/>
      <c r="U59" s="21"/>
      <c r="V59" s="21"/>
      <c r="W59" s="21"/>
      <c r="X59" s="21"/>
      <c r="Y59" s="8"/>
      <c r="Z59" s="8"/>
      <c r="AA59" s="8"/>
      <c r="AB59" s="8"/>
      <c r="AC59" s="8"/>
      <c r="AD59" s="21"/>
      <c r="AE59" s="21"/>
      <c r="AF59" s="21"/>
      <c r="AG59" s="23"/>
      <c r="AH59" s="23"/>
    </row>
    <row r="60" spans="1:34">
      <c r="A60" s="8"/>
      <c r="B60" s="8"/>
      <c r="C60" s="8"/>
      <c r="D60" s="8"/>
      <c r="E60" s="8"/>
      <c r="F60" s="8"/>
      <c r="G60" s="8"/>
      <c r="H60" s="8"/>
      <c r="I60" s="8"/>
      <c r="J60" s="21"/>
      <c r="K60" s="21"/>
      <c r="L60" s="21"/>
      <c r="M60" s="23"/>
      <c r="N60" s="23"/>
      <c r="O60" s="23"/>
      <c r="P60" s="23"/>
      <c r="Q60" s="23"/>
      <c r="R60" s="21"/>
      <c r="S60" s="21"/>
      <c r="T60" s="21"/>
      <c r="U60" s="21"/>
      <c r="V60" s="21"/>
      <c r="W60" s="21"/>
      <c r="X60" s="21"/>
      <c r="Y60" s="8"/>
      <c r="Z60" s="8"/>
      <c r="AA60" s="8"/>
      <c r="AB60" s="8"/>
      <c r="AC60" s="8"/>
      <c r="AD60" s="21"/>
      <c r="AE60" s="21"/>
      <c r="AF60" s="21"/>
      <c r="AG60" s="23"/>
      <c r="AH60" s="23"/>
    </row>
    <row r="61" spans="1:34">
      <c r="A61" s="8"/>
      <c r="B61" s="8"/>
      <c r="C61" s="8"/>
      <c r="D61" s="8"/>
      <c r="E61" s="8"/>
      <c r="F61" s="8"/>
      <c r="G61" s="8"/>
      <c r="H61" s="8"/>
      <c r="I61" s="8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8"/>
      <c r="Z61" s="8"/>
      <c r="AA61" s="8"/>
      <c r="AB61" s="8"/>
      <c r="AC61" s="8"/>
      <c r="AD61" s="21"/>
      <c r="AE61" s="21"/>
      <c r="AF61" s="21"/>
      <c r="AG61" s="23"/>
      <c r="AH61" s="23"/>
    </row>
    <row r="62" spans="1:34">
      <c r="A62" s="8"/>
      <c r="B62" s="8"/>
      <c r="C62" s="8"/>
      <c r="D62" s="8"/>
      <c r="E62" s="8"/>
      <c r="F62" s="8"/>
      <c r="G62" s="8"/>
      <c r="H62" s="8"/>
      <c r="I62" s="8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8"/>
      <c r="Z62" s="8"/>
      <c r="AA62" s="8"/>
      <c r="AB62" s="8"/>
      <c r="AC62" s="8"/>
      <c r="AD62" s="21"/>
      <c r="AE62" s="21"/>
      <c r="AF62" s="21"/>
      <c r="AG62" s="23"/>
      <c r="AH62" s="23"/>
    </row>
    <row r="63" spans="1:34">
      <c r="A63" s="8"/>
      <c r="B63" s="8"/>
      <c r="C63" s="8"/>
      <c r="D63" s="8"/>
      <c r="E63" s="8"/>
      <c r="F63" s="8"/>
      <c r="G63" s="8"/>
      <c r="H63" s="8"/>
      <c r="I63" s="8"/>
      <c r="J63" s="21"/>
      <c r="K63" s="21"/>
      <c r="L63" s="21"/>
      <c r="M63" s="23"/>
      <c r="N63" s="23"/>
      <c r="O63" s="23"/>
      <c r="P63" s="23"/>
      <c r="Q63" s="23"/>
      <c r="R63" s="21"/>
      <c r="S63" s="21"/>
      <c r="T63" s="21"/>
      <c r="U63" s="21"/>
      <c r="V63" s="21"/>
      <c r="W63" s="21"/>
      <c r="X63" s="21"/>
      <c r="Y63" s="8"/>
      <c r="Z63" s="8"/>
      <c r="AA63" s="8"/>
      <c r="AB63" s="8"/>
      <c r="AC63" s="8"/>
      <c r="AD63" s="21"/>
      <c r="AE63" s="21"/>
      <c r="AF63" s="21"/>
      <c r="AG63" s="23"/>
      <c r="AH63" s="23"/>
    </row>
    <row r="64" spans="1:34">
      <c r="A64" s="8"/>
      <c r="B64" s="8"/>
      <c r="C64" s="8"/>
      <c r="D64" s="8"/>
      <c r="E64" s="8"/>
      <c r="F64" s="8"/>
      <c r="G64" s="8"/>
      <c r="H64" s="8"/>
      <c r="I64" s="8"/>
      <c r="J64" s="21"/>
      <c r="K64" s="21"/>
      <c r="L64" s="21"/>
      <c r="M64" s="21"/>
      <c r="N64" s="21"/>
      <c r="O64" s="21"/>
      <c r="P64" s="21"/>
      <c r="Q64" s="21"/>
      <c r="R64" s="23"/>
      <c r="S64" s="23"/>
      <c r="T64" s="23"/>
      <c r="U64" s="21"/>
      <c r="V64" s="21"/>
      <c r="W64" s="21"/>
      <c r="X64" s="21"/>
      <c r="Y64" s="8"/>
      <c r="Z64" s="8"/>
      <c r="AA64" s="8"/>
      <c r="AB64" s="8"/>
      <c r="AC64" s="8"/>
      <c r="AD64" s="21"/>
      <c r="AE64" s="21"/>
      <c r="AF64" s="21"/>
      <c r="AG64" s="23"/>
      <c r="AH64" s="23"/>
    </row>
    <row r="65" spans="1:34">
      <c r="A65" s="8"/>
      <c r="B65" s="8"/>
      <c r="C65" s="8"/>
      <c r="D65" s="8"/>
      <c r="E65" s="8"/>
      <c r="F65" s="8"/>
      <c r="G65" s="8"/>
      <c r="H65" s="8"/>
      <c r="I65" s="8"/>
      <c r="J65" s="25"/>
      <c r="K65" s="25"/>
      <c r="L65" s="25"/>
      <c r="M65" s="21"/>
      <c r="N65" s="21"/>
      <c r="O65" s="21"/>
      <c r="P65" s="21"/>
      <c r="Q65" s="21"/>
      <c r="R65" s="23"/>
      <c r="S65" s="23"/>
      <c r="T65" s="23"/>
      <c r="U65" s="21"/>
      <c r="V65" s="21"/>
      <c r="W65" s="21"/>
      <c r="X65" s="21"/>
      <c r="Y65" s="8"/>
      <c r="Z65" s="8"/>
      <c r="AA65" s="8"/>
      <c r="AB65" s="8"/>
      <c r="AC65" s="8"/>
      <c r="AD65" s="21"/>
      <c r="AE65" s="21"/>
      <c r="AF65" s="21"/>
      <c r="AG65" s="23"/>
      <c r="AH65" s="23"/>
    </row>
    <row r="66" spans="1:34">
      <c r="A66" s="8"/>
      <c r="B66" s="8"/>
      <c r="C66" s="8"/>
      <c r="D66" s="8"/>
      <c r="E66" s="8"/>
      <c r="F66" s="8"/>
      <c r="G66" s="9"/>
      <c r="H66" s="9"/>
      <c r="I66" s="9"/>
      <c r="J66" s="21"/>
      <c r="K66" s="21"/>
      <c r="L66" s="21"/>
      <c r="M66" s="21"/>
      <c r="N66" s="21"/>
      <c r="O66" s="21"/>
      <c r="P66" s="21"/>
      <c r="Q66" s="21"/>
      <c r="R66" s="23"/>
      <c r="S66" s="23"/>
      <c r="T66" s="23"/>
      <c r="U66" s="21"/>
      <c r="V66" s="21"/>
      <c r="W66" s="21"/>
      <c r="X66" s="21"/>
      <c r="Y66" s="9"/>
      <c r="Z66" s="9"/>
      <c r="AA66" s="9"/>
      <c r="AB66" s="9"/>
      <c r="AC66" s="9"/>
      <c r="AD66" s="21"/>
      <c r="AE66" s="21"/>
      <c r="AF66" s="21"/>
      <c r="AG66" s="23"/>
      <c r="AH66" s="23"/>
    </row>
    <row r="67" spans="1:34">
      <c r="A67" s="8"/>
      <c r="B67" s="8"/>
      <c r="C67" s="8"/>
      <c r="D67" s="8"/>
      <c r="E67" s="8"/>
      <c r="F67" s="8"/>
      <c r="G67" s="8"/>
      <c r="H67" s="8"/>
      <c r="I67" s="8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8"/>
      <c r="Z67" s="8"/>
      <c r="AA67" s="8"/>
      <c r="AB67" s="8"/>
      <c r="AC67" s="8"/>
      <c r="AD67" s="21"/>
      <c r="AE67" s="21"/>
      <c r="AF67" s="21"/>
      <c r="AG67" s="23"/>
      <c r="AH67" s="23"/>
    </row>
    <row r="68" spans="1:34">
      <c r="A68" s="8"/>
      <c r="B68" s="8"/>
      <c r="C68" s="8"/>
      <c r="D68" s="8"/>
      <c r="E68" s="8"/>
      <c r="F68" s="8"/>
      <c r="G68" s="8"/>
      <c r="H68" s="8"/>
      <c r="I68" s="8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8"/>
      <c r="Z68" s="8"/>
      <c r="AA68" s="8"/>
      <c r="AB68" s="8"/>
      <c r="AC68" s="8"/>
      <c r="AD68" s="21"/>
      <c r="AE68" s="21"/>
      <c r="AF68" s="21"/>
      <c r="AG68" s="23"/>
      <c r="AH68" s="23"/>
    </row>
    <row r="69" spans="1:34">
      <c r="A69" s="8"/>
      <c r="B69" s="8"/>
      <c r="C69" s="8"/>
      <c r="D69" s="8"/>
      <c r="E69" s="8"/>
      <c r="F69" s="8"/>
      <c r="G69" s="8"/>
      <c r="H69" s="8"/>
      <c r="I69" s="8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8"/>
      <c r="Z69" s="8"/>
      <c r="AA69" s="8"/>
      <c r="AB69" s="8"/>
      <c r="AC69" s="8"/>
      <c r="AD69" s="21"/>
      <c r="AE69" s="21"/>
      <c r="AF69" s="21"/>
      <c r="AG69" s="23"/>
      <c r="AH69" s="23"/>
    </row>
    <row r="70" spans="1:34">
      <c r="A70" s="8"/>
      <c r="B70" s="8"/>
      <c r="C70" s="8"/>
      <c r="D70" s="8"/>
      <c r="E70" s="8"/>
      <c r="F70" s="8"/>
      <c r="G70" s="8"/>
      <c r="H70" s="8"/>
      <c r="I70" s="8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8"/>
      <c r="Z70" s="8"/>
      <c r="AA70" s="8"/>
      <c r="AB70" s="8"/>
      <c r="AC70" s="8"/>
      <c r="AD70" s="21"/>
      <c r="AE70" s="21"/>
      <c r="AF70" s="21"/>
      <c r="AG70" s="23"/>
      <c r="AH70" s="23"/>
    </row>
    <row r="71" spans="1:34">
      <c r="A71" s="8"/>
      <c r="B71" s="8"/>
      <c r="C71" s="8"/>
      <c r="D71" s="8"/>
      <c r="E71" s="8"/>
      <c r="F71" s="8"/>
      <c r="G71" s="8"/>
      <c r="H71" s="8"/>
      <c r="I71" s="8"/>
      <c r="J71" s="21"/>
      <c r="K71" s="21"/>
      <c r="L71" s="21"/>
      <c r="M71" s="21"/>
      <c r="N71" s="21"/>
      <c r="O71" s="21"/>
      <c r="P71" s="21"/>
      <c r="Q71" s="21"/>
      <c r="R71" s="23"/>
      <c r="S71" s="23"/>
      <c r="T71" s="23"/>
      <c r="U71" s="21"/>
      <c r="V71" s="21"/>
      <c r="W71" s="21"/>
      <c r="X71" s="21"/>
      <c r="Y71" s="8"/>
      <c r="Z71" s="8"/>
      <c r="AA71" s="8"/>
      <c r="AB71" s="8"/>
      <c r="AC71" s="8"/>
      <c r="AD71" s="21"/>
      <c r="AE71" s="21"/>
      <c r="AF71" s="21"/>
      <c r="AG71" s="23"/>
      <c r="AH71" s="23"/>
    </row>
    <row r="72" spans="1:34">
      <c r="A72" s="8"/>
      <c r="B72" s="8"/>
      <c r="C72" s="8"/>
      <c r="D72" s="8"/>
      <c r="E72" s="8"/>
      <c r="F72" s="8"/>
      <c r="G72" s="8"/>
      <c r="H72" s="8"/>
      <c r="I72" s="8"/>
      <c r="J72" s="21"/>
      <c r="K72" s="21"/>
      <c r="L72" s="21"/>
      <c r="M72" s="21"/>
      <c r="N72" s="21"/>
      <c r="O72" s="21"/>
      <c r="P72" s="21"/>
      <c r="Q72" s="21"/>
      <c r="R72" s="23"/>
      <c r="S72" s="23"/>
      <c r="T72" s="23"/>
      <c r="U72" s="21"/>
      <c r="V72" s="21"/>
      <c r="W72" s="21"/>
      <c r="X72" s="21"/>
      <c r="Y72" s="8"/>
      <c r="Z72" s="8"/>
      <c r="AA72" s="8"/>
      <c r="AB72" s="8"/>
      <c r="AC72" s="8"/>
      <c r="AD72" s="21"/>
      <c r="AE72" s="21"/>
      <c r="AF72" s="21"/>
      <c r="AG72" s="23"/>
      <c r="AH72" s="23"/>
    </row>
    <row r="73" spans="1:34">
      <c r="A73" s="8"/>
      <c r="B73" s="8"/>
      <c r="C73" s="8"/>
      <c r="D73" s="8"/>
      <c r="E73" s="8"/>
      <c r="F73" s="8"/>
      <c r="G73" s="8"/>
      <c r="H73" s="8"/>
      <c r="I73" s="8"/>
      <c r="J73" s="21"/>
      <c r="K73" s="21"/>
      <c r="L73" s="21"/>
      <c r="M73" s="21"/>
      <c r="N73" s="21"/>
      <c r="O73" s="21"/>
      <c r="P73" s="21"/>
      <c r="Q73" s="21"/>
      <c r="R73" s="23"/>
      <c r="S73" s="23"/>
      <c r="T73" s="23"/>
      <c r="U73" s="21"/>
      <c r="V73" s="21"/>
      <c r="W73" s="21"/>
      <c r="X73" s="21"/>
      <c r="Y73" s="8"/>
      <c r="Z73" s="8"/>
      <c r="AA73" s="8"/>
      <c r="AB73" s="8"/>
      <c r="AC73" s="8"/>
      <c r="AD73" s="21"/>
      <c r="AE73" s="21"/>
      <c r="AF73" s="21"/>
      <c r="AG73" s="23"/>
      <c r="AH73" s="23"/>
    </row>
    <row r="74" spans="1:34">
      <c r="A74" s="8"/>
      <c r="B74" s="8"/>
      <c r="C74" s="8"/>
      <c r="D74" s="8"/>
      <c r="E74" s="8"/>
      <c r="F74" s="8"/>
      <c r="G74" s="8"/>
      <c r="H74" s="8"/>
      <c r="I74" s="8"/>
      <c r="J74" s="21"/>
      <c r="K74" s="21"/>
      <c r="L74" s="21"/>
      <c r="M74" s="21"/>
      <c r="N74" s="21"/>
      <c r="O74" s="21"/>
      <c r="P74" s="21"/>
      <c r="Q74" s="21"/>
      <c r="R74" s="23"/>
      <c r="S74" s="23"/>
      <c r="T74" s="23"/>
      <c r="U74" s="21"/>
      <c r="V74" s="21"/>
      <c r="W74" s="21"/>
      <c r="X74" s="21"/>
      <c r="Y74" s="8"/>
      <c r="Z74" s="8"/>
      <c r="AA74" s="8"/>
      <c r="AB74" s="8"/>
      <c r="AC74" s="8"/>
      <c r="AD74" s="21"/>
      <c r="AE74" s="21"/>
      <c r="AF74" s="21"/>
      <c r="AG74" s="23"/>
      <c r="AH74" s="23"/>
    </row>
    <row r="75" spans="1:34">
      <c r="A75" s="8"/>
      <c r="B75" s="8"/>
      <c r="C75" s="8"/>
      <c r="D75" s="8"/>
      <c r="E75" s="8"/>
      <c r="F75" s="8"/>
      <c r="G75" s="8"/>
      <c r="H75" s="8"/>
      <c r="I75" s="8"/>
      <c r="J75" s="21"/>
      <c r="K75" s="21"/>
      <c r="L75" s="21"/>
      <c r="M75" s="21"/>
      <c r="N75" s="21"/>
      <c r="O75" s="21"/>
      <c r="P75" s="21"/>
      <c r="Q75" s="21"/>
      <c r="R75" s="23"/>
      <c r="S75" s="23"/>
      <c r="T75" s="23"/>
      <c r="U75" s="21"/>
      <c r="V75" s="21"/>
      <c r="W75" s="21"/>
      <c r="X75" s="21"/>
      <c r="Y75" s="8"/>
      <c r="Z75" s="8"/>
      <c r="AA75" s="8"/>
      <c r="AB75" s="8"/>
      <c r="AC75" s="8"/>
      <c r="AD75" s="21"/>
      <c r="AE75" s="21"/>
      <c r="AF75" s="21"/>
      <c r="AG75" s="23"/>
      <c r="AH75" s="23"/>
    </row>
    <row r="76" spans="1:34">
      <c r="A76" s="8"/>
      <c r="B76" s="8"/>
      <c r="C76" s="8"/>
      <c r="D76" s="8"/>
      <c r="E76" s="8"/>
      <c r="F76" s="8"/>
      <c r="G76" s="8"/>
      <c r="H76" s="8"/>
      <c r="I76" s="8"/>
      <c r="J76" s="21"/>
      <c r="K76" s="21"/>
      <c r="L76" s="21"/>
      <c r="M76" s="21"/>
      <c r="N76" s="21"/>
      <c r="O76" s="21"/>
      <c r="P76" s="21"/>
      <c r="Q76" s="21"/>
      <c r="R76" s="23"/>
      <c r="S76" s="23"/>
      <c r="T76" s="23"/>
      <c r="U76" s="21"/>
      <c r="V76" s="21"/>
      <c r="W76" s="21"/>
      <c r="X76" s="21"/>
      <c r="Y76" s="8"/>
      <c r="Z76" s="8"/>
      <c r="AA76" s="8"/>
      <c r="AB76" s="8"/>
      <c r="AC76" s="8"/>
      <c r="AD76" s="21"/>
      <c r="AE76" s="21"/>
      <c r="AF76" s="21"/>
      <c r="AG76" s="23"/>
      <c r="AH76" s="23"/>
    </row>
    <row r="77" spans="1:34">
      <c r="A77" s="8"/>
      <c r="B77" s="8"/>
      <c r="C77" s="8"/>
      <c r="D77" s="8"/>
      <c r="E77" s="8"/>
      <c r="F77" s="8"/>
      <c r="G77" s="8"/>
      <c r="H77" s="8"/>
      <c r="I77" s="8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8"/>
      <c r="Z77" s="8"/>
      <c r="AA77" s="8"/>
      <c r="AB77" s="8"/>
      <c r="AC77" s="8"/>
      <c r="AD77" s="21"/>
      <c r="AE77" s="21"/>
      <c r="AF77" s="21"/>
      <c r="AG77" s="23"/>
      <c r="AH77" s="23"/>
    </row>
    <row r="78" spans="1:34">
      <c r="A78" s="8"/>
      <c r="B78" s="8"/>
      <c r="C78" s="8"/>
      <c r="D78" s="8"/>
      <c r="E78" s="8"/>
      <c r="F78" s="8"/>
      <c r="G78" s="8"/>
      <c r="H78" s="8"/>
      <c r="I78" s="8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8"/>
      <c r="Z78" s="8"/>
      <c r="AA78" s="8"/>
      <c r="AB78" s="8"/>
      <c r="AC78" s="8"/>
      <c r="AD78" s="21"/>
      <c r="AE78" s="21"/>
      <c r="AF78" s="21"/>
      <c r="AG78" s="23"/>
      <c r="AH78" s="23"/>
    </row>
    <row r="79" spans="1:34">
      <c r="A79" s="8"/>
      <c r="B79" s="8"/>
      <c r="C79" s="8"/>
      <c r="D79" s="8"/>
      <c r="E79" s="8"/>
      <c r="F79" s="8"/>
      <c r="G79" s="8"/>
      <c r="H79" s="8"/>
      <c r="I79" s="8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8"/>
      <c r="Z79" s="8"/>
      <c r="AA79" s="8"/>
      <c r="AB79" s="8"/>
      <c r="AC79" s="8"/>
      <c r="AD79" s="21"/>
      <c r="AE79" s="21"/>
      <c r="AF79" s="21"/>
      <c r="AG79" s="23"/>
      <c r="AH79" s="23"/>
    </row>
    <row r="80" spans="1:34">
      <c r="A80" s="8"/>
      <c r="B80" s="8"/>
      <c r="C80" s="8"/>
      <c r="D80" s="8"/>
      <c r="E80" s="8"/>
      <c r="F80" s="8"/>
      <c r="G80" s="8"/>
      <c r="H80" s="8"/>
      <c r="I80" s="8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8"/>
      <c r="Z80" s="8"/>
      <c r="AA80" s="8"/>
      <c r="AB80" s="8"/>
      <c r="AC80" s="8"/>
      <c r="AD80" s="21"/>
      <c r="AE80" s="21"/>
      <c r="AF80" s="21"/>
      <c r="AG80" s="23"/>
      <c r="AH80" s="23"/>
    </row>
    <row r="81" spans="1:34">
      <c r="A81" s="8"/>
      <c r="B81" s="8"/>
      <c r="C81" s="8"/>
      <c r="D81" s="8"/>
      <c r="E81" s="8"/>
      <c r="F81" s="8"/>
      <c r="G81" s="8"/>
      <c r="H81" s="8"/>
      <c r="I81" s="8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8"/>
      <c r="Z81" s="8"/>
      <c r="AA81" s="8"/>
      <c r="AB81" s="8"/>
      <c r="AC81" s="8"/>
      <c r="AD81" s="21"/>
      <c r="AE81" s="21"/>
      <c r="AF81" s="21"/>
      <c r="AG81" s="23"/>
      <c r="AH81" s="23"/>
    </row>
    <row r="82" spans="1:34">
      <c r="A82" s="8"/>
      <c r="B82" s="8"/>
      <c r="C82" s="8"/>
      <c r="D82" s="8"/>
      <c r="E82" s="8"/>
      <c r="F82" s="8"/>
      <c r="G82" s="8"/>
      <c r="H82" s="8"/>
      <c r="I82" s="8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8"/>
      <c r="Z82" s="8"/>
      <c r="AA82" s="8"/>
      <c r="AB82" s="8"/>
      <c r="AC82" s="8"/>
      <c r="AD82" s="21"/>
      <c r="AE82" s="21"/>
      <c r="AF82" s="21"/>
      <c r="AG82" s="23"/>
      <c r="AH82" s="23"/>
    </row>
    <row r="83" spans="1:34">
      <c r="A83" s="8"/>
      <c r="B83" s="8"/>
      <c r="C83" s="8"/>
      <c r="D83" s="8"/>
      <c r="E83" s="8"/>
      <c r="F83" s="8"/>
      <c r="G83" s="8"/>
      <c r="H83" s="8"/>
      <c r="I83" s="8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8"/>
      <c r="Z83" s="8"/>
      <c r="AA83" s="8"/>
      <c r="AB83" s="8"/>
      <c r="AC83" s="8"/>
      <c r="AD83" s="21"/>
      <c r="AE83" s="21"/>
      <c r="AF83" s="21"/>
      <c r="AG83" s="23"/>
      <c r="AH83" s="23"/>
    </row>
    <row r="84" spans="1:34">
      <c r="A84" s="8"/>
      <c r="B84" s="8"/>
      <c r="C84" s="8"/>
      <c r="D84" s="8"/>
      <c r="E84" s="8"/>
      <c r="F84" s="8"/>
      <c r="G84" s="8"/>
      <c r="H84" s="8"/>
      <c r="I84" s="8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8"/>
      <c r="Z84" s="8"/>
      <c r="AA84" s="8"/>
      <c r="AB84" s="8"/>
      <c r="AC84" s="8"/>
      <c r="AD84" s="21"/>
      <c r="AE84" s="21"/>
      <c r="AF84" s="21"/>
      <c r="AG84" s="23"/>
      <c r="AH84" s="23"/>
    </row>
    <row r="85" spans="1:34">
      <c r="A85" s="8"/>
      <c r="B85" s="8"/>
      <c r="C85" s="8"/>
      <c r="D85" s="8"/>
      <c r="E85" s="8"/>
      <c r="F85" s="8"/>
      <c r="G85" s="8"/>
      <c r="H85" s="8"/>
      <c r="I85" s="8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8"/>
      <c r="Z85" s="8"/>
      <c r="AA85" s="8"/>
      <c r="AB85" s="8"/>
      <c r="AC85" s="8"/>
      <c r="AD85" s="21"/>
      <c r="AE85" s="21"/>
      <c r="AF85" s="21"/>
      <c r="AG85" s="23"/>
      <c r="AH85" s="23"/>
    </row>
    <row r="86" spans="1:34">
      <c r="A86" s="8"/>
      <c r="B86" s="8"/>
      <c r="C86" s="8"/>
      <c r="D86" s="8"/>
      <c r="E86" s="8"/>
      <c r="F86" s="8"/>
      <c r="G86" s="8"/>
      <c r="H86" s="8"/>
      <c r="I86" s="8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8"/>
      <c r="Z86" s="8"/>
      <c r="AA86" s="8"/>
      <c r="AB86" s="8"/>
      <c r="AC86" s="8"/>
      <c r="AD86" s="21"/>
      <c r="AE86" s="21"/>
      <c r="AF86" s="21"/>
      <c r="AG86" s="23"/>
      <c r="AH86" s="23"/>
    </row>
    <row r="87" spans="1:34">
      <c r="A87" s="8"/>
      <c r="B87" s="8"/>
      <c r="C87" s="8"/>
      <c r="D87" s="8"/>
      <c r="E87" s="8"/>
      <c r="F87" s="8"/>
      <c r="G87" s="8"/>
      <c r="H87" s="8"/>
      <c r="I87" s="8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8"/>
      <c r="Z87" s="8"/>
      <c r="AA87" s="8"/>
      <c r="AB87" s="8"/>
      <c r="AC87" s="8"/>
      <c r="AD87" s="21"/>
      <c r="AE87" s="21"/>
      <c r="AF87" s="21"/>
      <c r="AG87" s="23"/>
      <c r="AH87" s="23"/>
    </row>
    <row r="88" spans="1:34">
      <c r="A88" s="8"/>
      <c r="B88" s="8"/>
      <c r="C88" s="8"/>
      <c r="D88" s="8"/>
      <c r="E88" s="8"/>
      <c r="F88" s="8"/>
      <c r="G88" s="8"/>
      <c r="H88" s="8"/>
      <c r="I88" s="8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8"/>
      <c r="Z88" s="8"/>
      <c r="AA88" s="8"/>
      <c r="AB88" s="8"/>
      <c r="AC88" s="8"/>
      <c r="AD88" s="21"/>
      <c r="AE88" s="21"/>
      <c r="AF88" s="21"/>
      <c r="AG88" s="23"/>
      <c r="AH88" s="23"/>
    </row>
    <row r="89" spans="1:34">
      <c r="A89" s="8"/>
      <c r="B89" s="8"/>
      <c r="C89" s="8"/>
      <c r="D89" s="8"/>
      <c r="E89" s="8"/>
      <c r="F89" s="8"/>
      <c r="G89" s="8"/>
      <c r="H89" s="8"/>
      <c r="I89" s="8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8"/>
      <c r="Z89" s="8"/>
      <c r="AA89" s="8"/>
      <c r="AB89" s="8"/>
      <c r="AC89" s="8"/>
      <c r="AD89" s="21"/>
      <c r="AE89" s="21"/>
      <c r="AF89" s="21"/>
      <c r="AG89" s="23"/>
      <c r="AH89" s="23"/>
    </row>
    <row r="90" spans="1:34">
      <c r="A90" s="8"/>
      <c r="B90" s="8"/>
      <c r="C90" s="8"/>
      <c r="D90" s="8"/>
      <c r="E90" s="8"/>
      <c r="F90" s="8"/>
      <c r="G90" s="8"/>
      <c r="H90" s="8"/>
      <c r="I90" s="8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8"/>
      <c r="Z90" s="8"/>
      <c r="AA90" s="8"/>
      <c r="AB90" s="8"/>
      <c r="AC90" s="8"/>
      <c r="AD90" s="21"/>
      <c r="AE90" s="21"/>
      <c r="AF90" s="21"/>
      <c r="AG90" s="23"/>
      <c r="AH90" s="23"/>
    </row>
    <row r="91" spans="1:34">
      <c r="A91" s="8"/>
      <c r="B91" s="8"/>
      <c r="C91" s="8"/>
      <c r="D91" s="8"/>
      <c r="E91" s="8"/>
      <c r="F91" s="8"/>
      <c r="G91" s="8"/>
      <c r="H91" s="8"/>
      <c r="I91" s="8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8"/>
      <c r="Z91" s="8"/>
      <c r="AA91" s="8"/>
      <c r="AB91" s="8"/>
      <c r="AC91" s="8"/>
      <c r="AD91" s="21"/>
      <c r="AE91" s="21"/>
      <c r="AF91" s="21"/>
      <c r="AG91" s="23"/>
      <c r="AH91" s="23"/>
    </row>
    <row r="92" spans="1:34">
      <c r="A92" s="8"/>
      <c r="B92" s="8"/>
      <c r="C92" s="8"/>
      <c r="D92" s="8"/>
      <c r="E92" s="8"/>
      <c r="F92" s="8"/>
      <c r="G92" s="8"/>
      <c r="H92" s="8"/>
      <c r="I92" s="8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8"/>
      <c r="Z92" s="8"/>
      <c r="AA92" s="8"/>
      <c r="AB92" s="8"/>
      <c r="AC92" s="8"/>
      <c r="AD92" s="21"/>
      <c r="AE92" s="21"/>
      <c r="AF92" s="21"/>
      <c r="AG92" s="23"/>
      <c r="AH92" s="23"/>
    </row>
    <row r="93" spans="1:34">
      <c r="A93" s="8"/>
      <c r="B93" s="8"/>
      <c r="C93" s="8"/>
      <c r="D93" s="8"/>
      <c r="E93" s="8"/>
      <c r="F93" s="8"/>
      <c r="G93" s="8"/>
      <c r="H93" s="8"/>
      <c r="I93" s="8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8"/>
      <c r="Z93" s="8"/>
      <c r="AA93" s="8"/>
      <c r="AB93" s="8"/>
      <c r="AC93" s="8"/>
      <c r="AD93" s="21"/>
      <c r="AE93" s="21"/>
      <c r="AF93" s="21"/>
      <c r="AG93" s="23"/>
      <c r="AH93" s="23"/>
    </row>
    <row r="94" spans="1:34">
      <c r="A94" s="8"/>
      <c r="B94" s="8"/>
      <c r="C94" s="8"/>
      <c r="D94" s="8"/>
      <c r="E94" s="8"/>
      <c r="F94" s="8"/>
      <c r="G94" s="8"/>
      <c r="H94" s="8"/>
      <c r="I94" s="8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8"/>
      <c r="Z94" s="8"/>
      <c r="AA94" s="8"/>
      <c r="AB94" s="8"/>
      <c r="AC94" s="8"/>
      <c r="AD94" s="21"/>
      <c r="AE94" s="21"/>
      <c r="AF94" s="21"/>
      <c r="AG94" s="23"/>
      <c r="AH94" s="23"/>
    </row>
    <row r="95" spans="1:34">
      <c r="A95" s="8"/>
      <c r="B95" s="8"/>
      <c r="C95" s="8"/>
      <c r="D95" s="8"/>
      <c r="E95" s="8"/>
      <c r="F95" s="8"/>
      <c r="G95" s="8"/>
      <c r="H95" s="8"/>
      <c r="I95" s="8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8"/>
      <c r="Z95" s="8"/>
      <c r="AA95" s="8"/>
      <c r="AB95" s="8"/>
      <c r="AC95" s="8"/>
      <c r="AD95" s="21"/>
      <c r="AE95" s="21"/>
      <c r="AF95" s="21"/>
      <c r="AG95" s="23"/>
      <c r="AH95" s="23"/>
    </row>
    <row r="96" spans="1:34">
      <c r="A96" s="8"/>
      <c r="B96" s="8"/>
      <c r="C96" s="8"/>
      <c r="D96" s="8"/>
      <c r="E96" s="8"/>
      <c r="F96" s="8"/>
      <c r="G96" s="8"/>
      <c r="H96" s="8"/>
      <c r="I96" s="8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8"/>
      <c r="Z96" s="8"/>
      <c r="AA96" s="8"/>
      <c r="AB96" s="8"/>
      <c r="AC96" s="8"/>
      <c r="AD96" s="21"/>
      <c r="AE96" s="21"/>
      <c r="AF96" s="21"/>
      <c r="AG96" s="23"/>
      <c r="AH96" s="23"/>
    </row>
    <row r="97" spans="1:34">
      <c r="A97" s="8"/>
      <c r="B97" s="8"/>
      <c r="C97" s="8"/>
      <c r="D97" s="8"/>
      <c r="E97" s="8"/>
      <c r="F97" s="8"/>
      <c r="G97" s="8"/>
      <c r="H97" s="8"/>
      <c r="I97" s="8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8"/>
      <c r="Z97" s="8"/>
      <c r="AA97" s="8"/>
      <c r="AB97" s="8"/>
      <c r="AC97" s="8"/>
      <c r="AD97" s="21"/>
      <c r="AE97" s="21"/>
      <c r="AF97" s="21"/>
      <c r="AG97" s="23"/>
      <c r="AH97" s="23"/>
    </row>
    <row r="98" spans="1:34">
      <c r="A98" s="8"/>
      <c r="B98" s="8"/>
      <c r="C98" s="8"/>
      <c r="D98" s="8"/>
      <c r="E98" s="8"/>
      <c r="F98" s="8"/>
      <c r="G98" s="8"/>
      <c r="H98" s="8"/>
      <c r="I98" s="8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8"/>
      <c r="Z98" s="8"/>
      <c r="AA98" s="8"/>
      <c r="AB98" s="8"/>
      <c r="AC98" s="8"/>
      <c r="AD98" s="21"/>
      <c r="AE98" s="21"/>
      <c r="AF98" s="21"/>
      <c r="AG98" s="23"/>
      <c r="AH98" s="23"/>
    </row>
    <row r="99" spans="1:34">
      <c r="A99" s="8"/>
      <c r="B99" s="8"/>
      <c r="C99" s="8"/>
      <c r="D99" s="8"/>
      <c r="E99" s="8"/>
      <c r="F99" s="8"/>
      <c r="G99" s="8"/>
      <c r="H99" s="8"/>
      <c r="I99" s="8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8"/>
      <c r="Z99" s="8"/>
      <c r="AA99" s="8"/>
      <c r="AB99" s="8"/>
      <c r="AC99" s="8"/>
      <c r="AD99" s="21"/>
      <c r="AE99" s="21"/>
      <c r="AF99" s="21"/>
      <c r="AG99" s="23"/>
      <c r="AH99" s="23"/>
    </row>
    <row r="100" spans="1:34">
      <c r="A100" s="8"/>
      <c r="B100" s="8"/>
      <c r="C100" s="8"/>
      <c r="D100" s="8"/>
      <c r="E100" s="8"/>
      <c r="F100" s="8"/>
      <c r="G100" s="8"/>
      <c r="H100" s="8"/>
      <c r="I100" s="8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8"/>
      <c r="Z100" s="8"/>
      <c r="AA100" s="8"/>
      <c r="AB100" s="8"/>
      <c r="AC100" s="8"/>
      <c r="AD100" s="21"/>
      <c r="AE100" s="21"/>
      <c r="AF100" s="21"/>
      <c r="AG100" s="23"/>
      <c r="AH100" s="23"/>
    </row>
    <row r="101" spans="1:34">
      <c r="A101" s="8"/>
      <c r="B101" s="8"/>
      <c r="C101" s="8"/>
      <c r="D101" s="8"/>
      <c r="E101" s="8"/>
      <c r="F101" s="8"/>
      <c r="G101" s="8"/>
      <c r="H101" s="8"/>
      <c r="I101" s="8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8"/>
      <c r="Z101" s="8"/>
      <c r="AA101" s="8"/>
      <c r="AB101" s="8"/>
      <c r="AC101" s="8"/>
      <c r="AD101" s="21"/>
      <c r="AE101" s="21"/>
      <c r="AF101" s="21"/>
      <c r="AG101" s="23"/>
      <c r="AH101" s="23"/>
    </row>
    <row r="102" spans="1:34">
      <c r="A102" s="8"/>
      <c r="B102" s="8"/>
      <c r="C102" s="8"/>
      <c r="D102" s="8"/>
      <c r="E102" s="8"/>
      <c r="F102" s="8"/>
      <c r="G102" s="8"/>
      <c r="H102" s="8"/>
      <c r="I102" s="8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8"/>
      <c r="Z102" s="8"/>
      <c r="AA102" s="8"/>
      <c r="AB102" s="8"/>
      <c r="AC102" s="8"/>
      <c r="AD102" s="21"/>
      <c r="AE102" s="21"/>
      <c r="AF102" s="21"/>
      <c r="AG102" s="23"/>
      <c r="AH102" s="23"/>
    </row>
    <row r="103" spans="1:34">
      <c r="A103" s="8"/>
      <c r="B103" s="8"/>
      <c r="C103" s="8"/>
      <c r="D103" s="8"/>
      <c r="E103" s="8"/>
      <c r="F103" s="8"/>
      <c r="G103" s="8"/>
      <c r="H103" s="8"/>
      <c r="I103" s="8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8"/>
      <c r="Z103" s="8"/>
      <c r="AA103" s="8"/>
      <c r="AB103" s="8"/>
      <c r="AC103" s="8"/>
      <c r="AD103" s="21"/>
      <c r="AE103" s="21"/>
      <c r="AF103" s="21"/>
      <c r="AG103" s="23"/>
      <c r="AH103" s="23"/>
    </row>
    <row r="104" spans="1:34">
      <c r="A104" s="8"/>
      <c r="B104" s="8"/>
      <c r="C104" s="8"/>
      <c r="D104" s="8"/>
      <c r="E104" s="8"/>
      <c r="F104" s="8"/>
      <c r="G104" s="8"/>
      <c r="H104" s="8"/>
      <c r="I104" s="8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8"/>
      <c r="Z104" s="8"/>
      <c r="AA104" s="8"/>
      <c r="AB104" s="8"/>
      <c r="AC104" s="8"/>
      <c r="AD104" s="21"/>
      <c r="AE104" s="21"/>
      <c r="AF104" s="21"/>
      <c r="AG104" s="23"/>
      <c r="AH104" s="23"/>
    </row>
    <row r="105" spans="1:34">
      <c r="A105" s="8"/>
      <c r="B105" s="8"/>
      <c r="C105" s="8"/>
      <c r="D105" s="8"/>
      <c r="E105" s="8"/>
      <c r="F105" s="8"/>
      <c r="G105" s="8"/>
      <c r="H105" s="8"/>
      <c r="I105" s="8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8"/>
      <c r="Z105" s="8"/>
      <c r="AA105" s="8"/>
      <c r="AB105" s="8"/>
      <c r="AC105" s="8"/>
      <c r="AD105" s="21"/>
      <c r="AE105" s="21"/>
      <c r="AF105" s="21"/>
      <c r="AG105" s="23"/>
      <c r="AH105" s="23"/>
    </row>
    <row r="106" spans="1:34">
      <c r="A106" s="8"/>
      <c r="B106" s="8"/>
      <c r="C106" s="8"/>
      <c r="D106" s="8"/>
      <c r="E106" s="8"/>
      <c r="F106" s="8"/>
      <c r="G106" s="8"/>
      <c r="H106" s="8"/>
      <c r="I106" s="8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8"/>
      <c r="Z106" s="8"/>
      <c r="AA106" s="8"/>
      <c r="AB106" s="8"/>
      <c r="AC106" s="8"/>
      <c r="AD106" s="21"/>
      <c r="AE106" s="21"/>
      <c r="AF106" s="21"/>
      <c r="AG106" s="23"/>
      <c r="AH106" s="23"/>
    </row>
    <row r="107" spans="1:34">
      <c r="A107" s="8"/>
      <c r="B107" s="8"/>
      <c r="C107" s="8"/>
      <c r="D107" s="8"/>
      <c r="E107" s="8"/>
      <c r="F107" s="8"/>
      <c r="G107" s="8"/>
      <c r="H107" s="8"/>
      <c r="I107" s="8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8"/>
      <c r="Z107" s="8"/>
      <c r="AA107" s="8"/>
      <c r="AB107" s="8"/>
      <c r="AC107" s="8"/>
      <c r="AD107" s="21"/>
      <c r="AE107" s="21"/>
      <c r="AF107" s="21"/>
      <c r="AG107" s="23"/>
      <c r="AH107" s="23"/>
    </row>
    <row r="108" spans="1:34">
      <c r="A108" s="8"/>
      <c r="B108" s="8"/>
      <c r="C108" s="8"/>
      <c r="D108" s="8"/>
      <c r="E108" s="8"/>
      <c r="F108" s="8"/>
      <c r="G108" s="8"/>
      <c r="H108" s="8"/>
      <c r="I108" s="8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8"/>
      <c r="Z108" s="8"/>
      <c r="AA108" s="8"/>
      <c r="AB108" s="8"/>
      <c r="AC108" s="8"/>
      <c r="AD108" s="21"/>
      <c r="AE108" s="21"/>
      <c r="AF108" s="21"/>
      <c r="AG108" s="23"/>
      <c r="AH108" s="23"/>
    </row>
    <row r="109" spans="1:34">
      <c r="A109" s="8"/>
      <c r="B109" s="8"/>
      <c r="C109" s="8"/>
      <c r="D109" s="8"/>
      <c r="E109" s="8"/>
      <c r="F109" s="8"/>
      <c r="G109" s="8"/>
      <c r="H109" s="8"/>
      <c r="I109" s="8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8"/>
      <c r="Z109" s="8"/>
      <c r="AA109" s="8"/>
      <c r="AB109" s="8"/>
      <c r="AC109" s="8"/>
      <c r="AD109" s="21"/>
      <c r="AE109" s="21"/>
      <c r="AF109" s="21"/>
      <c r="AG109" s="23"/>
      <c r="AH109" s="23"/>
    </row>
    <row r="110" spans="1:34">
      <c r="A110" s="8"/>
      <c r="B110" s="8"/>
      <c r="C110" s="8"/>
      <c r="D110" s="8"/>
      <c r="E110" s="8"/>
      <c r="F110" s="8"/>
      <c r="G110" s="8"/>
      <c r="H110" s="8"/>
      <c r="I110" s="8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8"/>
      <c r="Z110" s="8"/>
      <c r="AA110" s="8"/>
      <c r="AB110" s="8"/>
      <c r="AC110" s="8"/>
      <c r="AD110" s="21"/>
      <c r="AE110" s="21"/>
      <c r="AF110" s="21"/>
      <c r="AG110" s="23"/>
      <c r="AH110" s="23"/>
    </row>
    <row r="111" spans="1:34">
      <c r="A111" s="8"/>
      <c r="B111" s="8"/>
      <c r="C111" s="8"/>
      <c r="D111" s="8"/>
      <c r="E111" s="8"/>
      <c r="F111" s="8"/>
      <c r="G111" s="8"/>
      <c r="H111" s="8"/>
      <c r="I111" s="8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8"/>
      <c r="Z111" s="8"/>
      <c r="AA111" s="8"/>
      <c r="AB111" s="8"/>
      <c r="AC111" s="8"/>
      <c r="AD111" s="21"/>
      <c r="AE111" s="21"/>
      <c r="AF111" s="21"/>
      <c r="AG111" s="23"/>
      <c r="AH111" s="23"/>
    </row>
    <row r="112" spans="1:34">
      <c r="A112" s="8"/>
      <c r="B112" s="8"/>
      <c r="C112" s="8"/>
      <c r="D112" s="8"/>
      <c r="E112" s="8"/>
      <c r="F112" s="8"/>
      <c r="G112" s="8"/>
      <c r="H112" s="8"/>
      <c r="I112" s="8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8"/>
      <c r="Z112" s="8"/>
      <c r="AA112" s="8"/>
      <c r="AB112" s="8"/>
      <c r="AC112" s="8"/>
      <c r="AD112" s="21"/>
      <c r="AE112" s="21"/>
      <c r="AF112" s="21"/>
      <c r="AG112" s="23"/>
      <c r="AH112" s="23"/>
    </row>
    <row r="113" spans="1:34">
      <c r="A113" s="8"/>
      <c r="B113" s="8"/>
      <c r="C113" s="8"/>
      <c r="D113" s="8"/>
      <c r="E113" s="8"/>
      <c r="F113" s="8"/>
      <c r="G113" s="8"/>
      <c r="H113" s="8"/>
      <c r="I113" s="8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8"/>
      <c r="Z113" s="8"/>
      <c r="AA113" s="8"/>
      <c r="AB113" s="8"/>
      <c r="AC113" s="8"/>
      <c r="AD113" s="21"/>
      <c r="AE113" s="21"/>
      <c r="AF113" s="21"/>
      <c r="AG113" s="23"/>
      <c r="AH113" s="23"/>
    </row>
    <row r="114" spans="1:34">
      <c r="A114" s="8"/>
      <c r="B114" s="8"/>
      <c r="C114" s="8"/>
      <c r="D114" s="8"/>
      <c r="E114" s="8"/>
      <c r="F114" s="8"/>
      <c r="G114" s="8"/>
      <c r="H114" s="8"/>
      <c r="I114" s="8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8"/>
      <c r="Z114" s="8"/>
      <c r="AA114" s="8"/>
      <c r="AB114" s="8"/>
      <c r="AC114" s="8"/>
      <c r="AD114" s="21"/>
      <c r="AE114" s="21"/>
      <c r="AF114" s="21"/>
      <c r="AG114" s="23"/>
      <c r="AH114" s="23"/>
    </row>
    <row r="115" spans="1:34">
      <c r="A115" s="8"/>
      <c r="B115" s="8"/>
      <c r="C115" s="8"/>
      <c r="D115" s="8"/>
      <c r="E115" s="8"/>
      <c r="F115" s="8"/>
      <c r="G115" s="8"/>
      <c r="H115" s="8"/>
      <c r="I115" s="8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8"/>
      <c r="Z115" s="8"/>
      <c r="AA115" s="8"/>
      <c r="AB115" s="8"/>
      <c r="AC115" s="8"/>
      <c r="AD115" s="21"/>
      <c r="AE115" s="21"/>
      <c r="AF115" s="21"/>
      <c r="AG115" s="23"/>
      <c r="AH115" s="23"/>
    </row>
    <row r="116" spans="1:34">
      <c r="A116" s="8"/>
      <c r="B116" s="8"/>
      <c r="C116" s="8"/>
      <c r="D116" s="8"/>
      <c r="E116" s="8"/>
      <c r="F116" s="8"/>
      <c r="G116" s="8"/>
      <c r="H116" s="8"/>
      <c r="I116" s="8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8"/>
      <c r="Z116" s="8"/>
      <c r="AA116" s="8"/>
      <c r="AB116" s="8"/>
      <c r="AC116" s="8"/>
      <c r="AD116" s="21"/>
      <c r="AE116" s="21"/>
      <c r="AF116" s="21"/>
      <c r="AG116" s="23"/>
      <c r="AH116" s="23"/>
    </row>
    <row r="117" spans="1:34">
      <c r="A117" s="8"/>
      <c r="B117" s="8"/>
      <c r="C117" s="8"/>
      <c r="D117" s="8"/>
      <c r="E117" s="8"/>
      <c r="F117" s="8"/>
      <c r="G117" s="8"/>
      <c r="H117" s="8"/>
      <c r="I117" s="8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8"/>
      <c r="Z117" s="8"/>
      <c r="AA117" s="8"/>
      <c r="AB117" s="8"/>
      <c r="AC117" s="8"/>
      <c r="AD117" s="21"/>
      <c r="AE117" s="21"/>
      <c r="AF117" s="21"/>
      <c r="AG117" s="23"/>
      <c r="AH117" s="23"/>
    </row>
    <row r="118" spans="1:34">
      <c r="A118" s="8"/>
      <c r="B118" s="8"/>
      <c r="C118" s="8"/>
      <c r="D118" s="8"/>
      <c r="E118" s="8"/>
      <c r="F118" s="8"/>
      <c r="G118" s="8"/>
      <c r="H118" s="8"/>
      <c r="I118" s="8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8"/>
      <c r="Z118" s="8"/>
      <c r="AA118" s="8"/>
      <c r="AB118" s="8"/>
      <c r="AC118" s="8"/>
      <c r="AD118" s="21"/>
      <c r="AE118" s="21"/>
      <c r="AF118" s="21"/>
      <c r="AG118" s="23"/>
      <c r="AH118" s="23"/>
    </row>
    <row r="119" spans="1:34">
      <c r="A119" s="8"/>
      <c r="B119" s="8"/>
      <c r="C119" s="8"/>
      <c r="D119" s="8"/>
      <c r="E119" s="8"/>
      <c r="F119" s="8"/>
      <c r="G119" s="8"/>
      <c r="H119" s="8"/>
      <c r="I119" s="8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8"/>
      <c r="Z119" s="8"/>
      <c r="AA119" s="8"/>
      <c r="AB119" s="8"/>
      <c r="AC119" s="8"/>
      <c r="AD119" s="21"/>
      <c r="AE119" s="21"/>
      <c r="AF119" s="21"/>
      <c r="AG119" s="23"/>
      <c r="AH119" s="23"/>
    </row>
    <row r="120" spans="1:34">
      <c r="A120" s="8"/>
      <c r="B120" s="8"/>
      <c r="C120" s="8"/>
      <c r="D120" s="8"/>
      <c r="E120" s="8"/>
      <c r="F120" s="8"/>
      <c r="G120" s="8"/>
      <c r="H120" s="8"/>
      <c r="I120" s="8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8"/>
      <c r="Z120" s="8"/>
      <c r="AA120" s="8"/>
      <c r="AB120" s="8"/>
      <c r="AC120" s="8"/>
      <c r="AD120" s="21"/>
      <c r="AE120" s="21"/>
      <c r="AF120" s="21"/>
      <c r="AG120" s="23"/>
      <c r="AH120" s="23"/>
    </row>
    <row r="121" spans="1:34">
      <c r="A121" s="8"/>
      <c r="B121" s="8"/>
      <c r="C121" s="8"/>
      <c r="D121" s="8"/>
      <c r="E121" s="8"/>
      <c r="F121" s="8"/>
      <c r="G121" s="8"/>
      <c r="H121" s="8"/>
      <c r="I121" s="8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8"/>
      <c r="Z121" s="8"/>
      <c r="AA121" s="8"/>
      <c r="AB121" s="8"/>
      <c r="AC121" s="8"/>
      <c r="AD121" s="21"/>
      <c r="AE121" s="21"/>
      <c r="AF121" s="21"/>
      <c r="AG121" s="23"/>
      <c r="AH121" s="23"/>
    </row>
    <row r="122" spans="1:34">
      <c r="A122" s="8"/>
      <c r="B122" s="8"/>
      <c r="C122" s="8"/>
      <c r="D122" s="8"/>
      <c r="E122" s="8"/>
      <c r="F122" s="8"/>
      <c r="G122" s="8"/>
      <c r="H122" s="8"/>
      <c r="I122" s="8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8"/>
      <c r="Z122" s="8"/>
      <c r="AA122" s="8"/>
      <c r="AB122" s="8"/>
      <c r="AC122" s="8"/>
      <c r="AD122" s="21"/>
      <c r="AE122" s="21"/>
      <c r="AF122" s="21"/>
      <c r="AG122" s="23"/>
      <c r="AH122" s="23"/>
    </row>
    <row r="123" spans="1:34">
      <c r="A123" s="8"/>
      <c r="B123" s="8"/>
      <c r="C123" s="8"/>
      <c r="D123" s="8"/>
      <c r="E123" s="8"/>
      <c r="F123" s="8"/>
      <c r="G123" s="8"/>
      <c r="H123" s="8"/>
      <c r="I123" s="8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8"/>
      <c r="Z123" s="8"/>
      <c r="AA123" s="8"/>
      <c r="AB123" s="8"/>
      <c r="AC123" s="8"/>
      <c r="AD123" s="21"/>
      <c r="AE123" s="21"/>
      <c r="AF123" s="21"/>
      <c r="AG123" s="23"/>
      <c r="AH123" s="23"/>
    </row>
    <row r="124" spans="1:34">
      <c r="A124" s="8"/>
      <c r="B124" s="8"/>
      <c r="C124" s="8"/>
      <c r="D124" s="8"/>
      <c r="E124" s="8"/>
      <c r="F124" s="8"/>
      <c r="G124" s="8"/>
      <c r="H124" s="8"/>
      <c r="I124" s="8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8"/>
      <c r="Z124" s="8"/>
      <c r="AA124" s="8"/>
      <c r="AB124" s="8"/>
      <c r="AC124" s="8"/>
      <c r="AD124" s="21"/>
      <c r="AE124" s="21"/>
      <c r="AF124" s="21"/>
      <c r="AG124" s="23"/>
      <c r="AH124" s="23"/>
    </row>
    <row r="125" spans="1:34">
      <c r="A125" s="8"/>
      <c r="B125" s="8"/>
      <c r="C125" s="8"/>
      <c r="D125" s="8"/>
      <c r="E125" s="8"/>
      <c r="F125" s="8"/>
      <c r="G125" s="8"/>
      <c r="H125" s="8"/>
      <c r="I125" s="8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8"/>
      <c r="Z125" s="8"/>
      <c r="AA125" s="8"/>
      <c r="AB125" s="8"/>
      <c r="AC125" s="8"/>
      <c r="AD125" s="21"/>
      <c r="AE125" s="21"/>
      <c r="AF125" s="21"/>
      <c r="AG125" s="23"/>
      <c r="AH125" s="23"/>
    </row>
    <row r="126" spans="1:34">
      <c r="A126" s="8"/>
      <c r="B126" s="8"/>
      <c r="C126" s="8"/>
      <c r="D126" s="8"/>
      <c r="E126" s="8"/>
      <c r="F126" s="8"/>
      <c r="G126" s="8"/>
      <c r="H126" s="8"/>
      <c r="I126" s="8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8"/>
      <c r="Z126" s="8"/>
      <c r="AA126" s="8"/>
      <c r="AB126" s="8"/>
      <c r="AC126" s="8"/>
      <c r="AD126" s="21"/>
      <c r="AE126" s="21"/>
      <c r="AF126" s="21"/>
      <c r="AG126" s="23"/>
      <c r="AH126" s="23"/>
    </row>
    <row r="127" spans="1:34">
      <c r="A127" s="8"/>
      <c r="B127" s="8"/>
      <c r="C127" s="8"/>
      <c r="D127" s="8"/>
      <c r="E127" s="8"/>
      <c r="F127" s="8"/>
      <c r="G127" s="8"/>
      <c r="H127" s="8"/>
      <c r="I127" s="8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8"/>
      <c r="Z127" s="8"/>
      <c r="AA127" s="8"/>
      <c r="AB127" s="8"/>
      <c r="AC127" s="8"/>
      <c r="AD127" s="21"/>
      <c r="AE127" s="21"/>
      <c r="AF127" s="21"/>
      <c r="AG127" s="23"/>
      <c r="AH127" s="23"/>
    </row>
    <row r="128" spans="1:34">
      <c r="A128" s="8"/>
      <c r="B128" s="8"/>
      <c r="C128" s="8"/>
      <c r="D128" s="8"/>
      <c r="E128" s="8"/>
      <c r="F128" s="8"/>
      <c r="G128" s="8"/>
      <c r="H128" s="8"/>
      <c r="I128" s="8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8"/>
      <c r="Z128" s="8"/>
      <c r="AA128" s="8"/>
      <c r="AB128" s="8"/>
      <c r="AC128" s="8"/>
      <c r="AD128" s="21"/>
      <c r="AE128" s="21"/>
      <c r="AF128" s="21"/>
      <c r="AG128" s="23"/>
      <c r="AH128" s="23"/>
    </row>
    <row r="129" spans="1:34">
      <c r="A129" s="8"/>
      <c r="B129" s="8"/>
      <c r="C129" s="8"/>
      <c r="D129" s="8"/>
      <c r="E129" s="8"/>
      <c r="F129" s="8"/>
      <c r="G129" s="8"/>
      <c r="H129" s="8"/>
      <c r="I129" s="8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8"/>
      <c r="Z129" s="8"/>
      <c r="AA129" s="8"/>
      <c r="AB129" s="8"/>
      <c r="AC129" s="8"/>
      <c r="AD129" s="21"/>
      <c r="AE129" s="21"/>
      <c r="AF129" s="21"/>
      <c r="AG129" s="23"/>
      <c r="AH129" s="23"/>
    </row>
    <row r="130" spans="1:34">
      <c r="A130" s="8"/>
      <c r="B130" s="8"/>
      <c r="C130" s="8"/>
      <c r="D130" s="8"/>
      <c r="E130" s="8"/>
      <c r="F130" s="8"/>
      <c r="G130" s="8"/>
      <c r="H130" s="8"/>
      <c r="I130" s="8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8"/>
      <c r="Z130" s="8"/>
      <c r="AA130" s="8"/>
      <c r="AB130" s="8"/>
      <c r="AC130" s="8"/>
      <c r="AD130" s="21"/>
      <c r="AE130" s="21"/>
      <c r="AF130" s="21"/>
      <c r="AG130" s="23"/>
      <c r="AH130" s="23"/>
    </row>
    <row r="131" spans="1:34">
      <c r="A131" s="8"/>
      <c r="B131" s="8"/>
      <c r="C131" s="8"/>
      <c r="D131" s="8"/>
      <c r="E131" s="8"/>
      <c r="F131" s="8"/>
      <c r="G131" s="8"/>
      <c r="H131" s="8"/>
      <c r="I131" s="8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8"/>
      <c r="Z131" s="8"/>
      <c r="AA131" s="8"/>
      <c r="AB131" s="8"/>
      <c r="AC131" s="8"/>
      <c r="AD131" s="21"/>
      <c r="AE131" s="21"/>
      <c r="AF131" s="21"/>
      <c r="AG131" s="23"/>
      <c r="AH131" s="23"/>
    </row>
    <row r="132" spans="1:34">
      <c r="A132" s="8"/>
      <c r="B132" s="8"/>
      <c r="C132" s="8"/>
      <c r="D132" s="8"/>
      <c r="E132" s="8"/>
      <c r="F132" s="8"/>
      <c r="G132" s="8"/>
      <c r="H132" s="8"/>
      <c r="I132" s="8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8"/>
      <c r="Z132" s="8"/>
      <c r="AA132" s="8"/>
      <c r="AB132" s="8"/>
      <c r="AC132" s="8"/>
      <c r="AD132" s="21"/>
      <c r="AE132" s="21"/>
      <c r="AF132" s="21"/>
      <c r="AG132" s="23"/>
      <c r="AH132" s="23"/>
    </row>
    <row r="133" spans="1:34">
      <c r="A133" s="8"/>
      <c r="B133" s="8"/>
      <c r="C133" s="8"/>
      <c r="D133" s="8"/>
      <c r="E133" s="8"/>
      <c r="F133" s="8"/>
      <c r="G133" s="8"/>
      <c r="H133" s="8"/>
      <c r="I133" s="8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8"/>
      <c r="Z133" s="8"/>
      <c r="AA133" s="8"/>
      <c r="AB133" s="8"/>
      <c r="AC133" s="8"/>
      <c r="AD133" s="21"/>
      <c r="AE133" s="21"/>
      <c r="AF133" s="21"/>
      <c r="AG133" s="23"/>
      <c r="AH133" s="23"/>
    </row>
    <row r="134" spans="1:34">
      <c r="A134" s="8"/>
      <c r="B134" s="8"/>
      <c r="C134" s="8"/>
      <c r="D134" s="8"/>
      <c r="E134" s="8"/>
      <c r="F134" s="8"/>
      <c r="G134" s="8"/>
      <c r="H134" s="8"/>
      <c r="I134" s="8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8"/>
      <c r="Z134" s="8"/>
      <c r="AA134" s="8"/>
      <c r="AB134" s="8"/>
      <c r="AC134" s="8"/>
      <c r="AD134" s="21"/>
      <c r="AE134" s="21"/>
      <c r="AF134" s="21"/>
      <c r="AG134" s="23"/>
      <c r="AH134" s="23"/>
    </row>
    <row r="135" spans="1:34">
      <c r="A135" s="8"/>
      <c r="B135" s="8"/>
      <c r="C135" s="8"/>
      <c r="D135" s="8"/>
      <c r="E135" s="8"/>
      <c r="F135" s="8"/>
      <c r="G135" s="8"/>
      <c r="H135" s="8"/>
      <c r="I135" s="8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8"/>
      <c r="Z135" s="8"/>
      <c r="AA135" s="8"/>
      <c r="AB135" s="8"/>
      <c r="AC135" s="8"/>
      <c r="AD135" s="21"/>
      <c r="AE135" s="21"/>
      <c r="AF135" s="21"/>
      <c r="AG135" s="23"/>
      <c r="AH135" s="23"/>
    </row>
    <row r="136" spans="1:34">
      <c r="A136" s="8"/>
      <c r="B136" s="8"/>
      <c r="C136" s="8"/>
      <c r="D136" s="8"/>
      <c r="E136" s="8"/>
      <c r="F136" s="8"/>
      <c r="G136" s="8"/>
      <c r="H136" s="8"/>
      <c r="I136" s="8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8"/>
      <c r="Z136" s="8"/>
      <c r="AA136" s="8"/>
      <c r="AB136" s="8"/>
      <c r="AC136" s="8"/>
      <c r="AD136" s="21"/>
      <c r="AE136" s="21"/>
      <c r="AF136" s="21"/>
      <c r="AG136" s="23"/>
      <c r="AH136" s="23"/>
    </row>
    <row r="137" spans="1:34">
      <c r="A137" s="8"/>
      <c r="B137" s="8"/>
      <c r="C137" s="8"/>
      <c r="D137" s="8"/>
      <c r="E137" s="8"/>
      <c r="F137" s="8"/>
      <c r="G137" s="8"/>
      <c r="H137" s="8"/>
      <c r="I137" s="8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8"/>
      <c r="Z137" s="8"/>
      <c r="AA137" s="8"/>
      <c r="AB137" s="8"/>
      <c r="AC137" s="8"/>
      <c r="AD137" s="21"/>
      <c r="AE137" s="21"/>
      <c r="AF137" s="21"/>
      <c r="AG137" s="23"/>
      <c r="AH137" s="23"/>
    </row>
    <row r="138" spans="1:34">
      <c r="A138" s="8"/>
      <c r="B138" s="8"/>
      <c r="C138" s="8"/>
      <c r="D138" s="8"/>
      <c r="E138" s="8"/>
      <c r="F138" s="8"/>
      <c r="G138" s="8"/>
      <c r="H138" s="8"/>
      <c r="I138" s="8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8"/>
      <c r="Z138" s="8"/>
      <c r="AA138" s="8"/>
      <c r="AB138" s="8"/>
      <c r="AC138" s="8"/>
      <c r="AD138" s="21"/>
      <c r="AE138" s="21"/>
      <c r="AF138" s="21"/>
      <c r="AG138" s="23"/>
      <c r="AH138" s="23"/>
    </row>
    <row r="139" spans="1:34">
      <c r="A139" s="8"/>
      <c r="B139" s="8"/>
      <c r="C139" s="8"/>
      <c r="D139" s="8"/>
      <c r="E139" s="8"/>
      <c r="F139" s="8"/>
      <c r="G139" s="8"/>
      <c r="H139" s="8"/>
      <c r="I139" s="8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8"/>
      <c r="Z139" s="8"/>
      <c r="AA139" s="8"/>
      <c r="AB139" s="8"/>
      <c r="AC139" s="8"/>
      <c r="AD139" s="21"/>
      <c r="AE139" s="21"/>
      <c r="AF139" s="21"/>
      <c r="AG139" s="23"/>
      <c r="AH139" s="23"/>
    </row>
    <row r="140" spans="1:34">
      <c r="A140" s="8"/>
      <c r="B140" s="8"/>
      <c r="C140" s="8"/>
      <c r="D140" s="8"/>
      <c r="E140" s="8"/>
      <c r="F140" s="8"/>
      <c r="G140" s="8"/>
      <c r="H140" s="8"/>
      <c r="I140" s="8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8"/>
      <c r="Z140" s="8"/>
      <c r="AA140" s="8"/>
      <c r="AB140" s="8"/>
      <c r="AC140" s="8"/>
      <c r="AD140" s="21"/>
      <c r="AE140" s="21"/>
      <c r="AF140" s="21"/>
      <c r="AG140" s="23"/>
      <c r="AH140" s="23"/>
    </row>
    <row r="141" spans="1:34">
      <c r="A141" s="8"/>
      <c r="B141" s="8"/>
      <c r="C141" s="8"/>
      <c r="D141" s="8"/>
      <c r="E141" s="8"/>
      <c r="F141" s="8"/>
      <c r="G141" s="8"/>
      <c r="H141" s="8"/>
      <c r="I141" s="8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8"/>
      <c r="Z141" s="8"/>
      <c r="AA141" s="8"/>
      <c r="AB141" s="8"/>
      <c r="AC141" s="8"/>
      <c r="AD141" s="21"/>
      <c r="AE141" s="21"/>
      <c r="AF141" s="21"/>
      <c r="AG141" s="23"/>
      <c r="AH141" s="23"/>
    </row>
    <row r="142" spans="1:34">
      <c r="A142" s="8"/>
      <c r="B142" s="8"/>
      <c r="C142" s="8"/>
      <c r="D142" s="8"/>
      <c r="E142" s="8"/>
      <c r="F142" s="8"/>
      <c r="G142" s="8"/>
      <c r="H142" s="8"/>
      <c r="I142" s="8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8"/>
      <c r="Z142" s="8"/>
      <c r="AA142" s="8"/>
      <c r="AB142" s="8"/>
      <c r="AC142" s="8"/>
      <c r="AD142" s="21"/>
      <c r="AE142" s="21"/>
      <c r="AF142" s="21"/>
      <c r="AG142" s="23"/>
      <c r="AH142" s="23"/>
    </row>
    <row r="143" spans="1:34">
      <c r="A143" s="8"/>
      <c r="B143" s="8"/>
      <c r="C143" s="8"/>
      <c r="D143" s="8"/>
      <c r="E143" s="8"/>
      <c r="F143" s="8"/>
      <c r="G143" s="8"/>
      <c r="H143" s="8"/>
      <c r="I143" s="8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8"/>
      <c r="Z143" s="8"/>
      <c r="AA143" s="8"/>
      <c r="AB143" s="8"/>
      <c r="AC143" s="8"/>
      <c r="AD143" s="21"/>
      <c r="AE143" s="21"/>
      <c r="AF143" s="21"/>
      <c r="AG143" s="23"/>
      <c r="AH143" s="23"/>
    </row>
    <row r="144" spans="1:34">
      <c r="A144" s="8"/>
      <c r="B144" s="8"/>
      <c r="C144" s="8"/>
      <c r="D144" s="8"/>
      <c r="E144" s="8"/>
      <c r="F144" s="8"/>
      <c r="G144" s="8"/>
      <c r="H144" s="8"/>
      <c r="I144" s="8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8"/>
      <c r="Z144" s="8"/>
      <c r="AA144" s="8"/>
      <c r="AB144" s="8"/>
      <c r="AC144" s="8"/>
      <c r="AD144" s="21"/>
      <c r="AE144" s="21"/>
      <c r="AF144" s="21"/>
      <c r="AG144" s="23"/>
      <c r="AH144" s="23"/>
    </row>
    <row r="145" spans="1:34">
      <c r="A145" s="8"/>
      <c r="B145" s="8"/>
      <c r="C145" s="8"/>
      <c r="D145" s="8"/>
      <c r="E145" s="8"/>
      <c r="F145" s="8"/>
      <c r="G145" s="8"/>
      <c r="H145" s="8"/>
      <c r="I145" s="8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8"/>
      <c r="Z145" s="8"/>
      <c r="AA145" s="8"/>
      <c r="AB145" s="8"/>
      <c r="AC145" s="8"/>
      <c r="AD145" s="21"/>
      <c r="AE145" s="21"/>
      <c r="AF145" s="21"/>
      <c r="AG145" s="23"/>
      <c r="AH145" s="23"/>
    </row>
    <row r="146" spans="1:34">
      <c r="A146" s="8"/>
      <c r="B146" s="8"/>
      <c r="C146" s="8"/>
      <c r="D146" s="8"/>
      <c r="E146" s="8"/>
      <c r="F146" s="8"/>
      <c r="G146" s="8"/>
      <c r="H146" s="8"/>
      <c r="I146" s="8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8"/>
      <c r="Z146" s="8"/>
      <c r="AA146" s="8"/>
      <c r="AB146" s="8"/>
      <c r="AC146" s="8"/>
      <c r="AD146" s="21"/>
      <c r="AE146" s="21"/>
      <c r="AF146" s="21"/>
      <c r="AG146" s="23"/>
      <c r="AH146" s="23"/>
    </row>
    <row r="147" spans="1:34">
      <c r="A147" s="8"/>
      <c r="B147" s="8"/>
      <c r="C147" s="8"/>
      <c r="D147" s="8"/>
      <c r="E147" s="8"/>
      <c r="F147" s="8"/>
      <c r="G147" s="8"/>
      <c r="H147" s="8"/>
      <c r="I147" s="8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8"/>
      <c r="Z147" s="8"/>
      <c r="AA147" s="8"/>
      <c r="AB147" s="8"/>
      <c r="AC147" s="8"/>
      <c r="AD147" s="21"/>
      <c r="AE147" s="21"/>
      <c r="AF147" s="21"/>
      <c r="AG147" s="23"/>
      <c r="AH147" s="23"/>
    </row>
    <row r="148" spans="1:34">
      <c r="A148" s="8"/>
      <c r="B148" s="8"/>
      <c r="C148" s="8"/>
      <c r="D148" s="8"/>
      <c r="E148" s="8"/>
      <c r="F148" s="8"/>
      <c r="G148" s="8"/>
      <c r="H148" s="8"/>
      <c r="I148" s="8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8"/>
      <c r="Z148" s="8"/>
      <c r="AA148" s="8"/>
      <c r="AB148" s="8"/>
      <c r="AC148" s="8"/>
      <c r="AD148" s="21"/>
      <c r="AE148" s="21"/>
      <c r="AF148" s="21"/>
      <c r="AG148" s="23"/>
      <c r="AH148" s="23"/>
    </row>
    <row r="149" spans="1:34">
      <c r="A149" s="8"/>
      <c r="B149" s="8"/>
      <c r="C149" s="8"/>
      <c r="D149" s="8"/>
      <c r="E149" s="8"/>
      <c r="F149" s="8"/>
      <c r="G149" s="8"/>
      <c r="H149" s="8"/>
      <c r="I149" s="8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8"/>
      <c r="Z149" s="8"/>
      <c r="AA149" s="8"/>
      <c r="AB149" s="8"/>
      <c r="AC149" s="8"/>
      <c r="AD149" s="21"/>
      <c r="AE149" s="21"/>
      <c r="AF149" s="21"/>
      <c r="AG149" s="23"/>
      <c r="AH149" s="23"/>
    </row>
    <row r="150" spans="1:34">
      <c r="A150" s="8"/>
      <c r="B150" s="8"/>
      <c r="C150" s="8"/>
      <c r="D150" s="8"/>
      <c r="E150" s="8"/>
      <c r="F150" s="8"/>
      <c r="G150" s="8"/>
      <c r="H150" s="8"/>
      <c r="I150" s="8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8"/>
      <c r="Z150" s="8"/>
      <c r="AA150" s="8"/>
      <c r="AB150" s="8"/>
      <c r="AC150" s="8"/>
      <c r="AD150" s="21"/>
      <c r="AE150" s="21"/>
      <c r="AF150" s="21"/>
      <c r="AG150" s="23"/>
      <c r="AH150" s="23"/>
    </row>
    <row r="151" spans="1:34">
      <c r="A151" s="8"/>
      <c r="B151" s="8"/>
      <c r="C151" s="8"/>
      <c r="D151" s="8"/>
      <c r="E151" s="8"/>
      <c r="F151" s="8"/>
      <c r="G151" s="8"/>
      <c r="H151" s="8"/>
      <c r="I151" s="8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8"/>
      <c r="Z151" s="8"/>
      <c r="AA151" s="8"/>
      <c r="AB151" s="8"/>
      <c r="AC151" s="8"/>
      <c r="AD151" s="21"/>
      <c r="AE151" s="21"/>
      <c r="AF151" s="21"/>
      <c r="AG151" s="23"/>
      <c r="AH151" s="23"/>
    </row>
    <row r="152" spans="1:34">
      <c r="A152" s="8"/>
      <c r="B152" s="8"/>
      <c r="C152" s="8"/>
      <c r="D152" s="8"/>
      <c r="E152" s="8"/>
      <c r="F152" s="8"/>
      <c r="G152" s="8"/>
      <c r="H152" s="8"/>
      <c r="I152" s="8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8"/>
      <c r="Z152" s="8"/>
      <c r="AA152" s="8"/>
      <c r="AB152" s="8"/>
      <c r="AC152" s="8"/>
      <c r="AD152" s="21"/>
      <c r="AE152" s="21"/>
      <c r="AF152" s="21"/>
      <c r="AG152" s="23"/>
      <c r="AH152" s="23"/>
    </row>
    <row r="153" spans="1:34">
      <c r="A153" s="8"/>
      <c r="B153" s="8"/>
      <c r="C153" s="8"/>
      <c r="D153" s="8"/>
      <c r="E153" s="8"/>
      <c r="F153" s="8"/>
      <c r="G153" s="8"/>
      <c r="H153" s="8"/>
      <c r="I153" s="8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8"/>
      <c r="Z153" s="8"/>
      <c r="AA153" s="8"/>
      <c r="AB153" s="8"/>
      <c r="AC153" s="8"/>
      <c r="AD153" s="21"/>
      <c r="AE153" s="21"/>
      <c r="AF153" s="21"/>
      <c r="AG153" s="23"/>
      <c r="AH153" s="23"/>
    </row>
    <row r="154" spans="1:34">
      <c r="A154" s="8"/>
      <c r="B154" s="8"/>
      <c r="C154" s="8"/>
      <c r="D154" s="8"/>
      <c r="E154" s="8"/>
      <c r="F154" s="8"/>
      <c r="G154" s="8"/>
      <c r="H154" s="8"/>
      <c r="I154" s="8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8"/>
      <c r="Z154" s="8"/>
      <c r="AA154" s="8"/>
      <c r="AB154" s="8"/>
      <c r="AC154" s="8"/>
      <c r="AD154" s="21"/>
      <c r="AE154" s="21"/>
      <c r="AF154" s="21"/>
      <c r="AG154" s="23"/>
      <c r="AH154" s="23"/>
    </row>
    <row r="155" spans="1:34">
      <c r="A155" s="8"/>
      <c r="B155" s="8"/>
      <c r="C155" s="8"/>
      <c r="D155" s="8"/>
      <c r="E155" s="8"/>
      <c r="F155" s="8"/>
      <c r="G155" s="8"/>
      <c r="H155" s="8"/>
      <c r="I155" s="8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8"/>
      <c r="Z155" s="8"/>
      <c r="AA155" s="8"/>
      <c r="AB155" s="8"/>
      <c r="AC155" s="8"/>
      <c r="AD155" s="21"/>
      <c r="AE155" s="21"/>
      <c r="AF155" s="21"/>
      <c r="AG155" s="23"/>
      <c r="AH155" s="23"/>
    </row>
    <row r="156" spans="1:34">
      <c r="A156" s="8"/>
      <c r="B156" s="8"/>
      <c r="C156" s="8"/>
      <c r="D156" s="8"/>
      <c r="E156" s="8"/>
      <c r="F156" s="8"/>
      <c r="G156" s="8"/>
      <c r="H156" s="8"/>
      <c r="I156" s="8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8"/>
      <c r="Z156" s="8"/>
      <c r="AA156" s="8"/>
      <c r="AB156" s="8"/>
      <c r="AC156" s="8"/>
      <c r="AD156" s="21"/>
      <c r="AE156" s="21"/>
      <c r="AF156" s="21"/>
      <c r="AG156" s="23"/>
      <c r="AH156" s="23"/>
    </row>
    <row r="157" spans="1:34">
      <c r="A157" s="8"/>
      <c r="B157" s="8"/>
      <c r="C157" s="8"/>
      <c r="D157" s="8"/>
      <c r="E157" s="8"/>
      <c r="F157" s="8"/>
      <c r="G157" s="8"/>
      <c r="H157" s="8"/>
      <c r="I157" s="8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8"/>
      <c r="Z157" s="8"/>
      <c r="AA157" s="8"/>
      <c r="AB157" s="8"/>
      <c r="AC157" s="8"/>
      <c r="AD157" s="21"/>
      <c r="AE157" s="21"/>
      <c r="AF157" s="21"/>
      <c r="AG157" s="23"/>
      <c r="AH157" s="23"/>
    </row>
    <row r="158" spans="1:34">
      <c r="A158" s="8"/>
      <c r="B158" s="8"/>
      <c r="C158" s="8"/>
      <c r="D158" s="8"/>
      <c r="E158" s="8"/>
      <c r="F158" s="8"/>
      <c r="G158" s="8"/>
      <c r="H158" s="8"/>
      <c r="I158" s="8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8"/>
      <c r="Z158" s="8"/>
      <c r="AA158" s="8"/>
      <c r="AB158" s="8"/>
      <c r="AC158" s="8"/>
      <c r="AD158" s="21"/>
      <c r="AE158" s="21"/>
      <c r="AF158" s="21"/>
      <c r="AG158" s="23"/>
      <c r="AH158" s="23"/>
    </row>
    <row r="159" spans="1:34">
      <c r="A159" s="8"/>
      <c r="B159" s="8"/>
      <c r="C159" s="8"/>
      <c r="D159" s="8"/>
      <c r="E159" s="8"/>
      <c r="F159" s="8"/>
      <c r="G159" s="8"/>
      <c r="H159" s="8"/>
      <c r="I159" s="8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8"/>
      <c r="Z159" s="8"/>
      <c r="AA159" s="8"/>
      <c r="AB159" s="8"/>
      <c r="AC159" s="8"/>
      <c r="AD159" s="21"/>
      <c r="AE159" s="21"/>
      <c r="AF159" s="21"/>
      <c r="AG159" s="23"/>
      <c r="AH159" s="23"/>
    </row>
    <row r="160" spans="1:34">
      <c r="A160" s="8"/>
      <c r="B160" s="8"/>
      <c r="C160" s="8"/>
      <c r="D160" s="8"/>
      <c r="E160" s="8"/>
      <c r="F160" s="8"/>
      <c r="G160" s="8"/>
      <c r="H160" s="8"/>
      <c r="I160" s="8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8"/>
      <c r="Z160" s="8"/>
      <c r="AA160" s="8"/>
      <c r="AB160" s="8"/>
      <c r="AC160" s="8"/>
      <c r="AD160" s="21"/>
      <c r="AE160" s="21"/>
      <c r="AF160" s="21"/>
      <c r="AG160" s="23"/>
      <c r="AH160" s="23"/>
    </row>
    <row r="161" spans="1:34">
      <c r="A161" s="8"/>
      <c r="B161" s="8"/>
      <c r="C161" s="8"/>
      <c r="D161" s="8"/>
      <c r="E161" s="8"/>
      <c r="F161" s="8"/>
      <c r="G161" s="8"/>
      <c r="H161" s="8"/>
      <c r="I161" s="8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8"/>
      <c r="Z161" s="8"/>
      <c r="AA161" s="8"/>
      <c r="AB161" s="8"/>
      <c r="AC161" s="8"/>
      <c r="AD161" s="21"/>
      <c r="AE161" s="21"/>
      <c r="AF161" s="21"/>
      <c r="AG161" s="23"/>
      <c r="AH161" s="23"/>
    </row>
    <row r="162" spans="1:34">
      <c r="A162" s="8"/>
      <c r="B162" s="8"/>
      <c r="C162" s="8"/>
      <c r="D162" s="8"/>
      <c r="E162" s="8"/>
      <c r="F162" s="8"/>
      <c r="G162" s="8"/>
      <c r="H162" s="8"/>
      <c r="I162" s="8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8"/>
      <c r="Z162" s="8"/>
      <c r="AA162" s="8"/>
      <c r="AB162" s="8"/>
      <c r="AC162" s="8"/>
      <c r="AD162" s="21"/>
      <c r="AE162" s="21"/>
      <c r="AF162" s="21"/>
      <c r="AG162" s="23"/>
      <c r="AH162" s="23"/>
    </row>
    <row r="163" spans="1:34">
      <c r="A163" s="8"/>
      <c r="B163" s="8"/>
      <c r="C163" s="8"/>
      <c r="D163" s="8"/>
      <c r="E163" s="8"/>
      <c r="F163" s="8"/>
      <c r="G163" s="8"/>
      <c r="H163" s="8"/>
      <c r="I163" s="8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8"/>
      <c r="Z163" s="8"/>
      <c r="AA163" s="8"/>
      <c r="AB163" s="8"/>
      <c r="AC163" s="8"/>
      <c r="AD163" s="21"/>
      <c r="AE163" s="21"/>
      <c r="AF163" s="21"/>
      <c r="AG163" s="23"/>
      <c r="AH163" s="23"/>
    </row>
    <row r="164" spans="1:34">
      <c r="A164" s="8"/>
      <c r="B164" s="8"/>
      <c r="C164" s="8"/>
      <c r="D164" s="8"/>
      <c r="E164" s="8"/>
      <c r="F164" s="8"/>
      <c r="G164" s="8"/>
      <c r="H164" s="8"/>
      <c r="I164" s="8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8"/>
      <c r="Z164" s="8"/>
      <c r="AA164" s="8"/>
      <c r="AB164" s="8"/>
      <c r="AC164" s="8"/>
      <c r="AD164" s="21"/>
      <c r="AE164" s="21"/>
      <c r="AF164" s="21"/>
      <c r="AG164" s="23"/>
      <c r="AH164" s="23"/>
    </row>
    <row r="165" spans="1:34">
      <c r="A165" s="8"/>
      <c r="B165" s="8"/>
      <c r="C165" s="8"/>
      <c r="D165" s="8"/>
      <c r="E165" s="8"/>
      <c r="F165" s="8"/>
      <c r="G165" s="8"/>
      <c r="H165" s="8"/>
      <c r="I165" s="8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8"/>
      <c r="Z165" s="8"/>
      <c r="AA165" s="8"/>
      <c r="AB165" s="8"/>
      <c r="AC165" s="8"/>
      <c r="AD165" s="21"/>
      <c r="AE165" s="21"/>
      <c r="AF165" s="21"/>
      <c r="AG165" s="23"/>
      <c r="AH165" s="23"/>
    </row>
    <row r="166" spans="1:34">
      <c r="A166" s="8"/>
      <c r="B166" s="8"/>
      <c r="C166" s="8"/>
      <c r="D166" s="8"/>
      <c r="E166" s="8"/>
      <c r="F166" s="8"/>
      <c r="G166" s="8"/>
      <c r="H166" s="8"/>
      <c r="I166" s="8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8"/>
      <c r="Z166" s="8"/>
      <c r="AA166" s="8"/>
      <c r="AB166" s="8"/>
      <c r="AC166" s="8"/>
      <c r="AD166" s="21"/>
      <c r="AE166" s="21"/>
      <c r="AF166" s="21"/>
      <c r="AG166" s="23"/>
      <c r="AH166" s="23"/>
    </row>
    <row r="167" spans="1:34">
      <c r="A167" s="8"/>
      <c r="B167" s="8"/>
      <c r="C167" s="8"/>
      <c r="D167" s="8"/>
      <c r="E167" s="8"/>
      <c r="F167" s="8"/>
      <c r="G167" s="8"/>
      <c r="H167" s="8"/>
      <c r="I167" s="8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8"/>
      <c r="Z167" s="8"/>
      <c r="AA167" s="8"/>
      <c r="AB167" s="8"/>
      <c r="AC167" s="8"/>
      <c r="AD167" s="21"/>
      <c r="AE167" s="21"/>
      <c r="AF167" s="21"/>
      <c r="AG167" s="23"/>
      <c r="AH167" s="23"/>
    </row>
    <row r="168" spans="1:34">
      <c r="A168" s="8"/>
      <c r="B168" s="8"/>
      <c r="C168" s="8"/>
      <c r="D168" s="8"/>
      <c r="E168" s="8"/>
      <c r="F168" s="8"/>
      <c r="G168" s="8"/>
      <c r="H168" s="8"/>
      <c r="I168" s="8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8"/>
      <c r="Z168" s="8"/>
      <c r="AA168" s="8"/>
      <c r="AB168" s="8"/>
      <c r="AC168" s="8"/>
      <c r="AD168" s="21"/>
      <c r="AE168" s="21"/>
      <c r="AF168" s="21"/>
      <c r="AG168" s="23"/>
      <c r="AH168" s="23"/>
    </row>
    <row r="169" spans="1:34">
      <c r="A169" s="8"/>
      <c r="B169" s="8"/>
      <c r="C169" s="8"/>
      <c r="D169" s="8"/>
      <c r="E169" s="8"/>
      <c r="F169" s="8"/>
      <c r="G169" s="8"/>
      <c r="H169" s="8"/>
      <c r="I169" s="8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8"/>
      <c r="Z169" s="8"/>
      <c r="AA169" s="8"/>
      <c r="AB169" s="8"/>
      <c r="AC169" s="8"/>
      <c r="AD169" s="21"/>
      <c r="AE169" s="21"/>
      <c r="AF169" s="21"/>
      <c r="AG169" s="23"/>
      <c r="AH169" s="23"/>
    </row>
    <row r="170" spans="1:34">
      <c r="A170" s="8"/>
      <c r="B170" s="8"/>
      <c r="C170" s="8"/>
      <c r="D170" s="8"/>
      <c r="E170" s="8"/>
      <c r="F170" s="8"/>
      <c r="G170" s="8"/>
      <c r="H170" s="8"/>
      <c r="I170" s="8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8"/>
      <c r="Z170" s="8"/>
      <c r="AA170" s="8"/>
      <c r="AB170" s="8"/>
      <c r="AC170" s="8"/>
      <c r="AD170" s="21"/>
      <c r="AE170" s="21"/>
      <c r="AF170" s="21"/>
      <c r="AG170" s="23"/>
      <c r="AH170" s="23"/>
    </row>
    <row r="171" spans="1:34">
      <c r="A171" s="8"/>
      <c r="B171" s="8"/>
      <c r="C171" s="8"/>
      <c r="D171" s="8"/>
      <c r="E171" s="8"/>
      <c r="F171" s="8"/>
      <c r="G171" s="8"/>
      <c r="H171" s="8"/>
      <c r="I171" s="8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8"/>
      <c r="Z171" s="8"/>
      <c r="AA171" s="8"/>
      <c r="AB171" s="8"/>
      <c r="AC171" s="8"/>
      <c r="AD171" s="21"/>
      <c r="AE171" s="21"/>
      <c r="AF171" s="21"/>
      <c r="AG171" s="23"/>
      <c r="AH171" s="23"/>
    </row>
    <row r="172" spans="1:34">
      <c r="A172" s="8"/>
      <c r="B172" s="8"/>
      <c r="C172" s="8"/>
      <c r="D172" s="8"/>
      <c r="E172" s="8"/>
      <c r="F172" s="8"/>
      <c r="G172" s="8"/>
      <c r="H172" s="8"/>
      <c r="I172" s="8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8"/>
      <c r="Z172" s="8"/>
      <c r="AA172" s="8"/>
      <c r="AB172" s="8"/>
      <c r="AC172" s="8"/>
      <c r="AD172" s="21"/>
      <c r="AE172" s="21"/>
      <c r="AF172" s="21"/>
      <c r="AG172" s="23"/>
      <c r="AH172" s="23"/>
    </row>
    <row r="173" spans="1:34">
      <c r="A173" s="8"/>
      <c r="B173" s="8"/>
      <c r="C173" s="8"/>
      <c r="D173" s="8"/>
      <c r="E173" s="8"/>
      <c r="F173" s="8"/>
      <c r="G173" s="8"/>
      <c r="H173" s="8"/>
      <c r="I173" s="8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8"/>
      <c r="Z173" s="8"/>
      <c r="AA173" s="8"/>
      <c r="AB173" s="8"/>
      <c r="AC173" s="8"/>
      <c r="AD173" s="21"/>
      <c r="AE173" s="21"/>
      <c r="AF173" s="21"/>
      <c r="AG173" s="23"/>
      <c r="AH173" s="23"/>
    </row>
    <row r="174" spans="1:34">
      <c r="A174" s="8"/>
      <c r="B174" s="8"/>
      <c r="C174" s="8"/>
      <c r="D174" s="8"/>
      <c r="E174" s="8"/>
      <c r="F174" s="8"/>
      <c r="G174" s="8"/>
      <c r="H174" s="8"/>
      <c r="I174" s="8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8"/>
      <c r="Z174" s="8"/>
      <c r="AA174" s="8"/>
      <c r="AB174" s="8"/>
      <c r="AC174" s="8"/>
      <c r="AD174" s="21"/>
      <c r="AE174" s="21"/>
      <c r="AF174" s="21"/>
      <c r="AG174" s="23"/>
      <c r="AH174" s="23"/>
    </row>
    <row r="175" spans="1:34">
      <c r="A175" s="8"/>
      <c r="B175" s="8"/>
      <c r="C175" s="8"/>
      <c r="D175" s="8"/>
      <c r="E175" s="8"/>
      <c r="F175" s="8"/>
      <c r="G175" s="8"/>
      <c r="H175" s="8"/>
      <c r="I175" s="8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8"/>
      <c r="Z175" s="8"/>
      <c r="AA175" s="8"/>
      <c r="AB175" s="8"/>
      <c r="AC175" s="8"/>
      <c r="AD175" s="21"/>
      <c r="AE175" s="21"/>
      <c r="AF175" s="21"/>
      <c r="AG175" s="23"/>
      <c r="AH175" s="23"/>
    </row>
    <row r="176" spans="1:34">
      <c r="A176" s="8"/>
      <c r="B176" s="8"/>
      <c r="C176" s="8"/>
      <c r="D176" s="8"/>
      <c r="E176" s="8"/>
      <c r="F176" s="8"/>
      <c r="G176" s="8"/>
      <c r="H176" s="8"/>
      <c r="I176" s="8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8"/>
      <c r="Z176" s="8"/>
      <c r="AA176" s="8"/>
      <c r="AB176" s="8"/>
      <c r="AC176" s="8"/>
      <c r="AD176" s="21"/>
      <c r="AE176" s="21"/>
      <c r="AF176" s="21"/>
      <c r="AG176" s="23"/>
      <c r="AH176" s="23"/>
    </row>
    <row r="177" spans="1:34">
      <c r="A177" s="8"/>
      <c r="B177" s="8"/>
      <c r="C177" s="8"/>
      <c r="D177" s="8"/>
      <c r="E177" s="8"/>
      <c r="F177" s="8"/>
      <c r="G177" s="8"/>
      <c r="H177" s="8"/>
      <c r="I177" s="8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8"/>
      <c r="Z177" s="8"/>
      <c r="AA177" s="8"/>
      <c r="AB177" s="8"/>
      <c r="AC177" s="8"/>
      <c r="AD177" s="21"/>
      <c r="AE177" s="21"/>
      <c r="AF177" s="21"/>
      <c r="AG177" s="23"/>
      <c r="AH177" s="23"/>
    </row>
    <row r="178" spans="1:34">
      <c r="A178" s="8"/>
      <c r="B178" s="8"/>
      <c r="C178" s="8"/>
      <c r="D178" s="8"/>
      <c r="E178" s="8"/>
      <c r="F178" s="8"/>
      <c r="G178" s="8"/>
      <c r="H178" s="8"/>
      <c r="I178" s="8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8"/>
      <c r="Z178" s="8"/>
      <c r="AA178" s="8"/>
      <c r="AB178" s="8"/>
      <c r="AC178" s="8"/>
      <c r="AD178" s="21"/>
      <c r="AE178" s="21"/>
      <c r="AF178" s="21"/>
      <c r="AG178" s="23"/>
      <c r="AH178" s="23"/>
    </row>
    <row r="179" spans="1:34">
      <c r="A179" s="8"/>
      <c r="B179" s="8"/>
      <c r="C179" s="8"/>
      <c r="D179" s="8"/>
      <c r="E179" s="8"/>
      <c r="F179" s="8"/>
      <c r="G179" s="8"/>
      <c r="H179" s="8"/>
      <c r="I179" s="8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8"/>
      <c r="Z179" s="8"/>
      <c r="AA179" s="8"/>
      <c r="AB179" s="8"/>
      <c r="AC179" s="8"/>
      <c r="AD179" s="21"/>
      <c r="AE179" s="21"/>
      <c r="AF179" s="21"/>
      <c r="AG179" s="23"/>
      <c r="AH179" s="23"/>
    </row>
    <row r="180" spans="1:34">
      <c r="A180" s="8"/>
      <c r="B180" s="8"/>
      <c r="C180" s="8"/>
      <c r="D180" s="8"/>
      <c r="E180" s="8"/>
      <c r="F180" s="8"/>
      <c r="G180" s="8"/>
      <c r="H180" s="8"/>
      <c r="I180" s="8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8"/>
      <c r="Z180" s="8"/>
      <c r="AA180" s="8"/>
      <c r="AB180" s="8"/>
      <c r="AC180" s="8"/>
      <c r="AD180" s="21"/>
      <c r="AE180" s="21"/>
      <c r="AF180" s="21"/>
      <c r="AG180" s="23"/>
      <c r="AH180" s="23"/>
    </row>
    <row r="181" spans="1:34">
      <c r="A181" s="8"/>
      <c r="B181" s="8"/>
      <c r="C181" s="8"/>
      <c r="D181" s="8"/>
      <c r="E181" s="8"/>
      <c r="F181" s="8"/>
      <c r="G181" s="8"/>
      <c r="H181" s="8"/>
      <c r="I181" s="8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8"/>
      <c r="Z181" s="8"/>
      <c r="AA181" s="8"/>
      <c r="AB181" s="8"/>
      <c r="AC181" s="8"/>
      <c r="AD181" s="21"/>
      <c r="AE181" s="21"/>
      <c r="AF181" s="21"/>
      <c r="AG181" s="23"/>
      <c r="AH181" s="23"/>
    </row>
    <row r="182" spans="1:34">
      <c r="A182" s="8"/>
      <c r="B182" s="8"/>
      <c r="C182" s="8"/>
      <c r="D182" s="8"/>
      <c r="E182" s="8"/>
      <c r="F182" s="8"/>
      <c r="G182" s="8"/>
      <c r="H182" s="8"/>
      <c r="I182" s="8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8"/>
      <c r="Z182" s="8"/>
      <c r="AA182" s="8"/>
      <c r="AB182" s="8"/>
      <c r="AC182" s="8"/>
      <c r="AD182" s="21"/>
      <c r="AE182" s="21"/>
      <c r="AF182" s="21"/>
      <c r="AG182" s="23"/>
      <c r="AH182" s="23"/>
    </row>
    <row r="183" spans="1:34">
      <c r="A183" s="8"/>
      <c r="B183" s="8"/>
      <c r="C183" s="8"/>
      <c r="D183" s="8"/>
      <c r="E183" s="8"/>
      <c r="F183" s="8"/>
      <c r="G183" s="8"/>
      <c r="H183" s="8"/>
      <c r="I183" s="8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8"/>
      <c r="Z183" s="8"/>
      <c r="AA183" s="8"/>
      <c r="AB183" s="8"/>
      <c r="AC183" s="8"/>
      <c r="AD183" s="21"/>
      <c r="AE183" s="21"/>
      <c r="AF183" s="21"/>
      <c r="AG183" s="23"/>
      <c r="AH183" s="23"/>
    </row>
    <row r="184" spans="1:34">
      <c r="A184" s="8"/>
      <c r="B184" s="8"/>
      <c r="C184" s="8"/>
      <c r="D184" s="8"/>
      <c r="E184" s="8"/>
      <c r="F184" s="8"/>
      <c r="G184" s="8"/>
      <c r="H184" s="8"/>
      <c r="I184" s="8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8"/>
      <c r="Z184" s="8"/>
      <c r="AA184" s="8"/>
      <c r="AB184" s="8"/>
      <c r="AC184" s="8"/>
      <c r="AD184" s="21"/>
      <c r="AE184" s="21"/>
      <c r="AF184" s="21"/>
      <c r="AG184" s="23"/>
      <c r="AH184" s="23"/>
    </row>
    <row r="185" spans="1:34">
      <c r="A185" s="8"/>
      <c r="B185" s="8"/>
      <c r="C185" s="8"/>
      <c r="D185" s="8"/>
      <c r="E185" s="8"/>
      <c r="F185" s="8"/>
      <c r="G185" s="8"/>
      <c r="H185" s="8"/>
      <c r="I185" s="8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8"/>
      <c r="Z185" s="8"/>
      <c r="AA185" s="8"/>
      <c r="AB185" s="8"/>
      <c r="AC185" s="8"/>
      <c r="AD185" s="21"/>
      <c r="AE185" s="21"/>
      <c r="AF185" s="21"/>
      <c r="AG185" s="23"/>
      <c r="AH185" s="23"/>
    </row>
    <row r="186" spans="1:34">
      <c r="A186" s="8"/>
      <c r="B186" s="8"/>
      <c r="C186" s="8"/>
      <c r="D186" s="8"/>
      <c r="E186" s="8"/>
      <c r="F186" s="8"/>
      <c r="G186" s="8"/>
      <c r="H186" s="8"/>
      <c r="I186" s="8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8"/>
      <c r="Z186" s="8"/>
      <c r="AA186" s="8"/>
      <c r="AB186" s="8"/>
      <c r="AC186" s="8"/>
      <c r="AD186" s="21"/>
      <c r="AE186" s="21"/>
      <c r="AF186" s="21"/>
      <c r="AG186" s="23"/>
      <c r="AH186" s="23"/>
    </row>
    <row r="187" spans="1:34">
      <c r="A187" s="8"/>
      <c r="B187" s="8"/>
      <c r="C187" s="8"/>
      <c r="D187" s="8"/>
      <c r="E187" s="8"/>
      <c r="F187" s="8"/>
      <c r="G187" s="8"/>
      <c r="H187" s="8"/>
      <c r="I187" s="8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8"/>
      <c r="Z187" s="8"/>
      <c r="AA187" s="8"/>
      <c r="AB187" s="8"/>
      <c r="AC187" s="8"/>
      <c r="AD187" s="21"/>
      <c r="AE187" s="21"/>
      <c r="AF187" s="21"/>
      <c r="AG187" s="23"/>
      <c r="AH187" s="23"/>
    </row>
    <row r="188" spans="1:34">
      <c r="A188" s="8"/>
      <c r="B188" s="8"/>
      <c r="C188" s="8"/>
      <c r="D188" s="8"/>
      <c r="E188" s="8"/>
      <c r="F188" s="8"/>
      <c r="G188" s="8"/>
      <c r="H188" s="8"/>
      <c r="I188" s="8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8"/>
      <c r="Z188" s="8"/>
      <c r="AA188" s="8"/>
      <c r="AB188" s="8"/>
      <c r="AC188" s="8"/>
      <c r="AD188" s="21"/>
      <c r="AE188" s="21"/>
      <c r="AF188" s="21"/>
      <c r="AG188" s="23"/>
      <c r="AH188" s="23"/>
    </row>
    <row r="189" spans="1:34">
      <c r="A189" s="8"/>
      <c r="B189" s="8"/>
      <c r="C189" s="8"/>
      <c r="D189" s="8"/>
      <c r="E189" s="8"/>
      <c r="F189" s="8"/>
      <c r="G189" s="8"/>
      <c r="H189" s="8"/>
      <c r="I189" s="8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8"/>
      <c r="Z189" s="8"/>
      <c r="AA189" s="8"/>
      <c r="AB189" s="8"/>
      <c r="AC189" s="8"/>
      <c r="AD189" s="21"/>
      <c r="AE189" s="21"/>
      <c r="AF189" s="21"/>
      <c r="AG189" s="23"/>
      <c r="AH189" s="23"/>
    </row>
    <row r="190" spans="1:34">
      <c r="A190" s="8"/>
      <c r="B190" s="8"/>
      <c r="C190" s="8"/>
      <c r="D190" s="8"/>
      <c r="E190" s="8"/>
      <c r="F190" s="8"/>
      <c r="G190" s="8"/>
      <c r="H190" s="8"/>
      <c r="I190" s="8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8"/>
      <c r="Z190" s="8"/>
      <c r="AA190" s="8"/>
      <c r="AB190" s="8"/>
      <c r="AC190" s="8"/>
      <c r="AD190" s="21"/>
      <c r="AE190" s="21"/>
      <c r="AF190" s="21"/>
      <c r="AG190" s="23"/>
      <c r="AH190" s="23"/>
    </row>
    <row r="191" spans="1:34">
      <c r="A191" s="8"/>
      <c r="B191" s="8"/>
      <c r="C191" s="8"/>
      <c r="D191" s="8"/>
      <c r="E191" s="8"/>
      <c r="F191" s="8"/>
      <c r="G191" s="8"/>
      <c r="H191" s="8"/>
      <c r="I191" s="8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8"/>
      <c r="Z191" s="8"/>
      <c r="AA191" s="8"/>
      <c r="AB191" s="8"/>
      <c r="AC191" s="8"/>
      <c r="AD191" s="21"/>
      <c r="AE191" s="21"/>
      <c r="AF191" s="21"/>
      <c r="AG191" s="23"/>
      <c r="AH191" s="23"/>
    </row>
    <row r="192" spans="1:34">
      <c r="A192" s="8"/>
      <c r="B192" s="8"/>
      <c r="C192" s="8"/>
      <c r="D192" s="8"/>
      <c r="E192" s="8"/>
      <c r="F192" s="8"/>
      <c r="G192" s="8"/>
      <c r="H192" s="8"/>
      <c r="I192" s="8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8"/>
      <c r="Z192" s="8"/>
      <c r="AA192" s="8"/>
      <c r="AB192" s="8"/>
      <c r="AC192" s="8"/>
      <c r="AD192" s="21"/>
      <c r="AE192" s="21"/>
      <c r="AF192" s="21"/>
      <c r="AG192" s="23"/>
      <c r="AH192" s="23"/>
    </row>
    <row r="193" spans="1:34">
      <c r="A193" s="8"/>
      <c r="B193" s="8"/>
      <c r="C193" s="8"/>
      <c r="D193" s="8"/>
      <c r="E193" s="8"/>
      <c r="F193" s="8"/>
      <c r="G193" s="8"/>
      <c r="H193" s="8"/>
      <c r="I193" s="8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8"/>
      <c r="Z193" s="8"/>
      <c r="AA193" s="8"/>
      <c r="AB193" s="8"/>
      <c r="AC193" s="8"/>
      <c r="AD193" s="21"/>
      <c r="AE193" s="21"/>
      <c r="AF193" s="21"/>
      <c r="AG193" s="23"/>
      <c r="AH193" s="23"/>
    </row>
    <row r="194" spans="1:34">
      <c r="A194" s="8"/>
      <c r="B194" s="8"/>
      <c r="C194" s="8"/>
      <c r="D194" s="8"/>
      <c r="E194" s="8"/>
      <c r="F194" s="8"/>
      <c r="G194" s="8"/>
      <c r="H194" s="8"/>
      <c r="I194" s="8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8"/>
      <c r="Z194" s="8"/>
      <c r="AA194" s="8"/>
      <c r="AB194" s="8"/>
      <c r="AC194" s="8"/>
      <c r="AD194" s="21"/>
      <c r="AE194" s="21"/>
      <c r="AF194" s="21"/>
      <c r="AG194" s="23"/>
      <c r="AH194" s="23"/>
    </row>
    <row r="195" spans="1:34">
      <c r="A195" s="8"/>
      <c r="B195" s="8"/>
      <c r="C195" s="8"/>
      <c r="D195" s="8"/>
      <c r="E195" s="8"/>
      <c r="F195" s="8"/>
      <c r="G195" s="8"/>
      <c r="H195" s="8"/>
      <c r="I195" s="8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8"/>
      <c r="Z195" s="8"/>
      <c r="AA195" s="8"/>
      <c r="AB195" s="8"/>
      <c r="AC195" s="8"/>
      <c r="AD195" s="21"/>
      <c r="AE195" s="21"/>
      <c r="AF195" s="21"/>
      <c r="AG195" s="23"/>
      <c r="AH195" s="23"/>
    </row>
    <row r="196" spans="1:34">
      <c r="A196" s="8"/>
      <c r="B196" s="8"/>
      <c r="C196" s="8"/>
      <c r="D196" s="8"/>
      <c r="E196" s="8"/>
      <c r="F196" s="8"/>
      <c r="G196" s="8"/>
      <c r="H196" s="8"/>
      <c r="I196" s="8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8"/>
      <c r="Z196" s="8"/>
      <c r="AA196" s="8"/>
      <c r="AB196" s="8"/>
      <c r="AC196" s="8"/>
      <c r="AD196" s="21"/>
      <c r="AE196" s="21"/>
      <c r="AF196" s="21"/>
      <c r="AG196" s="23"/>
      <c r="AH196" s="23"/>
    </row>
    <row r="197" spans="1:34">
      <c r="A197" s="8"/>
      <c r="B197" s="8"/>
      <c r="C197" s="8"/>
      <c r="D197" s="8"/>
      <c r="E197" s="8"/>
      <c r="F197" s="8"/>
      <c r="G197" s="8"/>
      <c r="H197" s="8"/>
      <c r="I197" s="8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8"/>
      <c r="Z197" s="8"/>
      <c r="AA197" s="8"/>
      <c r="AB197" s="8"/>
      <c r="AC197" s="8"/>
      <c r="AD197" s="21"/>
      <c r="AE197" s="21"/>
      <c r="AF197" s="21"/>
      <c r="AG197" s="23"/>
      <c r="AH197" s="23"/>
    </row>
    <row r="198" spans="1:34">
      <c r="A198" s="8"/>
      <c r="B198" s="8"/>
      <c r="C198" s="8"/>
      <c r="D198" s="8"/>
      <c r="E198" s="8"/>
      <c r="F198" s="8"/>
      <c r="G198" s="8"/>
      <c r="H198" s="8"/>
      <c r="I198" s="8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8"/>
      <c r="Z198" s="8"/>
      <c r="AA198" s="8"/>
      <c r="AB198" s="8"/>
      <c r="AC198" s="8"/>
      <c r="AD198" s="21"/>
      <c r="AE198" s="21"/>
      <c r="AF198" s="21"/>
      <c r="AG198" s="23"/>
      <c r="AH198" s="23"/>
    </row>
    <row r="199" spans="1:34">
      <c r="A199" s="8"/>
      <c r="B199" s="8"/>
      <c r="C199" s="8"/>
      <c r="D199" s="8"/>
      <c r="E199" s="8"/>
      <c r="F199" s="8"/>
      <c r="G199" s="8"/>
      <c r="H199" s="8"/>
      <c r="I199" s="8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8"/>
      <c r="Z199" s="8"/>
      <c r="AA199" s="8"/>
      <c r="AB199" s="8"/>
      <c r="AC199" s="8"/>
      <c r="AD199" s="21"/>
      <c r="AE199" s="21"/>
      <c r="AF199" s="21"/>
      <c r="AG199" s="23"/>
      <c r="AH199" s="23"/>
    </row>
    <row r="200" spans="1:34">
      <c r="A200" s="8"/>
      <c r="B200" s="8"/>
      <c r="C200" s="8"/>
      <c r="D200" s="8"/>
      <c r="E200" s="8"/>
      <c r="F200" s="8"/>
      <c r="G200" s="8"/>
      <c r="H200" s="8"/>
      <c r="I200" s="8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8"/>
      <c r="Z200" s="8"/>
      <c r="AA200" s="8"/>
      <c r="AB200" s="8"/>
      <c r="AC200" s="8"/>
      <c r="AD200" s="21"/>
      <c r="AE200" s="21"/>
      <c r="AF200" s="21"/>
      <c r="AG200" s="23"/>
      <c r="AH200" s="23"/>
    </row>
    <row r="201" spans="1:34">
      <c r="A201" s="8"/>
      <c r="B201" s="8"/>
      <c r="C201" s="8"/>
      <c r="D201" s="8"/>
      <c r="E201" s="8"/>
      <c r="F201" s="8"/>
      <c r="G201" s="8"/>
      <c r="H201" s="8"/>
      <c r="I201" s="8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8"/>
      <c r="Z201" s="8"/>
      <c r="AA201" s="8"/>
      <c r="AB201" s="8"/>
      <c r="AC201" s="8"/>
      <c r="AD201" s="21"/>
      <c r="AE201" s="21"/>
      <c r="AF201" s="21"/>
      <c r="AG201" s="23"/>
      <c r="AH201" s="23"/>
    </row>
    <row r="202" spans="1:34">
      <c r="A202" s="8"/>
      <c r="B202" s="8"/>
      <c r="C202" s="8"/>
      <c r="D202" s="8"/>
      <c r="E202" s="8"/>
      <c r="F202" s="8"/>
      <c r="G202" s="8"/>
      <c r="H202" s="8"/>
      <c r="I202" s="8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8"/>
      <c r="Z202" s="8"/>
      <c r="AA202" s="8"/>
      <c r="AB202" s="8"/>
      <c r="AC202" s="8"/>
      <c r="AD202" s="21"/>
      <c r="AE202" s="21"/>
      <c r="AF202" s="21"/>
      <c r="AG202" s="23"/>
      <c r="AH202" s="23"/>
    </row>
  </sheetData>
  <mergeCells count="1">
    <mergeCell ref="R1:S1"/>
  </mergeCells>
  <pageMargins left="0.75" right="0.75" top="1" bottom="1" header="0.5" footer="0.5"/>
  <headerFooter/>
  <legacy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0"/>
  <sheetViews>
    <sheetView workbookViewId="0">
      <selection activeCell="A1" sqref="A1"/>
    </sheetView>
  </sheetViews>
  <sheetFormatPr defaultColWidth="14" defaultRowHeight="15.2" outlineLevelCol="3"/>
  <cols>
    <col min="1" max="1" width="23" customWidth="1"/>
    <col min="2" max="2" width="17" customWidth="1"/>
    <col min="3" max="3" width="59" customWidth="1"/>
    <col min="4" max="4" width="38" customWidth="1"/>
  </cols>
  <sheetData>
    <row r="1" ht="17" customHeight="1" spans="1:4">
      <c r="A1" t="s">
        <v>1</v>
      </c>
      <c r="B1" t="s">
        <v>1508</v>
      </c>
      <c r="C1" t="s">
        <v>2</v>
      </c>
      <c r="D1" t="s">
        <v>3</v>
      </c>
    </row>
    <row r="2" ht="17" customHeight="1" spans="1:4">
      <c r="A2" t="s">
        <v>6</v>
      </c>
      <c r="C2" t="s">
        <v>7</v>
      </c>
      <c r="D2" t="s">
        <v>8</v>
      </c>
    </row>
    <row r="3" ht="17" customHeight="1" spans="1:3">
      <c r="A3" t="s">
        <v>10</v>
      </c>
      <c r="C3" t="s">
        <v>11</v>
      </c>
    </row>
    <row r="4" ht="17" customHeight="1" spans="1:3">
      <c r="A4" t="s">
        <v>12</v>
      </c>
      <c r="C4" t="s">
        <v>13</v>
      </c>
    </row>
    <row r="5" ht="17" customHeight="1" spans="1:4">
      <c r="A5" t="s">
        <v>15</v>
      </c>
      <c r="C5" t="s">
        <v>1509</v>
      </c>
      <c r="D5" t="s">
        <v>1510</v>
      </c>
    </row>
    <row r="6" ht="17" customHeight="1" spans="1:3">
      <c r="A6" t="s">
        <v>18</v>
      </c>
      <c r="C6" t="s">
        <v>19</v>
      </c>
    </row>
    <row r="7" ht="17" customHeight="1" spans="1:4">
      <c r="A7" t="s">
        <v>21</v>
      </c>
      <c r="C7" t="s">
        <v>22</v>
      </c>
      <c r="D7" t="s">
        <v>1511</v>
      </c>
    </row>
    <row r="8" ht="17" customHeight="1" spans="1:3">
      <c r="A8" t="s">
        <v>1512</v>
      </c>
      <c r="C8" t="s">
        <v>1513</v>
      </c>
    </row>
    <row r="9" ht="17" customHeight="1" spans="1:4">
      <c r="A9" t="s">
        <v>1514</v>
      </c>
      <c r="C9" t="s">
        <v>26</v>
      </c>
      <c r="D9" t="s">
        <v>1515</v>
      </c>
    </row>
    <row r="10" ht="17" customHeight="1" spans="1:3">
      <c r="A10" t="s">
        <v>1516</v>
      </c>
      <c r="C10" t="s">
        <v>1517</v>
      </c>
    </row>
    <row r="11" ht="17" customHeight="1" spans="1:4">
      <c r="A11" t="s">
        <v>30</v>
      </c>
      <c r="C11" t="s">
        <v>1518</v>
      </c>
      <c r="D11" t="s">
        <v>32</v>
      </c>
    </row>
    <row r="12" ht="17" customHeight="1" spans="1:4">
      <c r="A12" t="s">
        <v>34</v>
      </c>
      <c r="C12" t="s">
        <v>35</v>
      </c>
      <c r="D12" t="s">
        <v>36</v>
      </c>
    </row>
    <row r="13" ht="17" customHeight="1" spans="1:4">
      <c r="A13" t="s">
        <v>37</v>
      </c>
      <c r="C13" t="s">
        <v>1519</v>
      </c>
      <c r="D13" t="s">
        <v>39</v>
      </c>
    </row>
    <row r="14" ht="17" customHeight="1" spans="1:3">
      <c r="A14" t="s">
        <v>40</v>
      </c>
      <c r="C14" t="s">
        <v>41</v>
      </c>
    </row>
    <row r="15" ht="17" customHeight="1" spans="1:4">
      <c r="A15" t="s">
        <v>43</v>
      </c>
      <c r="C15" t="s">
        <v>1520</v>
      </c>
      <c r="D15" t="s">
        <v>45</v>
      </c>
    </row>
    <row r="16" ht="17" customHeight="1" spans="1:4">
      <c r="A16" t="s">
        <v>46</v>
      </c>
      <c r="C16" t="s">
        <v>1521</v>
      </c>
      <c r="D16" t="s">
        <v>48</v>
      </c>
    </row>
    <row r="17" ht="17" customHeight="1" spans="1:4">
      <c r="A17" t="s">
        <v>145</v>
      </c>
      <c r="C17" t="s">
        <v>1522</v>
      </c>
      <c r="D17" t="s">
        <v>51</v>
      </c>
    </row>
    <row r="18" ht="17" customHeight="1" spans="1:3">
      <c r="A18" t="s">
        <v>52</v>
      </c>
      <c r="C18" t="s">
        <v>53</v>
      </c>
    </row>
    <row r="19" ht="17" customHeight="1" spans="1:3">
      <c r="A19" t="s">
        <v>1523</v>
      </c>
      <c r="C19" t="s">
        <v>1524</v>
      </c>
    </row>
    <row r="20" ht="17" customHeight="1" spans="1:3">
      <c r="A20" t="s">
        <v>1525</v>
      </c>
      <c r="C20" t="s">
        <v>57</v>
      </c>
    </row>
    <row r="21" ht="17" customHeight="1" spans="1:3">
      <c r="A21" t="s">
        <v>59</v>
      </c>
      <c r="C21" t="s">
        <v>60</v>
      </c>
    </row>
    <row r="22" ht="17" customHeight="1" spans="1:3">
      <c r="A22" t="s">
        <v>61</v>
      </c>
      <c r="C22" t="s">
        <v>62</v>
      </c>
    </row>
    <row r="23" ht="17" customHeight="1" spans="1:3">
      <c r="A23" t="s">
        <v>1526</v>
      </c>
      <c r="C23" t="s">
        <v>1527</v>
      </c>
    </row>
    <row r="24" ht="17" customHeight="1" spans="1:4">
      <c r="A24" t="s">
        <v>65</v>
      </c>
      <c r="C24" t="s">
        <v>66</v>
      </c>
      <c r="D24" t="s">
        <v>67</v>
      </c>
    </row>
    <row r="25" ht="17" customHeight="1" spans="1:3">
      <c r="A25" t="s">
        <v>68</v>
      </c>
      <c r="C25" t="s">
        <v>69</v>
      </c>
    </row>
    <row r="26" ht="17" customHeight="1" spans="1:4">
      <c r="A26" t="s">
        <v>70</v>
      </c>
      <c r="C26" t="s">
        <v>71</v>
      </c>
      <c r="D26" t="s">
        <v>72</v>
      </c>
    </row>
    <row r="27" ht="17" customHeight="1" spans="1:3">
      <c r="A27" t="s">
        <v>73</v>
      </c>
      <c r="C27" t="s">
        <v>74</v>
      </c>
    </row>
    <row r="28" ht="17" customHeight="1" spans="1:3">
      <c r="A28" t="s">
        <v>75</v>
      </c>
      <c r="C28" t="s">
        <v>76</v>
      </c>
    </row>
    <row r="29" ht="17" customHeight="1" spans="1:3">
      <c r="A29" t="s">
        <v>1528</v>
      </c>
      <c r="C29" t="s">
        <v>78</v>
      </c>
    </row>
    <row r="30" ht="17" customHeight="1" spans="1:3">
      <c r="A30" t="s">
        <v>79</v>
      </c>
      <c r="C30" t="s">
        <v>1529</v>
      </c>
    </row>
    <row r="31" ht="17" customHeight="1" spans="1:3">
      <c r="A31" t="s">
        <v>82</v>
      </c>
      <c r="C31" t="s">
        <v>83</v>
      </c>
    </row>
    <row r="32" ht="17" customHeight="1" spans="1:3">
      <c r="A32" t="s">
        <v>1530</v>
      </c>
      <c r="C32" t="s">
        <v>1531</v>
      </c>
    </row>
    <row r="33" ht="17" customHeight="1" spans="1:3">
      <c r="A33" t="s">
        <v>86</v>
      </c>
      <c r="C33" t="s">
        <v>1532</v>
      </c>
    </row>
    <row r="34" ht="17" customHeight="1" spans="1:4">
      <c r="A34" t="s">
        <v>1533</v>
      </c>
      <c r="C34" t="s">
        <v>1534</v>
      </c>
      <c r="D34" t="s">
        <v>1535</v>
      </c>
    </row>
    <row r="35" ht="17" customHeight="1" spans="1:4">
      <c r="A35" t="s">
        <v>92</v>
      </c>
      <c r="C35" t="s">
        <v>1536</v>
      </c>
      <c r="D35" t="s">
        <v>1537</v>
      </c>
    </row>
    <row r="36" ht="17" customHeight="1" spans="1:4">
      <c r="A36" t="s">
        <v>95</v>
      </c>
      <c r="C36" t="s">
        <v>96</v>
      </c>
      <c r="D36" t="s">
        <v>97</v>
      </c>
    </row>
    <row r="37" ht="17" customHeight="1" spans="1:3">
      <c r="A37" t="s">
        <v>98</v>
      </c>
      <c r="C37" t="s">
        <v>99</v>
      </c>
    </row>
    <row r="38" ht="17" customHeight="1" spans="1:4">
      <c r="A38" t="s">
        <v>1538</v>
      </c>
      <c r="C38" t="s">
        <v>1539</v>
      </c>
      <c r="D38" t="s">
        <v>103</v>
      </c>
    </row>
    <row r="39" ht="17" customHeight="1" spans="1:3">
      <c r="A39" t="s">
        <v>104</v>
      </c>
      <c r="C39" t="s">
        <v>105</v>
      </c>
    </row>
    <row r="40" ht="17" customHeight="1" spans="1:4">
      <c r="A40" t="s">
        <v>106</v>
      </c>
      <c r="C40" t="s">
        <v>107</v>
      </c>
      <c r="D40" t="s">
        <v>108</v>
      </c>
    </row>
  </sheetData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U137"/>
  <sheetViews>
    <sheetView workbookViewId="0">
      <selection activeCell="A1" sqref="A1"/>
    </sheetView>
  </sheetViews>
  <sheetFormatPr defaultColWidth="14" defaultRowHeight="15.2"/>
  <cols>
    <col min="1" max="1" width="14" customWidth="1"/>
    <col min="3" max="4" width="14" customWidth="1"/>
    <col min="8" max="8" width="14" customWidth="1"/>
    <col min="16" max="16" width="14" customWidth="1"/>
    <col min="18" max="18" width="14" customWidth="1"/>
    <col min="19" max="19" width="44" customWidth="1"/>
    <col min="21" max="21" width="44" customWidth="1"/>
    <col min="23" max="23" width="44" customWidth="1"/>
    <col min="29" max="29" width="44" customWidth="1"/>
    <col min="31" max="33" width="14" customWidth="1"/>
  </cols>
  <sheetData>
    <row r="1" ht="28" spans="1:47">
      <c r="A1" s="1" t="s">
        <v>651</v>
      </c>
      <c r="B1" s="1" t="s">
        <v>184</v>
      </c>
      <c r="C1" s="1" t="s">
        <v>1540</v>
      </c>
      <c r="D1" s="1" t="s">
        <v>1541</v>
      </c>
      <c r="E1" s="1" t="s">
        <v>652</v>
      </c>
      <c r="F1" s="1" t="s">
        <v>653</v>
      </c>
      <c r="G1" s="1" t="s">
        <v>654</v>
      </c>
      <c r="H1" s="1" t="s">
        <v>1542</v>
      </c>
      <c r="I1" s="1" t="s">
        <v>655</v>
      </c>
      <c r="J1" s="1" t="s">
        <v>656</v>
      </c>
      <c r="K1" s="1" t="s">
        <v>657</v>
      </c>
      <c r="L1" s="1" t="s">
        <v>658</v>
      </c>
      <c r="M1" s="1" t="s">
        <v>659</v>
      </c>
      <c r="N1" s="1" t="s">
        <v>660</v>
      </c>
      <c r="O1" s="1" t="s">
        <v>661</v>
      </c>
      <c r="P1" s="1" t="s">
        <v>680</v>
      </c>
      <c r="Q1" s="1" t="s">
        <v>662</v>
      </c>
      <c r="R1" s="1" t="s">
        <v>1543</v>
      </c>
      <c r="S1" s="1" t="s">
        <v>665</v>
      </c>
      <c r="T1" s="1" t="s">
        <v>666</v>
      </c>
      <c r="U1" s="1" t="s">
        <v>667</v>
      </c>
      <c r="V1" s="1" t="s">
        <v>668</v>
      </c>
      <c r="W1" s="1" t="s">
        <v>669</v>
      </c>
      <c r="X1" s="1" t="s">
        <v>670</v>
      </c>
      <c r="Y1" s="1" t="s">
        <v>671</v>
      </c>
      <c r="Z1" s="1" t="s">
        <v>672</v>
      </c>
      <c r="AA1" s="1"/>
      <c r="AB1" s="1"/>
      <c r="AC1" s="1" t="s">
        <v>673</v>
      </c>
      <c r="AD1" s="1" t="s">
        <v>1544</v>
      </c>
      <c r="AE1" s="1"/>
      <c r="AF1" s="1" t="s">
        <v>1545</v>
      </c>
      <c r="AG1" s="1" t="s">
        <v>1546</v>
      </c>
      <c r="AH1" s="8" t="s">
        <v>675</v>
      </c>
      <c r="AI1" s="8" t="s">
        <v>676</v>
      </c>
      <c r="AJ1" s="8"/>
      <c r="AK1" s="8" t="s">
        <v>677</v>
      </c>
      <c r="AL1" s="8" t="s">
        <v>678</v>
      </c>
      <c r="AM1" s="8" t="s">
        <v>679</v>
      </c>
      <c r="AN1" s="8"/>
      <c r="AO1" s="8"/>
      <c r="AP1" s="8"/>
      <c r="AQ1" s="8"/>
      <c r="AR1" s="8"/>
      <c r="AS1" s="8"/>
      <c r="AT1" s="8"/>
      <c r="AU1" s="8"/>
    </row>
    <row r="2" spans="1:33">
      <c r="A2" s="9">
        <v>10000</v>
      </c>
      <c r="B2" s="9" t="s">
        <v>1547</v>
      </c>
      <c r="C2" s="9" t="s">
        <v>1548</v>
      </c>
      <c r="D2" s="9">
        <v>1</v>
      </c>
      <c r="E2" s="9">
        <v>4</v>
      </c>
      <c r="F2" s="9">
        <v>1</v>
      </c>
      <c r="G2" s="9">
        <v>1</v>
      </c>
      <c r="H2" s="9" t="s">
        <v>1549</v>
      </c>
      <c r="I2" s="9">
        <v>1</v>
      </c>
      <c r="J2" s="9">
        <v>13</v>
      </c>
      <c r="K2" s="9">
        <v>4</v>
      </c>
      <c r="L2" s="9">
        <v>6</v>
      </c>
      <c r="M2" s="9" t="s">
        <v>682</v>
      </c>
      <c r="N2" s="9">
        <v>1</v>
      </c>
      <c r="O2" s="9">
        <v>5</v>
      </c>
      <c r="P2" s="9">
        <v>1</v>
      </c>
      <c r="Q2" s="9">
        <v>15</v>
      </c>
      <c r="R2" s="21">
        <v>20026</v>
      </c>
      <c r="S2" s="16" t="s">
        <v>856</v>
      </c>
      <c r="AC2" s="21"/>
      <c r="AF2" s="23">
        <v>12</v>
      </c>
      <c r="AG2" s="23">
        <v>12</v>
      </c>
    </row>
    <row r="3" ht="314.05" customHeight="1" spans="1:39">
      <c r="A3" s="9">
        <v>10001</v>
      </c>
      <c r="B3" s="9" t="s">
        <v>1550</v>
      </c>
      <c r="C3" s="9" t="s">
        <v>1551</v>
      </c>
      <c r="D3" s="9">
        <v>1</v>
      </c>
      <c r="E3" s="9">
        <v>4</v>
      </c>
      <c r="F3" s="9">
        <v>1</v>
      </c>
      <c r="G3" s="9">
        <v>1</v>
      </c>
      <c r="H3" s="9" t="s">
        <v>1549</v>
      </c>
      <c r="I3" s="9">
        <v>1</v>
      </c>
      <c r="J3" s="9">
        <v>23</v>
      </c>
      <c r="K3" s="9">
        <v>4</v>
      </c>
      <c r="L3" s="9">
        <v>6</v>
      </c>
      <c r="M3" s="9" t="s">
        <v>682</v>
      </c>
      <c r="N3" s="9">
        <v>1</v>
      </c>
      <c r="O3" s="9">
        <v>5</v>
      </c>
      <c r="P3" s="9">
        <v>1</v>
      </c>
      <c r="Q3" s="9">
        <v>15</v>
      </c>
      <c r="R3" s="21">
        <v>20081</v>
      </c>
      <c r="S3" s="21" t="s">
        <v>1552</v>
      </c>
      <c r="U3" s="21"/>
      <c r="W3" s="21"/>
      <c r="AC3" s="21" t="s">
        <v>1553</v>
      </c>
      <c r="AD3" s="145"/>
      <c r="AE3" s="23"/>
      <c r="AF3" s="23">
        <v>12</v>
      </c>
      <c r="AG3" s="23">
        <v>12</v>
      </c>
      <c r="AM3" s="23" t="s">
        <v>870</v>
      </c>
    </row>
    <row r="4" ht="111" customHeight="1" spans="1:39">
      <c r="A4" s="9">
        <v>10002</v>
      </c>
      <c r="B4" s="9" t="s">
        <v>1554</v>
      </c>
      <c r="C4" s="9" t="s">
        <v>1555</v>
      </c>
      <c r="D4" s="9">
        <v>1</v>
      </c>
      <c r="E4" s="9">
        <v>4</v>
      </c>
      <c r="F4" s="9">
        <v>1</v>
      </c>
      <c r="G4" s="9">
        <v>1</v>
      </c>
      <c r="H4" s="9" t="s">
        <v>1549</v>
      </c>
      <c r="I4" s="9">
        <v>1</v>
      </c>
      <c r="J4" s="9">
        <v>15</v>
      </c>
      <c r="K4" s="9">
        <v>4</v>
      </c>
      <c r="L4" s="9">
        <v>6</v>
      </c>
      <c r="M4" s="9" t="s">
        <v>682</v>
      </c>
      <c r="N4" s="9">
        <v>1</v>
      </c>
      <c r="O4" s="9">
        <v>5</v>
      </c>
      <c r="P4" s="9">
        <v>1</v>
      </c>
      <c r="Q4" s="9">
        <v>15</v>
      </c>
      <c r="R4" s="9">
        <v>20017</v>
      </c>
      <c r="S4" s="16" t="s">
        <v>1556</v>
      </c>
      <c r="T4" t="s">
        <v>1557</v>
      </c>
      <c r="U4" s="21"/>
      <c r="W4" s="21"/>
      <c r="AC4" s="21" t="s">
        <v>1558</v>
      </c>
      <c r="AD4" s="146"/>
      <c r="AE4" s="23"/>
      <c r="AF4" s="23">
        <v>12</v>
      </c>
      <c r="AG4" s="23">
        <v>12</v>
      </c>
      <c r="AL4" s="147"/>
      <c r="AM4" s="23" t="s">
        <v>863</v>
      </c>
    </row>
    <row r="5" ht="147.35" customHeight="1" spans="1:39">
      <c r="A5" s="9">
        <v>10003</v>
      </c>
      <c r="B5" s="9" t="s">
        <v>1559</v>
      </c>
      <c r="C5" s="9" t="s">
        <v>1560</v>
      </c>
      <c r="D5" s="9">
        <v>1</v>
      </c>
      <c r="E5" s="9">
        <v>4</v>
      </c>
      <c r="F5" s="9">
        <v>1</v>
      </c>
      <c r="G5" s="9">
        <v>1</v>
      </c>
      <c r="H5" s="9" t="s">
        <v>1549</v>
      </c>
      <c r="I5" s="9">
        <v>1</v>
      </c>
      <c r="J5" s="9">
        <v>18</v>
      </c>
      <c r="K5" s="9">
        <v>4</v>
      </c>
      <c r="L5" s="9">
        <v>6</v>
      </c>
      <c r="M5" s="9" t="s">
        <v>682</v>
      </c>
      <c r="N5" s="9">
        <v>1</v>
      </c>
      <c r="O5" s="9">
        <v>5</v>
      </c>
      <c r="P5" s="9">
        <v>1</v>
      </c>
      <c r="Q5" s="9">
        <v>15</v>
      </c>
      <c r="R5" s="9">
        <v>20021</v>
      </c>
      <c r="S5" s="16" t="s">
        <v>1561</v>
      </c>
      <c r="T5" t="s">
        <v>1562</v>
      </c>
      <c r="AC5" s="21" t="s">
        <v>1563</v>
      </c>
      <c r="AD5" s="23"/>
      <c r="AE5" s="23"/>
      <c r="AF5" s="23">
        <v>12</v>
      </c>
      <c r="AG5" s="23">
        <v>12</v>
      </c>
      <c r="AM5" s="23" t="s">
        <v>865</v>
      </c>
    </row>
    <row r="6" ht="147.35" customHeight="1" spans="1:39">
      <c r="A6" s="9">
        <v>10004</v>
      </c>
      <c r="B6" s="9" t="s">
        <v>1564</v>
      </c>
      <c r="C6" s="9" t="s">
        <v>1565</v>
      </c>
      <c r="D6" s="9">
        <v>1</v>
      </c>
      <c r="E6" s="9">
        <v>4</v>
      </c>
      <c r="F6" s="9">
        <v>1</v>
      </c>
      <c r="G6" s="9">
        <v>1</v>
      </c>
      <c r="H6" s="9" t="s">
        <v>1566</v>
      </c>
      <c r="I6" s="9">
        <v>1</v>
      </c>
      <c r="J6" s="9">
        <v>18</v>
      </c>
      <c r="K6" s="9">
        <v>4</v>
      </c>
      <c r="L6" s="9">
        <v>6</v>
      </c>
      <c r="M6" s="9" t="s">
        <v>682</v>
      </c>
      <c r="N6" s="9">
        <v>1</v>
      </c>
      <c r="O6" s="9">
        <v>5</v>
      </c>
      <c r="P6" s="9">
        <v>1</v>
      </c>
      <c r="Q6" s="9">
        <v>15</v>
      </c>
      <c r="R6" s="9">
        <v>20062</v>
      </c>
      <c r="S6" t="s">
        <v>1567</v>
      </c>
      <c r="T6" t="s">
        <v>1568</v>
      </c>
      <c r="AC6" s="21"/>
      <c r="AD6" s="23"/>
      <c r="AE6" s="23"/>
      <c r="AF6" s="23">
        <v>12</v>
      </c>
      <c r="AG6" s="23">
        <v>12</v>
      </c>
      <c r="AM6" s="23" t="s">
        <v>867</v>
      </c>
    </row>
    <row r="7" ht="147.35" customHeight="1" spans="1:33">
      <c r="A7" s="9">
        <v>10005</v>
      </c>
      <c r="B7" s="9" t="s">
        <v>1569</v>
      </c>
      <c r="C7" s="9" t="s">
        <v>1570</v>
      </c>
      <c r="D7" s="9">
        <v>1</v>
      </c>
      <c r="E7" s="9">
        <v>4</v>
      </c>
      <c r="F7" s="9">
        <v>1</v>
      </c>
      <c r="G7" s="9">
        <v>1</v>
      </c>
      <c r="H7" s="9" t="s">
        <v>1571</v>
      </c>
      <c r="I7" s="9">
        <v>1</v>
      </c>
      <c r="J7" s="9">
        <v>15</v>
      </c>
      <c r="K7" s="9">
        <v>4</v>
      </c>
      <c r="L7" s="9">
        <v>6</v>
      </c>
      <c r="M7" s="9" t="s">
        <v>682</v>
      </c>
      <c r="N7" s="9">
        <v>1</v>
      </c>
      <c r="O7" s="9">
        <v>5</v>
      </c>
      <c r="P7" s="9">
        <v>1</v>
      </c>
      <c r="Q7" s="9">
        <v>15</v>
      </c>
      <c r="R7" s="9">
        <v>20016</v>
      </c>
      <c r="S7" t="s">
        <v>1572</v>
      </c>
      <c r="T7" t="s">
        <v>1573</v>
      </c>
      <c r="AC7" s="21"/>
      <c r="AD7" s="23"/>
      <c r="AE7" s="23"/>
      <c r="AF7" s="23">
        <v>12</v>
      </c>
      <c r="AG7" s="23">
        <v>12</v>
      </c>
    </row>
    <row r="8" spans="1:39">
      <c r="A8" s="9">
        <v>10006</v>
      </c>
      <c r="B8" s="9" t="s">
        <v>1574</v>
      </c>
      <c r="C8" s="9" t="s">
        <v>1575</v>
      </c>
      <c r="D8" s="9">
        <v>1</v>
      </c>
      <c r="E8" s="9">
        <v>4</v>
      </c>
      <c r="F8" s="9">
        <v>1</v>
      </c>
      <c r="G8" s="9">
        <v>1</v>
      </c>
      <c r="H8" s="9" t="s">
        <v>1549</v>
      </c>
      <c r="I8" s="9">
        <v>1</v>
      </c>
      <c r="J8" s="9">
        <v>23</v>
      </c>
      <c r="K8" s="9">
        <v>4</v>
      </c>
      <c r="L8" s="9">
        <v>6</v>
      </c>
      <c r="M8" s="9" t="s">
        <v>682</v>
      </c>
      <c r="N8" s="9">
        <v>1</v>
      </c>
      <c r="O8" s="9">
        <v>5</v>
      </c>
      <c r="P8" s="9">
        <v>1</v>
      </c>
      <c r="Q8" s="9">
        <v>15</v>
      </c>
      <c r="R8" s="9">
        <v>20080</v>
      </c>
      <c r="S8" s="23" t="s">
        <v>1576</v>
      </c>
      <c r="T8" t="s">
        <v>1577</v>
      </c>
      <c r="U8" s="23"/>
      <c r="AC8" s="21"/>
      <c r="AF8" s="23">
        <v>12</v>
      </c>
      <c r="AG8" s="23">
        <v>12</v>
      </c>
      <c r="AM8" s="23" t="s">
        <v>1578</v>
      </c>
    </row>
    <row r="9" spans="1:2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AC9" s="21"/>
    </row>
    <row r="10" spans="1:2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AC10" s="21"/>
    </row>
    <row r="11" spans="1:29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AC11" s="21"/>
    </row>
    <row r="12" spans="1:2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AC12" s="21"/>
    </row>
    <row r="13" spans="1:2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AC13" s="21"/>
    </row>
    <row r="14" spans="1:2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AC14" s="21"/>
    </row>
    <row r="15" spans="1:2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AC15" s="21"/>
    </row>
    <row r="16" spans="1:2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AC16" s="21"/>
    </row>
    <row r="17" spans="1:29">
      <c r="A17" s="66"/>
      <c r="B17" s="66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AC17" s="21"/>
    </row>
    <row r="18" spans="1:2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AC18" s="21"/>
    </row>
    <row r="19" spans="1:2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AC19" s="21"/>
    </row>
    <row r="20" spans="1:2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AC20" s="21"/>
    </row>
    <row r="21" spans="1:29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C21" s="21"/>
    </row>
    <row r="22" spans="1:29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AC22" s="21"/>
    </row>
    <row r="23" spans="1:29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AC23" s="21"/>
    </row>
    <row r="24" spans="1:29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AC24" s="21"/>
    </row>
    <row r="25" spans="1:29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AC25" s="21"/>
    </row>
    <row r="26" spans="1:29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AC26" s="21"/>
    </row>
    <row r="27" spans="1:29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AC27" s="21"/>
    </row>
    <row r="28" spans="1:29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AC28" s="21"/>
    </row>
    <row r="29" spans="1: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AC29" s="21"/>
    </row>
    <row r="30" spans="1:29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AC30" s="21"/>
    </row>
    <row r="31" spans="1:2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AC31" s="21"/>
    </row>
    <row r="32" spans="1:29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AC32" s="21"/>
    </row>
    <row r="33" spans="1:29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AC33" s="21"/>
    </row>
    <row r="34" spans="1:29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AC34" s="21"/>
    </row>
    <row r="35" spans="1:29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AC35" s="21"/>
    </row>
    <row r="36" spans="1:29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AC36" s="21"/>
    </row>
    <row r="37" spans="1:29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AC37" s="21"/>
    </row>
    <row r="38" spans="1:29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AC38" s="21"/>
    </row>
    <row r="39" spans="1:2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AC39" s="21"/>
    </row>
    <row r="40" spans="1:29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AC40" s="21"/>
    </row>
    <row r="41" spans="1:29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AC41" s="21"/>
    </row>
    <row r="42" spans="1:29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AC42" s="21"/>
    </row>
    <row r="43" spans="1:29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AC43" s="21"/>
    </row>
    <row r="44" spans="1:29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AC44" s="21"/>
    </row>
    <row r="45" spans="1:29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AC45" s="21"/>
    </row>
    <row r="46" spans="1:29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AC46" s="21"/>
    </row>
    <row r="47" spans="1:29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AC47" s="21"/>
    </row>
    <row r="48" spans="1:29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AC48" s="21"/>
    </row>
    <row r="49" spans="1:2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AC49" s="21"/>
    </row>
    <row r="50" spans="1:29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AC50" s="21"/>
    </row>
    <row r="51" spans="1:29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AC51" s="21"/>
    </row>
    <row r="52" spans="1:29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AC52" s="21"/>
    </row>
    <row r="53" spans="1:29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AC53" s="21"/>
    </row>
    <row r="54" spans="1:29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AC54" s="21"/>
    </row>
    <row r="55" spans="1:29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AC55" s="21"/>
    </row>
    <row r="56" spans="1:29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AC56" s="21"/>
    </row>
    <row r="57" spans="1:29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AC57" s="21"/>
    </row>
    <row r="58" spans="1:29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AC58" s="21"/>
    </row>
    <row r="59" spans="1:2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AC59" s="21"/>
    </row>
    <row r="60" spans="1:29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AC60" s="21"/>
    </row>
    <row r="61" spans="1:29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AC61" s="21"/>
    </row>
    <row r="62" spans="1:29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AC62" s="21"/>
    </row>
    <row r="63" spans="1:29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AC63" s="21"/>
    </row>
    <row r="64" spans="1:29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AC64" s="21"/>
    </row>
    <row r="65" spans="1:29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AC65" s="21"/>
    </row>
    <row r="66" spans="1:29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AC66" s="21"/>
    </row>
    <row r="67" spans="1:29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AC67" s="21"/>
    </row>
    <row r="68" spans="1:29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AC68" s="21"/>
    </row>
    <row r="69" spans="1:2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AC69" s="21"/>
    </row>
    <row r="70" spans="1:29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AC70" s="21"/>
    </row>
    <row r="71" spans="1:29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AC71" s="21"/>
    </row>
    <row r="72" spans="1:29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AC72" s="21"/>
    </row>
    <row r="73" spans="1:29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AC73" s="21"/>
    </row>
    <row r="74" spans="1:29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AC74" s="21"/>
    </row>
    <row r="75" spans="1:29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AC75" s="21"/>
    </row>
    <row r="76" spans="1:29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AC76" s="21"/>
    </row>
    <row r="77" spans="1:29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AC77" s="21"/>
    </row>
    <row r="78" spans="1:29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AC78" s="21"/>
    </row>
    <row r="79" spans="1:2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AC79" s="21"/>
    </row>
    <row r="80" spans="1:29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AC80" s="21"/>
    </row>
    <row r="81" spans="1:29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AC81" s="21"/>
    </row>
    <row r="82" spans="1:29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AC82" s="21"/>
    </row>
    <row r="83" spans="1:29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AC83" s="21"/>
    </row>
    <row r="84" spans="1:29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AC84" s="21"/>
    </row>
    <row r="85" spans="1:29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AC85" s="21"/>
    </row>
    <row r="86" spans="1:29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AC86" s="21"/>
    </row>
    <row r="87" spans="1:29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AC87" s="21"/>
    </row>
    <row r="88" spans="1:29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AC88" s="21"/>
    </row>
    <row r="89" spans="1:2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AC89" s="21"/>
    </row>
    <row r="90" spans="1:29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AC90" s="21"/>
    </row>
    <row r="91" spans="1:29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AC91" s="21"/>
    </row>
    <row r="92" spans="1:29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AC92" s="21"/>
    </row>
    <row r="93" spans="1:29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AC93" s="21"/>
    </row>
    <row r="94" spans="1:29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AC94" s="21"/>
    </row>
    <row r="95" spans="1:29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AC95" s="21"/>
    </row>
    <row r="96" spans="1:29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AC96" s="21"/>
    </row>
    <row r="97" spans="1:29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AC97" s="21"/>
    </row>
    <row r="98" spans="1:29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AC98" s="21"/>
    </row>
    <row r="99" spans="1:2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AC99" s="21"/>
    </row>
    <row r="100" spans="1:29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AC100" s="21"/>
    </row>
    <row r="101" spans="1:29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AC101" s="21"/>
    </row>
    <row r="102" spans="1:29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AC102" s="21"/>
    </row>
    <row r="103" spans="1:29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AC103" s="21"/>
    </row>
    <row r="104" spans="1:29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AC104" s="21"/>
    </row>
    <row r="105" spans="1:29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AC105" s="21"/>
    </row>
    <row r="106" spans="1:29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AC106" s="21"/>
    </row>
    <row r="107" spans="1:29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AC107" s="21"/>
    </row>
    <row r="108" spans="1:29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AC108" s="21"/>
    </row>
    <row r="109" spans="1:2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AC109" s="21"/>
    </row>
    <row r="110" spans="1:29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AC110" s="21"/>
    </row>
    <row r="111" spans="1:29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AC111" s="21"/>
    </row>
    <row r="112" spans="1:29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AC112" s="21"/>
    </row>
    <row r="113" spans="1:29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AC113" s="21"/>
    </row>
    <row r="114" spans="1:29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AC114" s="21"/>
    </row>
    <row r="115" spans="1:29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AC115" s="21"/>
    </row>
    <row r="116" spans="1:29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AC116" s="21"/>
    </row>
    <row r="117" spans="1:29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AC117" s="21"/>
    </row>
    <row r="118" spans="1:29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AC118" s="21"/>
    </row>
    <row r="119" spans="1:2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AC119" s="21"/>
    </row>
    <row r="120" spans="1:29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AC120" s="21"/>
    </row>
    <row r="121" spans="1:29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AC121" s="21"/>
    </row>
    <row r="122" spans="1:29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AC122" s="21"/>
    </row>
    <row r="123" spans="1:29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AC123" s="21"/>
    </row>
    <row r="124" spans="1:29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AC124" s="21"/>
    </row>
    <row r="125" spans="1:29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AC125" s="21"/>
    </row>
    <row r="126" spans="1:29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AC126" s="21"/>
    </row>
    <row r="127" spans="1:29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AC127" s="21"/>
    </row>
    <row r="128" spans="1:29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AC128" s="21"/>
    </row>
    <row r="129" spans="1: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AC129" s="21"/>
    </row>
    <row r="130" spans="1:29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AC130" s="21"/>
    </row>
    <row r="131" spans="1:29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AC131" s="21"/>
    </row>
    <row r="132" spans="1:29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AC132" s="21"/>
    </row>
    <row r="133" spans="1:29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AC133" s="21"/>
    </row>
    <row r="134" spans="1:29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AC134" s="21"/>
    </row>
    <row r="135" spans="1:29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AC135" s="21"/>
    </row>
    <row r="136" spans="1:29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AC136" s="21"/>
    </row>
    <row r="137" spans="1:29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AC137" s="21"/>
    </row>
  </sheetData>
  <mergeCells count="1">
    <mergeCell ref="Z1:AB1"/>
  </mergeCells>
  <pageMargins left="0.75" right="0.75" top="1" bottom="1" header="0.5" footer="0.5"/>
  <headerFooter/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P196"/>
  <sheetViews>
    <sheetView workbookViewId="0">
      <selection activeCell="A1" sqref="A1"/>
    </sheetView>
  </sheetViews>
  <sheetFormatPr defaultColWidth="14" defaultRowHeight="15.2"/>
  <cols>
    <col min="1" max="2" width="14" customWidth="1"/>
    <col min="3" max="3" width="44" customWidth="1"/>
    <col min="4" max="4" width="56" customWidth="1"/>
    <col min="5" max="120" width="14" customWidth="1"/>
  </cols>
  <sheetData>
    <row r="1" spans="1:16">
      <c r="A1" s="142" t="s">
        <v>1579</v>
      </c>
      <c r="B1" s="142" t="s">
        <v>1580</v>
      </c>
      <c r="C1" s="25" t="s">
        <v>1581</v>
      </c>
      <c r="D1" s="142" t="s">
        <v>666</v>
      </c>
      <c r="E1" s="142" t="s">
        <v>1582</v>
      </c>
      <c r="F1" s="142" t="s">
        <v>1583</v>
      </c>
      <c r="G1" s="142" t="s">
        <v>1584</v>
      </c>
      <c r="H1" s="142" t="s">
        <v>1585</v>
      </c>
      <c r="I1" s="142" t="s">
        <v>1586</v>
      </c>
      <c r="J1" s="142" t="s">
        <v>1587</v>
      </c>
      <c r="K1" s="142" t="s">
        <v>1588</v>
      </c>
      <c r="L1" s="142" t="s">
        <v>1589</v>
      </c>
      <c r="M1" s="142" t="s">
        <v>1590</v>
      </c>
      <c r="N1" s="142" t="s">
        <v>1591</v>
      </c>
      <c r="O1" s="142" t="s">
        <v>1592</v>
      </c>
      <c r="P1" s="142" t="s">
        <v>1593</v>
      </c>
    </row>
    <row r="2" ht="28" spans="1:16">
      <c r="A2" s="23" t="s">
        <v>1594</v>
      </c>
      <c r="B2" s="23" t="s">
        <v>1595</v>
      </c>
      <c r="C2" s="21" t="s">
        <v>1596</v>
      </c>
      <c r="D2" s="21" t="s">
        <v>1597</v>
      </c>
      <c r="E2" s="23">
        <v>1</v>
      </c>
      <c r="F2" s="23">
        <v>0</v>
      </c>
      <c r="G2" s="23">
        <v>0</v>
      </c>
      <c r="H2" s="23">
        <v>1</v>
      </c>
      <c r="I2" s="23">
        <v>0</v>
      </c>
      <c r="J2" s="23">
        <v>0</v>
      </c>
      <c r="K2" s="23">
        <v>1</v>
      </c>
      <c r="L2" s="23">
        <v>1</v>
      </c>
      <c r="M2" s="28">
        <v>6</v>
      </c>
      <c r="N2" s="28">
        <v>80</v>
      </c>
      <c r="O2" s="28">
        <v>1.5</v>
      </c>
      <c r="P2">
        <v>0</v>
      </c>
    </row>
    <row r="3" spans="1:16">
      <c r="A3" s="23" t="s">
        <v>1598</v>
      </c>
      <c r="B3" s="23" t="s">
        <v>1599</v>
      </c>
      <c r="C3" s="21" t="s">
        <v>1600</v>
      </c>
      <c r="D3" s="21" t="s">
        <v>1601</v>
      </c>
      <c r="E3" s="23">
        <v>1</v>
      </c>
      <c r="F3" s="23">
        <v>0</v>
      </c>
      <c r="G3" s="23">
        <v>0</v>
      </c>
      <c r="H3" s="23">
        <v>1</v>
      </c>
      <c r="I3" s="23">
        <v>0</v>
      </c>
      <c r="J3" s="23">
        <v>0</v>
      </c>
      <c r="K3" s="23">
        <v>1</v>
      </c>
      <c r="L3" s="23">
        <v>30</v>
      </c>
      <c r="M3" s="28">
        <v>6</v>
      </c>
      <c r="N3" s="28">
        <v>3</v>
      </c>
      <c r="O3">
        <v>0</v>
      </c>
      <c r="P3">
        <v>0</v>
      </c>
    </row>
    <row r="4" ht="31" spans="1:120">
      <c r="A4" s="33" t="s">
        <v>1602</v>
      </c>
      <c r="B4" s="143" t="s">
        <v>1603</v>
      </c>
      <c r="C4" s="144" t="s">
        <v>1604</v>
      </c>
      <c r="D4" s="33" t="s">
        <v>1605</v>
      </c>
      <c r="E4" s="33">
        <v>0</v>
      </c>
      <c r="F4" s="33">
        <v>0</v>
      </c>
      <c r="G4" s="33">
        <v>0</v>
      </c>
      <c r="H4" s="33">
        <v>1</v>
      </c>
      <c r="I4" s="33">
        <v>0</v>
      </c>
      <c r="J4" s="33">
        <v>0</v>
      </c>
      <c r="K4" s="33">
        <v>1</v>
      </c>
      <c r="L4" s="33">
        <v>5</v>
      </c>
      <c r="M4" s="33">
        <v>150</v>
      </c>
      <c r="N4" s="33">
        <v>3</v>
      </c>
      <c r="O4" s="33">
        <v>0</v>
      </c>
      <c r="P4" s="33">
        <v>0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</row>
    <row r="5" ht="42" spans="1:16">
      <c r="A5" s="23" t="s">
        <v>1606</v>
      </c>
      <c r="B5" s="23" t="s">
        <v>1607</v>
      </c>
      <c r="C5" s="21" t="s">
        <v>1608</v>
      </c>
      <c r="D5" s="21" t="s">
        <v>1609</v>
      </c>
      <c r="E5" s="23">
        <v>1</v>
      </c>
      <c r="F5" s="23">
        <v>0</v>
      </c>
      <c r="G5" s="23">
        <v>0</v>
      </c>
      <c r="H5" s="23">
        <v>1</v>
      </c>
      <c r="I5" s="23">
        <v>0</v>
      </c>
      <c r="J5" s="23">
        <v>0</v>
      </c>
      <c r="K5" s="23">
        <v>1</v>
      </c>
      <c r="L5" s="23">
        <v>30</v>
      </c>
      <c r="M5" s="23">
        <v>10</v>
      </c>
      <c r="N5" s="23">
        <v>10</v>
      </c>
      <c r="O5" s="23">
        <v>10</v>
      </c>
      <c r="P5" s="23">
        <v>30</v>
      </c>
    </row>
    <row r="6" spans="1:16">
      <c r="A6" s="23" t="s">
        <v>1610</v>
      </c>
      <c r="B6" s="23" t="s">
        <v>1611</v>
      </c>
      <c r="C6" s="21" t="s">
        <v>1612</v>
      </c>
      <c r="D6">
        <v>0</v>
      </c>
      <c r="E6" s="23">
        <v>1</v>
      </c>
      <c r="F6" s="23">
        <v>0</v>
      </c>
      <c r="G6" s="23">
        <v>0</v>
      </c>
      <c r="H6" s="23">
        <v>1</v>
      </c>
      <c r="I6" s="23">
        <v>0</v>
      </c>
      <c r="J6">
        <v>0</v>
      </c>
      <c r="K6" s="23">
        <v>1</v>
      </c>
      <c r="L6" s="23">
        <v>20</v>
      </c>
      <c r="M6">
        <v>0</v>
      </c>
      <c r="N6">
        <v>0</v>
      </c>
      <c r="O6">
        <v>0</v>
      </c>
      <c r="P6">
        <v>0</v>
      </c>
    </row>
    <row r="7" spans="1:16">
      <c r="A7" s="23" t="s">
        <v>1613</v>
      </c>
      <c r="B7" s="23" t="s">
        <v>1614</v>
      </c>
      <c r="C7">
        <v>0</v>
      </c>
      <c r="D7">
        <v>0</v>
      </c>
      <c r="E7" s="23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 s="23">
        <v>300</v>
      </c>
      <c r="M7">
        <v>0</v>
      </c>
      <c r="N7">
        <v>0</v>
      </c>
      <c r="O7">
        <v>0</v>
      </c>
      <c r="P7">
        <v>0</v>
      </c>
    </row>
    <row r="8" spans="1:120">
      <c r="A8" s="23" t="s">
        <v>1615</v>
      </c>
      <c r="B8" s="23" t="s">
        <v>395</v>
      </c>
      <c r="C8" s="21" t="s">
        <v>1616</v>
      </c>
      <c r="D8" s="23">
        <v>0</v>
      </c>
      <c r="E8" s="23">
        <v>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50</v>
      </c>
      <c r="M8" s="23">
        <v>2</v>
      </c>
      <c r="N8" s="23">
        <v>0</v>
      </c>
      <c r="O8" s="23">
        <v>0</v>
      </c>
      <c r="P8" s="23">
        <v>0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</row>
    <row r="9" spans="1:120">
      <c r="A9" s="23" t="s">
        <v>1617</v>
      </c>
      <c r="B9" s="23" t="s">
        <v>1618</v>
      </c>
      <c r="C9" s="21" t="s">
        <v>1612</v>
      </c>
      <c r="D9" s="23">
        <v>0</v>
      </c>
      <c r="E9" s="23">
        <v>1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10</v>
      </c>
      <c r="M9" s="23">
        <v>0</v>
      </c>
      <c r="N9" s="23">
        <v>0</v>
      </c>
      <c r="O9" s="23">
        <v>0</v>
      </c>
      <c r="P9" s="23">
        <v>0</v>
      </c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</row>
    <row r="10" spans="1:3">
      <c r="A10" s="23" t="s">
        <v>1619</v>
      </c>
      <c r="C10" s="21"/>
    </row>
    <row r="11" spans="1:3">
      <c r="A11" s="23" t="s">
        <v>1620</v>
      </c>
      <c r="C11" s="21"/>
    </row>
    <row r="12" spans="1:3">
      <c r="A12" s="23" t="s">
        <v>1621</v>
      </c>
      <c r="C12" s="21"/>
    </row>
    <row r="13" spans="3:3">
      <c r="C13" s="21"/>
    </row>
    <row r="14" spans="2:3">
      <c r="B14" s="23"/>
      <c r="C14" s="21"/>
    </row>
    <row r="15" spans="2:3">
      <c r="B15" s="23"/>
      <c r="C15" s="21"/>
    </row>
    <row r="16" spans="3:3">
      <c r="C16" s="21"/>
    </row>
    <row r="17" spans="1:3">
      <c r="A17" s="142"/>
      <c r="C17" s="21"/>
    </row>
    <row r="18" spans="2:4">
      <c r="B18" s="66"/>
      <c r="C18" s="21"/>
      <c r="D18" s="23"/>
    </row>
    <row r="19" spans="2:4">
      <c r="B19" s="23"/>
      <c r="C19" s="23"/>
      <c r="D19" s="23"/>
    </row>
    <row r="20" spans="2:4">
      <c r="B20" s="23"/>
      <c r="C20" s="21"/>
      <c r="D20" s="23"/>
    </row>
    <row r="21" spans="3:3">
      <c r="C21" s="21"/>
    </row>
    <row r="22" spans="2:4">
      <c r="B22" s="23"/>
      <c r="C22" s="21"/>
      <c r="D22" s="23"/>
    </row>
    <row r="23" spans="3:3">
      <c r="C23" s="21"/>
    </row>
    <row r="24" spans="2:4">
      <c r="B24" s="23"/>
      <c r="C24" s="21"/>
      <c r="D24" s="23"/>
    </row>
    <row r="25" spans="3:3">
      <c r="C25" s="21"/>
    </row>
    <row r="26" spans="2:3">
      <c r="B26" s="23"/>
      <c r="C26" s="21"/>
    </row>
    <row r="27" spans="3:3">
      <c r="C27" s="21"/>
    </row>
    <row r="28" spans="2:4">
      <c r="B28" s="23"/>
      <c r="C28" s="21"/>
      <c r="D28" s="23"/>
    </row>
    <row r="29" spans="3:3">
      <c r="C29" s="21"/>
    </row>
    <row r="30" spans="3:3">
      <c r="C30" s="21"/>
    </row>
    <row r="31" spans="3:3">
      <c r="C31" s="21"/>
    </row>
    <row r="32" spans="3:3">
      <c r="C32" s="21"/>
    </row>
    <row r="33" spans="3:3">
      <c r="C33" s="21"/>
    </row>
    <row r="34" spans="3:3">
      <c r="C34" s="21"/>
    </row>
    <row r="35" spans="3:3">
      <c r="C35" s="21"/>
    </row>
    <row r="36" spans="3:3">
      <c r="C36" s="21"/>
    </row>
    <row r="37" spans="3:3">
      <c r="C37" s="21"/>
    </row>
    <row r="38" spans="3:3">
      <c r="C38" s="21"/>
    </row>
    <row r="39" spans="3:3">
      <c r="C39" s="21"/>
    </row>
    <row r="40" spans="3:3">
      <c r="C40" s="21"/>
    </row>
    <row r="41" spans="3:3">
      <c r="C41" s="21"/>
    </row>
    <row r="42" spans="3:3">
      <c r="C42" s="21"/>
    </row>
    <row r="43" spans="3:3">
      <c r="C43" s="21"/>
    </row>
    <row r="44" spans="3:3">
      <c r="C44" s="21"/>
    </row>
    <row r="45" spans="3:3">
      <c r="C45" s="21"/>
    </row>
    <row r="46" spans="3:3">
      <c r="C46" s="21"/>
    </row>
    <row r="47" spans="3:3">
      <c r="C47" s="21"/>
    </row>
    <row r="48" spans="3:3">
      <c r="C48" s="21"/>
    </row>
    <row r="49" spans="3:3">
      <c r="C49" s="21"/>
    </row>
    <row r="50" spans="3:3">
      <c r="C50" s="21"/>
    </row>
    <row r="51" spans="3:3">
      <c r="C51" s="21"/>
    </row>
    <row r="52" spans="3:3">
      <c r="C52" s="21"/>
    </row>
    <row r="53" spans="3:3">
      <c r="C53" s="21"/>
    </row>
    <row r="54" spans="3:3">
      <c r="C54" s="21"/>
    </row>
    <row r="55" spans="3:3">
      <c r="C55" s="21"/>
    </row>
    <row r="56" spans="3:3">
      <c r="C56" s="21"/>
    </row>
    <row r="57" spans="3:3">
      <c r="C57" s="21"/>
    </row>
    <row r="58" spans="3:3">
      <c r="C58" s="21"/>
    </row>
    <row r="59" spans="3:3">
      <c r="C59" s="21"/>
    </row>
    <row r="60" spans="3:3">
      <c r="C60" s="21"/>
    </row>
    <row r="61" spans="3:3">
      <c r="C61" s="21"/>
    </row>
    <row r="62" spans="3:3">
      <c r="C62" s="21"/>
    </row>
    <row r="63" spans="3:3">
      <c r="C63" s="21"/>
    </row>
    <row r="64" spans="3:3">
      <c r="C64" s="21"/>
    </row>
    <row r="65" spans="3:3">
      <c r="C65" s="21"/>
    </row>
    <row r="66" spans="3:3">
      <c r="C66" s="21"/>
    </row>
    <row r="67" spans="3:3">
      <c r="C67" s="21"/>
    </row>
    <row r="68" spans="3:3">
      <c r="C68" s="21"/>
    </row>
    <row r="69" spans="3:3">
      <c r="C69" s="21"/>
    </row>
    <row r="70" spans="3:3">
      <c r="C70" s="21"/>
    </row>
    <row r="71" spans="3:3">
      <c r="C71" s="21"/>
    </row>
    <row r="72" spans="3:3">
      <c r="C72" s="21"/>
    </row>
    <row r="73" spans="3:3">
      <c r="C73" s="21"/>
    </row>
    <row r="74" spans="3:3">
      <c r="C74" s="21"/>
    </row>
    <row r="75" spans="3:3">
      <c r="C75" s="21"/>
    </row>
    <row r="76" spans="3:3">
      <c r="C76" s="21"/>
    </row>
    <row r="77" spans="3:3">
      <c r="C77" s="21"/>
    </row>
    <row r="78" spans="3:3">
      <c r="C78" s="21"/>
    </row>
    <row r="79" spans="3:3">
      <c r="C79" s="21"/>
    </row>
    <row r="80" spans="3:3">
      <c r="C80" s="21"/>
    </row>
    <row r="81" spans="3:3">
      <c r="C81" s="21"/>
    </row>
    <row r="82" spans="3:3">
      <c r="C82" s="21"/>
    </row>
    <row r="83" spans="3:3">
      <c r="C83" s="21"/>
    </row>
    <row r="84" spans="3:3">
      <c r="C84" s="21"/>
    </row>
    <row r="85" spans="3:3">
      <c r="C85" s="21"/>
    </row>
    <row r="86" spans="3:3">
      <c r="C86" s="21"/>
    </row>
    <row r="87" spans="3:3">
      <c r="C87" s="21"/>
    </row>
    <row r="88" spans="3:3">
      <c r="C88" s="21"/>
    </row>
    <row r="89" spans="3:3">
      <c r="C89" s="21"/>
    </row>
    <row r="90" spans="3:3">
      <c r="C90" s="21"/>
    </row>
    <row r="91" spans="3:3">
      <c r="C91" s="21"/>
    </row>
    <row r="92" spans="3:3">
      <c r="C92" s="21"/>
    </row>
    <row r="93" spans="3:3">
      <c r="C93" s="21"/>
    </row>
    <row r="94" spans="3:3">
      <c r="C94" s="21"/>
    </row>
    <row r="95" spans="3:3">
      <c r="C95" s="21"/>
    </row>
    <row r="96" spans="3:3">
      <c r="C96" s="21"/>
    </row>
    <row r="97" spans="3:3">
      <c r="C97" s="21"/>
    </row>
    <row r="98" spans="3:3">
      <c r="C98" s="21"/>
    </row>
    <row r="99" spans="3:3">
      <c r="C99" s="21"/>
    </row>
    <row r="100" spans="3:3">
      <c r="C100" s="21"/>
    </row>
    <row r="101" spans="3:3">
      <c r="C101" s="21"/>
    </row>
    <row r="102" spans="3:3">
      <c r="C102" s="21"/>
    </row>
    <row r="103" spans="3:3">
      <c r="C103" s="21"/>
    </row>
    <row r="104" spans="3:3">
      <c r="C104" s="21"/>
    </row>
    <row r="105" spans="3:3">
      <c r="C105" s="21"/>
    </row>
    <row r="106" spans="3:3">
      <c r="C106" s="21"/>
    </row>
    <row r="107" spans="3:3">
      <c r="C107" s="21"/>
    </row>
    <row r="108" spans="3:3">
      <c r="C108" s="21"/>
    </row>
    <row r="109" spans="3:3">
      <c r="C109" s="21"/>
    </row>
    <row r="110" spans="3:3">
      <c r="C110" s="21"/>
    </row>
    <row r="111" spans="3:3">
      <c r="C111" s="21"/>
    </row>
    <row r="112" spans="3:3">
      <c r="C112" s="21"/>
    </row>
    <row r="113" spans="3:3">
      <c r="C113" s="21"/>
    </row>
    <row r="114" spans="3:3">
      <c r="C114" s="21"/>
    </row>
    <row r="115" spans="3:3">
      <c r="C115" s="21"/>
    </row>
    <row r="116" spans="3:3">
      <c r="C116" s="21"/>
    </row>
    <row r="117" spans="3:3">
      <c r="C117" s="21"/>
    </row>
    <row r="118" spans="3:3">
      <c r="C118" s="21"/>
    </row>
    <row r="119" spans="3:3">
      <c r="C119" s="21"/>
    </row>
    <row r="120" spans="3:3">
      <c r="C120" s="21"/>
    </row>
    <row r="121" spans="3:3">
      <c r="C121" s="21"/>
    </row>
    <row r="122" spans="3:3">
      <c r="C122" s="21"/>
    </row>
    <row r="123" spans="3:3">
      <c r="C123" s="21"/>
    </row>
    <row r="124" spans="3:3">
      <c r="C124" s="21"/>
    </row>
    <row r="125" spans="3:3">
      <c r="C125" s="21"/>
    </row>
    <row r="126" spans="3:3">
      <c r="C126" s="21"/>
    </row>
    <row r="127" spans="3:3">
      <c r="C127" s="21"/>
    </row>
    <row r="128" spans="3:3">
      <c r="C128" s="21"/>
    </row>
    <row r="129" spans="3:3">
      <c r="C129" s="21"/>
    </row>
    <row r="130" spans="3:3">
      <c r="C130" s="21"/>
    </row>
    <row r="131" spans="3:3">
      <c r="C131" s="21"/>
    </row>
    <row r="132" spans="3:3">
      <c r="C132" s="21"/>
    </row>
    <row r="133" spans="3:3">
      <c r="C133" s="21"/>
    </row>
    <row r="134" spans="3:3">
      <c r="C134" s="21"/>
    </row>
    <row r="135" spans="3:3">
      <c r="C135" s="21"/>
    </row>
    <row r="136" spans="3:3">
      <c r="C136" s="21"/>
    </row>
    <row r="137" spans="3:3">
      <c r="C137" s="21"/>
    </row>
    <row r="138" spans="3:3">
      <c r="C138" s="21"/>
    </row>
    <row r="139" spans="3:3">
      <c r="C139" s="21"/>
    </row>
    <row r="140" spans="3:3">
      <c r="C140" s="21"/>
    </row>
    <row r="141" spans="3:3">
      <c r="C141" s="21"/>
    </row>
    <row r="142" spans="3:3">
      <c r="C142" s="21"/>
    </row>
    <row r="143" spans="3:3">
      <c r="C143" s="21"/>
    </row>
    <row r="144" spans="3:3">
      <c r="C144" s="21"/>
    </row>
    <row r="145" spans="3:3">
      <c r="C145" s="21"/>
    </row>
    <row r="146" spans="3:3">
      <c r="C146" s="21"/>
    </row>
    <row r="147" spans="3:3">
      <c r="C147" s="21"/>
    </row>
    <row r="148" spans="3:3">
      <c r="C148" s="21"/>
    </row>
    <row r="149" spans="3:3">
      <c r="C149" s="21"/>
    </row>
    <row r="150" spans="3:3">
      <c r="C150" s="21"/>
    </row>
    <row r="151" spans="3:3">
      <c r="C151" s="21"/>
    </row>
    <row r="152" spans="3:3">
      <c r="C152" s="21"/>
    </row>
    <row r="153" spans="3:3">
      <c r="C153" s="21"/>
    </row>
    <row r="154" spans="3:3">
      <c r="C154" s="21"/>
    </row>
    <row r="155" spans="3:3">
      <c r="C155" s="21"/>
    </row>
    <row r="156" spans="3:3">
      <c r="C156" s="21"/>
    </row>
    <row r="157" spans="3:3">
      <c r="C157" s="21"/>
    </row>
    <row r="158" spans="3:3">
      <c r="C158" s="21"/>
    </row>
    <row r="159" spans="3:3">
      <c r="C159" s="21"/>
    </row>
    <row r="160" spans="3:3">
      <c r="C160" s="21"/>
    </row>
    <row r="161" spans="3:3">
      <c r="C161" s="21"/>
    </row>
    <row r="162" spans="3:3">
      <c r="C162" s="21"/>
    </row>
    <row r="163" spans="3:3">
      <c r="C163" s="21"/>
    </row>
    <row r="164" spans="3:3">
      <c r="C164" s="21"/>
    </row>
    <row r="165" spans="3:3">
      <c r="C165" s="21"/>
    </row>
    <row r="166" spans="3:3">
      <c r="C166" s="21"/>
    </row>
    <row r="167" spans="3:3">
      <c r="C167" s="21"/>
    </row>
    <row r="168" spans="3:3">
      <c r="C168" s="21"/>
    </row>
    <row r="169" spans="3:3">
      <c r="C169" s="21"/>
    </row>
    <row r="170" spans="3:3">
      <c r="C170" s="21"/>
    </row>
    <row r="171" spans="3:3">
      <c r="C171" s="21"/>
    </row>
    <row r="172" spans="3:3">
      <c r="C172" s="21"/>
    </row>
    <row r="173" spans="3:3">
      <c r="C173" s="21"/>
    </row>
    <row r="174" spans="3:3">
      <c r="C174" s="21"/>
    </row>
    <row r="175" spans="3:3">
      <c r="C175" s="21"/>
    </row>
    <row r="176" spans="3:3">
      <c r="C176" s="21"/>
    </row>
    <row r="177" spans="3:3">
      <c r="C177" s="21"/>
    </row>
    <row r="178" spans="3:3">
      <c r="C178" s="21"/>
    </row>
    <row r="179" spans="3:3">
      <c r="C179" s="21"/>
    </row>
    <row r="180" spans="3:3">
      <c r="C180" s="21"/>
    </row>
    <row r="181" spans="3:3">
      <c r="C181" s="21"/>
    </row>
    <row r="182" spans="3:3">
      <c r="C182" s="21"/>
    </row>
    <row r="183" spans="3:3">
      <c r="C183" s="21"/>
    </row>
    <row r="184" spans="3:3">
      <c r="C184" s="21"/>
    </row>
    <row r="185" spans="3:3">
      <c r="C185" s="21"/>
    </row>
    <row r="186" spans="3:3">
      <c r="C186" s="21"/>
    </row>
    <row r="187" spans="3:3">
      <c r="C187" s="21"/>
    </row>
    <row r="188" spans="3:3">
      <c r="C188" s="21"/>
    </row>
    <row r="189" spans="3:3">
      <c r="C189" s="21"/>
    </row>
    <row r="190" spans="3:3">
      <c r="C190" s="21"/>
    </row>
    <row r="191" spans="3:3">
      <c r="C191" s="21"/>
    </row>
    <row r="192" spans="3:3">
      <c r="C192" s="21"/>
    </row>
    <row r="193" spans="3:3">
      <c r="C193" s="21"/>
    </row>
    <row r="194" spans="3:3">
      <c r="C194" s="21"/>
    </row>
    <row r="195" spans="3:3">
      <c r="C195" s="21"/>
    </row>
    <row r="196" spans="3:3">
      <c r="C196" s="21"/>
    </row>
  </sheetData>
  <hyperlinks>
    <hyperlink ref="C4" location="'特性表'!A45" display="将敌方推入时造成{1}伤害，冻结并眩晕{2}层，陷阱触发后消失"/>
  </hyperlinks>
  <pageMargins left="0.75" right="0.75" top="1" bottom="1" header="0.5" footer="0.5"/>
  <headerFooter/>
  <legacy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5.2"/>
  <cols>
    <col min="1" max="2" width="14" customWidth="1"/>
    <col min="3" max="3" width="21" customWidth="1"/>
    <col min="4" max="4" width="16" customWidth="1"/>
    <col min="5" max="5" width="57" customWidth="1"/>
    <col min="6" max="17" width="14" customWidth="1"/>
  </cols>
  <sheetData>
    <row r="1" ht="56" spans="1:17">
      <c r="A1" s="1" t="s">
        <v>652</v>
      </c>
      <c r="B1" s="1" t="s">
        <v>671</v>
      </c>
      <c r="C1" s="1" t="s">
        <v>1622</v>
      </c>
      <c r="D1" s="1" t="s">
        <v>1623</v>
      </c>
      <c r="E1" s="1" t="s">
        <v>665</v>
      </c>
      <c r="F1" s="1" t="s">
        <v>1624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>
      <c r="A2" s="21" t="s">
        <v>1625</v>
      </c>
      <c r="B2" s="21" t="s">
        <v>1626</v>
      </c>
      <c r="C2" s="21" t="s">
        <v>1627</v>
      </c>
      <c r="D2" s="21">
        <v>1</v>
      </c>
      <c r="E2" s="16" t="s">
        <v>1628</v>
      </c>
      <c r="F2" s="21">
        <v>1</v>
      </c>
      <c r="G2" s="21"/>
      <c r="H2" s="141" t="s">
        <v>1629</v>
      </c>
      <c r="I2" s="21"/>
      <c r="J2" s="21"/>
      <c r="K2" s="21"/>
      <c r="L2" s="21"/>
      <c r="M2" s="21"/>
      <c r="N2" s="21"/>
      <c r="O2" s="21"/>
      <c r="P2" s="21"/>
      <c r="Q2" s="21"/>
    </row>
    <row r="3" spans="1:17">
      <c r="A3" s="21" t="s">
        <v>1625</v>
      </c>
      <c r="B3" s="21" t="s">
        <v>1626</v>
      </c>
      <c r="C3" s="21" t="s">
        <v>1627</v>
      </c>
      <c r="D3" s="21">
        <v>1</v>
      </c>
      <c r="E3" s="16" t="s">
        <v>1630</v>
      </c>
      <c r="F3" s="21">
        <v>1</v>
      </c>
      <c r="G3" s="21"/>
      <c r="H3" s="23" t="s">
        <v>1631</v>
      </c>
      <c r="I3" s="21"/>
      <c r="J3" s="21"/>
      <c r="K3" s="21"/>
      <c r="L3" s="21"/>
      <c r="M3" s="21"/>
      <c r="N3" s="21"/>
      <c r="O3" s="21"/>
      <c r="P3" s="21"/>
      <c r="Q3" s="21"/>
    </row>
    <row r="4" spans="1:17">
      <c r="A4" s="21" t="s">
        <v>1625</v>
      </c>
      <c r="B4" s="21" t="s">
        <v>1626</v>
      </c>
      <c r="C4" s="21" t="s">
        <v>1632</v>
      </c>
      <c r="D4" s="21">
        <v>1</v>
      </c>
      <c r="E4" s="28" t="s">
        <v>1633</v>
      </c>
      <c r="F4" s="21">
        <v>1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ht="19" customHeight="1" spans="1:17">
      <c r="A5" s="21" t="s">
        <v>1625</v>
      </c>
      <c r="B5" s="21" t="s">
        <v>1626</v>
      </c>
      <c r="C5" s="21" t="s">
        <v>1634</v>
      </c>
      <c r="D5" s="23">
        <v>1</v>
      </c>
      <c r="E5" s="28" t="s">
        <v>1635</v>
      </c>
      <c r="F5" s="21">
        <v>1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>
      <c r="A6" s="21" t="s">
        <v>1636</v>
      </c>
      <c r="B6" s="21" t="s">
        <v>1626</v>
      </c>
      <c r="C6" s="21" t="s">
        <v>1637</v>
      </c>
      <c r="D6" s="23">
        <v>2</v>
      </c>
      <c r="E6" s="28" t="s">
        <v>1638</v>
      </c>
      <c r="F6" s="21">
        <v>1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ht="19" customHeight="1" spans="1:17">
      <c r="A7" s="21" t="s">
        <v>1625</v>
      </c>
      <c r="B7" s="21" t="s">
        <v>1626</v>
      </c>
      <c r="C7" s="21" t="s">
        <v>1639</v>
      </c>
      <c r="D7" s="21">
        <v>1</v>
      </c>
      <c r="E7" s="28" t="s">
        <v>1640</v>
      </c>
      <c r="F7" s="23">
        <v>1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ht="19" customHeight="1" spans="1:17">
      <c r="A8" s="21" t="s">
        <v>1625</v>
      </c>
      <c r="B8" s="21" t="s">
        <v>1626</v>
      </c>
      <c r="C8" s="23" t="s">
        <v>1641</v>
      </c>
      <c r="D8" s="21">
        <v>1</v>
      </c>
      <c r="E8" s="23" t="s">
        <v>1642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>
      <c r="A9" s="21" t="s">
        <v>1636</v>
      </c>
      <c r="B9" s="21" t="s">
        <v>1626</v>
      </c>
      <c r="C9" s="23" t="s">
        <v>1643</v>
      </c>
      <c r="D9" s="21">
        <v>2</v>
      </c>
      <c r="E9" s="23" t="s">
        <v>1644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>
      <c r="A10" s="21" t="s">
        <v>1636</v>
      </c>
      <c r="B10" s="23" t="s">
        <v>1645</v>
      </c>
      <c r="C10" s="23" t="s">
        <v>1646</v>
      </c>
      <c r="D10" s="23">
        <v>1</v>
      </c>
      <c r="E10" s="23" t="s">
        <v>1647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>
      <c r="A11" s="21" t="s">
        <v>1636</v>
      </c>
      <c r="B11" s="23" t="s">
        <v>1645</v>
      </c>
      <c r="C11" s="23" t="s">
        <v>1646</v>
      </c>
      <c r="D11" s="23">
        <v>1</v>
      </c>
      <c r="E11" s="23" t="s">
        <v>1648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>
      <c r="A12" s="21" t="s">
        <v>1625</v>
      </c>
      <c r="B12" s="23" t="s">
        <v>1645</v>
      </c>
      <c r="C12" s="23" t="s">
        <v>18</v>
      </c>
      <c r="D12" s="23">
        <v>1</v>
      </c>
      <c r="E12" s="28" t="s">
        <v>1649</v>
      </c>
      <c r="F12" s="21">
        <v>1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>
      <c r="A13" s="21" t="s">
        <v>1625</v>
      </c>
      <c r="B13" s="23" t="s">
        <v>1645</v>
      </c>
      <c r="C13" s="23" t="s">
        <v>1646</v>
      </c>
      <c r="D13" s="23">
        <v>1</v>
      </c>
      <c r="E13" s="23" t="s">
        <v>1650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>
      <c r="A14" s="21" t="s">
        <v>1625</v>
      </c>
      <c r="B14" s="23" t="s">
        <v>1645</v>
      </c>
      <c r="C14" s="23" t="s">
        <v>1651</v>
      </c>
      <c r="D14" s="23">
        <v>1</v>
      </c>
      <c r="E14" s="28" t="s">
        <v>1652</v>
      </c>
      <c r="F14" s="21">
        <v>1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>
      <c r="A15" s="21" t="s">
        <v>1625</v>
      </c>
      <c r="B15" s="23" t="s">
        <v>1645</v>
      </c>
      <c r="C15" s="23" t="s">
        <v>18</v>
      </c>
      <c r="D15" s="23">
        <v>1</v>
      </c>
      <c r="E15" s="28" t="s">
        <v>1653</v>
      </c>
      <c r="F15" s="21">
        <v>1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>
      <c r="A16" s="21" t="s">
        <v>1636</v>
      </c>
      <c r="B16" s="21" t="s">
        <v>1654</v>
      </c>
      <c r="C16" s="23" t="s">
        <v>21</v>
      </c>
      <c r="D16" s="23">
        <v>2</v>
      </c>
      <c r="E16" s="28" t="s">
        <v>1655</v>
      </c>
      <c r="F16" s="21">
        <v>1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>
      <c r="A17" s="21" t="s">
        <v>1636</v>
      </c>
      <c r="B17" s="21" t="s">
        <v>1654</v>
      </c>
      <c r="C17" s="23" t="s">
        <v>1656</v>
      </c>
      <c r="D17" s="23">
        <v>2</v>
      </c>
      <c r="E17" s="23" t="s">
        <v>1657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>
      <c r="A18" s="21" t="s">
        <v>1636</v>
      </c>
      <c r="B18" s="21" t="s">
        <v>1654</v>
      </c>
      <c r="C18" s="23" t="s">
        <v>1658</v>
      </c>
      <c r="D18" s="23">
        <v>2</v>
      </c>
      <c r="E18" s="28" t="s">
        <v>1659</v>
      </c>
      <c r="F18" s="21">
        <v>1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>
      <c r="A19" s="21" t="s">
        <v>1636</v>
      </c>
      <c r="B19" s="21" t="s">
        <v>1654</v>
      </c>
      <c r="C19" s="23" t="s">
        <v>21</v>
      </c>
      <c r="D19" s="23">
        <v>2</v>
      </c>
      <c r="E19" s="23" t="s">
        <v>1660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>
      <c r="A20" s="21" t="s">
        <v>1636</v>
      </c>
      <c r="B20" s="21" t="s">
        <v>1654</v>
      </c>
      <c r="C20" s="23" t="s">
        <v>21</v>
      </c>
      <c r="D20" s="23">
        <v>2</v>
      </c>
      <c r="E20" s="28" t="s">
        <v>1661</v>
      </c>
      <c r="F20" s="21">
        <v>1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ht="19" customHeight="1" spans="1:17">
      <c r="A21" s="21" t="s">
        <v>1636</v>
      </c>
      <c r="B21" s="21" t="s">
        <v>1654</v>
      </c>
      <c r="C21" s="23" t="s">
        <v>1662</v>
      </c>
      <c r="D21" s="23">
        <v>2</v>
      </c>
      <c r="E21" s="23" t="s">
        <v>1663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ht="19" customHeight="1" spans="1:17">
      <c r="A22" s="21" t="s">
        <v>1636</v>
      </c>
      <c r="B22" s="21" t="s">
        <v>1654</v>
      </c>
      <c r="C22" s="23" t="s">
        <v>1664</v>
      </c>
      <c r="D22" s="23">
        <v>2</v>
      </c>
      <c r="E22" s="23" t="s">
        <v>1665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ht="19" customHeight="1" spans="1:17">
      <c r="A23" s="21" t="s">
        <v>1636</v>
      </c>
      <c r="B23" s="21" t="s">
        <v>1654</v>
      </c>
      <c r="C23" s="23" t="s">
        <v>1664</v>
      </c>
      <c r="D23" s="23">
        <v>2</v>
      </c>
      <c r="E23" s="23" t="s">
        <v>1666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ht="19" customHeight="1" spans="1:17">
      <c r="A24" s="21" t="s">
        <v>1625</v>
      </c>
      <c r="B24" s="21" t="s">
        <v>1667</v>
      </c>
      <c r="C24" s="23" t="s">
        <v>1668</v>
      </c>
      <c r="D24" s="23">
        <v>1</v>
      </c>
      <c r="E24" s="28" t="s">
        <v>1669</v>
      </c>
      <c r="F24" s="21">
        <v>1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ht="19" customHeight="1" spans="1:17">
      <c r="A25" s="21" t="s">
        <v>1625</v>
      </c>
      <c r="B25" s="21" t="s">
        <v>1667</v>
      </c>
      <c r="C25" s="23" t="s">
        <v>1670</v>
      </c>
      <c r="D25" s="23">
        <v>1</v>
      </c>
      <c r="E25" s="28" t="s">
        <v>1671</v>
      </c>
      <c r="F25" s="21">
        <v>1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ht="19" customHeight="1" spans="1:17">
      <c r="A26" s="21" t="s">
        <v>1625</v>
      </c>
      <c r="B26" s="21" t="s">
        <v>1667</v>
      </c>
      <c r="C26" s="23" t="s">
        <v>1672</v>
      </c>
      <c r="D26" s="23">
        <v>1</v>
      </c>
      <c r="E26" s="28" t="s">
        <v>1673</v>
      </c>
      <c r="F26" s="21">
        <v>1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ht="19" customHeight="1" spans="1:17">
      <c r="A27" s="21" t="s">
        <v>1625</v>
      </c>
      <c r="B27" s="21" t="s">
        <v>1667</v>
      </c>
      <c r="C27" s="23" t="s">
        <v>1670</v>
      </c>
      <c r="D27" s="23">
        <v>1</v>
      </c>
      <c r="E27" s="28" t="s">
        <v>1674</v>
      </c>
      <c r="F27" s="21">
        <v>1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ht="19" customHeight="1" spans="1:17">
      <c r="A28" s="21" t="s">
        <v>1625</v>
      </c>
      <c r="B28" s="21" t="s">
        <v>1667</v>
      </c>
      <c r="C28" s="23" t="s">
        <v>1675</v>
      </c>
      <c r="D28" s="23">
        <v>1</v>
      </c>
      <c r="E28" s="28" t="s">
        <v>1676</v>
      </c>
      <c r="F28" s="21">
        <v>1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ht="19" customHeight="1" spans="1:17">
      <c r="A29" s="21" t="s">
        <v>1636</v>
      </c>
      <c r="B29" s="21" t="s">
        <v>1667</v>
      </c>
      <c r="C29" s="23" t="s">
        <v>1677</v>
      </c>
      <c r="D29" s="23">
        <v>2</v>
      </c>
      <c r="E29" s="28" t="s">
        <v>1678</v>
      </c>
      <c r="F29" s="21">
        <v>1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ht="19" customHeight="1" spans="1:17">
      <c r="A30" s="21" t="s">
        <v>1636</v>
      </c>
      <c r="B30" s="21" t="s">
        <v>1667</v>
      </c>
      <c r="C30" s="23" t="s">
        <v>1670</v>
      </c>
      <c r="D30" s="23">
        <v>2</v>
      </c>
      <c r="E30" s="28" t="s">
        <v>1679</v>
      </c>
      <c r="F30" s="21">
        <v>1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ht="19" customHeight="1" spans="1:17">
      <c r="A31" s="21" t="s">
        <v>1625</v>
      </c>
      <c r="B31" s="23" t="s">
        <v>1680</v>
      </c>
      <c r="C31" s="23" t="s">
        <v>1681</v>
      </c>
      <c r="D31" s="23">
        <v>1</v>
      </c>
      <c r="E31" s="28" t="s">
        <v>1682</v>
      </c>
      <c r="F31" s="21">
        <v>1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ht="19" customHeight="1" spans="1:17">
      <c r="A32" s="21" t="s">
        <v>1625</v>
      </c>
      <c r="B32" s="23" t="s">
        <v>1680</v>
      </c>
      <c r="C32" s="23" t="s">
        <v>1683</v>
      </c>
      <c r="D32" s="23">
        <v>1</v>
      </c>
      <c r="E32" s="23" t="s">
        <v>1684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ht="19" customHeight="1" spans="1:17">
      <c r="A33" s="21" t="s">
        <v>1625</v>
      </c>
      <c r="B33" s="23" t="s">
        <v>1680</v>
      </c>
      <c r="C33" s="23" t="s">
        <v>1685</v>
      </c>
      <c r="D33" s="23">
        <v>1</v>
      </c>
      <c r="E33" s="28" t="s">
        <v>1686</v>
      </c>
      <c r="F33" s="21">
        <v>1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ht="19" customHeight="1" spans="1:17">
      <c r="A34" s="21" t="s">
        <v>1625</v>
      </c>
      <c r="B34" s="21" t="s">
        <v>1680</v>
      </c>
      <c r="C34" s="21" t="s">
        <v>1687</v>
      </c>
      <c r="D34" s="21">
        <v>1</v>
      </c>
      <c r="E34" s="28" t="s">
        <v>1688</v>
      </c>
      <c r="F34" s="21">
        <v>1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ht="19" customHeight="1" spans="1:17">
      <c r="A35" s="21" t="s">
        <v>1625</v>
      </c>
      <c r="B35" s="23" t="s">
        <v>1689</v>
      </c>
      <c r="C35" s="23" t="s">
        <v>1683</v>
      </c>
      <c r="D35" s="23">
        <v>1</v>
      </c>
      <c r="E35" s="28" t="s">
        <v>1690</v>
      </c>
      <c r="F35" s="21">
        <v>1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ht="19" customHeight="1" spans="1:17">
      <c r="A36" s="21" t="s">
        <v>1636</v>
      </c>
      <c r="B36" s="23" t="s">
        <v>1689</v>
      </c>
      <c r="C36" s="23" t="s">
        <v>1691</v>
      </c>
      <c r="D36" s="23">
        <v>3</v>
      </c>
      <c r="E36" s="28" t="s">
        <v>1692</v>
      </c>
      <c r="F36" s="21">
        <v>2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ht="19" customHeight="1" spans="1:17">
      <c r="A37" s="21" t="s">
        <v>1636</v>
      </c>
      <c r="B37" s="23" t="s">
        <v>1689</v>
      </c>
      <c r="C37" s="23" t="s">
        <v>1693</v>
      </c>
      <c r="D37" s="23">
        <v>3</v>
      </c>
      <c r="E37" s="23" t="s">
        <v>1694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ht="19" customHeight="1" spans="1:17">
      <c r="A38" s="21" t="s">
        <v>1636</v>
      </c>
      <c r="B38" s="23" t="s">
        <v>1689</v>
      </c>
      <c r="C38" s="23" t="s">
        <v>1693</v>
      </c>
      <c r="D38" s="23">
        <v>3</v>
      </c>
      <c r="E38" s="23" t="s">
        <v>1695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ht="19" customHeight="1" spans="1:17">
      <c r="A39" s="21" t="s">
        <v>1636</v>
      </c>
      <c r="B39" s="23" t="s">
        <v>1689</v>
      </c>
      <c r="C39" s="23" t="s">
        <v>18</v>
      </c>
      <c r="D39" s="23">
        <v>2</v>
      </c>
      <c r="E39" s="28" t="s">
        <v>1696</v>
      </c>
      <c r="F39" s="21">
        <v>1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ht="19" customHeight="1" spans="1:17">
      <c r="A40" s="21" t="s">
        <v>1636</v>
      </c>
      <c r="B40" s="23" t="s">
        <v>1689</v>
      </c>
      <c r="C40" s="23" t="s">
        <v>21</v>
      </c>
      <c r="D40" s="23">
        <v>2</v>
      </c>
      <c r="E40" s="28" t="s">
        <v>1697</v>
      </c>
      <c r="F40" s="21">
        <v>1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ht="19" customHeight="1" spans="1:17">
      <c r="A41" s="21" t="s">
        <v>1636</v>
      </c>
      <c r="B41" s="23" t="s">
        <v>1689</v>
      </c>
      <c r="C41" s="23" t="s">
        <v>21</v>
      </c>
      <c r="D41" s="23">
        <v>2</v>
      </c>
      <c r="E41" s="28" t="s">
        <v>1698</v>
      </c>
      <c r="F41" s="21">
        <v>1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>
      <c r="A42" s="21" t="s">
        <v>1636</v>
      </c>
      <c r="B42" s="23" t="s">
        <v>1689</v>
      </c>
      <c r="C42" s="23" t="s">
        <v>1699</v>
      </c>
      <c r="D42" s="23">
        <v>2</v>
      </c>
      <c r="E42" s="23" t="s">
        <v>1700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 spans="1:17">
      <c r="A43" s="21" t="s">
        <v>1625</v>
      </c>
      <c r="B43" s="23" t="s">
        <v>1689</v>
      </c>
      <c r="C43" s="23" t="s">
        <v>1701</v>
      </c>
      <c r="D43" s="23">
        <v>1</v>
      </c>
      <c r="E43" s="28" t="s">
        <v>1702</v>
      </c>
      <c r="F43" s="21">
        <v>1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ht="28" spans="1:17">
      <c r="A44" s="21" t="s">
        <v>1625</v>
      </c>
      <c r="B44" s="23" t="s">
        <v>1689</v>
      </c>
      <c r="C44" s="23" t="s">
        <v>1703</v>
      </c>
      <c r="D44" s="23">
        <v>1</v>
      </c>
      <c r="E44" s="21" t="s">
        <v>1704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 spans="1:17">
      <c r="A45" s="21" t="s">
        <v>1636</v>
      </c>
      <c r="B45" s="23" t="s">
        <v>1689</v>
      </c>
      <c r="C45" s="23" t="s">
        <v>1683</v>
      </c>
      <c r="D45" s="23">
        <v>3</v>
      </c>
      <c r="E45" s="23" t="s">
        <v>1705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spans="1:17">
      <c r="A46" s="21" t="s">
        <v>1625</v>
      </c>
      <c r="B46" s="21" t="s">
        <v>1689</v>
      </c>
      <c r="C46" s="21" t="s">
        <v>37</v>
      </c>
      <c r="D46" s="21">
        <v>1</v>
      </c>
      <c r="E46" s="16" t="s">
        <v>1706</v>
      </c>
      <c r="F46" s="21">
        <v>1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1:17">
      <c r="A47" s="21" t="s">
        <v>1625</v>
      </c>
      <c r="B47" s="21" t="s">
        <v>1689</v>
      </c>
      <c r="C47" s="21" t="s">
        <v>1707</v>
      </c>
      <c r="D47" s="21">
        <v>1</v>
      </c>
      <c r="E47" s="16" t="s">
        <v>1708</v>
      </c>
      <c r="F47" s="21">
        <v>1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 spans="1:17">
      <c r="A48" s="21" t="s">
        <v>1636</v>
      </c>
      <c r="B48" s="21" t="s">
        <v>1689</v>
      </c>
      <c r="C48" s="21" t="s">
        <v>1709</v>
      </c>
      <c r="D48" s="21">
        <v>4</v>
      </c>
      <c r="E48" s="21" t="s">
        <v>1710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>
      <c r="A49" s="21" t="s">
        <v>1636</v>
      </c>
      <c r="B49" s="21" t="s">
        <v>1689</v>
      </c>
      <c r="C49" s="21" t="s">
        <v>1711</v>
      </c>
      <c r="D49" s="23">
        <v>4</v>
      </c>
      <c r="E49" s="28" t="s">
        <v>1712</v>
      </c>
      <c r="F49" s="21">
        <v>1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>
      <c r="A50" s="21" t="s">
        <v>1636</v>
      </c>
      <c r="B50" s="21" t="s">
        <v>1689</v>
      </c>
      <c r="C50" s="23" t="s">
        <v>1713</v>
      </c>
      <c r="D50" s="23">
        <v>2</v>
      </c>
      <c r="E50" s="28" t="s">
        <v>1714</v>
      </c>
      <c r="F50" s="21">
        <v>1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1:17">
      <c r="A51" s="21" t="s">
        <v>1636</v>
      </c>
      <c r="B51" s="21" t="s">
        <v>1689</v>
      </c>
      <c r="C51" s="23" t="s">
        <v>1713</v>
      </c>
      <c r="D51" s="23">
        <v>2</v>
      </c>
      <c r="E51" s="23" t="s">
        <v>1715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7">
      <c r="A52" s="21" t="s">
        <v>1625</v>
      </c>
      <c r="B52" s="21" t="s">
        <v>1689</v>
      </c>
      <c r="C52" s="21" t="s">
        <v>1716</v>
      </c>
      <c r="D52" s="21">
        <v>1</v>
      </c>
      <c r="E52" s="28" t="s">
        <v>1717</v>
      </c>
      <c r="F52" s="21">
        <v>2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7">
      <c r="A53" s="23" t="s">
        <v>1636</v>
      </c>
      <c r="B53" s="23" t="s">
        <v>1718</v>
      </c>
      <c r="C53" s="23" t="s">
        <v>1709</v>
      </c>
      <c r="D53" s="23">
        <v>2</v>
      </c>
      <c r="E53" s="23" t="s">
        <v>1719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>
      <c r="A54" s="23" t="s">
        <v>1625</v>
      </c>
      <c r="B54" s="23" t="s">
        <v>1718</v>
      </c>
      <c r="C54" s="23" t="s">
        <v>1720</v>
      </c>
      <c r="D54" s="23">
        <v>1</v>
      </c>
      <c r="E54" s="23" t="s">
        <v>1721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1:17">
      <c r="A55" s="23" t="s">
        <v>1625</v>
      </c>
      <c r="B55" s="23" t="s">
        <v>1718</v>
      </c>
      <c r="C55" s="23" t="s">
        <v>1720</v>
      </c>
      <c r="D55" s="23">
        <v>1</v>
      </c>
      <c r="E55" s="23" t="s">
        <v>1722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>
      <c r="A56" s="23" t="s">
        <v>1625</v>
      </c>
      <c r="B56" s="23" t="s">
        <v>1718</v>
      </c>
      <c r="C56" s="23" t="s">
        <v>1723</v>
      </c>
      <c r="D56" s="23">
        <v>1</v>
      </c>
      <c r="E56" s="23" t="s">
        <v>1724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1:17">
      <c r="A57" s="23" t="s">
        <v>1625</v>
      </c>
      <c r="B57" s="23" t="s">
        <v>1626</v>
      </c>
      <c r="C57" s="23" t="s">
        <v>1725</v>
      </c>
      <c r="D57" s="23">
        <v>1</v>
      </c>
      <c r="E57" s="28" t="s">
        <v>1726</v>
      </c>
      <c r="F57" s="21">
        <v>1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1:17">
      <c r="A58" s="23" t="s">
        <v>1636</v>
      </c>
      <c r="B58" s="23" t="s">
        <v>1718</v>
      </c>
      <c r="C58" s="23" t="s">
        <v>1727</v>
      </c>
      <c r="D58" s="23">
        <v>1</v>
      </c>
      <c r="E58" s="23" t="s">
        <v>1728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7">
      <c r="A59" s="23" t="s">
        <v>1625</v>
      </c>
      <c r="B59" s="23" t="s">
        <v>1729</v>
      </c>
      <c r="C59" s="23" t="s">
        <v>1730</v>
      </c>
      <c r="D59" s="23">
        <v>1</v>
      </c>
      <c r="E59" s="23" t="s">
        <v>1731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 spans="6:17"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 spans="5:17">
      <c r="E61" s="23" t="s">
        <v>1732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 spans="5:17">
      <c r="E62" s="28" t="s">
        <v>1733</v>
      </c>
      <c r="F62" s="21">
        <v>1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5:17">
      <c r="E63" s="28" t="s">
        <v>1734</v>
      </c>
      <c r="F63" s="21">
        <v>1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1:17">
      <c r="A64" s="21"/>
      <c r="B64" s="21"/>
      <c r="C64" s="21"/>
      <c r="D64" s="21"/>
      <c r="E64" s="21" t="s">
        <v>1735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1:17">
      <c r="A65" s="21"/>
      <c r="B65" s="21"/>
      <c r="C65" s="21"/>
      <c r="D65" s="21"/>
      <c r="E65" s="21" t="s">
        <v>1736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1:17">
      <c r="A66" s="21"/>
      <c r="B66" s="21"/>
      <c r="C66" s="21"/>
      <c r="D66" s="21"/>
      <c r="E66" s="21" t="s">
        <v>1737</v>
      </c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1:17">
      <c r="A67" s="21"/>
      <c r="B67" s="21"/>
      <c r="C67" s="21"/>
      <c r="D67" s="21"/>
      <c r="E67" s="21" t="s">
        <v>1738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1:17">
      <c r="A68" s="21"/>
      <c r="B68" s="21"/>
      <c r="C68" s="21"/>
      <c r="D68" s="21"/>
      <c r="E68" s="21" t="s">
        <v>1739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1:17">
      <c r="A69" s="21"/>
      <c r="B69" s="21"/>
      <c r="C69" s="21"/>
      <c r="D69" s="21"/>
      <c r="E69" s="16" t="s">
        <v>1740</v>
      </c>
      <c r="F69" s="21">
        <v>1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1:17">
      <c r="A70" s="21"/>
      <c r="B70" s="21"/>
      <c r="C70" s="21"/>
      <c r="D70" s="21"/>
      <c r="E70" s="21" t="s">
        <v>1741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1:17">
      <c r="A71" s="21"/>
      <c r="B71" s="21"/>
      <c r="C71" s="21"/>
      <c r="D71" s="21"/>
      <c r="E71" s="21" t="s">
        <v>1742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1:17">
      <c r="A72" s="21"/>
      <c r="B72" s="21"/>
      <c r="C72" s="21"/>
      <c r="D72" s="21"/>
      <c r="E72" s="21" t="s">
        <v>1743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A73" s="21"/>
      <c r="B73" s="21"/>
      <c r="C73" s="21"/>
      <c r="D73" s="21"/>
      <c r="E73" s="21" t="s">
        <v>1744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A74" s="21"/>
      <c r="B74" s="21"/>
      <c r="C74" s="21"/>
      <c r="D74" s="21"/>
      <c r="E74" s="21" t="s">
        <v>1745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A75" s="21"/>
      <c r="B75" s="21"/>
      <c r="C75" s="21"/>
      <c r="D75" s="21"/>
      <c r="E75" s="21" t="s">
        <v>1746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A76" s="21"/>
      <c r="B76" s="21"/>
      <c r="C76" s="21"/>
      <c r="D76" s="21"/>
      <c r="E76" s="21" t="s">
        <v>1747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A77" s="21"/>
      <c r="B77" s="21"/>
      <c r="C77" s="21"/>
      <c r="D77" s="21"/>
      <c r="E77" s="21" t="s">
        <v>1748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A78" s="21"/>
      <c r="B78" s="21"/>
      <c r="C78" s="21"/>
      <c r="D78" s="21"/>
      <c r="E78" s="21" t="s">
        <v>1749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A79" s="21"/>
      <c r="B79" s="21"/>
      <c r="C79" s="21"/>
      <c r="D79" s="21"/>
      <c r="E79" s="16" t="s">
        <v>1750</v>
      </c>
      <c r="F79" s="21">
        <v>1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A80" s="21"/>
      <c r="B80" s="21"/>
      <c r="C80" s="21"/>
      <c r="D80" s="21"/>
      <c r="E80" s="21" t="s">
        <v>1751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1:17">
      <c r="A81" s="21"/>
      <c r="B81" s="21"/>
      <c r="C81" s="21"/>
      <c r="D81" s="21"/>
      <c r="E81" s="16" t="s">
        <v>1752</v>
      </c>
      <c r="F81" s="21">
        <v>1</v>
      </c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1:17">
      <c r="A82" s="21"/>
      <c r="B82" s="21"/>
      <c r="C82" s="21"/>
      <c r="D82" s="21"/>
      <c r="E82" s="21" t="s">
        <v>1753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 spans="1:17">
      <c r="A83" s="21"/>
      <c r="B83" s="21"/>
      <c r="C83" s="21"/>
      <c r="D83" s="21"/>
      <c r="E83" s="21" t="s">
        <v>1754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 spans="1:17">
      <c r="A84" s="21"/>
      <c r="B84" s="21"/>
      <c r="C84" s="21"/>
      <c r="D84" s="21"/>
      <c r="E84" s="21" t="s">
        <v>1755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 spans="1:17">
      <c r="A85" s="21"/>
      <c r="B85" s="21"/>
      <c r="C85" s="21"/>
      <c r="D85" s="21"/>
      <c r="E85" s="21" t="s">
        <v>1756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 spans="1:17">
      <c r="A86" s="21"/>
      <c r="B86" s="21"/>
      <c r="C86" s="21"/>
      <c r="D86" s="21"/>
      <c r="E86" s="16" t="s">
        <v>1757</v>
      </c>
      <c r="F86" s="21">
        <v>1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 spans="1:17">
      <c r="A87" s="21"/>
      <c r="B87" s="21"/>
      <c r="C87" s="21"/>
      <c r="D87" s="21"/>
      <c r="E87" s="21" t="s">
        <v>1758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 spans="1:17">
      <c r="A88" s="21"/>
      <c r="B88" s="21"/>
      <c r="C88" s="21"/>
      <c r="D88" s="21"/>
      <c r="E88" s="21" t="s">
        <v>1759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 spans="1:17">
      <c r="A89" s="21"/>
      <c r="B89" s="21"/>
      <c r="C89" s="21"/>
      <c r="D89" s="21"/>
      <c r="E89" s="21" t="s">
        <v>1760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 spans="1:17">
      <c r="A90" s="21"/>
      <c r="B90" s="21"/>
      <c r="C90" s="21"/>
      <c r="D90" s="21"/>
      <c r="E90" s="21" t="s">
        <v>1761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 spans="1:17">
      <c r="A91" s="21"/>
      <c r="B91" s="21"/>
      <c r="C91" s="21"/>
      <c r="D91" s="21"/>
      <c r="E91" s="21" t="s">
        <v>1762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 spans="1:17">
      <c r="A92" s="21"/>
      <c r="B92" s="21"/>
      <c r="C92" s="21"/>
      <c r="D92" s="21"/>
      <c r="E92" s="16" t="s">
        <v>1763</v>
      </c>
      <c r="F92" s="21">
        <v>1</v>
      </c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1:17">
      <c r="A93" s="21"/>
      <c r="B93" s="21"/>
      <c r="C93" s="21"/>
      <c r="D93" s="21"/>
      <c r="E93" s="21" t="s">
        <v>1764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 spans="1:17">
      <c r="A94" s="21"/>
      <c r="B94" s="21"/>
      <c r="C94" s="21"/>
      <c r="D94" s="21"/>
      <c r="E94" s="21" t="s">
        <v>1765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 spans="1:17">
      <c r="A95" s="21"/>
      <c r="B95" s="21"/>
      <c r="C95" s="21"/>
      <c r="D95" s="21"/>
      <c r="E95" s="21" t="s">
        <v>1766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  <row r="96" spans="1:17">
      <c r="A96" s="21"/>
      <c r="B96" s="21"/>
      <c r="C96" s="21"/>
      <c r="D96" s="21"/>
      <c r="E96" s="21" t="s">
        <v>1767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 spans="1:17">
      <c r="A97" s="21"/>
      <c r="B97" s="21"/>
      <c r="C97" s="21"/>
      <c r="D97" s="21"/>
      <c r="E97" s="21" t="s">
        <v>1768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 spans="1:17">
      <c r="A98" s="21"/>
      <c r="B98" s="21"/>
      <c r="C98" s="21"/>
      <c r="D98" s="21"/>
      <c r="E98" s="16" t="s">
        <v>1769</v>
      </c>
      <c r="F98" s="21">
        <v>1</v>
      </c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 spans="1:17">
      <c r="A99" s="21"/>
      <c r="B99" s="21"/>
      <c r="C99" s="21"/>
      <c r="D99" s="21"/>
      <c r="E99" s="21" t="s">
        <v>1770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 spans="1:17">
      <c r="A100" s="21"/>
      <c r="B100" s="21"/>
      <c r="C100" s="21"/>
      <c r="D100" s="21"/>
      <c r="E100" s="21" t="s">
        <v>1771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 spans="1:17">
      <c r="A101" s="21"/>
      <c r="B101" s="21"/>
      <c r="C101" s="21"/>
      <c r="D101" s="21"/>
      <c r="E101" s="16" t="s">
        <v>1772</v>
      </c>
      <c r="F101" s="21">
        <v>1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 spans="1:17">
      <c r="A102" s="21"/>
      <c r="B102" s="21"/>
      <c r="C102" s="21"/>
      <c r="D102" s="21"/>
      <c r="E102" s="16" t="s">
        <v>1773</v>
      </c>
      <c r="F102" s="21">
        <v>1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 spans="1:17">
      <c r="A103" s="21"/>
      <c r="B103" s="21"/>
      <c r="C103" s="21"/>
      <c r="D103" s="21"/>
      <c r="E103" s="21" t="s">
        <v>1774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 ht="28" spans="1:17">
      <c r="A104" s="21"/>
      <c r="B104" s="21"/>
      <c r="C104" s="21"/>
      <c r="D104" s="21"/>
      <c r="E104" s="21" t="s">
        <v>1775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 spans="1:17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 spans="1:17">
      <c r="A106" s="21"/>
      <c r="B106" s="21"/>
      <c r="C106" s="21"/>
      <c r="D106" s="21"/>
      <c r="E106" s="21" t="s">
        <v>1776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 spans="1:1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 spans="1:17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 spans="1:17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 spans="1:17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1:17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 spans="1:17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1:17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 spans="1:17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 spans="1:17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  <row r="116" spans="1:17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 spans="1: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</row>
    <row r="118" spans="1:17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 spans="1:17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</row>
    <row r="120" spans="1:17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 spans="1:17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</row>
    <row r="122" spans="1:17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 spans="1:17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</row>
    <row r="124" spans="1:17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 spans="1:17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</row>
    <row r="126" spans="1:17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 spans="1:1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</row>
    <row r="128" spans="1:17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 spans="1:17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</row>
    <row r="130" spans="1:17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 spans="1:17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</row>
    <row r="132" spans="1:17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 spans="1:17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</row>
    <row r="134" spans="1:17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 spans="1:17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 spans="1:17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 spans="1:1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</row>
    <row r="138" spans="1:17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 spans="1:17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</row>
    <row r="140" spans="1:17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 spans="1:17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</row>
    <row r="142" spans="1:17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 spans="1:17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</row>
    <row r="144" spans="1:17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 spans="1:17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  <row r="146" spans="1:17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 spans="1:1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</row>
    <row r="148" spans="1:17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 spans="1:17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</row>
    <row r="150" spans="1:17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 spans="1:17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 spans="1:17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 spans="1:17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4" spans="1:17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 spans="1:17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</row>
    <row r="156" spans="1:17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 spans="1:1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</row>
    <row r="158" spans="1:17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 spans="1:17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</row>
    <row r="160" spans="1:17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 spans="1:17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</row>
    <row r="162" spans="1:17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 spans="1:17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</row>
    <row r="164" spans="1:17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 spans="1:17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</row>
    <row r="166" spans="1:17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 spans="1:1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</row>
    <row r="168" spans="1:17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 spans="1:17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</row>
    <row r="170" spans="1:17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 spans="1:17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</row>
    <row r="172" spans="1:17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 spans="1:17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 spans="1:17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 spans="1:17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</row>
    <row r="176" spans="1:17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 spans="1:1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</row>
    <row r="178" spans="1:17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 spans="1:17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</row>
    <row r="180" spans="1:17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 spans="1:17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</row>
    <row r="182" spans="1:17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 spans="1:17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</row>
    <row r="184" spans="1:17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 spans="1:17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</row>
    <row r="186" spans="1:17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 spans="1:1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</row>
    <row r="188" spans="1:17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 spans="1:17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</row>
    <row r="190" spans="1:17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 spans="1:17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</row>
    <row r="192" spans="1:17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 spans="1:17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</row>
    <row r="194" spans="1:17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 spans="1:17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</row>
    <row r="196" spans="1:17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 spans="1:1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8" spans="1:17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 spans="1:17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0" spans="1:17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 spans="1:17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</row>
    <row r="202" spans="1:17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 spans="1:17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</row>
    <row r="204" spans="1:17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 spans="1:17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6" spans="1:17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 spans="1:1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</row>
    <row r="208" spans="1:17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 spans="1:17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</row>
    <row r="210" spans="1:17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 spans="1:17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 spans="1:17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 spans="1:17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</row>
    <row r="214" spans="1:17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 spans="1:17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</row>
    <row r="216" spans="1:17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 spans="1: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</row>
    <row r="218" spans="1:17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 spans="1:17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</row>
    <row r="220" spans="1:17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 spans="1:1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</row>
    <row r="222" spans="1:1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 spans="1:1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</row>
    <row r="224" spans="1:1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 spans="1:1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</row>
  </sheetData>
  <pageMargins left="0.75" right="0.75" top="1" bottom="1" header="0.5" footer="0.5"/>
  <headerFooter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49"/>
  <sheetViews>
    <sheetView showGridLines="0" workbookViewId="0">
      <selection activeCell="A1" sqref="A1"/>
    </sheetView>
  </sheetViews>
  <sheetFormatPr defaultColWidth="14" defaultRowHeight="15.2"/>
  <cols>
    <col min="1" max="2" width="14" customWidth="1"/>
    <col min="5" max="5" width="14" customWidth="1"/>
    <col min="8" max="109" width="14" customWidth="1"/>
  </cols>
  <sheetData>
    <row r="1" ht="15.6" spans="1:30">
      <c r="A1" s="125" t="s">
        <v>1777</v>
      </c>
      <c r="B1" s="125" t="s">
        <v>1778</v>
      </c>
      <c r="C1" s="126"/>
      <c r="D1" s="126" t="s">
        <v>1779</v>
      </c>
      <c r="E1" s="126"/>
      <c r="F1" s="126"/>
      <c r="G1" s="126"/>
      <c r="H1" s="126"/>
      <c r="I1" s="126"/>
      <c r="J1" s="126"/>
      <c r="K1" s="126"/>
      <c r="L1" s="126"/>
      <c r="M1" s="126"/>
      <c r="N1" s="23"/>
      <c r="Q1" s="34" t="s">
        <v>1780</v>
      </c>
      <c r="R1" s="35" t="s">
        <v>1781</v>
      </c>
      <c r="S1" s="35" t="s">
        <v>1777</v>
      </c>
      <c r="T1" s="35" t="s">
        <v>1778</v>
      </c>
      <c r="U1" s="35" t="s">
        <v>1779</v>
      </c>
      <c r="V1" s="35"/>
      <c r="W1" s="35"/>
      <c r="X1" s="35"/>
      <c r="Y1" s="35"/>
      <c r="Z1" s="35"/>
      <c r="AA1" s="35"/>
      <c r="AB1" s="35"/>
      <c r="AC1" s="35"/>
      <c r="AD1" s="35"/>
    </row>
    <row r="2" ht="15.6" spans="1:30">
      <c r="A2" s="125" t="s">
        <v>1782</v>
      </c>
      <c r="B2" s="125" t="s">
        <v>1782</v>
      </c>
      <c r="C2" s="126"/>
      <c r="D2" s="126" t="s">
        <v>1783</v>
      </c>
      <c r="E2" s="126"/>
      <c r="F2" s="126"/>
      <c r="G2" s="126"/>
      <c r="H2" s="126"/>
      <c r="I2" s="126"/>
      <c r="J2" s="126"/>
      <c r="K2" s="126"/>
      <c r="L2" s="126"/>
      <c r="M2" s="126"/>
      <c r="N2" s="23"/>
      <c r="Q2" s="36" t="s">
        <v>1784</v>
      </c>
      <c r="R2" s="37" t="s">
        <v>1782</v>
      </c>
      <c r="S2" s="37" t="s">
        <v>1782</v>
      </c>
      <c r="T2" s="37" t="s">
        <v>1782</v>
      </c>
      <c r="U2" s="35" t="s">
        <v>1783</v>
      </c>
      <c r="V2" s="35"/>
      <c r="W2" s="35"/>
      <c r="X2" s="35"/>
      <c r="Y2" s="35"/>
      <c r="Z2" s="35"/>
      <c r="AA2" s="35"/>
      <c r="AB2" s="35"/>
      <c r="AC2" s="35"/>
      <c r="AD2" s="35"/>
    </row>
    <row r="3" ht="15.6" spans="1:30">
      <c r="A3" s="125" t="s">
        <v>1785</v>
      </c>
      <c r="B3" s="125" t="s">
        <v>1786</v>
      </c>
      <c r="C3" s="126"/>
      <c r="D3" s="126" t="s">
        <v>1787</v>
      </c>
      <c r="E3" s="126"/>
      <c r="F3" s="126"/>
      <c r="G3" s="126"/>
      <c r="H3" s="126"/>
      <c r="I3" s="126"/>
      <c r="J3" s="126"/>
      <c r="K3" s="126"/>
      <c r="L3" s="126"/>
      <c r="M3" s="126"/>
      <c r="N3" s="23"/>
      <c r="O3" s="23"/>
      <c r="Q3" s="36" t="s">
        <v>210</v>
      </c>
      <c r="R3" s="37" t="s">
        <v>1781</v>
      </c>
      <c r="S3" s="37" t="s">
        <v>1785</v>
      </c>
      <c r="T3" s="37" t="s">
        <v>1786</v>
      </c>
      <c r="U3" s="35" t="s">
        <v>1787</v>
      </c>
      <c r="V3" s="35"/>
      <c r="W3" s="35"/>
      <c r="X3" s="35"/>
      <c r="Y3" s="35"/>
      <c r="Z3" s="35"/>
      <c r="AA3" s="35"/>
      <c r="AB3" s="35"/>
      <c r="AC3" s="35"/>
      <c r="AD3" s="35"/>
    </row>
    <row r="4" ht="15.6" spans="1:30">
      <c r="A4" s="125" t="s">
        <v>1788</v>
      </c>
      <c r="B4" s="125" t="s">
        <v>1788</v>
      </c>
      <c r="C4" s="126"/>
      <c r="D4" s="126" t="s">
        <v>1788</v>
      </c>
      <c r="E4" s="126"/>
      <c r="F4" s="126"/>
      <c r="G4" s="126"/>
      <c r="H4" s="126"/>
      <c r="I4" s="126"/>
      <c r="J4" s="126"/>
      <c r="K4" s="126"/>
      <c r="L4" s="126"/>
      <c r="M4" s="126"/>
      <c r="Q4" s="138" t="s">
        <v>1789</v>
      </c>
      <c r="R4" s="139"/>
      <c r="S4" s="139" t="s">
        <v>1788</v>
      </c>
      <c r="T4" s="139" t="s">
        <v>1788</v>
      </c>
      <c r="U4" s="140" t="s">
        <v>1788</v>
      </c>
      <c r="V4" s="140"/>
      <c r="W4" s="140"/>
      <c r="X4" s="140"/>
      <c r="Y4" s="140"/>
      <c r="Z4" s="140"/>
      <c r="AA4" s="140"/>
      <c r="AB4" s="140"/>
      <c r="AC4" s="140"/>
      <c r="AD4" s="140"/>
    </row>
    <row r="5" spans="1:30">
      <c r="A5" s="127">
        <v>0</v>
      </c>
      <c r="B5" s="128">
        <v>10000</v>
      </c>
      <c r="C5" s="129" t="s">
        <v>1790</v>
      </c>
      <c r="D5" s="130">
        <v>10021</v>
      </c>
      <c r="E5" s="133">
        <v>10030</v>
      </c>
      <c r="F5" s="130">
        <v>10080</v>
      </c>
      <c r="G5" s="130">
        <v>10036</v>
      </c>
      <c r="H5" s="133">
        <v>10035</v>
      </c>
      <c r="I5" s="133">
        <v>10037</v>
      </c>
      <c r="J5" s="135">
        <v>10012</v>
      </c>
      <c r="K5" s="135">
        <v>10031</v>
      </c>
      <c r="L5" s="136">
        <v>10026</v>
      </c>
      <c r="M5" s="137">
        <v>10020</v>
      </c>
      <c r="N5" s="9"/>
      <c r="Q5" s="32"/>
      <c r="R5" s="32"/>
      <c r="S5" s="50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>
      <c r="A6" s="131"/>
      <c r="B6" s="64" t="str">
        <f>IF(ISNUMBER(MATCH(B5,单位卡分表!$N:$N,0)),INDEX(单位卡分表!$B:$B,MATCH(B5,单位卡分表!$N:$N,0)),INDEX(技能卡分表!$B:$B,MATCH(B5,技能卡分表!$A:$A,0)))</f>
        <v>传奇飞行员 舰长</v>
      </c>
      <c r="C6" s="132" t="s">
        <v>1791</v>
      </c>
      <c r="D6" s="64" t="str">
        <f>IF(ISNUMBER(MATCH(D5,单位卡分表!$A:$A,0)),INDEX(单位卡分表!$B:$B,MATCH(D5,单位卡分表!$A:$A,0)),INDEX(技能卡分表!$B:$B,MATCH(D5,技能卡分表!$A:$A,0)))</f>
        <v>自动铅笔 追忆</v>
      </c>
      <c r="E6" s="64" t="str">
        <f>IF(ISNUMBER(MATCH(E5,单位卡分表!$A:$A,0)),INDEX(单位卡分表!$B:$B,MATCH(E5,单位卡分表!$A:$A,0)),INDEX(技能卡分表!$B:$B,MATCH(E5,技能卡分表!$A:$A,0)))</f>
        <v>军鼓 震声</v>
      </c>
      <c r="F6" s="64" t="str">
        <f>IF(ISNUMBER(MATCH(F5,单位卡分表!$A:$A,0)),INDEX(单位卡分表!$B:$B,MATCH(F5,单位卡分表!$A:$A,0)),INDEX(技能卡分表!$B:$B,MATCH(F5,技能卡分表!$A:$A,0)))</f>
        <v>安全帽 小橘</v>
      </c>
      <c r="G6" s="64" t="str">
        <f>IF(ISNUMBER(MATCH(G5,单位卡分表!$A:$A,0)),INDEX(单位卡分表!$B:$B,MATCH(G5,单位卡分表!$A:$A,0)),INDEX(技能卡分表!$B:$B,MATCH(G5,技能卡分表!$A:$A,0)))</f>
        <v>纯净水 满满</v>
      </c>
      <c r="H6" s="64" t="str">
        <f>IF(ISNUMBER(MATCH(H5,单位卡分表!$A:$A,0)),INDEX(单位卡分表!$B:$B,MATCH(H5,单位卡分表!$A:$A,0)),INDEX(技能卡分表!$B:$B,MATCH(H5,技能卡分表!$A:$A,0)))</f>
        <v>纯净水 浅浅</v>
      </c>
      <c r="I6" s="64" t="str">
        <f>IF(ISNUMBER(MATCH(I5,单位卡分表!$A:$A,0)),INDEX(单位卡分表!$B:$B,MATCH(I5,单位卡分表!$A:$A,0)),INDEX(技能卡分表!$B:$B,MATCH(I5,技能卡分表!$A:$A,0)))</f>
        <v>红汽水 浅浅</v>
      </c>
      <c r="J6" s="64" t="str">
        <f>IF(ISNUMBER(MATCH(J5,单位卡分表!$A:$A,0)),INDEX(单位卡分表!$B:$B,MATCH(J5,单位卡分表!$A:$A,0)),INDEX(技能卡分表!$B:$B,MATCH(J5,技能卡分表!$A:$A,0)))</f>
        <v>摩托 赤狸
塞琳娜</v>
      </c>
      <c r="K6" s="64" t="str">
        <f>IF(ISNUMBER(MATCH(K5,单位卡分表!$A:$A,0)),INDEX(单位卡分表!$B:$B,MATCH(K5,单位卡分表!$A:$A,0)),INDEX(技能卡分表!$B:$B,MATCH(K5,技能卡分表!$A:$A,0)))</f>
        <v>注射器 针妮
佩妮（英文penny，联想小针）</v>
      </c>
      <c r="L6" s="64" t="str">
        <f>IF(ISNUMBER(MATCH(L5,单位卡分表!$A:$A,0)),INDEX(单位卡分表!$B:$B,MATCH(L5,单位卡分表!$A:$A,0)),INDEX(技能卡分表!$B:$B,MATCH(L5,技能卡分表!$A:$A,0)))</f>
        <v>功能饮料 牛红</v>
      </c>
      <c r="M6" s="64" t="str">
        <f>IF(ISNUMBER(MATCH(M5,单位卡分表!$A:$A,0)),INDEX(单位卡分表!$B:$B,MATCH(M5,单位卡分表!$A:$A,0)),INDEX(技能卡分表!$B:$B,MATCH(M5,技能卡分表!$A:$A,0)))</f>
        <v>时钟 晨曦</v>
      </c>
      <c r="N6" s="9" t="str">
        <f>IF(SUMPRODUCT(COUNTIF(D6:M6,D6:M6))&gt;COLUMNS(D6:M6),"有重复","无重复")</f>
        <v>无重复</v>
      </c>
      <c r="Q6" s="32"/>
      <c r="R6" s="32"/>
      <c r="S6" s="50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>
      <c r="A7" s="127">
        <v>0</v>
      </c>
      <c r="B7" s="128">
        <v>10000</v>
      </c>
      <c r="C7" s="129" t="s">
        <v>1790</v>
      </c>
      <c r="D7" s="130">
        <v>10039</v>
      </c>
      <c r="E7" s="133">
        <v>10030</v>
      </c>
      <c r="F7" s="130">
        <v>10050</v>
      </c>
      <c r="G7" s="130">
        <v>10036</v>
      </c>
      <c r="H7" s="133">
        <v>10035</v>
      </c>
      <c r="I7" s="133">
        <v>10037</v>
      </c>
      <c r="J7" s="135">
        <v>10079</v>
      </c>
      <c r="K7" s="135">
        <v>10044</v>
      </c>
      <c r="L7" s="136">
        <v>10026</v>
      </c>
      <c r="M7" s="137">
        <v>10020</v>
      </c>
      <c r="N7" s="9"/>
      <c r="Q7" s="32"/>
      <c r="R7" s="32"/>
      <c r="S7" s="50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>
      <c r="A8" s="127"/>
      <c r="B8" s="64" t="str">
        <f>IF(ISNUMBER(MATCH(B7,单位卡分表!$N:$N,0)),INDEX(单位卡分表!$B:$B,MATCH(B7,单位卡分表!$N:$N,0)),INDEX(技能卡分表!$B:$B,MATCH(B7,技能卡分表!$A:$A,0)))</f>
        <v>传奇飞行员 舰长</v>
      </c>
      <c r="C8" s="132" t="s">
        <v>1791</v>
      </c>
      <c r="D8" s="64" t="str">
        <f>IF(ISNUMBER(MATCH(D7,单位卡分表!$A:$A,0)),INDEX(单位卡分表!$B:$B,MATCH(D7,单位卡分表!$A:$A,0)),INDEX(技能卡分表!$B:$B,MATCH(D7,技能卡分表!$A:$A,0)))</f>
        <v>绿汽水 浅浅</v>
      </c>
      <c r="E8" s="64" t="str">
        <f>IF(ISNUMBER(MATCH(E7,单位卡分表!$A:$A,0)),INDEX(单位卡分表!$B:$B,MATCH(E7,单位卡分表!$A:$A,0)),INDEX(技能卡分表!$B:$B,MATCH(E7,技能卡分表!$A:$A,0)))</f>
        <v>军鼓 震声</v>
      </c>
      <c r="F8" s="64" t="str">
        <f>IF(ISNUMBER(MATCH(F7,单位卡分表!$A:$A,0)),INDEX(单位卡分表!$B:$B,MATCH(F7,单位卡分表!$A:$A,0)),INDEX(技能卡分表!$B:$B,MATCH(F7,技能卡分表!$A:$A,0)))</f>
        <v>茶包 小茗</v>
      </c>
      <c r="G8" s="64" t="str">
        <f>IF(ISNUMBER(MATCH(G7,单位卡分表!$A:$A,0)),INDEX(单位卡分表!$B:$B,MATCH(G7,单位卡分表!$A:$A,0)),INDEX(技能卡分表!$B:$B,MATCH(G7,技能卡分表!$A:$A,0)))</f>
        <v>纯净水 满满</v>
      </c>
      <c r="H8" s="64" t="str">
        <f>IF(ISNUMBER(MATCH(H7,单位卡分表!$A:$A,0)),INDEX(单位卡分表!$B:$B,MATCH(H7,单位卡分表!$A:$A,0)),INDEX(技能卡分表!$B:$B,MATCH(H7,技能卡分表!$A:$A,0)))</f>
        <v>纯净水 浅浅</v>
      </c>
      <c r="I8" s="64" t="str">
        <f>IF(ISNUMBER(MATCH(I7,单位卡分表!$A:$A,0)),INDEX(单位卡分表!$B:$B,MATCH(I7,单位卡分表!$A:$A,0)),INDEX(技能卡分表!$B:$B,MATCH(I7,技能卡分表!$A:$A,0)))</f>
        <v>红汽水 浅浅</v>
      </c>
      <c r="J8" s="64" t="str">
        <f>IF(ISNUMBER(MATCH(J7,单位卡分表!$A:$A,0)),INDEX(单位卡分表!$B:$B,MATCH(J7,单位卡分表!$A:$A,0)),INDEX(技能卡分表!$B:$B,MATCH(J7,技能卡分表!$A:$A,0)))</f>
        <v>炸蛋</v>
      </c>
      <c r="K8" s="64" t="str">
        <f>IF(ISNUMBER(MATCH(K7,单位卡分表!$A:$A,0)),INDEX(单位卡分表!$B:$B,MATCH(K7,单位卡分表!$A:$A,0)),INDEX(技能卡分表!$B:$B,MATCH(K7,技能卡分表!$A:$A,0)))</f>
        <v>煤油灯 流露</v>
      </c>
      <c r="L8" s="64" t="str">
        <f>IF(ISNUMBER(MATCH(L7,单位卡分表!$A:$A,0)),INDEX(单位卡分表!$B:$B,MATCH(L7,单位卡分表!$A:$A,0)),INDEX(技能卡分表!$B:$B,MATCH(L7,技能卡分表!$A:$A,0)))</f>
        <v>功能饮料 牛红</v>
      </c>
      <c r="M8" s="64" t="str">
        <f>IF(ISNUMBER(MATCH(M7,单位卡分表!$A:$A,0)),INDEX(单位卡分表!$B:$B,MATCH(M7,单位卡分表!$A:$A,0)),INDEX(技能卡分表!$B:$B,MATCH(M7,技能卡分表!$A:$A,0)))</f>
        <v>时钟 晨曦</v>
      </c>
      <c r="N8" s="9" t="str">
        <f>IF(SUMPRODUCT(COUNTIF(D8:M8,D8:M8))&gt;COLUMNS(D8:M8),"有重复","无重复")</f>
        <v>无重复</v>
      </c>
      <c r="Q8" s="32"/>
      <c r="R8" s="32"/>
      <c r="S8" s="50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>
      <c r="A9" s="127">
        <v>0</v>
      </c>
      <c r="B9" s="128">
        <v>10002</v>
      </c>
      <c r="C9" s="129" t="s">
        <v>1790</v>
      </c>
      <c r="D9" s="130">
        <v>10033</v>
      </c>
      <c r="E9" s="133">
        <v>10060</v>
      </c>
      <c r="F9" s="130">
        <v>10051</v>
      </c>
      <c r="G9" s="130">
        <v>10036</v>
      </c>
      <c r="H9" s="133">
        <v>10035</v>
      </c>
      <c r="I9" s="133">
        <v>10037</v>
      </c>
      <c r="J9" s="135">
        <v>10079</v>
      </c>
      <c r="K9" s="135">
        <v>10044</v>
      </c>
      <c r="L9" s="136">
        <v>10026</v>
      </c>
      <c r="M9" s="137">
        <v>10020</v>
      </c>
      <c r="N9" s="9"/>
      <c r="Q9" s="32"/>
      <c r="R9" s="32"/>
      <c r="S9" s="50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>
      <c r="A10" s="127"/>
      <c r="B10" s="64" t="str">
        <f>IF(ISNUMBER(MATCH(B9,单位卡分表!$N:$N,0)),INDEX(单位卡分表!$B:$B,MATCH(B9,单位卡分表!$N:$N,0)),INDEX(技能卡分表!$B:$B,MATCH(B9,技能卡分表!$A:$A,0)))</f>
        <v>最强盗贼王 露娜（Luna）</v>
      </c>
      <c r="C10" s="132" t="s">
        <v>1791</v>
      </c>
      <c r="D10" s="64" t="str">
        <f>IF(ISNUMBER(MATCH(D9,单位卡分表!$A:$A,0)),INDEX(单位卡分表!$B:$B,MATCH(D9,单位卡分表!$A:$A,0)),INDEX(技能卡分表!$B:$B,MATCH(D9,技能卡分表!$A:$A,0)))</f>
        <v>蜡烛 热泪</v>
      </c>
      <c r="E10" s="64" t="str">
        <f>IF(ISNUMBER(MATCH(E9,单位卡分表!$A:$A,0)),INDEX(单位卡分表!$B:$B,MATCH(E9,单位卡分表!$A:$A,0)),INDEX(技能卡分表!$B:$B,MATCH(E9,技能卡分表!$A:$A,0)))</f>
        <v>爆米花 酥脆</v>
      </c>
      <c r="F10" s="64" t="str">
        <f>IF(ISNUMBER(MATCH(F9,单位卡分表!$A:$A,0)),INDEX(单位卡分表!$B:$B,MATCH(F9,单位卡分表!$A:$A,0)),INDEX(技能卡分表!$B:$B,MATCH(F9,技能卡分表!$A:$A,0)))</f>
        <v>气球 飘舞</v>
      </c>
      <c r="G10" s="64" t="str">
        <f>IF(ISNUMBER(MATCH(G9,单位卡分表!$A:$A,0)),INDEX(单位卡分表!$B:$B,MATCH(G9,单位卡分表!$A:$A,0)),INDEX(技能卡分表!$B:$B,MATCH(G9,技能卡分表!$A:$A,0)))</f>
        <v>纯净水 满满</v>
      </c>
      <c r="H10" s="64" t="str">
        <f>IF(ISNUMBER(MATCH(H9,单位卡分表!$A:$A,0)),INDEX(单位卡分表!$B:$B,MATCH(H9,单位卡分表!$A:$A,0)),INDEX(技能卡分表!$B:$B,MATCH(H9,技能卡分表!$A:$A,0)))</f>
        <v>纯净水 浅浅</v>
      </c>
      <c r="I10" s="64" t="str">
        <f>IF(ISNUMBER(MATCH(I9,单位卡分表!$A:$A,0)),INDEX(单位卡分表!$B:$B,MATCH(I9,单位卡分表!$A:$A,0)),INDEX(技能卡分表!$B:$B,MATCH(I9,技能卡分表!$A:$A,0)))</f>
        <v>红汽水 浅浅</v>
      </c>
      <c r="J10" s="64" t="str">
        <f>IF(ISNUMBER(MATCH(J9,单位卡分表!$A:$A,0)),INDEX(单位卡分表!$B:$B,MATCH(J9,单位卡分表!$A:$A,0)),INDEX(技能卡分表!$B:$B,MATCH(J9,技能卡分表!$A:$A,0)))</f>
        <v>炸蛋</v>
      </c>
      <c r="K10" s="64" t="str">
        <f>IF(ISNUMBER(MATCH(K9,单位卡分表!$A:$A,0)),INDEX(单位卡分表!$B:$B,MATCH(K9,单位卡分表!$A:$A,0)),INDEX(技能卡分表!$B:$B,MATCH(K9,技能卡分表!$A:$A,0)))</f>
        <v>煤油灯 流露</v>
      </c>
      <c r="L10" s="64" t="str">
        <f>IF(ISNUMBER(MATCH(L9,单位卡分表!$A:$A,0)),INDEX(单位卡分表!$B:$B,MATCH(L9,单位卡分表!$A:$A,0)),INDEX(技能卡分表!$B:$B,MATCH(L9,技能卡分表!$A:$A,0)))</f>
        <v>功能饮料 牛红</v>
      </c>
      <c r="M10" s="64" t="str">
        <f>IF(ISNUMBER(MATCH(M9,单位卡分表!$A:$A,0)),INDEX(单位卡分表!$B:$B,MATCH(M9,单位卡分表!$A:$A,0)),INDEX(技能卡分表!$B:$B,MATCH(M9,技能卡分表!$A:$A,0)))</f>
        <v>时钟 晨曦</v>
      </c>
      <c r="N10" s="9" t="str">
        <f>IF(SUMPRODUCT(COUNTIF(D10:M10,D10:M10))&gt;COLUMNS(D10:M10),"有重复","无重复")</f>
        <v>无重复</v>
      </c>
      <c r="Q10" s="32"/>
      <c r="R10" s="32"/>
      <c r="S10" s="50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>
      <c r="A11" s="127">
        <v>0</v>
      </c>
      <c r="B11" s="128">
        <v>10002</v>
      </c>
      <c r="C11" s="129" t="s">
        <v>1790</v>
      </c>
      <c r="D11" s="130">
        <v>10015</v>
      </c>
      <c r="E11" s="133">
        <v>10017</v>
      </c>
      <c r="F11" s="130">
        <v>10050</v>
      </c>
      <c r="G11" s="130">
        <v>10036</v>
      </c>
      <c r="H11" s="133">
        <v>10035</v>
      </c>
      <c r="I11" s="133">
        <v>10037</v>
      </c>
      <c r="J11" s="135">
        <v>10011</v>
      </c>
      <c r="K11" s="135">
        <v>10012</v>
      </c>
      <c r="L11" s="136">
        <v>10026</v>
      </c>
      <c r="M11" s="137">
        <v>10020</v>
      </c>
      <c r="N11" s="9"/>
      <c r="Q11" s="32"/>
      <c r="R11" s="32"/>
      <c r="S11" s="50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>
      <c r="A12" s="127"/>
      <c r="B12" s="64" t="str">
        <f>IF(ISNUMBER(MATCH(B11,单位卡分表!$N:$N,0)),INDEX(单位卡分表!$B:$B,MATCH(B11,单位卡分表!$N:$N,0)),INDEX(技能卡分表!$B:$B,MATCH(B11,技能卡分表!$A:$A,0)))</f>
        <v>最强盗贼王 露娜（Luna）</v>
      </c>
      <c r="C12" s="132" t="s">
        <v>1791</v>
      </c>
      <c r="D12" s="64" t="str">
        <f>IF(ISNUMBER(MATCH(D11,单位卡分表!$A:$A,0)),INDEX(单位卡分表!$B:$B,MATCH(D11,单位卡分表!$A:$A,0)),INDEX(技能卡分表!$B:$B,MATCH(D11,技能卡分表!$A:$A,0)))</f>
        <v>留声机 回音
玛利亚</v>
      </c>
      <c r="E12" s="64" t="str">
        <f>IF(ISNUMBER(MATCH(E11,单位卡分表!$A:$A,0)),INDEX(单位卡分表!$B:$B,MATCH(E11,单位卡分表!$A:$A,0)),INDEX(技能卡分表!$B:$B,MATCH(E11,技能卡分表!$A:$A,0)))</f>
        <v>电池 欧姆</v>
      </c>
      <c r="F12" s="64" t="str">
        <f>IF(ISNUMBER(MATCH(F11,单位卡分表!$A:$A,0)),INDEX(单位卡分表!$B:$B,MATCH(F11,单位卡分表!$A:$A,0)),INDEX(技能卡分表!$B:$B,MATCH(F11,技能卡分表!$A:$A,0)))</f>
        <v>茶包 小茗</v>
      </c>
      <c r="G12" s="64" t="str">
        <f>IF(ISNUMBER(MATCH(G11,单位卡分表!$A:$A,0)),INDEX(单位卡分表!$B:$B,MATCH(G11,单位卡分表!$A:$A,0)),INDEX(技能卡分表!$B:$B,MATCH(G11,技能卡分表!$A:$A,0)))</f>
        <v>纯净水 满满</v>
      </c>
      <c r="H12" s="64" t="str">
        <f>IF(ISNUMBER(MATCH(H11,单位卡分表!$A:$A,0)),INDEX(单位卡分表!$B:$B,MATCH(H11,单位卡分表!$A:$A,0)),INDEX(技能卡分表!$B:$B,MATCH(H11,技能卡分表!$A:$A,0)))</f>
        <v>纯净水 浅浅</v>
      </c>
      <c r="I12" s="64" t="str">
        <f>IF(ISNUMBER(MATCH(I11,单位卡分表!$A:$A,0)),INDEX(单位卡分表!$B:$B,MATCH(I11,单位卡分表!$A:$A,0)),INDEX(技能卡分表!$B:$B,MATCH(I11,技能卡分表!$A:$A,0)))</f>
        <v>红汽水 浅浅</v>
      </c>
      <c r="J12" s="64" t="str">
        <f>IF(ISNUMBER(MATCH(J11,单位卡分表!$A:$A,0)),INDEX(单位卡分表!$B:$B,MATCH(J11,单位卡分表!$A:$A,0)),INDEX(技能卡分表!$B:$B,MATCH(J11,技能卡分表!$A:$A,0)))</f>
        <v>纸巾 缠缠</v>
      </c>
      <c r="K12" s="64" t="str">
        <f>IF(ISNUMBER(MATCH(K11,单位卡分表!$A:$A,0)),INDEX(单位卡分表!$B:$B,MATCH(K11,单位卡分表!$A:$A,0)),INDEX(技能卡分表!$B:$B,MATCH(K11,技能卡分表!$A:$A,0)))</f>
        <v>摩托 赤狸
塞琳娜</v>
      </c>
      <c r="L12" s="64" t="str">
        <f>IF(ISNUMBER(MATCH(L11,单位卡分表!$A:$A,0)),INDEX(单位卡分表!$B:$B,MATCH(L11,单位卡分表!$A:$A,0)),INDEX(技能卡分表!$B:$B,MATCH(L11,技能卡分表!$A:$A,0)))</f>
        <v>功能饮料 牛红</v>
      </c>
      <c r="M12" s="64" t="str">
        <f>IF(ISNUMBER(MATCH(M11,单位卡分表!$A:$A,0)),INDEX(单位卡分表!$B:$B,MATCH(M11,单位卡分表!$A:$A,0)),INDEX(技能卡分表!$B:$B,MATCH(M11,技能卡分表!$A:$A,0)))</f>
        <v>时钟 晨曦</v>
      </c>
      <c r="N12" s="9" t="str">
        <f>IF(SUMPRODUCT(COUNTIF(D12:M12,D12:M12))&gt;COLUMNS(D12:M12),"有重复","无重复")</f>
        <v>无重复</v>
      </c>
      <c r="Q12" s="32"/>
      <c r="R12" s="32"/>
      <c r="S12" s="50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>
      <c r="A13" s="127">
        <v>0</v>
      </c>
      <c r="B13" s="128">
        <v>10003</v>
      </c>
      <c r="C13" s="129" t="s">
        <v>1790</v>
      </c>
      <c r="D13" s="130">
        <v>10021</v>
      </c>
      <c r="E13" s="133">
        <v>10062</v>
      </c>
      <c r="F13" s="130">
        <v>10016</v>
      </c>
      <c r="G13" s="130">
        <v>10036</v>
      </c>
      <c r="H13" s="133">
        <v>10035</v>
      </c>
      <c r="I13" s="133">
        <v>10037</v>
      </c>
      <c r="J13" s="135">
        <v>10077</v>
      </c>
      <c r="K13" s="135">
        <v>10013</v>
      </c>
      <c r="L13" s="136">
        <v>10026</v>
      </c>
      <c r="M13" s="137">
        <v>10020</v>
      </c>
      <c r="N13" s="9"/>
      <c r="Q13" s="32"/>
      <c r="R13" s="32"/>
      <c r="S13" s="50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>
      <c r="A14" s="127"/>
      <c r="B14" s="64" t="str">
        <f>IF(ISNUMBER(MATCH(B13,单位卡分表!$N:$N,0)),INDEX(单位卡分表!$B:$B,MATCH(B13,单位卡分表!$N:$N,0)),INDEX(技能卡分表!$B:$B,MATCH(B13,技能卡分表!$A:$A,0)))</f>
        <v>轻灵跃影 乔艾塔（Joetta）</v>
      </c>
      <c r="C14" s="132" t="s">
        <v>1791</v>
      </c>
      <c r="D14" s="64" t="str">
        <f>IF(ISNUMBER(MATCH(D13,单位卡分表!$A:$A,0)),INDEX(单位卡分表!$B:$B,MATCH(D13,单位卡分表!$A:$A,0)),INDEX(技能卡分表!$B:$B,MATCH(D13,技能卡分表!$A:$A,0)))</f>
        <v>自动铅笔 追忆</v>
      </c>
      <c r="E14" s="64" t="str">
        <f>IF(ISNUMBER(MATCH(E13,单位卡分表!$A:$A,0)),INDEX(单位卡分表!$B:$B,MATCH(E13,单位卡分表!$A:$A,0)),INDEX(技能卡分表!$B:$B,MATCH(E13,技能卡分表!$A:$A,0)))</f>
        <v>绿汽水 满满（复用）</v>
      </c>
      <c r="F14" s="64" t="str">
        <f>IF(ISNUMBER(MATCH(F13,单位卡分表!$A:$A,0)),INDEX(单位卡分表!$B:$B,MATCH(F13,单位卡分表!$A:$A,0)),INDEX(技能卡分表!$B:$B,MATCH(F13,技能卡分表!$A:$A,0)))</f>
        <v>电扇 彩虹</v>
      </c>
      <c r="G14" s="64" t="str">
        <f>IF(ISNUMBER(MATCH(G13,单位卡分表!$A:$A,0)),INDEX(单位卡分表!$B:$B,MATCH(G13,单位卡分表!$A:$A,0)),INDEX(技能卡分表!$B:$B,MATCH(G13,技能卡分表!$A:$A,0)))</f>
        <v>纯净水 满满</v>
      </c>
      <c r="H14" s="64" t="str">
        <f>IF(ISNUMBER(MATCH(H13,单位卡分表!$A:$A,0)),INDEX(单位卡分表!$B:$B,MATCH(H13,单位卡分表!$A:$A,0)),INDEX(技能卡分表!$B:$B,MATCH(H13,技能卡分表!$A:$A,0)))</f>
        <v>纯净水 浅浅</v>
      </c>
      <c r="I14" s="64" t="str">
        <f>IF(ISNUMBER(MATCH(I13,单位卡分表!$A:$A,0)),INDEX(单位卡分表!$B:$B,MATCH(I13,单位卡分表!$A:$A,0)),INDEX(技能卡分表!$B:$B,MATCH(I13,技能卡分表!$A:$A,0)))</f>
        <v>红汽水 浅浅</v>
      </c>
      <c r="J14" s="64" t="str">
        <f>IF(ISNUMBER(MATCH(J13,单位卡分表!$A:$A,0)),INDEX(单位卡分表!$B:$B,MATCH(J13,单位卡分表!$A:$A,0)),INDEX(技能卡分表!$B:$B,MATCH(J13,技能卡分表!$A:$A,0)))</f>
        <v>接力棒 传承</v>
      </c>
      <c r="K14" s="64" t="str">
        <f>IF(ISNUMBER(MATCH(K13,单位卡分表!$A:$A,0)),INDEX(单位卡分表!$B:$B,MATCH(K13,单位卡分表!$A:$A,0)),INDEX(技能卡分表!$B:$B,MATCH(K13,技能卡分表!$A:$A,0)))</f>
        <v>雨伞 守心
布洛莉Brolly</v>
      </c>
      <c r="L14" s="64" t="str">
        <f>IF(ISNUMBER(MATCH(L13,单位卡分表!$A:$A,0)),INDEX(单位卡分表!$B:$B,MATCH(L13,单位卡分表!$A:$A,0)),INDEX(技能卡分表!$B:$B,MATCH(L13,技能卡分表!$A:$A,0)))</f>
        <v>功能饮料 牛红</v>
      </c>
      <c r="M14" s="64" t="str">
        <f>IF(ISNUMBER(MATCH(M13,单位卡分表!$A:$A,0)),INDEX(单位卡分表!$B:$B,MATCH(M13,单位卡分表!$A:$A,0)),INDEX(技能卡分表!$B:$B,MATCH(M13,技能卡分表!$A:$A,0)))</f>
        <v>时钟 晨曦</v>
      </c>
      <c r="N14" s="9" t="str">
        <f>IF(SUMPRODUCT(COUNTIF(D14:M14,D14:M14))&gt;COLUMNS(D14:M14),"有重复","无重复")</f>
        <v>无重复</v>
      </c>
      <c r="Q14" s="32"/>
      <c r="R14" s="32"/>
      <c r="S14" s="50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>
      <c r="A15" s="127">
        <v>0</v>
      </c>
      <c r="B15" s="128">
        <v>10003</v>
      </c>
      <c r="C15" s="129" t="s">
        <v>1790</v>
      </c>
      <c r="D15" s="130">
        <v>10025</v>
      </c>
      <c r="E15" s="133">
        <v>10016</v>
      </c>
      <c r="F15" s="130">
        <v>10030</v>
      </c>
      <c r="G15" s="130">
        <v>10036</v>
      </c>
      <c r="H15" s="133">
        <v>10035</v>
      </c>
      <c r="I15" s="133">
        <v>10037</v>
      </c>
      <c r="J15" s="135">
        <v>10028</v>
      </c>
      <c r="K15" s="135">
        <v>10012</v>
      </c>
      <c r="L15" s="136">
        <v>10026</v>
      </c>
      <c r="M15" s="137">
        <v>10020</v>
      </c>
      <c r="N15" s="9"/>
      <c r="Q15" s="32"/>
      <c r="R15" s="32"/>
      <c r="S15" s="50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>
      <c r="A16" s="127"/>
      <c r="B16" s="64" t="str">
        <f>IF(ISNUMBER(MATCH(B15,单位卡分表!$N:$N,0)),INDEX(单位卡分表!$B:$B,MATCH(B15,单位卡分表!$N:$N,0)),INDEX(技能卡分表!$B:$B,MATCH(B15,技能卡分表!$A:$A,0)))</f>
        <v>轻灵跃影 乔艾塔（Joetta）</v>
      </c>
      <c r="C16" s="132" t="s">
        <v>1791</v>
      </c>
      <c r="D16" s="64" t="str">
        <f>IF(ISNUMBER(MATCH(D15,单位卡分表!$A:$A,0)),INDEX(单位卡分表!$B:$B,MATCH(D15,单位卡分表!$A:$A,0)),INDEX(技能卡分表!$B:$B,MATCH(D15,技能卡分表!$A:$A,0)))</f>
        <v>电池 伏特</v>
      </c>
      <c r="E16" s="64" t="str">
        <f>IF(ISNUMBER(MATCH(E15,单位卡分表!$A:$A,0)),INDEX(单位卡分表!$B:$B,MATCH(E15,单位卡分表!$A:$A,0)),INDEX(技能卡分表!$B:$B,MATCH(E15,技能卡分表!$A:$A,0)))</f>
        <v>电扇 彩虹</v>
      </c>
      <c r="F16" s="64" t="str">
        <f>IF(ISNUMBER(MATCH(F15,单位卡分表!$A:$A,0)),INDEX(单位卡分表!$B:$B,MATCH(F15,单位卡分表!$A:$A,0)),INDEX(技能卡分表!$B:$B,MATCH(F15,技能卡分表!$A:$A,0)))</f>
        <v>军鼓 震声</v>
      </c>
      <c r="G16" s="64" t="str">
        <f>IF(ISNUMBER(MATCH(G15,单位卡分表!$A:$A,0)),INDEX(单位卡分表!$B:$B,MATCH(G15,单位卡分表!$A:$A,0)),INDEX(技能卡分表!$B:$B,MATCH(G15,技能卡分表!$A:$A,0)))</f>
        <v>纯净水 满满</v>
      </c>
      <c r="H16" s="64" t="str">
        <f>IF(ISNUMBER(MATCH(H15,单位卡分表!$A:$A,0)),INDEX(单位卡分表!$B:$B,MATCH(H15,单位卡分表!$A:$A,0)),INDEX(技能卡分表!$B:$B,MATCH(H15,技能卡分表!$A:$A,0)))</f>
        <v>纯净水 浅浅</v>
      </c>
      <c r="I16" s="64" t="str">
        <f>IF(ISNUMBER(MATCH(I15,单位卡分表!$A:$A,0)),INDEX(单位卡分表!$B:$B,MATCH(I15,单位卡分表!$A:$A,0)),INDEX(技能卡分表!$B:$B,MATCH(I15,技能卡分表!$A:$A,0)))</f>
        <v>红汽水 浅浅</v>
      </c>
      <c r="J16" s="64" t="str">
        <f>IF(ISNUMBER(MATCH(J15,单位卡分表!$A:$A,0)),INDEX(单位卡分表!$B:$B,MATCH(J15,单位卡分表!$A:$A,0)),INDEX(技能卡分表!$B:$B,MATCH(J15,技能卡分表!$A:$A,0)))</f>
        <v>羽毛球 拉丽（英文就rally连续得分的意思）</v>
      </c>
      <c r="K16" s="64" t="str">
        <f>IF(ISNUMBER(MATCH(K15,单位卡分表!$A:$A,0)),INDEX(单位卡分表!$B:$B,MATCH(K15,单位卡分表!$A:$A,0)),INDEX(技能卡分表!$B:$B,MATCH(K15,技能卡分表!$A:$A,0)))</f>
        <v>摩托 赤狸
塞琳娜</v>
      </c>
      <c r="L16" s="64" t="str">
        <f>IF(ISNUMBER(MATCH(L15,单位卡分表!$A:$A,0)),INDEX(单位卡分表!$B:$B,MATCH(L15,单位卡分表!$A:$A,0)),INDEX(技能卡分表!$B:$B,MATCH(L15,技能卡分表!$A:$A,0)))</f>
        <v>功能饮料 牛红</v>
      </c>
      <c r="M16" s="64" t="str">
        <f>IF(ISNUMBER(MATCH(M15,单位卡分表!$A:$A,0)),INDEX(单位卡分表!$B:$B,MATCH(M15,单位卡分表!$A:$A,0)),INDEX(技能卡分表!$B:$B,MATCH(M15,技能卡分表!$A:$A,0)))</f>
        <v>时钟 晨曦</v>
      </c>
      <c r="N16" s="9" t="str">
        <f>IF(SUMPRODUCT(COUNTIF(D16:M16,D16:M16))&gt;COLUMNS(D16:M16),"有重复","无重复")</f>
        <v>无重复</v>
      </c>
      <c r="Q16" s="32"/>
      <c r="R16" s="32"/>
      <c r="S16" s="50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>
      <c r="A17" s="127">
        <v>1</v>
      </c>
      <c r="B17" s="128">
        <v>10000</v>
      </c>
      <c r="C17" s="129" t="s">
        <v>1790</v>
      </c>
      <c r="D17" s="130">
        <v>10021</v>
      </c>
      <c r="E17" s="133">
        <v>10030</v>
      </c>
      <c r="F17" s="130">
        <v>10080</v>
      </c>
      <c r="G17" s="130">
        <v>10036</v>
      </c>
      <c r="H17" s="133">
        <v>10035</v>
      </c>
      <c r="I17" s="133">
        <v>10037</v>
      </c>
      <c r="J17" s="135">
        <v>10012</v>
      </c>
      <c r="K17" s="135">
        <v>10031</v>
      </c>
      <c r="L17" s="136">
        <v>10026</v>
      </c>
      <c r="M17" s="137">
        <v>10020</v>
      </c>
      <c r="N17" s="9"/>
      <c r="Q17" s="32"/>
      <c r="R17" s="32"/>
      <c r="S17" s="50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>
      <c r="A18" s="131"/>
      <c r="B18" s="64" t="str">
        <f>IF(ISNUMBER(MATCH(B17,单位卡分表!$N:$N,0)),INDEX(单位卡分表!$B:$B,MATCH(B17,单位卡分表!$N:$N,0)),INDEX(技能卡分表!$B:$B,MATCH(B17,技能卡分表!$A:$A,0)))</f>
        <v>传奇飞行员 舰长</v>
      </c>
      <c r="C18" s="132" t="s">
        <v>1791</v>
      </c>
      <c r="D18" s="64" t="str">
        <f>IF(ISNUMBER(MATCH(D17,单位卡分表!$A:$A,0)),INDEX(单位卡分表!$B:$B,MATCH(D17,单位卡分表!$A:$A,0)),INDEX(技能卡分表!$B:$B,MATCH(D17,技能卡分表!$A:$A,0)))</f>
        <v>自动铅笔 追忆</v>
      </c>
      <c r="E18" s="64" t="str">
        <f>IF(ISNUMBER(MATCH(E17,单位卡分表!$A:$A,0)),INDEX(单位卡分表!$B:$B,MATCH(E17,单位卡分表!$A:$A,0)),INDEX(技能卡分表!$B:$B,MATCH(E17,技能卡分表!$A:$A,0)))</f>
        <v>军鼓 震声</v>
      </c>
      <c r="F18" s="64" t="str">
        <f>IF(ISNUMBER(MATCH(F17,单位卡分表!$A:$A,0)),INDEX(单位卡分表!$B:$B,MATCH(F17,单位卡分表!$A:$A,0)),INDEX(技能卡分表!$B:$B,MATCH(F17,技能卡分表!$A:$A,0)))</f>
        <v>安全帽 小橘</v>
      </c>
      <c r="G18" s="64" t="str">
        <f>IF(ISNUMBER(MATCH(G17,单位卡分表!$A:$A,0)),INDEX(单位卡分表!$B:$B,MATCH(G17,单位卡分表!$A:$A,0)),INDEX(技能卡分表!$B:$B,MATCH(G17,技能卡分表!$A:$A,0)))</f>
        <v>纯净水 满满</v>
      </c>
      <c r="H18" s="64" t="str">
        <f>IF(ISNUMBER(MATCH(H17,单位卡分表!$A:$A,0)),INDEX(单位卡分表!$B:$B,MATCH(H17,单位卡分表!$A:$A,0)),INDEX(技能卡分表!$B:$B,MATCH(H17,技能卡分表!$A:$A,0)))</f>
        <v>纯净水 浅浅</v>
      </c>
      <c r="I18" s="64" t="str">
        <f>IF(ISNUMBER(MATCH(I17,单位卡分表!$A:$A,0)),INDEX(单位卡分表!$B:$B,MATCH(I17,单位卡分表!$A:$A,0)),INDEX(技能卡分表!$B:$B,MATCH(I17,技能卡分表!$A:$A,0)))</f>
        <v>红汽水 浅浅</v>
      </c>
      <c r="J18" s="64" t="str">
        <f>IF(ISNUMBER(MATCH(J17,单位卡分表!$A:$A,0)),INDEX(单位卡分表!$B:$B,MATCH(J17,单位卡分表!$A:$A,0)),INDEX(技能卡分表!$B:$B,MATCH(J17,技能卡分表!$A:$A,0)))</f>
        <v>摩托 赤狸
塞琳娜</v>
      </c>
      <c r="K18" s="64" t="str">
        <f>IF(ISNUMBER(MATCH(K17,单位卡分表!$A:$A,0)),INDEX(单位卡分表!$B:$B,MATCH(K17,单位卡分表!$A:$A,0)),INDEX(技能卡分表!$B:$B,MATCH(K17,技能卡分表!$A:$A,0)))</f>
        <v>注射器 针妮
佩妮（英文penny，联想小针）</v>
      </c>
      <c r="L18" s="64" t="str">
        <f>IF(ISNUMBER(MATCH(L17,单位卡分表!$A:$A,0)),INDEX(单位卡分表!$B:$B,MATCH(L17,单位卡分表!$A:$A,0)),INDEX(技能卡分表!$B:$B,MATCH(L17,技能卡分表!$A:$A,0)))</f>
        <v>功能饮料 牛红</v>
      </c>
      <c r="M18" s="64" t="str">
        <f>IF(ISNUMBER(MATCH(M17,单位卡分表!$A:$A,0)),INDEX(单位卡分表!$B:$B,MATCH(M17,单位卡分表!$A:$A,0)),INDEX(技能卡分表!$B:$B,MATCH(M17,技能卡分表!$A:$A,0)))</f>
        <v>时钟 晨曦</v>
      </c>
      <c r="N18" s="9" t="str">
        <f>IF(SUMPRODUCT(COUNTIF(D18:M18,D18:M18))&gt;COLUMNS(D18:M18),"有重复","无重复")</f>
        <v>无重复</v>
      </c>
      <c r="Q18" s="32"/>
      <c r="R18" s="32"/>
      <c r="S18" s="50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>
      <c r="A19" s="127">
        <v>1</v>
      </c>
      <c r="B19" s="128">
        <v>10002</v>
      </c>
      <c r="C19" s="129" t="s">
        <v>1790</v>
      </c>
      <c r="D19" s="130">
        <v>10033</v>
      </c>
      <c r="E19" s="133">
        <v>10060</v>
      </c>
      <c r="F19" s="130">
        <v>10051</v>
      </c>
      <c r="G19" s="130">
        <v>10036</v>
      </c>
      <c r="H19" s="133">
        <v>10035</v>
      </c>
      <c r="I19" s="133">
        <v>10037</v>
      </c>
      <c r="J19" s="135">
        <v>10079</v>
      </c>
      <c r="K19" s="135">
        <v>10044</v>
      </c>
      <c r="L19" s="136">
        <v>10026</v>
      </c>
      <c r="M19" s="137">
        <v>10020</v>
      </c>
      <c r="N19" s="9"/>
      <c r="O19" s="23"/>
      <c r="Q19" s="32"/>
      <c r="R19" s="32"/>
      <c r="S19" s="50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>
      <c r="A20" s="127"/>
      <c r="B20" s="64" t="str">
        <f>IF(ISNUMBER(MATCH(B19,单位卡分表!$N:$N,0)),INDEX(单位卡分表!$B:$B,MATCH(B19,单位卡分表!$N:$N,0)),INDEX(技能卡分表!$B:$B,MATCH(B19,技能卡分表!$A:$A,0)))</f>
        <v>最强盗贼王 露娜（Luna）</v>
      </c>
      <c r="C20" s="132" t="s">
        <v>1791</v>
      </c>
      <c r="D20" s="64" t="str">
        <f>IF(ISNUMBER(MATCH(D19,单位卡分表!$A:$A,0)),INDEX(单位卡分表!$B:$B,MATCH(D19,单位卡分表!$A:$A,0)),INDEX(技能卡分表!$B:$B,MATCH(D19,技能卡分表!$A:$A,0)))</f>
        <v>蜡烛 热泪</v>
      </c>
      <c r="E20" s="64" t="str">
        <f>IF(ISNUMBER(MATCH(E19,单位卡分表!$A:$A,0)),INDEX(单位卡分表!$B:$B,MATCH(E19,单位卡分表!$A:$A,0)),INDEX(技能卡分表!$B:$B,MATCH(E19,技能卡分表!$A:$A,0)))</f>
        <v>爆米花 酥脆</v>
      </c>
      <c r="F20" s="64" t="str">
        <f>IF(ISNUMBER(MATCH(F19,单位卡分表!$A:$A,0)),INDEX(单位卡分表!$B:$B,MATCH(F19,单位卡分表!$A:$A,0)),INDEX(技能卡分表!$B:$B,MATCH(F19,技能卡分表!$A:$A,0)))</f>
        <v>气球 飘舞</v>
      </c>
      <c r="G20" s="64" t="str">
        <f>IF(ISNUMBER(MATCH(G19,单位卡分表!$A:$A,0)),INDEX(单位卡分表!$B:$B,MATCH(G19,单位卡分表!$A:$A,0)),INDEX(技能卡分表!$B:$B,MATCH(G19,技能卡分表!$A:$A,0)))</f>
        <v>纯净水 满满</v>
      </c>
      <c r="H20" s="64" t="str">
        <f>IF(ISNUMBER(MATCH(H19,单位卡分表!$A:$A,0)),INDEX(单位卡分表!$B:$B,MATCH(H19,单位卡分表!$A:$A,0)),INDEX(技能卡分表!$B:$B,MATCH(H19,技能卡分表!$A:$A,0)))</f>
        <v>纯净水 浅浅</v>
      </c>
      <c r="I20" s="64" t="str">
        <f>IF(ISNUMBER(MATCH(I19,单位卡分表!$A:$A,0)),INDEX(单位卡分表!$B:$B,MATCH(I19,单位卡分表!$A:$A,0)),INDEX(技能卡分表!$B:$B,MATCH(I19,技能卡分表!$A:$A,0)))</f>
        <v>红汽水 浅浅</v>
      </c>
      <c r="J20" s="64" t="str">
        <f>IF(ISNUMBER(MATCH(J19,单位卡分表!$A:$A,0)),INDEX(单位卡分表!$B:$B,MATCH(J19,单位卡分表!$A:$A,0)),INDEX(技能卡分表!$B:$B,MATCH(J19,技能卡分表!$A:$A,0)))</f>
        <v>炸蛋</v>
      </c>
      <c r="K20" s="64" t="str">
        <f>IF(ISNUMBER(MATCH(K19,单位卡分表!$A:$A,0)),INDEX(单位卡分表!$B:$B,MATCH(K19,单位卡分表!$A:$A,0)),INDEX(技能卡分表!$B:$B,MATCH(K19,技能卡分表!$A:$A,0)))</f>
        <v>煤油灯 流露</v>
      </c>
      <c r="L20" s="64" t="str">
        <f>IF(ISNUMBER(MATCH(L19,单位卡分表!$A:$A,0)),INDEX(单位卡分表!$B:$B,MATCH(L19,单位卡分表!$A:$A,0)),INDEX(技能卡分表!$B:$B,MATCH(L19,技能卡分表!$A:$A,0)))</f>
        <v>功能饮料 牛红</v>
      </c>
      <c r="M20" s="64" t="str">
        <f>IF(ISNUMBER(MATCH(M19,单位卡分表!$A:$A,0)),INDEX(单位卡分表!$B:$B,MATCH(M19,单位卡分表!$A:$A,0)),INDEX(技能卡分表!$B:$B,MATCH(M19,技能卡分表!$A:$A,0)))</f>
        <v>时钟 晨曦</v>
      </c>
      <c r="N20" s="9" t="str">
        <f>IF(SUMPRODUCT(COUNTIF(D20:M20,D20:M20))&gt;COLUMNS(D20:M20),"有重复","无重复")</f>
        <v>无重复</v>
      </c>
      <c r="Q20" s="32"/>
      <c r="R20" s="32"/>
      <c r="S20" s="50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ht="32" customHeight="1" spans="1:30">
      <c r="A21" s="127">
        <v>1</v>
      </c>
      <c r="B21" s="128">
        <v>10002</v>
      </c>
      <c r="C21" s="129" t="s">
        <v>1790</v>
      </c>
      <c r="D21" s="130">
        <v>10015</v>
      </c>
      <c r="E21" s="133">
        <v>10017</v>
      </c>
      <c r="F21" s="130">
        <v>10050</v>
      </c>
      <c r="G21" s="130">
        <v>10036</v>
      </c>
      <c r="H21" s="133">
        <v>10035</v>
      </c>
      <c r="I21" s="133">
        <v>10037</v>
      </c>
      <c r="J21" s="135">
        <v>10011</v>
      </c>
      <c r="K21" s="135">
        <v>10012</v>
      </c>
      <c r="L21" s="136">
        <v>10026</v>
      </c>
      <c r="M21" s="137">
        <v>10020</v>
      </c>
      <c r="N21" s="9"/>
      <c r="Q21" s="32"/>
      <c r="R21" s="32"/>
      <c r="S21" s="50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ht="32" customHeight="1" spans="1:30">
      <c r="A22" s="127"/>
      <c r="B22" s="64" t="str">
        <f>IF(ISNUMBER(MATCH(B21,单位卡分表!$N:$N,0)),INDEX(单位卡分表!$B:$B,MATCH(B21,单位卡分表!$N:$N,0)),INDEX(技能卡分表!$B:$B,MATCH(B21,技能卡分表!$A:$A,0)))</f>
        <v>最强盗贼王 露娜（Luna）</v>
      </c>
      <c r="C22" s="132" t="s">
        <v>1791</v>
      </c>
      <c r="D22" s="64" t="str">
        <f>IF(ISNUMBER(MATCH(D21,单位卡分表!$A:$A,0)),INDEX(单位卡分表!$B:$B,MATCH(D21,单位卡分表!$A:$A,0)),INDEX(技能卡分表!$B:$B,MATCH(D21,技能卡分表!$A:$A,0)))</f>
        <v>留声机 回音
玛利亚</v>
      </c>
      <c r="E22" s="64" t="str">
        <f>IF(ISNUMBER(MATCH(E21,单位卡分表!$A:$A,0)),INDEX(单位卡分表!$B:$B,MATCH(E21,单位卡分表!$A:$A,0)),INDEX(技能卡分表!$B:$B,MATCH(E21,技能卡分表!$A:$A,0)))</f>
        <v>电池 欧姆</v>
      </c>
      <c r="F22" s="64" t="str">
        <f>IF(ISNUMBER(MATCH(F21,单位卡分表!$A:$A,0)),INDEX(单位卡分表!$B:$B,MATCH(F21,单位卡分表!$A:$A,0)),INDEX(技能卡分表!$B:$B,MATCH(F21,技能卡分表!$A:$A,0)))</f>
        <v>茶包 小茗</v>
      </c>
      <c r="G22" s="64" t="str">
        <f>IF(ISNUMBER(MATCH(G21,单位卡分表!$A:$A,0)),INDEX(单位卡分表!$B:$B,MATCH(G21,单位卡分表!$A:$A,0)),INDEX(技能卡分表!$B:$B,MATCH(G21,技能卡分表!$A:$A,0)))</f>
        <v>纯净水 满满</v>
      </c>
      <c r="H22" s="64" t="str">
        <f>IF(ISNUMBER(MATCH(H21,单位卡分表!$A:$A,0)),INDEX(单位卡分表!$B:$B,MATCH(H21,单位卡分表!$A:$A,0)),INDEX(技能卡分表!$B:$B,MATCH(H21,技能卡分表!$A:$A,0)))</f>
        <v>纯净水 浅浅</v>
      </c>
      <c r="I22" s="64" t="str">
        <f>IF(ISNUMBER(MATCH(I21,单位卡分表!$A:$A,0)),INDEX(单位卡分表!$B:$B,MATCH(I21,单位卡分表!$A:$A,0)),INDEX(技能卡分表!$B:$B,MATCH(I21,技能卡分表!$A:$A,0)))</f>
        <v>红汽水 浅浅</v>
      </c>
      <c r="J22" s="64" t="str">
        <f>IF(ISNUMBER(MATCH(J21,单位卡分表!$A:$A,0)),INDEX(单位卡分表!$B:$B,MATCH(J21,单位卡分表!$A:$A,0)),INDEX(技能卡分表!$B:$B,MATCH(J21,技能卡分表!$A:$A,0)))</f>
        <v>纸巾 缠缠</v>
      </c>
      <c r="K22" s="64" t="str">
        <f>IF(ISNUMBER(MATCH(K21,单位卡分表!$A:$A,0)),INDEX(单位卡分表!$B:$B,MATCH(K21,单位卡分表!$A:$A,0)),INDEX(技能卡分表!$B:$B,MATCH(K21,技能卡分表!$A:$A,0)))</f>
        <v>摩托 赤狸
塞琳娜</v>
      </c>
      <c r="L22" s="64" t="str">
        <f>IF(ISNUMBER(MATCH(L21,单位卡分表!$A:$A,0)),INDEX(单位卡分表!$B:$B,MATCH(L21,单位卡分表!$A:$A,0)),INDEX(技能卡分表!$B:$B,MATCH(L21,技能卡分表!$A:$A,0)))</f>
        <v>功能饮料 牛红</v>
      </c>
      <c r="M22" s="64" t="str">
        <f>IF(ISNUMBER(MATCH(M21,单位卡分表!$A:$A,0)),INDEX(单位卡分表!$B:$B,MATCH(M21,单位卡分表!$A:$A,0)),INDEX(技能卡分表!$B:$B,MATCH(M21,技能卡分表!$A:$A,0)))</f>
        <v>时钟 晨曦</v>
      </c>
      <c r="N22" s="9" t="str">
        <f>IF(SUMPRODUCT(COUNTIF(D22:M22,D22:M22))&gt;COLUMNS(D22:M22),"有重复","无重复")</f>
        <v>无重复</v>
      </c>
      <c r="Q22" s="32"/>
      <c r="R22" s="32"/>
      <c r="S22" s="50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>
      <c r="A23" s="127">
        <v>1</v>
      </c>
      <c r="B23" s="128">
        <v>10003</v>
      </c>
      <c r="C23" s="129" t="s">
        <v>1790</v>
      </c>
      <c r="D23" s="130">
        <v>10021</v>
      </c>
      <c r="E23" s="133">
        <v>10062</v>
      </c>
      <c r="F23" s="130">
        <v>10016</v>
      </c>
      <c r="G23" s="130">
        <v>10036</v>
      </c>
      <c r="H23" s="133">
        <v>10035</v>
      </c>
      <c r="I23" s="133">
        <v>10037</v>
      </c>
      <c r="J23" s="135">
        <v>10077</v>
      </c>
      <c r="K23" s="135">
        <v>10013</v>
      </c>
      <c r="L23" s="136">
        <v>10026</v>
      </c>
      <c r="M23" s="137">
        <v>10020</v>
      </c>
      <c r="N23" s="9"/>
      <c r="Q23" s="32"/>
      <c r="R23" s="32"/>
      <c r="S23" s="50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>
      <c r="A24" s="127"/>
      <c r="B24" s="64" t="str">
        <f>IF(ISNUMBER(MATCH(B23,单位卡分表!$N:$N,0)),INDEX(单位卡分表!$B:$B,MATCH(B23,单位卡分表!$N:$N,0)),INDEX(技能卡分表!$B:$B,MATCH(B23,技能卡分表!$A:$A,0)))</f>
        <v>轻灵跃影 乔艾塔（Joetta）</v>
      </c>
      <c r="C24" s="132" t="s">
        <v>1791</v>
      </c>
      <c r="D24" s="64" t="str">
        <f>IF(ISNUMBER(MATCH(D23,单位卡分表!$A:$A,0)),INDEX(单位卡分表!$B:$B,MATCH(D23,单位卡分表!$A:$A,0)),INDEX(技能卡分表!$B:$B,MATCH(D23,技能卡分表!$A:$A,0)))</f>
        <v>自动铅笔 追忆</v>
      </c>
      <c r="E24" s="64" t="str">
        <f>IF(ISNUMBER(MATCH(E23,单位卡分表!$A:$A,0)),INDEX(单位卡分表!$B:$B,MATCH(E23,单位卡分表!$A:$A,0)),INDEX(技能卡分表!$B:$B,MATCH(E23,技能卡分表!$A:$A,0)))</f>
        <v>绿汽水 满满（复用）</v>
      </c>
      <c r="F24" s="64" t="str">
        <f>IF(ISNUMBER(MATCH(F23,单位卡分表!$A:$A,0)),INDEX(单位卡分表!$B:$B,MATCH(F23,单位卡分表!$A:$A,0)),INDEX(技能卡分表!$B:$B,MATCH(F23,技能卡分表!$A:$A,0)))</f>
        <v>电扇 彩虹</v>
      </c>
      <c r="G24" s="64" t="str">
        <f>IF(ISNUMBER(MATCH(G23,单位卡分表!$A:$A,0)),INDEX(单位卡分表!$B:$B,MATCH(G23,单位卡分表!$A:$A,0)),INDEX(技能卡分表!$B:$B,MATCH(G23,技能卡分表!$A:$A,0)))</f>
        <v>纯净水 满满</v>
      </c>
      <c r="H24" s="64" t="str">
        <f>IF(ISNUMBER(MATCH(H23,单位卡分表!$A:$A,0)),INDEX(单位卡分表!$B:$B,MATCH(H23,单位卡分表!$A:$A,0)),INDEX(技能卡分表!$B:$B,MATCH(H23,技能卡分表!$A:$A,0)))</f>
        <v>纯净水 浅浅</v>
      </c>
      <c r="I24" s="64" t="str">
        <f>IF(ISNUMBER(MATCH(I23,单位卡分表!$A:$A,0)),INDEX(单位卡分表!$B:$B,MATCH(I23,单位卡分表!$A:$A,0)),INDEX(技能卡分表!$B:$B,MATCH(I23,技能卡分表!$A:$A,0)))</f>
        <v>红汽水 浅浅</v>
      </c>
      <c r="J24" s="64" t="str">
        <f>IF(ISNUMBER(MATCH(J23,单位卡分表!$A:$A,0)),INDEX(单位卡分表!$B:$B,MATCH(J23,单位卡分表!$A:$A,0)),INDEX(技能卡分表!$B:$B,MATCH(J23,技能卡分表!$A:$A,0)))</f>
        <v>接力棒 传承</v>
      </c>
      <c r="K24" s="64" t="str">
        <f>IF(ISNUMBER(MATCH(K23,单位卡分表!$A:$A,0)),INDEX(单位卡分表!$B:$B,MATCH(K23,单位卡分表!$A:$A,0)),INDEX(技能卡分表!$B:$B,MATCH(K23,技能卡分表!$A:$A,0)))</f>
        <v>雨伞 守心
布洛莉Brolly</v>
      </c>
      <c r="L24" s="64" t="str">
        <f>IF(ISNUMBER(MATCH(L23,单位卡分表!$A:$A,0)),INDEX(单位卡分表!$B:$B,MATCH(L23,单位卡分表!$A:$A,0)),INDEX(技能卡分表!$B:$B,MATCH(L23,技能卡分表!$A:$A,0)))</f>
        <v>功能饮料 牛红</v>
      </c>
      <c r="M24" s="64" t="str">
        <f>IF(ISNUMBER(MATCH(M23,单位卡分表!$A:$A,0)),INDEX(单位卡分表!$B:$B,MATCH(M23,单位卡分表!$A:$A,0)),INDEX(技能卡分表!$B:$B,MATCH(M23,技能卡分表!$A:$A,0)))</f>
        <v>时钟 晨曦</v>
      </c>
      <c r="N24" s="9" t="str">
        <f>IF(SUMPRODUCT(COUNTIF(D24:M24,D24:M24))&gt;COLUMNS(D24:M24),"有重复","无重复")</f>
        <v>无重复</v>
      </c>
      <c r="Q24" s="32"/>
      <c r="R24" s="32"/>
      <c r="S24" s="50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ht="32" customHeight="1" spans="1:30">
      <c r="A25" s="127">
        <v>1</v>
      </c>
      <c r="B25" s="128">
        <v>10003</v>
      </c>
      <c r="C25" s="129" t="s">
        <v>1790</v>
      </c>
      <c r="D25" s="130">
        <v>10025</v>
      </c>
      <c r="E25" s="133">
        <v>10016</v>
      </c>
      <c r="F25" s="130">
        <v>10030</v>
      </c>
      <c r="G25" s="130">
        <v>10036</v>
      </c>
      <c r="H25" s="133">
        <v>10035</v>
      </c>
      <c r="I25" s="133">
        <v>10037</v>
      </c>
      <c r="J25" s="135">
        <v>10028</v>
      </c>
      <c r="K25" s="135">
        <v>10012</v>
      </c>
      <c r="L25" s="136">
        <v>10026</v>
      </c>
      <c r="M25" s="137">
        <v>10020</v>
      </c>
      <c r="N25" s="9"/>
      <c r="Q25" s="32"/>
      <c r="R25" s="32"/>
      <c r="S25" s="50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ht="32" customHeight="1" spans="1:30">
      <c r="A26" s="127"/>
      <c r="B26" s="64" t="str">
        <f>IF(ISNUMBER(MATCH(B25,单位卡分表!$N:$N,0)),INDEX(单位卡分表!$B:$B,MATCH(B25,单位卡分表!$N:$N,0)),INDEX(技能卡分表!$B:$B,MATCH(B25,技能卡分表!$A:$A,0)))</f>
        <v>轻灵跃影 乔艾塔（Joetta）</v>
      </c>
      <c r="C26" s="132" t="s">
        <v>1791</v>
      </c>
      <c r="D26" s="64" t="str">
        <f>IF(ISNUMBER(MATCH(D25,单位卡分表!$A:$A,0)),INDEX(单位卡分表!$B:$B,MATCH(D25,单位卡分表!$A:$A,0)),INDEX(技能卡分表!$B:$B,MATCH(D25,技能卡分表!$A:$A,0)))</f>
        <v>电池 伏特</v>
      </c>
      <c r="E26" s="64" t="str">
        <f>IF(ISNUMBER(MATCH(E25,单位卡分表!$A:$A,0)),INDEX(单位卡分表!$B:$B,MATCH(E25,单位卡分表!$A:$A,0)),INDEX(技能卡分表!$B:$B,MATCH(E25,技能卡分表!$A:$A,0)))</f>
        <v>电扇 彩虹</v>
      </c>
      <c r="F26" s="64" t="str">
        <f>IF(ISNUMBER(MATCH(F25,单位卡分表!$A:$A,0)),INDEX(单位卡分表!$B:$B,MATCH(F25,单位卡分表!$A:$A,0)),INDEX(技能卡分表!$B:$B,MATCH(F25,技能卡分表!$A:$A,0)))</f>
        <v>军鼓 震声</v>
      </c>
      <c r="G26" s="64" t="str">
        <f>IF(ISNUMBER(MATCH(G25,单位卡分表!$A:$A,0)),INDEX(单位卡分表!$B:$B,MATCH(G25,单位卡分表!$A:$A,0)),INDEX(技能卡分表!$B:$B,MATCH(G25,技能卡分表!$A:$A,0)))</f>
        <v>纯净水 满满</v>
      </c>
      <c r="H26" s="64" t="str">
        <f>IF(ISNUMBER(MATCH(H25,单位卡分表!$A:$A,0)),INDEX(单位卡分表!$B:$B,MATCH(H25,单位卡分表!$A:$A,0)),INDEX(技能卡分表!$B:$B,MATCH(H25,技能卡分表!$A:$A,0)))</f>
        <v>纯净水 浅浅</v>
      </c>
      <c r="I26" s="64" t="str">
        <f>IF(ISNUMBER(MATCH(I25,单位卡分表!$A:$A,0)),INDEX(单位卡分表!$B:$B,MATCH(I25,单位卡分表!$A:$A,0)),INDEX(技能卡分表!$B:$B,MATCH(I25,技能卡分表!$A:$A,0)))</f>
        <v>红汽水 浅浅</v>
      </c>
      <c r="J26" s="64" t="str">
        <f>IF(ISNUMBER(MATCH(J25,单位卡分表!$A:$A,0)),INDEX(单位卡分表!$B:$B,MATCH(J25,单位卡分表!$A:$A,0)),INDEX(技能卡分表!$B:$B,MATCH(J25,技能卡分表!$A:$A,0)))</f>
        <v>羽毛球 拉丽（英文就rally连续得分的意思）</v>
      </c>
      <c r="K26" s="64" t="str">
        <f>IF(ISNUMBER(MATCH(K25,单位卡分表!$A:$A,0)),INDEX(单位卡分表!$B:$B,MATCH(K25,单位卡分表!$A:$A,0)),INDEX(技能卡分表!$B:$B,MATCH(K25,技能卡分表!$A:$A,0)))</f>
        <v>摩托 赤狸
塞琳娜</v>
      </c>
      <c r="L26" s="64" t="str">
        <f>IF(ISNUMBER(MATCH(L25,单位卡分表!$A:$A,0)),INDEX(单位卡分表!$B:$B,MATCH(L25,单位卡分表!$A:$A,0)),INDEX(技能卡分表!$B:$B,MATCH(L25,技能卡分表!$A:$A,0)))</f>
        <v>功能饮料 牛红</v>
      </c>
      <c r="M26" s="64" t="str">
        <f>IF(ISNUMBER(MATCH(M25,单位卡分表!$A:$A,0)),INDEX(单位卡分表!$B:$B,MATCH(M25,单位卡分表!$A:$A,0)),INDEX(技能卡分表!$B:$B,MATCH(M25,技能卡分表!$A:$A,0)))</f>
        <v>时钟 晨曦</v>
      </c>
      <c r="N26" s="9" t="str">
        <f>IF(SUMPRODUCT(COUNTIF(D26:M26,D26:M26))&gt;COLUMNS(D26:M26),"有重复","无重复")</f>
        <v>无重复</v>
      </c>
      <c r="Q26" s="32"/>
      <c r="R26" s="32"/>
      <c r="S26" s="50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ht="32" customHeight="1" spans="1:30">
      <c r="A27" s="127">
        <v>1</v>
      </c>
      <c r="B27" s="128">
        <v>10004</v>
      </c>
      <c r="C27" s="129" t="s">
        <v>1790</v>
      </c>
      <c r="D27" s="130">
        <v>10072</v>
      </c>
      <c r="E27" s="133">
        <v>10073</v>
      </c>
      <c r="F27" s="130">
        <v>10036</v>
      </c>
      <c r="G27" s="130">
        <v>10075</v>
      </c>
      <c r="H27" s="133">
        <v>10039</v>
      </c>
      <c r="I27" s="133">
        <v>10066</v>
      </c>
      <c r="J27" s="135">
        <v>10028</v>
      </c>
      <c r="K27" s="135">
        <v>10026</v>
      </c>
      <c r="L27" s="136">
        <v>10020</v>
      </c>
      <c r="M27" s="137">
        <v>10012</v>
      </c>
      <c r="N27" s="9"/>
      <c r="Q27" s="32"/>
      <c r="R27" s="32"/>
      <c r="S27" s="50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ht="32" customHeight="1" spans="1:30">
      <c r="A28" s="127"/>
      <c r="B28" s="64" t="str">
        <f>IF(ISNUMBER(MATCH(B27,单位卡分表!$N:$N,0)),INDEX(单位卡分表!$B:$B,MATCH(B27,单位卡分表!$N:$N,0)),INDEX(技能卡分表!$B:$B,MATCH(B27,技能卡分表!$A:$A,0)))</f>
        <v>致命拥抱 维纳斯（Venus）</v>
      </c>
      <c r="C28" s="132" t="s">
        <v>1791</v>
      </c>
      <c r="D28" s="64" t="str">
        <f>IF(ISNUMBER(MATCH(D27,单位卡分表!$A:$A,0)),INDEX(单位卡分表!$B:$B,MATCH(D27,单位卡分表!$A:$A,0)),INDEX(技能卡分表!$B:$B,MATCH(D27,技能卡分表!$A:$A,0)))</f>
        <v>鲨鱼 利齿</v>
      </c>
      <c r="E28" s="64" t="str">
        <f>IF(ISNUMBER(MATCH(E27,单位卡分表!$A:$A,0)),INDEX(单位卡分表!$B:$B,MATCH(E27,单位卡分表!$A:$A,0)),INDEX(技能卡分表!$B:$B,MATCH(E27,技能卡分表!$A:$A,0)))</f>
        <v>储蓄罐 珠珠（复用）</v>
      </c>
      <c r="F28" s="64" t="str">
        <f>IF(ISNUMBER(MATCH(F27,单位卡分表!$A:$A,0)),INDEX(单位卡分表!$B:$B,MATCH(F27,单位卡分表!$A:$A,0)),INDEX(技能卡分表!$B:$B,MATCH(F27,技能卡分表!$A:$A,0)))</f>
        <v>纯净水 满满</v>
      </c>
      <c r="G28" s="64" t="str">
        <f>IF(ISNUMBER(MATCH(G27,单位卡分表!$A:$A,0)),INDEX(单位卡分表!$B:$B,MATCH(G27,单位卡分表!$A:$A,0)),INDEX(技能卡分表!$B:$B,MATCH(G27,技能卡分表!$A:$A,0)))</f>
        <v>菠菜罐头 大力</v>
      </c>
      <c r="H28" s="64" t="str">
        <f>IF(ISNUMBER(MATCH(H27,单位卡分表!$A:$A,0)),INDEX(单位卡分表!$B:$B,MATCH(H27,单位卡分表!$A:$A,0)),INDEX(技能卡分表!$B:$B,MATCH(H27,技能卡分表!$A:$A,0)))</f>
        <v>绿汽水 浅浅</v>
      </c>
      <c r="I28" s="64" t="str">
        <f>IF(ISNUMBER(MATCH(I27,单位卡分表!$A:$A,0)),INDEX(单位卡分表!$B:$B,MATCH(I27,单位卡分表!$A:$A,0)),INDEX(技能卡分表!$B:$B,MATCH(I27,技能卡分表!$A:$A,0)))</f>
        <v>乌龟 壳壳</v>
      </c>
      <c r="J28" s="64" t="str">
        <f>IF(ISNUMBER(MATCH(J27,单位卡分表!$A:$A,0)),INDEX(单位卡分表!$B:$B,MATCH(J27,单位卡分表!$A:$A,0)),INDEX(技能卡分表!$B:$B,MATCH(J27,技能卡分表!$A:$A,0)))</f>
        <v>羽毛球 拉丽（英文就rally连续得分的意思）</v>
      </c>
      <c r="K28" s="64" t="str">
        <f>IF(ISNUMBER(MATCH(K27,单位卡分表!$A:$A,0)),INDEX(单位卡分表!$B:$B,MATCH(K27,单位卡分表!$A:$A,0)),INDEX(技能卡分表!$B:$B,MATCH(K27,技能卡分表!$A:$A,0)))</f>
        <v>功能饮料 牛红</v>
      </c>
      <c r="L28" s="64" t="str">
        <f>IF(ISNUMBER(MATCH(L27,单位卡分表!$A:$A,0)),INDEX(单位卡分表!$B:$B,MATCH(L27,单位卡分表!$A:$A,0)),INDEX(技能卡分表!$B:$B,MATCH(L27,技能卡分表!$A:$A,0)))</f>
        <v>时钟 晨曦</v>
      </c>
      <c r="M28" s="64" t="str">
        <f>IF(ISNUMBER(MATCH(M27,单位卡分表!$A:$A,0)),INDEX(单位卡分表!$B:$B,MATCH(M27,单位卡分表!$A:$A,0)),INDEX(技能卡分表!$B:$B,MATCH(M27,技能卡分表!$A:$A,0)))</f>
        <v>摩托 赤狸
塞琳娜</v>
      </c>
      <c r="N28" s="9" t="str">
        <f>IF(SUMPRODUCT(COUNTIF(D28:M28,D28:M28))&gt;COLUMNS(D28:M28),"有重复","无重复")</f>
        <v>无重复</v>
      </c>
      <c r="Q28" s="32"/>
      <c r="R28" s="32"/>
      <c r="S28" s="50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>
      <c r="A29" s="127">
        <v>2</v>
      </c>
      <c r="B29" s="128">
        <v>10000</v>
      </c>
      <c r="C29" s="129" t="s">
        <v>1790</v>
      </c>
      <c r="D29" s="130">
        <v>10021</v>
      </c>
      <c r="E29" s="133">
        <v>10030</v>
      </c>
      <c r="F29" s="130">
        <v>10080</v>
      </c>
      <c r="G29" s="130">
        <v>10036</v>
      </c>
      <c r="H29" s="133">
        <v>10035</v>
      </c>
      <c r="I29" s="133">
        <v>10037</v>
      </c>
      <c r="J29" s="135">
        <v>10012</v>
      </c>
      <c r="K29" s="135">
        <v>10031</v>
      </c>
      <c r="L29" s="136">
        <v>10026</v>
      </c>
      <c r="M29" s="137">
        <v>10020</v>
      </c>
      <c r="N29" s="9"/>
      <c r="Q29" s="32"/>
      <c r="R29" s="32"/>
      <c r="S29" s="50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>
      <c r="A30" s="131"/>
      <c r="B30" s="64" t="str">
        <f>IF(ISNUMBER(MATCH(B29,单位卡分表!$N:$N,0)),INDEX(单位卡分表!$B:$B,MATCH(B29,单位卡分表!$N:$N,0)),INDEX(技能卡分表!$B:$B,MATCH(B29,技能卡分表!$A:$A,0)))</f>
        <v>传奇飞行员 舰长</v>
      </c>
      <c r="C30" s="132" t="s">
        <v>1791</v>
      </c>
      <c r="D30" s="64" t="str">
        <f>IF(ISNUMBER(MATCH(D29,单位卡分表!$A:$A,0)),INDEX(单位卡分表!$B:$B,MATCH(D29,单位卡分表!$A:$A,0)),INDEX(技能卡分表!$B:$B,MATCH(D29,技能卡分表!$A:$A,0)))</f>
        <v>自动铅笔 追忆</v>
      </c>
      <c r="E30" s="64" t="str">
        <f>IF(ISNUMBER(MATCH(E29,单位卡分表!$A:$A,0)),INDEX(单位卡分表!$B:$B,MATCH(E29,单位卡分表!$A:$A,0)),INDEX(技能卡分表!$B:$B,MATCH(E29,技能卡分表!$A:$A,0)))</f>
        <v>军鼓 震声</v>
      </c>
      <c r="F30" s="64" t="str">
        <f>IF(ISNUMBER(MATCH(F29,单位卡分表!$A:$A,0)),INDEX(单位卡分表!$B:$B,MATCH(F29,单位卡分表!$A:$A,0)),INDEX(技能卡分表!$B:$B,MATCH(F29,技能卡分表!$A:$A,0)))</f>
        <v>安全帽 小橘</v>
      </c>
      <c r="G30" s="64" t="str">
        <f>IF(ISNUMBER(MATCH(G29,单位卡分表!$A:$A,0)),INDEX(单位卡分表!$B:$B,MATCH(G29,单位卡分表!$A:$A,0)),INDEX(技能卡分表!$B:$B,MATCH(G29,技能卡分表!$A:$A,0)))</f>
        <v>纯净水 满满</v>
      </c>
      <c r="H30" s="64" t="str">
        <f>IF(ISNUMBER(MATCH(H29,单位卡分表!$A:$A,0)),INDEX(单位卡分表!$B:$B,MATCH(H29,单位卡分表!$A:$A,0)),INDEX(技能卡分表!$B:$B,MATCH(H29,技能卡分表!$A:$A,0)))</f>
        <v>纯净水 浅浅</v>
      </c>
      <c r="I30" s="64" t="str">
        <f>IF(ISNUMBER(MATCH(I29,单位卡分表!$A:$A,0)),INDEX(单位卡分表!$B:$B,MATCH(I29,单位卡分表!$A:$A,0)),INDEX(技能卡分表!$B:$B,MATCH(I29,技能卡分表!$A:$A,0)))</f>
        <v>红汽水 浅浅</v>
      </c>
      <c r="J30" s="64" t="str">
        <f>IF(ISNUMBER(MATCH(J29,单位卡分表!$A:$A,0)),INDEX(单位卡分表!$B:$B,MATCH(J29,单位卡分表!$A:$A,0)),INDEX(技能卡分表!$B:$B,MATCH(J29,技能卡分表!$A:$A,0)))</f>
        <v>摩托 赤狸
塞琳娜</v>
      </c>
      <c r="K30" s="64" t="str">
        <f>IF(ISNUMBER(MATCH(K29,单位卡分表!$A:$A,0)),INDEX(单位卡分表!$B:$B,MATCH(K29,单位卡分表!$A:$A,0)),INDEX(技能卡分表!$B:$B,MATCH(K29,技能卡分表!$A:$A,0)))</f>
        <v>注射器 针妮
佩妮（英文penny，联想小针）</v>
      </c>
      <c r="L30" s="64" t="str">
        <f>IF(ISNUMBER(MATCH(L29,单位卡分表!$A:$A,0)),INDEX(单位卡分表!$B:$B,MATCH(L29,单位卡分表!$A:$A,0)),INDEX(技能卡分表!$B:$B,MATCH(L29,技能卡分表!$A:$A,0)))</f>
        <v>功能饮料 牛红</v>
      </c>
      <c r="M30" s="64" t="str">
        <f>IF(ISNUMBER(MATCH(M29,单位卡分表!$A:$A,0)),INDEX(单位卡分表!$B:$B,MATCH(M29,单位卡分表!$A:$A,0)),INDEX(技能卡分表!$B:$B,MATCH(M29,技能卡分表!$A:$A,0)))</f>
        <v>时钟 晨曦</v>
      </c>
      <c r="N30" s="9" t="str">
        <f>IF(SUMPRODUCT(COUNTIF(D30:M30,D30:M30))&gt;COLUMNS(D30:M30),"有重复","无重复")</f>
        <v>无重复</v>
      </c>
      <c r="Q30" s="32"/>
      <c r="R30" s="32"/>
      <c r="S30" s="50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>
      <c r="A31" s="127">
        <v>2</v>
      </c>
      <c r="B31" s="128">
        <v>10002</v>
      </c>
      <c r="C31" s="129" t="s">
        <v>1790</v>
      </c>
      <c r="D31" s="130">
        <v>10033</v>
      </c>
      <c r="E31" s="133">
        <v>10060</v>
      </c>
      <c r="F31" s="130">
        <v>10051</v>
      </c>
      <c r="G31" s="130">
        <v>10036</v>
      </c>
      <c r="H31" s="133">
        <v>10035</v>
      </c>
      <c r="I31" s="133">
        <v>10037</v>
      </c>
      <c r="J31" s="135">
        <v>10079</v>
      </c>
      <c r="K31" s="135">
        <v>10044</v>
      </c>
      <c r="L31" s="136">
        <v>10026</v>
      </c>
      <c r="M31" s="137">
        <v>10020</v>
      </c>
      <c r="N31" s="9"/>
      <c r="Q31" s="32"/>
      <c r="R31" s="32"/>
      <c r="S31" s="50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>
      <c r="A32" s="127"/>
      <c r="B32" s="64" t="str">
        <f>IF(ISNUMBER(MATCH(B31,单位卡分表!$N:$N,0)),INDEX(单位卡分表!$B:$B,MATCH(B31,单位卡分表!$N:$N,0)),INDEX(技能卡分表!$B:$B,MATCH(B31,技能卡分表!$A:$A,0)))</f>
        <v>最强盗贼王 露娜（Luna）</v>
      </c>
      <c r="C32" s="132" t="s">
        <v>1791</v>
      </c>
      <c r="D32" s="64" t="str">
        <f>IF(ISNUMBER(MATCH(D31,单位卡分表!$A:$A,0)),INDEX(单位卡分表!$B:$B,MATCH(D31,单位卡分表!$A:$A,0)),INDEX(技能卡分表!$B:$B,MATCH(D31,技能卡分表!$A:$A,0)))</f>
        <v>蜡烛 热泪</v>
      </c>
      <c r="E32" s="64" t="str">
        <f>IF(ISNUMBER(MATCH(E31,单位卡分表!$A:$A,0)),INDEX(单位卡分表!$B:$B,MATCH(E31,单位卡分表!$A:$A,0)),INDEX(技能卡分表!$B:$B,MATCH(E31,技能卡分表!$A:$A,0)))</f>
        <v>爆米花 酥脆</v>
      </c>
      <c r="F32" s="64" t="str">
        <f>IF(ISNUMBER(MATCH(F31,单位卡分表!$A:$A,0)),INDEX(单位卡分表!$B:$B,MATCH(F31,单位卡分表!$A:$A,0)),INDEX(技能卡分表!$B:$B,MATCH(F31,技能卡分表!$A:$A,0)))</f>
        <v>气球 飘舞</v>
      </c>
      <c r="G32" s="64" t="str">
        <f>IF(ISNUMBER(MATCH(G31,单位卡分表!$A:$A,0)),INDEX(单位卡分表!$B:$B,MATCH(G31,单位卡分表!$A:$A,0)),INDEX(技能卡分表!$B:$B,MATCH(G31,技能卡分表!$A:$A,0)))</f>
        <v>纯净水 满满</v>
      </c>
      <c r="H32" s="64" t="str">
        <f>IF(ISNUMBER(MATCH(H31,单位卡分表!$A:$A,0)),INDEX(单位卡分表!$B:$B,MATCH(H31,单位卡分表!$A:$A,0)),INDEX(技能卡分表!$B:$B,MATCH(H31,技能卡分表!$A:$A,0)))</f>
        <v>纯净水 浅浅</v>
      </c>
      <c r="I32" s="64" t="str">
        <f>IF(ISNUMBER(MATCH(I31,单位卡分表!$A:$A,0)),INDEX(单位卡分表!$B:$B,MATCH(I31,单位卡分表!$A:$A,0)),INDEX(技能卡分表!$B:$B,MATCH(I31,技能卡分表!$A:$A,0)))</f>
        <v>红汽水 浅浅</v>
      </c>
      <c r="J32" s="64" t="str">
        <f>IF(ISNUMBER(MATCH(J31,单位卡分表!$A:$A,0)),INDEX(单位卡分表!$B:$B,MATCH(J31,单位卡分表!$A:$A,0)),INDEX(技能卡分表!$B:$B,MATCH(J31,技能卡分表!$A:$A,0)))</f>
        <v>炸蛋</v>
      </c>
      <c r="K32" s="64" t="str">
        <f>IF(ISNUMBER(MATCH(K31,单位卡分表!$A:$A,0)),INDEX(单位卡分表!$B:$B,MATCH(K31,单位卡分表!$A:$A,0)),INDEX(技能卡分表!$B:$B,MATCH(K31,技能卡分表!$A:$A,0)))</f>
        <v>煤油灯 流露</v>
      </c>
      <c r="L32" s="64" t="str">
        <f>IF(ISNUMBER(MATCH(L31,单位卡分表!$A:$A,0)),INDEX(单位卡分表!$B:$B,MATCH(L31,单位卡分表!$A:$A,0)),INDEX(技能卡分表!$B:$B,MATCH(L31,技能卡分表!$A:$A,0)))</f>
        <v>功能饮料 牛红</v>
      </c>
      <c r="M32" s="64" t="str">
        <f>IF(ISNUMBER(MATCH(M31,单位卡分表!$A:$A,0)),INDEX(单位卡分表!$B:$B,MATCH(M31,单位卡分表!$A:$A,0)),INDEX(技能卡分表!$B:$B,MATCH(M31,技能卡分表!$A:$A,0)))</f>
        <v>时钟 晨曦</v>
      </c>
      <c r="N32" s="9" t="str">
        <f>IF(SUMPRODUCT(COUNTIF(D32:M32,D32:M32))&gt;COLUMNS(D32:M32),"有重复","无重复")</f>
        <v>无重复</v>
      </c>
      <c r="Q32" s="32"/>
      <c r="R32" s="32"/>
      <c r="S32" s="50"/>
      <c r="T32" s="50"/>
      <c r="U32" s="44"/>
      <c r="V32" s="50"/>
      <c r="W32" s="44"/>
      <c r="X32" s="50"/>
      <c r="Y32" s="44"/>
      <c r="Z32" s="50"/>
      <c r="AA32" s="44"/>
      <c r="AB32" s="50"/>
      <c r="AC32" s="44"/>
      <c r="AD32" s="50"/>
    </row>
    <row r="33" spans="1:30">
      <c r="A33" s="127">
        <v>2</v>
      </c>
      <c r="B33" s="128">
        <v>10002</v>
      </c>
      <c r="C33" s="129" t="s">
        <v>1790</v>
      </c>
      <c r="D33" s="130">
        <v>10015</v>
      </c>
      <c r="E33" s="133">
        <v>10017</v>
      </c>
      <c r="F33" s="130">
        <v>10050</v>
      </c>
      <c r="G33" s="130">
        <v>10036</v>
      </c>
      <c r="H33" s="133">
        <v>10035</v>
      </c>
      <c r="I33" s="133">
        <v>10037</v>
      </c>
      <c r="J33" s="135">
        <v>10011</v>
      </c>
      <c r="K33" s="135">
        <v>10012</v>
      </c>
      <c r="L33" s="136">
        <v>10026</v>
      </c>
      <c r="M33" s="137">
        <v>10020</v>
      </c>
      <c r="N33" s="9"/>
      <c r="Q33" s="32"/>
      <c r="R33" s="32"/>
      <c r="S33" s="50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>
      <c r="A34" s="127"/>
      <c r="B34" s="64" t="str">
        <f>IF(ISNUMBER(MATCH(B33,单位卡分表!$N:$N,0)),INDEX(单位卡分表!$B:$B,MATCH(B33,单位卡分表!$N:$N,0)),INDEX(技能卡分表!$B:$B,MATCH(B33,技能卡分表!$A:$A,0)))</f>
        <v>最强盗贼王 露娜（Luna）</v>
      </c>
      <c r="C34" s="132" t="s">
        <v>1791</v>
      </c>
      <c r="D34" s="64" t="str">
        <f>IF(ISNUMBER(MATCH(D33,单位卡分表!$A:$A,0)),INDEX(单位卡分表!$B:$B,MATCH(D33,单位卡分表!$A:$A,0)),INDEX(技能卡分表!$B:$B,MATCH(D33,技能卡分表!$A:$A,0)))</f>
        <v>留声机 回音
玛利亚</v>
      </c>
      <c r="E34" s="64" t="str">
        <f>IF(ISNUMBER(MATCH(E33,单位卡分表!$A:$A,0)),INDEX(单位卡分表!$B:$B,MATCH(E33,单位卡分表!$A:$A,0)),INDEX(技能卡分表!$B:$B,MATCH(E33,技能卡分表!$A:$A,0)))</f>
        <v>电池 欧姆</v>
      </c>
      <c r="F34" s="64" t="str">
        <f>IF(ISNUMBER(MATCH(F33,单位卡分表!$A:$A,0)),INDEX(单位卡分表!$B:$B,MATCH(F33,单位卡分表!$A:$A,0)),INDEX(技能卡分表!$B:$B,MATCH(F33,技能卡分表!$A:$A,0)))</f>
        <v>茶包 小茗</v>
      </c>
      <c r="G34" s="64" t="str">
        <f>IF(ISNUMBER(MATCH(G33,单位卡分表!$A:$A,0)),INDEX(单位卡分表!$B:$B,MATCH(G33,单位卡分表!$A:$A,0)),INDEX(技能卡分表!$B:$B,MATCH(G33,技能卡分表!$A:$A,0)))</f>
        <v>纯净水 满满</v>
      </c>
      <c r="H34" s="64" t="str">
        <f>IF(ISNUMBER(MATCH(H33,单位卡分表!$A:$A,0)),INDEX(单位卡分表!$B:$B,MATCH(H33,单位卡分表!$A:$A,0)),INDEX(技能卡分表!$B:$B,MATCH(H33,技能卡分表!$A:$A,0)))</f>
        <v>纯净水 浅浅</v>
      </c>
      <c r="I34" s="64" t="str">
        <f>IF(ISNUMBER(MATCH(I33,单位卡分表!$A:$A,0)),INDEX(单位卡分表!$B:$B,MATCH(I33,单位卡分表!$A:$A,0)),INDEX(技能卡分表!$B:$B,MATCH(I33,技能卡分表!$A:$A,0)))</f>
        <v>红汽水 浅浅</v>
      </c>
      <c r="J34" s="64" t="str">
        <f>IF(ISNUMBER(MATCH(J33,单位卡分表!$A:$A,0)),INDEX(单位卡分表!$B:$B,MATCH(J33,单位卡分表!$A:$A,0)),INDEX(技能卡分表!$B:$B,MATCH(J33,技能卡分表!$A:$A,0)))</f>
        <v>纸巾 缠缠</v>
      </c>
      <c r="K34" s="64" t="str">
        <f>IF(ISNUMBER(MATCH(K33,单位卡分表!$A:$A,0)),INDEX(单位卡分表!$B:$B,MATCH(K33,单位卡分表!$A:$A,0)),INDEX(技能卡分表!$B:$B,MATCH(K33,技能卡分表!$A:$A,0)))</f>
        <v>摩托 赤狸
塞琳娜</v>
      </c>
      <c r="L34" s="64" t="str">
        <f>IF(ISNUMBER(MATCH(L33,单位卡分表!$A:$A,0)),INDEX(单位卡分表!$B:$B,MATCH(L33,单位卡分表!$A:$A,0)),INDEX(技能卡分表!$B:$B,MATCH(L33,技能卡分表!$A:$A,0)))</f>
        <v>功能饮料 牛红</v>
      </c>
      <c r="M34" s="64" t="str">
        <f>IF(ISNUMBER(MATCH(M33,单位卡分表!$A:$A,0)),INDEX(单位卡分表!$B:$B,MATCH(M33,单位卡分表!$A:$A,0)),INDEX(技能卡分表!$B:$B,MATCH(M33,技能卡分表!$A:$A,0)))</f>
        <v>时钟 晨曦</v>
      </c>
      <c r="N34" s="9" t="str">
        <f>IF(SUMPRODUCT(COUNTIF(D34:M34,D34:M34))&gt;COLUMNS(D34:M34),"有重复","无重复")</f>
        <v>无重复</v>
      </c>
      <c r="Q34" s="32"/>
      <c r="R34" s="32"/>
      <c r="S34" s="50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ht="32" customHeight="1" spans="1:30">
      <c r="A35" s="127">
        <v>2</v>
      </c>
      <c r="B35" s="128">
        <v>10003</v>
      </c>
      <c r="C35" s="129" t="s">
        <v>1790</v>
      </c>
      <c r="D35" s="130">
        <v>10021</v>
      </c>
      <c r="E35" s="133">
        <v>10062</v>
      </c>
      <c r="F35" s="130">
        <v>10016</v>
      </c>
      <c r="G35" s="130">
        <v>10036</v>
      </c>
      <c r="H35" s="133">
        <v>10035</v>
      </c>
      <c r="I35" s="133">
        <v>10037</v>
      </c>
      <c r="J35" s="135">
        <v>10077</v>
      </c>
      <c r="K35" s="135">
        <v>10013</v>
      </c>
      <c r="L35" s="136">
        <v>10026</v>
      </c>
      <c r="M35" s="137">
        <v>10020</v>
      </c>
      <c r="N35" s="9"/>
      <c r="Q35" s="32"/>
      <c r="R35" s="32"/>
      <c r="S35" s="50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ht="32" customHeight="1" spans="1:30">
      <c r="A36" s="131"/>
      <c r="B36" s="64" t="str">
        <f>IF(ISNUMBER(MATCH(B35,单位卡分表!$N:$N,0)),INDEX(单位卡分表!$B:$B,MATCH(B35,单位卡分表!$N:$N,0)),INDEX(技能卡分表!$B:$B,MATCH(B35,技能卡分表!$A:$A,0)))</f>
        <v>轻灵跃影 乔艾塔（Joetta）</v>
      </c>
      <c r="C36" s="132" t="s">
        <v>1791</v>
      </c>
      <c r="D36" s="64" t="str">
        <f>IF(ISNUMBER(MATCH(D35,单位卡分表!$A:$A,0)),INDEX(单位卡分表!$B:$B,MATCH(D35,单位卡分表!$A:$A,0)),INDEX(技能卡分表!$B:$B,MATCH(D35,技能卡分表!$A:$A,0)))</f>
        <v>自动铅笔 追忆</v>
      </c>
      <c r="E36" s="64" t="str">
        <f>IF(ISNUMBER(MATCH(E35,单位卡分表!$A:$A,0)),INDEX(单位卡分表!$B:$B,MATCH(E35,单位卡分表!$A:$A,0)),INDEX(技能卡分表!$B:$B,MATCH(E35,技能卡分表!$A:$A,0)))</f>
        <v>绿汽水 满满（复用）</v>
      </c>
      <c r="F36" s="64" t="str">
        <f>IF(ISNUMBER(MATCH(F35,单位卡分表!$A:$A,0)),INDEX(单位卡分表!$B:$B,MATCH(F35,单位卡分表!$A:$A,0)),INDEX(技能卡分表!$B:$B,MATCH(F35,技能卡分表!$A:$A,0)))</f>
        <v>电扇 彩虹</v>
      </c>
      <c r="G36" s="64" t="str">
        <f>IF(ISNUMBER(MATCH(G35,单位卡分表!$A:$A,0)),INDEX(单位卡分表!$B:$B,MATCH(G35,单位卡分表!$A:$A,0)),INDEX(技能卡分表!$B:$B,MATCH(G35,技能卡分表!$A:$A,0)))</f>
        <v>纯净水 满满</v>
      </c>
      <c r="H36" s="64" t="str">
        <f>IF(ISNUMBER(MATCH(H35,单位卡分表!$A:$A,0)),INDEX(单位卡分表!$B:$B,MATCH(H35,单位卡分表!$A:$A,0)),INDEX(技能卡分表!$B:$B,MATCH(H35,技能卡分表!$A:$A,0)))</f>
        <v>纯净水 浅浅</v>
      </c>
      <c r="I36" s="64" t="str">
        <f>IF(ISNUMBER(MATCH(I35,单位卡分表!$A:$A,0)),INDEX(单位卡分表!$B:$B,MATCH(I35,单位卡分表!$A:$A,0)),INDEX(技能卡分表!$B:$B,MATCH(I35,技能卡分表!$A:$A,0)))</f>
        <v>红汽水 浅浅</v>
      </c>
      <c r="J36" s="64" t="str">
        <f>IF(ISNUMBER(MATCH(J35,单位卡分表!$A:$A,0)),INDEX(单位卡分表!$B:$B,MATCH(J35,单位卡分表!$A:$A,0)),INDEX(技能卡分表!$B:$B,MATCH(J35,技能卡分表!$A:$A,0)))</f>
        <v>接力棒 传承</v>
      </c>
      <c r="K36" s="64" t="str">
        <f>IF(ISNUMBER(MATCH(K35,单位卡分表!$A:$A,0)),INDEX(单位卡分表!$B:$B,MATCH(K35,单位卡分表!$A:$A,0)),INDEX(技能卡分表!$B:$B,MATCH(K35,技能卡分表!$A:$A,0)))</f>
        <v>雨伞 守心
布洛莉Brolly</v>
      </c>
      <c r="L36" s="64" t="str">
        <f>IF(ISNUMBER(MATCH(L35,单位卡分表!$A:$A,0)),INDEX(单位卡分表!$B:$B,MATCH(L35,单位卡分表!$A:$A,0)),INDEX(技能卡分表!$B:$B,MATCH(L35,技能卡分表!$A:$A,0)))</f>
        <v>功能饮料 牛红</v>
      </c>
      <c r="M36" s="64" t="str">
        <f>IF(ISNUMBER(MATCH(M35,单位卡分表!$A:$A,0)),INDEX(单位卡分表!$B:$B,MATCH(M35,单位卡分表!$A:$A,0)),INDEX(技能卡分表!$B:$B,MATCH(M35,技能卡分表!$A:$A,0)))</f>
        <v>时钟 晨曦</v>
      </c>
      <c r="N36" s="9" t="str">
        <f>IF(SUMPRODUCT(COUNTIF(D36:M36,D36:M36))&gt;COLUMNS(D36:M36),"有重复","无重复")</f>
        <v>无重复</v>
      </c>
      <c r="Q36" s="32"/>
      <c r="R36" s="32"/>
      <c r="S36" s="50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ht="32" customHeight="1" spans="1:30">
      <c r="A37" s="127">
        <v>2</v>
      </c>
      <c r="B37" s="128">
        <v>10004</v>
      </c>
      <c r="C37" s="129" t="s">
        <v>1790</v>
      </c>
      <c r="D37" s="133">
        <v>10073</v>
      </c>
      <c r="E37" s="133">
        <v>10070</v>
      </c>
      <c r="F37" s="130">
        <v>10071</v>
      </c>
      <c r="G37" s="130">
        <v>10069</v>
      </c>
      <c r="H37" s="133">
        <v>10068</v>
      </c>
      <c r="I37" s="133">
        <v>10066</v>
      </c>
      <c r="J37" s="135">
        <v>10028</v>
      </c>
      <c r="K37" s="135">
        <v>10026</v>
      </c>
      <c r="L37" s="136">
        <v>10014</v>
      </c>
      <c r="M37" s="137">
        <v>10013</v>
      </c>
      <c r="N37" s="9"/>
      <c r="Q37" s="32"/>
      <c r="R37" s="32"/>
      <c r="S37" s="50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ht="32" customHeight="1" spans="1:30">
      <c r="A38" s="127"/>
      <c r="B38" s="64" t="str">
        <f>IF(ISNUMBER(MATCH(B37,单位卡分表!$N:$N,0)),INDEX(单位卡分表!$B:$B,MATCH(B37,单位卡分表!$N:$N,0)),INDEX(技能卡分表!$B:$B,MATCH(B37,技能卡分表!$A:$A,0)))</f>
        <v>致命拥抱 维纳斯（Venus）</v>
      </c>
      <c r="C38" s="132" t="s">
        <v>1791</v>
      </c>
      <c r="D38" s="64" t="str">
        <f>IF(ISNUMBER(MATCH(D37,单位卡分表!$A:$A,0)),INDEX(单位卡分表!$B:$B,MATCH(D37,单位卡分表!$A:$A,0)),INDEX(技能卡分表!$B:$B,MATCH(D37,技能卡分表!$A:$A,0)))</f>
        <v>储蓄罐 珠珠（复用）</v>
      </c>
      <c r="E38" s="64" t="str">
        <f>IF(ISNUMBER(MATCH(E37,单位卡分表!$A:$A,0)),INDEX(单位卡分表!$B:$B,MATCH(E37,单位卡分表!$A:$A,0)),INDEX(技能卡分表!$B:$B,MATCH(E37,技能卡分表!$A:$A,0)))</f>
        <v>捕蝇草 夹子</v>
      </c>
      <c r="F38" s="64" t="str">
        <f>IF(ISNUMBER(MATCH(F37,单位卡分表!$A:$A,0)),INDEX(单位卡分表!$B:$B,MATCH(F37,单位卡分表!$A:$A,0)),INDEX(技能卡分表!$B:$B,MATCH(F37,技能卡分表!$A:$A,0)))</f>
        <v>鳄鱼 沼泽</v>
      </c>
      <c r="G38" s="64" t="str">
        <f>IF(ISNUMBER(MATCH(G37,单位卡分表!$A:$A,0)),INDEX(单位卡分表!$B:$B,MATCH(G37,单位卡分表!$A:$A,0)),INDEX(技能卡分表!$B:$B,MATCH(G37,技能卡分表!$A:$A,0)))</f>
        <v>绷带 包扎</v>
      </c>
      <c r="H38" s="64" t="str">
        <f>IF(ISNUMBER(MATCH(H37,单位卡分表!$A:$A,0)),INDEX(单位卡分表!$B:$B,MATCH(H37,单位卡分表!$A:$A,0)),INDEX(技能卡分表!$B:$B,MATCH(H37,技能卡分表!$A:$A,0)))</f>
        <v>刀鞘 护刃</v>
      </c>
      <c r="I38" s="64" t="str">
        <f>IF(ISNUMBER(MATCH(I37,单位卡分表!$A:$A,0)),INDEX(单位卡分表!$B:$B,MATCH(I37,单位卡分表!$A:$A,0)),INDEX(技能卡分表!$B:$B,MATCH(I37,技能卡分表!$A:$A,0)))</f>
        <v>乌龟 壳壳</v>
      </c>
      <c r="J38" s="64" t="str">
        <f>IF(ISNUMBER(MATCH(J37,单位卡分表!$A:$A,0)),INDEX(单位卡分表!$B:$B,MATCH(J37,单位卡分表!$A:$A,0)),INDEX(技能卡分表!$B:$B,MATCH(J37,技能卡分表!$A:$A,0)))</f>
        <v>羽毛球 拉丽（英文就rally连续得分的意思）</v>
      </c>
      <c r="K38" s="64" t="str">
        <f>IF(ISNUMBER(MATCH(K37,单位卡分表!$A:$A,0)),INDEX(单位卡分表!$B:$B,MATCH(K37,单位卡分表!$A:$A,0)),INDEX(技能卡分表!$B:$B,MATCH(K37,技能卡分表!$A:$A,0)))</f>
        <v>功能饮料 牛红</v>
      </c>
      <c r="L38" s="64" t="str">
        <f>IF(ISNUMBER(MATCH(L37,单位卡分表!$A:$A,0)),INDEX(单位卡分表!$B:$B,MATCH(L37,单位卡分表!$A:$A,0)),INDEX(技能卡分表!$B:$B,MATCH(L37,技能卡分表!$A:$A,0)))</f>
        <v>茶壶  灵愈
波西娅Potsia</v>
      </c>
      <c r="M38" s="64" t="str">
        <f>IF(ISNUMBER(MATCH(M37,单位卡分表!$A:$A,0)),INDEX(单位卡分表!$B:$B,MATCH(M37,单位卡分表!$A:$A,0)),INDEX(技能卡分表!$B:$B,MATCH(M37,技能卡分表!$A:$A,0)))</f>
        <v>雨伞 守心
布洛莉Brolly</v>
      </c>
      <c r="N38" s="9" t="str">
        <f>IF(SUMPRODUCT(COUNTIF(D38:M38,D38:M38))&gt;COLUMNS(D38:M38),"有重复","无重复")</f>
        <v>无重复</v>
      </c>
      <c r="Q38" s="32"/>
      <c r="R38" s="32"/>
      <c r="S38" s="50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ht="32" customHeight="1" spans="1:30">
      <c r="A39" s="127">
        <v>2</v>
      </c>
      <c r="B39" s="128">
        <v>10004</v>
      </c>
      <c r="C39" s="129" t="s">
        <v>1790</v>
      </c>
      <c r="D39" s="130">
        <v>10072</v>
      </c>
      <c r="E39" s="133">
        <v>10073</v>
      </c>
      <c r="F39" s="130">
        <v>10036</v>
      </c>
      <c r="G39" s="130">
        <v>10075</v>
      </c>
      <c r="H39" s="133">
        <v>10039</v>
      </c>
      <c r="I39" s="133">
        <v>10066</v>
      </c>
      <c r="J39" s="135">
        <v>10028</v>
      </c>
      <c r="K39" s="135">
        <v>10026</v>
      </c>
      <c r="L39" s="136">
        <v>10020</v>
      </c>
      <c r="M39" s="137">
        <v>10012</v>
      </c>
      <c r="N39" s="9"/>
      <c r="Q39" s="32"/>
      <c r="R39" s="32"/>
      <c r="S39" s="50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ht="32" customHeight="1" spans="1:30">
      <c r="A40" s="127"/>
      <c r="B40" s="64" t="str">
        <f>IF(ISNUMBER(MATCH(B39,单位卡分表!$N:$N,0)),INDEX(单位卡分表!$B:$B,MATCH(B39,单位卡分表!$N:$N,0)),INDEX(技能卡分表!$B:$B,MATCH(B39,技能卡分表!$A:$A,0)))</f>
        <v>致命拥抱 维纳斯（Venus）</v>
      </c>
      <c r="C40" s="132" t="s">
        <v>1791</v>
      </c>
      <c r="D40" s="64" t="str">
        <f>IF(ISNUMBER(MATCH(D39,单位卡分表!$A:$A,0)),INDEX(单位卡分表!$B:$B,MATCH(D39,单位卡分表!$A:$A,0)),INDEX(技能卡分表!$B:$B,MATCH(D39,技能卡分表!$A:$A,0)))</f>
        <v>鲨鱼 利齿</v>
      </c>
      <c r="E40" s="64" t="str">
        <f>IF(ISNUMBER(MATCH(E39,单位卡分表!$A:$A,0)),INDEX(单位卡分表!$B:$B,MATCH(E39,单位卡分表!$A:$A,0)),INDEX(技能卡分表!$B:$B,MATCH(E39,技能卡分表!$A:$A,0)))</f>
        <v>储蓄罐 珠珠（复用）</v>
      </c>
      <c r="F40" s="64" t="str">
        <f>IF(ISNUMBER(MATCH(F39,单位卡分表!$A:$A,0)),INDEX(单位卡分表!$B:$B,MATCH(F39,单位卡分表!$A:$A,0)),INDEX(技能卡分表!$B:$B,MATCH(F39,技能卡分表!$A:$A,0)))</f>
        <v>纯净水 满满</v>
      </c>
      <c r="G40" s="64" t="str">
        <f>IF(ISNUMBER(MATCH(G39,单位卡分表!$A:$A,0)),INDEX(单位卡分表!$B:$B,MATCH(G39,单位卡分表!$A:$A,0)),INDEX(技能卡分表!$B:$B,MATCH(G39,技能卡分表!$A:$A,0)))</f>
        <v>菠菜罐头 大力</v>
      </c>
      <c r="H40" s="64" t="str">
        <f>IF(ISNUMBER(MATCH(H39,单位卡分表!$A:$A,0)),INDEX(单位卡分表!$B:$B,MATCH(H39,单位卡分表!$A:$A,0)),INDEX(技能卡分表!$B:$B,MATCH(H39,技能卡分表!$A:$A,0)))</f>
        <v>绿汽水 浅浅</v>
      </c>
      <c r="I40" s="64" t="str">
        <f>IF(ISNUMBER(MATCH(I39,单位卡分表!$A:$A,0)),INDEX(单位卡分表!$B:$B,MATCH(I39,单位卡分表!$A:$A,0)),INDEX(技能卡分表!$B:$B,MATCH(I39,技能卡分表!$A:$A,0)))</f>
        <v>乌龟 壳壳</v>
      </c>
      <c r="J40" s="64" t="str">
        <f>IF(ISNUMBER(MATCH(J39,单位卡分表!$A:$A,0)),INDEX(单位卡分表!$B:$B,MATCH(J39,单位卡分表!$A:$A,0)),INDEX(技能卡分表!$B:$B,MATCH(J39,技能卡分表!$A:$A,0)))</f>
        <v>羽毛球 拉丽（英文就rally连续得分的意思）</v>
      </c>
      <c r="K40" s="64" t="str">
        <f>IF(ISNUMBER(MATCH(K39,单位卡分表!$A:$A,0)),INDEX(单位卡分表!$B:$B,MATCH(K39,单位卡分表!$A:$A,0)),INDEX(技能卡分表!$B:$B,MATCH(K39,技能卡分表!$A:$A,0)))</f>
        <v>功能饮料 牛红</v>
      </c>
      <c r="L40" s="64" t="str">
        <f>IF(ISNUMBER(MATCH(L39,单位卡分表!$A:$A,0)),INDEX(单位卡分表!$B:$B,MATCH(L39,单位卡分表!$A:$A,0)),INDEX(技能卡分表!$B:$B,MATCH(L39,技能卡分表!$A:$A,0)))</f>
        <v>时钟 晨曦</v>
      </c>
      <c r="M40" s="64" t="str">
        <f>IF(ISNUMBER(MATCH(M39,单位卡分表!$A:$A,0)),INDEX(单位卡分表!$B:$B,MATCH(M39,单位卡分表!$A:$A,0)),INDEX(技能卡分表!$B:$B,MATCH(M39,技能卡分表!$A:$A,0)))</f>
        <v>摩托 赤狸
塞琳娜</v>
      </c>
      <c r="N40" s="9" t="str">
        <f>IF(SUMPRODUCT(COUNTIF(D40:M40,D40:M40))&gt;COLUMNS(D40:M40),"有重复","无重复")</f>
        <v>无重复</v>
      </c>
      <c r="Q40" s="32"/>
      <c r="R40" s="32"/>
      <c r="S40" s="50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>
      <c r="A41" s="127">
        <v>3</v>
      </c>
      <c r="B41" s="134">
        <v>10000</v>
      </c>
      <c r="C41" s="132" t="s">
        <v>1790</v>
      </c>
      <c r="D41" s="130">
        <v>10021</v>
      </c>
      <c r="E41" s="133">
        <v>10030</v>
      </c>
      <c r="F41" s="130">
        <v>10080</v>
      </c>
      <c r="G41" s="130">
        <v>10036</v>
      </c>
      <c r="H41" s="133">
        <v>10035</v>
      </c>
      <c r="I41" s="133">
        <v>10037</v>
      </c>
      <c r="J41" s="135">
        <v>10012</v>
      </c>
      <c r="K41" s="135">
        <v>10031</v>
      </c>
      <c r="L41" s="136">
        <v>10026</v>
      </c>
      <c r="M41" s="137">
        <v>10020</v>
      </c>
      <c r="N41" s="9"/>
      <c r="Q41" s="32"/>
      <c r="R41" s="32"/>
      <c r="S41" s="50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>
      <c r="A42" s="127"/>
      <c r="B42" s="64" t="str">
        <f>IF(ISNUMBER(MATCH(B41,单位卡分表!$N:$N,0)),INDEX(单位卡分表!$B:$B,MATCH(B41,单位卡分表!$N:$N,0)),INDEX(技能卡分表!$B:$B,MATCH(B41,技能卡分表!$A:$A,0)))</f>
        <v>传奇飞行员 舰长</v>
      </c>
      <c r="C42" s="132" t="s">
        <v>1791</v>
      </c>
      <c r="D42" s="64" t="str">
        <f>IF(ISNUMBER(MATCH(D41,单位卡分表!$A:$A,0)),INDEX(单位卡分表!$B:$B,MATCH(D41,单位卡分表!$A:$A,0)),INDEX(技能卡分表!$B:$B,MATCH(D41,技能卡分表!$A:$A,0)))</f>
        <v>自动铅笔 追忆</v>
      </c>
      <c r="E42" s="64" t="str">
        <f>IF(ISNUMBER(MATCH(E41,单位卡分表!$A:$A,0)),INDEX(单位卡分表!$B:$B,MATCH(E41,单位卡分表!$A:$A,0)),INDEX(技能卡分表!$B:$B,MATCH(E41,技能卡分表!$A:$A,0)))</f>
        <v>军鼓 震声</v>
      </c>
      <c r="F42" s="64" t="str">
        <f>IF(ISNUMBER(MATCH(F41,单位卡分表!$A:$A,0)),INDEX(单位卡分表!$B:$B,MATCH(F41,单位卡分表!$A:$A,0)),INDEX(技能卡分表!$B:$B,MATCH(F41,技能卡分表!$A:$A,0)))</f>
        <v>安全帽 小橘</v>
      </c>
      <c r="G42" s="64" t="str">
        <f>IF(ISNUMBER(MATCH(G41,单位卡分表!$A:$A,0)),INDEX(单位卡分表!$B:$B,MATCH(G41,单位卡分表!$A:$A,0)),INDEX(技能卡分表!$B:$B,MATCH(G41,技能卡分表!$A:$A,0)))</f>
        <v>纯净水 满满</v>
      </c>
      <c r="H42" s="64" t="str">
        <f>IF(ISNUMBER(MATCH(H41,单位卡分表!$A:$A,0)),INDEX(单位卡分表!$B:$B,MATCH(H41,单位卡分表!$A:$A,0)),INDEX(技能卡分表!$B:$B,MATCH(H41,技能卡分表!$A:$A,0)))</f>
        <v>纯净水 浅浅</v>
      </c>
      <c r="I42" s="64" t="str">
        <f>IF(ISNUMBER(MATCH(I41,单位卡分表!$A:$A,0)),INDEX(单位卡分表!$B:$B,MATCH(I41,单位卡分表!$A:$A,0)),INDEX(技能卡分表!$B:$B,MATCH(I41,技能卡分表!$A:$A,0)))</f>
        <v>红汽水 浅浅</v>
      </c>
      <c r="J42" s="64" t="str">
        <f>IF(ISNUMBER(MATCH(J41,单位卡分表!$A:$A,0)),INDEX(单位卡分表!$B:$B,MATCH(J41,单位卡分表!$A:$A,0)),INDEX(技能卡分表!$B:$B,MATCH(J41,技能卡分表!$A:$A,0)))</f>
        <v>摩托 赤狸
塞琳娜</v>
      </c>
      <c r="K42" s="64" t="str">
        <f>IF(ISNUMBER(MATCH(K41,单位卡分表!$A:$A,0)),INDEX(单位卡分表!$B:$B,MATCH(K41,单位卡分表!$A:$A,0)),INDEX(技能卡分表!$B:$B,MATCH(K41,技能卡分表!$A:$A,0)))</f>
        <v>注射器 针妮
佩妮（英文penny，联想小针）</v>
      </c>
      <c r="L42" s="64" t="str">
        <f>IF(ISNUMBER(MATCH(L41,单位卡分表!$A:$A,0)),INDEX(单位卡分表!$B:$B,MATCH(L41,单位卡分表!$A:$A,0)),INDEX(技能卡分表!$B:$B,MATCH(L41,技能卡分表!$A:$A,0)))</f>
        <v>功能饮料 牛红</v>
      </c>
      <c r="M42" s="64" t="str">
        <f>IF(ISNUMBER(MATCH(M41,单位卡分表!$A:$A,0)),INDEX(单位卡分表!$B:$B,MATCH(M41,单位卡分表!$A:$A,0)),INDEX(技能卡分表!$B:$B,MATCH(M41,技能卡分表!$A:$A,0)))</f>
        <v>时钟 晨曦</v>
      </c>
      <c r="N42" s="9" t="str">
        <f>IF(SUMPRODUCT(COUNTIF(D42:M42,D42:M42))&gt;COLUMNS(D42:M42),"有重复","无重复")</f>
        <v>无重复</v>
      </c>
      <c r="Q42" s="32"/>
      <c r="R42" s="32"/>
      <c r="S42" s="50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>
      <c r="A43" s="127">
        <v>3</v>
      </c>
      <c r="B43" s="134">
        <v>10002</v>
      </c>
      <c r="C43" s="132" t="s">
        <v>1790</v>
      </c>
      <c r="D43" s="130">
        <v>10033</v>
      </c>
      <c r="E43" s="133">
        <v>10060</v>
      </c>
      <c r="F43" s="130">
        <v>10051</v>
      </c>
      <c r="G43" s="130">
        <v>10036</v>
      </c>
      <c r="H43" s="133">
        <v>10035</v>
      </c>
      <c r="I43" s="133">
        <v>10037</v>
      </c>
      <c r="J43" s="135">
        <v>10079</v>
      </c>
      <c r="K43" s="135">
        <v>10044</v>
      </c>
      <c r="L43" s="136">
        <v>10026</v>
      </c>
      <c r="M43" s="137">
        <v>10020</v>
      </c>
      <c r="N43" s="9"/>
      <c r="Q43" s="32"/>
      <c r="R43" s="32"/>
      <c r="S43" s="50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>
      <c r="A44" s="127"/>
      <c r="B44" s="64" t="str">
        <f>IF(ISNUMBER(MATCH(B43,单位卡分表!$N:$N,0)),INDEX(单位卡分表!$B:$B,MATCH(B43,单位卡分表!$N:$N,0)),INDEX(技能卡分表!$B:$B,MATCH(B43,技能卡分表!$A:$A,0)))</f>
        <v>最强盗贼王 露娜（Luna）</v>
      </c>
      <c r="C44" s="132" t="s">
        <v>1791</v>
      </c>
      <c r="D44" s="64" t="str">
        <f>IF(ISNUMBER(MATCH(D43,单位卡分表!$A:$A,0)),INDEX(单位卡分表!$B:$B,MATCH(D43,单位卡分表!$A:$A,0)),INDEX(技能卡分表!$B:$B,MATCH(D43,技能卡分表!$A:$A,0)))</f>
        <v>蜡烛 热泪</v>
      </c>
      <c r="E44" s="64" t="str">
        <f>IF(ISNUMBER(MATCH(E43,单位卡分表!$A:$A,0)),INDEX(单位卡分表!$B:$B,MATCH(E43,单位卡分表!$A:$A,0)),INDEX(技能卡分表!$B:$B,MATCH(E43,技能卡分表!$A:$A,0)))</f>
        <v>爆米花 酥脆</v>
      </c>
      <c r="F44" s="64" t="str">
        <f>IF(ISNUMBER(MATCH(F43,单位卡分表!$A:$A,0)),INDEX(单位卡分表!$B:$B,MATCH(F43,单位卡分表!$A:$A,0)),INDEX(技能卡分表!$B:$B,MATCH(F43,技能卡分表!$A:$A,0)))</f>
        <v>气球 飘舞</v>
      </c>
      <c r="G44" s="64" t="str">
        <f>IF(ISNUMBER(MATCH(G43,单位卡分表!$A:$A,0)),INDEX(单位卡分表!$B:$B,MATCH(G43,单位卡分表!$A:$A,0)),INDEX(技能卡分表!$B:$B,MATCH(G43,技能卡分表!$A:$A,0)))</f>
        <v>纯净水 满满</v>
      </c>
      <c r="H44" s="64" t="str">
        <f>IF(ISNUMBER(MATCH(H43,单位卡分表!$A:$A,0)),INDEX(单位卡分表!$B:$B,MATCH(H43,单位卡分表!$A:$A,0)),INDEX(技能卡分表!$B:$B,MATCH(H43,技能卡分表!$A:$A,0)))</f>
        <v>纯净水 浅浅</v>
      </c>
      <c r="I44" s="64" t="str">
        <f>IF(ISNUMBER(MATCH(I43,单位卡分表!$A:$A,0)),INDEX(单位卡分表!$B:$B,MATCH(I43,单位卡分表!$A:$A,0)),INDEX(技能卡分表!$B:$B,MATCH(I43,技能卡分表!$A:$A,0)))</f>
        <v>红汽水 浅浅</v>
      </c>
      <c r="J44" s="64" t="str">
        <f>IF(ISNUMBER(MATCH(J43,单位卡分表!$A:$A,0)),INDEX(单位卡分表!$B:$B,MATCH(J43,单位卡分表!$A:$A,0)),INDEX(技能卡分表!$B:$B,MATCH(J43,技能卡分表!$A:$A,0)))</f>
        <v>炸蛋</v>
      </c>
      <c r="K44" s="64" t="str">
        <f>IF(ISNUMBER(MATCH(K43,单位卡分表!$A:$A,0)),INDEX(单位卡分表!$B:$B,MATCH(K43,单位卡分表!$A:$A,0)),INDEX(技能卡分表!$B:$B,MATCH(K43,技能卡分表!$A:$A,0)))</f>
        <v>煤油灯 流露</v>
      </c>
      <c r="L44" s="64" t="str">
        <f>IF(ISNUMBER(MATCH(L43,单位卡分表!$A:$A,0)),INDEX(单位卡分表!$B:$B,MATCH(L43,单位卡分表!$A:$A,0)),INDEX(技能卡分表!$B:$B,MATCH(L43,技能卡分表!$A:$A,0)))</f>
        <v>功能饮料 牛红</v>
      </c>
      <c r="M44" s="64" t="str">
        <f>IF(ISNUMBER(MATCH(M43,单位卡分表!$A:$A,0)),INDEX(单位卡分表!$B:$B,MATCH(M43,单位卡分表!$A:$A,0)),INDEX(技能卡分表!$B:$B,MATCH(M43,技能卡分表!$A:$A,0)))</f>
        <v>时钟 晨曦</v>
      </c>
      <c r="N44" s="9" t="str">
        <f>IF(SUMPRODUCT(COUNTIF(D44:M44,D44:M44))&gt;COLUMNS(D44:M44),"有重复","无重复")</f>
        <v>无重复</v>
      </c>
      <c r="Q44" s="32"/>
      <c r="R44" s="32"/>
      <c r="S44" s="50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19">
      <c r="A45" s="127">
        <v>3</v>
      </c>
      <c r="B45" s="134">
        <v>10003</v>
      </c>
      <c r="C45" s="132" t="s">
        <v>1790</v>
      </c>
      <c r="D45" s="130">
        <v>10021</v>
      </c>
      <c r="E45" s="133">
        <v>10062</v>
      </c>
      <c r="F45" s="130">
        <v>10016</v>
      </c>
      <c r="G45" s="130">
        <v>10036</v>
      </c>
      <c r="H45" s="133">
        <v>10035</v>
      </c>
      <c r="I45" s="133">
        <v>10037</v>
      </c>
      <c r="J45" s="135">
        <v>10077</v>
      </c>
      <c r="K45" s="135">
        <v>10013</v>
      </c>
      <c r="L45" s="136">
        <v>10026</v>
      </c>
      <c r="M45" s="137">
        <v>10020</v>
      </c>
      <c r="N45" s="9"/>
      <c r="S45" s="9"/>
    </row>
    <row r="46" spans="1:19">
      <c r="A46" s="127"/>
      <c r="B46" s="64" t="str">
        <f>IF(ISNUMBER(MATCH(B45,单位卡分表!$N:$N,0)),INDEX(单位卡分表!$B:$B,MATCH(B45,单位卡分表!$N:$N,0)),INDEX(技能卡分表!$B:$B,MATCH(B45,技能卡分表!$A:$A,0)))</f>
        <v>轻灵跃影 乔艾塔（Joetta）</v>
      </c>
      <c r="C46" s="132" t="s">
        <v>1791</v>
      </c>
      <c r="D46" s="64" t="str">
        <f>IF(ISNUMBER(MATCH(D45,单位卡分表!$A:$A,0)),INDEX(单位卡分表!$B:$B,MATCH(D45,单位卡分表!$A:$A,0)),INDEX(技能卡分表!$B:$B,MATCH(D45,技能卡分表!$A:$A,0)))</f>
        <v>自动铅笔 追忆</v>
      </c>
      <c r="E46" s="64" t="str">
        <f>IF(ISNUMBER(MATCH(E45,单位卡分表!$A:$A,0)),INDEX(单位卡分表!$B:$B,MATCH(E45,单位卡分表!$A:$A,0)),INDEX(技能卡分表!$B:$B,MATCH(E45,技能卡分表!$A:$A,0)))</f>
        <v>绿汽水 满满（复用）</v>
      </c>
      <c r="F46" s="64" t="str">
        <f>IF(ISNUMBER(MATCH(F45,单位卡分表!$A:$A,0)),INDEX(单位卡分表!$B:$B,MATCH(F45,单位卡分表!$A:$A,0)),INDEX(技能卡分表!$B:$B,MATCH(F45,技能卡分表!$A:$A,0)))</f>
        <v>电扇 彩虹</v>
      </c>
      <c r="G46" s="64" t="str">
        <f>IF(ISNUMBER(MATCH(G45,单位卡分表!$A:$A,0)),INDEX(单位卡分表!$B:$B,MATCH(G45,单位卡分表!$A:$A,0)),INDEX(技能卡分表!$B:$B,MATCH(G45,技能卡分表!$A:$A,0)))</f>
        <v>纯净水 满满</v>
      </c>
      <c r="H46" s="64" t="str">
        <f>IF(ISNUMBER(MATCH(H45,单位卡分表!$A:$A,0)),INDEX(单位卡分表!$B:$B,MATCH(H45,单位卡分表!$A:$A,0)),INDEX(技能卡分表!$B:$B,MATCH(H45,技能卡分表!$A:$A,0)))</f>
        <v>纯净水 浅浅</v>
      </c>
      <c r="I46" s="64" t="str">
        <f>IF(ISNUMBER(MATCH(I45,单位卡分表!$A:$A,0)),INDEX(单位卡分表!$B:$B,MATCH(I45,单位卡分表!$A:$A,0)),INDEX(技能卡分表!$B:$B,MATCH(I45,技能卡分表!$A:$A,0)))</f>
        <v>红汽水 浅浅</v>
      </c>
      <c r="J46" s="64" t="str">
        <f>IF(ISNUMBER(MATCH(J45,单位卡分表!$A:$A,0)),INDEX(单位卡分表!$B:$B,MATCH(J45,单位卡分表!$A:$A,0)),INDEX(技能卡分表!$B:$B,MATCH(J45,技能卡分表!$A:$A,0)))</f>
        <v>接力棒 传承</v>
      </c>
      <c r="K46" s="64" t="str">
        <f>IF(ISNUMBER(MATCH(K45,单位卡分表!$A:$A,0)),INDEX(单位卡分表!$B:$B,MATCH(K45,单位卡分表!$A:$A,0)),INDEX(技能卡分表!$B:$B,MATCH(K45,技能卡分表!$A:$A,0)))</f>
        <v>雨伞 守心
布洛莉Brolly</v>
      </c>
      <c r="L46" s="64" t="str">
        <f>IF(ISNUMBER(MATCH(L45,单位卡分表!$A:$A,0)),INDEX(单位卡分表!$B:$B,MATCH(L45,单位卡分表!$A:$A,0)),INDEX(技能卡分表!$B:$B,MATCH(L45,技能卡分表!$A:$A,0)))</f>
        <v>功能饮料 牛红</v>
      </c>
      <c r="M46" s="64" t="str">
        <f>IF(ISNUMBER(MATCH(M45,单位卡分表!$A:$A,0)),INDEX(单位卡分表!$B:$B,MATCH(M45,单位卡分表!$A:$A,0)),INDEX(技能卡分表!$B:$B,MATCH(M45,技能卡分表!$A:$A,0)))</f>
        <v>时钟 晨曦</v>
      </c>
      <c r="N46" s="9" t="str">
        <f>IF(SUMPRODUCT(COUNTIF(D46:M46,D46:M46))&gt;COLUMNS(D46:M46),"有重复","无重复")</f>
        <v>无重复</v>
      </c>
      <c r="S46" s="9"/>
    </row>
    <row r="47" ht="32" customHeight="1" spans="1:19">
      <c r="A47" s="127">
        <v>3</v>
      </c>
      <c r="B47" s="134">
        <v>10004</v>
      </c>
      <c r="C47" s="132" t="s">
        <v>1790</v>
      </c>
      <c r="D47" s="130">
        <v>10072</v>
      </c>
      <c r="E47" s="133">
        <v>10073</v>
      </c>
      <c r="F47" s="130">
        <v>10036</v>
      </c>
      <c r="G47" s="130">
        <v>10075</v>
      </c>
      <c r="H47" s="133">
        <v>10039</v>
      </c>
      <c r="I47" s="133">
        <v>10066</v>
      </c>
      <c r="J47" s="135">
        <v>10028</v>
      </c>
      <c r="K47" s="135">
        <v>10026</v>
      </c>
      <c r="L47" s="136">
        <v>10020</v>
      </c>
      <c r="M47" s="137">
        <v>10012</v>
      </c>
      <c r="N47" s="9"/>
      <c r="S47" s="9"/>
    </row>
    <row r="48" ht="32" customHeight="1" spans="1:19">
      <c r="A48" s="127"/>
      <c r="B48" s="64" t="str">
        <f>IF(ISNUMBER(MATCH(B47,单位卡分表!$N:$N,0)),INDEX(单位卡分表!$B:$B,MATCH(B47,单位卡分表!$N:$N,0)),INDEX(技能卡分表!$B:$B,MATCH(B47,技能卡分表!$A:$A,0)))</f>
        <v>致命拥抱 维纳斯（Venus）</v>
      </c>
      <c r="C48" s="132" t="s">
        <v>1791</v>
      </c>
      <c r="D48" s="64" t="str">
        <f>IF(ISNUMBER(MATCH(D47,单位卡分表!$A:$A,0)),INDEX(单位卡分表!$B:$B,MATCH(D47,单位卡分表!$A:$A,0)),INDEX(技能卡分表!$B:$B,MATCH(D47,技能卡分表!$A:$A,0)))</f>
        <v>鲨鱼 利齿</v>
      </c>
      <c r="E48" s="64" t="str">
        <f>IF(ISNUMBER(MATCH(E47,单位卡分表!$A:$A,0)),INDEX(单位卡分表!$B:$B,MATCH(E47,单位卡分表!$A:$A,0)),INDEX(技能卡分表!$B:$B,MATCH(E47,技能卡分表!$A:$A,0)))</f>
        <v>储蓄罐 珠珠（复用）</v>
      </c>
      <c r="F48" s="64" t="str">
        <f>IF(ISNUMBER(MATCH(F47,单位卡分表!$A:$A,0)),INDEX(单位卡分表!$B:$B,MATCH(F47,单位卡分表!$A:$A,0)),INDEX(技能卡分表!$B:$B,MATCH(F47,技能卡分表!$A:$A,0)))</f>
        <v>纯净水 满满</v>
      </c>
      <c r="G48" s="64" t="str">
        <f>IF(ISNUMBER(MATCH(G47,单位卡分表!$A:$A,0)),INDEX(单位卡分表!$B:$B,MATCH(G47,单位卡分表!$A:$A,0)),INDEX(技能卡分表!$B:$B,MATCH(G47,技能卡分表!$A:$A,0)))</f>
        <v>菠菜罐头 大力</v>
      </c>
      <c r="H48" s="64" t="str">
        <f>IF(ISNUMBER(MATCH(H47,单位卡分表!$A:$A,0)),INDEX(单位卡分表!$B:$B,MATCH(H47,单位卡分表!$A:$A,0)),INDEX(技能卡分表!$B:$B,MATCH(H47,技能卡分表!$A:$A,0)))</f>
        <v>绿汽水 浅浅</v>
      </c>
      <c r="I48" s="64" t="str">
        <f>IF(ISNUMBER(MATCH(I47,单位卡分表!$A:$A,0)),INDEX(单位卡分表!$B:$B,MATCH(I47,单位卡分表!$A:$A,0)),INDEX(技能卡分表!$B:$B,MATCH(I47,技能卡分表!$A:$A,0)))</f>
        <v>乌龟 壳壳</v>
      </c>
      <c r="J48" s="64" t="str">
        <f>IF(ISNUMBER(MATCH(J47,单位卡分表!$A:$A,0)),INDEX(单位卡分表!$B:$B,MATCH(J47,单位卡分表!$A:$A,0)),INDEX(技能卡分表!$B:$B,MATCH(J47,技能卡分表!$A:$A,0)))</f>
        <v>羽毛球 拉丽（英文就rally连续得分的意思）</v>
      </c>
      <c r="K48" s="64" t="str">
        <f>IF(ISNUMBER(MATCH(K47,单位卡分表!$A:$A,0)),INDEX(单位卡分表!$B:$B,MATCH(K47,单位卡分表!$A:$A,0)),INDEX(技能卡分表!$B:$B,MATCH(K47,技能卡分表!$A:$A,0)))</f>
        <v>功能饮料 牛红</v>
      </c>
      <c r="L48" s="64" t="str">
        <f>IF(ISNUMBER(MATCH(L47,单位卡分表!$A:$A,0)),INDEX(单位卡分表!$B:$B,MATCH(L47,单位卡分表!$A:$A,0)),INDEX(技能卡分表!$B:$B,MATCH(L47,技能卡分表!$A:$A,0)))</f>
        <v>时钟 晨曦</v>
      </c>
      <c r="M48" s="64" t="str">
        <f>IF(ISNUMBER(MATCH(M47,单位卡分表!$A:$A,0)),INDEX(单位卡分表!$B:$B,MATCH(M47,单位卡分表!$A:$A,0)),INDEX(技能卡分表!$B:$B,MATCH(M47,技能卡分表!$A:$A,0)))</f>
        <v>摩托 赤狸
塞琳娜</v>
      </c>
      <c r="N48" s="9" t="str">
        <f>IF(SUMPRODUCT(COUNTIF(D48:M48,D48:M48))&gt;COLUMNS(D48:M48),"有重复","无重复")</f>
        <v>无重复</v>
      </c>
      <c r="S48" s="9"/>
    </row>
    <row r="49" ht="32" customHeight="1" spans="1:19">
      <c r="A49" s="127">
        <v>3</v>
      </c>
      <c r="B49" s="134">
        <v>10006</v>
      </c>
      <c r="C49" s="132" t="s">
        <v>1790</v>
      </c>
      <c r="D49" s="130"/>
      <c r="E49" s="133"/>
      <c r="F49" s="130"/>
      <c r="G49" s="130"/>
      <c r="H49" s="133"/>
      <c r="I49" s="133"/>
      <c r="J49" s="135"/>
      <c r="K49" s="135"/>
      <c r="L49" s="136"/>
      <c r="M49" s="137"/>
      <c r="N49" s="9"/>
      <c r="S49" s="9"/>
    </row>
    <row r="50" ht="32" customHeight="1" spans="1:19">
      <c r="A50" s="127"/>
      <c r="B50" s="64" t="str">
        <f>IF(ISNUMBER(MATCH(B49,单位卡分表!$N:$N,0)),INDEX(单位卡分表!$B:$B,MATCH(B49,单位卡分表!$N:$N,0)),INDEX(技能卡分表!$B:$B,MATCH(B49,技能卡分表!$A:$A,0)))</f>
        <v>群蜂之母 梅丽莎（Melissa）</v>
      </c>
      <c r="C50" s="132" t="s">
        <v>1791</v>
      </c>
      <c r="D50" s="64" t="e">
        <f>IF(ISNUMBER(MATCH(D49,单位卡分表!$A:$A,0)),INDEX(单位卡分表!$B:$B,MATCH(D49,单位卡分表!$A:$A,0)),INDEX(技能卡分表!$B:$B,MATCH(D49,技能卡分表!$A:$A,0)))</f>
        <v>#N/A</v>
      </c>
      <c r="E50" s="64" t="e">
        <f>IF(ISNUMBER(MATCH(E49,单位卡分表!$A:$A,0)),INDEX(单位卡分表!$B:$B,MATCH(E49,单位卡分表!$A:$A,0)),INDEX(技能卡分表!$B:$B,MATCH(E49,技能卡分表!$A:$A,0)))</f>
        <v>#N/A</v>
      </c>
      <c r="F50" s="64" t="e">
        <f>IF(ISNUMBER(MATCH(F49,单位卡分表!$A:$A,0)),INDEX(单位卡分表!$B:$B,MATCH(F49,单位卡分表!$A:$A,0)),INDEX(技能卡分表!$B:$B,MATCH(F49,技能卡分表!$A:$A,0)))</f>
        <v>#N/A</v>
      </c>
      <c r="G50" s="64" t="e">
        <f>IF(ISNUMBER(MATCH(G49,单位卡分表!$A:$A,0)),INDEX(单位卡分表!$B:$B,MATCH(G49,单位卡分表!$A:$A,0)),INDEX(技能卡分表!$B:$B,MATCH(G49,技能卡分表!$A:$A,0)))</f>
        <v>#N/A</v>
      </c>
      <c r="H50" s="64" t="e">
        <f>IF(ISNUMBER(MATCH(H49,单位卡分表!$A:$A,0)),INDEX(单位卡分表!$B:$B,MATCH(H49,单位卡分表!$A:$A,0)),INDEX(技能卡分表!$B:$B,MATCH(H49,技能卡分表!$A:$A,0)))</f>
        <v>#N/A</v>
      </c>
      <c r="I50" s="64" t="e">
        <f>IF(ISNUMBER(MATCH(I49,单位卡分表!$A:$A,0)),INDEX(单位卡分表!$B:$B,MATCH(I49,单位卡分表!$A:$A,0)),INDEX(技能卡分表!$B:$B,MATCH(I49,技能卡分表!$A:$A,0)))</f>
        <v>#N/A</v>
      </c>
      <c r="J50" s="64" t="e">
        <f>IF(ISNUMBER(MATCH(J49,单位卡分表!$A:$A,0)),INDEX(单位卡分表!$B:$B,MATCH(J49,单位卡分表!$A:$A,0)),INDEX(技能卡分表!$B:$B,MATCH(J49,技能卡分表!$A:$A,0)))</f>
        <v>#N/A</v>
      </c>
      <c r="K50" s="64" t="e">
        <f>IF(ISNUMBER(MATCH(K49,单位卡分表!$A:$A,0)),INDEX(单位卡分表!$B:$B,MATCH(K49,单位卡分表!$A:$A,0)),INDEX(技能卡分表!$B:$B,MATCH(K49,技能卡分表!$A:$A,0)))</f>
        <v>#N/A</v>
      </c>
      <c r="L50" s="64" t="e">
        <f>IF(ISNUMBER(MATCH(L49,单位卡分表!$A:$A,0)),INDEX(单位卡分表!$B:$B,MATCH(L49,单位卡分表!$A:$A,0)),INDEX(技能卡分表!$B:$B,MATCH(L49,技能卡分表!$A:$A,0)))</f>
        <v>#N/A</v>
      </c>
      <c r="M50" s="64" t="e">
        <f>IF(ISNUMBER(MATCH(M49,单位卡分表!$A:$A,0)),INDEX(单位卡分表!$B:$B,MATCH(M49,单位卡分表!$A:$A,0)),INDEX(技能卡分表!$B:$B,MATCH(M49,技能卡分表!$A:$A,0)))</f>
        <v>#N/A</v>
      </c>
      <c r="N50" s="9" t="str">
        <f>IF(SUMPRODUCT(COUNTIF(D50:M50,D50:M50))&gt;COLUMNS(D50:M50),"有重复","无重复")</f>
        <v>有重复</v>
      </c>
      <c r="S50" s="9"/>
    </row>
    <row r="51" ht="32" customHeight="1" spans="1:19">
      <c r="A51" s="127">
        <v>3</v>
      </c>
      <c r="B51" s="134">
        <v>10006</v>
      </c>
      <c r="C51" s="132" t="s">
        <v>1790</v>
      </c>
      <c r="D51" s="130"/>
      <c r="E51" s="133"/>
      <c r="F51" s="130"/>
      <c r="G51" s="130"/>
      <c r="H51" s="133"/>
      <c r="I51" s="133"/>
      <c r="J51" s="135"/>
      <c r="K51" s="135"/>
      <c r="L51" s="136"/>
      <c r="M51" s="137"/>
      <c r="N51" s="9"/>
      <c r="S51" s="9"/>
    </row>
    <row r="52" ht="32" customHeight="1" spans="1:19">
      <c r="A52" s="127"/>
      <c r="B52" s="64" t="str">
        <f>IF(ISNUMBER(MATCH(B51,单位卡分表!$N:$N,0)),INDEX(单位卡分表!$B:$B,MATCH(B51,单位卡分表!$N:$N,0)),INDEX(技能卡分表!$B:$B,MATCH(B51,技能卡分表!$A:$A,0)))</f>
        <v>群蜂之母 梅丽莎（Melissa）</v>
      </c>
      <c r="C52" s="132" t="s">
        <v>1791</v>
      </c>
      <c r="D52" s="64" t="e">
        <f>IF(ISNUMBER(MATCH(D51,单位卡分表!$A:$A,0)),INDEX(单位卡分表!$B:$B,MATCH(D51,单位卡分表!$A:$A,0)),INDEX(技能卡分表!$B:$B,MATCH(D51,技能卡分表!$A:$A,0)))</f>
        <v>#N/A</v>
      </c>
      <c r="E52" s="64" t="e">
        <f>IF(ISNUMBER(MATCH(E51,单位卡分表!$A:$A,0)),INDEX(单位卡分表!$B:$B,MATCH(E51,单位卡分表!$A:$A,0)),INDEX(技能卡分表!$B:$B,MATCH(E51,技能卡分表!$A:$A,0)))</f>
        <v>#N/A</v>
      </c>
      <c r="F52" s="64" t="e">
        <f>IF(ISNUMBER(MATCH(F51,单位卡分表!$A:$A,0)),INDEX(单位卡分表!$B:$B,MATCH(F51,单位卡分表!$A:$A,0)),INDEX(技能卡分表!$B:$B,MATCH(F51,技能卡分表!$A:$A,0)))</f>
        <v>#N/A</v>
      </c>
      <c r="G52" s="64" t="e">
        <f>IF(ISNUMBER(MATCH(G51,单位卡分表!$A:$A,0)),INDEX(单位卡分表!$B:$B,MATCH(G51,单位卡分表!$A:$A,0)),INDEX(技能卡分表!$B:$B,MATCH(G51,技能卡分表!$A:$A,0)))</f>
        <v>#N/A</v>
      </c>
      <c r="H52" s="64" t="e">
        <f>IF(ISNUMBER(MATCH(H51,单位卡分表!$A:$A,0)),INDEX(单位卡分表!$B:$B,MATCH(H51,单位卡分表!$A:$A,0)),INDEX(技能卡分表!$B:$B,MATCH(H51,技能卡分表!$A:$A,0)))</f>
        <v>#N/A</v>
      </c>
      <c r="I52" s="64" t="e">
        <f>IF(ISNUMBER(MATCH(I51,单位卡分表!$A:$A,0)),INDEX(单位卡分表!$B:$B,MATCH(I51,单位卡分表!$A:$A,0)),INDEX(技能卡分表!$B:$B,MATCH(I51,技能卡分表!$A:$A,0)))</f>
        <v>#N/A</v>
      </c>
      <c r="J52" s="64" t="e">
        <f>IF(ISNUMBER(MATCH(J51,单位卡分表!$A:$A,0)),INDEX(单位卡分表!$B:$B,MATCH(J51,单位卡分表!$A:$A,0)),INDEX(技能卡分表!$B:$B,MATCH(J51,技能卡分表!$A:$A,0)))</f>
        <v>#N/A</v>
      </c>
      <c r="K52" s="64" t="e">
        <f>IF(ISNUMBER(MATCH(K51,单位卡分表!$A:$A,0)),INDEX(单位卡分表!$B:$B,MATCH(K51,单位卡分表!$A:$A,0)),INDEX(技能卡分表!$B:$B,MATCH(K51,技能卡分表!$A:$A,0)))</f>
        <v>#N/A</v>
      </c>
      <c r="L52" s="64" t="e">
        <f>IF(ISNUMBER(MATCH(L51,单位卡分表!$A:$A,0)),INDEX(单位卡分表!$B:$B,MATCH(L51,单位卡分表!$A:$A,0)),INDEX(技能卡分表!$B:$B,MATCH(L51,技能卡分表!$A:$A,0)))</f>
        <v>#N/A</v>
      </c>
      <c r="M52" s="64" t="e">
        <f>IF(ISNUMBER(MATCH(M51,单位卡分表!$A:$A,0)),INDEX(单位卡分表!$B:$B,MATCH(M51,单位卡分表!$A:$A,0)),INDEX(技能卡分表!$B:$B,MATCH(M51,技能卡分表!$A:$A,0)))</f>
        <v>#N/A</v>
      </c>
      <c r="N52" s="9" t="str">
        <f>IF(SUMPRODUCT(COUNTIF(D52:M52,D52:M52))&gt;COLUMNS(D52:M52),"有重复","无重复")</f>
        <v>有重复</v>
      </c>
      <c r="S52" s="9"/>
    </row>
    <row r="53" spans="1:19">
      <c r="A53" s="127">
        <v>4</v>
      </c>
      <c r="B53" s="134">
        <v>10000</v>
      </c>
      <c r="C53" s="132" t="s">
        <v>1790</v>
      </c>
      <c r="D53" s="130"/>
      <c r="E53" s="133"/>
      <c r="F53" s="130"/>
      <c r="G53" s="130"/>
      <c r="H53" s="133"/>
      <c r="I53" s="133"/>
      <c r="J53" s="135"/>
      <c r="K53" s="135"/>
      <c r="L53" s="136"/>
      <c r="M53" s="137"/>
      <c r="N53" s="9"/>
      <c r="Q53" s="23"/>
      <c r="R53" s="23"/>
      <c r="S53" s="9"/>
    </row>
    <row r="54" spans="1:19">
      <c r="A54" s="127"/>
      <c r="B54" s="64"/>
      <c r="C54" s="132" t="s">
        <v>1791</v>
      </c>
      <c r="D54" s="64" t="e">
        <f>IF(ISNUMBER(MATCH(D53,单位卡分表!$A:$A,0)),INDEX(单位卡分表!$B:$B,MATCH(D53,单位卡分表!$A:$A,0)),INDEX(技能卡分表!$B:$B,MATCH(D53,技能卡分表!$A:$A,0)))</f>
        <v>#N/A</v>
      </c>
      <c r="E54" s="64" t="e">
        <f>IF(ISNUMBER(MATCH(E53,单位卡分表!$A:$A,0)),INDEX(单位卡分表!$B:$B,MATCH(E53,单位卡分表!$A:$A,0)),INDEX(技能卡分表!$B:$B,MATCH(E53,技能卡分表!$A:$A,0)))</f>
        <v>#N/A</v>
      </c>
      <c r="F54" s="64" t="e">
        <f>IF(ISNUMBER(MATCH(F53,单位卡分表!$A:$A,0)),INDEX(单位卡分表!$B:$B,MATCH(F53,单位卡分表!$A:$A,0)),INDEX(技能卡分表!$B:$B,MATCH(F53,技能卡分表!$A:$A,0)))</f>
        <v>#N/A</v>
      </c>
      <c r="G54" s="64" t="e">
        <f>IF(ISNUMBER(MATCH(G53,单位卡分表!$A:$A,0)),INDEX(单位卡分表!$B:$B,MATCH(G53,单位卡分表!$A:$A,0)),INDEX(技能卡分表!$B:$B,MATCH(G53,技能卡分表!$A:$A,0)))</f>
        <v>#N/A</v>
      </c>
      <c r="H54" s="64" t="e">
        <f>IF(ISNUMBER(MATCH(H53,单位卡分表!$A:$A,0)),INDEX(单位卡分表!$B:$B,MATCH(H53,单位卡分表!$A:$A,0)),INDEX(技能卡分表!$B:$B,MATCH(H53,技能卡分表!$A:$A,0)))</f>
        <v>#N/A</v>
      </c>
      <c r="I54" s="64" t="e">
        <f>IF(ISNUMBER(MATCH(I53,单位卡分表!$A:$A,0)),INDEX(单位卡分表!$B:$B,MATCH(I53,单位卡分表!$A:$A,0)),INDEX(技能卡分表!$B:$B,MATCH(I53,技能卡分表!$A:$A,0)))</f>
        <v>#N/A</v>
      </c>
      <c r="J54" s="64" t="e">
        <f>IF(ISNUMBER(MATCH(J53,单位卡分表!$A:$A,0)),INDEX(单位卡分表!$B:$B,MATCH(J53,单位卡分表!$A:$A,0)),INDEX(技能卡分表!$B:$B,MATCH(J53,技能卡分表!$A:$A,0)))</f>
        <v>#N/A</v>
      </c>
      <c r="K54" s="64" t="e">
        <f>IF(ISNUMBER(MATCH(K53,单位卡分表!$A:$A,0)),INDEX(单位卡分表!$B:$B,MATCH(K53,单位卡分表!$A:$A,0)),INDEX(技能卡分表!$B:$B,MATCH(K53,技能卡分表!$A:$A,0)))</f>
        <v>#N/A</v>
      </c>
      <c r="L54" s="64" t="e">
        <f>IF(ISNUMBER(MATCH(L53,单位卡分表!$A:$A,0)),INDEX(单位卡分表!$B:$B,MATCH(L53,单位卡分表!$A:$A,0)),INDEX(技能卡分表!$B:$B,MATCH(L53,技能卡分表!$A:$A,0)))</f>
        <v>#N/A</v>
      </c>
      <c r="M54" s="64" t="e">
        <f>IF(ISNUMBER(MATCH(M53,单位卡分表!$A:$A,0)),INDEX(单位卡分表!$B:$B,MATCH(M53,单位卡分表!$A:$A,0)),INDEX(技能卡分表!$B:$B,MATCH(M53,技能卡分表!$A:$A,0)))</f>
        <v>#N/A</v>
      </c>
      <c r="N54" s="9" t="str">
        <f>IF(SUMPRODUCT(COUNTIF(D54:M54,D54:M54))&gt;COLUMNS(D54:M54),"有重复","无重复")</f>
        <v>有重复</v>
      </c>
      <c r="Q54" s="23"/>
      <c r="R54" s="23"/>
      <c r="S54" s="9"/>
    </row>
    <row r="55" spans="1:19">
      <c r="A55" s="127">
        <v>4</v>
      </c>
      <c r="B55" s="134">
        <v>10002</v>
      </c>
      <c r="C55" s="132" t="s">
        <v>1790</v>
      </c>
      <c r="D55" s="130"/>
      <c r="E55" s="133"/>
      <c r="F55" s="130"/>
      <c r="G55" s="130"/>
      <c r="H55" s="133"/>
      <c r="I55" s="133"/>
      <c r="J55" s="135"/>
      <c r="K55" s="135"/>
      <c r="L55" s="136"/>
      <c r="M55" s="137"/>
      <c r="N55" s="9"/>
      <c r="Q55" s="23"/>
      <c r="R55" s="23"/>
      <c r="S55" s="9"/>
    </row>
    <row r="56" spans="1:19">
      <c r="A56" s="127"/>
      <c r="B56" s="64"/>
      <c r="C56" s="132" t="s">
        <v>1791</v>
      </c>
      <c r="D56" s="64" t="e">
        <f>IF(ISNUMBER(MATCH(D55,单位卡分表!$A:$A,0)),INDEX(单位卡分表!$B:$B,MATCH(D55,单位卡分表!$A:$A,0)),INDEX(技能卡分表!$B:$B,MATCH(D55,技能卡分表!$A:$A,0)))</f>
        <v>#N/A</v>
      </c>
      <c r="E56" s="64" t="e">
        <f>IF(ISNUMBER(MATCH(E55,单位卡分表!$A:$A,0)),INDEX(单位卡分表!$B:$B,MATCH(E55,单位卡分表!$A:$A,0)),INDEX(技能卡分表!$B:$B,MATCH(E55,技能卡分表!$A:$A,0)))</f>
        <v>#N/A</v>
      </c>
      <c r="F56" s="64" t="e">
        <f>IF(ISNUMBER(MATCH(F55,单位卡分表!$A:$A,0)),INDEX(单位卡分表!$B:$B,MATCH(F55,单位卡分表!$A:$A,0)),INDEX(技能卡分表!$B:$B,MATCH(F55,技能卡分表!$A:$A,0)))</f>
        <v>#N/A</v>
      </c>
      <c r="G56" s="64" t="e">
        <f>IF(ISNUMBER(MATCH(G55,单位卡分表!$A:$A,0)),INDEX(单位卡分表!$B:$B,MATCH(G55,单位卡分表!$A:$A,0)),INDEX(技能卡分表!$B:$B,MATCH(G55,技能卡分表!$A:$A,0)))</f>
        <v>#N/A</v>
      </c>
      <c r="H56" s="64" t="e">
        <f>IF(ISNUMBER(MATCH(H55,单位卡分表!$A:$A,0)),INDEX(单位卡分表!$B:$B,MATCH(H55,单位卡分表!$A:$A,0)),INDEX(技能卡分表!$B:$B,MATCH(H55,技能卡分表!$A:$A,0)))</f>
        <v>#N/A</v>
      </c>
      <c r="I56" s="64" t="e">
        <f>IF(ISNUMBER(MATCH(I55,单位卡分表!$A:$A,0)),INDEX(单位卡分表!$B:$B,MATCH(I55,单位卡分表!$A:$A,0)),INDEX(技能卡分表!$B:$B,MATCH(I55,技能卡分表!$A:$A,0)))</f>
        <v>#N/A</v>
      </c>
      <c r="J56" s="64" t="e">
        <f>IF(ISNUMBER(MATCH(J55,单位卡分表!$A:$A,0)),INDEX(单位卡分表!$B:$B,MATCH(J55,单位卡分表!$A:$A,0)),INDEX(技能卡分表!$B:$B,MATCH(J55,技能卡分表!$A:$A,0)))</f>
        <v>#N/A</v>
      </c>
      <c r="K56" s="64" t="e">
        <f>IF(ISNUMBER(MATCH(K55,单位卡分表!$A:$A,0)),INDEX(单位卡分表!$B:$B,MATCH(K55,单位卡分表!$A:$A,0)),INDEX(技能卡分表!$B:$B,MATCH(K55,技能卡分表!$A:$A,0)))</f>
        <v>#N/A</v>
      </c>
      <c r="L56" s="64" t="e">
        <f>IF(ISNUMBER(MATCH(L55,单位卡分表!$A:$A,0)),INDEX(单位卡分表!$B:$B,MATCH(L55,单位卡分表!$A:$A,0)),INDEX(技能卡分表!$B:$B,MATCH(L55,技能卡分表!$A:$A,0)))</f>
        <v>#N/A</v>
      </c>
      <c r="M56" s="64" t="e">
        <f>IF(ISNUMBER(MATCH(M55,单位卡分表!$A:$A,0)),INDEX(单位卡分表!$B:$B,MATCH(M55,单位卡分表!$A:$A,0)),INDEX(技能卡分表!$B:$B,MATCH(M55,技能卡分表!$A:$A,0)))</f>
        <v>#N/A</v>
      </c>
      <c r="N56" s="9" t="str">
        <f>IF(SUMPRODUCT(COUNTIF(D56:M56,D56:M56))&gt;COLUMNS(D56:M56),"有重复","无重复")</f>
        <v>有重复</v>
      </c>
      <c r="Q56" s="23"/>
      <c r="R56" s="23"/>
      <c r="S56" s="66"/>
    </row>
    <row r="57" spans="1:19">
      <c r="A57" s="127">
        <v>4</v>
      </c>
      <c r="B57" s="134">
        <v>10003</v>
      </c>
      <c r="C57" s="132" t="s">
        <v>1790</v>
      </c>
      <c r="D57" s="130"/>
      <c r="E57" s="133"/>
      <c r="F57" s="130"/>
      <c r="G57" s="130"/>
      <c r="H57" s="133"/>
      <c r="I57" s="133"/>
      <c r="J57" s="135"/>
      <c r="K57" s="135"/>
      <c r="L57" s="136"/>
      <c r="M57" s="137"/>
      <c r="N57" s="9"/>
      <c r="P57" s="23"/>
      <c r="S57" s="9"/>
    </row>
    <row r="58" spans="1:19">
      <c r="A58" s="127"/>
      <c r="B58" s="64"/>
      <c r="C58" s="132" t="s">
        <v>1791</v>
      </c>
      <c r="D58" s="64" t="e">
        <f>IF(ISNUMBER(MATCH(D57,单位卡分表!$A:$A,0)),INDEX(单位卡分表!$B:$B,MATCH(D57,单位卡分表!$A:$A,0)),INDEX(技能卡分表!$B:$B,MATCH(D57,技能卡分表!$A:$A,0)))</f>
        <v>#N/A</v>
      </c>
      <c r="E58" s="64" t="e">
        <f>IF(ISNUMBER(MATCH(E57,单位卡分表!$A:$A,0)),INDEX(单位卡分表!$B:$B,MATCH(E57,单位卡分表!$A:$A,0)),INDEX(技能卡分表!$B:$B,MATCH(E57,技能卡分表!$A:$A,0)))</f>
        <v>#N/A</v>
      </c>
      <c r="F58" s="64" t="e">
        <f>IF(ISNUMBER(MATCH(F57,单位卡分表!$A:$A,0)),INDEX(单位卡分表!$B:$B,MATCH(F57,单位卡分表!$A:$A,0)),INDEX(技能卡分表!$B:$B,MATCH(F57,技能卡分表!$A:$A,0)))</f>
        <v>#N/A</v>
      </c>
      <c r="G58" s="64" t="e">
        <f>IF(ISNUMBER(MATCH(G57,单位卡分表!$A:$A,0)),INDEX(单位卡分表!$B:$B,MATCH(G57,单位卡分表!$A:$A,0)),INDEX(技能卡分表!$B:$B,MATCH(G57,技能卡分表!$A:$A,0)))</f>
        <v>#N/A</v>
      </c>
      <c r="H58" s="64" t="e">
        <f>IF(ISNUMBER(MATCH(H57,单位卡分表!$A:$A,0)),INDEX(单位卡分表!$B:$B,MATCH(H57,单位卡分表!$A:$A,0)),INDEX(技能卡分表!$B:$B,MATCH(H57,技能卡分表!$A:$A,0)))</f>
        <v>#N/A</v>
      </c>
      <c r="I58" s="64" t="e">
        <f>IF(ISNUMBER(MATCH(I57,单位卡分表!$A:$A,0)),INDEX(单位卡分表!$B:$B,MATCH(I57,单位卡分表!$A:$A,0)),INDEX(技能卡分表!$B:$B,MATCH(I57,技能卡分表!$A:$A,0)))</f>
        <v>#N/A</v>
      </c>
      <c r="J58" s="64" t="e">
        <f>IF(ISNUMBER(MATCH(J57,单位卡分表!$A:$A,0)),INDEX(单位卡分表!$B:$B,MATCH(J57,单位卡分表!$A:$A,0)),INDEX(技能卡分表!$B:$B,MATCH(J57,技能卡分表!$A:$A,0)))</f>
        <v>#N/A</v>
      </c>
      <c r="K58" s="64" t="e">
        <f>IF(ISNUMBER(MATCH(K57,单位卡分表!$A:$A,0)),INDEX(单位卡分表!$B:$B,MATCH(K57,单位卡分表!$A:$A,0)),INDEX(技能卡分表!$B:$B,MATCH(K57,技能卡分表!$A:$A,0)))</f>
        <v>#N/A</v>
      </c>
      <c r="L58" s="64" t="e">
        <f>IF(ISNUMBER(MATCH(L57,单位卡分表!$A:$A,0)),INDEX(单位卡分表!$B:$B,MATCH(L57,单位卡分表!$A:$A,0)),INDEX(技能卡分表!$B:$B,MATCH(L57,技能卡分表!$A:$A,0)))</f>
        <v>#N/A</v>
      </c>
      <c r="M58" s="64" t="e">
        <f>IF(ISNUMBER(MATCH(M57,单位卡分表!$A:$A,0)),INDEX(单位卡分表!$B:$B,MATCH(M57,单位卡分表!$A:$A,0)),INDEX(技能卡分表!$B:$B,MATCH(M57,技能卡分表!$A:$A,0)))</f>
        <v>#N/A</v>
      </c>
      <c r="N58" s="9" t="str">
        <f>IF(SUMPRODUCT(COUNTIF(D58:M58,D58:M58))&gt;COLUMNS(D58:M58),"有重复","无重复")</f>
        <v>有重复</v>
      </c>
      <c r="S58" s="9"/>
    </row>
    <row r="59" spans="1:19">
      <c r="A59" s="127">
        <v>4</v>
      </c>
      <c r="B59" s="134">
        <v>10004</v>
      </c>
      <c r="C59" s="132" t="s">
        <v>1790</v>
      </c>
      <c r="D59" s="130"/>
      <c r="E59" s="133"/>
      <c r="F59" s="130"/>
      <c r="G59" s="130"/>
      <c r="H59" s="133"/>
      <c r="I59" s="133"/>
      <c r="J59" s="135"/>
      <c r="K59" s="135"/>
      <c r="L59" s="136"/>
      <c r="M59" s="137"/>
      <c r="N59" s="9"/>
      <c r="S59" s="9"/>
    </row>
    <row r="60" spans="1:19">
      <c r="A60" s="127"/>
      <c r="B60" s="64"/>
      <c r="C60" s="132" t="s">
        <v>1791</v>
      </c>
      <c r="D60" s="64" t="e">
        <f>IF(ISNUMBER(MATCH(D59,单位卡分表!$A:$A,0)),INDEX(单位卡分表!$B:$B,MATCH(D59,单位卡分表!$A:$A,0)),INDEX(技能卡分表!$B:$B,MATCH(D59,技能卡分表!$A:$A,0)))</f>
        <v>#N/A</v>
      </c>
      <c r="E60" s="64" t="e">
        <f>IF(ISNUMBER(MATCH(E59,单位卡分表!$A:$A,0)),INDEX(单位卡分表!$B:$B,MATCH(E59,单位卡分表!$A:$A,0)),INDEX(技能卡分表!$B:$B,MATCH(E59,技能卡分表!$A:$A,0)))</f>
        <v>#N/A</v>
      </c>
      <c r="F60" s="64" t="e">
        <f>IF(ISNUMBER(MATCH(F59,单位卡分表!$A:$A,0)),INDEX(单位卡分表!$B:$B,MATCH(F59,单位卡分表!$A:$A,0)),INDEX(技能卡分表!$B:$B,MATCH(F59,技能卡分表!$A:$A,0)))</f>
        <v>#N/A</v>
      </c>
      <c r="G60" s="64" t="e">
        <f>IF(ISNUMBER(MATCH(G59,单位卡分表!$A:$A,0)),INDEX(单位卡分表!$B:$B,MATCH(G59,单位卡分表!$A:$A,0)),INDEX(技能卡分表!$B:$B,MATCH(G59,技能卡分表!$A:$A,0)))</f>
        <v>#N/A</v>
      </c>
      <c r="H60" s="64" t="e">
        <f>IF(ISNUMBER(MATCH(H59,单位卡分表!$A:$A,0)),INDEX(单位卡分表!$B:$B,MATCH(H59,单位卡分表!$A:$A,0)),INDEX(技能卡分表!$B:$B,MATCH(H59,技能卡分表!$A:$A,0)))</f>
        <v>#N/A</v>
      </c>
      <c r="I60" s="64" t="e">
        <f>IF(ISNUMBER(MATCH(I59,单位卡分表!$A:$A,0)),INDEX(单位卡分表!$B:$B,MATCH(I59,单位卡分表!$A:$A,0)),INDEX(技能卡分表!$B:$B,MATCH(I59,技能卡分表!$A:$A,0)))</f>
        <v>#N/A</v>
      </c>
      <c r="J60" s="64" t="e">
        <f>IF(ISNUMBER(MATCH(J59,单位卡分表!$A:$A,0)),INDEX(单位卡分表!$B:$B,MATCH(J59,单位卡分表!$A:$A,0)),INDEX(技能卡分表!$B:$B,MATCH(J59,技能卡分表!$A:$A,0)))</f>
        <v>#N/A</v>
      </c>
      <c r="K60" s="64" t="e">
        <f>IF(ISNUMBER(MATCH(K59,单位卡分表!$A:$A,0)),INDEX(单位卡分表!$B:$B,MATCH(K59,单位卡分表!$A:$A,0)),INDEX(技能卡分表!$B:$B,MATCH(K59,技能卡分表!$A:$A,0)))</f>
        <v>#N/A</v>
      </c>
      <c r="L60" s="64" t="e">
        <f>IF(ISNUMBER(MATCH(L59,单位卡分表!$A:$A,0)),INDEX(单位卡分表!$B:$B,MATCH(L59,单位卡分表!$A:$A,0)),INDEX(技能卡分表!$B:$B,MATCH(L59,技能卡分表!$A:$A,0)))</f>
        <v>#N/A</v>
      </c>
      <c r="M60" s="64" t="e">
        <f>IF(ISNUMBER(MATCH(M59,单位卡分表!$A:$A,0)),INDEX(单位卡分表!$B:$B,MATCH(M59,单位卡分表!$A:$A,0)),INDEX(技能卡分表!$B:$B,MATCH(M59,技能卡分表!$A:$A,0)))</f>
        <v>#N/A</v>
      </c>
      <c r="N60" s="9" t="str">
        <f>IF(SUMPRODUCT(COUNTIF(D60:M60,D60:M60))&gt;COLUMNS(D60:M60),"有重复","无重复")</f>
        <v>有重复</v>
      </c>
      <c r="S60" s="9"/>
    </row>
    <row r="61" ht="32" customHeight="1" spans="1:19">
      <c r="A61" s="127">
        <v>4</v>
      </c>
      <c r="B61" s="134">
        <v>10006</v>
      </c>
      <c r="C61" s="132" t="s">
        <v>1790</v>
      </c>
      <c r="D61" s="130"/>
      <c r="E61" s="133"/>
      <c r="F61" s="130"/>
      <c r="G61" s="130"/>
      <c r="H61" s="133"/>
      <c r="I61" s="133"/>
      <c r="J61" s="135"/>
      <c r="K61" s="135"/>
      <c r="L61" s="136"/>
      <c r="M61" s="137"/>
      <c r="N61" s="9"/>
      <c r="S61" s="9"/>
    </row>
    <row r="62" ht="32" customHeight="1" spans="1:19">
      <c r="A62" s="127"/>
      <c r="B62" s="64"/>
      <c r="C62" s="132" t="s">
        <v>1791</v>
      </c>
      <c r="D62" s="64" t="e">
        <f>IF(ISNUMBER(MATCH(D61,单位卡分表!$A:$A,0)),INDEX(单位卡分表!$B:$B,MATCH(D61,单位卡分表!$A:$A,0)),INDEX(技能卡分表!$B:$B,MATCH(D61,技能卡分表!$A:$A,0)))</f>
        <v>#N/A</v>
      </c>
      <c r="E62" s="64" t="e">
        <f>IF(ISNUMBER(MATCH(E61,单位卡分表!$A:$A,0)),INDEX(单位卡分表!$B:$B,MATCH(E61,单位卡分表!$A:$A,0)),INDEX(技能卡分表!$B:$B,MATCH(E61,技能卡分表!$A:$A,0)))</f>
        <v>#N/A</v>
      </c>
      <c r="F62" s="64" t="e">
        <f>IF(ISNUMBER(MATCH(F61,单位卡分表!$A:$A,0)),INDEX(单位卡分表!$B:$B,MATCH(F61,单位卡分表!$A:$A,0)),INDEX(技能卡分表!$B:$B,MATCH(F61,技能卡分表!$A:$A,0)))</f>
        <v>#N/A</v>
      </c>
      <c r="G62" s="64" t="e">
        <f>IF(ISNUMBER(MATCH(G61,单位卡分表!$A:$A,0)),INDEX(单位卡分表!$B:$B,MATCH(G61,单位卡分表!$A:$A,0)),INDEX(技能卡分表!$B:$B,MATCH(G61,技能卡分表!$A:$A,0)))</f>
        <v>#N/A</v>
      </c>
      <c r="H62" s="64" t="e">
        <f>IF(ISNUMBER(MATCH(H61,单位卡分表!$A:$A,0)),INDEX(单位卡分表!$B:$B,MATCH(H61,单位卡分表!$A:$A,0)),INDEX(技能卡分表!$B:$B,MATCH(H61,技能卡分表!$A:$A,0)))</f>
        <v>#N/A</v>
      </c>
      <c r="I62" s="64" t="e">
        <f>IF(ISNUMBER(MATCH(I61,单位卡分表!$A:$A,0)),INDEX(单位卡分表!$B:$B,MATCH(I61,单位卡分表!$A:$A,0)),INDEX(技能卡分表!$B:$B,MATCH(I61,技能卡分表!$A:$A,0)))</f>
        <v>#N/A</v>
      </c>
      <c r="J62" s="64" t="e">
        <f>IF(ISNUMBER(MATCH(J61,单位卡分表!$A:$A,0)),INDEX(单位卡分表!$B:$B,MATCH(J61,单位卡分表!$A:$A,0)),INDEX(技能卡分表!$B:$B,MATCH(J61,技能卡分表!$A:$A,0)))</f>
        <v>#N/A</v>
      </c>
      <c r="K62" s="64" t="e">
        <f>IF(ISNUMBER(MATCH(K61,单位卡分表!$A:$A,0)),INDEX(单位卡分表!$B:$B,MATCH(K61,单位卡分表!$A:$A,0)),INDEX(技能卡分表!$B:$B,MATCH(K61,技能卡分表!$A:$A,0)))</f>
        <v>#N/A</v>
      </c>
      <c r="L62" s="64" t="e">
        <f>IF(ISNUMBER(MATCH(L61,单位卡分表!$A:$A,0)),INDEX(单位卡分表!$B:$B,MATCH(L61,单位卡分表!$A:$A,0)),INDEX(技能卡分表!$B:$B,MATCH(L61,技能卡分表!$A:$A,0)))</f>
        <v>#N/A</v>
      </c>
      <c r="M62" s="64" t="e">
        <f>IF(ISNUMBER(MATCH(M61,单位卡分表!$A:$A,0)),INDEX(单位卡分表!$B:$B,MATCH(M61,单位卡分表!$A:$A,0)),INDEX(技能卡分表!$B:$B,MATCH(M61,技能卡分表!$A:$A,0)))</f>
        <v>#N/A</v>
      </c>
      <c r="N62" s="9" t="str">
        <f>IF(SUMPRODUCT(COUNTIF(D62:M62,D62:M62))&gt;COLUMNS(D62:M62),"有重复","无重复")</f>
        <v>有重复</v>
      </c>
      <c r="S62" s="9"/>
    </row>
    <row r="63" spans="1:19">
      <c r="A63" s="127">
        <v>4</v>
      </c>
      <c r="B63" s="134">
        <v>10001</v>
      </c>
      <c r="C63" s="132" t="s">
        <v>1790</v>
      </c>
      <c r="D63" s="130"/>
      <c r="E63" s="133"/>
      <c r="F63" s="130"/>
      <c r="G63" s="130"/>
      <c r="H63" s="133"/>
      <c r="I63" s="133"/>
      <c r="J63" s="135"/>
      <c r="K63" s="135"/>
      <c r="L63" s="136"/>
      <c r="M63" s="137"/>
      <c r="N63" s="9"/>
      <c r="S63" s="9"/>
    </row>
    <row r="64" spans="1:19">
      <c r="A64" s="127"/>
      <c r="B64" s="64"/>
      <c r="C64" s="132" t="s">
        <v>1791</v>
      </c>
      <c r="D64" s="64" t="e">
        <f>IF(ISNUMBER(MATCH(D63,单位卡分表!$A:$A,0)),INDEX(单位卡分表!$B:$B,MATCH(D63,单位卡分表!$A:$A,0)),INDEX(技能卡分表!$B:$B,MATCH(D63,技能卡分表!$A:$A,0)))</f>
        <v>#N/A</v>
      </c>
      <c r="E64" s="64" t="e">
        <f>IF(ISNUMBER(MATCH(E63,单位卡分表!$A:$A,0)),INDEX(单位卡分表!$B:$B,MATCH(E63,单位卡分表!$A:$A,0)),INDEX(技能卡分表!$B:$B,MATCH(E63,技能卡分表!$A:$A,0)))</f>
        <v>#N/A</v>
      </c>
      <c r="F64" s="64" t="e">
        <f>IF(ISNUMBER(MATCH(F63,单位卡分表!$A:$A,0)),INDEX(单位卡分表!$B:$B,MATCH(F63,单位卡分表!$A:$A,0)),INDEX(技能卡分表!$B:$B,MATCH(F63,技能卡分表!$A:$A,0)))</f>
        <v>#N/A</v>
      </c>
      <c r="G64" s="64" t="e">
        <f>IF(ISNUMBER(MATCH(G63,单位卡分表!$A:$A,0)),INDEX(单位卡分表!$B:$B,MATCH(G63,单位卡分表!$A:$A,0)),INDEX(技能卡分表!$B:$B,MATCH(G63,技能卡分表!$A:$A,0)))</f>
        <v>#N/A</v>
      </c>
      <c r="H64" s="64" t="e">
        <f>IF(ISNUMBER(MATCH(H63,单位卡分表!$A:$A,0)),INDEX(单位卡分表!$B:$B,MATCH(H63,单位卡分表!$A:$A,0)),INDEX(技能卡分表!$B:$B,MATCH(H63,技能卡分表!$A:$A,0)))</f>
        <v>#N/A</v>
      </c>
      <c r="I64" s="64" t="e">
        <f>IF(ISNUMBER(MATCH(I63,单位卡分表!$A:$A,0)),INDEX(单位卡分表!$B:$B,MATCH(I63,单位卡分表!$A:$A,0)),INDEX(技能卡分表!$B:$B,MATCH(I63,技能卡分表!$A:$A,0)))</f>
        <v>#N/A</v>
      </c>
      <c r="J64" s="64" t="e">
        <f>IF(ISNUMBER(MATCH(J63,单位卡分表!$A:$A,0)),INDEX(单位卡分表!$B:$B,MATCH(J63,单位卡分表!$A:$A,0)),INDEX(技能卡分表!$B:$B,MATCH(J63,技能卡分表!$A:$A,0)))</f>
        <v>#N/A</v>
      </c>
      <c r="K64" s="64" t="e">
        <f>IF(ISNUMBER(MATCH(K63,单位卡分表!$A:$A,0)),INDEX(单位卡分表!$B:$B,MATCH(K63,单位卡分表!$A:$A,0)),INDEX(技能卡分表!$B:$B,MATCH(K63,技能卡分表!$A:$A,0)))</f>
        <v>#N/A</v>
      </c>
      <c r="L64" s="64" t="e">
        <f>IF(ISNUMBER(MATCH(L63,单位卡分表!$A:$A,0)),INDEX(单位卡分表!$B:$B,MATCH(L63,单位卡分表!$A:$A,0)),INDEX(技能卡分表!$B:$B,MATCH(L63,技能卡分表!$A:$A,0)))</f>
        <v>#N/A</v>
      </c>
      <c r="M64" s="64" t="e">
        <f>IF(ISNUMBER(MATCH(M63,单位卡分表!$A:$A,0)),INDEX(单位卡分表!$B:$B,MATCH(M63,单位卡分表!$A:$A,0)),INDEX(技能卡分表!$B:$B,MATCH(M63,技能卡分表!$A:$A,0)))</f>
        <v>#N/A</v>
      </c>
      <c r="N64" s="9" t="str">
        <f>IF(SUMPRODUCT(COUNTIF(D64:M64,D64:M64))&gt;COLUMNS(D64:M64),"有重复","无重复")</f>
        <v>有重复</v>
      </c>
      <c r="S64" s="9"/>
    </row>
    <row r="65" spans="1:19">
      <c r="A65" s="127"/>
      <c r="B65" s="127"/>
      <c r="C65" s="132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9"/>
      <c r="S65" s="9"/>
    </row>
    <row r="66" spans="1:19">
      <c r="A66" s="127"/>
      <c r="B66" s="127"/>
      <c r="C66" s="132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9"/>
      <c r="S66" s="9"/>
    </row>
    <row r="67" spans="1:19">
      <c r="A67" s="127"/>
      <c r="B67" s="127"/>
      <c r="C67" s="132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9"/>
      <c r="S67" s="9"/>
    </row>
    <row r="68" spans="1:19">
      <c r="A68" s="127"/>
      <c r="B68" s="127"/>
      <c r="C68" s="132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9"/>
      <c r="S68" s="9"/>
    </row>
    <row r="69" spans="1:19">
      <c r="A69" s="127"/>
      <c r="B69" s="127"/>
      <c r="C69" s="132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9"/>
      <c r="S69" s="9"/>
    </row>
    <row r="70" spans="1:19">
      <c r="A70" s="127"/>
      <c r="B70" s="127"/>
      <c r="C70" s="132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9"/>
      <c r="S70" s="9"/>
    </row>
    <row r="71" spans="1:19">
      <c r="A71" s="127"/>
      <c r="B71" s="127"/>
      <c r="C71" s="132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9"/>
      <c r="S71" s="9"/>
    </row>
    <row r="72" spans="1:19">
      <c r="A72" s="127"/>
      <c r="B72" s="127"/>
      <c r="C72" s="132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9"/>
      <c r="S72" s="9"/>
    </row>
    <row r="73" spans="1:19">
      <c r="A73" s="127"/>
      <c r="B73" s="127"/>
      <c r="C73" s="132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9"/>
      <c r="S73" s="9"/>
    </row>
    <row r="74" spans="1:19">
      <c r="A74" s="127"/>
      <c r="B74" s="127"/>
      <c r="C74" s="132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9"/>
      <c r="S74" s="9"/>
    </row>
    <row r="75" spans="1:19">
      <c r="A75" s="131"/>
      <c r="B75" s="131"/>
      <c r="C75" s="32"/>
      <c r="D75" s="44"/>
      <c r="E75" s="32"/>
      <c r="F75" s="32"/>
      <c r="G75" s="32"/>
      <c r="H75" s="32"/>
      <c r="I75" s="32"/>
      <c r="J75" s="32"/>
      <c r="K75" s="32"/>
      <c r="L75" s="32"/>
      <c r="M75" s="32"/>
      <c r="N75" s="23"/>
      <c r="S75" s="9"/>
    </row>
    <row r="76" spans="1:19">
      <c r="A76" s="131"/>
      <c r="B76" s="1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23"/>
      <c r="S76" s="9"/>
    </row>
    <row r="77" spans="1:19">
      <c r="A77" s="131"/>
      <c r="B77" s="1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23"/>
      <c r="S77" s="9"/>
    </row>
    <row r="78" spans="1:19">
      <c r="A78" s="131"/>
      <c r="B78" s="1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23"/>
      <c r="S78" s="9"/>
    </row>
    <row r="79" spans="1:19">
      <c r="A79" s="131"/>
      <c r="B79" s="1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23"/>
      <c r="S79" s="9"/>
    </row>
    <row r="80" spans="1:19">
      <c r="A80" s="131"/>
      <c r="B80" s="1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23"/>
      <c r="S80" s="9"/>
    </row>
    <row r="81" spans="1:19">
      <c r="A81" s="131"/>
      <c r="B81" s="1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23"/>
      <c r="S81" s="9"/>
    </row>
    <row r="82" spans="1:19">
      <c r="A82" s="131"/>
      <c r="B82" s="1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23"/>
      <c r="S82" s="9"/>
    </row>
    <row r="83" spans="1:19">
      <c r="A83" s="131"/>
      <c r="B83" s="1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23"/>
      <c r="S83" s="9"/>
    </row>
    <row r="84" spans="1:19">
      <c r="A84" s="131"/>
      <c r="B84" s="1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23"/>
      <c r="S84" s="9"/>
    </row>
    <row r="85" spans="1:19">
      <c r="A85" s="131"/>
      <c r="B85" s="1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23"/>
      <c r="S85" s="9"/>
    </row>
    <row r="86" spans="1:19">
      <c r="A86" s="131"/>
      <c r="B86" s="1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23"/>
      <c r="S86" s="9"/>
    </row>
    <row r="87" spans="1:19">
      <c r="A87" s="131"/>
      <c r="B87" s="1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23"/>
      <c r="S87" s="9"/>
    </row>
    <row r="88" spans="1:19">
      <c r="A88" s="131"/>
      <c r="B88" s="1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23"/>
      <c r="S88" s="9"/>
    </row>
    <row r="89" spans="1:19">
      <c r="A89" s="131"/>
      <c r="B89" s="1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23"/>
      <c r="S89" s="9"/>
    </row>
    <row r="90" spans="1:19">
      <c r="A90" s="131"/>
      <c r="B90" s="1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23"/>
      <c r="S90" s="9"/>
    </row>
    <row r="91" spans="1:19">
      <c r="A91" s="131"/>
      <c r="B91" s="1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23"/>
      <c r="S91" s="9"/>
    </row>
    <row r="92" spans="1:19">
      <c r="A92" s="131"/>
      <c r="B92" s="1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23"/>
      <c r="S92" s="9"/>
    </row>
    <row r="93" spans="1:19">
      <c r="A93" s="131"/>
      <c r="B93" s="131"/>
      <c r="C93" s="32"/>
      <c r="D93" s="44"/>
      <c r="E93" s="32"/>
      <c r="F93" s="32"/>
      <c r="G93" s="32"/>
      <c r="H93" s="32"/>
      <c r="I93" s="32"/>
      <c r="J93" s="32"/>
      <c r="K93" s="32"/>
      <c r="L93" s="32"/>
      <c r="M93" s="32"/>
      <c r="N93" s="23"/>
      <c r="S93" s="9"/>
    </row>
    <row r="94" spans="1:19">
      <c r="A94" s="131"/>
      <c r="B94" s="131"/>
      <c r="C94" s="32"/>
      <c r="D94" s="44"/>
      <c r="E94" s="32"/>
      <c r="F94" s="32"/>
      <c r="G94" s="32"/>
      <c r="H94" s="32"/>
      <c r="I94" s="32"/>
      <c r="J94" s="32"/>
      <c r="K94" s="32"/>
      <c r="L94" s="32"/>
      <c r="M94" s="32"/>
      <c r="N94" s="23"/>
      <c r="S94" s="9"/>
    </row>
    <row r="95" spans="1:19">
      <c r="A95" s="131"/>
      <c r="B95" s="131"/>
      <c r="C95" s="32"/>
      <c r="D95" s="44"/>
      <c r="E95" s="32"/>
      <c r="F95" s="32"/>
      <c r="G95" s="32"/>
      <c r="H95" s="32"/>
      <c r="I95" s="32"/>
      <c r="J95" s="32"/>
      <c r="K95" s="32"/>
      <c r="L95" s="32"/>
      <c r="M95" s="32"/>
      <c r="N95" s="23"/>
      <c r="S95" s="9"/>
    </row>
    <row r="96" spans="1:19">
      <c r="A96" s="131"/>
      <c r="B96" s="131"/>
      <c r="C96" s="32"/>
      <c r="D96" s="44"/>
      <c r="E96" s="32"/>
      <c r="F96" s="32"/>
      <c r="G96" s="32"/>
      <c r="H96" s="32"/>
      <c r="I96" s="32"/>
      <c r="J96" s="32"/>
      <c r="K96" s="32"/>
      <c r="L96" s="32"/>
      <c r="M96" s="32"/>
      <c r="N96" s="23"/>
      <c r="S96" s="9"/>
    </row>
    <row r="97" spans="1:19">
      <c r="A97" s="131"/>
      <c r="B97" s="131"/>
      <c r="C97" s="32"/>
      <c r="D97" s="44"/>
      <c r="E97" s="32"/>
      <c r="F97" s="32"/>
      <c r="G97" s="32"/>
      <c r="H97" s="32"/>
      <c r="I97" s="32"/>
      <c r="J97" s="32"/>
      <c r="K97" s="32"/>
      <c r="L97" s="32"/>
      <c r="M97" s="32"/>
      <c r="N97" s="23"/>
      <c r="S97" s="9"/>
    </row>
    <row r="98" spans="1:19">
      <c r="A98" s="131"/>
      <c r="B98" s="131"/>
      <c r="C98" s="32"/>
      <c r="D98" s="44"/>
      <c r="E98" s="32"/>
      <c r="F98" s="32"/>
      <c r="G98" s="32"/>
      <c r="H98" s="32"/>
      <c r="I98" s="32"/>
      <c r="J98" s="32"/>
      <c r="K98" s="32"/>
      <c r="L98" s="32"/>
      <c r="M98" s="32"/>
      <c r="N98" s="23"/>
      <c r="S98" s="9"/>
    </row>
    <row r="99" spans="1:19">
      <c r="A99" s="131"/>
      <c r="B99" s="131"/>
      <c r="C99" s="32"/>
      <c r="D99" s="44"/>
      <c r="E99" s="32"/>
      <c r="F99" s="32"/>
      <c r="G99" s="32"/>
      <c r="H99" s="32"/>
      <c r="I99" s="32"/>
      <c r="J99" s="32"/>
      <c r="K99" s="32"/>
      <c r="L99" s="32"/>
      <c r="M99" s="32"/>
      <c r="N99" s="23"/>
      <c r="S99" s="9"/>
    </row>
    <row r="100" spans="1:19">
      <c r="A100" s="131"/>
      <c r="B100" s="131"/>
      <c r="C100" s="32"/>
      <c r="D100" s="44"/>
      <c r="E100" s="32"/>
      <c r="F100" s="32"/>
      <c r="G100" s="32"/>
      <c r="H100" s="32"/>
      <c r="I100" s="32"/>
      <c r="J100" s="32"/>
      <c r="K100" s="32"/>
      <c r="L100" s="32"/>
      <c r="M100" s="32"/>
      <c r="N100" s="23"/>
      <c r="S100" s="9"/>
    </row>
    <row r="101" spans="1:19">
      <c r="A101" s="131"/>
      <c r="B101" s="131"/>
      <c r="C101" s="32"/>
      <c r="D101" s="44"/>
      <c r="E101" s="32"/>
      <c r="F101" s="32"/>
      <c r="G101" s="32"/>
      <c r="H101" s="32"/>
      <c r="I101" s="32"/>
      <c r="J101" s="32"/>
      <c r="K101" s="32"/>
      <c r="L101" s="32"/>
      <c r="M101" s="32"/>
      <c r="N101" s="23"/>
      <c r="S101" s="9"/>
    </row>
    <row r="102" spans="1:19">
      <c r="A102" s="131"/>
      <c r="B102" s="131"/>
      <c r="C102" s="32"/>
      <c r="D102" s="44"/>
      <c r="E102" s="32"/>
      <c r="F102" s="32"/>
      <c r="G102" s="32"/>
      <c r="H102" s="32"/>
      <c r="I102" s="32"/>
      <c r="J102" s="32"/>
      <c r="K102" s="32"/>
      <c r="L102" s="32"/>
      <c r="M102" s="32"/>
      <c r="N102" s="23"/>
      <c r="S102" s="9"/>
    </row>
    <row r="103" spans="1:19">
      <c r="A103" s="131"/>
      <c r="B103" s="131"/>
      <c r="C103" s="32"/>
      <c r="D103" s="44"/>
      <c r="E103" s="32"/>
      <c r="F103" s="32"/>
      <c r="G103" s="32"/>
      <c r="H103" s="32"/>
      <c r="I103" s="32"/>
      <c r="J103" s="32"/>
      <c r="K103" s="32"/>
      <c r="L103" s="32"/>
      <c r="M103" s="32"/>
      <c r="N103" s="23"/>
      <c r="S103" s="9"/>
    </row>
    <row r="104" spans="1:19">
      <c r="A104" s="131"/>
      <c r="B104" s="131"/>
      <c r="C104" s="32"/>
      <c r="D104" s="44"/>
      <c r="E104" s="32"/>
      <c r="F104" s="32"/>
      <c r="G104" s="32"/>
      <c r="H104" s="32"/>
      <c r="I104" s="32"/>
      <c r="J104" s="32"/>
      <c r="K104" s="32"/>
      <c r="L104" s="32"/>
      <c r="M104" s="32"/>
      <c r="N104" s="23"/>
      <c r="S104" s="9"/>
    </row>
    <row r="105" spans="1:19">
      <c r="A105" s="131"/>
      <c r="B105" s="131"/>
      <c r="C105" s="32"/>
      <c r="D105" s="44"/>
      <c r="E105" s="32"/>
      <c r="F105" s="32"/>
      <c r="G105" s="32"/>
      <c r="H105" s="32"/>
      <c r="I105" s="32"/>
      <c r="J105" s="32"/>
      <c r="K105" s="32"/>
      <c r="L105" s="32"/>
      <c r="M105" s="32"/>
      <c r="N105" s="23"/>
      <c r="S105" s="9"/>
    </row>
    <row r="106" spans="1:19">
      <c r="A106" s="131"/>
      <c r="B106" s="131"/>
      <c r="C106" s="32"/>
      <c r="D106" s="44"/>
      <c r="E106" s="32"/>
      <c r="F106" s="32"/>
      <c r="G106" s="32"/>
      <c r="H106" s="32"/>
      <c r="I106" s="32"/>
      <c r="J106" s="32"/>
      <c r="K106" s="32"/>
      <c r="L106" s="32"/>
      <c r="M106" s="32"/>
      <c r="N106" s="23"/>
      <c r="S106" s="9"/>
    </row>
    <row r="107" spans="1:19">
      <c r="A107" s="131"/>
      <c r="B107" s="131"/>
      <c r="C107" s="32"/>
      <c r="D107" s="44"/>
      <c r="E107" s="32"/>
      <c r="F107" s="32"/>
      <c r="G107" s="32"/>
      <c r="H107" s="32"/>
      <c r="I107" s="32"/>
      <c r="J107" s="32"/>
      <c r="K107" s="32"/>
      <c r="L107" s="32"/>
      <c r="M107" s="32"/>
      <c r="N107" s="23"/>
      <c r="S107" s="9"/>
    </row>
    <row r="108" spans="1:19">
      <c r="A108" s="131"/>
      <c r="B108" s="131"/>
      <c r="C108" s="32"/>
      <c r="D108" s="44"/>
      <c r="E108" s="32"/>
      <c r="F108" s="32"/>
      <c r="G108" s="32"/>
      <c r="H108" s="32"/>
      <c r="I108" s="32"/>
      <c r="J108" s="32"/>
      <c r="K108" s="32"/>
      <c r="L108" s="32"/>
      <c r="M108" s="32"/>
      <c r="N108" s="23"/>
      <c r="S108" s="9"/>
    </row>
    <row r="109" spans="1:19">
      <c r="A109" s="131"/>
      <c r="B109" s="131"/>
      <c r="C109" s="32"/>
      <c r="D109" s="44"/>
      <c r="E109" s="32"/>
      <c r="F109" s="32"/>
      <c r="G109" s="32"/>
      <c r="H109" s="32"/>
      <c r="I109" s="32"/>
      <c r="J109" s="32"/>
      <c r="K109" s="32"/>
      <c r="L109" s="32"/>
      <c r="M109" s="32"/>
      <c r="N109" s="23"/>
      <c r="S109" s="9"/>
    </row>
    <row r="110" spans="1:19">
      <c r="A110" s="131"/>
      <c r="B110" s="131"/>
      <c r="C110" s="32"/>
      <c r="D110" s="44"/>
      <c r="E110" s="32"/>
      <c r="F110" s="32"/>
      <c r="G110" s="32"/>
      <c r="H110" s="32"/>
      <c r="I110" s="32"/>
      <c r="J110" s="32"/>
      <c r="K110" s="32"/>
      <c r="L110" s="32"/>
      <c r="M110" s="32"/>
      <c r="N110" s="23"/>
      <c r="S110" s="9"/>
    </row>
    <row r="111" spans="1:19">
      <c r="A111" s="131"/>
      <c r="B111" s="131"/>
      <c r="C111" s="32"/>
      <c r="D111" s="44"/>
      <c r="E111" s="32"/>
      <c r="F111" s="32"/>
      <c r="G111" s="32"/>
      <c r="H111" s="32"/>
      <c r="I111" s="32"/>
      <c r="J111" s="32"/>
      <c r="K111" s="32"/>
      <c r="L111" s="32"/>
      <c r="M111" s="32"/>
      <c r="N111" s="23"/>
      <c r="S111" s="9"/>
    </row>
    <row r="112" spans="1:19">
      <c r="A112" s="131"/>
      <c r="B112" s="131"/>
      <c r="C112" s="32"/>
      <c r="D112" s="44"/>
      <c r="E112" s="32"/>
      <c r="F112" s="32"/>
      <c r="G112" s="32"/>
      <c r="H112" s="32"/>
      <c r="I112" s="32"/>
      <c r="J112" s="32"/>
      <c r="K112" s="32"/>
      <c r="L112" s="32"/>
      <c r="M112" s="32"/>
      <c r="N112" s="23"/>
      <c r="S112" s="9"/>
    </row>
    <row r="113" spans="1:19">
      <c r="A113" s="131"/>
      <c r="B113" s="131"/>
      <c r="C113" s="32"/>
      <c r="D113" s="44"/>
      <c r="E113" s="32"/>
      <c r="F113" s="32"/>
      <c r="G113" s="32"/>
      <c r="H113" s="32"/>
      <c r="I113" s="32"/>
      <c r="J113" s="32"/>
      <c r="K113" s="32"/>
      <c r="L113" s="32"/>
      <c r="M113" s="32"/>
      <c r="N113" s="23"/>
      <c r="S113" s="9"/>
    </row>
    <row r="114" spans="1:19">
      <c r="A114" s="131"/>
      <c r="B114" s="131"/>
      <c r="C114" s="32"/>
      <c r="D114" s="44"/>
      <c r="E114" s="32"/>
      <c r="F114" s="32"/>
      <c r="G114" s="32"/>
      <c r="H114" s="32"/>
      <c r="I114" s="32"/>
      <c r="J114" s="32"/>
      <c r="K114" s="32"/>
      <c r="L114" s="32"/>
      <c r="M114" s="32"/>
      <c r="N114" s="23"/>
      <c r="S114" s="9"/>
    </row>
    <row r="115" spans="1:19">
      <c r="A115" s="131"/>
      <c r="B115" s="131"/>
      <c r="C115" s="32"/>
      <c r="D115" s="44"/>
      <c r="E115" s="32"/>
      <c r="F115" s="32"/>
      <c r="G115" s="32"/>
      <c r="H115" s="32"/>
      <c r="I115" s="32"/>
      <c r="J115" s="32"/>
      <c r="K115" s="32"/>
      <c r="L115" s="32"/>
      <c r="M115" s="32"/>
      <c r="N115" s="23"/>
      <c r="S115" s="9"/>
    </row>
    <row r="116" spans="1:19">
      <c r="A116" s="131"/>
      <c r="B116" s="131"/>
      <c r="C116" s="32"/>
      <c r="D116" s="44"/>
      <c r="E116" s="32"/>
      <c r="F116" s="32"/>
      <c r="G116" s="32"/>
      <c r="H116" s="32"/>
      <c r="I116" s="32"/>
      <c r="J116" s="32"/>
      <c r="K116" s="32"/>
      <c r="L116" s="32"/>
      <c r="M116" s="32"/>
      <c r="N116" s="23"/>
      <c r="S116" s="9"/>
    </row>
    <row r="117" spans="1:19">
      <c r="A117" s="131"/>
      <c r="B117" s="131"/>
      <c r="C117" s="32"/>
      <c r="D117" s="44"/>
      <c r="E117" s="32"/>
      <c r="F117" s="32"/>
      <c r="G117" s="32"/>
      <c r="H117" s="32"/>
      <c r="I117" s="32"/>
      <c r="J117" s="32"/>
      <c r="K117" s="32"/>
      <c r="L117" s="32"/>
      <c r="M117" s="32"/>
      <c r="N117" s="23"/>
      <c r="S117" s="9"/>
    </row>
    <row r="118" spans="1:19">
      <c r="A118" s="131"/>
      <c r="B118" s="131"/>
      <c r="C118" s="32"/>
      <c r="D118" s="44"/>
      <c r="E118" s="32"/>
      <c r="F118" s="32"/>
      <c r="G118" s="32"/>
      <c r="H118" s="32"/>
      <c r="I118" s="32"/>
      <c r="J118" s="32"/>
      <c r="K118" s="32"/>
      <c r="L118" s="32"/>
      <c r="M118" s="32"/>
      <c r="N118" s="23"/>
      <c r="S118" s="9"/>
    </row>
    <row r="119" spans="1:19">
      <c r="A119" s="131"/>
      <c r="B119" s="131"/>
      <c r="C119" s="32"/>
      <c r="D119" s="44"/>
      <c r="E119" s="32"/>
      <c r="F119" s="32"/>
      <c r="G119" s="32"/>
      <c r="H119" s="32"/>
      <c r="I119" s="32"/>
      <c r="J119" s="32"/>
      <c r="K119" s="32"/>
      <c r="L119" s="32"/>
      <c r="M119" s="32"/>
      <c r="N119" s="23"/>
      <c r="S119" s="9"/>
    </row>
    <row r="120" spans="1:19">
      <c r="A120" s="131"/>
      <c r="B120" s="131"/>
      <c r="C120" s="32"/>
      <c r="D120" s="44"/>
      <c r="E120" s="32"/>
      <c r="F120" s="32"/>
      <c r="G120" s="32"/>
      <c r="H120" s="32"/>
      <c r="I120" s="32"/>
      <c r="J120" s="32"/>
      <c r="K120" s="32"/>
      <c r="L120" s="32"/>
      <c r="M120" s="32"/>
      <c r="N120" s="23"/>
      <c r="S120" s="9"/>
    </row>
    <row r="121" spans="1:19">
      <c r="A121" s="131"/>
      <c r="B121" s="131"/>
      <c r="C121" s="32"/>
      <c r="D121" s="44"/>
      <c r="E121" s="32"/>
      <c r="F121" s="32"/>
      <c r="G121" s="32"/>
      <c r="H121" s="32"/>
      <c r="I121" s="32"/>
      <c r="J121" s="32"/>
      <c r="K121" s="32"/>
      <c r="L121" s="32"/>
      <c r="M121" s="32"/>
      <c r="N121" s="23"/>
      <c r="S121" s="9"/>
    </row>
    <row r="122" spans="1:19">
      <c r="A122" s="131"/>
      <c r="B122" s="131"/>
      <c r="C122" s="32"/>
      <c r="D122" s="44"/>
      <c r="E122" s="32"/>
      <c r="F122" s="32"/>
      <c r="G122" s="32"/>
      <c r="H122" s="32"/>
      <c r="I122" s="32"/>
      <c r="J122" s="32"/>
      <c r="K122" s="32"/>
      <c r="L122" s="32"/>
      <c r="M122" s="32"/>
      <c r="N122" s="23"/>
      <c r="S122" s="9"/>
    </row>
    <row r="123" spans="1:19">
      <c r="A123" s="131"/>
      <c r="B123" s="131"/>
      <c r="C123" s="32"/>
      <c r="D123" s="44"/>
      <c r="E123" s="32"/>
      <c r="F123" s="32"/>
      <c r="G123" s="32"/>
      <c r="H123" s="32"/>
      <c r="I123" s="32"/>
      <c r="J123" s="32"/>
      <c r="K123" s="32"/>
      <c r="L123" s="32"/>
      <c r="M123" s="32"/>
      <c r="N123" s="23"/>
      <c r="S123" s="9"/>
    </row>
    <row r="124" spans="1:19">
      <c r="A124" s="131"/>
      <c r="B124" s="131"/>
      <c r="C124" s="32"/>
      <c r="D124" s="44"/>
      <c r="E124" s="32"/>
      <c r="F124" s="32"/>
      <c r="G124" s="32"/>
      <c r="H124" s="32"/>
      <c r="I124" s="32"/>
      <c r="J124" s="32"/>
      <c r="K124" s="32"/>
      <c r="L124" s="32"/>
      <c r="M124" s="32"/>
      <c r="N124" s="23"/>
      <c r="S124" s="9"/>
    </row>
    <row r="125" spans="1:19">
      <c r="A125" s="131"/>
      <c r="B125" s="131"/>
      <c r="C125" s="32"/>
      <c r="D125" s="44"/>
      <c r="E125" s="32"/>
      <c r="F125" s="32"/>
      <c r="G125" s="32"/>
      <c r="H125" s="32"/>
      <c r="I125" s="32"/>
      <c r="J125" s="32"/>
      <c r="K125" s="32"/>
      <c r="L125" s="32"/>
      <c r="M125" s="32"/>
      <c r="N125" s="23"/>
      <c r="S125" s="9"/>
    </row>
    <row r="126" spans="1:19">
      <c r="A126" s="131"/>
      <c r="B126" s="131"/>
      <c r="C126" s="32"/>
      <c r="D126" s="44"/>
      <c r="E126" s="32"/>
      <c r="F126" s="32"/>
      <c r="G126" s="32"/>
      <c r="H126" s="32"/>
      <c r="I126" s="32"/>
      <c r="J126" s="32"/>
      <c r="K126" s="32"/>
      <c r="L126" s="32"/>
      <c r="M126" s="32"/>
      <c r="N126" s="23"/>
      <c r="S126" s="9"/>
    </row>
    <row r="127" spans="1:19">
      <c r="A127" s="131"/>
      <c r="B127" s="131"/>
      <c r="C127" s="32"/>
      <c r="D127" s="44"/>
      <c r="E127" s="32"/>
      <c r="F127" s="32"/>
      <c r="G127" s="32"/>
      <c r="H127" s="32"/>
      <c r="I127" s="32"/>
      <c r="J127" s="32"/>
      <c r="K127" s="32"/>
      <c r="L127" s="32"/>
      <c r="M127" s="32"/>
      <c r="N127" s="23"/>
      <c r="S127" s="9"/>
    </row>
    <row r="128" spans="1:19">
      <c r="A128" s="131"/>
      <c r="B128" s="131"/>
      <c r="C128" s="32"/>
      <c r="D128" s="44"/>
      <c r="E128" s="32"/>
      <c r="F128" s="32"/>
      <c r="G128" s="32"/>
      <c r="H128" s="32"/>
      <c r="I128" s="32"/>
      <c r="J128" s="32"/>
      <c r="K128" s="32"/>
      <c r="L128" s="32"/>
      <c r="M128" s="32"/>
      <c r="N128" s="23"/>
      <c r="S128" s="9"/>
    </row>
    <row r="129" spans="1:19">
      <c r="A129" s="131"/>
      <c r="B129" s="131"/>
      <c r="C129" s="32"/>
      <c r="D129" s="44"/>
      <c r="E129" s="32"/>
      <c r="F129" s="32"/>
      <c r="G129" s="32"/>
      <c r="H129" s="32"/>
      <c r="I129" s="32"/>
      <c r="J129" s="32"/>
      <c r="K129" s="32"/>
      <c r="L129" s="32"/>
      <c r="M129" s="32"/>
      <c r="N129" s="23"/>
      <c r="S129" s="9"/>
    </row>
    <row r="130" spans="1:19">
      <c r="A130" s="131"/>
      <c r="B130" s="131"/>
      <c r="C130" s="32"/>
      <c r="D130" s="44"/>
      <c r="E130" s="32"/>
      <c r="F130" s="32"/>
      <c r="G130" s="32"/>
      <c r="H130" s="32"/>
      <c r="I130" s="32"/>
      <c r="J130" s="32"/>
      <c r="K130" s="32"/>
      <c r="L130" s="32"/>
      <c r="M130" s="32"/>
      <c r="N130" s="23"/>
      <c r="S130" s="9"/>
    </row>
    <row r="131" spans="1:19">
      <c r="A131" s="131"/>
      <c r="B131" s="131"/>
      <c r="C131" s="32"/>
      <c r="D131" s="44"/>
      <c r="E131" s="32"/>
      <c r="F131" s="32"/>
      <c r="G131" s="32"/>
      <c r="H131" s="32"/>
      <c r="I131" s="32"/>
      <c r="J131" s="32"/>
      <c r="K131" s="32"/>
      <c r="L131" s="32"/>
      <c r="M131" s="32"/>
      <c r="N131" s="23"/>
      <c r="S131" s="9"/>
    </row>
    <row r="132" spans="1:19">
      <c r="A132" s="131"/>
      <c r="B132" s="131"/>
      <c r="C132" s="32"/>
      <c r="D132" s="44"/>
      <c r="E132" s="32"/>
      <c r="F132" s="32"/>
      <c r="G132" s="32"/>
      <c r="H132" s="32"/>
      <c r="I132" s="32"/>
      <c r="J132" s="32"/>
      <c r="K132" s="32"/>
      <c r="L132" s="32"/>
      <c r="M132" s="32"/>
      <c r="N132" s="23"/>
      <c r="S132" s="9"/>
    </row>
    <row r="133" spans="1:19">
      <c r="A133" s="131"/>
      <c r="B133" s="131"/>
      <c r="C133" s="32"/>
      <c r="D133" s="44"/>
      <c r="E133" s="32"/>
      <c r="F133" s="32"/>
      <c r="G133" s="32"/>
      <c r="H133" s="32"/>
      <c r="I133" s="32"/>
      <c r="J133" s="32"/>
      <c r="K133" s="32"/>
      <c r="L133" s="32"/>
      <c r="M133" s="32"/>
      <c r="N133" s="23"/>
      <c r="S133" s="9"/>
    </row>
    <row r="134" spans="1:19">
      <c r="A134" s="131"/>
      <c r="B134" s="131"/>
      <c r="C134" s="32"/>
      <c r="D134" s="44"/>
      <c r="E134" s="32"/>
      <c r="F134" s="32"/>
      <c r="G134" s="32"/>
      <c r="H134" s="32"/>
      <c r="I134" s="32"/>
      <c r="J134" s="32"/>
      <c r="K134" s="32"/>
      <c r="L134" s="32"/>
      <c r="M134" s="32"/>
      <c r="N134" s="23"/>
      <c r="S134" s="9"/>
    </row>
    <row r="135" spans="1:19">
      <c r="A135" s="131"/>
      <c r="B135" s="131"/>
      <c r="C135" s="32"/>
      <c r="D135" s="44"/>
      <c r="E135" s="32"/>
      <c r="F135" s="32"/>
      <c r="G135" s="32"/>
      <c r="H135" s="32"/>
      <c r="I135" s="32"/>
      <c r="J135" s="32"/>
      <c r="K135" s="32"/>
      <c r="L135" s="32"/>
      <c r="M135" s="32"/>
      <c r="N135" s="23"/>
      <c r="S135" s="9"/>
    </row>
    <row r="136" spans="1:19">
      <c r="A136" s="131"/>
      <c r="B136" s="131"/>
      <c r="C136" s="32"/>
      <c r="D136" s="44"/>
      <c r="E136" s="32"/>
      <c r="F136" s="32"/>
      <c r="G136" s="32"/>
      <c r="H136" s="32"/>
      <c r="I136" s="32"/>
      <c r="J136" s="32"/>
      <c r="K136" s="32"/>
      <c r="L136" s="32"/>
      <c r="M136" s="32"/>
      <c r="N136" s="23"/>
      <c r="S136" s="9"/>
    </row>
    <row r="137" spans="1:19">
      <c r="A137" s="131"/>
      <c r="B137" s="131"/>
      <c r="C137" s="32"/>
      <c r="D137" s="44"/>
      <c r="E137" s="32"/>
      <c r="F137" s="32"/>
      <c r="G137" s="32"/>
      <c r="H137" s="32"/>
      <c r="I137" s="32"/>
      <c r="J137" s="32"/>
      <c r="K137" s="32"/>
      <c r="L137" s="32"/>
      <c r="M137" s="32"/>
      <c r="N137" s="23"/>
      <c r="S137" s="9"/>
    </row>
    <row r="138" spans="1:19">
      <c r="A138" s="131"/>
      <c r="B138" s="131"/>
      <c r="C138" s="32"/>
      <c r="D138" s="44"/>
      <c r="E138" s="32"/>
      <c r="F138" s="32"/>
      <c r="G138" s="32"/>
      <c r="H138" s="32"/>
      <c r="I138" s="32"/>
      <c r="J138" s="32"/>
      <c r="K138" s="32"/>
      <c r="L138" s="32"/>
      <c r="M138" s="32"/>
      <c r="N138" s="23"/>
      <c r="S138" s="9"/>
    </row>
    <row r="139" spans="1:19">
      <c r="A139" s="131"/>
      <c r="B139" s="131"/>
      <c r="C139" s="32"/>
      <c r="D139" s="44"/>
      <c r="E139" s="32"/>
      <c r="F139" s="32"/>
      <c r="G139" s="32"/>
      <c r="H139" s="32"/>
      <c r="I139" s="32"/>
      <c r="J139" s="32"/>
      <c r="K139" s="32"/>
      <c r="L139" s="32"/>
      <c r="M139" s="32"/>
      <c r="N139" s="23"/>
      <c r="S139" s="9"/>
    </row>
    <row r="140" spans="1:19">
      <c r="A140" s="131"/>
      <c r="B140" s="131"/>
      <c r="C140" s="32"/>
      <c r="D140" s="44"/>
      <c r="E140" s="32"/>
      <c r="F140" s="32"/>
      <c r="G140" s="32"/>
      <c r="H140" s="32"/>
      <c r="I140" s="32"/>
      <c r="J140" s="32"/>
      <c r="K140" s="32"/>
      <c r="L140" s="32"/>
      <c r="M140" s="32"/>
      <c r="N140" s="23"/>
      <c r="S140" s="9"/>
    </row>
    <row r="141" spans="1:19">
      <c r="A141" s="131"/>
      <c r="B141" s="131"/>
      <c r="C141" s="32"/>
      <c r="D141" s="44"/>
      <c r="E141" s="32"/>
      <c r="F141" s="32"/>
      <c r="G141" s="32"/>
      <c r="H141" s="32"/>
      <c r="I141" s="32"/>
      <c r="J141" s="32"/>
      <c r="K141" s="32"/>
      <c r="L141" s="32"/>
      <c r="M141" s="32"/>
      <c r="N141" s="23"/>
      <c r="S141" s="9"/>
    </row>
    <row r="142" spans="1:19">
      <c r="A142" s="131"/>
      <c r="B142" s="131"/>
      <c r="C142" s="32"/>
      <c r="D142" s="44"/>
      <c r="E142" s="32"/>
      <c r="F142" s="32"/>
      <c r="G142" s="32"/>
      <c r="H142" s="32"/>
      <c r="I142" s="32"/>
      <c r="J142" s="32"/>
      <c r="K142" s="32"/>
      <c r="L142" s="32"/>
      <c r="M142" s="32"/>
      <c r="N142" s="23"/>
      <c r="S142" s="9"/>
    </row>
    <row r="143" spans="1:19">
      <c r="A143" s="131"/>
      <c r="B143" s="131"/>
      <c r="C143" s="32"/>
      <c r="D143" s="44"/>
      <c r="E143" s="32"/>
      <c r="F143" s="32"/>
      <c r="G143" s="32"/>
      <c r="H143" s="32"/>
      <c r="I143" s="32"/>
      <c r="J143" s="32"/>
      <c r="K143" s="32"/>
      <c r="L143" s="32"/>
      <c r="M143" s="32"/>
      <c r="N143" s="23"/>
      <c r="S143" s="9"/>
    </row>
    <row r="144" spans="1:19">
      <c r="A144" s="131"/>
      <c r="B144" s="131"/>
      <c r="C144" s="32"/>
      <c r="D144" s="44"/>
      <c r="E144" s="32"/>
      <c r="F144" s="32"/>
      <c r="G144" s="32"/>
      <c r="H144" s="32"/>
      <c r="I144" s="32"/>
      <c r="J144" s="32"/>
      <c r="K144" s="32"/>
      <c r="L144" s="32"/>
      <c r="M144" s="32"/>
      <c r="N144" s="23"/>
      <c r="S144" s="9"/>
    </row>
    <row r="145" spans="1:19">
      <c r="A145" s="131"/>
      <c r="B145" s="131"/>
      <c r="C145" s="32"/>
      <c r="D145" s="44"/>
      <c r="E145" s="32"/>
      <c r="F145" s="32"/>
      <c r="G145" s="32"/>
      <c r="H145" s="32"/>
      <c r="I145" s="32"/>
      <c r="J145" s="32"/>
      <c r="K145" s="32"/>
      <c r="L145" s="32"/>
      <c r="M145" s="32"/>
      <c r="N145" s="23"/>
      <c r="S145" s="9"/>
    </row>
    <row r="146" spans="1:19">
      <c r="A146" s="131"/>
      <c r="B146" s="131"/>
      <c r="C146" s="32"/>
      <c r="D146" s="44"/>
      <c r="E146" s="32"/>
      <c r="F146" s="32"/>
      <c r="G146" s="32"/>
      <c r="H146" s="32"/>
      <c r="I146" s="32"/>
      <c r="J146" s="32"/>
      <c r="K146" s="32"/>
      <c r="L146" s="32"/>
      <c r="M146" s="32"/>
      <c r="N146" s="23"/>
      <c r="S146" s="9"/>
    </row>
    <row r="147" spans="1:19">
      <c r="A147" s="131"/>
      <c r="B147" s="131"/>
      <c r="C147" s="32"/>
      <c r="D147" s="44"/>
      <c r="E147" s="32"/>
      <c r="F147" s="32"/>
      <c r="G147" s="32"/>
      <c r="H147" s="32"/>
      <c r="I147" s="32"/>
      <c r="J147" s="32"/>
      <c r="K147" s="32"/>
      <c r="L147" s="32"/>
      <c r="M147" s="32"/>
      <c r="N147" s="23"/>
      <c r="S147" s="9"/>
    </row>
    <row r="148" spans="1:19">
      <c r="A148" s="131"/>
      <c r="B148" s="131"/>
      <c r="C148" s="32"/>
      <c r="D148" s="44"/>
      <c r="E148" s="32"/>
      <c r="F148" s="32"/>
      <c r="G148" s="32"/>
      <c r="H148" s="32"/>
      <c r="I148" s="32"/>
      <c r="J148" s="32"/>
      <c r="K148" s="32"/>
      <c r="L148" s="32"/>
      <c r="M148" s="32"/>
      <c r="N148" s="23"/>
      <c r="S148" s="9"/>
    </row>
    <row r="149" spans="1:19">
      <c r="A149" s="131"/>
      <c r="B149" s="131"/>
      <c r="C149" s="32"/>
      <c r="D149" s="44"/>
      <c r="E149" s="32"/>
      <c r="F149" s="32"/>
      <c r="G149" s="32"/>
      <c r="H149" s="32"/>
      <c r="I149" s="32"/>
      <c r="J149" s="32"/>
      <c r="K149" s="32"/>
      <c r="L149" s="32"/>
      <c r="M149" s="32"/>
      <c r="N149" s="23"/>
      <c r="S149" s="9"/>
    </row>
  </sheetData>
  <mergeCells count="8">
    <mergeCell ref="D1:M1"/>
    <mergeCell ref="U1:AD1"/>
    <mergeCell ref="D2:M2"/>
    <mergeCell ref="U2:AD2"/>
    <mergeCell ref="D3:M3"/>
    <mergeCell ref="U3:AD3"/>
    <mergeCell ref="D4:M4"/>
    <mergeCell ref="U4:AD4"/>
  </mergeCells>
  <pageMargins left="0.75" right="0.75" top="1" bottom="1" header="0.5" footer="0.5"/>
  <headerFooter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B31"/>
  <sheetViews>
    <sheetView showGridLines="0" workbookViewId="0">
      <selection activeCell="A1" sqref="A1"/>
    </sheetView>
  </sheetViews>
  <sheetFormatPr defaultColWidth="14" defaultRowHeight="15.2"/>
  <cols>
    <col min="1" max="5" width="14" customWidth="1"/>
    <col min="6" max="6" width="43" customWidth="1"/>
    <col min="7" max="7" width="47" customWidth="1"/>
    <col min="8" max="9" width="27" customWidth="1"/>
    <col min="10" max="102" width="14" customWidth="1"/>
    <col min="103" max="184" width="27" customWidth="1"/>
  </cols>
  <sheetData>
    <row r="1" ht="28" spans="1:184">
      <c r="A1" s="108" t="s">
        <v>651</v>
      </c>
      <c r="B1" s="108" t="s">
        <v>1792</v>
      </c>
      <c r="C1" s="108" t="s">
        <v>184</v>
      </c>
      <c r="D1" s="108" t="s">
        <v>656</v>
      </c>
      <c r="E1" s="108" t="s">
        <v>657</v>
      </c>
      <c r="F1" s="108" t="s">
        <v>665</v>
      </c>
      <c r="G1" s="108" t="s">
        <v>666</v>
      </c>
      <c r="H1" s="1"/>
      <c r="I1" s="1" t="s">
        <v>1793</v>
      </c>
      <c r="J1" s="1"/>
      <c r="K1" s="1"/>
      <c r="L1" s="1"/>
      <c r="M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184">
      <c r="A2" s="109"/>
      <c r="B2" s="32"/>
      <c r="C2" s="32"/>
      <c r="D2" s="32"/>
      <c r="E2" s="32"/>
      <c r="F2" s="118"/>
      <c r="G2" s="110"/>
      <c r="H2" s="21"/>
      <c r="I2" s="8" t="s">
        <v>1794</v>
      </c>
      <c r="J2" s="8"/>
      <c r="K2" s="8"/>
      <c r="L2" s="8"/>
      <c r="M2" s="8"/>
      <c r="O2" s="9"/>
      <c r="P2" s="8"/>
      <c r="Q2" s="8"/>
      <c r="R2" s="8"/>
      <c r="S2" s="8"/>
      <c r="T2" s="8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</row>
    <row r="3" spans="1:184">
      <c r="A3" s="109">
        <v>10018</v>
      </c>
      <c r="B3" s="32">
        <v>1</v>
      </c>
      <c r="C3" s="110" t="str">
        <f>IF(B3=1,INDEX(单位卡分表!B:B,MATCH(A3,单位卡分表!A:A,0)),IF(B3=2,INDEX(技能卡分表!B:B,MATCH(A3,技能卡分表!A:A,0)),0))</f>
        <v>萨克斯 莉莉（Lily was here）</v>
      </c>
      <c r="D3" s="32">
        <f>IF(B3=1,INDEX(单位卡分表!G:G,MATCH(A3,单位卡分表!A:A,0)),IF(B3=2,INDEX(技能卡分表!G:G,MATCH(A3,技能卡分表!A:A,0)),0))</f>
        <v>6</v>
      </c>
      <c r="E3" s="32">
        <f>IF(B3=1,INDEX(单位卡分表!H:H,MATCH(A3,单位卡分表!A:A,0)),IF(B3=2,INDEX(技能卡分表!H:H,MATCH(A3,技能卡分表!A:A,0)),0))</f>
        <v>3</v>
      </c>
      <c r="F3" s="118" t="str">
        <f>IF(B3=1,INDEX(单位卡分表!P:P,MATCH(A3,单位卡分表!A:A,0)),IF(B3=2,INDEX(技能卡分表!P:P,MATCH(A3,技能卡分表!A:A,0)),0))</f>
        <v>我方回合：每有我方单位离场时，我方英雄回复{0}点生命</v>
      </c>
      <c r="G3" s="110" t="str">
        <f>IF(B3=1,INDEX(单位卡分表!Q:Q,MATCH(A3,单位卡分表!A:A,0)),IF(B3=2,INDEX(技能卡分表!Q:Q,MATCH(A3,技能卡分表!A:A,0)),""))</f>
        <v>（死亡，被吞噬，雇佣兵都算），被吞噬后，被吞噬单位死亡，只算一次离场（因为吞噬已经算离场了）</v>
      </c>
      <c r="H3" s="21"/>
      <c r="I3" s="21"/>
      <c r="J3" s="44" t="s">
        <v>160</v>
      </c>
      <c r="K3" s="44">
        <v>10000</v>
      </c>
      <c r="L3" s="64" t="s">
        <v>1547</v>
      </c>
      <c r="M3" s="21"/>
      <c r="N3" s="44" t="s">
        <v>160</v>
      </c>
      <c r="O3" s="44">
        <v>10002</v>
      </c>
      <c r="P3" s="64" t="s">
        <v>1795</v>
      </c>
      <c r="Q3" s="8"/>
      <c r="R3" s="64" t="s">
        <v>160</v>
      </c>
      <c r="S3" s="64">
        <v>10001</v>
      </c>
      <c r="T3" s="64" t="s">
        <v>1796</v>
      </c>
      <c r="U3" s="21"/>
      <c r="V3" s="64" t="s">
        <v>160</v>
      </c>
      <c r="W3" s="64">
        <v>10003</v>
      </c>
      <c r="X3" s="64" t="s">
        <v>1797</v>
      </c>
      <c r="Y3" s="21"/>
      <c r="Z3" s="64" t="s">
        <v>160</v>
      </c>
      <c r="AA3" s="64">
        <v>10004</v>
      </c>
      <c r="AB3" s="64" t="s">
        <v>1798</v>
      </c>
      <c r="AC3" s="21"/>
      <c r="AD3" s="64" t="s">
        <v>160</v>
      </c>
      <c r="AE3" s="64">
        <v>10005</v>
      </c>
      <c r="AF3" s="64" t="s">
        <v>1799</v>
      </c>
      <c r="AG3" s="21"/>
      <c r="AH3" s="64" t="s">
        <v>160</v>
      </c>
      <c r="AI3" s="64">
        <v>10006</v>
      </c>
      <c r="AJ3" s="64" t="s">
        <v>1800</v>
      </c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</row>
    <row r="4" ht="17.6" spans="1:184">
      <c r="A4" s="109">
        <v>10028</v>
      </c>
      <c r="B4" s="32">
        <v>1</v>
      </c>
      <c r="C4" s="32" t="str">
        <f>IF(B4=1,INDEX(单位卡分表!B:B,MATCH(A4,单位卡分表!A:A,0)),IF(B4=2,INDEX(技能卡分表!B:B,MATCH(A4,技能卡分表!A:A,0)),0))</f>
        <v>羽毛球 拉丽（英文就rally连续得分的意思）</v>
      </c>
      <c r="D4" s="32">
        <f>IF(B4=1,INDEX(单位卡分表!G:G,MATCH(A4,单位卡分表!A:A,0)),IF(B4=2,INDEX(技能卡分表!G:G,MATCH(A4,技能卡分表!A:A,0)),0))</f>
        <v>5</v>
      </c>
      <c r="E4" s="32">
        <f>IF(B4=1,INDEX(单位卡分表!H:H,MATCH(A4,单位卡分表!A:A,0)),IF(B4=2,INDEX(技能卡分表!H:H,MATCH(A4,技能卡分表!A:A,0)),0))</f>
        <v>2</v>
      </c>
      <c r="F4" s="110" t="str">
        <f>IF(B4=1,INDEX(单位卡分表!P:P,MATCH(A4,单位卡分表!A:A,0)),IF(B4=2,INDEX(技能卡分表!P:P,MATCH(A4,技能卡分表!A:A,0)),0))</f>
        <v>打出时：有{0}%几率回到手牌，每次打出几率下降{1}%</v>
      </c>
      <c r="G4" s="110">
        <f>IF(B4=1,INDEX(单位卡分表!Q:Q,MATCH(A4,单位卡分表!A:A,0)),IF(B4=2,INDEX(技能卡分表!Q:Q,MATCH(A4,技能卡分表!A:A,0)),""))</f>
        <v>0</v>
      </c>
      <c r="H4" s="21"/>
      <c r="I4" s="21"/>
      <c r="J4" s="119">
        <v>10021</v>
      </c>
      <c r="K4" s="64">
        <v>1</v>
      </c>
      <c r="L4" s="64" t="str">
        <f>IF(K4=1,INDEX(单位卡分表!$B:$B,MATCH(J4,单位卡分表!$A:$A,0)),IF(K4=2,INDEX(技能卡分表!$B:$B,MATCH(J4,技能卡分表!$A:$A,0)),0))</f>
        <v>自动铅笔 追忆</v>
      </c>
      <c r="M4" s="21"/>
      <c r="N4" s="119">
        <v>10033</v>
      </c>
      <c r="O4" s="64">
        <v>1</v>
      </c>
      <c r="P4" s="64" t="str">
        <f>IF(O4=1,INDEX(单位卡分表!$B:$B,MATCH(N4,单位卡分表!$A:$A,0)),IF(O4=2,INDEX(技能卡分表!$B:$B,MATCH(N4,技能卡分表!$A:$A,0)),0))</f>
        <v>蜡烛 热泪</v>
      </c>
      <c r="Q4" s="8"/>
      <c r="R4" s="44"/>
      <c r="S4" s="44">
        <v>1</v>
      </c>
      <c r="T4" s="64" t="e">
        <f>IF(S4=1,INDEX(单位卡分表!$B:$B,MATCH(R4,单位卡分表!$A:$A,0)),IF(S4=2,INDEX(技能卡分表!$B:$B,MATCH(R4,技能卡分表!$A:$A,0)),0))</f>
        <v>#N/A</v>
      </c>
      <c r="V4" s="119">
        <v>10025</v>
      </c>
      <c r="W4" s="44">
        <v>1</v>
      </c>
      <c r="X4" s="64" t="str">
        <f>IF(W4=1,INDEX(单位卡分表!$B:$B,MATCH(V4,单位卡分表!$A:$A,0)),IF(W4=2,INDEX(技能卡分表!$B:$B,MATCH(V4,技能卡分表!$A:$A,0)),0))</f>
        <v>电池 伏特</v>
      </c>
      <c r="Z4" s="119">
        <v>10072</v>
      </c>
      <c r="AA4" s="44">
        <v>1</v>
      </c>
      <c r="AB4" s="64" t="str">
        <f>IF(AA4=1,INDEX(单位卡分表!$B:$B,MATCH(Z4,单位卡分表!$A:$A,0)),IF(AA4=2,INDEX(技能卡分表!$B:$B,MATCH(Z4,技能卡分表!$A:$A,0)),0))</f>
        <v>鲨鱼 利齿</v>
      </c>
      <c r="AD4" s="119">
        <v>10080</v>
      </c>
      <c r="AE4" s="44">
        <v>1</v>
      </c>
      <c r="AF4" s="64" t="str">
        <f>IF(AE4=1,INDEX(单位卡分表!$B:$B,MATCH(AD4,单位卡分表!$A:$A,0)),IF(AE4=2,INDEX(技能卡分表!$B:$B,MATCH(AD4,技能卡分表!$A:$A,0)),0))</f>
        <v>安全帽 小橘</v>
      </c>
      <c r="AH4" s="44">
        <v>10028</v>
      </c>
      <c r="AI4" s="44">
        <v>1</v>
      </c>
      <c r="AJ4" s="64" t="str">
        <f>IF(AI4=1,INDEX(单位卡分表!$B:$B,MATCH(AH4,单位卡分表!$A:$A,0)),IF(AI4=2,INDEX(技能卡分表!$B:$B,MATCH(AH4,技能卡分表!$A:$A,0)),0))</f>
        <v>羽毛球 拉丽（英文就rally连续得分的意思）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</row>
    <row r="5" ht="17.6" spans="1:184">
      <c r="A5" s="109">
        <v>10032</v>
      </c>
      <c r="B5" s="32">
        <v>1</v>
      </c>
      <c r="C5" s="32" t="str">
        <f>IF(B5=1,INDEX(单位卡分表!B:B,MATCH(A5,单位卡分表!A:A,0)),IF(B5=2,INDEX(技能卡分表!B:B,MATCH(A5,技能卡分表!A:A,0)),0))</f>
        <v>自行车 闪电</v>
      </c>
      <c r="D5" s="32">
        <f>IF(B5=1,INDEX(单位卡分表!G:G,MATCH(A5,单位卡分表!A:A,0)),IF(B5=2,INDEX(技能卡分表!G:G,MATCH(A5,技能卡分表!A:A,0)),0))</f>
        <v>4</v>
      </c>
      <c r="E5" s="32">
        <f>IF(B5=1,INDEX(单位卡分表!H:H,MATCH(A5,单位卡分表!A:A,0)),IF(B5=2,INDEX(技能卡分表!H:H,MATCH(A5,技能卡分表!A:A,0)),0))</f>
        <v>1</v>
      </c>
      <c r="F5" s="110" t="str">
        <f>IF(B5=1,INDEX(单位卡分表!P:P,MATCH(A5,单位卡分表!A:A,0)),IF(B5=2,INDEX(技能卡分表!P:P,MATCH(A5,技能卡分表!A:A,0)),0))</f>
        <v>首次碰撞随从单位时，施加一个较大的力</v>
      </c>
      <c r="G5" s="110" t="str">
        <f>IF(B5=1,INDEX(单位卡分表!Q:Q,MATCH(A5,单位卡分表!A:A,0)),IF(B5=2,INDEX(技能卡分表!Q:Q,MATCH(A5,技能卡分表!A:A,0)),""))</f>
        <v>敌我都行，隐藏参数力大小{0}</v>
      </c>
      <c r="H5" s="21"/>
      <c r="I5" s="8"/>
      <c r="J5" s="119">
        <v>10030</v>
      </c>
      <c r="K5" s="64">
        <v>1</v>
      </c>
      <c r="L5" s="64" t="str">
        <f>IF(K5=1,INDEX(单位卡分表!$B:$B,MATCH(J5,单位卡分表!$A:$A,0)),IF(K5=2,INDEX(技能卡分表!$B:$B,MATCH(J5,技能卡分表!$A:$A,0)),0))</f>
        <v>军鼓 震声</v>
      </c>
      <c r="M5" s="8"/>
      <c r="N5" s="119">
        <v>10060</v>
      </c>
      <c r="O5" s="64">
        <v>1</v>
      </c>
      <c r="P5" s="64" t="str">
        <f>IF(O5=1,INDEX(单位卡分表!$B:$B,MATCH(N5,单位卡分表!$A:$A,0)),IF(O5=2,INDEX(技能卡分表!$B:$B,MATCH(N5,技能卡分表!$A:$A,0)),0))</f>
        <v>爆米花 酥脆</v>
      </c>
      <c r="Q5" s="8"/>
      <c r="R5" s="64"/>
      <c r="S5" s="64">
        <v>1</v>
      </c>
      <c r="T5" s="64" t="e">
        <f>IF(S5=1,INDEX(单位卡分表!$B:$B,MATCH(R5,单位卡分表!$A:$A,0)),IF(S5=2,INDEX(技能卡分表!$B:$B,MATCH(R5,技能卡分表!$A:$A,0)),0))</f>
        <v>#N/A</v>
      </c>
      <c r="U5" s="21"/>
      <c r="V5" s="119">
        <v>10016</v>
      </c>
      <c r="W5" s="64">
        <v>1</v>
      </c>
      <c r="X5" s="64" t="str">
        <f>IF(W5=1,INDEX(单位卡分表!$B:$B,MATCH(V5,单位卡分表!$A:$A,0)),IF(W5=2,INDEX(技能卡分表!$B:$B,MATCH(V5,技能卡分表!$A:$A,0)),0))</f>
        <v>电扇 彩虹</v>
      </c>
      <c r="Y5" s="21"/>
      <c r="Z5" s="119">
        <v>10073</v>
      </c>
      <c r="AA5" s="64">
        <v>1</v>
      </c>
      <c r="AB5" s="64" t="str">
        <f>IF(AA5=1,INDEX(单位卡分表!$B:$B,MATCH(Z5,单位卡分表!$A:$A,0)),IF(AA5=2,INDEX(技能卡分表!$B:$B,MATCH(Z5,技能卡分表!$A:$A,0)),0))</f>
        <v>储蓄罐 珠珠（复用）</v>
      </c>
      <c r="AC5" s="21"/>
      <c r="AD5" s="119">
        <v>10021</v>
      </c>
      <c r="AE5" s="64">
        <v>1</v>
      </c>
      <c r="AF5" s="64" t="str">
        <f>IF(AE5=1,INDEX(单位卡分表!$B:$B,MATCH(AD5,单位卡分表!$A:$A,0)),IF(AE5=2,INDEX(技能卡分表!$B:$B,MATCH(AD5,技能卡分表!$A:$A,0)),0))</f>
        <v>自动铅笔 追忆</v>
      </c>
      <c r="AG5" s="21"/>
      <c r="AH5" s="64">
        <v>10035</v>
      </c>
      <c r="AI5" s="64">
        <v>1</v>
      </c>
      <c r="AJ5" s="64" t="str">
        <f>IF(AI5=1,INDEX(单位卡分表!$B:$B,MATCH(AH5,单位卡分表!$A:$A,0)),IF(AI5=2,INDEX(技能卡分表!$B:$B,MATCH(AH5,技能卡分表!$A:$A,0)),0))</f>
        <v>纯净水 浅浅</v>
      </c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</row>
    <row r="6" ht="17.6" spans="1:184">
      <c r="A6" s="110">
        <v>10035</v>
      </c>
      <c r="B6" s="32">
        <v>1</v>
      </c>
      <c r="C6" s="32" t="str">
        <f>IF(B6=1,INDEX(单位卡分表!B:B,MATCH(A6,单位卡分表!A:A,0)),IF(B6=2,INDEX(技能卡分表!B:B,MATCH(A6,技能卡分表!A:A,0)),0))</f>
        <v>纯净水 浅浅</v>
      </c>
      <c r="D6" s="32">
        <f>IF(B6=1,INDEX(单位卡分表!G:G,MATCH(A6,单位卡分表!A:A,0)),IF(B6=2,INDEX(技能卡分表!G:G,MATCH(A6,技能卡分表!A:A,0)),0))</f>
        <v>2</v>
      </c>
      <c r="E6" s="32">
        <f>IF(B6=1,INDEX(单位卡分表!H:H,MATCH(A6,单位卡分表!A:A,0)),IF(B6=2,INDEX(技能卡分表!H:H,MATCH(A6,技能卡分表!A:A,0)),0))</f>
        <v>1</v>
      </c>
      <c r="F6" s="110" t="str">
        <f>IF(B6=1,INDEX(单位卡分表!P:P,MATCH(A6,单位卡分表!A:A,0)),IF(B6=2,INDEX(技能卡分表!P:P,MATCH(A6,技能卡分表!A:A,0)),0))</f>
        <v>无</v>
      </c>
      <c r="G6" s="110" t="str">
        <f>IF(B6=1,INDEX(单位卡分表!Q:Q,MATCH(A6,单位卡分表!A:A,0)),IF(B6=2,INDEX(技能卡分表!Q:Q,MATCH(A6,技能卡分表!A:A,0)),""))</f>
        <v>凑数属性怪，白水瓶娘浅，均衡攻血</v>
      </c>
      <c r="H6" s="21"/>
      <c r="I6" s="8"/>
      <c r="J6" s="120">
        <v>10080</v>
      </c>
      <c r="K6" s="121">
        <v>1</v>
      </c>
      <c r="L6" s="64" t="str">
        <f>IF(K6=1,INDEX(单位卡分表!$B:$B,MATCH(J6,单位卡分表!$A:$A,0)),IF(K6=2,INDEX(技能卡分表!$B:$B,MATCH(J6,技能卡分表!$A:$A,0)),0))</f>
        <v>安全帽 小橘</v>
      </c>
      <c r="M6" s="8"/>
      <c r="N6" s="119">
        <v>10051</v>
      </c>
      <c r="O6" s="121">
        <v>1</v>
      </c>
      <c r="P6" s="64" t="str">
        <f>IF(O6=1,INDEX(单位卡分表!$B:$B,MATCH(N6,单位卡分表!$A:$A,0)),IF(O6=2,INDEX(技能卡分表!$B:$B,MATCH(N6,技能卡分表!$A:$A,0)),0))</f>
        <v>气球 飘舞</v>
      </c>
      <c r="Q6" s="8"/>
      <c r="R6" s="64"/>
      <c r="S6" s="64">
        <v>1</v>
      </c>
      <c r="T6" s="64" t="e">
        <f>IF(S6=1,INDEX(单位卡分表!$B:$B,MATCH(R6,单位卡分表!$A:$A,0)),IF(S6=2,INDEX(技能卡分表!$B:$B,MATCH(R6,技能卡分表!$A:$A,0)),0))</f>
        <v>#N/A</v>
      </c>
      <c r="U6" s="21"/>
      <c r="V6" s="119">
        <v>10030</v>
      </c>
      <c r="W6" s="64">
        <v>1</v>
      </c>
      <c r="X6" s="64" t="str">
        <f>IF(W6=1,INDEX(单位卡分表!$B:$B,MATCH(V6,单位卡分表!$A:$A,0)),IF(W6=2,INDEX(技能卡分表!$B:$B,MATCH(V6,技能卡分表!$A:$A,0)),0))</f>
        <v>军鼓 震声</v>
      </c>
      <c r="Y6" s="21"/>
      <c r="Z6" s="119">
        <v>10036</v>
      </c>
      <c r="AA6" s="64">
        <v>1</v>
      </c>
      <c r="AB6" s="64" t="str">
        <f>IF(AA6=1,INDEX(单位卡分表!$B:$B,MATCH(Z6,单位卡分表!$A:$A,0)),IF(AA6=2,INDEX(技能卡分表!$B:$B,MATCH(Z6,技能卡分表!$A:$A,0)),0))</f>
        <v>纯净水 满满</v>
      </c>
      <c r="AC6" s="21"/>
      <c r="AD6" s="119">
        <v>10030</v>
      </c>
      <c r="AE6" s="64">
        <v>1</v>
      </c>
      <c r="AF6" s="64" t="str">
        <f>IF(AE6=1,INDEX(单位卡分表!$B:$B,MATCH(AD6,单位卡分表!$A:$A,0)),IF(AE6=2,INDEX(技能卡分表!$B:$B,MATCH(AD6,技能卡分表!$A:$A,0)),0))</f>
        <v>军鼓 震声</v>
      </c>
      <c r="AG6" s="21"/>
      <c r="AH6" s="64">
        <v>10038</v>
      </c>
      <c r="AI6" s="64">
        <v>1</v>
      </c>
      <c r="AJ6" s="64" t="str">
        <f>IF(AI6=1,INDEX(单位卡分表!$B:$B,MATCH(AH6,单位卡分表!$A:$A,0)),IF(AI6=2,INDEX(技能卡分表!$B:$B,MATCH(AH6,技能卡分表!$A:$A,0)),0))</f>
        <v>红汽水 满满</v>
      </c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</row>
    <row r="7" ht="17.6" spans="1:184">
      <c r="A7" s="110">
        <v>10036</v>
      </c>
      <c r="B7" s="32">
        <v>1</v>
      </c>
      <c r="C7" s="32" t="str">
        <f>IF(B7=1,INDEX(单位卡分表!B:B,MATCH(A7,单位卡分表!A:A,0)),IF(B7=2,INDEX(技能卡分表!B:B,MATCH(A7,技能卡分表!A:A,0)),0))</f>
        <v>纯净水 满满</v>
      </c>
      <c r="D7" s="32">
        <f>IF(B7=1,INDEX(单位卡分表!G:G,MATCH(A7,单位卡分表!A:A,0)),IF(B7=2,INDEX(技能卡分表!G:G,MATCH(A7,技能卡分表!A:A,0)),0))</f>
        <v>4</v>
      </c>
      <c r="E7" s="32">
        <f>IF(B7=1,INDEX(单位卡分表!H:H,MATCH(A7,单位卡分表!A:A,0)),IF(B7=2,INDEX(技能卡分表!H:H,MATCH(A7,技能卡分表!A:A,0)),0))</f>
        <v>1</v>
      </c>
      <c r="F7" s="110" t="str">
        <f>IF(B7=1,INDEX(单位卡分表!P:P,MATCH(A7,单位卡分表!A:A,0)),IF(B7=2,INDEX(技能卡分表!P:P,MATCH(A7,技能卡分表!A:A,0)),0))</f>
        <v>无</v>
      </c>
      <c r="G7" s="110" t="str">
        <f>IF(B7=1,INDEX(单位卡分表!Q:Q,MATCH(A7,单位卡分表!A:A,0)),IF(B7=2,INDEX(技能卡分表!Q:Q,MATCH(A7,技能卡分表!A:A,0)),""))</f>
        <v>凑数属性怪，白水瓶娘满，均衡攻血</v>
      </c>
      <c r="H7" s="21"/>
      <c r="I7" s="8"/>
      <c r="J7" s="119">
        <v>10036</v>
      </c>
      <c r="K7" s="121">
        <v>1</v>
      </c>
      <c r="L7" s="64" t="str">
        <f>IF(K7=1,INDEX(单位卡分表!$B:$B,MATCH(J7,单位卡分表!$A:$A,0)),IF(K7=2,INDEX(技能卡分表!$B:$B,MATCH(J7,技能卡分表!$A:$A,0)),0))</f>
        <v>纯净水 满满</v>
      </c>
      <c r="M7" s="8"/>
      <c r="N7" s="119">
        <v>10036</v>
      </c>
      <c r="O7" s="121">
        <v>1</v>
      </c>
      <c r="P7" s="64" t="str">
        <f>IF(O7=1,INDEX(单位卡分表!$B:$B,MATCH(N7,单位卡分表!$A:$A,0)),IF(O7=2,INDEX(技能卡分表!$B:$B,MATCH(N7,技能卡分表!$A:$A,0)),0))</f>
        <v>纯净水 满满</v>
      </c>
      <c r="Q7" s="8"/>
      <c r="R7" s="121"/>
      <c r="S7" s="123">
        <v>1</v>
      </c>
      <c r="T7" s="124" t="e">
        <f>IF(S7=1,INDEX(单位卡分表!$B:$B,MATCH(R7,单位卡分表!$A:$A,0)),IF(S7=2,INDEX(技能卡分表!$B:$B,MATCH(R7,技能卡分表!$A:$A,0)),0))</f>
        <v>#N/A</v>
      </c>
      <c r="U7" s="21"/>
      <c r="V7" s="119">
        <v>10036</v>
      </c>
      <c r="W7" s="121">
        <v>1</v>
      </c>
      <c r="X7" s="64" t="str">
        <f>IF(W7=1,INDEX(单位卡分表!$B:$B,MATCH(V7,单位卡分表!$A:$A,0)),IF(W7=2,INDEX(技能卡分表!$B:$B,MATCH(V7,技能卡分表!$A:$A,0)),0))</f>
        <v>纯净水 满满</v>
      </c>
      <c r="Y7" s="21"/>
      <c r="Z7" s="119">
        <v>10075</v>
      </c>
      <c r="AA7" s="121">
        <v>1</v>
      </c>
      <c r="AB7" s="64" t="str">
        <f>IF(AA7=1,INDEX(单位卡分表!$B:$B,MATCH(Z7,单位卡分表!$A:$A,0)),IF(AA7=2,INDEX(技能卡分表!$B:$B,MATCH(Z7,技能卡分表!$A:$A,0)),0))</f>
        <v>菠菜罐头 大力</v>
      </c>
      <c r="AC7" s="21"/>
      <c r="AD7" s="119">
        <v>10036</v>
      </c>
      <c r="AE7" s="121">
        <v>1</v>
      </c>
      <c r="AF7" s="64" t="str">
        <f>IF(AE7=1,INDEX(单位卡分表!$B:$B,MATCH(AD7,单位卡分表!$A:$A,0)),IF(AE7=2,INDEX(技能卡分表!$B:$B,MATCH(AD7,技能卡分表!$A:$A,0)),0))</f>
        <v>纯净水 满满</v>
      </c>
      <c r="AG7" s="21"/>
      <c r="AH7" s="121">
        <v>10040</v>
      </c>
      <c r="AI7" s="121">
        <v>1</v>
      </c>
      <c r="AJ7" s="64" t="str">
        <f>IF(AI7=1,INDEX(单位卡分表!$B:$B,MATCH(AH7,单位卡分表!$A:$A,0)),IF(AI7=2,INDEX(技能卡分表!$B:$B,MATCH(AH7,技能卡分表!$A:$A,0)),0))</f>
        <v>绿汽水 满满</v>
      </c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</row>
    <row r="8" ht="17.6" spans="1:184">
      <c r="A8" s="110">
        <v>10037</v>
      </c>
      <c r="B8" s="32">
        <v>1</v>
      </c>
      <c r="C8" s="32" t="str">
        <f>IF(B8=1,INDEX(单位卡分表!B:B,MATCH(A8,单位卡分表!A:A,0)),IF(B8=2,INDEX(技能卡分表!B:B,MATCH(A8,技能卡分表!A:A,0)),0))</f>
        <v>红汽水 浅浅</v>
      </c>
      <c r="D8" s="32">
        <f>IF(B8=1,INDEX(单位卡分表!G:G,MATCH(A8,单位卡分表!A:A,0)),IF(B8=2,INDEX(技能卡分表!G:G,MATCH(A8,技能卡分表!A:A,0)),0))</f>
        <v>3</v>
      </c>
      <c r="E8" s="32">
        <f>IF(B8=1,INDEX(单位卡分表!H:H,MATCH(A8,单位卡分表!A:A,0)),IF(B8=2,INDEX(技能卡分表!H:H,MATCH(A8,技能卡分表!A:A,0)),0))</f>
        <v>1</v>
      </c>
      <c r="F8" s="110" t="str">
        <f>IF(B8=1,INDEX(单位卡分表!P:P,MATCH(A8,单位卡分表!A:A,0)),IF(B8=2,INDEX(技能卡分表!P:P,MATCH(A8,技能卡分表!A:A,0)),0))</f>
        <v>无</v>
      </c>
      <c r="G8" s="110" t="str">
        <f>IF(B8=1,INDEX(单位卡分表!Q:Q,MATCH(A8,单位卡分表!A:A,0)),IF(B8=2,INDEX(技能卡分表!Q:Q,MATCH(A8,技能卡分表!A:A,0)),""))</f>
        <v>凑数属性怪，红水瓶娘浅，高攻低血</v>
      </c>
      <c r="H8" s="23"/>
      <c r="I8" s="23"/>
      <c r="J8" s="119">
        <v>10035</v>
      </c>
      <c r="K8" s="64">
        <v>1</v>
      </c>
      <c r="L8" s="64" t="str">
        <f>IF(K8=1,INDEX(单位卡分表!$B:$B,MATCH(J8,单位卡分表!$A:$A,0)),IF(K8=2,INDEX(技能卡分表!$B:$B,MATCH(J8,技能卡分表!$A:$A,0)),0))</f>
        <v>纯净水 浅浅</v>
      </c>
      <c r="M8" s="23"/>
      <c r="N8" s="119">
        <v>10035</v>
      </c>
      <c r="O8" s="64">
        <v>1</v>
      </c>
      <c r="P8" s="64" t="str">
        <f>IF(O8=1,INDEX(单位卡分表!$B:$B,MATCH(N8,单位卡分表!$A:$A,0)),IF(O8=2,INDEX(技能卡分表!$B:$B,MATCH(N8,技能卡分表!$A:$A,0)),0))</f>
        <v>纯净水 浅浅</v>
      </c>
      <c r="Q8" s="8"/>
      <c r="R8" s="64"/>
      <c r="S8" s="64">
        <v>1</v>
      </c>
      <c r="T8" s="64" t="e">
        <f>IF(S8=1,INDEX(单位卡分表!$B:$B,MATCH(R8,单位卡分表!$A:$A,0)),IF(S8=2,INDEX(技能卡分表!$B:$B,MATCH(R8,技能卡分表!$A:$A,0)),0))</f>
        <v>#N/A</v>
      </c>
      <c r="U8" s="21"/>
      <c r="V8" s="119">
        <v>10035</v>
      </c>
      <c r="W8" s="64">
        <v>1</v>
      </c>
      <c r="X8" s="64" t="str">
        <f>IF(W8=1,INDEX(单位卡分表!$B:$B,MATCH(V8,单位卡分表!$A:$A,0)),IF(W8=2,INDEX(技能卡分表!$B:$B,MATCH(V8,技能卡分表!$A:$A,0)),0))</f>
        <v>纯净水 浅浅</v>
      </c>
      <c r="Y8" s="21"/>
      <c r="Z8" s="119">
        <v>10039</v>
      </c>
      <c r="AA8" s="64">
        <v>1</v>
      </c>
      <c r="AB8" s="64" t="str">
        <f>IF(AA8=1,INDEX(单位卡分表!$B:$B,MATCH(Z8,单位卡分表!$A:$A,0)),IF(AA8=2,INDEX(技能卡分表!$B:$B,MATCH(Z8,技能卡分表!$A:$A,0)),0))</f>
        <v>绿汽水 浅浅</v>
      </c>
      <c r="AC8" s="21"/>
      <c r="AD8" s="119">
        <v>10037</v>
      </c>
      <c r="AE8" s="64">
        <v>1</v>
      </c>
      <c r="AF8" s="64" t="str">
        <f>IF(AE8=1,INDEX(单位卡分表!$B:$B,MATCH(AD8,单位卡分表!$A:$A,0)),IF(AE8=2,INDEX(技能卡分表!$B:$B,MATCH(AD8,技能卡分表!$A:$A,0)),0))</f>
        <v>红汽水 浅浅</v>
      </c>
      <c r="AG8" s="21"/>
      <c r="AH8" s="64">
        <v>10041</v>
      </c>
      <c r="AI8" s="64">
        <v>1</v>
      </c>
      <c r="AJ8" s="64" t="str">
        <f>IF(AI8=1,INDEX(单位卡分表!$B:$B,MATCH(AH8,单位卡分表!$A:$A,0)),IF(AI8=2,INDEX(技能卡分表!$B:$B,MATCH(AH8,技能卡分表!$A:$A,0)),0))</f>
        <v>肥皂 滑滑</v>
      </c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</row>
    <row r="9" ht="17.6" spans="1:184">
      <c r="A9" s="110">
        <v>10038</v>
      </c>
      <c r="B9" s="32">
        <v>1</v>
      </c>
      <c r="C9" s="32" t="str">
        <f>IF(B9=1,INDEX(单位卡分表!B:B,MATCH(A9,单位卡分表!A:A,0)),IF(B9=2,INDEX(技能卡分表!B:B,MATCH(A9,技能卡分表!A:A,0)),0))</f>
        <v>红汽水 满满</v>
      </c>
      <c r="D9" s="32">
        <f>IF(B9=1,INDEX(单位卡分表!G:G,MATCH(A9,单位卡分表!A:A,0)),IF(B9=2,INDEX(技能卡分表!G:G,MATCH(A9,技能卡分表!A:A,0)),0))</f>
        <v>5</v>
      </c>
      <c r="E9" s="32">
        <f>IF(B9=1,INDEX(单位卡分表!H:H,MATCH(A9,单位卡分表!A:A,0)),IF(B9=2,INDEX(技能卡分表!H:H,MATCH(A9,技能卡分表!A:A,0)),0))</f>
        <v>1</v>
      </c>
      <c r="F9" s="110" t="str">
        <f>IF(B9=1,INDEX(单位卡分表!P:P,MATCH(A9,单位卡分表!A:A,0)),IF(B9=2,INDEX(技能卡分表!P:P,MATCH(A9,技能卡分表!A:A,0)),0))</f>
        <v>无</v>
      </c>
      <c r="G9" s="110" t="str">
        <f>IF(B9=1,INDEX(单位卡分表!Q:Q,MATCH(A9,单位卡分表!A:A,0)),IF(B9=2,INDEX(技能卡分表!Q:Q,MATCH(A9,技能卡分表!A:A,0)),""))</f>
        <v>凑数属性怪，红水瓶娘满，高攻低血</v>
      </c>
      <c r="H9" s="23"/>
      <c r="I9" s="23"/>
      <c r="J9" s="119">
        <v>10037</v>
      </c>
      <c r="K9" s="64">
        <v>1</v>
      </c>
      <c r="L9" s="64" t="str">
        <f>IF(K9=1,INDEX(单位卡分表!$B:$B,MATCH(J9,单位卡分表!$A:$A,0)),IF(K9=2,INDEX(技能卡分表!$B:$B,MATCH(J9,技能卡分表!$A:$A,0)),0))</f>
        <v>红汽水 浅浅</v>
      </c>
      <c r="M9" s="23"/>
      <c r="N9" s="119">
        <v>10037</v>
      </c>
      <c r="O9" s="64">
        <v>1</v>
      </c>
      <c r="P9" s="64" t="str">
        <f>IF(O9=1,INDEX(单位卡分表!$B:$B,MATCH(N9,单位卡分表!$A:$A,0)),IF(O9=2,INDEX(技能卡分表!$B:$B,MATCH(N9,技能卡分表!$A:$A,0)),0))</f>
        <v>红汽水 浅浅</v>
      </c>
      <c r="Q9" s="8"/>
      <c r="R9" s="121"/>
      <c r="S9" s="64">
        <v>1</v>
      </c>
      <c r="T9" s="64" t="e">
        <f>IF(S9=1,INDEX(单位卡分表!$B:$B,MATCH(R9,单位卡分表!$A:$A,0)),IF(S9=2,INDEX(技能卡分表!$B:$B,MATCH(R9,技能卡分表!$A:$A,0)),0))</f>
        <v>#N/A</v>
      </c>
      <c r="U9" s="21"/>
      <c r="V9" s="119">
        <v>10037</v>
      </c>
      <c r="W9" s="64">
        <v>1</v>
      </c>
      <c r="X9" s="64" t="str">
        <f>IF(W9=1,INDEX(单位卡分表!$B:$B,MATCH(V9,单位卡分表!$A:$A,0)),IF(W9=2,INDEX(技能卡分表!$B:$B,MATCH(V9,技能卡分表!$A:$A,0)),0))</f>
        <v>红汽水 浅浅</v>
      </c>
      <c r="Y9" s="21"/>
      <c r="Z9" s="119">
        <v>10066</v>
      </c>
      <c r="AA9" s="64">
        <v>1</v>
      </c>
      <c r="AB9" s="64" t="str">
        <f>IF(AA9=1,INDEX(单位卡分表!$B:$B,MATCH(Z9,单位卡分表!$A:$A,0)),IF(AA9=2,INDEX(技能卡分表!$B:$B,MATCH(Z9,技能卡分表!$A:$A,0)),0))</f>
        <v>乌龟 壳壳</v>
      </c>
      <c r="AC9" s="21"/>
      <c r="AD9" s="119">
        <v>10063</v>
      </c>
      <c r="AE9" s="64">
        <v>1</v>
      </c>
      <c r="AF9" s="64" t="str">
        <f>IF(AE9=1,INDEX(单位卡分表!$B:$B,MATCH(AD9,单位卡分表!$A:$A,0)),IF(AE9=2,INDEX(技能卡分表!$B:$B,MATCH(AD9,技能卡分表!$A:$A,0)),0))</f>
        <v>篮球框 三分</v>
      </c>
      <c r="AH9" s="121">
        <v>10049</v>
      </c>
      <c r="AI9" s="64">
        <v>1</v>
      </c>
      <c r="AJ9" s="64" t="str">
        <f>IF(AI9=1,INDEX(单位卡分表!$B:$B,MATCH(AH9,单位卡分表!$A:$A,0)),IF(AI9=2,INDEX(技能卡分表!$B:$B,MATCH(AH9,技能卡分表!$A:$A,0)),0))</f>
        <v>夹子 瑾瑾</v>
      </c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</row>
    <row r="10" ht="17.6" spans="1:184">
      <c r="A10" s="110">
        <v>10039</v>
      </c>
      <c r="B10" s="32">
        <v>1</v>
      </c>
      <c r="C10" s="32" t="str">
        <f>IF(B10=1,INDEX(单位卡分表!B:B,MATCH(A10,单位卡分表!A:A,0)),IF(B10=2,INDEX(技能卡分表!B:B,MATCH(A10,技能卡分表!A:A,0)),0))</f>
        <v>绿汽水 浅浅</v>
      </c>
      <c r="D10" s="32">
        <f>IF(B10=1,INDEX(单位卡分表!G:G,MATCH(A10,单位卡分表!A:A,0)),IF(B10=2,INDEX(技能卡分表!G:G,MATCH(A10,技能卡分表!A:A,0)),0))</f>
        <v>4</v>
      </c>
      <c r="E10" s="32">
        <f>IF(B10=1,INDEX(单位卡分表!H:H,MATCH(A10,单位卡分表!A:A,0)),IF(B10=2,INDEX(技能卡分表!H:H,MATCH(A10,技能卡分表!A:A,0)),0))</f>
        <v>1</v>
      </c>
      <c r="F10" s="110" t="str">
        <f>IF(B10=1,INDEX(单位卡分表!P:P,MATCH(A10,单位卡分表!A:A,0)),IF(B10=2,INDEX(技能卡分表!P:P,MATCH(A10,技能卡分表!A:A,0)),0))</f>
        <v>无</v>
      </c>
      <c r="G10" s="110" t="str">
        <f>IF(B10=1,INDEX(单位卡分表!Q:Q,MATCH(A10,单位卡分表!A:A,0)),IF(B10=2,INDEX(技能卡分表!Q:Q,MATCH(A10,技能卡分表!A:A,0)),""))</f>
        <v>凑数属性怪，绿水瓶娘浅，低攻高血</v>
      </c>
      <c r="H10" s="21"/>
      <c r="I10" s="8"/>
      <c r="J10" s="122">
        <v>10079</v>
      </c>
      <c r="K10" s="64">
        <v>1</v>
      </c>
      <c r="L10" s="64" t="str">
        <f>IF(K10=1,INDEX(单位卡分表!$B:$B,MATCH(J10,单位卡分表!$A:$A,0)),IF(K10=2,INDEX(技能卡分表!$B:$B,MATCH(J10,技能卡分表!$A:$A,0)),0))</f>
        <v>炸蛋</v>
      </c>
      <c r="M10" s="8"/>
      <c r="N10" s="122">
        <v>10079</v>
      </c>
      <c r="O10" s="64">
        <v>1</v>
      </c>
      <c r="P10" s="64" t="str">
        <f>IF(O10=1,INDEX(单位卡分表!$B:$B,MATCH(N10,单位卡分表!$A:$A,0)),IF(O10=2,INDEX(技能卡分表!$B:$B,MATCH(N10,技能卡分表!$A:$A,0)),0))</f>
        <v>炸蛋</v>
      </c>
      <c r="Q10" s="8"/>
      <c r="R10" s="121"/>
      <c r="S10" s="64">
        <v>1</v>
      </c>
      <c r="T10" s="64" t="e">
        <f>IF(S10=1,INDEX(单位卡分表!$B:$B,MATCH(R10,单位卡分表!$A:$A,0)),IF(S10=2,INDEX(技能卡分表!$B:$B,MATCH(R10,技能卡分表!$A:$A,0)),0))</f>
        <v>#N/A</v>
      </c>
      <c r="U10" s="21"/>
      <c r="V10" s="122">
        <v>10028</v>
      </c>
      <c r="W10" s="64">
        <v>1</v>
      </c>
      <c r="X10" s="64" t="str">
        <f>IF(W10=1,INDEX(单位卡分表!$B:$B,MATCH(V10,单位卡分表!$A:$A,0)),IF(W10=2,INDEX(技能卡分表!$B:$B,MATCH(V10,技能卡分表!$A:$A,0)),0))</f>
        <v>羽毛球 拉丽（英文就rally连续得分的意思）</v>
      </c>
      <c r="Y10" s="21"/>
      <c r="Z10" s="122">
        <v>10028</v>
      </c>
      <c r="AA10" s="64">
        <v>1</v>
      </c>
      <c r="AB10" s="64" t="str">
        <f>IF(AA10=1,INDEX(单位卡分表!$B:$B,MATCH(Z10,单位卡分表!$A:$A,0)),IF(AA10=2,INDEX(技能卡分表!$B:$B,MATCH(Z10,技能卡分表!$A:$A,0)),0))</f>
        <v>羽毛球 拉丽（英文就rally连续得分的意思）</v>
      </c>
      <c r="AC10" s="21"/>
      <c r="AD10" s="122">
        <v>10028</v>
      </c>
      <c r="AE10" s="64">
        <v>1</v>
      </c>
      <c r="AF10" s="64" t="str">
        <f>IF(AE10=1,INDEX(单位卡分表!$B:$B,MATCH(AD10,单位卡分表!$A:$A,0)),IF(AE10=2,INDEX(技能卡分表!$B:$B,MATCH(AD10,技能卡分表!$A:$A,0)),0))</f>
        <v>羽毛球 拉丽（英文就rally连续得分的意思）</v>
      </c>
      <c r="AH10" s="121">
        <v>10051</v>
      </c>
      <c r="AI10" s="64">
        <v>1</v>
      </c>
      <c r="AJ10" s="64" t="str">
        <f>IF(AI10=1,INDEX(单位卡分表!$B:$B,MATCH(AH10,单位卡分表!$A:$A,0)),IF(AI10=2,INDEX(技能卡分表!$B:$B,MATCH(AH10,技能卡分表!$A:$A,0)),0))</f>
        <v>气球 飘舞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</row>
    <row r="11" ht="17.6" spans="1:184">
      <c r="A11" s="111">
        <v>10040</v>
      </c>
      <c r="B11" s="112">
        <v>1</v>
      </c>
      <c r="C11" s="112" t="str">
        <f>IF(B11=1,INDEX(单位卡分表!B:B,MATCH(A11,单位卡分表!A:A,0)),IF(B11=2,INDEX(技能卡分表!B:B,MATCH(A11,技能卡分表!A:A,0)),0))</f>
        <v>绿汽水 满满</v>
      </c>
      <c r="D11" s="112">
        <f>IF(B11=1,INDEX(单位卡分表!G:G,MATCH(A11,单位卡分表!A:A,0)),IF(B11=2,INDEX(技能卡分表!G:G,MATCH(A11,技能卡分表!A:A,0)),0))</f>
        <v>6</v>
      </c>
      <c r="E11" s="112">
        <f>IF(B11=1,INDEX(单位卡分表!H:H,MATCH(A11,单位卡分表!A:A,0)),IF(B11=2,INDEX(技能卡分表!H:H,MATCH(A11,技能卡分表!A:A,0)),0))</f>
        <v>1</v>
      </c>
      <c r="F11" s="111" t="str">
        <f>IF(B11=1,INDEX(单位卡分表!P:P,MATCH(A11,单位卡分表!A:A,0)),IF(B11=2,INDEX(技能卡分表!P:P,MATCH(A11,技能卡分表!A:A,0)),0))</f>
        <v>无</v>
      </c>
      <c r="G11" s="111" t="str">
        <f>IF(B11=1,INDEX(单位卡分表!Q:Q,MATCH(A11,单位卡分表!A:A,0)),IF(B11=2,INDEX(技能卡分表!Q:Q,MATCH(A11,技能卡分表!A:A,0)),""))</f>
        <v>凑数属性怪，绿水瓶娘满，低攻高血</v>
      </c>
      <c r="H11" s="21"/>
      <c r="I11" s="8"/>
      <c r="J11" s="122">
        <v>10044</v>
      </c>
      <c r="K11" s="64">
        <v>1</v>
      </c>
      <c r="L11" s="64" t="str">
        <f>IF(K11=1,INDEX(单位卡分表!$B:$B,MATCH(J11,单位卡分表!$A:$A,0)),IF(K11=2,INDEX(技能卡分表!$B:$B,MATCH(J11,技能卡分表!$A:$A,0)),0))</f>
        <v>煤油灯 流露</v>
      </c>
      <c r="M11" s="8"/>
      <c r="N11" s="122">
        <v>10044</v>
      </c>
      <c r="O11" s="64">
        <v>1</v>
      </c>
      <c r="P11" s="64" t="str">
        <f>IF(O11=1,INDEX(单位卡分表!$B:$B,MATCH(N11,单位卡分表!$A:$A,0)),IF(O11=2,INDEX(技能卡分表!$B:$B,MATCH(N11,技能卡分表!$A:$A,0)),0))</f>
        <v>煤油灯 流露</v>
      </c>
      <c r="Q11" s="8"/>
      <c r="R11" s="121"/>
      <c r="S11" s="64">
        <v>2</v>
      </c>
      <c r="T11" s="64" t="e">
        <f>IF(S11=1,INDEX(单位卡分表!$B:$B,MATCH(R11,单位卡分表!$A:$A,0)),IF(S11=2,INDEX(技能卡分表!$B:$B,MATCH(R11,技能卡分表!$A:$A,0)),0))</f>
        <v>#N/A</v>
      </c>
      <c r="V11" s="122">
        <v>10012</v>
      </c>
      <c r="W11" s="64">
        <v>1</v>
      </c>
      <c r="X11" s="64" t="str">
        <f>IF(W11=1,INDEX(单位卡分表!$B:$B,MATCH(V11,单位卡分表!$A:$A,0)),IF(W11=2,INDEX(技能卡分表!$B:$B,MATCH(V11,技能卡分表!$A:$A,0)),0))</f>
        <v>摩托 赤狸
塞琳娜</v>
      </c>
      <c r="Z11" s="122">
        <v>10026</v>
      </c>
      <c r="AA11" s="64">
        <v>1</v>
      </c>
      <c r="AB11" s="64" t="str">
        <f>IF(AA11=1,INDEX(单位卡分表!$B:$B,MATCH(Z11,单位卡分表!$A:$A,0)),IF(AA11=2,INDEX(技能卡分表!$B:$B,MATCH(Z11,技能卡分表!$A:$A,0)),0))</f>
        <v>功能饮料 牛红</v>
      </c>
      <c r="AD11" s="122">
        <v>10026</v>
      </c>
      <c r="AE11" s="64">
        <v>1</v>
      </c>
      <c r="AF11" s="64" t="str">
        <f>IF(AE11=1,INDEX(单位卡分表!$B:$B,MATCH(AD11,单位卡分表!$A:$A,0)),IF(AE11=2,INDEX(技能卡分表!$B:$B,MATCH(AD11,技能卡分表!$A:$A,0)),0))</f>
        <v>功能饮料 牛红</v>
      </c>
      <c r="AH11" s="121">
        <v>20050</v>
      </c>
      <c r="AI11" s="64">
        <v>2</v>
      </c>
      <c r="AJ11" s="64" t="str">
        <f>IF(AI11=1,INDEX(单位卡分表!$B:$B,MATCH(AH11,单位卡分表!$A:$A,0)),IF(AI11=2,INDEX(技能卡分表!$B:$B,MATCH(AH11,技能卡分表!$A:$A,0)),0))</f>
        <v>海浪冲击</v>
      </c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</row>
    <row r="12" ht="17.6" spans="1:36">
      <c r="A12" s="113">
        <v>10041</v>
      </c>
      <c r="B12" s="32">
        <v>1</v>
      </c>
      <c r="C12" s="32" t="str">
        <f>IF(B12=1,INDEX(单位卡分表!B:B,MATCH(A12,单位卡分表!A:A,0)),IF(B12=2,INDEX(技能卡分表!B:B,MATCH(A12,技能卡分表!A:A,0)),0))</f>
        <v>肥皂 滑滑</v>
      </c>
      <c r="D12" s="32">
        <f>IF(B12=1,INDEX(单位卡分表!G:G,MATCH(A12,单位卡分表!A:A,0)),IF(B12=2,INDEX(技能卡分表!G:G,MATCH(A12,技能卡分表!A:A,0)),0))</f>
        <v>5</v>
      </c>
      <c r="E12" s="32">
        <f>IF(B12=1,INDEX(单位卡分表!H:H,MATCH(A12,单位卡分表!A:A,0)),IF(B12=2,INDEX(技能卡分表!H:H,MATCH(A12,技能卡分表!A:A,0)),0))</f>
        <v>2</v>
      </c>
      <c r="F12" s="110" t="str">
        <f>IF(B12=1,INDEX(单位卡分表!P:P,MATCH(A12,单位卡分表!A:A,0)),IF(B12=2,INDEX(技能卡分表!P:P,MATCH(A12,技能卡分表!A:A,0)),0))</f>
        <v>降低自身摩擦力{0}%</v>
      </c>
      <c r="G12" s="110">
        <f>IF(B12=1,INDEX(单位卡分表!Q:Q,MATCH(A12,单位卡分表!A:A,0)),IF(B12=2,INDEX(技能卡分表!Q:Q,MATCH(A12,技能卡分表!A:A,0)),""))</f>
        <v>0</v>
      </c>
      <c r="I12" s="9"/>
      <c r="J12" s="122">
        <v>10026</v>
      </c>
      <c r="K12" s="64">
        <v>1</v>
      </c>
      <c r="L12" s="64" t="str">
        <f>IF(K12=1,INDEX(单位卡分表!$B:$B,MATCH(J12,单位卡分表!$A:$A,0)),IF(K12=2,INDEX(技能卡分表!$B:$B,MATCH(J12,技能卡分表!$A:$A,0)),0))</f>
        <v>功能饮料 牛红</v>
      </c>
      <c r="M12" s="9"/>
      <c r="N12" s="122">
        <v>10026</v>
      </c>
      <c r="O12" s="64">
        <v>1</v>
      </c>
      <c r="P12" s="64" t="str">
        <f>IF(O12=1,INDEX(单位卡分表!$B:$B,MATCH(N12,单位卡分表!$A:$A,0)),IF(O12=2,INDEX(技能卡分表!$B:$B,MATCH(N12,技能卡分表!$A:$A,0)),0))</f>
        <v>功能饮料 牛红</v>
      </c>
      <c r="R12" s="121"/>
      <c r="S12" s="64">
        <v>2</v>
      </c>
      <c r="T12" s="64" t="e">
        <f>IF(S12=1,INDEX(单位卡分表!$B:$B,MATCH(R12,单位卡分表!$A:$A,0)),IF(S12=2,INDEX(技能卡分表!$B:$B,MATCH(R12,技能卡分表!$A:$A,0)),0))</f>
        <v>#N/A</v>
      </c>
      <c r="V12" s="122">
        <v>10026</v>
      </c>
      <c r="W12" s="64">
        <v>1</v>
      </c>
      <c r="X12" s="64" t="str">
        <f>IF(W12=1,INDEX(单位卡分表!$B:$B,MATCH(V12,单位卡分表!$A:$A,0)),IF(W12=2,INDEX(技能卡分表!$B:$B,MATCH(V12,技能卡分表!$A:$A,0)),0))</f>
        <v>功能饮料 牛红</v>
      </c>
      <c r="Z12" s="122">
        <v>10020</v>
      </c>
      <c r="AA12" s="64">
        <v>1</v>
      </c>
      <c r="AB12" s="64" t="str">
        <f>IF(AA12=1,INDEX(单位卡分表!$B:$B,MATCH(Z12,单位卡分表!$A:$A,0)),IF(AA12=2,INDEX(技能卡分表!$B:$B,MATCH(Z12,技能卡分表!$A:$A,0)),0))</f>
        <v>时钟 晨曦</v>
      </c>
      <c r="AD12" s="122">
        <v>10020</v>
      </c>
      <c r="AE12" s="64">
        <v>1</v>
      </c>
      <c r="AF12" s="64" t="str">
        <f>IF(AE12=1,INDEX(单位卡分表!$B:$B,MATCH(AD12,单位卡分表!$A:$A,0)),IF(AE12=2,INDEX(技能卡分表!$B:$B,MATCH(AD12,技能卡分表!$A:$A,0)),0))</f>
        <v>时钟 晨曦</v>
      </c>
      <c r="AH12" s="121">
        <v>20073</v>
      </c>
      <c r="AI12" s="64">
        <v>2</v>
      </c>
      <c r="AJ12" s="64" t="str">
        <f>IF(AI12=1,INDEX(单位卡分表!$B:$B,MATCH(AH12,单位卡分表!$A:$A,0)),IF(AI12=2,INDEX(技能卡分表!$B:$B,MATCH(AH12,技能卡分表!$A:$A,0)),0))</f>
        <v>镭射光束</v>
      </c>
    </row>
    <row r="13" ht="17.6" spans="1:36">
      <c r="A13" s="32">
        <v>20018</v>
      </c>
      <c r="B13" s="32">
        <v>2</v>
      </c>
      <c r="C13" s="32" t="str">
        <f>IF(B13=1,INDEX(单位卡分表!B:B,MATCH(A13,单位卡分表!A:A,0)),IF(B13=2,INDEX(技能卡分表!B:B,MATCH(A13,技能卡分表!A:A,0)),0))</f>
        <v>引导</v>
      </c>
      <c r="D13" s="32">
        <f>IF(B13=1,INDEX(单位卡分表!G:G,MATCH(A13,单位卡分表!A:A,0)),IF(B13=2,INDEX(技能卡分表!G:G,MATCH(A13,技能卡分表!A:A,0)),0))</f>
        <v>3</v>
      </c>
      <c r="E13" s="32">
        <f>IF(B13=1,INDEX(单位卡分表!H:H,MATCH(A13,单位卡分表!A:A,0)),IF(B13=2,INDEX(技能卡分表!H:H,MATCH(A13,技能卡分表!A:A,0)),0))</f>
        <v>2</v>
      </c>
      <c r="F13" s="110" t="str">
        <f>IF(B13=1,INDEX(单位卡分表!P:P,MATCH(A13,单位卡分表!A:A,0)),IF(B13=2,INDEX(技能卡分表!P:P,MATCH(A13,技能卡分表!A:A,0)),0))</f>
        <v>碰到首个单位时，我方英雄向其位移</v>
      </c>
      <c r="G13" s="110" t="str">
        <f>IF(B13=1,INDEX(单位卡分表!Q:Q,MATCH(A13,单位卡分表!A:A,0)),IF(B13=2,INDEX(技能卡分表!Q:Q,MATCH(A13,技能卡分表!A:A,0)),""))</f>
        <v>隐藏参数力大小{0}，回合结束标记消失</v>
      </c>
      <c r="I13" s="9"/>
      <c r="J13" s="122">
        <v>10020</v>
      </c>
      <c r="K13" s="64">
        <v>1</v>
      </c>
      <c r="L13" s="64" t="str">
        <f>IF(K13=1,INDEX(单位卡分表!$B:$B,MATCH(J13,单位卡分表!$A:$A,0)),IF(K13=2,INDEX(技能卡分表!$B:$B,MATCH(J13,技能卡分表!$A:$A,0)),0))</f>
        <v>时钟 晨曦</v>
      </c>
      <c r="M13" s="9"/>
      <c r="N13" s="122">
        <v>10020</v>
      </c>
      <c r="O13" s="64">
        <v>1</v>
      </c>
      <c r="P13" s="64" t="str">
        <f>IF(O13=1,INDEX(单位卡分表!$B:$B,MATCH(N13,单位卡分表!$A:$A,0)),IF(O13=2,INDEX(技能卡分表!$B:$B,MATCH(N13,技能卡分表!$A:$A,0)),0))</f>
        <v>时钟 晨曦</v>
      </c>
      <c r="R13" s="64"/>
      <c r="S13" s="64">
        <v>1</v>
      </c>
      <c r="T13" s="64" t="e">
        <f>IF(S13=1,INDEX(单位卡分表!$B:$B,MATCH(R13,单位卡分表!$A:$A,0)),IF(S13=2,INDEX(技能卡分表!$B:$B,MATCH(R13,技能卡分表!$A:$A,0)),0))</f>
        <v>#N/A</v>
      </c>
      <c r="U13" s="21"/>
      <c r="V13" s="122">
        <v>10020</v>
      </c>
      <c r="W13" s="64">
        <v>1</v>
      </c>
      <c r="X13" s="64" t="str">
        <f>IF(W13=1,INDEX(单位卡分表!$B:$B,MATCH(V13,单位卡分表!$A:$A,0)),IF(W13=2,INDEX(技能卡分表!$B:$B,MATCH(V13,技能卡分表!$A:$A,0)),0))</f>
        <v>时钟 晨曦</v>
      </c>
      <c r="Y13" s="21"/>
      <c r="Z13" s="122">
        <v>10012</v>
      </c>
      <c r="AA13" s="64">
        <v>1</v>
      </c>
      <c r="AB13" s="64" t="str">
        <f>IF(AA13=1,INDEX(单位卡分表!$B:$B,MATCH(Z13,单位卡分表!$A:$A,0)),IF(AA13=2,INDEX(技能卡分表!$B:$B,MATCH(Z13,技能卡分表!$A:$A,0)),0))</f>
        <v>摩托 赤狸
塞琳娜</v>
      </c>
      <c r="AC13" s="21"/>
      <c r="AD13" s="122">
        <v>10031</v>
      </c>
      <c r="AE13" s="64">
        <v>1</v>
      </c>
      <c r="AF13" s="64" t="str">
        <f>IF(AE13=1,INDEX(单位卡分表!$B:$B,MATCH(AD13,单位卡分表!$A:$A,0)),IF(AE13=2,INDEX(技能卡分表!$B:$B,MATCH(AD13,技能卡分表!$A:$A,0)),0))</f>
        <v>注射器 针妮
佩妮（英文penny，联想小针）</v>
      </c>
      <c r="AG13" s="21"/>
      <c r="AH13" s="64">
        <v>10032</v>
      </c>
      <c r="AI13" s="64">
        <v>1</v>
      </c>
      <c r="AJ13" s="64" t="str">
        <f>IF(AI13=1,INDEX(单位卡分表!$B:$B,MATCH(AH13,单位卡分表!$A:$A,0)),IF(AI13=2,INDEX(技能卡分表!$B:$B,MATCH(AH13,技能卡分表!$A:$A,0)),0))</f>
        <v>自行车 闪电</v>
      </c>
    </row>
    <row r="14" spans="1:9">
      <c r="A14" s="32">
        <v>20021</v>
      </c>
      <c r="B14" s="32">
        <v>2</v>
      </c>
      <c r="C14" s="32" t="str">
        <f>IF(B14=1,INDEX(单位卡分表!B:B,MATCH(A14,单位卡分表!A:A,0)),IF(B14=2,INDEX(技能卡分表!B:B,MATCH(A14,技能卡分表!A:A,0)),0))</f>
        <v>精准引导</v>
      </c>
      <c r="D14" s="32">
        <f>IF(B14=1,INDEX(单位卡分表!G:G,MATCH(A14,单位卡分表!A:A,0)),IF(B14=2,INDEX(技能卡分表!G:G,MATCH(A14,技能卡分表!A:A,0)),0))</f>
        <v>4</v>
      </c>
      <c r="E14" s="32">
        <f>IF(B14=1,INDEX(单位卡分表!H:H,MATCH(A14,单位卡分表!A:A,0)),IF(B14=2,INDEX(技能卡分表!H:H,MATCH(A14,技能卡分表!A:A,0)),0))</f>
        <v>4</v>
      </c>
      <c r="F14" s="110" t="str">
        <f>IF(B14=1,INDEX(单位卡分表!P:P,MATCH(A14,单位卡分表!A:A,0)),IF(B14=2,INDEX(技能卡分表!P:P,MATCH(A14,技能卡分表!A:A,0)),0))</f>
        <v>指定战场任意位置，我方英雄向该位置位移</v>
      </c>
      <c r="G14" s="110" t="str">
        <f>IF(B14=1,INDEX(单位卡分表!Q:Q,MATCH(A14,单位卡分表!A:A,0)),IF(B14=2,INDEX(技能卡分表!Q:Q,MATCH(A14,技能卡分表!A:A,0)),""))</f>
        <v>隐藏参数位移力度{0}，不能移动的英雄不生效</v>
      </c>
      <c r="I14" s="9"/>
    </row>
    <row r="15" spans="1:9">
      <c r="A15" s="32">
        <v>20022</v>
      </c>
      <c r="B15" s="32">
        <v>2</v>
      </c>
      <c r="C15" s="32" t="str">
        <f>IF(B15=1,INDEX(单位卡分表!B:B,MATCH(A15,单位卡分表!A:A,0)),IF(B15=2,INDEX(技能卡分表!B:B,MATCH(A15,技能卡分表!A:A,0)),0))</f>
        <v>蓄力</v>
      </c>
      <c r="D15" s="32">
        <f>IF(B15=1,INDEX(单位卡分表!G:G,MATCH(A15,单位卡分表!A:A,0)),IF(B15=2,INDEX(技能卡分表!G:G,MATCH(A15,技能卡分表!A:A,0)),0))</f>
        <v>1</v>
      </c>
      <c r="E15" s="32">
        <f>IF(B15=1,INDEX(单位卡分表!H:H,MATCH(A15,单位卡分表!A:A,0)),IF(B15=2,INDEX(技能卡分表!H:H,MATCH(A15,技能卡分表!A:A,0)),0))</f>
        <v>2</v>
      </c>
      <c r="F15" s="110" t="str">
        <f>IF(B15=1,INDEX(单位卡分表!P:P,MATCH(A15,单位卡分表!A:A,0)),IF(B15=2,INDEX(技能卡分表!P:P,MATCH(A15,技能卡分表!A:A,0)),0))</f>
        <v>下一张打出的卡牌，发射速度增加{0}%</v>
      </c>
      <c r="G15" s="110">
        <f>IF(B15=1,INDEX(单位卡分表!Q:Q,MATCH(A15,单位卡分表!A:A,0)),IF(B15=2,INDEX(技能卡分表!Q:Q,MATCH(A15,技能卡分表!A:A,0)),""))</f>
        <v>0</v>
      </c>
      <c r="I15" s="9"/>
    </row>
    <row r="16" spans="1:33">
      <c r="A16" s="32">
        <v>20028</v>
      </c>
      <c r="B16" s="32">
        <v>2</v>
      </c>
      <c r="C16" s="32" t="str">
        <f>IF(B16=1,INDEX(单位卡分表!B:B,MATCH(A16,单位卡分表!A:A,0)),IF(B16=2,INDEX(技能卡分表!B:B,MATCH(A16,技能卡分表!A:A,0)),0))</f>
        <v>冰冻炸弹</v>
      </c>
      <c r="D16" s="32">
        <f>IF(B16=1,INDEX(单位卡分表!G:G,MATCH(A16,单位卡分表!A:A,0)),IF(B16=2,INDEX(技能卡分表!G:G,MATCH(A16,技能卡分表!A:A,0)),0))</f>
        <v>3</v>
      </c>
      <c r="E16" s="32">
        <f>IF(B16=1,INDEX(单位卡分表!H:H,MATCH(A16,单位卡分表!A:A,0)),IF(B16=2,INDEX(技能卡分表!H:H,MATCH(A16,技能卡分表!A:A,0)),0))</f>
        <v>3</v>
      </c>
      <c r="F16" s="110" t="str">
        <f>IF(B16=1,INDEX(单位卡分表!P:P,MATCH(A16,单位卡分表!A:A,0)),IF(B16=2,INDEX(技能卡分表!P:P,MATCH(A16,技能卡分表!A:A,0)),0))</f>
        <v>碰到首个敌方时，对范围内的敌方单位造成{0}点伤害并冻结</v>
      </c>
      <c r="G16" s="110" t="str">
        <f>IF(B16=1,INDEX(单位卡分表!Q:Q,MATCH(A16,单位卡分表!A:A,0)),IF(B16=2,INDEX(技能卡分表!Q:Q,MATCH(A16,技能卡分表!A:A,0)),""))</f>
        <v>隐藏参数范围大小{1}，对场景也生效，包括水地面，会变成冰地面。</v>
      </c>
      <c r="I16" s="9"/>
      <c r="J16" s="9"/>
      <c r="K16" s="9"/>
      <c r="L16" s="9"/>
      <c r="M16" s="9"/>
      <c r="Q16" s="9"/>
      <c r="U16" s="21"/>
      <c r="Y16" s="21"/>
      <c r="AC16" s="21"/>
      <c r="AG16" s="21"/>
    </row>
    <row r="17" spans="1:7">
      <c r="A17" s="114">
        <v>20030</v>
      </c>
      <c r="B17" s="114">
        <v>2</v>
      </c>
      <c r="C17" s="32" t="str">
        <f>IF(B17=1,INDEX(单位卡分表!B:B,MATCH(A17,单位卡分表!A:A,0)),IF(B17=2,INDEX(技能卡分表!B:B,MATCH(A17,技能卡分表!A:A,0)),0))</f>
        <v>雷枪</v>
      </c>
      <c r="D17" s="32">
        <f>IF(B17=1,INDEX(单位卡分表!G:G,MATCH(A17,单位卡分表!A:A,0)),IF(B17=2,INDEX(技能卡分表!G:G,MATCH(A17,技能卡分表!A:A,0)),0))</f>
        <v>3</v>
      </c>
      <c r="E17" s="32">
        <f>IF(B17=1,INDEX(单位卡分表!H:H,MATCH(A17,单位卡分表!A:A,0)),IF(B17=2,INDEX(技能卡分表!H:H,MATCH(A17,技能卡分表!A:A,0)),0))</f>
        <v>2</v>
      </c>
      <c r="F17" s="110" t="str">
        <f>IF(B17=1,INDEX(单位卡分表!P:P,MATCH(A17,单位卡分表!A:A,0)),IF(B17=2,INDEX(技能卡分表!P:P,MATCH(A17,技能卡分表!A:A,0)),0))</f>
        <v>指定位置，召唤一道雷电，对最近的敌方单位造成一次{0}点电击伤害</v>
      </c>
      <c r="G17" s="110" t="str">
        <f>IF(B17=1,INDEX(单位卡分表!Q:Q,MATCH(A17,单位卡分表!A:A,0)),IF(B17=2,INDEX(技能卡分表!Q:Q,MATCH(A17,技能卡分表!A:A,0)),""))</f>
        <v>隐藏效果，打出时若是雨天，则将天气转化成雷雨天</v>
      </c>
    </row>
    <row r="18" spans="1:22">
      <c r="A18" s="32">
        <v>20031</v>
      </c>
      <c r="B18" s="114">
        <v>2</v>
      </c>
      <c r="C18" s="32" t="str">
        <f>IF(B18=1,INDEX(单位卡分表!B:B,MATCH(A18,单位卡分表!A:A,0)),IF(B18=2,INDEX(技能卡分表!B:B,MATCH(A18,技能卡分表!A:A,0)),0))</f>
        <v>滋水</v>
      </c>
      <c r="D18" s="32">
        <f>IF(B18=1,INDEX(单位卡分表!G:G,MATCH(A18,单位卡分表!A:A,0)),IF(B18=2,INDEX(技能卡分表!G:G,MATCH(A18,技能卡分表!A:A,0)),0))</f>
        <v>3</v>
      </c>
      <c r="E18" s="32">
        <f>IF(B18=1,INDEX(单位卡分表!H:H,MATCH(A18,单位卡分表!A:A,0)),IF(B18=2,INDEX(技能卡分表!H:H,MATCH(A18,技能卡分表!A:A,0)),0))</f>
        <v>1</v>
      </c>
      <c r="F18" s="110" t="str">
        <f>IF(B18=1,INDEX(单位卡分表!P:P,MATCH(A18,单位卡分表!A:A,0)),IF(B18=2,INDEX(技能卡分表!P:P,MATCH(A18,技能卡分表!A:A,0)),0))</f>
        <v>对触碰的首个敌方单位造成{0}点伤害，并赋予潮湿状态</v>
      </c>
      <c r="G18" s="110" t="str">
        <f>IF(B18=1,INDEX(单位卡分表!Q:Q,MATCH(A18,单位卡分表!A:A,0)),IF(B18=2,INDEX(技能卡分表!Q:Q,MATCH(A18,技能卡分表!A:A,0)),""))</f>
        <v>凑数技能，水瓶娘滋水，对碰到的我方也会赋予潮湿</v>
      </c>
      <c r="V18" s="23"/>
    </row>
    <row r="19" spans="1:7">
      <c r="A19" s="32">
        <v>20038</v>
      </c>
      <c r="B19" s="32">
        <v>2</v>
      </c>
      <c r="C19" s="32" t="str">
        <f>IF(B19=1,INDEX(单位卡分表!B:B,MATCH(A19,单位卡分表!A:A,0)),IF(B19=2,INDEX(技能卡分表!B:B,MATCH(A19,技能卡分表!A:A,0)),0))</f>
        <v>飞砖</v>
      </c>
      <c r="D19" s="32">
        <f>IF(B19=1,INDEX(单位卡分表!G:G,MATCH(A19,单位卡分表!A:A,0)),IF(B19=2,INDEX(技能卡分表!G:G,MATCH(A19,技能卡分表!A:A,0)),0))</f>
        <v>2</v>
      </c>
      <c r="E19" s="32">
        <f>IF(B19=1,INDEX(单位卡分表!H:H,MATCH(A19,单位卡分表!A:A,0)),IF(B19=2,INDEX(技能卡分表!H:H,MATCH(A19,技能卡分表!A:A,0)),0))</f>
        <v>2</v>
      </c>
      <c r="F19" s="110" t="str">
        <f>IF(B19=1,INDEX(单位卡分表!P:P,MATCH(A19,单位卡分表!A:A,0)),IF(B19=2,INDEX(技能卡分表!P:P,MATCH(A19,技能卡分表!A:A,0)),0))</f>
        <v>碰到首个敌方单位时，对其造成{0}点伤害并眩晕{1}层</v>
      </c>
      <c r="G19" s="110" t="str">
        <f>IF(B19=1,INDEX(单位卡分表!Q:Q,MATCH(A19,单位卡分表!A:A,0)),IF(B19=2,INDEX(技能卡分表!Q:Q,MATCH(A19,技能卡分表!A:A,0)),""))</f>
        <v>眩晕技能ID{2}</v>
      </c>
    </row>
    <row r="20" spans="1:7">
      <c r="A20" s="32">
        <v>20044</v>
      </c>
      <c r="B20" s="32">
        <v>2</v>
      </c>
      <c r="C20" s="32" t="str">
        <f>IF(B20=1,INDEX(单位卡分表!B:B,MATCH(A20,单位卡分表!A:A,0)),IF(B20=2,INDEX(技能卡分表!B:B,MATCH(A20,技能卡分表!A:A,0)),0))</f>
        <v>胡乱抓挠</v>
      </c>
      <c r="D20" s="32">
        <f>IF(B20=1,INDEX(单位卡分表!G:G,MATCH(A20,单位卡分表!A:A,0)),IF(B20=2,INDEX(技能卡分表!G:G,MATCH(A20,技能卡分表!A:A,0)),0))</f>
        <v>4</v>
      </c>
      <c r="E20" s="32">
        <f>IF(B20=1,INDEX(单位卡分表!H:H,MATCH(A20,单位卡分表!A:A,0)),IF(B20=2,INDEX(技能卡分表!H:H,MATCH(A20,技能卡分表!A:A,0)),0))</f>
        <v>2</v>
      </c>
      <c r="F20" s="110" t="str">
        <f>IF(B20=1,INDEX(单位卡分表!P:P,MATCH(A20,单位卡分表!A:A,0)),IF(B20=2,INDEX(技能卡分表!P:P,MATCH(A20,技能卡分表!A:A,0)),0))</f>
        <v>对随机敌方单位造成{0}次{1}点伤害，同一敌方单位每被击中一次，该伤害增加{2}%</v>
      </c>
      <c r="G20" s="110" t="str">
        <f>IF(B20=1,INDEX(单位卡分表!Q:Q,MATCH(A20,单位卡分表!A:A,0)),IF(B20=2,INDEX(技能卡分表!Q:Q,MATCH(A20,技能卡分表!A:A,0)),""))</f>
        <v>克制单体随从的教程牌，不同单位独立计算重复次数，每次伤害增加为先加后乘</v>
      </c>
    </row>
    <row r="21" spans="1:7">
      <c r="A21" s="32">
        <v>20048</v>
      </c>
      <c r="B21" s="32">
        <v>2</v>
      </c>
      <c r="C21" s="32" t="str">
        <f>IF(B21=1,INDEX(单位卡分表!B:B,MATCH(A21,单位卡分表!A:A,0)),IF(B21=2,INDEX(技能卡分表!B:B,MATCH(A21,技能卡分表!A:A,0)),0))</f>
        <v>超电磁炮</v>
      </c>
      <c r="D21" s="32">
        <f>IF(B21=1,INDEX(单位卡分表!G:G,MATCH(A21,单位卡分表!A:A,0)),IF(B21=2,INDEX(技能卡分表!G:G,MATCH(A21,技能卡分表!A:A,0)),0))</f>
        <v>4</v>
      </c>
      <c r="E21" s="32">
        <f>IF(B21=1,INDEX(单位卡分表!H:H,MATCH(A21,单位卡分表!A:A,0)),IF(B21=2,INDEX(技能卡分表!H:H,MATCH(A21,技能卡分表!A:A,0)),0))</f>
        <v>3</v>
      </c>
      <c r="F21" s="110" t="str">
        <f>IF(B21=1,INDEX(单位卡分表!P:P,MATCH(A21,单位卡分表!A:A,0)),IF(B21=2,INDEX(技能卡分表!P:P,MATCH(A21,技能卡分表!A:A,0)),0))</f>
        <v>场景穿透，对敌方单位造成{0}点电击伤害</v>
      </c>
      <c r="G21" s="110" t="str">
        <f>IF(B21=1,INDEX(单位卡分表!Q:Q,MATCH(A21,单位卡分表!A:A,0)),IF(B21=2,INDEX(技能卡分表!Q:Q,MATCH(A21,技能卡分表!A:A,0)),""))</f>
        <v>和巨雷枪效果一致，包括引起雷雨，蔓延伤害这些，隐藏参数宽度{1}，增加对经过的场景物件的伤害</v>
      </c>
    </row>
    <row r="22" spans="1:7">
      <c r="A22" s="32">
        <v>20012</v>
      </c>
      <c r="B22" s="32">
        <v>2</v>
      </c>
      <c r="C22" s="32" t="str">
        <f>IF(B22=1,INDEX(单位卡分表!B:B,MATCH(A22,单位卡分表!A:A,0)),IF(B22=2,INDEX(技能卡分表!B:B,MATCH(A22,技能卡分表!A:A,0)),0))</f>
        <v>弹射锯片</v>
      </c>
      <c r="D22" s="32">
        <f>IF(B22=1,INDEX(单位卡分表!G:G,MATCH(A22,单位卡分表!A:A,0)),IF(B22=2,INDEX(技能卡分表!G:G,MATCH(A22,技能卡分表!A:A,0)),0))</f>
        <v>4</v>
      </c>
      <c r="E22" s="32">
        <f>IF(B22=1,INDEX(单位卡分表!H:H,MATCH(A22,单位卡分表!A:A,0)),IF(B22=2,INDEX(技能卡分表!H:H,MATCH(A22,技能卡分表!A:A,0)),0))</f>
        <v>5</v>
      </c>
      <c r="F22" s="110" t="str">
        <f>IF(B22=1,INDEX(单位卡分表!P:P,MATCH(A22,单位卡分表!A:A,0)),IF(B22=2,INDEX(技能卡分表!P:P,MATCH(A22,技能卡分表!A:A,0)),0))</f>
        <v>穿透，造成{0}伤害，每穿透一个单位伤害增加{1}%</v>
      </c>
      <c r="G22" s="110" t="str">
        <f>IF(B22=1,INDEX(单位卡分表!Q:Q,MATCH(A22,单位卡分表!A:A,0)),IF(B22=2,INDEX(技能卡分表!Q:Q,MATCH(A22,技能卡分表!A:A,0)),""))</f>
        <v>计算友方单位，先加后乘，隐藏参数最小伤害间隔{2}秒</v>
      </c>
    </row>
    <row r="23" spans="1:7">
      <c r="A23" s="32">
        <v>10021</v>
      </c>
      <c r="B23" s="32">
        <v>1</v>
      </c>
      <c r="C23" s="32" t="str">
        <f>IF(B23=1,INDEX(单位卡分表!B:B,MATCH(A23,单位卡分表!A:A,0)),IF(B23=2,INDEX(技能卡分表!B:B,MATCH(A23,技能卡分表!A:A,0)),0))</f>
        <v>自动铅笔 追忆</v>
      </c>
      <c r="D23" s="32">
        <f>IF(B23=1,INDEX(单位卡分表!G:G,MATCH(A23,单位卡分表!A:A,0)),IF(B23=2,INDEX(技能卡分表!G:G,MATCH(A23,技能卡分表!A:A,0)),0))</f>
        <v>7</v>
      </c>
      <c r="E23" s="32">
        <f>IF(B23=1,INDEX(单位卡分表!H:H,MATCH(A23,单位卡分表!A:A,0)),IF(B23=2,INDEX(技能卡分表!H:H,MATCH(A23,技能卡分表!A:A,0)),0))</f>
        <v>3</v>
      </c>
      <c r="F23" s="110" t="str">
        <f>IF(B23=1,INDEX(单位卡分表!P:P,MATCH(A23,单位卡分表!A:A,0)),IF(B23=2,INDEX(技能卡分表!P:P,MATCH(A23,技能卡分表!A:A,0)),0))</f>
        <v>在场时：每有一个我方单位入场，对随机敌方单位造成{0}伤害</v>
      </c>
      <c r="G23" s="110">
        <f>IF(B23=1,INDEX(单位卡分表!Q:Q,MATCH(A23,单位卡分表!A:A,0)),IF(B23=2,INDEX(技能卡分表!Q:Q,MATCH(A23,技能卡分表!A:A,0)),""))</f>
        <v>0</v>
      </c>
    </row>
    <row r="24" spans="1:7">
      <c r="A24" s="115">
        <v>20039</v>
      </c>
      <c r="B24" s="115">
        <v>2</v>
      </c>
      <c r="C24" s="32" t="str">
        <f>IF(B24=1,INDEX(单位卡分表!B:B,MATCH(A24,单位卡分表!A:A,0)),IF(B24=2,INDEX(技能卡分表!B:B,MATCH(A24,技能卡分表!A:A,0)),0))</f>
        <v>战术核武</v>
      </c>
      <c r="D24" s="32">
        <f>IF(B24=1,INDEX(单位卡分表!G:G,MATCH(A24,单位卡分表!A:A,0)),IF(B24=2,INDEX(技能卡分表!G:G,MATCH(A24,技能卡分表!A:A,0)),0))</f>
        <v>4</v>
      </c>
      <c r="E24" s="32">
        <f>IF(B24=1,INDEX(单位卡分表!H:H,MATCH(A24,单位卡分表!A:A,0)),IF(B24=2,INDEX(技能卡分表!H:H,MATCH(A24,技能卡分表!A:A,0)),0))</f>
        <v>4</v>
      </c>
      <c r="F24" s="110" t="str">
        <f>IF(B24=1,INDEX(单位卡分表!P:P,MATCH(A24,单位卡分表!A:A,0)),IF(B24=2,INDEX(技能卡分表!P:P,MATCH(A24,技能卡分表!A:A,0)),0))</f>
        <v>保留，对所有单位和场景物件造成{0}点伤害并点燃</v>
      </c>
      <c r="G24" s="110" t="str">
        <f>IF(B24=1,INDEX(单位卡分表!Q:Q,MATCH(A24,单位卡分表!A:A,0)),IF(B24=2,INDEX(技能卡分表!Q:Q,MATCH(A24,技能卡分表!A:A,0)),""))</f>
        <v>敌我双方都受伤，位置为战场中心，并且有力向周围，隐藏参数推动力{1}</v>
      </c>
    </row>
    <row r="25" spans="1:7">
      <c r="A25" s="112">
        <v>10020</v>
      </c>
      <c r="B25" s="112">
        <v>1</v>
      </c>
      <c r="C25" s="32" t="str">
        <f>IF(B25=1,INDEX(单位卡分表!B:B,MATCH(A25,单位卡分表!A:A,0)),IF(B25=2,INDEX(技能卡分表!B:B,MATCH(A25,技能卡分表!A:A,0)),0))</f>
        <v>时钟 晨曦</v>
      </c>
      <c r="D25" s="32">
        <f>IF(B25=1,INDEX(单位卡分表!G:G,MATCH(A25,单位卡分表!A:A,0)),IF(B25=2,INDEX(技能卡分表!G:G,MATCH(A25,技能卡分表!A:A,0)),0))</f>
        <v>5</v>
      </c>
      <c r="E25" s="32">
        <f>IF(B25=1,INDEX(单位卡分表!H:H,MATCH(A25,单位卡分表!A:A,0)),IF(B25=2,INDEX(技能卡分表!H:H,MATCH(A25,技能卡分表!A:A,0)),0))</f>
        <v>3</v>
      </c>
      <c r="F25" s="110" t="str">
        <f>IF(B25=1,INDEX(单位卡分表!P:P,MATCH(A25,单位卡分表!A:A,0)),IF(B25=2,INDEX(技能卡分表!P:P,MATCH(A25,技能卡分表!A:A,0)),0))</f>
        <v>本局战斗：每打出一次，攻击力永久+{0}</v>
      </c>
      <c r="G25" s="110">
        <f>IF(B25=1,INDEX(单位卡分表!Q:Q,MATCH(A25,单位卡分表!A:A,0)),IF(B25=2,INDEX(技能卡分表!Q:Q,MATCH(A25,技能卡分表!A:A,0)),""))</f>
        <v>0</v>
      </c>
    </row>
    <row r="26" spans="1:24">
      <c r="A26" s="112">
        <v>20049</v>
      </c>
      <c r="B26" s="112">
        <v>2</v>
      </c>
      <c r="C26" s="32" t="str">
        <f>IF(B26=1,INDEX(单位卡分表!B:B,MATCH(A26,单位卡分表!A:A,0)),IF(B26=2,INDEX(技能卡分表!B:B,MATCH(A26,技能卡分表!A:A,0)),0))</f>
        <v>尖刺墙</v>
      </c>
      <c r="D26" s="32">
        <f>IF(B26=1,INDEX(单位卡分表!G:G,MATCH(A26,单位卡分表!A:A,0)),IF(B26=2,INDEX(技能卡分表!G:G,MATCH(A26,技能卡分表!A:A,0)),0))</f>
        <v>4</v>
      </c>
      <c r="E26" s="32">
        <f>IF(B26=1,INDEX(单位卡分表!H:H,MATCH(A26,单位卡分表!A:A,0)),IF(B26=2,INDEX(技能卡分表!H:H,MATCH(A26,技能卡分表!A:A,0)),0))</f>
        <v>4</v>
      </c>
      <c r="F26" s="110" t="str">
        <f>IF(B26=1,INDEX(单位卡分表!P:P,MATCH(A26,单位卡分表!A:A,0)),IF(B26=2,INDEX(技能卡分表!P:P,MATCH(A26,技能卡分表!A:A,0)),0))</f>
        <v>在我方方舟前生成一堵尖刺墙，墙体血量为{1}</v>
      </c>
      <c r="G26" s="110" t="str">
        <f>IF(B26=1,INDEX(单位卡分表!Q:Q,MATCH(A26,单位卡分表!A:A,0)),IF(B26=2,INDEX(技能卡分表!Q:Q,MATCH(A26,技能卡分表!A:A,0)),""))</f>
        <v>在敌方半场最远处墙壁前生成一行，由尖刺墙交互物组成的墙，推开其他单位，若有大蛇，则在大蛇下方整数格子生成。交互物ID{0}</v>
      </c>
      <c r="X26" s="23"/>
    </row>
    <row r="27" spans="1:24">
      <c r="A27" s="32">
        <v>20050</v>
      </c>
      <c r="B27" s="32">
        <v>2</v>
      </c>
      <c r="C27" s="116" t="str">
        <f>IF(B27=1,INDEX(单位卡分表!B:B,MATCH(A27,单位卡分表!A:A,0)),IF(B27=2,INDEX(技能卡分表!B:B,MATCH(A27,技能卡分表!A:A,0)),0))</f>
        <v>海浪冲击</v>
      </c>
      <c r="D27" s="32">
        <f>IF(B27=1,INDEX(单位卡分表!G:G,MATCH(A27,单位卡分表!A:A,0)),IF(B27=2,INDEX(技能卡分表!G:G,MATCH(A27,技能卡分表!A:A,0)),0))</f>
        <v>5</v>
      </c>
      <c r="E27" s="32">
        <f>IF(B27=1,INDEX(单位卡分表!H:H,MATCH(A27,单位卡分表!A:A,0)),IF(B27=2,INDEX(技能卡分表!H:H,MATCH(A27,技能卡分表!A:A,0)),0))</f>
        <v>5</v>
      </c>
      <c r="F27" s="110" t="str">
        <f>IF(B27=1,INDEX(单位卡分表!P:P,MATCH(A27,单位卡分表!A:A,0)),IF(B27=2,INDEX(技能卡分表!P:P,MATCH(A27,技能卡分表!A:A,0)),0))</f>
        <v>召唤海浪</v>
      </c>
      <c r="G27" s="110" t="str">
        <f>IF(B27=1,INDEX(单位卡分表!Q:Q,MATCH(A27,单位卡分表!A:A,0)),IF(B27=2,INDEX(技能卡分表!Q:Q,MATCH(A27,技能卡分表!A:A,0)),""))</f>
        <v>对所有单位赋予一个自下而上的力，隐藏参数力大小{0}，随机留下{1}个水地面，尝试赋予所有单位潮湿，去除所有火焰地面.{2}海浪次数，{3}海浪间隔</v>
      </c>
      <c r="J27" s="9"/>
      <c r="X27" s="23"/>
    </row>
    <row r="28" spans="1:7">
      <c r="A28" s="32">
        <v>20026</v>
      </c>
      <c r="B28" s="32">
        <v>2</v>
      </c>
      <c r="C28" s="116" t="str">
        <f>IF(B28=1,INDEX(单位卡分表!B:B,MATCH(A28,单位卡分表!A:A,0)),IF(B28=2,INDEX(技能卡分表!B:B,MATCH(A28,技能卡分表!A:A,0)),0))</f>
        <v>风暴针刺</v>
      </c>
      <c r="D28" s="32">
        <f>IF(B28=1,INDEX(单位卡分表!G:G,MATCH(A28,单位卡分表!A:A,0)),IF(B28=2,INDEX(技能卡分表!G:G,MATCH(A28,技能卡分表!A:A,0)),0))</f>
        <v>4</v>
      </c>
      <c r="E28" s="32">
        <f>IF(B28=1,INDEX(单位卡分表!H:H,MATCH(A28,单位卡分表!A:A,0)),IF(B28=2,INDEX(技能卡分表!H:H,MATCH(A28,技能卡分表!A:A,0)),0))</f>
        <v>3</v>
      </c>
      <c r="F28" s="110" t="str">
        <f>IF(B28=1,INDEX(单位卡分表!P:P,MATCH(A28,单位卡分表!A:A,0)),IF(B28=2,INDEX(技能卡分表!P:P,MATCH(A28,技能卡分表!A:A,0)),0))</f>
        <v>根据本回合已打出的牌数，发射数根能量针，每个造成{0}点伤害</v>
      </c>
      <c r="G28" s="110" t="str">
        <f>IF(B28=1,INDEX(单位卡分表!Q:Q,MATCH(A28,单位卡分表!A:A,0)),IF(B28=2,INDEX(技能卡分表!Q:Q,MATCH(A28,技能卡分表!A:A,0)),""))</f>
        <v>投射物首次碰到敌方单位或墙就会消失，隐藏参数宽度{1}，宽度决定投射物随机生成的左右范围</v>
      </c>
    </row>
    <row r="29" spans="1:7">
      <c r="A29" s="32">
        <v>20025</v>
      </c>
      <c r="B29" s="32">
        <v>2</v>
      </c>
      <c r="C29" s="116" t="str">
        <f>IF(B29=1,INDEX(单位卡分表!B:B,MATCH(A29,单位卡分表!A:A,0)),IF(B29=2,INDEX(技能卡分表!B:B,MATCH(A29,技能卡分表!A:A,0)),0))</f>
        <v>修建工事</v>
      </c>
      <c r="D29" s="32">
        <f>IF(B29=1,INDEX(单位卡分表!G:G,MATCH(A29,单位卡分表!A:A,0)),IF(B29=2,INDEX(技能卡分表!G:G,MATCH(A29,技能卡分表!A:A,0)),0))</f>
        <v>3</v>
      </c>
      <c r="E29" s="32">
        <f>IF(B29=1,INDEX(单位卡分表!H:H,MATCH(A29,单位卡分表!A:A,0)),IF(B29=2,INDEX(技能卡分表!H:H,MATCH(A29,技能卡分表!A:A,0)),0))</f>
        <v>3</v>
      </c>
      <c r="F29" s="110" t="str">
        <f>IF(B29=1,INDEX(单位卡分表!P:P,MATCH(A29,单位卡分表!A:A,0)),IF(B29=2,INDEX(技能卡分表!P:P,MATCH(A29,技能卡分表!A:A,0)),0))</f>
        <v>在战场中间产生一堵由障碍物组成的墙，墙体血量为{1}</v>
      </c>
      <c r="G29" s="110" t="str">
        <f>IF(B29=1,INDEX(单位卡分表!Q:Q,MATCH(A29,单位卡分表!A:A,0)),IF(B29=2,INDEX(技能卡分表!Q:Q,MATCH(A29,技能卡分表!A:A,0)),""))</f>
        <v>尝试用障碍物场景物件横向排列而成，排不下则停下，例如大蛇存在时战场变小，相应墙也会缩短。交互物ID{0}</v>
      </c>
    </row>
    <row r="30" spans="1:7">
      <c r="A30" s="117">
        <v>20051</v>
      </c>
      <c r="B30" s="32">
        <v>2</v>
      </c>
      <c r="C30" s="116" t="str">
        <f>IF(B30=1,INDEX(单位卡分表!B:B,MATCH(A30,单位卡分表!A:A,0)),IF(B30=2,INDEX(技能卡分表!B:B,MATCH(A30,技能卡分表!A:A,0)),0))</f>
        <v>修建阵地</v>
      </c>
      <c r="D30" s="32">
        <f>IF(B30=1,INDEX(单位卡分表!G:G,MATCH(A30,单位卡分表!A:A,0)),IF(B30=2,INDEX(技能卡分表!G:G,MATCH(A30,技能卡分表!A:A,0)),0))</f>
        <v>3</v>
      </c>
      <c r="E30" s="32">
        <f>IF(B30=1,INDEX(单位卡分表!H:H,MATCH(A30,单位卡分表!A:A,0)),IF(B30=2,INDEX(技能卡分表!H:H,MATCH(A30,技能卡分表!A:A,0)),0))</f>
        <v>2</v>
      </c>
      <c r="F30" s="110" t="str">
        <f>IF(B30=1,INDEX(单位卡分表!P:P,MATCH(A30,单位卡分表!A:A,0)),IF(B30=2,INDEX(技能卡分表!P:P,MATCH(A30,技能卡分表!A:A,0)),0))</f>
        <v>在我方英雄周围生成{0}个掩体，掩体血量为{2}</v>
      </c>
      <c r="G30" s="110" t="str">
        <f>IF(B30=1,INDEX(单位卡分表!Q:Q,MATCH(A30,单位卡分表!A:A,0)),IF(B30=2,INDEX(技能卡分表!Q:Q,MATCH(A30,技能卡分表!A:A,0)),""))</f>
        <v>尽量靠近英雄的随机空地，生成掩体，去掉炸药桶生成。交互物ID{1}</v>
      </c>
    </row>
    <row r="31" spans="1:7">
      <c r="A31" s="110">
        <v>10023</v>
      </c>
      <c r="B31" s="32">
        <v>1</v>
      </c>
      <c r="C31" s="116" t="str">
        <f>IF(B31=1,INDEX(单位卡分表!B:B,MATCH(A31,单位卡分表!A:A,0)),IF(B31=2,INDEX(技能卡分表!B:B,MATCH(A31,技能卡分表!A:A,0)),0))</f>
        <v>牙膏 露洁
爱丽儿（Ariel 小美人鱼）</v>
      </c>
      <c r="D31" s="32">
        <f>IF(B31=1,INDEX(单位卡分表!G:G,MATCH(A31,单位卡分表!A:A,0)),IF(B31=2,INDEX(技能卡分表!G:G,MATCH(A31,技能卡分表!A:A,0)),0))</f>
        <v>4</v>
      </c>
      <c r="E31" s="32">
        <f>IF(B31=1,INDEX(单位卡分表!H:H,MATCH(A31,单位卡分表!A:A,0)),IF(B31=2,INDEX(技能卡分表!H:H,MATCH(A31,技能卡分表!A:A,0)),0))</f>
        <v>4</v>
      </c>
      <c r="F31" s="110" t="str">
        <f>IF(B31=1,INDEX(单位卡分表!P:P,MATCH(A31,单位卡分表!A:A,0)),IF(B31=2,INDEX(技能卡分表!P:P,MATCH(A31,技能卡分表!A:A,0)),0))</f>
        <v>回合结束时：分裂出{0}个分裂体</v>
      </c>
      <c r="G31" s="110">
        <f>IF(B31=1,INDEX(单位卡分表!Q:Q,MATCH(A31,单位卡分表!A:A,0)),IF(B31=2,INDEX(技能卡分表!Q:Q,MATCH(A31,技能卡分表!A:A,0)),""))</f>
        <v>0</v>
      </c>
    </row>
  </sheetData>
  <pageMargins left="0.75" right="0.75" top="1" bottom="1" header="0.5" footer="0.5"/>
  <headerFooter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H409"/>
  <sheetViews>
    <sheetView showGridLines="0" workbookViewId="0">
      <pane xSplit="7" ySplit="1" topLeftCell="H2" activePane="bottomRight" state="frozen"/>
      <selection/>
      <selection pane="topRight"/>
      <selection pane="bottomLeft"/>
      <selection pane="bottomRight" activeCell="C1" sqref="C$1:F$1048576"/>
    </sheetView>
  </sheetViews>
  <sheetFormatPr defaultColWidth="14" defaultRowHeight="15.2"/>
  <cols>
    <col min="1" max="4" width="14" customWidth="1"/>
    <col min="5" max="5" width="47" customWidth="1"/>
    <col min="6" max="6" width="56" customWidth="1"/>
    <col min="7" max="7" width="40" customWidth="1"/>
    <col min="8" max="8" width="14" customWidth="1"/>
    <col min="9" max="9" width="39" customWidth="1"/>
    <col min="10" max="112" width="14" customWidth="1"/>
  </cols>
  <sheetData>
    <row r="1" spans="3:29">
      <c r="C1" s="9"/>
      <c r="D1" s="9"/>
      <c r="E1" s="8"/>
      <c r="F1" s="8"/>
      <c r="G1" s="87"/>
      <c r="H1" s="9"/>
      <c r="I1" s="9"/>
      <c r="J1" s="9"/>
      <c r="K1" s="9"/>
      <c r="L1" s="9"/>
      <c r="M1" s="9"/>
      <c r="N1" s="93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3:29">
      <c r="C2" s="9"/>
      <c r="D2" s="9"/>
      <c r="E2" s="8"/>
      <c r="F2" s="8"/>
      <c r="G2" s="8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3:29">
      <c r="C3" s="9"/>
      <c r="D3" s="9"/>
      <c r="E3" s="8"/>
      <c r="F3" s="8"/>
      <c r="G3" s="8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3:29">
      <c r="C4" s="68" t="s">
        <v>182</v>
      </c>
      <c r="D4" s="68" t="s">
        <v>183</v>
      </c>
      <c r="E4" s="88" t="s">
        <v>184</v>
      </c>
      <c r="F4" s="88" t="s">
        <v>185</v>
      </c>
      <c r="G4" s="88" t="s">
        <v>666</v>
      </c>
      <c r="H4" s="68" t="s">
        <v>0</v>
      </c>
      <c r="I4" s="68" t="s">
        <v>679</v>
      </c>
      <c r="J4" s="67" t="s">
        <v>1359</v>
      </c>
      <c r="K4" s="67" t="s">
        <v>652</v>
      </c>
      <c r="L4" s="67" t="s">
        <v>1801</v>
      </c>
      <c r="M4" s="67" t="s">
        <v>1802</v>
      </c>
      <c r="N4" s="67" t="s">
        <v>1803</v>
      </c>
      <c r="O4" s="67" t="s">
        <v>1804</v>
      </c>
      <c r="P4" s="67" t="s">
        <v>1805</v>
      </c>
      <c r="Q4" s="67" t="s">
        <v>1806</v>
      </c>
      <c r="R4" s="67" t="s">
        <v>1807</v>
      </c>
      <c r="S4" s="67" t="s">
        <v>1808</v>
      </c>
      <c r="T4" s="68" t="s">
        <v>1368</v>
      </c>
      <c r="U4" s="68" t="s">
        <v>678</v>
      </c>
      <c r="V4" s="68" t="s">
        <v>1809</v>
      </c>
      <c r="W4" s="68" t="s">
        <v>1810</v>
      </c>
      <c r="X4" s="68" t="s">
        <v>1811</v>
      </c>
      <c r="Y4" s="68" t="s">
        <v>1812</v>
      </c>
      <c r="Z4" s="68" t="s">
        <v>1813</v>
      </c>
      <c r="AA4" s="68" t="s">
        <v>1814</v>
      </c>
      <c r="AB4" s="68" t="s">
        <v>1815</v>
      </c>
      <c r="AC4" s="101" t="s">
        <v>1816</v>
      </c>
    </row>
    <row r="5" ht="19" customHeight="1" spans="3:29">
      <c r="C5" s="44">
        <v>10010</v>
      </c>
      <c r="D5" s="44"/>
      <c r="E5" s="64" t="str">
        <f>IF(LEFT(C5,1)="1",IFERROR(INDEX(单位卡分表!B:B,MATCH(C5,单位卡分表!A:A,0)),"未找到"),IF(LEFT(C5,1)="2",IFERROR(INDEX(技能卡分表!B:B,MATCH(C5,技能卡分表!A:A,0)),"未找到"),IF(LEFT(C5,1)="3",IFERROR(INDEX('永久加成分表（废弃）'!B:B,MATCH(C5,'永久加成分表（废弃）'!A:A,0)),"未找到"),IF(LEFT(C5,1)="4",IFERROR(INDEX(组件分表!C:C,MATCH(VALUE(LEFT(C5,4)),组件分表!A:A,0)),"未找到"),"不匹配"))))</f>
        <v>电吉他 和鸣</v>
      </c>
      <c r="F5" s="26" t="str">
        <f>IF(LEFT(C5,1)="1",IFERROR(INDEX(单位卡分表!P:P,MATCH(C5,单位卡分表!A:A,0)),"未找到"),IF(LEFT(C5,1)="2",IFERROR(INDEX(技能卡分表!P:P,MATCH(C5,技能卡分表!A:A,0)),"未找到"),IF(LEFT(C5,1)="3",IFERROR(INDEX('永久加成分表（废弃）'!N:N,MATCH(C5,'永久加成分表（废弃）'!A:A,0)),"未找到"),IF(LEFT(C5,1)="4",IFERROR(INDEX(组件分表!L:L,MATCH(VALUE(LEFT(C5,4)),组件分表!A:A,0)),"未找到"),"不匹配"))))</f>
        <v>回合结束时：我方每有一个在场单位，为我方英雄永久+{0}生命</v>
      </c>
      <c r="G5" s="26" t="str">
        <f>IF(LEFT(C5,1)="1",IFERROR(INDEX(单位卡分表!Q:Q,MATCH(C5,单位卡分表!A:A,0)),"未找到"),IF(LEFT(C5,1)="2",IFERROR(INDEX(技能卡分表!Q:Q,MATCH(C5,技能卡分表!A:A,0)),"未找到"),IF(LEFT(C5,1)="3",IFERROR(INDEX('永久加成分表（废弃）'!O:O,MATCH(C5,'永久加成分表（废弃）'!A:A,0)),"未找到"),IF(LEFT(C5,1)="4",IFERROR(INDEX(组件分表!S:S,MATCH(VALUE(LEFT(C5,4)),组件分表!A:A,0)),"未找到"),"不匹配"))))</f>
        <v>注意统一以造成的实际伤害论，打到1血单位，算造成1伤害</v>
      </c>
      <c r="H5" s="44">
        <f t="shared" ref="H5:H68" si="0">C5*10+1</f>
        <v>100101</v>
      </c>
      <c r="I5" s="44" t="str">
        <f>IF(LEFT(C5,1)="1",IFERROR(IF(INDEX(单位卡分表!AG:AG,MATCH(C5,单位卡分表!A:A,0))=0,"",INDEX(单位卡分表!AG:AG,MATCH(C5,单位卡分表!A:A,0))),"未找到"),IF(LEFT(C5,1)="2",IFERROR(IF(INDEX(技能卡分表!AG:AG,MATCH(C5,技能卡分表!A:A,0))=0,"",INDEX(技能卡分表!AG:AG,MATCH(C5,技能卡分表!A:A,0))),"未找到"),IF(LEFT(C5,1)="3",IFERROR(IF(INDEX('永久加成分表（废弃）'!AF:AF,MATCH(C5,'永久加成分表（废弃）'!A:A,0))=0,"",INDEX('永久加成分表（废弃）'!AF:AF,MATCH(C5,'永久加成分表（废弃）'!A:A,0))),"未找到"),IF(LEFT(C5,1)="4",IFERROR(IF(INDEX(组件分表!R:R,MATCH(VALUE(LEFT(C5,4)),组件分表!A:A,0))=0,"",INDEX(组件分表!R:R,MATCH(VALUE(LEFT(C5,4)),组件分表!A:A,0))),"未找到"),"不匹配"))))</f>
        <v>CollisionCauseDamage2RandomEnemy</v>
      </c>
      <c r="J5" s="89"/>
      <c r="K5" s="90" t="str">
        <f>IF(LEFT(C5,1)="1",IFERROR(CHOOSE(MATCH(INDEX(单位卡分表!C:C,MATCH(C5,单位卡分表!A:A,0)),{1,4,6},0),"单位卡","英雄卡","雇佣兵卡"),""),"")</f>
        <v>单位卡</v>
      </c>
      <c r="L5" s="91">
        <v>5</v>
      </c>
      <c r="M5" s="91">
        <v>30</v>
      </c>
      <c r="N5" s="80">
        <v>13.6</v>
      </c>
      <c r="O5" s="80">
        <v>0.65</v>
      </c>
      <c r="P5" s="80">
        <v>0.12</v>
      </c>
      <c r="Q5" s="80">
        <v>1.66</v>
      </c>
      <c r="R5" s="80">
        <v>1.47</v>
      </c>
      <c r="S5" s="80"/>
      <c r="T5" s="94" t="str">
        <f>IFERROR(IF(LEFT(C5,1)="1",IF(INDEX(单位卡分表!AE:AE,MATCH(C5,单位卡分表!A:A,0))=0,"",INDEX(单位卡分表!AE:AE,MATCH(C5,单位卡分表!A:A,0))),IF(LEFT(C5,1)="2",IF(INDEX(技能卡分表!AE:AE,MATCH(C5,技能卡分表!A:A,0))=0,"",INDEX(技能卡分表!AE:AE,MATCH(C5,技能卡分表!A:A,0))),IF(LEFT(C5,1)="4",IF(INDEX(组件分表!W:W,MATCH(VALUE(LEFT(C5,4)),组件分表!A:A,0))=0,"",INDEX(组件分表!W:W,MATCH(VALUE(LEFT(C5,4)),组件分表!A:A,0))),""))),"")</f>
        <v/>
      </c>
      <c r="U5" s="95" t="str">
        <f>IFERROR(IF(LEFT(C5,1)="1",IF(INDEX(单位卡分表!AF:AF,MATCH(C5,单位卡分表!A:A,0))=0,"",INDEX(单位卡分表!AF:AF,MATCH(C5,单位卡分表!A:A,0))),IF(LEFT(C5,1)="2",IF(INDEX(技能卡分表!AF:AF,MATCH(C5,技能卡分表!A:A,0))=0,"",INDEX(技能卡分表!AF:AF,MATCH(C5,技能卡分表!A:A,0))),IF(LEFT(C5,1)="4",IF(INDEX(组件分表!X:X,MATCH(VALUE(LEFT(C5,4)),组件分表!A:A,0))=0,"",INDEX(组件分表!X:X,MATCH(VALUE(LEFT(C5,4)),组件分表!A:A,0))),""))),"")</f>
        <v/>
      </c>
      <c r="V5" s="96" t="b">
        <v>0</v>
      </c>
      <c r="W5" s="97">
        <v>8</v>
      </c>
      <c r="X5" s="97"/>
      <c r="Y5" s="97"/>
      <c r="Z5" s="97"/>
      <c r="AA5" s="97"/>
      <c r="AB5" s="97"/>
      <c r="AC5" s="102"/>
    </row>
    <row r="6" ht="19" customHeight="1" spans="3:29">
      <c r="C6" s="44">
        <v>10011</v>
      </c>
      <c r="D6" s="44"/>
      <c r="E6" s="64" t="str">
        <f>IF(LEFT(C6,1)="1",IFERROR(INDEX(单位卡分表!B:B,MATCH(C6,单位卡分表!A:A,0)),"未找到"),IF(LEFT(C6,1)="2",IFERROR(INDEX(技能卡分表!B:B,MATCH(C6,技能卡分表!A:A,0)),"未找到"),IF(LEFT(C6,1)="3",IFERROR(INDEX('永久加成分表（废弃）'!B:B,MATCH(C6,'永久加成分表（废弃）'!A:A,0)),"未找到"),IF(LEFT(C6,1)="4",IFERROR(INDEX(组件分表!C:C,MATCH(VALUE(LEFT(C6,4)),组件分表!A:A,0)),"未找到"),"不匹配"))))</f>
        <v>纸巾 缠缠</v>
      </c>
      <c r="F6" s="26" t="str">
        <f>IF(LEFT(C6,1)="1",IFERROR(INDEX(单位卡分表!P:P,MATCH(C6,单位卡分表!A:A,0)),"未找到"),IF(LEFT(C6,1)="2",IFERROR(INDEX(技能卡分表!P:P,MATCH(C6,技能卡分表!A:A,0)),"未找到"),IF(LEFT(C6,1)="3",IFERROR(INDEX('永久加成分表（废弃）'!N:N,MATCH(C6,'永久加成分表（废弃）'!A:A,0)),"未找到"),IF(LEFT(C6,1)="4",IFERROR(INDEX(组件分表!L:L,MATCH(VALUE(LEFT(C6,4)),组件分表!A:A,0)),"未找到"),"不匹配"))))</f>
        <v>对同一敌方单位每多碰撞一次，伤害增加{0}%</v>
      </c>
      <c r="G6" s="26" t="str">
        <f>IF(LEFT(C6,1)="1",IFERROR(INDEX(单位卡分表!Q:Q,MATCH(C6,单位卡分表!A:A,0)),"未找到"),IF(LEFT(C6,1)="2",IFERROR(INDEX(技能卡分表!Q:Q,MATCH(C6,技能卡分表!A:A,0)),"未找到"),IF(LEFT(C6,1)="3",IFERROR(INDEX('永久加成分表（废弃）'!O:O,MATCH(C6,'永久加成分表（废弃）'!A:A,0)),"未找到"),IF(LEFT(C6,1)="4",IFERROR(INDEX(组件分表!S:S,MATCH(VALUE(LEFT(C6,4)),组件分表!A:A,0)),"未找到"),"不匹配"))))</f>
        <v>可以加上标记，伤害向上取整，先加后乘。每回合最多触发{1}次</v>
      </c>
      <c r="H6" s="44">
        <f t="shared" si="0"/>
        <v>100111</v>
      </c>
      <c r="I6" s="44" t="str">
        <f>IF(LEFT(C6,1)="1",IFERROR(IF(INDEX(单位卡分表!AG:AG,MATCH(C6,单位卡分表!A:A,0))=0,"",INDEX(单位卡分表!AG:AG,MATCH(C6,单位卡分表!A:A,0))),"未找到"),IF(LEFT(C6,1)="2",IFERROR(IF(INDEX(技能卡分表!AG:AG,MATCH(C6,技能卡分表!A:A,0))=0,"",INDEX(技能卡分表!AG:AG,MATCH(C6,技能卡分表!A:A,0))),"未找到"),IF(LEFT(C6,1)="3",IFERROR(IF(INDEX('永久加成分表（废弃）'!AF:AF,MATCH(C6,'永久加成分表（废弃）'!A:A,0))=0,"",INDEX('永久加成分表（废弃）'!AF:AF,MATCH(C6,'永久加成分表（废弃）'!A:A,0))),"未找到"),IF(LEFT(C6,1)="4",IFERROR(IF(INDEX(组件分表!R:R,MATCH(VALUE(LEFT(C6,4)),组件分表!A:A,0))=0,"",INDEX(组件分表!R:R,MATCH(VALUE(LEFT(C6,4)),组件分表!A:A,0))),"未找到"),"不匹配"))))</f>
        <v>CauseDamageByCollisionTimes</v>
      </c>
      <c r="J6" s="89"/>
      <c r="K6" s="90" t="str">
        <f>IF(LEFT(C6,1)="1",IFERROR(CHOOSE(MATCH(INDEX(单位卡分表!C:C,MATCH(C6,单位卡分表!A:A,0)),{1,4,6},0),"单位卡","英雄卡","雇佣兵卡"),""),"")</f>
        <v>雇佣兵卡</v>
      </c>
      <c r="L6" s="91">
        <v>8</v>
      </c>
      <c r="M6" s="91">
        <v>1</v>
      </c>
      <c r="N6" s="80">
        <v>11.4</v>
      </c>
      <c r="O6" s="80">
        <v>0.5</v>
      </c>
      <c r="P6" s="80">
        <v>0.1</v>
      </c>
      <c r="Q6" s="80">
        <v>0.44</v>
      </c>
      <c r="R6" s="80">
        <v>1.47</v>
      </c>
      <c r="S6" s="80"/>
      <c r="T6" s="94" t="str">
        <f>IFERROR(IF(LEFT(C6,1)="1",IF(INDEX(单位卡分表!AE:AE,MATCH(C6,单位卡分表!A:A,0))=0,"",INDEX(单位卡分表!AE:AE,MATCH(C6,单位卡分表!A:A,0))),IF(LEFT(C6,1)="2",IF(INDEX(技能卡分表!AE:AE,MATCH(C6,技能卡分表!A:A,0))=0,"",INDEX(技能卡分表!AE:AE,MATCH(C6,技能卡分表!A:A,0))),IF(LEFT(C6,1)="4",IF(INDEX(组件分表!W:W,MATCH(VALUE(LEFT(C6,4)),组件分表!A:A,0))=0,"",INDEX(组件分表!W:W,MATCH(VALUE(LEFT(C6,4)),组件分表!A:A,0))),""))),"")</f>
        <v/>
      </c>
      <c r="U6" s="95" t="str">
        <f>IFERROR(IF(LEFT(C6,1)="1",IF(INDEX(单位卡分表!AF:AF,MATCH(C6,单位卡分表!A:A,0))=0,"",INDEX(单位卡分表!AF:AF,MATCH(C6,单位卡分表!A:A,0))),IF(LEFT(C6,1)="2",IF(INDEX(技能卡分表!AF:AF,MATCH(C6,技能卡分表!A:A,0))=0,"",INDEX(技能卡分表!AF:AF,MATCH(C6,技能卡分表!A:A,0))),IF(LEFT(C6,1)="4",IF(INDEX(组件分表!X:X,MATCH(VALUE(LEFT(C6,4)),组件分表!A:A,0))=0,"",INDEX(组件分表!X:X,MATCH(VALUE(LEFT(C6,4)),组件分表!A:A,0))),""))),"")</f>
        <v/>
      </c>
      <c r="V6" s="96" t="b">
        <v>0</v>
      </c>
      <c r="W6" s="98">
        <v>50</v>
      </c>
      <c r="X6" s="98">
        <v>100</v>
      </c>
      <c r="Y6" s="97"/>
      <c r="Z6" s="97"/>
      <c r="AA6" s="97"/>
      <c r="AB6" s="97"/>
      <c r="AC6" s="102"/>
    </row>
    <row r="7" ht="19" customHeight="1" spans="3:29">
      <c r="C7" s="44">
        <v>10012</v>
      </c>
      <c r="D7" s="44"/>
      <c r="E7" s="64" t="str">
        <f>IF(LEFT(C7,1)="1",IFERROR(INDEX(单位卡分表!B:B,MATCH(C7,单位卡分表!A:A,0)),"未找到"),IF(LEFT(C7,1)="2",IFERROR(INDEX(技能卡分表!B:B,MATCH(C7,技能卡分表!A:A,0)),"未找到"),IF(LEFT(C7,1)="3",IFERROR(INDEX('永久加成分表（废弃）'!B:B,MATCH(C7,'永久加成分表（废弃）'!A:A,0)),"未找到"),IF(LEFT(C7,1)="4",IFERROR(INDEX(组件分表!C:C,MATCH(VALUE(LEFT(C7,4)),组件分表!A:A,0)),"未找到"),"不匹配"))))</f>
        <v>摩托 赤狸
塞琳娜</v>
      </c>
      <c r="F7" s="26" t="str">
        <f>IF(LEFT(C7,1)="1",IFERROR(INDEX(单位卡分表!P:P,MATCH(C7,单位卡分表!A:A,0)),"未找到"),IF(LEFT(C7,1)="2",IFERROR(INDEX(技能卡分表!P:P,MATCH(C7,技能卡分表!A:A,0)),"未找到"),IF(LEFT(C7,1)="3",IFERROR(INDEX('永久加成分表（废弃）'!N:N,MATCH(C7,'永久加成分表（废弃）'!A:A,0)),"未找到"),IF(LEFT(C7,1)="4",IFERROR(INDEX(组件分表!L:L,MATCH(VALUE(LEFT(C7,4)),组件分表!A:A,0)),"未找到"),"不匹配"))))</f>
        <v>首次碰撞友方时，对其施加推力</v>
      </c>
      <c r="G7" s="26" t="str">
        <f>IF(LEFT(C7,1)="1",IFERROR(INDEX(单位卡分表!Q:Q,MATCH(C7,单位卡分表!A:A,0)),"未找到"),IF(LEFT(C7,1)="2",IFERROR(INDEX(技能卡分表!Q:Q,MATCH(C7,技能卡分表!A:A,0)),"未找到"),IF(LEFT(C7,1)="3",IFERROR(INDEX('永久加成分表（废弃）'!O:O,MATCH(C7,'永久加成分表（废弃）'!A:A,0)),"未找到"),IF(LEFT(C7,1)="4",IFERROR(INDEX(组件分表!S:S,MATCH(VALUE(LEFT(C7,4)),组件分表!A:A,0)),"未找到"),"不匹配"))))</f>
        <v>隐藏推力{0}</v>
      </c>
      <c r="H7" s="44">
        <f t="shared" si="0"/>
        <v>100121</v>
      </c>
      <c r="I7" s="44" t="str">
        <f>IF(LEFT(C7,1)="1",IFERROR(IF(INDEX(单位卡分表!AG:AG,MATCH(C7,单位卡分表!A:A,0))=0,"",INDEX(单位卡分表!AG:AG,MATCH(C7,单位卡分表!A:A,0))),"未找到"),IF(LEFT(C7,1)="2",IFERROR(IF(INDEX(技能卡分表!AG:AG,MATCH(C7,技能卡分表!A:A,0))=0,"",INDEX(技能卡分表!AG:AG,MATCH(C7,技能卡分表!A:A,0))),"未找到"),IF(LEFT(C7,1)="3",IFERROR(IF(INDEX('永久加成分表（废弃）'!AF:AF,MATCH(C7,'永久加成分表（废弃）'!A:A,0))=0,"",INDEX('永久加成分表（废弃）'!AF:AF,MATCH(C7,'永久加成分表（废弃）'!A:A,0))),"未找到"),IF(LEFT(C7,1)="4",IFERROR(IF(INDEX(组件分表!R:R,MATCH(VALUE(LEFT(C7,4)),组件分表!A:A,0))=0,"",INDEX(组件分表!R:R,MATCH(VALUE(LEFT(C7,4)),组件分表!A:A,0))),"未找到"),"不匹配"))))</f>
        <v>CollisionHeroAddForceOnce</v>
      </c>
      <c r="J7" s="89"/>
      <c r="K7" s="90" t="str">
        <f>IF(LEFT(C7,1)="1",IFERROR(CHOOSE(MATCH(INDEX(单位卡分表!C:C,MATCH(C7,单位卡分表!A:A,0)),{1,4,6},0),"单位卡","英雄卡","雇佣兵卡"),""),"")</f>
        <v>雇佣兵卡</v>
      </c>
      <c r="L7" s="91">
        <v>8</v>
      </c>
      <c r="M7" s="91">
        <v>1</v>
      </c>
      <c r="N7" s="80">
        <v>11.4</v>
      </c>
      <c r="O7" s="80">
        <v>0.5</v>
      </c>
      <c r="P7" s="80">
        <v>0.1</v>
      </c>
      <c r="Q7" s="80">
        <v>0.44</v>
      </c>
      <c r="R7" s="80">
        <v>1.47</v>
      </c>
      <c r="S7" s="80"/>
      <c r="T7" s="94" t="str">
        <f>IFERROR(IF(LEFT(C7,1)="1",IF(INDEX(单位卡分表!AE:AE,MATCH(C7,单位卡分表!A:A,0))=0,"",INDEX(单位卡分表!AE:AE,MATCH(C7,单位卡分表!A:A,0))),IF(LEFT(C7,1)="2",IF(INDEX(技能卡分表!AE:AE,MATCH(C7,技能卡分表!A:A,0))=0,"",INDEX(技能卡分表!AE:AE,MATCH(C7,技能卡分表!A:A,0))),IF(LEFT(C7,1)="4",IF(INDEX(组件分表!W:W,MATCH(VALUE(LEFT(C7,4)),组件分表!A:A,0))=0,"",INDEX(组件分表!W:W,MATCH(VALUE(LEFT(C7,4)),组件分表!A:A,0))),""))),"")</f>
        <v>Times</v>
      </c>
      <c r="U7" s="95">
        <f>IFERROR(IF(LEFT(C7,1)="1",IF(INDEX(单位卡分表!AF:AF,MATCH(C7,单位卡分表!A:A,0))=0,"",INDEX(单位卡分表!AF:AF,MATCH(C7,单位卡分表!A:A,0))),IF(LEFT(C7,1)="2",IF(INDEX(技能卡分表!AF:AF,MATCH(C7,技能卡分表!A:A,0))=0,"",INDEX(技能卡分表!AF:AF,MATCH(C7,技能卡分表!A:A,0))),IF(LEFT(C7,1)="4",IF(INDEX(组件分表!X:X,MATCH(VALUE(LEFT(C7,4)),组件分表!A:A,0))=0,"",INDEX(组件分表!X:X,MATCH(VALUE(LEFT(C7,4)),组件分表!A:A,0))),""))),"")</f>
        <v>1</v>
      </c>
      <c r="V7" s="96" t="b">
        <v>0</v>
      </c>
      <c r="W7" s="97">
        <v>6</v>
      </c>
      <c r="X7" s="97"/>
      <c r="Y7" s="97"/>
      <c r="Z7" s="97"/>
      <c r="AA7" s="97"/>
      <c r="AB7" s="97"/>
      <c r="AC7" s="102"/>
    </row>
    <row r="8" ht="19" customHeight="1" spans="3:29">
      <c r="C8" s="44">
        <v>10013</v>
      </c>
      <c r="D8" s="44"/>
      <c r="E8" s="64" t="str">
        <f>IF(LEFT(C8,1)="1",IFERROR(INDEX(单位卡分表!B:B,MATCH(C8,单位卡分表!A:A,0)),"未找到"),IF(LEFT(C8,1)="2",IFERROR(INDEX(技能卡分表!B:B,MATCH(C8,技能卡分表!A:A,0)),"未找到"),IF(LEFT(C8,1)="3",IFERROR(INDEX('永久加成分表（废弃）'!B:B,MATCH(C8,'永久加成分表（废弃）'!A:A,0)),"未找到"),IF(LEFT(C8,1)="4",IFERROR(INDEX(组件分表!C:C,MATCH(VALUE(LEFT(C8,4)),组件分表!A:A,0)),"未找到"),"不匹配"))))</f>
        <v>雨伞 守心
布洛莉Brolly</v>
      </c>
      <c r="F8" s="26" t="str">
        <f>IF(LEFT(C8,1)="1",IFERROR(INDEX(单位卡分表!P:P,MATCH(C8,单位卡分表!A:A,0)),"未找到"),IF(LEFT(C8,1)="2",IFERROR(INDEX(技能卡分表!P:P,MATCH(C8,技能卡分表!A:A,0)),"未找到"),IF(LEFT(C8,1)="3",IFERROR(INDEX('永久加成分表（废弃）'!N:N,MATCH(C8,'永久加成分表（废弃）'!A:A,0)),"未找到"),IF(LEFT(C8,1)="4",IFERROR(INDEX(组件分表!L:L,MATCH(VALUE(LEFT(C8,4)),组件分表!A:A,0)),"未找到"),"不匹配"))))</f>
        <v>碰撞友方时，为其添加圣盾</v>
      </c>
      <c r="G8" s="26" t="str">
        <f>IF(LEFT(C8,1)="1",IFERROR(INDEX(单位卡分表!Q:Q,MATCH(C8,单位卡分表!A:A,0)),"未找到"),IF(LEFT(C8,1)="2",IFERROR(INDEX(技能卡分表!Q:Q,MATCH(C8,技能卡分表!A:A,0)),"未找到"),IF(LEFT(C8,1)="3",IFERROR(INDEX('永久加成分表（废弃）'!O:O,MATCH(C8,'永久加成分表（废弃）'!A:A,0)),"未找到"),IF(LEFT(C8,1)="4",IFERROR(INDEX(组件分表!S:S,MATCH(VALUE(LEFT(C8,4)),组件分表!A:A,0)),"未找到"),"不匹配"))))</f>
        <v>隐藏触发上限{0}次</v>
      </c>
      <c r="H8" s="44">
        <f t="shared" si="0"/>
        <v>100131</v>
      </c>
      <c r="I8" s="44" t="str">
        <f>IF(LEFT(C8,1)="1",IFERROR(IF(INDEX(单位卡分表!AG:AG,MATCH(C8,单位卡分表!A:A,0))=0,"",INDEX(单位卡分表!AG:AG,MATCH(C8,单位卡分表!A:A,0))),"未找到"),IF(LEFT(C8,1)="2",IFERROR(IF(INDEX(技能卡分表!AG:AG,MATCH(C8,技能卡分表!A:A,0))=0,"",INDEX(技能卡分表!AG:AG,MATCH(C8,技能卡分表!A:A,0))),"未找到"),IF(LEFT(C8,1)="3",IFERROR(IF(INDEX('永久加成分表（废弃）'!AF:AF,MATCH(C8,'永久加成分表（废弃）'!A:A,0))=0,"",INDEX('永久加成分表（废弃）'!AF:AF,MATCH(C8,'永久加成分表（废弃）'!A:A,0))),"未找到"),IF(LEFT(C8,1)="4",IFERROR(IF(INDEX(组件分表!R:R,MATCH(VALUE(LEFT(C8,4)),组件分表!A:A,0))=0,"",INDEX(组件分表!R:R,MATCH(VALUE(LEFT(C8,4)),组件分表!A:A,0))),"未找到"),"不匹配"))))</f>
        <v>AddShieldToCollisionTeammate</v>
      </c>
      <c r="J8" s="89"/>
      <c r="K8" s="90" t="str">
        <f>IF(LEFT(C8,1)="1",IFERROR(CHOOSE(MATCH(INDEX(单位卡分表!C:C,MATCH(C8,单位卡分表!A:A,0)),{1,4,6},0),"单位卡","英雄卡","雇佣兵卡"),""),"")</f>
        <v>雇佣兵卡</v>
      </c>
      <c r="L8" s="91">
        <v>3</v>
      </c>
      <c r="M8" s="91">
        <v>1</v>
      </c>
      <c r="N8" s="80">
        <v>11.4</v>
      </c>
      <c r="O8" s="80">
        <v>0.5</v>
      </c>
      <c r="P8" s="80">
        <v>0.1</v>
      </c>
      <c r="Q8" s="80">
        <v>0.44</v>
      </c>
      <c r="R8" s="80">
        <v>1.47</v>
      </c>
      <c r="S8" s="80"/>
      <c r="T8" s="94" t="str">
        <f>IFERROR(IF(LEFT(C8,1)="1",IF(INDEX(单位卡分表!AE:AE,MATCH(C8,单位卡分表!A:A,0))=0,"",INDEX(单位卡分表!AE:AE,MATCH(C8,单位卡分表!A:A,0))),IF(LEFT(C8,1)="2",IF(INDEX(技能卡分表!AE:AE,MATCH(C8,技能卡分表!A:A,0))=0,"",INDEX(技能卡分表!AE:AE,MATCH(C8,技能卡分表!A:A,0))),IF(LEFT(C8,1)="4",IF(INDEX(组件分表!W:W,MATCH(VALUE(LEFT(C8,4)),组件分表!A:A,0))=0,"",INDEX(组件分表!W:W,MATCH(VALUE(LEFT(C8,4)),组件分表!A:A,0))),""))),"")</f>
        <v/>
      </c>
      <c r="U8" s="95" t="str">
        <f>IFERROR(IF(LEFT(C8,1)="1",IF(INDEX(单位卡分表!AF:AF,MATCH(C8,单位卡分表!A:A,0))=0,"",INDEX(单位卡分表!AF:AF,MATCH(C8,单位卡分表!A:A,0))),IF(LEFT(C8,1)="2",IF(INDEX(技能卡分表!AF:AF,MATCH(C8,技能卡分表!A:A,0))=0,"",INDEX(技能卡分表!AF:AF,MATCH(C8,技能卡分表!A:A,0))),IF(LEFT(C8,1)="4",IF(INDEX(组件分表!X:X,MATCH(VALUE(LEFT(C8,4)),组件分表!A:A,0))=0,"",INDEX(组件分表!X:X,MATCH(VALUE(LEFT(C8,4)),组件分表!A:A,0))),""))),"")</f>
        <v/>
      </c>
      <c r="V8" s="96" t="b">
        <v>0</v>
      </c>
      <c r="W8" s="97">
        <v>100</v>
      </c>
      <c r="X8" s="97"/>
      <c r="Y8" s="97"/>
      <c r="Z8" s="97"/>
      <c r="AA8" s="97"/>
      <c r="AB8" s="97"/>
      <c r="AC8" s="102"/>
    </row>
    <row r="9" ht="19" customHeight="1" spans="3:29">
      <c r="C9" s="44">
        <v>10014</v>
      </c>
      <c r="D9" s="44"/>
      <c r="E9" s="64" t="str">
        <f>IF(LEFT(C9,1)="1",IFERROR(INDEX(单位卡分表!B:B,MATCH(C9,单位卡分表!A:A,0)),"未找到"),IF(LEFT(C9,1)="2",IFERROR(INDEX(技能卡分表!B:B,MATCH(C9,技能卡分表!A:A,0)),"未找到"),IF(LEFT(C9,1)="3",IFERROR(INDEX('永久加成分表（废弃）'!B:B,MATCH(C9,'永久加成分表（废弃）'!A:A,0)),"未找到"),IF(LEFT(C9,1)="4",IFERROR(INDEX(组件分表!C:C,MATCH(VALUE(LEFT(C9,4)),组件分表!A:A,0)),"未找到"),"不匹配"))))</f>
        <v>茶壶  灵愈
波西娅Potsia</v>
      </c>
      <c r="F9" s="26" t="str">
        <f>IF(LEFT(C9,1)="1",IFERROR(INDEX(单位卡分表!P:P,MATCH(C9,单位卡分表!A:A,0)),"未找到"),IF(LEFT(C9,1)="2",IFERROR(INDEX(技能卡分表!P:P,MATCH(C9,技能卡分表!A:A,0)),"未找到"),IF(LEFT(C9,1)="3",IFERROR(INDEX('永久加成分表（废弃）'!N:N,MATCH(C9,'永久加成分表（废弃）'!A:A,0)),"未找到"),IF(LEFT(C9,1)="4",IFERROR(INDEX(组件分表!L:L,MATCH(VALUE(LEFT(C9,4)),组件分表!A:A,0)),"未找到"),"不匹配"))))</f>
        <v>碰撞友方时，为其恢复{0}点生命</v>
      </c>
      <c r="G9" s="26" t="str">
        <f>IF(LEFT(C9,1)="1",IFERROR(INDEX(单位卡分表!Q:Q,MATCH(C9,单位卡分表!A:A,0)),"未找到"),IF(LEFT(C9,1)="2",IFERROR(INDEX(技能卡分表!Q:Q,MATCH(C9,技能卡分表!A:A,0)),"未找到"),IF(LEFT(C9,1)="3",IFERROR(INDEX('永久加成分表（废弃）'!O:O,MATCH(C9,'永久加成分表（废弃）'!A:A,0)),"未找到"),IF(LEFT(C9,1)="4",IFERROR(INDEX(组件分表!S:S,MATCH(VALUE(LEFT(C9,4)),组件分表!A:A,0)),"未找到"),"不匹配"))))</f>
        <v>敌方回合也生效。隐藏触发上限{1}次</v>
      </c>
      <c r="H9" s="44">
        <f t="shared" si="0"/>
        <v>100141</v>
      </c>
      <c r="I9" s="44" t="str">
        <f>IF(LEFT(C9,1)="1",IFERROR(IF(INDEX(单位卡分表!AG:AG,MATCH(C9,单位卡分表!A:A,0))=0,"",INDEX(单位卡分表!AG:AG,MATCH(C9,单位卡分表!A:A,0))),"未找到"),IF(LEFT(C9,1)="2",IFERROR(IF(INDEX(技能卡分表!AG:AG,MATCH(C9,技能卡分表!A:A,0))=0,"",INDEX(技能卡分表!AG:AG,MATCH(C9,技能卡分表!A:A,0))),"未找到"),IF(LEFT(C9,1)="3",IFERROR(IF(INDEX('永久加成分表（废弃）'!AF:AF,MATCH(C9,'永久加成分表（废弃）'!A:A,0))=0,"",INDEX('永久加成分表（废弃）'!AF:AF,MATCH(C9,'永久加成分表（废弃）'!A:A,0))),"未找到"),IF(LEFT(C9,1)="4",IFERROR(IF(INDEX(组件分表!R:R,MATCH(VALUE(LEFT(C9,4)),组件分表!A:A,0))=0,"",INDEX(组件分表!R:R,MATCH(VALUE(LEFT(C9,4)),组件分表!A:A,0))),"未找到"),"不匹配"))))</f>
        <v>CollisionTeammateRecoverHp</v>
      </c>
      <c r="J9" s="89"/>
      <c r="K9" s="90" t="str">
        <f>IF(LEFT(C9,1)="1",IFERROR(CHOOSE(MATCH(INDEX(单位卡分表!C:C,MATCH(C9,单位卡分表!A:A,0)),{1,4,6},0),"单位卡","英雄卡","雇佣兵卡"),""),"")</f>
        <v>雇佣兵卡</v>
      </c>
      <c r="L9" s="91">
        <v>1</v>
      </c>
      <c r="M9" s="91">
        <v>1</v>
      </c>
      <c r="N9" s="80">
        <v>11.4</v>
      </c>
      <c r="O9" s="80">
        <v>0.5</v>
      </c>
      <c r="P9" s="80">
        <v>0.1</v>
      </c>
      <c r="Q9" s="80">
        <v>0.44</v>
      </c>
      <c r="R9" s="80">
        <v>1.47</v>
      </c>
      <c r="S9" s="80"/>
      <c r="T9" s="94" t="str">
        <f>IFERROR(IF(LEFT(C9,1)="1",IF(INDEX(单位卡分表!AE:AE,MATCH(C9,单位卡分表!A:A,0))=0,"",INDEX(单位卡分表!AE:AE,MATCH(C9,单位卡分表!A:A,0))),IF(LEFT(C9,1)="2",IF(INDEX(技能卡分表!AE:AE,MATCH(C9,技能卡分表!A:A,0))=0,"",INDEX(技能卡分表!AE:AE,MATCH(C9,技能卡分表!A:A,0))),IF(LEFT(C9,1)="4",IF(INDEX(组件分表!W:W,MATCH(VALUE(LEFT(C9,4)),组件分表!A:A,0))=0,"",INDEX(组件分表!W:W,MATCH(VALUE(LEFT(C9,4)),组件分表!A:A,0))),""))),"")</f>
        <v/>
      </c>
      <c r="U9" s="95" t="str">
        <f>IFERROR(IF(LEFT(C9,1)="1",IF(INDEX(单位卡分表!AF:AF,MATCH(C9,单位卡分表!A:A,0))=0,"",INDEX(单位卡分表!AF:AF,MATCH(C9,单位卡分表!A:A,0))),IF(LEFT(C9,1)="2",IF(INDEX(技能卡分表!AF:AF,MATCH(C9,技能卡分表!A:A,0))=0,"",INDEX(技能卡分表!AF:AF,MATCH(C9,技能卡分表!A:A,0))),IF(LEFT(C9,1)="4",IF(INDEX(组件分表!X:X,MATCH(VALUE(LEFT(C9,4)),组件分表!A:A,0))=0,"",INDEX(组件分表!X:X,MATCH(VALUE(LEFT(C9,4)),组件分表!A:A,0))),""))),"")</f>
        <v/>
      </c>
      <c r="V9" s="96" t="b">
        <v>0</v>
      </c>
      <c r="W9" s="97">
        <v>20</v>
      </c>
      <c r="X9" s="97">
        <v>100</v>
      </c>
      <c r="Y9" s="97"/>
      <c r="Z9" s="97"/>
      <c r="AA9" s="97"/>
      <c r="AB9" s="97"/>
      <c r="AC9" s="102"/>
    </row>
    <row r="10" ht="19" customHeight="1" spans="3:29">
      <c r="C10" s="44">
        <v>10015</v>
      </c>
      <c r="D10" s="44"/>
      <c r="E10" s="64" t="str">
        <f>IF(LEFT(C10,1)="1",IFERROR(INDEX(单位卡分表!B:B,MATCH(C10,单位卡分表!A:A,0)),"未找到"),IF(LEFT(C10,1)="2",IFERROR(INDEX(技能卡分表!B:B,MATCH(C10,技能卡分表!A:A,0)),"未找到"),IF(LEFT(C10,1)="3",IFERROR(INDEX('永久加成分表（废弃）'!B:B,MATCH(C10,'永久加成分表（废弃）'!A:A,0)),"未找到"),IF(LEFT(C10,1)="4",IFERROR(INDEX(组件分表!C:C,MATCH(VALUE(LEFT(C10,4)),组件分表!A:A,0)),"未找到"),"不匹配"))))</f>
        <v>留声机 回音
玛利亚</v>
      </c>
      <c r="F10" s="26" t="str">
        <f>IF(LEFT(C10,1)="1",IFERROR(INDEX(单位卡分表!P:P,MATCH(C10,单位卡分表!A:A,0)),"未找到"),IF(LEFT(C10,1)="2",IFERROR(INDEX(技能卡分表!P:P,MATCH(C10,技能卡分表!A:A,0)),"未找到"),IF(LEFT(C10,1)="3",IFERROR(INDEX('永久加成分表（废弃）'!N:N,MATCH(C10,'永久加成分表（废弃）'!A:A,0)),"未找到"),IF(LEFT(C10,1)="4",IFERROR(INDEX(组件分表!L:L,MATCH(VALUE(LEFT(C10,4)),组件分表!A:A,0)),"未找到"),"不匹配"))))</f>
        <v>回合结束时：对随机敌方单位造成{0}点伤害，每有{1}连击，伤害+{2}</v>
      </c>
      <c r="G10" s="26">
        <f>IF(LEFT(C10,1)="1",IFERROR(INDEX(单位卡分表!Q:Q,MATCH(C10,单位卡分表!A:A,0)),"未找到"),IF(LEFT(C10,1)="2",IFERROR(INDEX(技能卡分表!Q:Q,MATCH(C10,技能卡分表!A:A,0)),"未找到"),IF(LEFT(C10,1)="3",IFERROR(INDEX('永久加成分表（废弃）'!O:O,MATCH(C10,'永久加成分表（废弃）'!A:A,0)),"未找到"),IF(LEFT(C10,1)="4",IFERROR(INDEX(组件分表!S:S,MATCH(VALUE(LEFT(C10,4)),组件分表!A:A,0)),"未找到"),"不匹配"))))</f>
        <v>0</v>
      </c>
      <c r="H10" s="44">
        <f t="shared" si="0"/>
        <v>100151</v>
      </c>
      <c r="I10" s="44" t="str">
        <f>IF(LEFT(C10,1)="1",IFERROR(IF(INDEX(单位卡分表!AG:AG,MATCH(C10,单位卡分表!A:A,0))=0,"",INDEX(单位卡分表!AG:AG,MATCH(C10,单位卡分表!A:A,0))),"未找到"),IF(LEFT(C10,1)="2",IFERROR(IF(INDEX(技能卡分表!AG:AG,MATCH(C10,技能卡分表!A:A,0))=0,"",INDEX(技能卡分表!AG:AG,MATCH(C10,技能卡分表!A:A,0))),"未找到"),IF(LEFT(C10,1)="3",IFERROR(IF(INDEX('永久加成分表（废弃）'!AF:AF,MATCH(C10,'永久加成分表（废弃）'!A:A,0))=0,"",INDEX('永久加成分表（废弃）'!AF:AF,MATCH(C10,'永久加成分表（废弃）'!A:A,0))),"未找到"),IF(LEFT(C10,1)="4",IFERROR(IF(INDEX(组件分表!R:R,MATCH(VALUE(LEFT(C10,4)),组件分表!A:A,0))=0,"",INDEX(组件分表!R:R,MATCH(VALUE(LEFT(C10,4)),组件分表!A:A,0))),"未找到"),"不匹配"))))</f>
        <v>CausePercentAttackDamageByComboCounts</v>
      </c>
      <c r="J10" s="89"/>
      <c r="K10" s="90" t="str">
        <f>IF(LEFT(C10,1)="1",IFERROR(CHOOSE(MATCH(INDEX(单位卡分表!C:C,MATCH(C10,单位卡分表!A:A,0)),{1,4,6},0),"单位卡","英雄卡","雇佣兵卡"),""),"")</f>
        <v>单位卡</v>
      </c>
      <c r="L10" s="91">
        <v>2</v>
      </c>
      <c r="M10" s="91">
        <v>40</v>
      </c>
      <c r="N10" s="80">
        <v>13.6</v>
      </c>
      <c r="O10" s="80">
        <v>0.65</v>
      </c>
      <c r="P10" s="80">
        <v>0.12</v>
      </c>
      <c r="Q10" s="80">
        <v>1.66</v>
      </c>
      <c r="R10" s="80">
        <v>1.47</v>
      </c>
      <c r="S10" s="80"/>
      <c r="T10" s="94" t="str">
        <f>IFERROR(IF(LEFT(C10,1)="1",IF(INDEX(单位卡分表!AE:AE,MATCH(C10,单位卡分表!A:A,0))=0,"",INDEX(单位卡分表!AE:AE,MATCH(C10,单位卡分表!A:A,0))),IF(LEFT(C10,1)="2",IF(INDEX(技能卡分表!AE:AE,MATCH(C10,技能卡分表!A:A,0))=0,"",INDEX(技能卡分表!AE:AE,MATCH(C10,技能卡分表!A:A,0))),IF(LEFT(C10,1)="4",IF(INDEX(组件分表!W:W,MATCH(VALUE(LEFT(C10,4)),组件分表!A:A,0))=0,"",INDEX(组件分表!W:W,MATCH(VALUE(LEFT(C10,4)),组件分表!A:A,0))),""))),"")</f>
        <v>Times</v>
      </c>
      <c r="U10" s="95">
        <f>IFERROR(IF(LEFT(C10,1)="1",IF(INDEX(单位卡分表!AF:AF,MATCH(C10,单位卡分表!A:A,0))=0,"",INDEX(单位卡分表!AF:AF,MATCH(C10,单位卡分表!A:A,0))),IF(LEFT(C10,1)="2",IF(INDEX(技能卡分表!AF:AF,MATCH(C10,技能卡分表!A:A,0))=0,"",INDEX(技能卡分表!AF:AF,MATCH(C10,技能卡分表!A:A,0))),IF(LEFT(C10,1)="4",IF(INDEX(组件分表!X:X,MATCH(VALUE(LEFT(C10,4)),组件分表!A:A,0))=0,"",INDEX(组件分表!X:X,MATCH(VALUE(LEFT(C10,4)),组件分表!A:A,0))),""))),"")</f>
        <v>1</v>
      </c>
      <c r="V10" s="96" t="b">
        <v>0</v>
      </c>
      <c r="W10" s="97">
        <v>6</v>
      </c>
      <c r="X10" s="97">
        <v>3</v>
      </c>
      <c r="Y10" s="97">
        <v>6</v>
      </c>
      <c r="Z10" s="97"/>
      <c r="AA10" s="97"/>
      <c r="AB10" s="97"/>
      <c r="AC10" s="102"/>
    </row>
    <row r="11" ht="19" customHeight="1" spans="3:29">
      <c r="C11" s="44">
        <v>10016</v>
      </c>
      <c r="D11" s="44"/>
      <c r="E11" s="64" t="str">
        <f>IF(LEFT(C11,1)="1",IFERROR(INDEX(单位卡分表!B:B,MATCH(C11,单位卡分表!A:A,0)),"未找到"),IF(LEFT(C11,1)="2",IFERROR(INDEX(技能卡分表!B:B,MATCH(C11,技能卡分表!A:A,0)),"未找到"),IF(LEFT(C11,1)="3",IFERROR(INDEX('永久加成分表（废弃）'!B:B,MATCH(C11,'永久加成分表（废弃）'!A:A,0)),"未找到"),IF(LEFT(C11,1)="4",IFERROR(INDEX(组件分表!C:C,MATCH(VALUE(LEFT(C11,4)),组件分表!A:A,0)),"未找到"),"不匹配"))))</f>
        <v>电扇 彩虹</v>
      </c>
      <c r="F11" s="26" t="str">
        <f>IF(LEFT(C11,1)="1",IFERROR(INDEX(单位卡分表!P:P,MATCH(C11,单位卡分表!A:A,0)),"未找到"),IF(LEFT(C11,1)="2",IFERROR(INDEX(技能卡分表!P:P,MATCH(C11,技能卡分表!A:A,0)),"未找到"),IF(LEFT(C11,1)="3",IFERROR(INDEX('永久加成分表（废弃）'!N:N,MATCH(C11,'永久加成分表（废弃）'!A:A,0)),"未找到"),IF(LEFT(C11,1)="4",IFERROR(INDEX(组件分表!L:L,MATCH(VALUE(LEFT(C11,4)),组件分表!A:A,0)),"未找到"),"不匹配"))))</f>
        <v>在场时：我方打出的卡牌发射速度增加{0}%</v>
      </c>
      <c r="G11" s="26" t="str">
        <f>IF(LEFT(C11,1)="1",IFERROR(INDEX(单位卡分表!Q:Q,MATCH(C11,单位卡分表!A:A,0)),"未找到"),IF(LEFT(C11,1)="2",IFERROR(INDEX(技能卡分表!Q:Q,MATCH(C11,技能卡分表!A:A,0)),"未找到"),IF(LEFT(C11,1)="3",IFERROR(INDEX('永久加成分表（废弃）'!O:O,MATCH(C11,'永久加成分表（废弃）'!A:A,0)),"未找到"),IF(LEFT(C11,1)="4",IFERROR(INDEX(组件分表!S:S,MATCH(VALUE(LEFT(C11,4)),组件分表!A:A,0)),"未找到"),"不匹配"))))</f>
        <v>可叠加，所有百分比加成，先加后乘，AddShootCardSpeedPercent</v>
      </c>
      <c r="H11" s="44">
        <f t="shared" si="0"/>
        <v>100161</v>
      </c>
      <c r="I11" s="44" t="str">
        <f>IF(LEFT(C11,1)="1",IFERROR(IF(INDEX(单位卡分表!AG:AG,MATCH(C11,单位卡分表!A:A,0))=0,"",INDEX(单位卡分表!AG:AG,MATCH(C11,单位卡分表!A:A,0))),"未找到"),IF(LEFT(C11,1)="2",IFERROR(IF(INDEX(技能卡分表!AG:AG,MATCH(C11,技能卡分表!A:A,0))=0,"",INDEX(技能卡分表!AG:AG,MATCH(C11,技能卡分表!A:A,0))),"未找到"),IF(LEFT(C11,1)="3",IFERROR(IF(INDEX('永久加成分表（废弃）'!AF:AF,MATCH(C11,'永久加成分表（废弃）'!A:A,0))=0,"",INDEX('永久加成分表（废弃）'!AF:AF,MATCH(C11,'永久加成分表（废弃）'!A:A,0))),"未找到"),IF(LEFT(C11,1)="4",IFERROR(IF(INDEX(组件分表!R:R,MATCH(VALUE(LEFT(C11,4)),组件分表!A:A,0))=0,"",INDEX(组件分表!R:R,MATCH(VALUE(LEFT(C11,4)),组件分表!A:A,0))),"未找到"),"不匹配"))))</f>
        <v>CreatureAddShootCardSpeed</v>
      </c>
      <c r="J11" s="89"/>
      <c r="K11" s="90" t="str">
        <f>IF(LEFT(C11,1)="1",IFERROR(CHOOSE(MATCH(INDEX(单位卡分表!C:C,MATCH(C11,单位卡分表!A:A,0)),{1,4,6},0),"单位卡","英雄卡","雇佣兵卡"),""),"")</f>
        <v>单位卡</v>
      </c>
      <c r="L11" s="91">
        <v>5</v>
      </c>
      <c r="M11" s="91">
        <v>45</v>
      </c>
      <c r="N11" s="80">
        <v>13.6</v>
      </c>
      <c r="O11" s="80">
        <v>0.65</v>
      </c>
      <c r="P11" s="80">
        <v>0.12</v>
      </c>
      <c r="Q11" s="80">
        <v>1.66</v>
      </c>
      <c r="R11" s="80">
        <v>1.47</v>
      </c>
      <c r="S11" s="80"/>
      <c r="T11" s="94" t="str">
        <f>IFERROR(IF(LEFT(C11,1)="1",IF(INDEX(单位卡分表!AE:AE,MATCH(C11,单位卡分表!A:A,0))=0,"",INDEX(单位卡分表!AE:AE,MATCH(C11,单位卡分表!A:A,0))),IF(LEFT(C11,1)="2",IF(INDEX(技能卡分表!AE:AE,MATCH(C11,技能卡分表!A:A,0))=0,"",INDEX(技能卡分表!AE:AE,MATCH(C11,技能卡分表!A:A,0))),IF(LEFT(C11,1)="4",IF(INDEX(组件分表!W:W,MATCH(VALUE(LEFT(C11,4)),组件分表!A:A,0))=0,"",INDEX(组件分表!W:W,MATCH(VALUE(LEFT(C11,4)),组件分表!A:A,0))),""))),"")</f>
        <v/>
      </c>
      <c r="U11" s="95" t="str">
        <f>IFERROR(IF(LEFT(C11,1)="1",IF(INDEX(单位卡分表!AF:AF,MATCH(C11,单位卡分表!A:A,0))=0,"",INDEX(单位卡分表!AF:AF,MATCH(C11,单位卡分表!A:A,0))),IF(LEFT(C11,1)="2",IF(INDEX(技能卡分表!AF:AF,MATCH(C11,技能卡分表!A:A,0))=0,"",INDEX(技能卡分表!AF:AF,MATCH(C11,技能卡分表!A:A,0))),IF(LEFT(C11,1)="4",IF(INDEX(组件分表!X:X,MATCH(VALUE(LEFT(C11,4)),组件分表!A:A,0))=0,"",INDEX(组件分表!X:X,MATCH(VALUE(LEFT(C11,4)),组件分表!A:A,0))),""))),"")</f>
        <v/>
      </c>
      <c r="V11" s="96" t="b">
        <v>0</v>
      </c>
      <c r="W11" s="97">
        <v>30</v>
      </c>
      <c r="X11" s="97"/>
      <c r="Y11" s="97"/>
      <c r="Z11" s="97"/>
      <c r="AA11" s="97"/>
      <c r="AB11" s="97"/>
      <c r="AC11" s="102"/>
    </row>
    <row r="12" ht="19" customHeight="1" spans="3:29">
      <c r="C12" s="44">
        <v>10017</v>
      </c>
      <c r="D12" s="44"/>
      <c r="E12" s="64" t="str">
        <f>IF(LEFT(C12,1)="1",IFERROR(INDEX(单位卡分表!B:B,MATCH(C12,单位卡分表!A:A,0)),"未找到"),IF(LEFT(C12,1)="2",IFERROR(INDEX(技能卡分表!B:B,MATCH(C12,技能卡分表!A:A,0)),"未找到"),IF(LEFT(C12,1)="3",IFERROR(INDEX('永久加成分表（废弃）'!B:B,MATCH(C12,'永久加成分表（废弃）'!A:A,0)),"未找到"),IF(LEFT(C12,1)="4",IFERROR(INDEX(组件分表!C:C,MATCH(VALUE(LEFT(C12,4)),组件分表!A:A,0)),"未找到"),"不匹配"))))</f>
        <v>电池 欧姆</v>
      </c>
      <c r="F12" s="26" t="str">
        <f>IF(LEFT(C12,1)="1",IFERROR(INDEX(单位卡分表!P:P,MATCH(C12,单位卡分表!A:A,0)),"未找到"),IF(LEFT(C12,1)="2",IFERROR(INDEX(技能卡分表!P:P,MATCH(C12,技能卡分表!A:A,0)),"未找到"),IF(LEFT(C12,1)="3",IFERROR(INDEX('永久加成分表（废弃）'!N:N,MATCH(C12,'永久加成分表（废弃）'!A:A,0)),"未找到"),IF(LEFT(C12,1)="4",IFERROR(INDEX(组件分表!L:L,MATCH(VALUE(LEFT(C12,4)),组件分表!A:A,0)),"未找到"),"不匹配"))))</f>
        <v>在场时：我方每获得{0}次连击数，额外获得{1}次连击</v>
      </c>
      <c r="G12" s="26" t="str">
        <f>IF(LEFT(C12,1)="1",IFERROR(INDEX(单位卡分表!Q:Q,MATCH(C12,单位卡分表!A:A,0)),"未找到"),IF(LEFT(C12,1)="2",IFERROR(INDEX(技能卡分表!Q:Q,MATCH(C12,技能卡分表!A:A,0)),"未找到"),IF(LEFT(C12,1)="3",IFERROR(INDEX('永久加成分表（废弃）'!O:O,MATCH(C12,'永久加成分表（废弃）'!A:A,0)),"未找到"),IF(LEFT(C12,1)="4",IFERROR(INDEX(组件分表!S:S,MATCH(VALUE(LEFT(C12,4)),组件分表!A:A,0)),"未找到"),"不匹配"))))</f>
        <v>多个欧姆不叠加</v>
      </c>
      <c r="H12" s="44">
        <f t="shared" si="0"/>
        <v>100171</v>
      </c>
      <c r="I12" s="44" t="str">
        <f>IF(LEFT(C12,1)="1",IFERROR(IF(INDEX(单位卡分表!AG:AG,MATCH(C12,单位卡分表!A:A,0))=0,"",INDEX(单位卡分表!AG:AG,MATCH(C12,单位卡分表!A:A,0))),"未找到"),IF(LEFT(C12,1)="2",IFERROR(IF(INDEX(技能卡分表!AG:AG,MATCH(C12,技能卡分表!A:A,0))=0,"",INDEX(技能卡分表!AG:AG,MATCH(C12,技能卡分表!A:A,0))),"未找到"),IF(LEFT(C12,1)="3",IFERROR(IF(INDEX('永久加成分表（废弃）'!AF:AF,MATCH(C12,'永久加成分表（废弃）'!A:A,0))=0,"",INDEX('永久加成分表（废弃）'!AF:AF,MATCH(C12,'永久加成分表（废弃）'!A:A,0))),"未找到"),IF(LEFT(C12,1)="4",IFERROR(IF(INDEX(组件分表!R:R,MATCH(VALUE(LEFT(C12,4)),组件分表!A:A,0))=0,"",INDEX(组件分表!R:R,MATCH(VALUE(LEFT(C12,4)),组件分表!A:A,0))),"未找到"),"不匹配"))))</f>
        <v>AddEnergyForHeroAtRoundOver</v>
      </c>
      <c r="J12" s="89"/>
      <c r="K12" s="90" t="str">
        <f>IF(LEFT(C12,1)="1",IFERROR(CHOOSE(MATCH(INDEX(单位卡分表!C:C,MATCH(C12,单位卡分表!A:A,0)),{1,4,6},0),"单位卡","英雄卡","雇佣兵卡"),""),"")</f>
        <v>单位卡</v>
      </c>
      <c r="L12" s="91">
        <v>3</v>
      </c>
      <c r="M12" s="91">
        <v>60</v>
      </c>
      <c r="N12" s="80">
        <v>13.6</v>
      </c>
      <c r="O12" s="80">
        <v>0.65</v>
      </c>
      <c r="P12" s="80">
        <v>0.12</v>
      </c>
      <c r="Q12" s="80">
        <v>1.66</v>
      </c>
      <c r="R12" s="80">
        <v>1.47</v>
      </c>
      <c r="S12" s="80"/>
      <c r="T12" s="94" t="str">
        <f>IFERROR(IF(LEFT(C12,1)="1",IF(INDEX(单位卡分表!AE:AE,MATCH(C12,单位卡分表!A:A,0))=0,"",INDEX(单位卡分表!AE:AE,MATCH(C12,单位卡分表!A:A,0))),IF(LEFT(C12,1)="2",IF(INDEX(技能卡分表!AE:AE,MATCH(C12,技能卡分表!A:A,0))=0,"",INDEX(技能卡分表!AE:AE,MATCH(C12,技能卡分表!A:A,0))),IF(LEFT(C12,1)="4",IF(INDEX(组件分表!W:W,MATCH(VALUE(LEFT(C12,4)),组件分表!A:A,0))=0,"",INDEX(组件分表!W:W,MATCH(VALUE(LEFT(C12,4)),组件分表!A:A,0))),""))),"")</f>
        <v/>
      </c>
      <c r="U12" s="95" t="str">
        <f>IFERROR(IF(LEFT(C12,1)="1",IF(INDEX(单位卡分表!AF:AF,MATCH(C12,单位卡分表!A:A,0))=0,"",INDEX(单位卡分表!AF:AF,MATCH(C12,单位卡分表!A:A,0))),IF(LEFT(C12,1)="2",IF(INDEX(技能卡分表!AF:AF,MATCH(C12,技能卡分表!A:A,0))=0,"",INDEX(技能卡分表!AF:AF,MATCH(C12,技能卡分表!A:A,0))),IF(LEFT(C12,1)="4",IF(INDEX(组件分表!X:X,MATCH(VALUE(LEFT(C12,4)),组件分表!A:A,0))=0,"",INDEX(组件分表!X:X,MATCH(VALUE(LEFT(C12,4)),组件分表!A:A,0))),""))),"")</f>
        <v/>
      </c>
      <c r="V12" s="96" t="b">
        <v>0</v>
      </c>
      <c r="W12" s="97">
        <v>6</v>
      </c>
      <c r="X12" s="97">
        <v>2</v>
      </c>
      <c r="Y12" s="97"/>
      <c r="Z12" s="97"/>
      <c r="AA12" s="97"/>
      <c r="AB12" s="97"/>
      <c r="AC12" s="102"/>
    </row>
    <row r="13" ht="19" customHeight="1" spans="3:29">
      <c r="C13" s="44">
        <v>10018</v>
      </c>
      <c r="D13" s="44"/>
      <c r="E13" s="64" t="str">
        <f>IF(LEFT(C13,1)="1",IFERROR(INDEX(单位卡分表!B:B,MATCH(C13,单位卡分表!A:A,0)),"未找到"),IF(LEFT(C13,1)="2",IFERROR(INDEX(技能卡分表!B:B,MATCH(C13,技能卡分表!A:A,0)),"未找到"),IF(LEFT(C13,1)="3",IFERROR(INDEX('永久加成分表（废弃）'!B:B,MATCH(C13,'永久加成分表（废弃）'!A:A,0)),"未找到"),IF(LEFT(C13,1)="4",IFERROR(INDEX(组件分表!C:C,MATCH(VALUE(LEFT(C13,4)),组件分表!A:A,0)),"未找到"),"不匹配"))))</f>
        <v>萨克斯 莉莉（Lily was here）</v>
      </c>
      <c r="F13" s="26" t="str">
        <f>IF(LEFT(C13,1)="1",IFERROR(INDEX(单位卡分表!P:P,MATCH(C13,单位卡分表!A:A,0)),"未找到"),IF(LEFT(C13,1)="2",IFERROR(INDEX(技能卡分表!P:P,MATCH(C13,技能卡分表!A:A,0)),"未找到"),IF(LEFT(C13,1)="3",IFERROR(INDEX('永久加成分表（废弃）'!N:N,MATCH(C13,'永久加成分表（废弃）'!A:A,0)),"未找到"),IF(LEFT(C13,1)="4",IFERROR(INDEX(组件分表!L:L,MATCH(VALUE(LEFT(C13,4)),组件分表!A:A,0)),"未找到"),"不匹配"))))</f>
        <v>我方回合：每有我方单位离场时，我方英雄回复{0}点生命</v>
      </c>
      <c r="G13" s="26" t="str">
        <f>IF(LEFT(C13,1)="1",IFERROR(INDEX(单位卡分表!Q:Q,MATCH(C13,单位卡分表!A:A,0)),"未找到"),IF(LEFT(C13,1)="2",IFERROR(INDEX(技能卡分表!Q:Q,MATCH(C13,技能卡分表!A:A,0)),"未找到"),IF(LEFT(C13,1)="3",IFERROR(INDEX('永久加成分表（废弃）'!O:O,MATCH(C13,'永久加成分表（废弃）'!A:A,0)),"未找到"),IF(LEFT(C13,1)="4",IFERROR(INDEX(组件分表!S:S,MATCH(VALUE(LEFT(C13,4)),组件分表!A:A,0)),"未找到"),"不匹配"))))</f>
        <v>（死亡，被吞噬，雇佣兵都算），被吞噬后，被吞噬单位死亡，只算一次离场（因为吞噬已经算离场了）</v>
      </c>
      <c r="H13" s="44">
        <f t="shared" si="0"/>
        <v>100181</v>
      </c>
      <c r="I13" s="44" t="str">
        <f>IF(LEFT(C13,1)="1",IFERROR(IF(INDEX(单位卡分表!AG:AG,MATCH(C13,单位卡分表!A:A,0))=0,"",INDEX(单位卡分表!AG:AG,MATCH(C13,单位卡分表!A:A,0))),"未找到"),IF(LEFT(C13,1)="2",IFERROR(IF(INDEX(技能卡分表!AG:AG,MATCH(C13,技能卡分表!A:A,0))=0,"",INDEX(技能卡分表!AG:AG,MATCH(C13,技能卡分表!A:A,0))),"未找到"),IF(LEFT(C13,1)="3",IFERROR(IF(INDEX('永久加成分表（废弃）'!AF:AF,MATCH(C13,'永久加成分表（废弃）'!A:A,0))=0,"",INDEX('永久加成分表（废弃）'!AF:AF,MATCH(C13,'永久加成分表（废弃）'!A:A,0))),"未找到"),IF(LEFT(C13,1)="4",IFERROR(IF(INDEX(组件分表!R:R,MATCH(VALUE(LEFT(C13,4)),组件分表!A:A,0))=0,"",INDEX(组件分表!R:R,MATCH(VALUE(LEFT(C13,4)),组件分表!A:A,0))),"未找到"),"不匹配"))))</f>
        <v>CauseDamageWhenKillEnemy</v>
      </c>
      <c r="J13" s="89"/>
      <c r="K13" s="90" t="str">
        <f>IF(LEFT(C13,1)="1",IFERROR(CHOOSE(MATCH(INDEX(单位卡分表!C:C,MATCH(C13,单位卡分表!A:A,0)),{1,4,6},0),"单位卡","英雄卡","雇佣兵卡"),""),"")</f>
        <v>单位卡</v>
      </c>
      <c r="L13" s="91">
        <v>5</v>
      </c>
      <c r="M13" s="91">
        <v>42</v>
      </c>
      <c r="N13" s="80">
        <v>13.6</v>
      </c>
      <c r="O13" s="80">
        <v>0.65</v>
      </c>
      <c r="P13" s="80">
        <v>0.12</v>
      </c>
      <c r="Q13" s="80">
        <v>1.66</v>
      </c>
      <c r="R13" s="80">
        <v>1.47</v>
      </c>
      <c r="S13" s="80"/>
      <c r="T13" s="94" t="str">
        <f>IFERROR(IF(LEFT(C13,1)="1",IF(INDEX(单位卡分表!AE:AE,MATCH(C13,单位卡分表!A:A,0))=0,"",INDEX(单位卡分表!AE:AE,MATCH(C13,单位卡分表!A:A,0))),IF(LEFT(C13,1)="2",IF(INDEX(技能卡分表!AE:AE,MATCH(C13,技能卡分表!A:A,0))=0,"",INDEX(技能卡分表!AE:AE,MATCH(C13,技能卡分表!A:A,0))),IF(LEFT(C13,1)="4",IF(INDEX(组件分表!W:W,MATCH(VALUE(LEFT(C13,4)),组件分表!A:A,0))=0,"",INDEX(组件分表!W:W,MATCH(VALUE(LEFT(C13,4)),组件分表!A:A,0))),""))),"")</f>
        <v/>
      </c>
      <c r="U13" s="95" t="str">
        <f>IFERROR(IF(LEFT(C13,1)="1",IF(INDEX(单位卡分表!AF:AF,MATCH(C13,单位卡分表!A:A,0))=0,"",INDEX(单位卡分表!AF:AF,MATCH(C13,单位卡分表!A:A,0))),IF(LEFT(C13,1)="2",IF(INDEX(技能卡分表!AF:AF,MATCH(C13,技能卡分表!A:A,0))=0,"",INDEX(技能卡分表!AF:AF,MATCH(C13,技能卡分表!A:A,0))),IF(LEFT(C13,1)="4",IF(INDEX(组件分表!X:X,MATCH(VALUE(LEFT(C13,4)),组件分表!A:A,0))=0,"",INDEX(组件分表!X:X,MATCH(VALUE(LEFT(C13,4)),组件分表!A:A,0))),""))),"")</f>
        <v/>
      </c>
      <c r="V13" s="96" t="b">
        <v>0</v>
      </c>
      <c r="W13" s="97">
        <v>10</v>
      </c>
      <c r="X13" s="97"/>
      <c r="Y13" s="97"/>
      <c r="Z13" s="97"/>
      <c r="AA13" s="97"/>
      <c r="AB13" s="97"/>
      <c r="AC13" s="102"/>
    </row>
    <row r="14" ht="19" customHeight="1" spans="3:29">
      <c r="C14" s="44">
        <v>10019</v>
      </c>
      <c r="D14" s="44"/>
      <c r="E14" s="64" t="str">
        <f>IF(LEFT(C14,1)="1",IFERROR(INDEX(单位卡分表!B:B,MATCH(C14,单位卡分表!A:A,0)),"未找到"),IF(LEFT(C14,1)="2",IFERROR(INDEX(技能卡分表!B:B,MATCH(C14,技能卡分表!A:A,0)),"未找到"),IF(LEFT(C14,1)="3",IFERROR(INDEX('永久加成分表（废弃）'!B:B,MATCH(C14,'永久加成分表（废弃）'!A:A,0)),"未找到"),IF(LEFT(C14,1)="4",IFERROR(INDEX(组件分表!C:C,MATCH(VALUE(LEFT(C14,4)),组件分表!A:A,0)),"未找到"),"不匹配"))))</f>
        <v>电池 焦耳</v>
      </c>
      <c r="F14" s="26" t="str">
        <f>IF(LEFT(C14,1)="1",IFERROR(INDEX(单位卡分表!P:P,MATCH(C14,单位卡分表!A:A,0)),"未找到"),IF(LEFT(C14,1)="2",IFERROR(INDEX(技能卡分表!P:P,MATCH(C14,技能卡分表!A:A,0)),"未找到"),IF(LEFT(C14,1)="3",IFERROR(INDEX('永久加成分表（废弃）'!N:N,MATCH(C14,'永久加成分表（废弃）'!A:A,0)),"未找到"),IF(LEFT(C14,1)="4",IFERROR(INDEX(组件分表!L:L,MATCH(VALUE(LEFT(C14,4)),组件分表!A:A,0)),"未找到"),"不匹配"))))</f>
        <v>在场时：我方所有爆炸伤害增加{0}%</v>
      </c>
      <c r="G14" s="26">
        <f>IF(LEFT(C14,1)="1",IFERROR(INDEX(单位卡分表!Q:Q,MATCH(C14,单位卡分表!A:A,0)),"未找到"),IF(LEFT(C14,1)="2",IFERROR(INDEX(技能卡分表!Q:Q,MATCH(C14,技能卡分表!A:A,0)),"未找到"),IF(LEFT(C14,1)="3",IFERROR(INDEX('永久加成分表（废弃）'!O:O,MATCH(C14,'永久加成分表（废弃）'!A:A,0)),"未找到"),IF(LEFT(C14,1)="4",IFERROR(INDEX(组件分表!S:S,MATCH(VALUE(LEFT(C14,4)),组件分表!A:A,0)),"未找到"),"不匹配"))))</f>
        <v>0</v>
      </c>
      <c r="H14" s="44">
        <f t="shared" si="0"/>
        <v>100191</v>
      </c>
      <c r="I14" s="44" t="str">
        <f>IF(LEFT(C14,1)="1",IFERROR(IF(INDEX(单位卡分表!AG:AG,MATCH(C14,单位卡分表!A:A,0))=0,"",INDEX(单位卡分表!AG:AG,MATCH(C14,单位卡分表!A:A,0))),"未找到"),IF(LEFT(C14,1)="2",IFERROR(IF(INDEX(技能卡分表!AG:AG,MATCH(C14,技能卡分表!A:A,0))=0,"",INDEX(技能卡分表!AG:AG,MATCH(C14,技能卡分表!A:A,0))),"未找到"),IF(LEFT(C14,1)="3",IFERROR(IF(INDEX('永久加成分表（废弃）'!AF:AF,MATCH(C14,'永久加成分表（废弃）'!A:A,0))=0,"",INDEX('永久加成分表（废弃）'!AF:AF,MATCH(C14,'永久加成分表（废弃）'!A:A,0))),"未找到"),IF(LEFT(C14,1)="4",IFERROR(IF(INDEX(组件分表!R:R,MATCH(VALUE(LEFT(C14,4)),组件分表!A:A,0))=0,"",INDEX(组件分表!R:R,MATCH(VALUE(LEFT(C14,4)),组件分表!A:A,0))),"未找到"),"不匹配"))))</f>
        <v>AddEnergyWhenKillEnemy</v>
      </c>
      <c r="J14" s="89"/>
      <c r="K14" s="90" t="str">
        <f>IF(LEFT(C14,1)="1",IFERROR(CHOOSE(MATCH(INDEX(单位卡分表!C:C,MATCH(C14,单位卡分表!A:A,0)),{1,4,6},0),"单位卡","英雄卡","雇佣兵卡"),""),"")</f>
        <v>单位卡</v>
      </c>
      <c r="L14" s="91">
        <v>6</v>
      </c>
      <c r="M14" s="91">
        <v>36</v>
      </c>
      <c r="N14" s="80">
        <v>13.6</v>
      </c>
      <c r="O14" s="80">
        <v>0.65</v>
      </c>
      <c r="P14" s="80">
        <v>0.12</v>
      </c>
      <c r="Q14" s="80">
        <v>1.66</v>
      </c>
      <c r="R14" s="80">
        <v>1.47</v>
      </c>
      <c r="S14" s="80"/>
      <c r="T14" s="94" t="str">
        <f>IFERROR(IF(LEFT(C14,1)="1",IF(INDEX(单位卡分表!AE:AE,MATCH(C14,单位卡分表!A:A,0))=0,"",INDEX(单位卡分表!AE:AE,MATCH(C14,单位卡分表!A:A,0))),IF(LEFT(C14,1)="2",IF(INDEX(技能卡分表!AE:AE,MATCH(C14,技能卡分表!A:A,0))=0,"",INDEX(技能卡分表!AE:AE,MATCH(C14,技能卡分表!A:A,0))),IF(LEFT(C14,1)="4",IF(INDEX(组件分表!W:W,MATCH(VALUE(LEFT(C14,4)),组件分表!A:A,0))=0,"",INDEX(组件分表!W:W,MATCH(VALUE(LEFT(C14,4)),组件分表!A:A,0))),""))),"")</f>
        <v/>
      </c>
      <c r="U14" s="95" t="str">
        <f>IFERROR(IF(LEFT(C14,1)="1",IF(INDEX(单位卡分表!AF:AF,MATCH(C14,单位卡分表!A:A,0))=0,"",INDEX(单位卡分表!AF:AF,MATCH(C14,单位卡分表!A:A,0))),IF(LEFT(C14,1)="2",IF(INDEX(技能卡分表!AF:AF,MATCH(C14,技能卡分表!A:A,0))=0,"",INDEX(技能卡分表!AF:AF,MATCH(C14,技能卡分表!A:A,0))),IF(LEFT(C14,1)="4",IF(INDEX(组件分表!X:X,MATCH(VALUE(LEFT(C14,4)),组件分表!A:A,0))=0,"",INDEX(组件分表!X:X,MATCH(VALUE(LEFT(C14,4)),组件分表!A:A,0))),""))),"")</f>
        <v/>
      </c>
      <c r="V14" s="96" t="b">
        <v>0</v>
      </c>
      <c r="W14" s="97">
        <v>200</v>
      </c>
      <c r="X14" s="97"/>
      <c r="Y14" s="97"/>
      <c r="Z14" s="97"/>
      <c r="AA14" s="97"/>
      <c r="AB14" s="97"/>
      <c r="AC14" s="102"/>
    </row>
    <row r="15" ht="19" customHeight="1" spans="3:29">
      <c r="C15" s="44">
        <v>10020</v>
      </c>
      <c r="D15" s="44"/>
      <c r="E15" s="64" t="str">
        <f>IF(LEFT(C15,1)="1",IFERROR(INDEX(单位卡分表!B:B,MATCH(C15,单位卡分表!A:A,0)),"未找到"),IF(LEFT(C15,1)="2",IFERROR(INDEX(技能卡分表!B:B,MATCH(C15,技能卡分表!A:A,0)),"未找到"),IF(LEFT(C15,1)="3",IFERROR(INDEX('永久加成分表（废弃）'!B:B,MATCH(C15,'永久加成分表（废弃）'!A:A,0)),"未找到"),IF(LEFT(C15,1)="4",IFERROR(INDEX(组件分表!C:C,MATCH(VALUE(LEFT(C15,4)),组件分表!A:A,0)),"未找到"),"不匹配"))))</f>
        <v>时钟 晨曦</v>
      </c>
      <c r="F15" s="26" t="str">
        <f>IF(LEFT(C15,1)="1",IFERROR(INDEX(单位卡分表!P:P,MATCH(C15,单位卡分表!A:A,0)),"未找到"),IF(LEFT(C15,1)="2",IFERROR(INDEX(技能卡分表!P:P,MATCH(C15,技能卡分表!A:A,0)),"未找到"),IF(LEFT(C15,1)="3",IFERROR(INDEX('永久加成分表（废弃）'!N:N,MATCH(C15,'永久加成分表（废弃）'!A:A,0)),"未找到"),IF(LEFT(C15,1)="4",IFERROR(INDEX(组件分表!L:L,MATCH(VALUE(LEFT(C15,4)),组件分表!A:A,0)),"未找到"),"不匹配"))))</f>
        <v>本局战斗：每打出一次，攻击力永久+{0}</v>
      </c>
      <c r="G15" s="26">
        <f>IF(LEFT(C15,1)="1",IFERROR(INDEX(单位卡分表!Q:Q,MATCH(C15,单位卡分表!A:A,0)),"未找到"),IF(LEFT(C15,1)="2",IFERROR(INDEX(技能卡分表!Q:Q,MATCH(C15,技能卡分表!A:A,0)),"未找到"),IF(LEFT(C15,1)="3",IFERROR(INDEX('永久加成分表（废弃）'!O:O,MATCH(C15,'永久加成分表（废弃）'!A:A,0)),"未找到"),IF(LEFT(C15,1)="4",IFERROR(INDEX(组件分表!S:S,MATCH(VALUE(LEFT(C15,4)),组件分表!A:A,0)),"未找到"),"不匹配"))))</f>
        <v>0</v>
      </c>
      <c r="H15" s="44">
        <f t="shared" si="0"/>
        <v>100201</v>
      </c>
      <c r="I15" s="44" t="str">
        <f>IF(LEFT(C15,1)="1",IFERROR(IF(INDEX(单位卡分表!AG:AG,MATCH(C15,单位卡分表!A:A,0))=0,"",INDEX(单位卡分表!AG:AG,MATCH(C15,单位卡分表!A:A,0))),"未找到"),IF(LEFT(C15,1)="2",IFERROR(IF(INDEX(技能卡分表!AG:AG,MATCH(C15,技能卡分表!A:A,0))=0,"",INDEX(技能卡分表!AG:AG,MATCH(C15,技能卡分表!A:A,0))),"未找到"),IF(LEFT(C15,1)="3",IFERROR(IF(INDEX('永久加成分表（废弃）'!AF:AF,MATCH(C15,'永久加成分表（废弃）'!A:A,0))=0,"",INDEX('永久加成分表（废弃）'!AF:AF,MATCH(C15,'永久加成分表（废弃）'!A:A,0))),"未找到"),IF(LEFT(C15,1)="4",IFERROR(IF(INDEX(组件分表!R:R,MATCH(VALUE(LEFT(C15,4)),组件分表!A:A,0))=0,"",INDEX(组件分表!R:R,MATCH(VALUE(LEFT(C15,4)),组件分表!A:A,0))),"未找到"),"不匹配"))))</f>
        <v>AddAttackWhenShootCard</v>
      </c>
      <c r="J15" s="89"/>
      <c r="K15" s="90" t="str">
        <f>IF(LEFT(C15,1)="1",IFERROR(CHOOSE(MATCH(INDEX(单位卡分表!C:C,MATCH(C15,单位卡分表!A:A,0)),{1,4,6},0),"单位卡","英雄卡","雇佣兵卡"),""),"")</f>
        <v>雇佣兵卡</v>
      </c>
      <c r="L15" s="91">
        <v>5</v>
      </c>
      <c r="M15" s="91">
        <v>1</v>
      </c>
      <c r="N15" s="80">
        <v>11.4</v>
      </c>
      <c r="O15" s="80">
        <v>0.5</v>
      </c>
      <c r="P15" s="80">
        <v>0.1</v>
      </c>
      <c r="Q15" s="80">
        <v>0.44</v>
      </c>
      <c r="R15" s="80">
        <v>1.47</v>
      </c>
      <c r="S15" s="80"/>
      <c r="T15" s="94" t="str">
        <f>IFERROR(IF(LEFT(C15,1)="1",IF(INDEX(单位卡分表!AE:AE,MATCH(C15,单位卡分表!A:A,0))=0,"",INDEX(单位卡分表!AE:AE,MATCH(C15,单位卡分表!A:A,0))),IF(LEFT(C15,1)="2",IF(INDEX(技能卡分表!AE:AE,MATCH(C15,技能卡分表!A:A,0))=0,"",INDEX(技能卡分表!AE:AE,MATCH(C15,技能卡分表!A:A,0))),IF(LEFT(C15,1)="4",IF(INDEX(组件分表!W:W,MATCH(VALUE(LEFT(C15,4)),组件分表!A:A,0))=0,"",INDEX(组件分表!W:W,MATCH(VALUE(LEFT(C15,4)),组件分表!A:A,0))),""))),"")</f>
        <v>Times</v>
      </c>
      <c r="U15" s="95">
        <f>IFERROR(IF(LEFT(C15,1)="1",IF(INDEX(单位卡分表!AF:AF,MATCH(C15,单位卡分表!A:A,0))=0,"",INDEX(单位卡分表!AF:AF,MATCH(C15,单位卡分表!A:A,0))),IF(LEFT(C15,1)="2",IF(INDEX(技能卡分表!AF:AF,MATCH(C15,技能卡分表!A:A,0))=0,"",INDEX(技能卡分表!AF:AF,MATCH(C15,技能卡分表!A:A,0))),IF(LEFT(C15,1)="4",IF(INDEX(组件分表!X:X,MATCH(VALUE(LEFT(C15,4)),组件分表!A:A,0))=0,"",INDEX(组件分表!X:X,MATCH(VALUE(LEFT(C15,4)),组件分表!A:A,0))),""))),"")</f>
        <v>1</v>
      </c>
      <c r="V15" s="96" t="b">
        <v>0</v>
      </c>
      <c r="W15" s="97">
        <v>5</v>
      </c>
      <c r="X15" s="97"/>
      <c r="Y15" s="97"/>
      <c r="Z15" s="97"/>
      <c r="AA15" s="97"/>
      <c r="AB15" s="97"/>
      <c r="AC15" s="102"/>
    </row>
    <row r="16" ht="19" customHeight="1" spans="3:29">
      <c r="C16" s="44">
        <v>10021</v>
      </c>
      <c r="D16" s="44"/>
      <c r="E16" s="64" t="str">
        <f>IF(LEFT(C16,1)="1",IFERROR(INDEX(单位卡分表!B:B,MATCH(C16,单位卡分表!A:A,0)),"未找到"),IF(LEFT(C16,1)="2",IFERROR(INDEX(技能卡分表!B:B,MATCH(C16,技能卡分表!A:A,0)),"未找到"),IF(LEFT(C16,1)="3",IFERROR(INDEX('永久加成分表（废弃）'!B:B,MATCH(C16,'永久加成分表（废弃）'!A:A,0)),"未找到"),IF(LEFT(C16,1)="4",IFERROR(INDEX(组件分表!C:C,MATCH(VALUE(LEFT(C16,4)),组件分表!A:A,0)),"未找到"),"不匹配"))))</f>
        <v>自动铅笔 追忆</v>
      </c>
      <c r="F16" s="26" t="str">
        <f>IF(LEFT(C16,1)="1",IFERROR(INDEX(单位卡分表!P:P,MATCH(C16,单位卡分表!A:A,0)),"未找到"),IF(LEFT(C16,1)="2",IFERROR(INDEX(技能卡分表!P:P,MATCH(C16,技能卡分表!A:A,0)),"未找到"),IF(LEFT(C16,1)="3",IFERROR(INDEX('永久加成分表（废弃）'!N:N,MATCH(C16,'永久加成分表（废弃）'!A:A,0)),"未找到"),IF(LEFT(C16,1)="4",IFERROR(INDEX(组件分表!L:L,MATCH(VALUE(LEFT(C16,4)),组件分表!A:A,0)),"未找到"),"不匹配"))))</f>
        <v>在场时：每有一个我方单位入场，对随机敌方单位造成{0}伤害</v>
      </c>
      <c r="G16" s="26">
        <f>IF(LEFT(C16,1)="1",IFERROR(INDEX(单位卡分表!Q:Q,MATCH(C16,单位卡分表!A:A,0)),"未找到"),IF(LEFT(C16,1)="2",IFERROR(INDEX(技能卡分表!Q:Q,MATCH(C16,技能卡分表!A:A,0)),"未找到"),IF(LEFT(C16,1)="3",IFERROR(INDEX('永久加成分表（废弃）'!O:O,MATCH(C16,'永久加成分表（废弃）'!A:A,0)),"未找到"),IF(LEFT(C16,1)="4",IFERROR(INDEX(组件分表!S:S,MATCH(VALUE(LEFT(C16,4)),组件分表!A:A,0)),"未找到"),"不匹配"))))</f>
        <v>0</v>
      </c>
      <c r="H16" s="44">
        <f t="shared" si="0"/>
        <v>100211</v>
      </c>
      <c r="I16" s="44" t="str">
        <f>IF(LEFT(C16,1)="1",IFERROR(IF(INDEX(单位卡分表!AG:AG,MATCH(C16,单位卡分表!A:A,0))=0,"",INDEX(单位卡分表!AG:AG,MATCH(C16,单位卡分表!A:A,0))),"未找到"),IF(LEFT(C16,1)="2",IFERROR(IF(INDEX(技能卡分表!AG:AG,MATCH(C16,技能卡分表!A:A,0))=0,"",INDEX(技能卡分表!AG:AG,MATCH(C16,技能卡分表!A:A,0))),"未找到"),IF(LEFT(C16,1)="3",IFERROR(IF(INDEX('永久加成分表（废弃）'!AF:AF,MATCH(C16,'永久加成分表（废弃）'!A:A,0))=0,"",INDEX('永久加成分表（废弃）'!AF:AF,MATCH(C16,'永久加成分表（废弃）'!A:A,0))),"未找到"),IF(LEFT(C16,1)="4",IFERROR(IF(INDEX(组件分表!R:R,MATCH(VALUE(LEFT(C16,4)),组件分表!A:A,0))=0,"",INDEX(组件分表!R:R,MATCH(VALUE(LEFT(C16,4)),组件分表!A:A,0))),"未找到"),"不匹配"))))</f>
        <v>ShootCardCauseDamageWhenAlive</v>
      </c>
      <c r="J16" s="89"/>
      <c r="K16" s="90" t="str">
        <f>IF(LEFT(C16,1)="1",IFERROR(CHOOSE(MATCH(INDEX(单位卡分表!C:C,MATCH(C16,单位卡分表!A:A,0)),{1,4,6},0),"单位卡","英雄卡","雇佣兵卡"),""),"")</f>
        <v>单位卡</v>
      </c>
      <c r="L16" s="91">
        <v>4</v>
      </c>
      <c r="M16" s="91">
        <v>56</v>
      </c>
      <c r="N16" s="80">
        <v>13.6</v>
      </c>
      <c r="O16" s="80">
        <v>0.65</v>
      </c>
      <c r="P16" s="80">
        <v>0.12</v>
      </c>
      <c r="Q16" s="80">
        <v>1.66</v>
      </c>
      <c r="R16" s="80">
        <v>1.47</v>
      </c>
      <c r="S16" s="80"/>
      <c r="T16" s="94" t="str">
        <f>IFERROR(IF(LEFT(C16,1)="1",IF(INDEX(单位卡分表!AE:AE,MATCH(C16,单位卡分表!A:A,0))=0,"",INDEX(单位卡分表!AE:AE,MATCH(C16,单位卡分表!A:A,0))),IF(LEFT(C16,1)="2",IF(INDEX(技能卡分表!AE:AE,MATCH(C16,技能卡分表!A:A,0))=0,"",INDEX(技能卡分表!AE:AE,MATCH(C16,技能卡分表!A:A,0))),IF(LEFT(C16,1)="4",IF(INDEX(组件分表!W:W,MATCH(VALUE(LEFT(C16,4)),组件分表!A:A,0))=0,"",INDEX(组件分表!W:W,MATCH(VALUE(LEFT(C16,4)),组件分表!A:A,0))),""))),"")</f>
        <v/>
      </c>
      <c r="U16" s="95" t="str">
        <f>IFERROR(IF(LEFT(C16,1)="1",IF(INDEX(单位卡分表!AF:AF,MATCH(C16,单位卡分表!A:A,0))=0,"",INDEX(单位卡分表!AF:AF,MATCH(C16,单位卡分表!A:A,0))),IF(LEFT(C16,1)="2",IF(INDEX(技能卡分表!AF:AF,MATCH(C16,技能卡分表!A:A,0))=0,"",INDEX(技能卡分表!AF:AF,MATCH(C16,技能卡分表!A:A,0))),IF(LEFT(C16,1)="4",IF(INDEX(组件分表!X:X,MATCH(VALUE(LEFT(C16,4)),组件分表!A:A,0))=0,"",INDEX(组件分表!X:X,MATCH(VALUE(LEFT(C16,4)),组件分表!A:A,0))),""))),"")</f>
        <v/>
      </c>
      <c r="V16" s="96" t="b">
        <v>0</v>
      </c>
      <c r="W16" s="97">
        <v>10</v>
      </c>
      <c r="X16" s="97"/>
      <c r="Y16" s="97"/>
      <c r="Z16" s="97"/>
      <c r="AA16" s="97"/>
      <c r="AB16" s="97"/>
      <c r="AC16" s="102"/>
    </row>
    <row r="17" ht="19" customHeight="1" spans="3:29">
      <c r="C17" s="44">
        <v>10022</v>
      </c>
      <c r="D17" s="44" t="s">
        <v>210</v>
      </c>
      <c r="E17" s="64" t="str">
        <f>IF(LEFT(C17,1)="1",IFERROR(INDEX(单位卡分表!B:B,MATCH(C17,单位卡分表!A:A,0)),"未找到"),IF(LEFT(C17,1)="2",IFERROR(INDEX(技能卡分表!B:B,MATCH(C17,技能卡分表!A:A,0)),"未找到"),IF(LEFT(C17,1)="3",IFERROR(INDEX('永久加成分表（废弃）'!B:B,MATCH(C17,'永久加成分表（废弃）'!A:A,0)),"未找到"),IF(LEFT(C17,1)="4",IFERROR(INDEX(组件分表!C:C,MATCH(VALUE(LEFT(C17,4)),组件分表!A:A,0)),"未找到"),"不匹配"))))</f>
        <v>橡皮 忘怀</v>
      </c>
      <c r="F17" s="26" t="str">
        <f>IF(LEFT(C17,1)="1",IFERROR(INDEX(单位卡分表!P:P,MATCH(C17,单位卡分表!A:A,0)),"未找到"),IF(LEFT(C17,1)="2",IFERROR(INDEX(技能卡分表!P:P,MATCH(C17,技能卡分表!A:A,0)),"未找到"),IF(LEFT(C17,1)="3",IFERROR(INDEX('永久加成分表（废弃）'!N:N,MATCH(C17,'永久加成分表（废弃）'!A:A,0)),"未找到"),IF(LEFT(C17,1)="4",IFERROR(INDEX(组件分表!L:L,MATCH(VALUE(LEFT(C17,4)),组件分表!A:A,0)),"未找到"),"不匹配"))))</f>
        <v>继承，我方回合，牺牲所有碰到的友方随从单位，获得其{0}%的当前属性</v>
      </c>
      <c r="G17" s="26" t="str">
        <f>IF(LEFT(C17,1)="1",IFERROR(INDEX(单位卡分表!Q:Q,MATCH(C17,单位卡分表!A:A,0)),"未找到"),IF(LEFT(C17,1)="2",IFERROR(INDEX(技能卡分表!Q:Q,MATCH(C17,技能卡分表!A:A,0)),"未找到"),IF(LEFT(C17,1)="3",IFERROR(INDEX('永久加成分表（废弃）'!O:O,MATCH(C17,'永久加成分表（废弃）'!A:A,0)),"未找到"),IF(LEFT(C17,1)="4",IFERROR(INDEX(组件分表!S:S,MATCH(VALUE(LEFT(C17,4)),组件分表!A:A,0)),"未找到"),"不匹配"))))</f>
        <v>改为继承特性</v>
      </c>
      <c r="H17" s="44">
        <f t="shared" si="0"/>
        <v>100221</v>
      </c>
      <c r="I17" s="44" t="str">
        <f>IF(LEFT(C17,1)="1",IFERROR(IF(INDEX(单位卡分表!AG:AG,MATCH(C17,单位卡分表!A:A,0))=0,"",INDEX(单位卡分表!AG:AG,MATCH(C17,单位卡分表!A:A,0))),"未找到"),IF(LEFT(C17,1)="2",IFERROR(IF(INDEX(技能卡分表!AG:AG,MATCH(C17,技能卡分表!A:A,0))=0,"",INDEX(技能卡分表!AG:AG,MATCH(C17,技能卡分表!A:A,0))),"未找到"),IF(LEFT(C17,1)="3",IFERROR(IF(INDEX('永久加成分表（废弃）'!AF:AF,MATCH(C17,'永久加成分表（废弃）'!A:A,0))=0,"",INDEX('永久加成分表（废弃）'!AF:AF,MATCH(C17,'永久加成分表（废弃）'!A:A,0))),"未找到"),IF(LEFT(C17,1)="4",IFERROR(IF(INDEX(组件分表!R:R,MATCH(VALUE(LEFT(C17,4)),组件分表!A:A,0))=0,"",INDEX(组件分表!R:R,MATCH(VALUE(LEFT(C17,4)),组件分表!A:A,0))),"未找到"),"不匹配"))))</f>
        <v>SacrificeCollisionCreature</v>
      </c>
      <c r="J17" s="89"/>
      <c r="K17" s="90" t="str">
        <f>IF(LEFT(C17,1)="1",IFERROR(CHOOSE(MATCH(INDEX(单位卡分表!C:C,MATCH(C17,单位卡分表!A:A,0)),{1,4,6},0),"单位卡","英雄卡","雇佣兵卡"),""),"")</f>
        <v>单位卡</v>
      </c>
      <c r="L17" s="92">
        <v>2</v>
      </c>
      <c r="M17" s="92">
        <v>38</v>
      </c>
      <c r="N17" s="80">
        <v>13.6</v>
      </c>
      <c r="O17" s="80">
        <v>0.65</v>
      </c>
      <c r="P17" s="80">
        <v>0.12</v>
      </c>
      <c r="Q17" s="80">
        <v>1.66</v>
      </c>
      <c r="R17" s="80">
        <v>1.47</v>
      </c>
      <c r="S17" s="80"/>
      <c r="T17" s="94" t="str">
        <f>IFERROR(IF(LEFT(C17,1)="1",IF(INDEX(单位卡分表!AE:AE,MATCH(C17,单位卡分表!A:A,0))=0,"",INDEX(单位卡分表!AE:AE,MATCH(C17,单位卡分表!A:A,0))),IF(LEFT(C17,1)="2",IF(INDEX(技能卡分表!AE:AE,MATCH(C17,技能卡分表!A:A,0))=0,"",INDEX(技能卡分表!AE:AE,MATCH(C17,技能卡分表!A:A,0))),IF(LEFT(C17,1)="4",IF(INDEX(组件分表!W:W,MATCH(VALUE(LEFT(C17,4)),组件分表!A:A,0))=0,"",INDEX(组件分表!W:W,MATCH(VALUE(LEFT(C17,4)),组件分表!A:A,0))),""))),"")</f>
        <v/>
      </c>
      <c r="U17" s="95" t="str">
        <f>IFERROR(IF(LEFT(C17,1)="1",IF(INDEX(单位卡分表!AF:AF,MATCH(C17,单位卡分表!A:A,0))=0,"",INDEX(单位卡分表!AF:AF,MATCH(C17,单位卡分表!A:A,0))),IF(LEFT(C17,1)="2",IF(INDEX(技能卡分表!AF:AF,MATCH(C17,技能卡分表!A:A,0))=0,"",INDEX(技能卡分表!AF:AF,MATCH(C17,技能卡分表!A:A,0))),IF(LEFT(C17,1)="4",IF(INDEX(组件分表!X:X,MATCH(VALUE(LEFT(C17,4)),组件分表!A:A,0))=0,"",INDEX(组件分表!X:X,MATCH(VALUE(LEFT(C17,4)),组件分表!A:A,0))),""))),"")</f>
        <v/>
      </c>
      <c r="V17" s="96" t="b">
        <v>0</v>
      </c>
      <c r="W17" s="99">
        <v>80</v>
      </c>
      <c r="X17" s="99"/>
      <c r="Y17" s="99"/>
      <c r="Z17" s="99"/>
      <c r="AA17" s="99"/>
      <c r="AB17" s="99"/>
      <c r="AC17" s="103"/>
    </row>
    <row r="18" ht="19" customHeight="1" spans="3:29">
      <c r="C18" s="44">
        <v>10023</v>
      </c>
      <c r="D18" s="44"/>
      <c r="E18" s="64" t="str">
        <f>IF(LEFT(C18,1)="1",IFERROR(INDEX(单位卡分表!B:B,MATCH(C18,单位卡分表!A:A,0)),"未找到"),IF(LEFT(C18,1)="2",IFERROR(INDEX(技能卡分表!B:B,MATCH(C18,技能卡分表!A:A,0)),"未找到"),IF(LEFT(C18,1)="3",IFERROR(INDEX('永久加成分表（废弃）'!B:B,MATCH(C18,'永久加成分表（废弃）'!A:A,0)),"未找到"),IF(LEFT(C18,1)="4",IFERROR(INDEX(组件分表!C:C,MATCH(VALUE(LEFT(C18,4)),组件分表!A:A,0)),"未找到"),"不匹配"))))</f>
        <v>牙膏 露洁
爱丽儿（Ariel 小美人鱼）</v>
      </c>
      <c r="F18" s="26" t="str">
        <f>IF(LEFT(C18,1)="1",IFERROR(INDEX(单位卡分表!P:P,MATCH(C18,单位卡分表!A:A,0)),"未找到"),IF(LEFT(C18,1)="2",IFERROR(INDEX(技能卡分表!P:P,MATCH(C18,技能卡分表!A:A,0)),"未找到"),IF(LEFT(C18,1)="3",IFERROR(INDEX('永久加成分表（废弃）'!N:N,MATCH(C18,'永久加成分表（废弃）'!A:A,0)),"未找到"),IF(LEFT(C18,1)="4",IFERROR(INDEX(组件分表!L:L,MATCH(VALUE(LEFT(C18,4)),组件分表!A:A,0)),"未找到"),"不匹配"))))</f>
        <v>回合结束时：分裂出{0}个分裂体</v>
      </c>
      <c r="G18" s="26">
        <f>IF(LEFT(C18,1)="1",IFERROR(INDEX(单位卡分表!Q:Q,MATCH(C18,单位卡分表!A:A,0)),"未找到"),IF(LEFT(C18,1)="2",IFERROR(INDEX(技能卡分表!Q:Q,MATCH(C18,技能卡分表!A:A,0)),"未找到"),IF(LEFT(C18,1)="3",IFERROR(INDEX('永久加成分表（废弃）'!O:O,MATCH(C18,'永久加成分表（废弃）'!A:A,0)),"未找到"),IF(LEFT(C18,1)="4",IFERROR(INDEX(组件分表!S:S,MATCH(VALUE(LEFT(C18,4)),组件分表!A:A,0)),"未找到"),"不匹配"))))</f>
        <v>0</v>
      </c>
      <c r="H18" s="44">
        <f t="shared" si="0"/>
        <v>100231</v>
      </c>
      <c r="I18" s="44" t="str">
        <f>IF(LEFT(C18,1)="1",IFERROR(IF(INDEX(单位卡分表!AG:AG,MATCH(C18,单位卡分表!A:A,0))=0,"",INDEX(单位卡分表!AG:AG,MATCH(C18,单位卡分表!A:A,0))),"未找到"),IF(LEFT(C18,1)="2",IFERROR(IF(INDEX(技能卡分表!AG:AG,MATCH(C18,技能卡分表!A:A,0))=0,"",INDEX(技能卡分表!AG:AG,MATCH(C18,技能卡分表!A:A,0))),"未找到"),IF(LEFT(C18,1)="3",IFERROR(IF(INDEX('永久加成分表（废弃）'!AF:AF,MATCH(C18,'永久加成分表（废弃）'!A:A,0))=0,"",INDEX('永久加成分表（废弃）'!AF:AF,MATCH(C18,'永久加成分表（废弃）'!A:A,0))),"未找到"),IF(LEFT(C18,1)="4",IFERROR(IF(INDEX(组件分表!R:R,MATCH(VALUE(LEFT(C18,4)),组件分表!A:A,0))=0,"",INDEX(组件分表!R:R,MATCH(VALUE(LEFT(C18,4)),组件分表!A:A,0))),"未找到"),"不匹配"))))</f>
        <v>SplitSelf</v>
      </c>
      <c r="J18" s="89"/>
      <c r="K18" s="90" t="str">
        <f>IF(LEFT(C18,1)="1",IFERROR(CHOOSE(MATCH(INDEX(单位卡分表!C:C,MATCH(C18,单位卡分表!A:A,0)),{1,4,6},0),"单位卡","英雄卡","雇佣兵卡"),""),"")</f>
        <v>单位卡</v>
      </c>
      <c r="L18" s="91">
        <v>3</v>
      </c>
      <c r="M18" s="91">
        <v>45</v>
      </c>
      <c r="N18" s="80">
        <v>13.6</v>
      </c>
      <c r="O18" s="80">
        <v>0.65</v>
      </c>
      <c r="P18" s="80">
        <v>0.12</v>
      </c>
      <c r="Q18" s="80">
        <v>1.66</v>
      </c>
      <c r="R18" s="80">
        <v>1.47</v>
      </c>
      <c r="S18" s="80"/>
      <c r="T18" s="94" t="str">
        <f>IFERROR(IF(LEFT(C18,1)="1",IF(INDEX(单位卡分表!AE:AE,MATCH(C18,单位卡分表!A:A,0))=0,"",INDEX(单位卡分表!AE:AE,MATCH(C18,单位卡分表!A:A,0))),IF(LEFT(C18,1)="2",IF(INDEX(技能卡分表!AE:AE,MATCH(C18,技能卡分表!A:A,0))=0,"",INDEX(技能卡分表!AE:AE,MATCH(C18,技能卡分表!A:A,0))),IF(LEFT(C18,1)="4",IF(INDEX(组件分表!W:W,MATCH(VALUE(LEFT(C18,4)),组件分表!A:A,0))=0,"",INDEX(组件分表!W:W,MATCH(VALUE(LEFT(C18,4)),组件分表!A:A,0))),""))),"")</f>
        <v/>
      </c>
      <c r="U18" s="95" t="str">
        <f>IFERROR(IF(LEFT(C18,1)="1",IF(INDEX(单位卡分表!AF:AF,MATCH(C18,单位卡分表!A:A,0))=0,"",INDEX(单位卡分表!AF:AF,MATCH(C18,单位卡分表!A:A,0))),IF(LEFT(C18,1)="2",IF(INDEX(技能卡分表!AF:AF,MATCH(C18,技能卡分表!A:A,0))=0,"",INDEX(技能卡分表!AF:AF,MATCH(C18,技能卡分表!A:A,0))),IF(LEFT(C18,1)="4",IF(INDEX(组件分表!X:X,MATCH(VALUE(LEFT(C18,4)),组件分表!A:A,0))=0,"",INDEX(组件分表!X:X,MATCH(VALUE(LEFT(C18,4)),组件分表!A:A,0))),""))),"")</f>
        <v/>
      </c>
      <c r="V18" s="96" t="b">
        <v>0</v>
      </c>
      <c r="W18" s="97">
        <v>2</v>
      </c>
      <c r="X18" s="97"/>
      <c r="Y18" s="97"/>
      <c r="Z18" s="97"/>
      <c r="AA18" s="97"/>
      <c r="AB18" s="97"/>
      <c r="AC18" s="102"/>
    </row>
    <row r="19" ht="19" customHeight="1" spans="3:29">
      <c r="C19" s="44">
        <v>10024</v>
      </c>
      <c r="D19" s="44"/>
      <c r="E19" s="64" t="str">
        <f>IF(LEFT(C19,1)="1",IFERROR(INDEX(单位卡分表!B:B,MATCH(C19,单位卡分表!A:A,0)),"未找到"),IF(LEFT(C19,1)="2",IFERROR(INDEX(技能卡分表!B:B,MATCH(C19,技能卡分表!A:A,0)),"未找到"),IF(LEFT(C19,1)="3",IFERROR(INDEX('永久加成分表（废弃）'!B:B,MATCH(C19,'永久加成分表（废弃）'!A:A,0)),"未找到"),IF(LEFT(C19,1)="4",IFERROR(INDEX(组件分表!C:C,MATCH(VALUE(LEFT(C19,4)),组件分表!A:A,0)),"未找到"),"不匹配"))))</f>
        <v>书 幻梦
仙蒂瑞拉</v>
      </c>
      <c r="F19" s="26" t="str">
        <f>IF(LEFT(C19,1)="1",IFERROR(INDEX(单位卡分表!P:P,MATCH(C19,单位卡分表!A:A,0)),"未找到"),IF(LEFT(C19,1)="2",IFERROR(INDEX(技能卡分表!P:P,MATCH(C19,技能卡分表!A:A,0)),"未找到"),IF(LEFT(C19,1)="3",IFERROR(INDEX('永久加成分表（废弃）'!N:N,MATCH(C19,'永久加成分表（废弃）'!A:A,0)),"未找到"),IF(LEFT(C19,1)="4",IFERROR(INDEX(组件分表!L:L,MATCH(VALUE(LEFT(C19,4)),组件分表!A:A,0)),"未找到"),"不匹配"))))</f>
        <v>回合结束时：牺牲英雄{0}点生命，抽{1}张牌</v>
      </c>
      <c r="G19" s="26" t="str">
        <f>IF(LEFT(C19,1)="1",IFERROR(INDEX(单位卡分表!Q:Q,MATCH(C19,单位卡分表!A:A,0)),"未找到"),IF(LEFT(C19,1)="2",IFERROR(INDEX(技能卡分表!Q:Q,MATCH(C19,技能卡分表!A:A,0)),"未找到"),IF(LEFT(C19,1)="3",IFERROR(INDEX('永久加成分表（废弃）'!O:O,MATCH(C19,'永久加成分表（废弃）'!A:A,0)),"未找到"),IF(LEFT(C19,1)="4",IFERROR(INDEX(组件分表!S:S,MATCH(VALUE(LEFT(C19,4)),组件分表!A:A,0)),"未找到"),"不匹配"))))</f>
        <v>在抽牌之前触发</v>
      </c>
      <c r="H19" s="44">
        <f t="shared" si="0"/>
        <v>100241</v>
      </c>
      <c r="I19" s="44" t="str">
        <f>IF(LEFT(C19,1)="1",IFERROR(IF(INDEX(单位卡分表!AG:AG,MATCH(C19,单位卡分表!A:A,0))=0,"",INDEX(单位卡分表!AG:AG,MATCH(C19,单位卡分表!A:A,0))),"未找到"),IF(LEFT(C19,1)="2",IFERROR(IF(INDEX(技能卡分表!AG:AG,MATCH(C19,技能卡分表!A:A,0))=0,"",INDEX(技能卡分表!AG:AG,MATCH(C19,技能卡分表!A:A,0))),"未找到"),IF(LEFT(C19,1)="3",IFERROR(IF(INDEX('永久加成分表（废弃）'!AF:AF,MATCH(C19,'永久加成分表（废弃）'!A:A,0))=0,"",INDEX('永久加成分表（废弃）'!AF:AF,MATCH(C19,'永久加成分表（废弃）'!A:A,0))),"未找到"),IF(LEFT(C19,1)="4",IFERROR(IF(INDEX(组件分表!R:R,MATCH(VALUE(LEFT(C19,4)),组件分表!A:A,0))=0,"",INDEX(组件分表!R:R,MATCH(VALUE(LEFT(C19,4)),组件分表!A:A,0))),"未找到"),"不匹配"))))</f>
        <v>GetMoreHandCard</v>
      </c>
      <c r="J19" s="89"/>
      <c r="K19" s="90" t="str">
        <f>IF(LEFT(C19,1)="1",IFERROR(CHOOSE(MATCH(INDEX(单位卡分表!C:C,MATCH(C19,单位卡分表!A:A,0)),{1,4,6},0),"单位卡","英雄卡","雇佣兵卡"),""),"")</f>
        <v>单位卡</v>
      </c>
      <c r="L19" s="91">
        <v>8</v>
      </c>
      <c r="M19" s="91">
        <v>25</v>
      </c>
      <c r="N19" s="80">
        <v>13.6</v>
      </c>
      <c r="O19" s="80">
        <v>0.65</v>
      </c>
      <c r="P19" s="80">
        <v>0.12</v>
      </c>
      <c r="Q19" s="80">
        <v>1.66</v>
      </c>
      <c r="R19" s="80">
        <v>1.47</v>
      </c>
      <c r="S19" s="80"/>
      <c r="T19" s="94" t="str">
        <f>IFERROR(IF(LEFT(C19,1)="1",IF(INDEX(单位卡分表!AE:AE,MATCH(C19,单位卡分表!A:A,0))=0,"",INDEX(单位卡分表!AE:AE,MATCH(C19,单位卡分表!A:A,0))),IF(LEFT(C19,1)="2",IF(INDEX(技能卡分表!AE:AE,MATCH(C19,技能卡分表!A:A,0))=0,"",INDEX(技能卡分表!AE:AE,MATCH(C19,技能卡分表!A:A,0))),IF(LEFT(C19,1)="4",IF(INDEX(组件分表!W:W,MATCH(VALUE(LEFT(C19,4)),组件分表!A:A,0))=0,"",INDEX(组件分表!W:W,MATCH(VALUE(LEFT(C19,4)),组件分表!A:A,0))),""))),"")</f>
        <v/>
      </c>
      <c r="U19" s="95" t="str">
        <f>IFERROR(IF(LEFT(C19,1)="1",IF(INDEX(单位卡分表!AF:AF,MATCH(C19,单位卡分表!A:A,0))=0,"",INDEX(单位卡分表!AF:AF,MATCH(C19,单位卡分表!A:A,0))),IF(LEFT(C19,1)="2",IF(INDEX(技能卡分表!AF:AF,MATCH(C19,技能卡分表!A:A,0))=0,"",INDEX(技能卡分表!AF:AF,MATCH(C19,技能卡分表!A:A,0))),IF(LEFT(C19,1)="4",IF(INDEX(组件分表!X:X,MATCH(VALUE(LEFT(C19,4)),组件分表!A:A,0))=0,"",INDEX(组件分表!X:X,MATCH(VALUE(LEFT(C19,4)),组件分表!A:A,0))),""))),"")</f>
        <v/>
      </c>
      <c r="V19" s="96" t="b">
        <v>0</v>
      </c>
      <c r="W19" s="97">
        <v>30</v>
      </c>
      <c r="X19" s="97">
        <v>1</v>
      </c>
      <c r="Y19" s="97"/>
      <c r="Z19" s="97"/>
      <c r="AA19" s="97"/>
      <c r="AB19" s="97"/>
      <c r="AC19" s="102"/>
    </row>
    <row r="20" ht="19" customHeight="1" spans="3:29">
      <c r="C20" s="44">
        <v>10025</v>
      </c>
      <c r="D20" s="44"/>
      <c r="E20" s="64" t="str">
        <f>IF(LEFT(C20,1)="1",IFERROR(INDEX(单位卡分表!B:B,MATCH(C20,单位卡分表!A:A,0)),"未找到"),IF(LEFT(C20,1)="2",IFERROR(INDEX(技能卡分表!B:B,MATCH(C20,技能卡分表!A:A,0)),"未找到"),IF(LEFT(C20,1)="3",IFERROR(INDEX('永久加成分表（废弃）'!B:B,MATCH(C20,'永久加成分表（废弃）'!A:A,0)),"未找到"),IF(LEFT(C20,1)="4",IFERROR(INDEX(组件分表!C:C,MATCH(VALUE(LEFT(C20,4)),组件分表!A:A,0)),"未找到"),"不匹配"))))</f>
        <v>电池 伏特</v>
      </c>
      <c r="F20" s="26" t="str">
        <f>IF(LEFT(C20,1)="1",IFERROR(INDEX(单位卡分表!P:P,MATCH(C20,单位卡分表!A:A,0)),"未找到"),IF(LEFT(C20,1)="2",IFERROR(INDEX(技能卡分表!P:P,MATCH(C20,技能卡分表!A:A,0)),"未找到"),IF(LEFT(C20,1)="3",IFERROR(INDEX('永久加成分表（废弃）'!N:N,MATCH(C20,'永久加成分表（废弃）'!A:A,0)),"未找到"),IF(LEFT(C20,1)="4",IFERROR(INDEX(组件分表!L:L,MATCH(VALUE(LEFT(C20,4)),组件分表!A:A,0)),"未找到"),"不匹配"))))</f>
        <v>在场时：我方英雄获得连击数翻倍</v>
      </c>
      <c r="G20" s="26" t="str">
        <f>IF(LEFT(C20,1)="1",IFERROR(INDEX(单位卡分表!Q:Q,MATCH(C20,单位卡分表!A:A,0)),"未找到"),IF(LEFT(C20,1)="2",IFERROR(INDEX(技能卡分表!Q:Q,MATCH(C20,技能卡分表!A:A,0)),"未找到"),IF(LEFT(C20,1)="3",IFERROR(INDEX('永久加成分表（废弃）'!O:O,MATCH(C20,'永久加成分表（废弃）'!A:A,0)),"未找到"),IF(LEFT(C20,1)="4",IFERROR(INDEX(组件分表!S:S,MATCH(VALUE(LEFT(C20,4)),组件分表!A:A,0)),"未找到"),"不匹配"))))</f>
        <v>多个同时在场没用，都只是翻倍</v>
      </c>
      <c r="H20" s="44">
        <f t="shared" si="0"/>
        <v>100251</v>
      </c>
      <c r="I20" s="44" t="str">
        <f>IF(LEFT(C20,1)="1",IFERROR(IF(INDEX(单位卡分表!AG:AG,MATCH(C20,单位卡分表!A:A,0))=0,"",INDEX(单位卡分表!AG:AG,MATCH(C20,单位卡分表!A:A,0))),"未找到"),IF(LEFT(C20,1)="2",IFERROR(IF(INDEX(技能卡分表!AG:AG,MATCH(C20,技能卡分表!A:A,0))=0,"",INDEX(技能卡分表!AG:AG,MATCH(C20,技能卡分表!A:A,0))),"未找到"),IF(LEFT(C20,1)="3",IFERROR(IF(INDEX('永久加成分表（废弃）'!AF:AF,MATCH(C20,'永久加成分表（废弃）'!A:A,0))=0,"",INDEX('永久加成分表（废弃）'!AF:AF,MATCH(C20,'永久加成分表（废弃）'!A:A,0))),"未找到"),IF(LEFT(C20,1)="4",IFERROR(IF(INDEX(组件分表!R:R,MATCH(VALUE(LEFT(C20,4)),组件分表!A:A,0))=0,"",INDEX(组件分表!R:R,MATCH(VALUE(LEFT(C20,4)),组件分表!A:A,0))),"未找到"),"不匹配"))))</f>
        <v>AddEnergyWhenShootCard</v>
      </c>
      <c r="J20" s="89"/>
      <c r="K20" s="90" t="str">
        <f>IF(LEFT(C20,1)="1",IFERROR(CHOOSE(MATCH(INDEX(单位卡分表!C:C,MATCH(C20,单位卡分表!A:A,0)),{1,4,6},0),"单位卡","英雄卡","雇佣兵卡"),""),"")</f>
        <v>单位卡</v>
      </c>
      <c r="L20" s="91">
        <v>4</v>
      </c>
      <c r="M20" s="91">
        <v>50</v>
      </c>
      <c r="N20" s="80">
        <v>13.6</v>
      </c>
      <c r="O20" s="80">
        <v>0.65</v>
      </c>
      <c r="P20" s="80">
        <v>0.12</v>
      </c>
      <c r="Q20" s="80">
        <v>1.66</v>
      </c>
      <c r="R20" s="80">
        <v>1.47</v>
      </c>
      <c r="S20" s="80"/>
      <c r="T20" s="94" t="str">
        <f>IFERROR(IF(LEFT(C20,1)="1",IF(INDEX(单位卡分表!AE:AE,MATCH(C20,单位卡分表!A:A,0))=0,"",INDEX(单位卡分表!AE:AE,MATCH(C20,单位卡分表!A:A,0))),IF(LEFT(C20,1)="2",IF(INDEX(技能卡分表!AE:AE,MATCH(C20,技能卡分表!A:A,0))=0,"",INDEX(技能卡分表!AE:AE,MATCH(C20,技能卡分表!A:A,0))),IF(LEFT(C20,1)="4",IF(INDEX(组件分表!W:W,MATCH(VALUE(LEFT(C20,4)),组件分表!A:A,0))=0,"",INDEX(组件分表!W:W,MATCH(VALUE(LEFT(C20,4)),组件分表!A:A,0))),""))),"")</f>
        <v/>
      </c>
      <c r="U20" s="95" t="str">
        <f>IFERROR(IF(LEFT(C20,1)="1",IF(INDEX(单位卡分表!AF:AF,MATCH(C20,单位卡分表!A:A,0))=0,"",INDEX(单位卡分表!AF:AF,MATCH(C20,单位卡分表!A:A,0))),IF(LEFT(C20,1)="2",IF(INDEX(技能卡分表!AF:AF,MATCH(C20,技能卡分表!A:A,0))=0,"",INDEX(技能卡分表!AF:AF,MATCH(C20,技能卡分表!A:A,0))),IF(LEFT(C20,1)="4",IF(INDEX(组件分表!X:X,MATCH(VALUE(LEFT(C20,4)),组件分表!A:A,0))=0,"",INDEX(组件分表!X:X,MATCH(VALUE(LEFT(C20,4)),组件分表!A:A,0))),""))),"")</f>
        <v/>
      </c>
      <c r="V20" s="96" t="b">
        <v>0</v>
      </c>
      <c r="W20" s="97"/>
      <c r="X20" s="97"/>
      <c r="Y20" s="97"/>
      <c r="Z20" s="97"/>
      <c r="AA20" s="97"/>
      <c r="AB20" s="97"/>
      <c r="AC20" s="102"/>
    </row>
    <row r="21" ht="19" customHeight="1" spans="3:29">
      <c r="C21" s="44">
        <v>10026</v>
      </c>
      <c r="D21" s="44"/>
      <c r="E21" s="64" t="str">
        <f>IF(LEFT(C21,1)="1",IFERROR(INDEX(单位卡分表!B:B,MATCH(C21,单位卡分表!A:A,0)),"未找到"),IF(LEFT(C21,1)="2",IFERROR(INDEX(技能卡分表!B:B,MATCH(C21,技能卡分表!A:A,0)),"未找到"),IF(LEFT(C21,1)="3",IFERROR(INDEX('永久加成分表（废弃）'!B:B,MATCH(C21,'永久加成分表（废弃）'!A:A,0)),"未找到"),IF(LEFT(C21,1)="4",IFERROR(INDEX(组件分表!C:C,MATCH(VALUE(LEFT(C21,4)),组件分表!A:A,0)),"未找到"),"不匹配"))))</f>
        <v>功能饮料 牛红</v>
      </c>
      <c r="F21" s="26" t="str">
        <f>IF(LEFT(C21,1)="1",IFERROR(INDEX(单位卡分表!P:P,MATCH(C21,单位卡分表!A:A,0)),"未找到"),IF(LEFT(C21,1)="2",IFERROR(INDEX(技能卡分表!P:P,MATCH(C21,技能卡分表!A:A,0)),"未找到"),IF(LEFT(C21,1)="3",IFERROR(INDEX('永久加成分表（废弃）'!N:N,MATCH(C21,'永久加成分表（废弃）'!A:A,0)),"未找到"),IF(LEFT(C21,1)="4",IFERROR(INDEX(组件分表!L:L,MATCH(VALUE(LEFT(C21,4)),组件分表!A:A,0)),"未找到"),"不匹配"))))</f>
        <v>碰撞友方时：为该友方永久增加{0}点攻击力</v>
      </c>
      <c r="G21" s="26" t="str">
        <f>IF(LEFT(C21,1)="1",IFERROR(INDEX(单位卡分表!Q:Q,MATCH(C21,单位卡分表!A:A,0)),"未找到"),IF(LEFT(C21,1)="2",IFERROR(INDEX(技能卡分表!Q:Q,MATCH(C21,技能卡分表!A:A,0)),"未找到"),IF(LEFT(C21,1)="3",IFERROR(INDEX('永久加成分表（废弃）'!O:O,MATCH(C21,'永久加成分表（废弃）'!A:A,0)),"未找到"),IF(LEFT(C21,1)="4",IFERROR(INDEX(组件分表!S:S,MATCH(VALUE(LEFT(C21,4)),组件分表!A:A,0)),"未找到"),"不匹配"))))</f>
        <v>注意AI碰大蛇的处理。最多触发{1}次</v>
      </c>
      <c r="H21" s="44">
        <f t="shared" si="0"/>
        <v>100261</v>
      </c>
      <c r="I21" s="44" t="str">
        <f>IF(LEFT(C21,1)="1",IFERROR(IF(INDEX(单位卡分表!AG:AG,MATCH(C21,单位卡分表!A:A,0))=0,"",INDEX(单位卡分表!AG:AG,MATCH(C21,单位卡分表!A:A,0))),"未找到"),IF(LEFT(C21,1)="2",IFERROR(IF(INDEX(技能卡分表!AG:AG,MATCH(C21,技能卡分表!A:A,0))=0,"",INDEX(技能卡分表!AG:AG,MATCH(C21,技能卡分表!A:A,0))),"未找到"),IF(LEFT(C21,1)="3",IFERROR(IF(INDEX('永久加成分表（废弃）'!AF:AF,MATCH(C21,'永久加成分表（废弃）'!A:A,0))=0,"",INDEX('永久加成分表（废弃）'!AF:AF,MATCH(C21,'永久加成分表（废弃）'!A:A,0))),"未找到"),IF(LEFT(C21,1)="4",IFERROR(IF(INDEX(组件分表!R:R,MATCH(VALUE(LEFT(C21,4)),组件分表!A:A,0))=0,"",INDEX(组件分表!R:R,MATCH(VALUE(LEFT(C21,4)),组件分表!A:A,0))),"未找到"),"不匹配"))))</f>
        <v>CollisionHeroAddAttack</v>
      </c>
      <c r="J21" s="89"/>
      <c r="K21" s="90" t="str">
        <f>IF(LEFT(C21,1)="1",IFERROR(CHOOSE(MATCH(INDEX(单位卡分表!C:C,MATCH(C21,单位卡分表!A:A,0)),{1,4,6},0),"单位卡","英雄卡","雇佣兵卡"),""),"")</f>
        <v>雇佣兵卡</v>
      </c>
      <c r="L21" s="91">
        <v>3</v>
      </c>
      <c r="M21" s="91">
        <v>1</v>
      </c>
      <c r="N21" s="80">
        <v>11.4</v>
      </c>
      <c r="O21" s="80">
        <v>0.5</v>
      </c>
      <c r="P21" s="80">
        <v>0.1</v>
      </c>
      <c r="Q21" s="80">
        <v>0.44</v>
      </c>
      <c r="R21" s="80">
        <v>1.47</v>
      </c>
      <c r="S21" s="80"/>
      <c r="T21" s="94" t="str">
        <f>IFERROR(IF(LEFT(C21,1)="1",IF(INDEX(单位卡分表!AE:AE,MATCH(C21,单位卡分表!A:A,0))=0,"",INDEX(单位卡分表!AE:AE,MATCH(C21,单位卡分表!A:A,0))),IF(LEFT(C21,1)="2",IF(INDEX(技能卡分表!AE:AE,MATCH(C21,技能卡分表!A:A,0))=0,"",INDEX(技能卡分表!AE:AE,MATCH(C21,技能卡分表!A:A,0))),IF(LEFT(C21,1)="4",IF(INDEX(组件分表!W:W,MATCH(VALUE(LEFT(C21,4)),组件分表!A:A,0))=0,"",INDEX(组件分表!W:W,MATCH(VALUE(LEFT(C21,4)),组件分表!A:A,0))),""))),"")</f>
        <v/>
      </c>
      <c r="U21" s="95" t="str">
        <f>IFERROR(IF(LEFT(C21,1)="1",IF(INDEX(单位卡分表!AF:AF,MATCH(C21,单位卡分表!A:A,0))=0,"",INDEX(单位卡分表!AF:AF,MATCH(C21,单位卡分表!A:A,0))),IF(LEFT(C21,1)="2",IF(INDEX(技能卡分表!AF:AF,MATCH(C21,技能卡分表!A:A,0))=0,"",INDEX(技能卡分表!AF:AF,MATCH(C21,技能卡分表!A:A,0))),IF(LEFT(C21,1)="4",IF(INDEX(组件分表!X:X,MATCH(VALUE(LEFT(C21,4)),组件分表!A:A,0))=0,"",INDEX(组件分表!X:X,MATCH(VALUE(LEFT(C21,4)),组件分表!A:A,0))),""))),"")</f>
        <v/>
      </c>
      <c r="V21" s="96" t="b">
        <v>0</v>
      </c>
      <c r="W21" s="97">
        <v>2</v>
      </c>
      <c r="X21" s="97">
        <v>100</v>
      </c>
      <c r="Y21" s="97"/>
      <c r="Z21" s="97"/>
      <c r="AA21" s="97"/>
      <c r="AB21" s="97"/>
      <c r="AC21" s="102"/>
    </row>
    <row r="22" ht="19" customHeight="1" spans="3:29">
      <c r="C22" s="44">
        <v>10027</v>
      </c>
      <c r="D22" s="44" t="s">
        <v>210</v>
      </c>
      <c r="E22" s="64" t="str">
        <f>IF(LEFT(C22,1)="1",IFERROR(INDEX(单位卡分表!B:B,MATCH(C22,单位卡分表!A:A,0)),"未找到"),IF(LEFT(C22,1)="2",IFERROR(INDEX(技能卡分表!B:B,MATCH(C22,技能卡分表!A:A,0)),"未找到"),IF(LEFT(C22,1)="3",IFERROR(INDEX('永久加成分表（废弃）'!B:B,MATCH(C22,'永久加成分表（废弃）'!A:A,0)),"未找到"),IF(LEFT(C22,1)="4",IFERROR(INDEX(组件分表!C:C,MATCH(VALUE(LEFT(C22,4)),组件分表!A:A,0)),"未找到"),"不匹配"))))</f>
        <v>牛奶 银河</v>
      </c>
      <c r="F22" s="26" t="str">
        <f>IF(LEFT(C22,1)="1",IFERROR(INDEX(单位卡分表!P:P,MATCH(C22,单位卡分表!A:A,0)),"未找到"),IF(LEFT(C22,1)="2",IFERROR(INDEX(技能卡分表!P:P,MATCH(C22,技能卡分表!A:A,0)),"未找到"),IF(LEFT(C22,1)="3",IFERROR(INDEX('永久加成分表（废弃）'!N:N,MATCH(C22,'永久加成分表（废弃）'!A:A,0)),"未找到"),IF(LEFT(C22,1)="4",IFERROR(INDEX(组件分表!L:L,MATCH(VALUE(LEFT(C22,4)),组件分表!A:A,0)),"未找到"),"不匹配"))))</f>
        <v>在场时：我方英雄获得吸血，每回合吸血上限为{1}</v>
      </c>
      <c r="G22" s="26" t="str">
        <f>IF(LEFT(C22,1)="1",IFERROR(INDEX(单位卡分表!Q:Q,MATCH(C22,单位卡分表!A:A,0)),"未找到"),IF(LEFT(C22,1)="2",IFERROR(INDEX(技能卡分表!Q:Q,MATCH(C22,技能卡分表!A:A,0)),"未找到"),IF(LEFT(C22,1)="3",IFERROR(INDEX('永久加成分表（废弃）'!O:O,MATCH(C22,'永久加成分表（废弃）'!A:A,0)),"未找到"),IF(LEFT(C22,1)="4",IFERROR(INDEX(组件分表!S:S,MATCH(VALUE(LEFT(C22,4)),组件分表!A:A,0)),"未找到"),"不匹配"))))</f>
        <v>吸血buff ID xxx。吸血特性{0}</v>
      </c>
      <c r="H22" s="44">
        <f t="shared" si="0"/>
        <v>100271</v>
      </c>
      <c r="I22" s="44" t="str">
        <f>IF(LEFT(C22,1)="1",IFERROR(IF(INDEX(单位卡分表!AG:AG,MATCH(C22,单位卡分表!A:A,0))=0,"",INDEX(单位卡分表!AG:AG,MATCH(C22,单位卡分表!A:A,0))),"未找到"),IF(LEFT(C22,1)="2",IFERROR(IF(INDEX(技能卡分表!AG:AG,MATCH(C22,技能卡分表!A:A,0))=0,"",INDEX(技能卡分表!AG:AG,MATCH(C22,技能卡分表!A:A,0))),"未找到"),IF(LEFT(C22,1)="3",IFERROR(IF(INDEX('永久加成分表（废弃）'!AF:AF,MATCH(C22,'永久加成分表（废弃）'!A:A,0))=0,"",INDEX('永久加成分表（废弃）'!AF:AF,MATCH(C22,'永久加成分表（废弃）'!A:A,0))),"未找到"),IF(LEFT(C22,1)="4",IFERROR(IF(INDEX(组件分表!R:R,MATCH(VALUE(LEFT(C22,4)),组件分表!A:A,0))=0,"",INDEX(组件分表!R:R,MATCH(VALUE(LEFT(C22,4)),组件分表!A:A,0))),"未找到"),"不匹配"))))</f>
        <v>AddBuffToHeroWhenAlive</v>
      </c>
      <c r="J22" s="89"/>
      <c r="K22" s="90" t="str">
        <f>IF(LEFT(C22,1)="1",IFERROR(CHOOSE(MATCH(INDEX(单位卡分表!C:C,MATCH(C22,单位卡分表!A:A,0)),{1,4,6},0),"单位卡","英雄卡","雇佣兵卡"),""),"")</f>
        <v>单位卡</v>
      </c>
      <c r="L22" s="92">
        <v>3</v>
      </c>
      <c r="M22" s="92">
        <v>18</v>
      </c>
      <c r="N22" s="80">
        <v>13.6</v>
      </c>
      <c r="O22" s="80">
        <v>0.65</v>
      </c>
      <c r="P22" s="80">
        <v>0.12</v>
      </c>
      <c r="Q22" s="80">
        <v>1.66</v>
      </c>
      <c r="R22" s="80">
        <v>1.47</v>
      </c>
      <c r="S22" s="80"/>
      <c r="T22" s="94" t="str">
        <f>IFERROR(IF(LEFT(C22,1)="1",IF(INDEX(单位卡分表!AE:AE,MATCH(C22,单位卡分表!A:A,0))=0,"",INDEX(单位卡分表!AE:AE,MATCH(C22,单位卡分表!A:A,0))),IF(LEFT(C22,1)="2",IF(INDEX(技能卡分表!AE:AE,MATCH(C22,技能卡分表!A:A,0))=0,"",INDEX(技能卡分表!AE:AE,MATCH(C22,技能卡分表!A:A,0))),IF(LEFT(C22,1)="4",IF(INDEX(组件分表!W:W,MATCH(VALUE(LEFT(C22,4)),组件分表!A:A,0))=0,"",INDEX(组件分表!W:W,MATCH(VALUE(LEFT(C22,4)),组件分表!A:A,0))),""))),"")</f>
        <v/>
      </c>
      <c r="U22" s="95" t="str">
        <f>IFERROR(IF(LEFT(C22,1)="1",IF(INDEX(单位卡分表!AF:AF,MATCH(C22,单位卡分表!A:A,0))=0,"",INDEX(单位卡分表!AF:AF,MATCH(C22,单位卡分表!A:A,0))),IF(LEFT(C22,1)="2",IF(INDEX(技能卡分表!AF:AF,MATCH(C22,技能卡分表!A:A,0))=0,"",INDEX(技能卡分表!AF:AF,MATCH(C22,技能卡分表!A:A,0))),IF(LEFT(C22,1)="4",IF(INDEX(组件分表!X:X,MATCH(VALUE(LEFT(C22,4)),组件分表!A:A,0))=0,"",INDEX(组件分表!X:X,MATCH(VALUE(LEFT(C22,4)),组件分表!A:A,0))),""))),"")</f>
        <v/>
      </c>
      <c r="V22" s="96" t="b">
        <v>1</v>
      </c>
      <c r="W22" s="99">
        <v>40007</v>
      </c>
      <c r="X22" s="99">
        <v>150</v>
      </c>
      <c r="Y22" s="99"/>
      <c r="Z22" s="99"/>
      <c r="AA22" s="99"/>
      <c r="AB22" s="99"/>
      <c r="AC22" s="103"/>
    </row>
    <row r="23" ht="19" customHeight="1" spans="3:29">
      <c r="C23" s="44">
        <v>10028</v>
      </c>
      <c r="D23" s="44"/>
      <c r="E23" s="64" t="str">
        <f>IF(LEFT(C23,1)="1",IFERROR(INDEX(单位卡分表!B:B,MATCH(C23,单位卡分表!A:A,0)),"未找到"),IF(LEFT(C23,1)="2",IFERROR(INDEX(技能卡分表!B:B,MATCH(C23,技能卡分表!A:A,0)),"未找到"),IF(LEFT(C23,1)="3",IFERROR(INDEX('永久加成分表（废弃）'!B:B,MATCH(C23,'永久加成分表（废弃）'!A:A,0)),"未找到"),IF(LEFT(C23,1)="4",IFERROR(INDEX(组件分表!C:C,MATCH(VALUE(LEFT(C23,4)),组件分表!A:A,0)),"未找到"),"不匹配"))))</f>
        <v>羽毛球 拉丽（英文就rally连续得分的意思）</v>
      </c>
      <c r="F23" s="26" t="str">
        <f>IF(LEFT(C23,1)="1",IFERROR(INDEX(单位卡分表!P:P,MATCH(C23,单位卡分表!A:A,0)),"未找到"),IF(LEFT(C23,1)="2",IFERROR(INDEX(技能卡分表!P:P,MATCH(C23,技能卡分表!A:A,0)),"未找到"),IF(LEFT(C23,1)="3",IFERROR(INDEX('永久加成分表（废弃）'!N:N,MATCH(C23,'永久加成分表（废弃）'!A:A,0)),"未找到"),IF(LEFT(C23,1)="4",IFERROR(INDEX(组件分表!L:L,MATCH(VALUE(LEFT(C23,4)),组件分表!A:A,0)),"未找到"),"不匹配"))))</f>
        <v>打出时：有{0}%几率回到手牌，每次打出几率下降{1}%</v>
      </c>
      <c r="G23" s="26">
        <f>IF(LEFT(C23,1)="1",IFERROR(INDEX(单位卡分表!Q:Q,MATCH(C23,单位卡分表!A:A,0)),"未找到"),IF(LEFT(C23,1)="2",IFERROR(INDEX(技能卡分表!Q:Q,MATCH(C23,技能卡分表!A:A,0)),"未找到"),IF(LEFT(C23,1)="3",IFERROR(INDEX('永久加成分表（废弃）'!O:O,MATCH(C23,'永久加成分表（废弃）'!A:A,0)),"未找到"),IF(LEFT(C23,1)="4",IFERROR(INDEX(组件分表!S:S,MATCH(VALUE(LEFT(C23,4)),组件分表!A:A,0)),"未找到"),"不匹配"))))</f>
        <v>0</v>
      </c>
      <c r="H23" s="44">
        <f t="shared" si="0"/>
        <v>100281</v>
      </c>
      <c r="I23" s="44" t="str">
        <f>IF(LEFT(C23,1)="1",IFERROR(IF(INDEX(单位卡分表!AG:AG,MATCH(C23,单位卡分表!A:A,0))=0,"",INDEX(单位卡分表!AG:AG,MATCH(C23,单位卡分表!A:A,0))),"未找到"),IF(LEFT(C23,1)="2",IFERROR(IF(INDEX(技能卡分表!AG:AG,MATCH(C23,技能卡分表!A:A,0))=0,"",INDEX(技能卡分表!AG:AG,MATCH(C23,技能卡分表!A:A,0))),"未找到"),IF(LEFT(C23,1)="3",IFERROR(IF(INDEX('永久加成分表（废弃）'!AF:AF,MATCH(C23,'永久加成分表（废弃）'!A:A,0))=0,"",INDEX('永久加成分表（废弃）'!AF:AF,MATCH(C23,'永久加成分表（废弃）'!A:A,0))),"未找到"),IF(LEFT(C23,1)="4",IFERROR(IF(INDEX(组件分表!R:R,MATCH(VALUE(LEFT(C23,4)),组件分表!A:A,0))=0,"",INDEX(组件分表!R:R,MATCH(VALUE(LEFT(C23,4)),组件分表!A:A,0))),"未找到"),"不匹配"))))</f>
        <v>RebackHandCard</v>
      </c>
      <c r="J23" s="89"/>
      <c r="K23" s="90" t="str">
        <f>IF(LEFT(C23,1)="1",IFERROR(CHOOSE(MATCH(INDEX(单位卡分表!C:C,MATCH(C23,单位卡分表!A:A,0)),{1,4,6},0),"单位卡","英雄卡","雇佣兵卡"),""),"")</f>
        <v>雇佣兵卡</v>
      </c>
      <c r="L23" s="91">
        <v>2</v>
      </c>
      <c r="M23" s="91">
        <v>1</v>
      </c>
      <c r="N23" s="80">
        <v>11.4</v>
      </c>
      <c r="O23" s="80">
        <v>0.5</v>
      </c>
      <c r="P23" s="80">
        <v>0.1</v>
      </c>
      <c r="Q23" s="80">
        <v>0.44</v>
      </c>
      <c r="R23" s="80">
        <v>1.47</v>
      </c>
      <c r="S23" s="80"/>
      <c r="T23" s="94" t="str">
        <f>IFERROR(IF(LEFT(C23,1)="1",IF(INDEX(单位卡分表!AE:AE,MATCH(C23,单位卡分表!A:A,0))=0,"",INDEX(单位卡分表!AE:AE,MATCH(C23,单位卡分表!A:A,0))),IF(LEFT(C23,1)="2",IF(INDEX(技能卡分表!AE:AE,MATCH(C23,技能卡分表!A:A,0))=0,"",INDEX(技能卡分表!AE:AE,MATCH(C23,技能卡分表!A:A,0))),IF(LEFT(C23,1)="4",IF(INDEX(组件分表!W:W,MATCH(VALUE(LEFT(C23,4)),组件分表!A:A,0))=0,"",INDEX(组件分表!W:W,MATCH(VALUE(LEFT(C23,4)),组件分表!A:A,0))),""))),"")</f>
        <v/>
      </c>
      <c r="U23" s="95" t="str">
        <f>IFERROR(IF(LEFT(C23,1)="1",IF(INDEX(单位卡分表!AF:AF,MATCH(C23,单位卡分表!A:A,0))=0,"",INDEX(单位卡分表!AF:AF,MATCH(C23,单位卡分表!A:A,0))),IF(LEFT(C23,1)="2",IF(INDEX(技能卡分表!AF:AF,MATCH(C23,技能卡分表!A:A,0))=0,"",INDEX(技能卡分表!AF:AF,MATCH(C23,技能卡分表!A:A,0))),IF(LEFT(C23,1)="4",IF(INDEX(组件分表!X:X,MATCH(VALUE(LEFT(C23,4)),组件分表!A:A,0))=0,"",INDEX(组件分表!X:X,MATCH(VALUE(LEFT(C23,4)),组件分表!A:A,0))),""))),"")</f>
        <v/>
      </c>
      <c r="V23" s="96" t="b">
        <v>0</v>
      </c>
      <c r="W23" s="97">
        <v>100</v>
      </c>
      <c r="X23" s="97">
        <v>25</v>
      </c>
      <c r="Y23" s="97"/>
      <c r="Z23" s="97"/>
      <c r="AA23" s="97"/>
      <c r="AB23" s="97"/>
      <c r="AC23" s="102"/>
    </row>
    <row r="24" ht="19" customHeight="1" spans="3:29">
      <c r="C24" s="44">
        <v>10029</v>
      </c>
      <c r="D24" s="44"/>
      <c r="E24" s="64" t="str">
        <f>IF(LEFT(C24,1)="1",IFERROR(INDEX(单位卡分表!B:B,MATCH(C24,单位卡分表!A:A,0)),"未找到"),IF(LEFT(C24,1)="2",IFERROR(INDEX(技能卡分表!B:B,MATCH(C24,技能卡分表!A:A,0)),"未找到"),IF(LEFT(C24,1)="3",IFERROR(INDEX('永久加成分表（废弃）'!B:B,MATCH(C24,'永久加成分表（废弃）'!A:A,0)),"未找到"),IF(LEFT(C24,1)="4",IFERROR(INDEX(组件分表!C:C,MATCH(VALUE(LEFT(C24,4)),组件分表!A:A,0)),"未找到"),"不匹配"))))</f>
        <v>姨妈巾 玫瑰</v>
      </c>
      <c r="F24" s="26" t="str">
        <f>IF(LEFT(C24,1)="1",IFERROR(INDEX(单位卡分表!P:P,MATCH(C24,单位卡分表!A:A,0)),"未找到"),IF(LEFT(C24,1)="2",IFERROR(INDEX(技能卡分表!P:P,MATCH(C24,技能卡分表!A:A,0)),"未找到"),IF(LEFT(C24,1)="3",IFERROR(INDEX('永久加成分表（废弃）'!N:N,MATCH(C24,'永久加成分表（废弃）'!A:A,0)),"未找到"),IF(LEFT(C24,1)="4",IFERROR(INDEX(组件分表!L:L,MATCH(VALUE(LEFT(C24,4)),组件分表!A:A,0)),"未找到"),"不匹配"))))</f>
        <v>回合结束时：根据我方牺牲总生命的{0}%，为我方英雄永久增加生命</v>
      </c>
      <c r="G24" s="26" t="str">
        <f>IF(LEFT(C24,1)="1",IFERROR(INDEX(单位卡分表!Q:Q,MATCH(C24,单位卡分表!A:A,0)),"未找到"),IF(LEFT(C24,1)="2",IFERROR(INDEX(技能卡分表!Q:Q,MATCH(C24,技能卡分表!A:A,0)),"未找到"),IF(LEFT(C24,1)="3",IFERROR(INDEX('永久加成分表（废弃）'!O:O,MATCH(C24,'永久加成分表（废弃）'!A:A,0)),"未找到"),IF(LEFT(C24,1)="4",IFERROR(INDEX(组件分表!S:S,MATCH(VALUE(LEFT(C24,4)),组件分表!A:A,0)),"未找到"),"不匹配"))))</f>
        <v>当前生命值。我方回合我方损失</v>
      </c>
      <c r="H24" s="44">
        <f t="shared" si="0"/>
        <v>100291</v>
      </c>
      <c r="I24" s="44" t="str">
        <f>IF(LEFT(C24,1)="1",IFERROR(IF(INDEX(单位卡分表!AG:AG,MATCH(C24,单位卡分表!A:A,0))=0,"",INDEX(单位卡分表!AG:AG,MATCH(C24,单位卡分表!A:A,0))),"未找到"),IF(LEFT(C24,1)="2",IFERROR(IF(INDEX(技能卡分表!AG:AG,MATCH(C24,技能卡分表!A:A,0))=0,"",INDEX(技能卡分表!AG:AG,MATCH(C24,技能卡分表!A:A,0))),"未找到"),IF(LEFT(C24,1)="3",IFERROR(IF(INDEX('永久加成分表（废弃）'!AF:AF,MATCH(C24,'永久加成分表（废弃）'!A:A,0))=0,"",INDEX('永久加成分表（废弃）'!AF:AF,MATCH(C24,'永久加成分表（废弃）'!A:A,0))),"未找到"),IF(LEFT(C24,1)="4",IFERROR(IF(INDEX(组件分表!R:R,MATCH(VALUE(LEFT(C24,4)),组件分表!A:A,0))=0,"",INDEX(组件分表!R:R,MATCH(VALUE(LEFT(C24,4)),组件分表!A:A,0))),"未找到"),"不匹配"))))</f>
        <v>AuntTowel</v>
      </c>
      <c r="J24" s="89"/>
      <c r="K24" s="90" t="str">
        <f>IF(LEFT(C24,1)="1",IFERROR(CHOOSE(MATCH(INDEX(单位卡分表!C:C,MATCH(C24,单位卡分表!A:A,0)),{1,4,6},0),"单位卡","英雄卡","雇佣兵卡"),""),"")</f>
        <v>单位卡</v>
      </c>
      <c r="L24" s="91">
        <v>10</v>
      </c>
      <c r="M24" s="91">
        <v>25</v>
      </c>
      <c r="N24" s="80">
        <v>13.6</v>
      </c>
      <c r="O24" s="80">
        <v>0.65</v>
      </c>
      <c r="P24" s="80">
        <v>0.12</v>
      </c>
      <c r="Q24" s="80">
        <v>1.66</v>
      </c>
      <c r="R24" s="80">
        <v>1.47</v>
      </c>
      <c r="S24" s="80"/>
      <c r="T24" s="94" t="str">
        <f>IFERROR(IF(LEFT(C24,1)="1",IF(INDEX(单位卡分表!AE:AE,MATCH(C24,单位卡分表!A:A,0))=0,"",INDEX(单位卡分表!AE:AE,MATCH(C24,单位卡分表!A:A,0))),IF(LEFT(C24,1)="2",IF(INDEX(技能卡分表!AE:AE,MATCH(C24,技能卡分表!A:A,0))=0,"",INDEX(技能卡分表!AE:AE,MATCH(C24,技能卡分表!A:A,0))),IF(LEFT(C24,1)="4",IF(INDEX(组件分表!W:W,MATCH(VALUE(LEFT(C24,4)),组件分表!A:A,0))=0,"",INDEX(组件分表!W:W,MATCH(VALUE(LEFT(C24,4)),组件分表!A:A,0))),""))),"")</f>
        <v>Times</v>
      </c>
      <c r="U24" s="95">
        <f>IFERROR(IF(LEFT(C24,1)="1",IF(INDEX(单位卡分表!AF:AF,MATCH(C24,单位卡分表!A:A,0))=0,"",INDEX(单位卡分表!AF:AF,MATCH(C24,单位卡分表!A:A,0))),IF(LEFT(C24,1)="2",IF(INDEX(技能卡分表!AF:AF,MATCH(C24,技能卡分表!A:A,0))=0,"",INDEX(技能卡分表!AF:AF,MATCH(C24,技能卡分表!A:A,0))),IF(LEFT(C24,1)="4",IF(INDEX(组件分表!X:X,MATCH(VALUE(LEFT(C24,4)),组件分表!A:A,0))=0,"",INDEX(组件分表!X:X,MATCH(VALUE(LEFT(C24,4)),组件分表!A:A,0))),""))),"")</f>
        <v>1</v>
      </c>
      <c r="V24" s="96" t="b">
        <v>1</v>
      </c>
      <c r="W24" s="97">
        <v>50</v>
      </c>
      <c r="X24" s="97"/>
      <c r="Y24" s="97"/>
      <c r="Z24" s="97"/>
      <c r="AA24" s="97"/>
      <c r="AB24" s="97"/>
      <c r="AC24" s="102"/>
    </row>
    <row r="25" ht="19" customHeight="1" spans="3:29">
      <c r="C25" s="44">
        <v>10030</v>
      </c>
      <c r="D25" s="44"/>
      <c r="E25" s="64" t="str">
        <f>IF(LEFT(C25,1)="1",IFERROR(INDEX(单位卡分表!B:B,MATCH(C25,单位卡分表!A:A,0)),"未找到"),IF(LEFT(C25,1)="2",IFERROR(INDEX(技能卡分表!B:B,MATCH(C25,技能卡分表!A:A,0)),"未找到"),IF(LEFT(C25,1)="3",IFERROR(INDEX('永久加成分表（废弃）'!B:B,MATCH(C25,'永久加成分表（废弃）'!A:A,0)),"未找到"),IF(LEFT(C25,1)="4",IFERROR(INDEX(组件分表!C:C,MATCH(VALUE(LEFT(C25,4)),组件分表!A:A,0)),"未找到"),"不匹配"))))</f>
        <v>军鼓 震声</v>
      </c>
      <c r="F25" s="26" t="str">
        <f>IF(LEFT(C25,1)="1",IFERROR(INDEX(单位卡分表!P:P,MATCH(C25,单位卡分表!A:A,0)),"未找到"),IF(LEFT(C25,1)="2",IFERROR(INDEX(技能卡分表!P:P,MATCH(C25,技能卡分表!A:A,0)),"未找到"),IF(LEFT(C25,1)="3",IFERROR(INDEX('永久加成分表（废弃）'!N:N,MATCH(C25,'永久加成分表（废弃）'!A:A,0)),"未找到"),IF(LEFT(C25,1)="4",IFERROR(INDEX(组件分表!L:L,MATCH(VALUE(LEFT(C25,4)),组件分表!A:A,0)),"未找到"),"不匹配"))))</f>
        <v>回合结束时：每有一个我方单位，对随机敌方单位造成一次{0}点伤害</v>
      </c>
      <c r="G25" s="26">
        <f>IF(LEFT(C25,1)="1",IFERROR(INDEX(单位卡分表!Q:Q,MATCH(C25,单位卡分表!A:A,0)),"未找到"),IF(LEFT(C25,1)="2",IFERROR(INDEX(技能卡分表!Q:Q,MATCH(C25,技能卡分表!A:A,0)),"未找到"),IF(LEFT(C25,1)="3",IFERROR(INDEX('永久加成分表（废弃）'!O:O,MATCH(C25,'永久加成分表（废弃）'!A:A,0)),"未找到"),IF(LEFT(C25,1)="4",IFERROR(INDEX(组件分表!S:S,MATCH(VALUE(LEFT(C25,4)),组件分表!A:A,0)),"未找到"),"不匹配"))))</f>
        <v>0</v>
      </c>
      <c r="H25" s="44">
        <f t="shared" si="0"/>
        <v>100301</v>
      </c>
      <c r="I25" s="44" t="str">
        <f>IF(LEFT(C25,1)="1",IFERROR(IF(INDEX(单位卡分表!AG:AG,MATCH(C25,单位卡分表!A:A,0))=0,"",INDEX(单位卡分表!AG:AG,MATCH(C25,单位卡分表!A:A,0))),"未找到"),IF(LEFT(C25,1)="2",IFERROR(IF(INDEX(技能卡分表!AG:AG,MATCH(C25,技能卡分表!A:A,0))=0,"",INDEX(技能卡分表!AG:AG,MATCH(C25,技能卡分表!A:A,0))),"未找到"),IF(LEFT(C25,1)="3",IFERROR(IF(INDEX('永久加成分表（废弃）'!AF:AF,MATCH(C25,'永久加成分表（废弃）'!A:A,0))=0,"",INDEX('永久加成分表（废弃）'!AF:AF,MATCH(C25,'永久加成分表（废弃）'!A:A,0))),"未找到"),IF(LEFT(C25,1)="4",IFERROR(IF(INDEX(组件分表!R:R,MATCH(VALUE(LEFT(C25,4)),组件分表!A:A,0))=0,"",INDEX(组件分表!R:R,MATCH(VALUE(LEFT(C25,4)),组件分表!A:A,0))),"未找到"),"不匹配"))))</f>
        <v>CauseDamageAccordOurActorNumAtRoundOver</v>
      </c>
      <c r="J25" s="89"/>
      <c r="K25" s="90" t="str">
        <f>IF(LEFT(C25,1)="1",IFERROR(CHOOSE(MATCH(INDEX(单位卡分表!C:C,MATCH(C25,单位卡分表!A:A,0)),{1,4,6},0),"单位卡","英雄卡","雇佣兵卡"),""),"")</f>
        <v>单位卡</v>
      </c>
      <c r="L25" s="91">
        <v>6</v>
      </c>
      <c r="M25" s="91">
        <v>40</v>
      </c>
      <c r="N25" s="80">
        <v>13.6</v>
      </c>
      <c r="O25" s="80">
        <v>0.65</v>
      </c>
      <c r="P25" s="80">
        <v>0.12</v>
      </c>
      <c r="Q25" s="80">
        <v>1.66</v>
      </c>
      <c r="R25" s="80">
        <v>1.47</v>
      </c>
      <c r="S25" s="80"/>
      <c r="T25" s="94" t="str">
        <f>IFERROR(IF(LEFT(C25,1)="1",IF(INDEX(单位卡分表!AE:AE,MATCH(C25,单位卡分表!A:A,0))=0,"",INDEX(单位卡分表!AE:AE,MATCH(C25,单位卡分表!A:A,0))),IF(LEFT(C25,1)="2",IF(INDEX(技能卡分表!AE:AE,MATCH(C25,技能卡分表!A:A,0))=0,"",INDEX(技能卡分表!AE:AE,MATCH(C25,技能卡分表!A:A,0))),IF(LEFT(C25,1)="4",IF(INDEX(组件分表!W:W,MATCH(VALUE(LEFT(C25,4)),组件分表!A:A,0))=0,"",INDEX(组件分表!W:W,MATCH(VALUE(LEFT(C25,4)),组件分表!A:A,0))),""))),"")</f>
        <v/>
      </c>
      <c r="U25" s="95" t="str">
        <f>IFERROR(IF(LEFT(C25,1)="1",IF(INDEX(单位卡分表!AF:AF,MATCH(C25,单位卡分表!A:A,0))=0,"",INDEX(单位卡分表!AF:AF,MATCH(C25,单位卡分表!A:A,0))),IF(LEFT(C25,1)="2",IF(INDEX(技能卡分表!AF:AF,MATCH(C25,技能卡分表!A:A,0))=0,"",INDEX(技能卡分表!AF:AF,MATCH(C25,技能卡分表!A:A,0))),IF(LEFT(C25,1)="4",IF(INDEX(组件分表!X:X,MATCH(VALUE(LEFT(C25,4)),组件分表!A:A,0))=0,"",INDEX(组件分表!X:X,MATCH(VALUE(LEFT(C25,4)),组件分表!A:A,0))),""))),"")</f>
        <v/>
      </c>
      <c r="V25" s="96" t="b">
        <v>0</v>
      </c>
      <c r="W25" s="97">
        <v>6</v>
      </c>
      <c r="X25" s="97"/>
      <c r="Y25" s="97"/>
      <c r="Z25" s="97"/>
      <c r="AA25" s="97"/>
      <c r="AB25" s="97"/>
      <c r="AC25" s="102"/>
    </row>
    <row r="26" ht="19" customHeight="1" spans="3:29">
      <c r="C26" s="44">
        <v>10031</v>
      </c>
      <c r="D26" s="44"/>
      <c r="E26" s="64" t="str">
        <f>IF(LEFT(C26,1)="1",IFERROR(INDEX(单位卡分表!B:B,MATCH(C26,单位卡分表!A:A,0)),"未找到"),IF(LEFT(C26,1)="2",IFERROR(INDEX(技能卡分表!B:B,MATCH(C26,技能卡分表!A:A,0)),"未找到"),IF(LEFT(C26,1)="3",IFERROR(INDEX('永久加成分表（废弃）'!B:B,MATCH(C26,'永久加成分表（废弃）'!A:A,0)),"未找到"),IF(LEFT(C26,1)="4",IFERROR(INDEX(组件分表!C:C,MATCH(VALUE(LEFT(C26,4)),组件分表!A:A,0)),"未找到"),"不匹配"))))</f>
        <v>注射器 针妮
佩妮（英文penny，联想小针）</v>
      </c>
      <c r="F26" s="26" t="str">
        <f>IF(LEFT(C26,1)="1",IFERROR(INDEX(单位卡分表!P:P,MATCH(C26,单位卡分表!A:A,0)),"未找到"),IF(LEFT(C26,1)="2",IFERROR(INDEX(技能卡分表!P:P,MATCH(C26,技能卡分表!A:A,0)),"未找到"),IF(LEFT(C26,1)="3",IFERROR(INDEX('永久加成分表（废弃）'!N:N,MATCH(C26,'永久加成分表（废弃）'!A:A,0)),"未找到"),IF(LEFT(C26,1)="4",IFERROR(INDEX(组件分表!L:L,MATCH(VALUE(LEFT(C26,4)),组件分表!A:A,0)),"未找到"),"不匹配"))))</f>
        <v>每次碰撞我方：牺牲其{0}点生命，并为我方英雄永久加{1}生命</v>
      </c>
      <c r="G26" s="26" t="str">
        <f>IF(LEFT(C26,1)="1",IFERROR(INDEX(单位卡分表!Q:Q,MATCH(C26,单位卡分表!A:A,0)),"未找到"),IF(LEFT(C26,1)="2",IFERROR(INDEX(技能卡分表!Q:Q,MATCH(C26,技能卡分表!A:A,0)),"未找到"),IF(LEFT(C26,1)="3",IFERROR(INDEX('永久加成分表（废弃）'!O:O,MATCH(C26,'永久加成分表（废弃）'!A:A,0)),"未找到"),IF(LEFT(C26,1)="4",IFERROR(INDEX(组件分表!S:S,MATCH(VALUE(LEFT(C26,4)),组件分表!A:A,0)),"未找到"),"不匹配"))))</f>
        <v>可以吸死</v>
      </c>
      <c r="H26" s="44">
        <f t="shared" si="0"/>
        <v>100311</v>
      </c>
      <c r="I26" s="44" t="str">
        <f>IF(LEFT(C26,1)="1",IFERROR(IF(INDEX(单位卡分表!AG:AG,MATCH(C26,单位卡分表!A:A,0))=0,"",INDEX(单位卡分表!AG:AG,MATCH(C26,单位卡分表!A:A,0))),"未找到"),IF(LEFT(C26,1)="2",IFERROR(IF(INDEX(技能卡分表!AG:AG,MATCH(C26,技能卡分表!A:A,0))=0,"",INDEX(技能卡分表!AG:AG,MATCH(C26,技能卡分表!A:A,0))),"未找到"),IF(LEFT(C26,1)="3",IFERROR(IF(INDEX('永久加成分表（废弃）'!AF:AF,MATCH(C26,'永久加成分表（废弃）'!A:A,0))=0,"",INDEX('永久加成分表（废弃）'!AF:AF,MATCH(C26,'永久加成分表（废弃）'!A:A,0))),"未找到"),IF(LEFT(C26,1)="4",IFERROR(IF(INDEX(组件分表!R:R,MATCH(VALUE(LEFT(C26,4)),组件分表!A:A,0))=0,"",INDEX(组件分表!R:R,MATCH(VALUE(LEFT(C26,4)),组件分表!A:A,0))),"未找到"),"不匹配"))))</f>
        <v>Syringe</v>
      </c>
      <c r="J26" s="89"/>
      <c r="K26" s="90" t="str">
        <f>IF(LEFT(C26,1)="1",IFERROR(CHOOSE(MATCH(INDEX(单位卡分表!C:C,MATCH(C26,单位卡分表!A:A,0)),{1,4,6},0),"单位卡","英雄卡","雇佣兵卡"),""),"")</f>
        <v>雇佣兵卡</v>
      </c>
      <c r="L26" s="91">
        <v>2</v>
      </c>
      <c r="M26" s="91">
        <v>1</v>
      </c>
      <c r="N26" s="80">
        <v>11.4</v>
      </c>
      <c r="O26" s="80">
        <v>0.5</v>
      </c>
      <c r="P26" s="80">
        <v>0.1</v>
      </c>
      <c r="Q26" s="80">
        <v>0.44</v>
      </c>
      <c r="R26" s="80">
        <v>1.47</v>
      </c>
      <c r="S26" s="80"/>
      <c r="T26" s="94" t="str">
        <f>IFERROR(IF(LEFT(C26,1)="1",IF(INDEX(单位卡分表!AE:AE,MATCH(C26,单位卡分表!A:A,0))=0,"",INDEX(单位卡分表!AE:AE,MATCH(C26,单位卡分表!A:A,0))),IF(LEFT(C26,1)="2",IF(INDEX(技能卡分表!AE:AE,MATCH(C26,技能卡分表!A:A,0))=0,"",INDEX(技能卡分表!AE:AE,MATCH(C26,技能卡分表!A:A,0))),IF(LEFT(C26,1)="4",IF(INDEX(组件分表!W:W,MATCH(VALUE(LEFT(C26,4)),组件分表!A:A,0))=0,"",INDEX(组件分表!W:W,MATCH(VALUE(LEFT(C26,4)),组件分表!A:A,0))),""))),"")</f>
        <v>Times</v>
      </c>
      <c r="U26" s="95">
        <f>IFERROR(IF(LEFT(C26,1)="1",IF(INDEX(单位卡分表!AF:AF,MATCH(C26,单位卡分表!A:A,0))=0,"",INDEX(单位卡分表!AF:AF,MATCH(C26,单位卡分表!A:A,0))),IF(LEFT(C26,1)="2",IF(INDEX(技能卡分表!AF:AF,MATCH(C26,技能卡分表!A:A,0))=0,"",INDEX(技能卡分表!AF:AF,MATCH(C26,技能卡分表!A:A,0))),IF(LEFT(C26,1)="4",IF(INDEX(组件分表!X:X,MATCH(VALUE(LEFT(C26,4)),组件分表!A:A,0))=0,"",INDEX(组件分表!X:X,MATCH(VALUE(LEFT(C26,4)),组件分表!A:A,0))),""))),"")</f>
        <v>1</v>
      </c>
      <c r="V26" s="96" t="b">
        <v>0</v>
      </c>
      <c r="W26" s="97">
        <v>10</v>
      </c>
      <c r="X26" s="97">
        <v>10</v>
      </c>
      <c r="Y26" s="97"/>
      <c r="Z26" s="97"/>
      <c r="AA26" s="97"/>
      <c r="AB26" s="97"/>
      <c r="AC26" s="102"/>
    </row>
    <row r="27" ht="19" customHeight="1" spans="3:29">
      <c r="C27" s="44">
        <v>10032</v>
      </c>
      <c r="D27" s="44" t="s">
        <v>210</v>
      </c>
      <c r="E27" s="64" t="str">
        <f>IF(LEFT(C27,1)="1",IFERROR(INDEX(单位卡分表!B:B,MATCH(C27,单位卡分表!A:A,0)),"未找到"),IF(LEFT(C27,1)="2",IFERROR(INDEX(技能卡分表!B:B,MATCH(C27,技能卡分表!A:A,0)),"未找到"),IF(LEFT(C27,1)="3",IFERROR(INDEX('永久加成分表（废弃）'!B:B,MATCH(C27,'永久加成分表（废弃）'!A:A,0)),"未找到"),IF(LEFT(C27,1)="4",IFERROR(INDEX(组件分表!C:C,MATCH(VALUE(LEFT(C27,4)),组件分表!A:A,0)),"未找到"),"不匹配"))))</f>
        <v>自行车 闪电</v>
      </c>
      <c r="F27" s="26" t="str">
        <f>IF(LEFT(C27,1)="1",IFERROR(INDEX(单位卡分表!P:P,MATCH(C27,单位卡分表!A:A,0)),"未找到"),IF(LEFT(C27,1)="2",IFERROR(INDEX(技能卡分表!P:P,MATCH(C27,技能卡分表!A:A,0)),"未找到"),IF(LEFT(C27,1)="3",IFERROR(INDEX('永久加成分表（废弃）'!N:N,MATCH(C27,'永久加成分表（废弃）'!A:A,0)),"未找到"),IF(LEFT(C27,1)="4",IFERROR(INDEX(组件分表!L:L,MATCH(VALUE(LEFT(C27,4)),组件分表!A:A,0)),"未找到"),"不匹配"))))</f>
        <v>首次碰撞随从单位时，施加一个较大的力</v>
      </c>
      <c r="G27" s="26" t="str">
        <f>IF(LEFT(C27,1)="1",IFERROR(INDEX(单位卡分表!Q:Q,MATCH(C27,单位卡分表!A:A,0)),"未找到"),IF(LEFT(C27,1)="2",IFERROR(INDEX(技能卡分表!Q:Q,MATCH(C27,技能卡分表!A:A,0)),"未找到"),IF(LEFT(C27,1)="3",IFERROR(INDEX('永久加成分表（废弃）'!O:O,MATCH(C27,'永久加成分表（废弃）'!A:A,0)),"未找到"),IF(LEFT(C27,1)="4",IFERROR(INDEX(组件分表!S:S,MATCH(VALUE(LEFT(C27,4)),组件分表!A:A,0)),"未找到"),"不匹配"))))</f>
        <v>敌我都行，隐藏参数力大小{0}</v>
      </c>
      <c r="H27" s="44">
        <f t="shared" si="0"/>
        <v>100321</v>
      </c>
      <c r="I27" s="44" t="str">
        <f>IF(LEFT(C27,1)="1",IFERROR(IF(INDEX(单位卡分表!AG:AG,MATCH(C27,单位卡分表!A:A,0))=0,"",INDEX(单位卡分表!AG:AG,MATCH(C27,单位卡分表!A:A,0))),"未找到"),IF(LEFT(C27,1)="2",IFERROR(IF(INDEX(技能卡分表!AG:AG,MATCH(C27,技能卡分表!A:A,0))=0,"",INDEX(技能卡分表!AG:AG,MATCH(C27,技能卡分表!A:A,0))),"未找到"),IF(LEFT(C27,1)="3",IFERROR(IF(INDEX('永久加成分表（废弃）'!AF:AF,MATCH(C27,'永久加成分表（废弃）'!A:A,0))=0,"",INDEX('永久加成分表（废弃）'!AF:AF,MATCH(C27,'永久加成分表（废弃）'!A:A,0))),"未找到"),IF(LEFT(C27,1)="4",IFERROR(IF(INDEX(组件分表!R:R,MATCH(VALUE(LEFT(C27,4)),组件分表!A:A,0))=0,"",INDEX(组件分表!R:R,MATCH(VALUE(LEFT(C27,4)),组件分表!A:A,0))),"未找到"),"不匹配"))))</f>
        <v>CollisionRetinueAddForceOnce</v>
      </c>
      <c r="J27" s="89"/>
      <c r="K27" s="90" t="str">
        <f>IF(LEFT(C27,1)="1",IFERROR(CHOOSE(MATCH(INDEX(单位卡分表!C:C,MATCH(C27,单位卡分表!A:A,0)),{1,4,6},0),"单位卡","英雄卡","雇佣兵卡"),""),"")</f>
        <v>雇佣兵卡</v>
      </c>
      <c r="L27" s="92">
        <v>5</v>
      </c>
      <c r="M27" s="92">
        <v>1</v>
      </c>
      <c r="N27" s="80">
        <v>11.4</v>
      </c>
      <c r="O27" s="80">
        <v>0.5</v>
      </c>
      <c r="P27" s="80">
        <v>0.1</v>
      </c>
      <c r="Q27" s="80">
        <v>0.44</v>
      </c>
      <c r="R27" s="80">
        <v>1.47</v>
      </c>
      <c r="S27" s="80"/>
      <c r="T27" s="94" t="str">
        <f>IFERROR(IF(LEFT(C27,1)="1",IF(INDEX(单位卡分表!AE:AE,MATCH(C27,单位卡分表!A:A,0))=0,"",INDEX(单位卡分表!AE:AE,MATCH(C27,单位卡分表!A:A,0))),IF(LEFT(C27,1)="2",IF(INDEX(技能卡分表!AE:AE,MATCH(C27,技能卡分表!A:A,0))=0,"",INDEX(技能卡分表!AE:AE,MATCH(C27,技能卡分表!A:A,0))),IF(LEFT(C27,1)="4",IF(INDEX(组件分表!W:W,MATCH(VALUE(LEFT(C27,4)),组件分表!A:A,0))=0,"",INDEX(组件分表!W:W,MATCH(VALUE(LEFT(C27,4)),组件分表!A:A,0))),""))),"")</f>
        <v>Times</v>
      </c>
      <c r="U27" s="95">
        <f>IFERROR(IF(LEFT(C27,1)="1",IF(INDEX(单位卡分表!AF:AF,MATCH(C27,单位卡分表!A:A,0))=0,"",INDEX(单位卡分表!AF:AF,MATCH(C27,单位卡分表!A:A,0))),IF(LEFT(C27,1)="2",IF(INDEX(技能卡分表!AF:AF,MATCH(C27,技能卡分表!A:A,0))=0,"",INDEX(技能卡分表!AF:AF,MATCH(C27,技能卡分表!A:A,0))),IF(LEFT(C27,1)="4",IF(INDEX(组件分表!X:X,MATCH(VALUE(LEFT(C27,4)),组件分表!A:A,0))=0,"",INDEX(组件分表!X:X,MATCH(VALUE(LEFT(C27,4)),组件分表!A:A,0))),""))),"")</f>
        <v>1</v>
      </c>
      <c r="V27" s="96" t="b">
        <v>0</v>
      </c>
      <c r="W27" s="99">
        <v>8</v>
      </c>
      <c r="X27" s="99"/>
      <c r="Y27" s="99"/>
      <c r="Z27" s="99"/>
      <c r="AA27" s="99"/>
      <c r="AB27" s="99"/>
      <c r="AC27" s="103"/>
    </row>
    <row r="28" ht="19" customHeight="1" spans="3:29">
      <c r="C28" s="44">
        <v>10033</v>
      </c>
      <c r="D28" s="44"/>
      <c r="E28" s="64" t="str">
        <f>IF(LEFT(C28,1)="1",IFERROR(INDEX(单位卡分表!B:B,MATCH(C28,单位卡分表!A:A,0)),"未找到"),IF(LEFT(C28,1)="2",IFERROR(INDEX(技能卡分表!B:B,MATCH(C28,技能卡分表!A:A,0)),"未找到"),IF(LEFT(C28,1)="3",IFERROR(INDEX('永久加成分表（废弃）'!B:B,MATCH(C28,'永久加成分表（废弃）'!A:A,0)),"未找到"),IF(LEFT(C28,1)="4",IFERROR(INDEX(组件分表!C:C,MATCH(VALUE(LEFT(C28,4)),组件分表!A:A,0)),"未找到"),"不匹配"))))</f>
        <v>蜡烛 热泪</v>
      </c>
      <c r="F28" s="26" t="str">
        <f>IF(LEFT(C28,1)="1",IFERROR(INDEX(单位卡分表!P:P,MATCH(C28,单位卡分表!A:A,0)),"未找到"),IF(LEFT(C28,1)="2",IFERROR(INDEX(技能卡分表!P:P,MATCH(C28,技能卡分表!A:A,0)),"未找到"),IF(LEFT(C28,1)="3",IFERROR(INDEX('永久加成分表（废弃）'!N:N,MATCH(C28,'永久加成分表（废弃）'!A:A,0)),"未找到"),IF(LEFT(C28,1)="4",IFERROR(INDEX(组件分表!L:L,MATCH(VALUE(LEFT(C28,4)),组件分表!A:A,0)),"未找到"),"不匹配"))))</f>
        <v>在场时：每有一次爆炸，我方英雄生命+{0}</v>
      </c>
      <c r="G28" s="26">
        <f>IF(LEFT(C28,1)="1",IFERROR(INDEX(单位卡分表!Q:Q,MATCH(C28,单位卡分表!A:A,0)),"未找到"),IF(LEFT(C28,1)="2",IFERROR(INDEX(技能卡分表!Q:Q,MATCH(C28,技能卡分表!A:A,0)),"未找到"),IF(LEFT(C28,1)="3",IFERROR(INDEX('永久加成分表（废弃）'!O:O,MATCH(C28,'永久加成分表（废弃）'!A:A,0)),"未找到"),IF(LEFT(C28,1)="4",IFERROR(INDEX(组件分表!S:S,MATCH(VALUE(LEFT(C28,4)),组件分表!A:A,0)),"未找到"),"不匹配"))))</f>
        <v>0</v>
      </c>
      <c r="H28" s="44">
        <f t="shared" si="0"/>
        <v>100331</v>
      </c>
      <c r="I28" s="44" t="str">
        <f>IF(LEFT(C28,1)="1",IFERROR(IF(INDEX(单位卡分表!AG:AG,MATCH(C28,单位卡分表!A:A,0))=0,"",INDEX(单位卡分表!AG:AG,MATCH(C28,单位卡分表!A:A,0))),"未找到"),IF(LEFT(C28,1)="2",IFERROR(IF(INDEX(技能卡分表!AG:AG,MATCH(C28,技能卡分表!A:A,0))=0,"",INDEX(技能卡分表!AG:AG,MATCH(C28,技能卡分表!A:A,0))),"未找到"),IF(LEFT(C28,1)="3",IFERROR(IF(INDEX('永久加成分表（废弃）'!AF:AF,MATCH(C28,'永久加成分表（废弃）'!A:A,0))=0,"",INDEX('永久加成分表（废弃）'!AF:AF,MATCH(C28,'永久加成分表（废弃）'!A:A,0))),"未找到"),IF(LEFT(C28,1)="4",IFERROR(IF(INDEX(组件分表!R:R,MATCH(VALUE(LEFT(C28,4)),组件分表!A:A,0))=0,"",INDEX(组件分表!R:R,MATCH(VALUE(LEFT(C28,4)),组件分表!A:A,0))),"未找到"),"不匹配"))))</f>
        <v>FireSelfButImmunityDamage</v>
      </c>
      <c r="J28" s="89"/>
      <c r="K28" s="90" t="str">
        <f>IF(LEFT(C28,1)="1",IFERROR(CHOOSE(MATCH(INDEX(单位卡分表!C:C,MATCH(C28,单位卡分表!A:A,0)),{1,4,6},0),"单位卡","英雄卡","雇佣兵卡"),""),"")</f>
        <v>单位卡</v>
      </c>
      <c r="L28" s="91">
        <v>6</v>
      </c>
      <c r="M28" s="91">
        <v>36</v>
      </c>
      <c r="N28" s="80">
        <v>13.6</v>
      </c>
      <c r="O28" s="80">
        <v>0.65</v>
      </c>
      <c r="P28" s="80">
        <v>0.12</v>
      </c>
      <c r="Q28" s="80">
        <v>1.66</v>
      </c>
      <c r="R28" s="80">
        <v>1.47</v>
      </c>
      <c r="S28" s="80"/>
      <c r="T28" s="94" t="str">
        <f>IFERROR(IF(LEFT(C28,1)="1",IF(INDEX(单位卡分表!AE:AE,MATCH(C28,单位卡分表!A:A,0))=0,"",INDEX(单位卡分表!AE:AE,MATCH(C28,单位卡分表!A:A,0))),IF(LEFT(C28,1)="2",IF(INDEX(技能卡分表!AE:AE,MATCH(C28,技能卡分表!A:A,0))=0,"",INDEX(技能卡分表!AE:AE,MATCH(C28,技能卡分表!A:A,0))),IF(LEFT(C28,1)="4",IF(INDEX(组件分表!W:W,MATCH(VALUE(LEFT(C28,4)),组件分表!A:A,0))=0,"",INDEX(组件分表!W:W,MATCH(VALUE(LEFT(C28,4)),组件分表!A:A,0))),""))),"")</f>
        <v>Times</v>
      </c>
      <c r="U28" s="95">
        <f>IFERROR(IF(LEFT(C28,1)="1",IF(INDEX(单位卡分表!AF:AF,MATCH(C28,单位卡分表!A:A,0))=0,"",INDEX(单位卡分表!AF:AF,MATCH(C28,单位卡分表!A:A,0))),IF(LEFT(C28,1)="2",IF(INDEX(技能卡分表!AF:AF,MATCH(C28,技能卡分表!A:A,0))=0,"",INDEX(技能卡分表!AF:AF,MATCH(C28,技能卡分表!A:A,0))),IF(LEFT(C28,1)="4",IF(INDEX(组件分表!X:X,MATCH(VALUE(LEFT(C28,4)),组件分表!A:A,0))=0,"",INDEX(组件分表!X:X,MATCH(VALUE(LEFT(C28,4)),组件分表!A:A,0))),""))),"")</f>
        <v>1</v>
      </c>
      <c r="V28" s="96" t="b">
        <v>1</v>
      </c>
      <c r="W28" s="97">
        <v>16</v>
      </c>
      <c r="X28" s="97"/>
      <c r="Y28" s="97"/>
      <c r="Z28" s="97"/>
      <c r="AA28" s="97"/>
      <c r="AB28" s="97"/>
      <c r="AC28" s="102"/>
    </row>
    <row r="29" ht="19" customHeight="1" spans="3:29">
      <c r="C29" s="44">
        <v>10034</v>
      </c>
      <c r="D29" s="44"/>
      <c r="E29" s="64" t="str">
        <f>IF(LEFT(C29,1)="1",IFERROR(INDEX(单位卡分表!B:B,MATCH(C29,单位卡分表!A:A,0)),"未找到"),IF(LEFT(C29,1)="2",IFERROR(INDEX(技能卡分表!B:B,MATCH(C29,技能卡分表!A:A,0)),"未找到"),IF(LEFT(C29,1)="3",IFERROR(INDEX('永久加成分表（废弃）'!B:B,MATCH(C29,'永久加成分表（废弃）'!A:A,0)),"未找到"),IF(LEFT(C29,1)="4",IFERROR(INDEX(组件分表!C:C,MATCH(VALUE(LEFT(C29,4)),组件分表!A:A,0)),"未找到"),"不匹配"))))</f>
        <v>电钻 螺旋</v>
      </c>
      <c r="F29" s="26" t="str">
        <f>IF(LEFT(C29,1)="1",IFERROR(INDEX(单位卡分表!P:P,MATCH(C29,单位卡分表!A:A,0)),"未找到"),IF(LEFT(C29,1)="2",IFERROR(INDEX(技能卡分表!P:P,MATCH(C29,技能卡分表!A:A,0)),"未找到"),IF(LEFT(C29,1)="3",IFERROR(INDEX('永久加成分表（废弃）'!N:N,MATCH(C29,'永久加成分表（废弃）'!A:A,0)),"未找到"),IF(LEFT(C29,1)="4",IFERROR(INDEX(组件分表!L:L,MATCH(VALUE(LEFT(C29,4)),组件分表!A:A,0)),"未找到"),"不匹配"))))</f>
        <v>使碰撞到的敌方单位漏油</v>
      </c>
      <c r="G29" s="26" t="str">
        <f>IF(LEFT(C29,1)="1",IFERROR(INDEX(单位卡分表!Q:Q,MATCH(C29,单位卡分表!A:A,0)),"未找到"),IF(LEFT(C29,1)="2",IFERROR(INDEX(技能卡分表!Q:Q,MATCH(C29,技能卡分表!A:A,0)),"未找到"),IF(LEFT(C29,1)="3",IFERROR(INDEX('永久加成分表（废弃）'!O:O,MATCH(C29,'永久加成分表（废弃）'!A:A,0)),"未找到"),IF(LEFT(C29,1)="4",IFERROR(INDEX(组件分表!S:S,MATCH(VALUE(LEFT(C29,4)),组件分表!A:A,0)),"未找到"),"不匹配"))))</f>
        <v>漏油特性ID{0}，隐藏敌方漏油格数上限{1}，漏油上限指，被碰撞到的敌方运动后，最多在{1}个地面留下漏油单元格</v>
      </c>
      <c r="H29" s="44">
        <f t="shared" si="0"/>
        <v>100341</v>
      </c>
      <c r="I29" s="44" t="str">
        <f>IF(LEFT(C29,1)="1",IFERROR(IF(INDEX(单位卡分表!AG:AG,MATCH(C29,单位卡分表!A:A,0))=0,"",INDEX(单位卡分表!AG:AG,MATCH(C29,单位卡分表!A:A,0))),"未找到"),IF(LEFT(C29,1)="2",IFERROR(IF(INDEX(技能卡分表!AG:AG,MATCH(C29,技能卡分表!A:A,0))=0,"",INDEX(技能卡分表!AG:AG,MATCH(C29,技能卡分表!A:A,0))),"未找到"),IF(LEFT(C29,1)="3",IFERROR(IF(INDEX('永久加成分表（废弃）'!AF:AF,MATCH(C29,'永久加成分表（废弃）'!A:A,0))=0,"",INDEX('永久加成分表（废弃）'!AF:AF,MATCH(C29,'永久加成分表（废弃）'!A:A,0))),"未找到"),IF(LEFT(C29,1)="4",IFERROR(IF(INDEX(组件分表!R:R,MATCH(VALUE(LEFT(C29,4)),组件分表!A:A,0))=0,"",INDEX(组件分表!R:R,MATCH(VALUE(LEFT(C29,4)),组件分表!A:A,0))),"未找到"),"不匹配"))))</f>
        <v>CollisionAddBuffToOthers</v>
      </c>
      <c r="J29" s="89"/>
      <c r="K29" s="90" t="str">
        <f>IF(LEFT(C29,1)="1",IFERROR(CHOOSE(MATCH(INDEX(单位卡分表!C:C,MATCH(C29,单位卡分表!A:A,0)),{1,4,6},0),"单位卡","英雄卡","雇佣兵卡"),""),"")</f>
        <v>雇佣兵卡</v>
      </c>
      <c r="L29" s="91">
        <v>4</v>
      </c>
      <c r="M29" s="91">
        <v>1</v>
      </c>
      <c r="N29" s="80">
        <v>11.4</v>
      </c>
      <c r="O29" s="80">
        <v>0.5</v>
      </c>
      <c r="P29" s="80">
        <v>0.1</v>
      </c>
      <c r="Q29" s="80">
        <v>0.44</v>
      </c>
      <c r="R29" s="80">
        <v>1.47</v>
      </c>
      <c r="S29" s="80"/>
      <c r="T29" s="94" t="str">
        <f>IFERROR(IF(LEFT(C29,1)="1",IF(INDEX(单位卡分表!AE:AE,MATCH(C29,单位卡分表!A:A,0))=0,"",INDEX(单位卡分表!AE:AE,MATCH(C29,单位卡分表!A:A,0))),IF(LEFT(C29,1)="2",IF(INDEX(技能卡分表!AE:AE,MATCH(C29,技能卡分表!A:A,0))=0,"",INDEX(技能卡分表!AE:AE,MATCH(C29,技能卡分表!A:A,0))),IF(LEFT(C29,1)="4",IF(INDEX(组件分表!W:W,MATCH(VALUE(LEFT(C29,4)),组件分表!A:A,0))=0,"",INDEX(组件分表!W:W,MATCH(VALUE(LEFT(C29,4)),组件分表!A:A,0))),""))),"")</f>
        <v/>
      </c>
      <c r="U29" s="95" t="str">
        <f>IFERROR(IF(LEFT(C29,1)="1",IF(INDEX(单位卡分表!AF:AF,MATCH(C29,单位卡分表!A:A,0))=0,"",INDEX(单位卡分表!AF:AF,MATCH(C29,单位卡分表!A:A,0))),IF(LEFT(C29,1)="2",IF(INDEX(技能卡分表!AF:AF,MATCH(C29,技能卡分表!A:A,0))=0,"",INDEX(技能卡分表!AF:AF,MATCH(C29,技能卡分表!A:A,0))),IF(LEFT(C29,1)="4",IF(INDEX(组件分表!X:X,MATCH(VALUE(LEFT(C29,4)),组件分表!A:A,0))=0,"",INDEX(组件分表!X:X,MATCH(VALUE(LEFT(C29,4)),组件分表!A:A,0))),""))),"")</f>
        <v/>
      </c>
      <c r="V29" s="96" t="b">
        <v>1</v>
      </c>
      <c r="W29" s="97">
        <v>40005</v>
      </c>
      <c r="X29" s="97">
        <v>4</v>
      </c>
      <c r="Y29" s="97"/>
      <c r="Z29" s="97"/>
      <c r="AA29" s="97"/>
      <c r="AB29" s="97"/>
      <c r="AC29" s="102"/>
    </row>
    <row r="30" ht="19" customHeight="1" spans="3:29">
      <c r="C30" s="44">
        <v>10035</v>
      </c>
      <c r="D30" s="44"/>
      <c r="E30" s="64" t="str">
        <f>IF(LEFT(C30,1)="1",IFERROR(INDEX(单位卡分表!B:B,MATCH(C30,单位卡分表!A:A,0)),"未找到"),IF(LEFT(C30,1)="2",IFERROR(INDEX(技能卡分表!B:B,MATCH(C30,技能卡分表!A:A,0)),"未找到"),IF(LEFT(C30,1)="3",IFERROR(INDEX('永久加成分表（废弃）'!B:B,MATCH(C30,'永久加成分表（废弃）'!A:A,0)),"未找到"),IF(LEFT(C30,1)="4",IFERROR(INDEX(组件分表!C:C,MATCH(VALUE(LEFT(C30,4)),组件分表!A:A,0)),"未找到"),"不匹配"))))</f>
        <v>纯净水 浅浅</v>
      </c>
      <c r="F30" s="26" t="str">
        <f>IF(LEFT(C30,1)="1",IFERROR(INDEX(单位卡分表!P:P,MATCH(C30,单位卡分表!A:A,0)),"未找到"),IF(LEFT(C30,1)="2",IFERROR(INDEX(技能卡分表!P:P,MATCH(C30,技能卡分表!A:A,0)),"未找到"),IF(LEFT(C30,1)="3",IFERROR(INDEX('永久加成分表（废弃）'!N:N,MATCH(C30,'永久加成分表（废弃）'!A:A,0)),"未找到"),IF(LEFT(C30,1)="4",IFERROR(INDEX(组件分表!L:L,MATCH(VALUE(LEFT(C30,4)),组件分表!A:A,0)),"未找到"),"不匹配"))))</f>
        <v>无</v>
      </c>
      <c r="G30" s="26" t="str">
        <f>IF(LEFT(C30,1)="1",IFERROR(INDEX(单位卡分表!Q:Q,MATCH(C30,单位卡分表!A:A,0)),"未找到"),IF(LEFT(C30,1)="2",IFERROR(INDEX(技能卡分表!Q:Q,MATCH(C30,技能卡分表!A:A,0)),"未找到"),IF(LEFT(C30,1)="3",IFERROR(INDEX('永久加成分表（废弃）'!O:O,MATCH(C30,'永久加成分表（废弃）'!A:A,0)),"未找到"),IF(LEFT(C30,1)="4",IFERROR(INDEX(组件分表!S:S,MATCH(VALUE(LEFT(C30,4)),组件分表!A:A,0)),"未找到"),"不匹配"))))</f>
        <v>凑数属性怪，白水瓶娘浅，均衡攻血</v>
      </c>
      <c r="H30" s="44">
        <f t="shared" si="0"/>
        <v>100351</v>
      </c>
      <c r="I30" s="44" t="str">
        <f>IF(LEFT(C30,1)="1",IFERROR(IF(INDEX(单位卡分表!AG:AG,MATCH(C30,单位卡分表!A:A,0))=0,"",INDEX(单位卡分表!AG:AG,MATCH(C30,单位卡分表!A:A,0))),"未找到"),IF(LEFT(C30,1)="2",IFERROR(IF(INDEX(技能卡分表!AG:AG,MATCH(C30,技能卡分表!A:A,0))=0,"",INDEX(技能卡分表!AG:AG,MATCH(C30,技能卡分表!A:A,0))),"未找到"),IF(LEFT(C30,1)="3",IFERROR(IF(INDEX('永久加成分表（废弃）'!AF:AF,MATCH(C30,'永久加成分表（废弃）'!A:A,0))=0,"",INDEX('永久加成分表（废弃）'!AF:AF,MATCH(C30,'永久加成分表（废弃）'!A:A,0))),"未找到"),IF(LEFT(C30,1)="4",IFERROR(IF(INDEX(组件分表!R:R,MATCH(VALUE(LEFT(C30,4)),组件分表!A:A,0))=0,"",INDEX(组件分表!R:R,MATCH(VALUE(LEFT(C30,4)),组件分表!A:A,0))),"未找到"),"不匹配"))))</f>
        <v/>
      </c>
      <c r="J30" s="89"/>
      <c r="K30" s="90" t="str">
        <f>IF(LEFT(C30,1)="1",IFERROR(CHOOSE(MATCH(INDEX(单位卡分表!C:C,MATCH(C30,单位卡分表!A:A,0)),{1,4,6},0),"单位卡","英雄卡","雇佣兵卡"),""),"")</f>
        <v>单位卡</v>
      </c>
      <c r="L30" s="91">
        <v>5</v>
      </c>
      <c r="M30" s="91">
        <v>30</v>
      </c>
      <c r="N30" s="80">
        <v>13.6</v>
      </c>
      <c r="O30" s="80">
        <v>0.65</v>
      </c>
      <c r="P30" s="80">
        <v>0.12</v>
      </c>
      <c r="Q30" s="80">
        <v>1.66</v>
      </c>
      <c r="R30" s="80">
        <v>1.47</v>
      </c>
      <c r="S30" s="80"/>
      <c r="T30" s="94" t="str">
        <f>IFERROR(IF(LEFT(C30,1)="1",IF(INDEX(单位卡分表!AE:AE,MATCH(C30,单位卡分表!A:A,0))=0,"",INDEX(单位卡分表!AE:AE,MATCH(C30,单位卡分表!A:A,0))),IF(LEFT(C30,1)="2",IF(INDEX(技能卡分表!AE:AE,MATCH(C30,技能卡分表!A:A,0))=0,"",INDEX(技能卡分表!AE:AE,MATCH(C30,技能卡分表!A:A,0))),IF(LEFT(C30,1)="4",IF(INDEX(组件分表!W:W,MATCH(VALUE(LEFT(C30,4)),组件分表!A:A,0))=0,"",INDEX(组件分表!W:W,MATCH(VALUE(LEFT(C30,4)),组件分表!A:A,0))),""))),"")</f>
        <v/>
      </c>
      <c r="U30" s="95" t="str">
        <f>IFERROR(IF(LEFT(C30,1)="1",IF(INDEX(单位卡分表!AF:AF,MATCH(C30,单位卡分表!A:A,0))=0,"",INDEX(单位卡分表!AF:AF,MATCH(C30,单位卡分表!A:A,0))),IF(LEFT(C30,1)="2",IF(INDEX(技能卡分表!AF:AF,MATCH(C30,技能卡分表!A:A,0))=0,"",INDEX(技能卡分表!AF:AF,MATCH(C30,技能卡分表!A:A,0))),IF(LEFT(C30,1)="4",IF(INDEX(组件分表!X:X,MATCH(VALUE(LEFT(C30,4)),组件分表!A:A,0))=0,"",INDEX(组件分表!X:X,MATCH(VALUE(LEFT(C30,4)),组件分表!A:A,0))),""))),"")</f>
        <v/>
      </c>
      <c r="V30" s="96" t="b">
        <v>0</v>
      </c>
      <c r="W30" s="97"/>
      <c r="X30" s="97"/>
      <c r="Y30" s="97"/>
      <c r="Z30" s="97"/>
      <c r="AA30" s="97"/>
      <c r="AB30" s="97"/>
      <c r="AC30" s="102"/>
    </row>
    <row r="31" ht="19" customHeight="1" spans="3:29">
      <c r="C31" s="44">
        <v>10036</v>
      </c>
      <c r="D31" s="44"/>
      <c r="E31" s="64" t="str">
        <f>IF(LEFT(C31,1)="1",IFERROR(INDEX(单位卡分表!B:B,MATCH(C31,单位卡分表!A:A,0)),"未找到"),IF(LEFT(C31,1)="2",IFERROR(INDEX(技能卡分表!B:B,MATCH(C31,技能卡分表!A:A,0)),"未找到"),IF(LEFT(C31,1)="3",IFERROR(INDEX('永久加成分表（废弃）'!B:B,MATCH(C31,'永久加成分表（废弃）'!A:A,0)),"未找到"),IF(LEFT(C31,1)="4",IFERROR(INDEX(组件分表!C:C,MATCH(VALUE(LEFT(C31,4)),组件分表!A:A,0)),"未找到"),"不匹配"))))</f>
        <v>纯净水 满满</v>
      </c>
      <c r="F31" s="26" t="str">
        <f>IF(LEFT(C31,1)="1",IFERROR(INDEX(单位卡分表!P:P,MATCH(C31,单位卡分表!A:A,0)),"未找到"),IF(LEFT(C31,1)="2",IFERROR(INDEX(技能卡分表!P:P,MATCH(C31,技能卡分表!A:A,0)),"未找到"),IF(LEFT(C31,1)="3",IFERROR(INDEX('永久加成分表（废弃）'!N:N,MATCH(C31,'永久加成分表（废弃）'!A:A,0)),"未找到"),IF(LEFT(C31,1)="4",IFERROR(INDEX(组件分表!L:L,MATCH(VALUE(LEFT(C31,4)),组件分表!A:A,0)),"未找到"),"不匹配"))))</f>
        <v>无</v>
      </c>
      <c r="G31" s="26" t="str">
        <f>IF(LEFT(C31,1)="1",IFERROR(INDEX(单位卡分表!Q:Q,MATCH(C31,单位卡分表!A:A,0)),"未找到"),IF(LEFT(C31,1)="2",IFERROR(INDEX(技能卡分表!Q:Q,MATCH(C31,技能卡分表!A:A,0)),"未找到"),IF(LEFT(C31,1)="3",IFERROR(INDEX('永久加成分表（废弃）'!O:O,MATCH(C31,'永久加成分表（废弃）'!A:A,0)),"未找到"),IF(LEFT(C31,1)="4",IFERROR(INDEX(组件分表!S:S,MATCH(VALUE(LEFT(C31,4)),组件分表!A:A,0)),"未找到"),"不匹配"))))</f>
        <v>凑数属性怪，白水瓶娘满，均衡攻血</v>
      </c>
      <c r="H31" s="44">
        <f t="shared" si="0"/>
        <v>100361</v>
      </c>
      <c r="I31" s="44" t="str">
        <f>IF(LEFT(C31,1)="1",IFERROR(IF(INDEX(单位卡分表!AG:AG,MATCH(C31,单位卡分表!A:A,0))=0,"",INDEX(单位卡分表!AG:AG,MATCH(C31,单位卡分表!A:A,0))),"未找到"),IF(LEFT(C31,1)="2",IFERROR(IF(INDEX(技能卡分表!AG:AG,MATCH(C31,技能卡分表!A:A,0))=0,"",INDEX(技能卡分表!AG:AG,MATCH(C31,技能卡分表!A:A,0))),"未找到"),IF(LEFT(C31,1)="3",IFERROR(IF(INDEX('永久加成分表（废弃）'!AF:AF,MATCH(C31,'永久加成分表（废弃）'!A:A,0))=0,"",INDEX('永久加成分表（废弃）'!AF:AF,MATCH(C31,'永久加成分表（废弃）'!A:A,0))),"未找到"),IF(LEFT(C31,1)="4",IFERROR(IF(INDEX(组件分表!R:R,MATCH(VALUE(LEFT(C31,4)),组件分表!A:A,0))=0,"",INDEX(组件分表!R:R,MATCH(VALUE(LEFT(C31,4)),组件分表!A:A,0))),"未找到"),"不匹配"))))</f>
        <v/>
      </c>
      <c r="J31" s="89"/>
      <c r="K31" s="90" t="str">
        <f>IF(LEFT(C31,1)="1",IFERROR(CHOOSE(MATCH(INDEX(单位卡分表!C:C,MATCH(C31,单位卡分表!A:A,0)),{1,4,6},0),"单位卡","英雄卡","雇佣兵卡"),""),"")</f>
        <v>单位卡</v>
      </c>
      <c r="L31" s="91">
        <v>4</v>
      </c>
      <c r="M31" s="91">
        <v>36</v>
      </c>
      <c r="N31" s="80">
        <v>13.6</v>
      </c>
      <c r="O31" s="80">
        <v>0.65</v>
      </c>
      <c r="P31" s="80">
        <v>0.12</v>
      </c>
      <c r="Q31" s="80">
        <v>1.66</v>
      </c>
      <c r="R31" s="80">
        <v>1.47</v>
      </c>
      <c r="S31" s="80"/>
      <c r="T31" s="94" t="str">
        <f>IFERROR(IF(LEFT(C31,1)="1",IF(INDEX(单位卡分表!AE:AE,MATCH(C31,单位卡分表!A:A,0))=0,"",INDEX(单位卡分表!AE:AE,MATCH(C31,单位卡分表!A:A,0))),IF(LEFT(C31,1)="2",IF(INDEX(技能卡分表!AE:AE,MATCH(C31,技能卡分表!A:A,0))=0,"",INDEX(技能卡分表!AE:AE,MATCH(C31,技能卡分表!A:A,0))),IF(LEFT(C31,1)="4",IF(INDEX(组件分表!W:W,MATCH(VALUE(LEFT(C31,4)),组件分表!A:A,0))=0,"",INDEX(组件分表!W:W,MATCH(VALUE(LEFT(C31,4)),组件分表!A:A,0))),""))),"")</f>
        <v/>
      </c>
      <c r="U31" s="95" t="str">
        <f>IFERROR(IF(LEFT(C31,1)="1",IF(INDEX(单位卡分表!AF:AF,MATCH(C31,单位卡分表!A:A,0))=0,"",INDEX(单位卡分表!AF:AF,MATCH(C31,单位卡分表!A:A,0))),IF(LEFT(C31,1)="2",IF(INDEX(技能卡分表!AF:AF,MATCH(C31,技能卡分表!A:A,0))=0,"",INDEX(技能卡分表!AF:AF,MATCH(C31,技能卡分表!A:A,0))),IF(LEFT(C31,1)="4",IF(INDEX(组件分表!X:X,MATCH(VALUE(LEFT(C31,4)),组件分表!A:A,0))=0,"",INDEX(组件分表!X:X,MATCH(VALUE(LEFT(C31,4)),组件分表!A:A,0))),""))),"")</f>
        <v/>
      </c>
      <c r="V31" s="96" t="b">
        <v>0</v>
      </c>
      <c r="W31" s="97"/>
      <c r="X31" s="97"/>
      <c r="Y31" s="97"/>
      <c r="Z31" s="97"/>
      <c r="AA31" s="97"/>
      <c r="AB31" s="97"/>
      <c r="AC31" s="102"/>
    </row>
    <row r="32" ht="19" customHeight="1" spans="3:29">
      <c r="C32" s="44">
        <v>10037</v>
      </c>
      <c r="D32" s="44"/>
      <c r="E32" s="64" t="str">
        <f>IF(LEFT(C32,1)="1",IFERROR(INDEX(单位卡分表!B:B,MATCH(C32,单位卡分表!A:A,0)),"未找到"),IF(LEFT(C32,1)="2",IFERROR(INDEX(技能卡分表!B:B,MATCH(C32,技能卡分表!A:A,0)),"未找到"),IF(LEFT(C32,1)="3",IFERROR(INDEX('永久加成分表（废弃）'!B:B,MATCH(C32,'永久加成分表（废弃）'!A:A,0)),"未找到"),IF(LEFT(C32,1)="4",IFERROR(INDEX(组件分表!C:C,MATCH(VALUE(LEFT(C32,4)),组件分表!A:A,0)),"未找到"),"不匹配"))))</f>
        <v>红汽水 浅浅</v>
      </c>
      <c r="F32" s="26" t="str">
        <f>IF(LEFT(C32,1)="1",IFERROR(INDEX(单位卡分表!P:P,MATCH(C32,单位卡分表!A:A,0)),"未找到"),IF(LEFT(C32,1)="2",IFERROR(INDEX(技能卡分表!P:P,MATCH(C32,技能卡分表!A:A,0)),"未找到"),IF(LEFT(C32,1)="3",IFERROR(INDEX('永久加成分表（废弃）'!N:N,MATCH(C32,'永久加成分表（废弃）'!A:A,0)),"未找到"),IF(LEFT(C32,1)="4",IFERROR(INDEX(组件分表!L:L,MATCH(VALUE(LEFT(C32,4)),组件分表!A:A,0)),"未找到"),"不匹配"))))</f>
        <v>无</v>
      </c>
      <c r="G32" s="26" t="str">
        <f>IF(LEFT(C32,1)="1",IFERROR(INDEX(单位卡分表!Q:Q,MATCH(C32,单位卡分表!A:A,0)),"未找到"),IF(LEFT(C32,1)="2",IFERROR(INDEX(技能卡分表!Q:Q,MATCH(C32,技能卡分表!A:A,0)),"未找到"),IF(LEFT(C32,1)="3",IFERROR(INDEX('永久加成分表（废弃）'!O:O,MATCH(C32,'永久加成分表（废弃）'!A:A,0)),"未找到"),IF(LEFT(C32,1)="4",IFERROR(INDEX(组件分表!S:S,MATCH(VALUE(LEFT(C32,4)),组件分表!A:A,0)),"未找到"),"不匹配"))))</f>
        <v>凑数属性怪，红水瓶娘浅，高攻低血</v>
      </c>
      <c r="H32" s="44">
        <f t="shared" si="0"/>
        <v>100371</v>
      </c>
      <c r="I32" s="44" t="str">
        <f>IF(LEFT(C32,1)="1",IFERROR(IF(INDEX(单位卡分表!AG:AG,MATCH(C32,单位卡分表!A:A,0))=0,"",INDEX(单位卡分表!AG:AG,MATCH(C32,单位卡分表!A:A,0))),"未找到"),IF(LEFT(C32,1)="2",IFERROR(IF(INDEX(技能卡分表!AG:AG,MATCH(C32,技能卡分表!A:A,0))=0,"",INDEX(技能卡分表!AG:AG,MATCH(C32,技能卡分表!A:A,0))),"未找到"),IF(LEFT(C32,1)="3",IFERROR(IF(INDEX('永久加成分表（废弃）'!AF:AF,MATCH(C32,'永久加成分表（废弃）'!A:A,0))=0,"",INDEX('永久加成分表（废弃）'!AF:AF,MATCH(C32,'永久加成分表（废弃）'!A:A,0))),"未找到"),IF(LEFT(C32,1)="4",IFERROR(IF(INDEX(组件分表!R:R,MATCH(VALUE(LEFT(C32,4)),组件分表!A:A,0))=0,"",INDEX(组件分表!R:R,MATCH(VALUE(LEFT(C32,4)),组件分表!A:A,0))),"未找到"),"不匹配"))))</f>
        <v/>
      </c>
      <c r="J32" s="89"/>
      <c r="K32" s="90" t="str">
        <f>IF(LEFT(C32,1)="1",IFERROR(CHOOSE(MATCH(INDEX(单位卡分表!C:C,MATCH(C32,单位卡分表!A:A,0)),{1,4,6},0),"单位卡","英雄卡","雇佣兵卡"),""),"")</f>
        <v>单位卡</v>
      </c>
      <c r="L32" s="91">
        <v>3</v>
      </c>
      <c r="M32" s="91">
        <v>42</v>
      </c>
      <c r="N32" s="80">
        <v>13.6</v>
      </c>
      <c r="O32" s="80">
        <v>0.65</v>
      </c>
      <c r="P32" s="80">
        <v>0.12</v>
      </c>
      <c r="Q32" s="80">
        <v>1.66</v>
      </c>
      <c r="R32" s="80">
        <v>1.47</v>
      </c>
      <c r="S32" s="80"/>
      <c r="T32" s="94" t="str">
        <f>IFERROR(IF(LEFT(C32,1)="1",IF(INDEX(单位卡分表!AE:AE,MATCH(C32,单位卡分表!A:A,0))=0,"",INDEX(单位卡分表!AE:AE,MATCH(C32,单位卡分表!A:A,0))),IF(LEFT(C32,1)="2",IF(INDEX(技能卡分表!AE:AE,MATCH(C32,技能卡分表!A:A,0))=0,"",INDEX(技能卡分表!AE:AE,MATCH(C32,技能卡分表!A:A,0))),IF(LEFT(C32,1)="4",IF(INDEX(组件分表!W:W,MATCH(VALUE(LEFT(C32,4)),组件分表!A:A,0))=0,"",INDEX(组件分表!W:W,MATCH(VALUE(LEFT(C32,4)),组件分表!A:A,0))),""))),"")</f>
        <v/>
      </c>
      <c r="U32" s="95" t="str">
        <f>IFERROR(IF(LEFT(C32,1)="1",IF(INDEX(单位卡分表!AF:AF,MATCH(C32,单位卡分表!A:A,0))=0,"",INDEX(单位卡分表!AF:AF,MATCH(C32,单位卡分表!A:A,0))),IF(LEFT(C32,1)="2",IF(INDEX(技能卡分表!AF:AF,MATCH(C32,技能卡分表!A:A,0))=0,"",INDEX(技能卡分表!AF:AF,MATCH(C32,技能卡分表!A:A,0))),IF(LEFT(C32,1)="4",IF(INDEX(组件分表!X:X,MATCH(VALUE(LEFT(C32,4)),组件分表!A:A,0))=0,"",INDEX(组件分表!X:X,MATCH(VALUE(LEFT(C32,4)),组件分表!A:A,0))),""))),"")</f>
        <v/>
      </c>
      <c r="V32" s="96" t="b">
        <v>0</v>
      </c>
      <c r="W32" s="97"/>
      <c r="X32" s="97"/>
      <c r="Y32" s="97"/>
      <c r="Z32" s="97"/>
      <c r="AA32" s="97"/>
      <c r="AB32" s="97"/>
      <c r="AC32" s="102"/>
    </row>
    <row r="33" ht="19" customHeight="1" spans="3:29">
      <c r="C33" s="44">
        <v>10038</v>
      </c>
      <c r="D33" s="44" t="s">
        <v>210</v>
      </c>
      <c r="E33" s="64" t="str">
        <f>IF(LEFT(C33,1)="1",IFERROR(INDEX(单位卡分表!B:B,MATCH(C33,单位卡分表!A:A,0)),"未找到"),IF(LEFT(C33,1)="2",IFERROR(INDEX(技能卡分表!B:B,MATCH(C33,技能卡分表!A:A,0)),"未找到"),IF(LEFT(C33,1)="3",IFERROR(INDEX('永久加成分表（废弃）'!B:B,MATCH(C33,'永久加成分表（废弃）'!A:A,0)),"未找到"),IF(LEFT(C33,1)="4",IFERROR(INDEX(组件分表!C:C,MATCH(VALUE(LEFT(C33,4)),组件分表!A:A,0)),"未找到"),"不匹配"))))</f>
        <v>红汽水 满满</v>
      </c>
      <c r="F33" s="26" t="str">
        <f>IF(LEFT(C33,1)="1",IFERROR(INDEX(单位卡分表!P:P,MATCH(C33,单位卡分表!A:A,0)),"未找到"),IF(LEFT(C33,1)="2",IFERROR(INDEX(技能卡分表!P:P,MATCH(C33,技能卡分表!A:A,0)),"未找到"),IF(LEFT(C33,1)="3",IFERROR(INDEX('永久加成分表（废弃）'!N:N,MATCH(C33,'永久加成分表（废弃）'!A:A,0)),"未找到"),IF(LEFT(C33,1)="4",IFERROR(INDEX(组件分表!L:L,MATCH(VALUE(LEFT(C33,4)),组件分表!A:A,0)),"未找到"),"不匹配"))))</f>
        <v>无</v>
      </c>
      <c r="G33" s="26" t="str">
        <f>IF(LEFT(C33,1)="1",IFERROR(INDEX(单位卡分表!Q:Q,MATCH(C33,单位卡分表!A:A,0)),"未找到"),IF(LEFT(C33,1)="2",IFERROR(INDEX(技能卡分表!Q:Q,MATCH(C33,技能卡分表!A:A,0)),"未找到"),IF(LEFT(C33,1)="3",IFERROR(INDEX('永久加成分表（废弃）'!O:O,MATCH(C33,'永久加成分表（废弃）'!A:A,0)),"未找到"),IF(LEFT(C33,1)="4",IFERROR(INDEX(组件分表!S:S,MATCH(VALUE(LEFT(C33,4)),组件分表!A:A,0)),"未找到"),"不匹配"))))</f>
        <v>凑数属性怪，红水瓶娘满，高攻低血</v>
      </c>
      <c r="H33" s="44">
        <f t="shared" si="0"/>
        <v>100381</v>
      </c>
      <c r="I33" s="44" t="str">
        <f>IF(LEFT(C33,1)="1",IFERROR(IF(INDEX(单位卡分表!AG:AG,MATCH(C33,单位卡分表!A:A,0))=0,"",INDEX(单位卡分表!AG:AG,MATCH(C33,单位卡分表!A:A,0))),"未找到"),IF(LEFT(C33,1)="2",IFERROR(IF(INDEX(技能卡分表!AG:AG,MATCH(C33,技能卡分表!A:A,0))=0,"",INDEX(技能卡分表!AG:AG,MATCH(C33,技能卡分表!A:A,0))),"未找到"),IF(LEFT(C33,1)="3",IFERROR(IF(INDEX('永久加成分表（废弃）'!AF:AF,MATCH(C33,'永久加成分表（废弃）'!A:A,0))=0,"",INDEX('永久加成分表（废弃）'!AF:AF,MATCH(C33,'永久加成分表（废弃）'!A:A,0))),"未找到"),IF(LEFT(C33,1)="4",IFERROR(IF(INDEX(组件分表!R:R,MATCH(VALUE(LEFT(C33,4)),组件分表!A:A,0))=0,"",INDEX(组件分表!R:R,MATCH(VALUE(LEFT(C33,4)),组件分表!A:A,0))),"未找到"),"不匹配"))))</f>
        <v/>
      </c>
      <c r="J33" s="89"/>
      <c r="K33" s="90" t="str">
        <f>IF(LEFT(C33,1)="1",IFERROR(CHOOSE(MATCH(INDEX(单位卡分表!C:C,MATCH(C33,单位卡分表!A:A,0)),{1,4,6},0),"单位卡","英雄卡","雇佣兵卡"),""),"")</f>
        <v>单位卡</v>
      </c>
      <c r="L33" s="92">
        <v>15</v>
      </c>
      <c r="M33" s="92">
        <v>30</v>
      </c>
      <c r="N33" s="80">
        <v>13.6</v>
      </c>
      <c r="O33" s="80">
        <v>0.65</v>
      </c>
      <c r="P33" s="80">
        <v>0.12</v>
      </c>
      <c r="Q33" s="80">
        <v>1.66</v>
      </c>
      <c r="R33" s="80">
        <v>1.47</v>
      </c>
      <c r="S33" s="80"/>
      <c r="T33" s="94" t="str">
        <f>IFERROR(IF(LEFT(C33,1)="1",IF(INDEX(单位卡分表!AE:AE,MATCH(C33,单位卡分表!A:A,0))=0,"",INDEX(单位卡分表!AE:AE,MATCH(C33,单位卡分表!A:A,0))),IF(LEFT(C33,1)="2",IF(INDEX(技能卡分表!AE:AE,MATCH(C33,技能卡分表!A:A,0))=0,"",INDEX(技能卡分表!AE:AE,MATCH(C33,技能卡分表!A:A,0))),IF(LEFT(C33,1)="4",IF(INDEX(组件分表!W:W,MATCH(VALUE(LEFT(C33,4)),组件分表!A:A,0))=0,"",INDEX(组件分表!W:W,MATCH(VALUE(LEFT(C33,4)),组件分表!A:A,0))),""))),"")</f>
        <v/>
      </c>
      <c r="U33" s="95" t="str">
        <f>IFERROR(IF(LEFT(C33,1)="1",IF(INDEX(单位卡分表!AF:AF,MATCH(C33,单位卡分表!A:A,0))=0,"",INDEX(单位卡分表!AF:AF,MATCH(C33,单位卡分表!A:A,0))),IF(LEFT(C33,1)="2",IF(INDEX(技能卡分表!AF:AF,MATCH(C33,技能卡分表!A:A,0))=0,"",INDEX(技能卡分表!AF:AF,MATCH(C33,技能卡分表!A:A,0))),IF(LEFT(C33,1)="4",IF(INDEX(组件分表!X:X,MATCH(VALUE(LEFT(C33,4)),组件分表!A:A,0))=0,"",INDEX(组件分表!X:X,MATCH(VALUE(LEFT(C33,4)),组件分表!A:A,0))),""))),"")</f>
        <v/>
      </c>
      <c r="V33" s="96" t="b">
        <v>0</v>
      </c>
      <c r="W33" s="99"/>
      <c r="X33" s="99"/>
      <c r="Y33" s="99"/>
      <c r="Z33" s="99"/>
      <c r="AA33" s="99"/>
      <c r="AB33" s="99"/>
      <c r="AC33" s="103"/>
    </row>
    <row r="34" ht="19" customHeight="1" spans="3:29">
      <c r="C34" s="44">
        <v>10039</v>
      </c>
      <c r="D34" s="44"/>
      <c r="E34" s="64" t="str">
        <f>IF(LEFT(C34,1)="1",IFERROR(INDEX(单位卡分表!B:B,MATCH(C34,单位卡分表!A:A,0)),"未找到"),IF(LEFT(C34,1)="2",IFERROR(INDEX(技能卡分表!B:B,MATCH(C34,技能卡分表!A:A,0)),"未找到"),IF(LEFT(C34,1)="3",IFERROR(INDEX('永久加成分表（废弃）'!B:B,MATCH(C34,'永久加成分表（废弃）'!A:A,0)),"未找到"),IF(LEFT(C34,1)="4",IFERROR(INDEX(组件分表!C:C,MATCH(VALUE(LEFT(C34,4)),组件分表!A:A,0)),"未找到"),"不匹配"))))</f>
        <v>绿汽水 浅浅</v>
      </c>
      <c r="F34" s="26" t="str">
        <f>IF(LEFT(C34,1)="1",IFERROR(INDEX(单位卡分表!P:P,MATCH(C34,单位卡分表!A:A,0)),"未找到"),IF(LEFT(C34,1)="2",IFERROR(INDEX(技能卡分表!P:P,MATCH(C34,技能卡分表!A:A,0)),"未找到"),IF(LEFT(C34,1)="3",IFERROR(INDEX('永久加成分表（废弃）'!N:N,MATCH(C34,'永久加成分表（废弃）'!A:A,0)),"未找到"),IF(LEFT(C34,1)="4",IFERROR(INDEX(组件分表!L:L,MATCH(VALUE(LEFT(C34,4)),组件分表!A:A,0)),"未找到"),"不匹配"))))</f>
        <v>无</v>
      </c>
      <c r="G34" s="26" t="str">
        <f>IF(LEFT(C34,1)="1",IFERROR(INDEX(单位卡分表!Q:Q,MATCH(C34,单位卡分表!A:A,0)),"未找到"),IF(LEFT(C34,1)="2",IFERROR(INDEX(技能卡分表!Q:Q,MATCH(C34,技能卡分表!A:A,0)),"未找到"),IF(LEFT(C34,1)="3",IFERROR(INDEX('永久加成分表（废弃）'!O:O,MATCH(C34,'永久加成分表（废弃）'!A:A,0)),"未找到"),IF(LEFT(C34,1)="4",IFERROR(INDEX(组件分表!S:S,MATCH(VALUE(LEFT(C34,4)),组件分表!A:A,0)),"未找到"),"不匹配"))))</f>
        <v>凑数属性怪，绿水瓶娘浅，低攻高血</v>
      </c>
      <c r="H34" s="44">
        <f t="shared" si="0"/>
        <v>100391</v>
      </c>
      <c r="I34" s="44" t="str">
        <f>IF(LEFT(C34,1)="1",IFERROR(IF(INDEX(单位卡分表!AG:AG,MATCH(C34,单位卡分表!A:A,0))=0,"",INDEX(单位卡分表!AG:AG,MATCH(C34,单位卡分表!A:A,0))),"未找到"),IF(LEFT(C34,1)="2",IFERROR(IF(INDEX(技能卡分表!AG:AG,MATCH(C34,技能卡分表!A:A,0))=0,"",INDEX(技能卡分表!AG:AG,MATCH(C34,技能卡分表!A:A,0))),"未找到"),IF(LEFT(C34,1)="3",IFERROR(IF(INDEX('永久加成分表（废弃）'!AF:AF,MATCH(C34,'永久加成分表（废弃）'!A:A,0))=0,"",INDEX('永久加成分表（废弃）'!AF:AF,MATCH(C34,'永久加成分表（废弃）'!A:A,0))),"未找到"),IF(LEFT(C34,1)="4",IFERROR(IF(INDEX(组件分表!R:R,MATCH(VALUE(LEFT(C34,4)),组件分表!A:A,0))=0,"",INDEX(组件分表!R:R,MATCH(VALUE(LEFT(C34,4)),组件分表!A:A,0))),"未找到"),"不匹配"))))</f>
        <v/>
      </c>
      <c r="J34" s="89"/>
      <c r="K34" s="90" t="str">
        <f>IF(LEFT(C34,1)="1",IFERROR(CHOOSE(MATCH(INDEX(单位卡分表!C:C,MATCH(C34,单位卡分表!A:A,0)),{1,4,6},0),"单位卡","英雄卡","雇佣兵卡"),""),"")</f>
        <v>单位卡</v>
      </c>
      <c r="L34" s="91">
        <v>7</v>
      </c>
      <c r="M34" s="91">
        <v>21</v>
      </c>
      <c r="N34" s="80">
        <v>13.6</v>
      </c>
      <c r="O34" s="80">
        <v>0.65</v>
      </c>
      <c r="P34" s="80">
        <v>0.12</v>
      </c>
      <c r="Q34" s="80">
        <v>1.66</v>
      </c>
      <c r="R34" s="80">
        <v>1.47</v>
      </c>
      <c r="S34" s="80"/>
      <c r="T34" s="94" t="str">
        <f>IFERROR(IF(LEFT(C34,1)="1",IF(INDEX(单位卡分表!AE:AE,MATCH(C34,单位卡分表!A:A,0))=0,"",INDEX(单位卡分表!AE:AE,MATCH(C34,单位卡分表!A:A,0))),IF(LEFT(C34,1)="2",IF(INDEX(技能卡分表!AE:AE,MATCH(C34,技能卡分表!A:A,0))=0,"",INDEX(技能卡分表!AE:AE,MATCH(C34,技能卡分表!A:A,0))),IF(LEFT(C34,1)="4",IF(INDEX(组件分表!W:W,MATCH(VALUE(LEFT(C34,4)),组件分表!A:A,0))=0,"",INDEX(组件分表!W:W,MATCH(VALUE(LEFT(C34,4)),组件分表!A:A,0))),""))),"")</f>
        <v/>
      </c>
      <c r="U34" s="95" t="str">
        <f>IFERROR(IF(LEFT(C34,1)="1",IF(INDEX(单位卡分表!AF:AF,MATCH(C34,单位卡分表!A:A,0))=0,"",INDEX(单位卡分表!AF:AF,MATCH(C34,单位卡分表!A:A,0))),IF(LEFT(C34,1)="2",IF(INDEX(技能卡分表!AF:AF,MATCH(C34,技能卡分表!A:A,0))=0,"",INDEX(技能卡分表!AF:AF,MATCH(C34,技能卡分表!A:A,0))),IF(LEFT(C34,1)="4",IF(INDEX(组件分表!X:X,MATCH(VALUE(LEFT(C34,4)),组件分表!A:A,0))=0,"",INDEX(组件分表!X:X,MATCH(VALUE(LEFT(C34,4)),组件分表!A:A,0))),""))),"")</f>
        <v/>
      </c>
      <c r="V34" s="96" t="b">
        <v>0</v>
      </c>
      <c r="W34" s="97"/>
      <c r="X34" s="97"/>
      <c r="Y34" s="97"/>
      <c r="Z34" s="97"/>
      <c r="AA34" s="97"/>
      <c r="AB34" s="97"/>
      <c r="AC34" s="102"/>
    </row>
    <row r="35" ht="19" customHeight="1" spans="3:29">
      <c r="C35" s="44">
        <v>10040</v>
      </c>
      <c r="D35" s="44" t="s">
        <v>210</v>
      </c>
      <c r="E35" s="64" t="str">
        <f>IF(LEFT(C35,1)="1",IFERROR(INDEX(单位卡分表!B:B,MATCH(C35,单位卡分表!A:A,0)),"未找到"),IF(LEFT(C35,1)="2",IFERROR(INDEX(技能卡分表!B:B,MATCH(C35,技能卡分表!A:A,0)),"未找到"),IF(LEFT(C35,1)="3",IFERROR(INDEX('永久加成分表（废弃）'!B:B,MATCH(C35,'永久加成分表（废弃）'!A:A,0)),"未找到"),IF(LEFT(C35,1)="4",IFERROR(INDEX(组件分表!C:C,MATCH(VALUE(LEFT(C35,4)),组件分表!A:A,0)),"未找到"),"不匹配"))))</f>
        <v>绿汽水 满满</v>
      </c>
      <c r="F35" s="26" t="str">
        <f>IF(LEFT(C35,1)="1",IFERROR(INDEX(单位卡分表!P:P,MATCH(C35,单位卡分表!A:A,0)),"未找到"),IF(LEFT(C35,1)="2",IFERROR(INDEX(技能卡分表!P:P,MATCH(C35,技能卡分表!A:A,0)),"未找到"),IF(LEFT(C35,1)="3",IFERROR(INDEX('永久加成分表（废弃）'!N:N,MATCH(C35,'永久加成分表（废弃）'!A:A,0)),"未找到"),IF(LEFT(C35,1)="4",IFERROR(INDEX(组件分表!L:L,MATCH(VALUE(LEFT(C35,4)),组件分表!A:A,0)),"未找到"),"不匹配"))))</f>
        <v>无</v>
      </c>
      <c r="G35" s="26" t="str">
        <f>IF(LEFT(C35,1)="1",IFERROR(INDEX(单位卡分表!Q:Q,MATCH(C35,单位卡分表!A:A,0)),"未找到"),IF(LEFT(C35,1)="2",IFERROR(INDEX(技能卡分表!Q:Q,MATCH(C35,技能卡分表!A:A,0)),"未找到"),IF(LEFT(C35,1)="3",IFERROR(INDEX('永久加成分表（废弃）'!O:O,MATCH(C35,'永久加成分表（废弃）'!A:A,0)),"未找到"),IF(LEFT(C35,1)="4",IFERROR(INDEX(组件分表!S:S,MATCH(VALUE(LEFT(C35,4)),组件分表!A:A,0)),"未找到"),"不匹配"))))</f>
        <v>凑数属性怪，绿水瓶娘满，低攻高血</v>
      </c>
      <c r="H35" s="44">
        <f t="shared" si="0"/>
        <v>100401</v>
      </c>
      <c r="I35" s="44" t="str">
        <f>IF(LEFT(C35,1)="1",IFERROR(IF(INDEX(单位卡分表!AG:AG,MATCH(C35,单位卡分表!A:A,0))=0,"",INDEX(单位卡分表!AG:AG,MATCH(C35,单位卡分表!A:A,0))),"未找到"),IF(LEFT(C35,1)="2",IFERROR(IF(INDEX(技能卡分表!AG:AG,MATCH(C35,技能卡分表!A:A,0))=0,"",INDEX(技能卡分表!AG:AG,MATCH(C35,技能卡分表!A:A,0))),"未找到"),IF(LEFT(C35,1)="3",IFERROR(IF(INDEX('永久加成分表（废弃）'!AF:AF,MATCH(C35,'永久加成分表（废弃）'!A:A,0))=0,"",INDEX('永久加成分表（废弃）'!AF:AF,MATCH(C35,'永久加成分表（废弃）'!A:A,0))),"未找到"),IF(LEFT(C35,1)="4",IFERROR(IF(INDEX(组件分表!R:R,MATCH(VALUE(LEFT(C35,4)),组件分表!A:A,0))=0,"",INDEX(组件分表!R:R,MATCH(VALUE(LEFT(C35,4)),组件分表!A:A,0))),"未找到"),"不匹配"))))</f>
        <v/>
      </c>
      <c r="J35" s="89"/>
      <c r="K35" s="90" t="str">
        <f>IF(LEFT(C35,1)="1",IFERROR(CHOOSE(MATCH(INDEX(单位卡分表!C:C,MATCH(C35,单位卡分表!A:A,0)),{1,4,6},0),"单位卡","英雄卡","雇佣兵卡"),""),"")</f>
        <v>单位卡</v>
      </c>
      <c r="L35" s="92">
        <v>7</v>
      </c>
      <c r="M35" s="92">
        <v>90</v>
      </c>
      <c r="N35" s="80">
        <v>13.6</v>
      </c>
      <c r="O35" s="80">
        <v>0.65</v>
      </c>
      <c r="P35" s="80">
        <v>0.12</v>
      </c>
      <c r="Q35" s="80">
        <v>1.66</v>
      </c>
      <c r="R35" s="80">
        <v>1.47</v>
      </c>
      <c r="S35" s="80"/>
      <c r="T35" s="94" t="str">
        <f>IFERROR(IF(LEFT(C35,1)="1",IF(INDEX(单位卡分表!AE:AE,MATCH(C35,单位卡分表!A:A,0))=0,"",INDEX(单位卡分表!AE:AE,MATCH(C35,单位卡分表!A:A,0))),IF(LEFT(C35,1)="2",IF(INDEX(技能卡分表!AE:AE,MATCH(C35,技能卡分表!A:A,0))=0,"",INDEX(技能卡分表!AE:AE,MATCH(C35,技能卡分表!A:A,0))),IF(LEFT(C35,1)="4",IF(INDEX(组件分表!W:W,MATCH(VALUE(LEFT(C35,4)),组件分表!A:A,0))=0,"",INDEX(组件分表!W:W,MATCH(VALUE(LEFT(C35,4)),组件分表!A:A,0))),""))),"")</f>
        <v/>
      </c>
      <c r="U35" s="95" t="str">
        <f>IFERROR(IF(LEFT(C35,1)="1",IF(INDEX(单位卡分表!AF:AF,MATCH(C35,单位卡分表!A:A,0))=0,"",INDEX(单位卡分表!AF:AF,MATCH(C35,单位卡分表!A:A,0))),IF(LEFT(C35,1)="2",IF(INDEX(技能卡分表!AF:AF,MATCH(C35,技能卡分表!A:A,0))=0,"",INDEX(技能卡分表!AF:AF,MATCH(C35,技能卡分表!A:A,0))),IF(LEFT(C35,1)="4",IF(INDEX(组件分表!X:X,MATCH(VALUE(LEFT(C35,4)),组件分表!A:A,0))=0,"",INDEX(组件分表!X:X,MATCH(VALUE(LEFT(C35,4)),组件分表!A:A,0))),""))),"")</f>
        <v/>
      </c>
      <c r="V35" s="96" t="b">
        <v>0</v>
      </c>
      <c r="W35" s="99"/>
      <c r="X35" s="99"/>
      <c r="Y35" s="99"/>
      <c r="Z35" s="99"/>
      <c r="AA35" s="99"/>
      <c r="AB35" s="99"/>
      <c r="AC35" s="103"/>
    </row>
    <row r="36" ht="19" customHeight="1" spans="3:29">
      <c r="C36" s="44">
        <v>10041</v>
      </c>
      <c r="D36" s="44" t="s">
        <v>210</v>
      </c>
      <c r="E36" s="64" t="str">
        <f>IF(LEFT(C36,1)="1",IFERROR(INDEX(单位卡分表!B:B,MATCH(C36,单位卡分表!A:A,0)),"未找到"),IF(LEFT(C36,1)="2",IFERROR(INDEX(技能卡分表!B:B,MATCH(C36,技能卡分表!A:A,0)),"未找到"),IF(LEFT(C36,1)="3",IFERROR(INDEX('永久加成分表（废弃）'!B:B,MATCH(C36,'永久加成分表（废弃）'!A:A,0)),"未找到"),IF(LEFT(C36,1)="4",IFERROR(INDEX(组件分表!C:C,MATCH(VALUE(LEFT(C36,4)),组件分表!A:A,0)),"未找到"),"不匹配"))))</f>
        <v>肥皂 滑滑</v>
      </c>
      <c r="F36" s="26" t="str">
        <f>IF(LEFT(C36,1)="1",IFERROR(INDEX(单位卡分表!P:P,MATCH(C36,单位卡分表!A:A,0)),"未找到"),IF(LEFT(C36,1)="2",IFERROR(INDEX(技能卡分表!P:P,MATCH(C36,技能卡分表!A:A,0)),"未找到"),IF(LEFT(C36,1)="3",IFERROR(INDEX('永久加成分表（废弃）'!N:N,MATCH(C36,'永久加成分表（废弃）'!A:A,0)),"未找到"),IF(LEFT(C36,1)="4",IFERROR(INDEX(组件分表!L:L,MATCH(VALUE(LEFT(C36,4)),组件分表!A:A,0)),"未找到"),"不匹配"))))</f>
        <v>降低自身摩擦力{0}%</v>
      </c>
      <c r="G36" s="26">
        <f>IF(LEFT(C36,1)="1",IFERROR(INDEX(单位卡分表!Q:Q,MATCH(C36,单位卡分表!A:A,0)),"未找到"),IF(LEFT(C36,1)="2",IFERROR(INDEX(技能卡分表!Q:Q,MATCH(C36,技能卡分表!A:A,0)),"未找到"),IF(LEFT(C36,1)="3",IFERROR(INDEX('永久加成分表（废弃）'!O:O,MATCH(C36,'永久加成分表（废弃）'!A:A,0)),"未找到"),IF(LEFT(C36,1)="4",IFERROR(INDEX(组件分表!S:S,MATCH(VALUE(LEFT(C36,4)),组件分表!A:A,0)),"未找到"),"不匹配"))))</f>
        <v>0</v>
      </c>
      <c r="H36" s="44">
        <f t="shared" si="0"/>
        <v>100411</v>
      </c>
      <c r="I36" s="44" t="str">
        <f>IF(LEFT(C36,1)="1",IFERROR(IF(INDEX(单位卡分表!AG:AG,MATCH(C36,单位卡分表!A:A,0))=0,"",INDEX(单位卡分表!AG:AG,MATCH(C36,单位卡分表!A:A,0))),"未找到"),IF(LEFT(C36,1)="2",IFERROR(IF(INDEX(技能卡分表!AG:AG,MATCH(C36,技能卡分表!A:A,0))=0,"",INDEX(技能卡分表!AG:AG,MATCH(C36,技能卡分表!A:A,0))),"未找到"),IF(LEFT(C36,1)="3",IFERROR(IF(INDEX('永久加成分表（废弃）'!AF:AF,MATCH(C36,'永久加成分表（废弃）'!A:A,0))=0,"",INDEX('永久加成分表（废弃）'!AF:AF,MATCH(C36,'永久加成分表（废弃）'!A:A,0))),"未找到"),IF(LEFT(C36,1)="4",IFERROR(IF(INDEX(组件分表!R:R,MATCH(VALUE(LEFT(C36,4)),组件分表!A:A,0))=0,"",INDEX(组件分表!R:R,MATCH(VALUE(LEFT(C36,4)),组件分表!A:A,0))),"未找到"),"不匹配"))))</f>
        <v>ReduceSelfFriction</v>
      </c>
      <c r="J36" s="89"/>
      <c r="K36" s="90" t="str">
        <f>IF(LEFT(C36,1)="1",IFERROR(CHOOSE(MATCH(INDEX(单位卡分表!C:C,MATCH(C36,单位卡分表!A:A,0)),{1,4,6},0),"单位卡","英雄卡","雇佣兵卡"),""),"")</f>
        <v>单位卡</v>
      </c>
      <c r="L36" s="92">
        <v>8</v>
      </c>
      <c r="M36" s="92">
        <v>25</v>
      </c>
      <c r="N36" s="80">
        <v>13.6</v>
      </c>
      <c r="O36" s="80">
        <v>0.65</v>
      </c>
      <c r="P36" s="80">
        <v>0.12</v>
      </c>
      <c r="Q36" s="80">
        <v>1.66</v>
      </c>
      <c r="R36" s="80">
        <v>1.47</v>
      </c>
      <c r="S36" s="80"/>
      <c r="T36" s="94" t="str">
        <f>IFERROR(IF(LEFT(C36,1)="1",IF(INDEX(单位卡分表!AE:AE,MATCH(C36,单位卡分表!A:A,0))=0,"",INDEX(单位卡分表!AE:AE,MATCH(C36,单位卡分表!A:A,0))),IF(LEFT(C36,1)="2",IF(INDEX(技能卡分表!AE:AE,MATCH(C36,技能卡分表!A:A,0))=0,"",INDEX(技能卡分表!AE:AE,MATCH(C36,技能卡分表!A:A,0))),IF(LEFT(C36,1)="4",IF(INDEX(组件分表!W:W,MATCH(VALUE(LEFT(C36,4)),组件分表!A:A,0))=0,"",INDEX(组件分表!W:W,MATCH(VALUE(LEFT(C36,4)),组件分表!A:A,0))),""))),"")</f>
        <v>Times</v>
      </c>
      <c r="U36" s="95">
        <f>IFERROR(IF(LEFT(C36,1)="1",IF(INDEX(单位卡分表!AF:AF,MATCH(C36,单位卡分表!A:A,0))=0,"",INDEX(单位卡分表!AF:AF,MATCH(C36,单位卡分表!A:A,0))),IF(LEFT(C36,1)="2",IF(INDEX(技能卡分表!AF:AF,MATCH(C36,技能卡分表!A:A,0))=0,"",INDEX(技能卡分表!AF:AF,MATCH(C36,技能卡分表!A:A,0))),IF(LEFT(C36,1)="4",IF(INDEX(组件分表!X:X,MATCH(VALUE(LEFT(C36,4)),组件分表!A:A,0))=0,"",INDEX(组件分表!X:X,MATCH(VALUE(LEFT(C36,4)),组件分表!A:A,0))),""))),"")</f>
        <v>1</v>
      </c>
      <c r="V36" s="96" t="b">
        <v>0</v>
      </c>
      <c r="W36" s="99">
        <v>20</v>
      </c>
      <c r="X36" s="99"/>
      <c r="Y36" s="99"/>
      <c r="Z36" s="99"/>
      <c r="AA36" s="99"/>
      <c r="AB36" s="99"/>
      <c r="AC36" s="103"/>
    </row>
    <row r="37" ht="19" customHeight="1" spans="3:29">
      <c r="C37" s="44">
        <v>10042</v>
      </c>
      <c r="D37" s="44"/>
      <c r="E37" s="64" t="str">
        <f>IF(LEFT(C37,1)="1",IFERROR(INDEX(单位卡分表!B:B,MATCH(C37,单位卡分表!A:A,0)),"未找到"),IF(LEFT(C37,1)="2",IFERROR(INDEX(技能卡分表!B:B,MATCH(C37,技能卡分表!A:A,0)),"未找到"),IF(LEFT(C37,1)="3",IFERROR(INDEX('永久加成分表（废弃）'!B:B,MATCH(C37,'永久加成分表（废弃）'!A:A,0)),"未找到"),IF(LEFT(C37,1)="4",IFERROR(INDEX(组件分表!C:C,MATCH(VALUE(LEFT(C37,4)),组件分表!A:A,0)),"未找到"),"不匹配"))))</f>
        <v>刀 藏锋</v>
      </c>
      <c r="F37" s="26" t="str">
        <f>IF(LEFT(C37,1)="1",IFERROR(INDEX(单位卡分表!P:P,MATCH(C37,单位卡分表!A:A,0)),"未找到"),IF(LEFT(C37,1)="2",IFERROR(INDEX(技能卡分表!P:P,MATCH(C37,技能卡分表!A:A,0)),"未找到"),IF(LEFT(C37,1)="3",IFERROR(INDEX('永久加成分表（废弃）'!N:N,MATCH(C37,'永久加成分表（废弃）'!A:A,0)),"未找到"),IF(LEFT(C37,1)="4",IFERROR(INDEX(组件分表!L:L,MATCH(VALUE(LEFT(C37,4)),组件分表!A:A,0)),"未找到"),"不匹配"))))</f>
        <v>回合结束时：若连击数是单数，为我方英雄增加连击数*{0}%的攻击，若是双数，增加连击数{1}%的生命</v>
      </c>
      <c r="G37" s="26" t="str">
        <f>IF(LEFT(C37,1)="1",IFERROR(INDEX(单位卡分表!Q:Q,MATCH(C37,单位卡分表!A:A,0)),"未找到"),IF(LEFT(C37,1)="2",IFERROR(INDEX(技能卡分表!Q:Q,MATCH(C37,技能卡分表!A:A,0)),"未找到"),IF(LEFT(C37,1)="3",IFERROR(INDEX('永久加成分表（废弃）'!O:O,MATCH(C37,'永久加成分表（废弃）'!A:A,0)),"未找到"),IF(LEFT(C37,1)="4",IFERROR(INDEX(组件分表!S:S,MATCH(VALUE(LEFT(C37,4)),组件分表!A:A,0)),"未找到"),"不匹配"))))</f>
        <v>我方回合</v>
      </c>
      <c r="H37" s="44">
        <f t="shared" si="0"/>
        <v>100421</v>
      </c>
      <c r="I37" s="44" t="str">
        <f>IF(LEFT(C37,1)="1",IFERROR(IF(INDEX(单位卡分表!AG:AG,MATCH(C37,单位卡分表!A:A,0))=0,"",INDEX(单位卡分表!AG:AG,MATCH(C37,单位卡分表!A:A,0))),"未找到"),IF(LEFT(C37,1)="2",IFERROR(IF(INDEX(技能卡分表!AG:AG,MATCH(C37,技能卡分表!A:A,0))=0,"",INDEX(技能卡分表!AG:AG,MATCH(C37,技能卡分表!A:A,0))),"未找到"),IF(LEFT(C37,1)="3",IFERROR(IF(INDEX('永久加成分表（废弃）'!AF:AF,MATCH(C37,'永久加成分表（废弃）'!A:A,0))=0,"",INDEX('永久加成分表（废弃）'!AF:AF,MATCH(C37,'永久加成分表（废弃）'!A:A,0))),"未找到"),IF(LEFT(C37,1)="4",IFERROR(IF(INDEX(组件分表!R:R,MATCH(VALUE(LEFT(C37,4)),组件分表!A:A,0))=0,"",INDEX(组件分表!R:R,MATCH(VALUE(LEFT(C37,4)),组件分表!A:A,0))),"未找到"),"不匹配"))))</f>
        <v>AddAttackEachRound</v>
      </c>
      <c r="J37" s="89"/>
      <c r="K37" s="90" t="str">
        <f>IF(LEFT(C37,1)="1",IFERROR(CHOOSE(MATCH(INDEX(单位卡分表!C:C,MATCH(C37,单位卡分表!A:A,0)),{1,4,6},0),"单位卡","英雄卡","雇佣兵卡"),""),"")</f>
        <v>单位卡</v>
      </c>
      <c r="L37" s="91">
        <v>6</v>
      </c>
      <c r="M37" s="91">
        <v>36</v>
      </c>
      <c r="N37" s="80">
        <v>13.6</v>
      </c>
      <c r="O37" s="80">
        <v>0.65</v>
      </c>
      <c r="P37" s="80">
        <v>0.12</v>
      </c>
      <c r="Q37" s="80">
        <v>1.66</v>
      </c>
      <c r="R37" s="80">
        <v>1.47</v>
      </c>
      <c r="S37" s="80"/>
      <c r="T37" s="94" t="str">
        <f>IFERROR(IF(LEFT(C37,1)="1",IF(INDEX(单位卡分表!AE:AE,MATCH(C37,单位卡分表!A:A,0))=0,"",INDEX(单位卡分表!AE:AE,MATCH(C37,单位卡分表!A:A,0))),IF(LEFT(C37,1)="2",IF(INDEX(技能卡分表!AE:AE,MATCH(C37,技能卡分表!A:A,0))=0,"",INDEX(技能卡分表!AE:AE,MATCH(C37,技能卡分表!A:A,0))),IF(LEFT(C37,1)="4",IF(INDEX(组件分表!W:W,MATCH(VALUE(LEFT(C37,4)),组件分表!A:A,0))=0,"",INDEX(组件分表!W:W,MATCH(VALUE(LEFT(C37,4)),组件分表!A:A,0))),""))),"")</f>
        <v/>
      </c>
      <c r="U37" s="95" t="str">
        <f>IFERROR(IF(LEFT(C37,1)="1",IF(INDEX(单位卡分表!AF:AF,MATCH(C37,单位卡分表!A:A,0))=0,"",INDEX(单位卡分表!AF:AF,MATCH(C37,单位卡分表!A:A,0))),IF(LEFT(C37,1)="2",IF(INDEX(技能卡分表!AF:AF,MATCH(C37,技能卡分表!A:A,0))=0,"",INDEX(技能卡分表!AF:AF,MATCH(C37,技能卡分表!A:A,0))),IF(LEFT(C37,1)="4",IF(INDEX(组件分表!X:X,MATCH(VALUE(LEFT(C37,4)),组件分表!A:A,0))=0,"",INDEX(组件分表!X:X,MATCH(VALUE(LEFT(C37,4)),组件分表!A:A,0))),""))),"")</f>
        <v/>
      </c>
      <c r="V37" s="96" t="b">
        <v>0</v>
      </c>
      <c r="W37" s="97">
        <v>50</v>
      </c>
      <c r="X37" s="97">
        <v>200</v>
      </c>
      <c r="Y37" s="97"/>
      <c r="Z37" s="97"/>
      <c r="AA37" s="97"/>
      <c r="AB37" s="97"/>
      <c r="AC37" s="102"/>
    </row>
    <row r="38" ht="19" customHeight="1" spans="3:29">
      <c r="C38" s="44">
        <v>10043</v>
      </c>
      <c r="D38" s="44"/>
      <c r="E38" s="64" t="str">
        <f>IF(LEFT(C38,1)="1",IFERROR(INDEX(单位卡分表!B:B,MATCH(C38,单位卡分表!A:A,0)),"未找到"),IF(LEFT(C38,1)="2",IFERROR(INDEX(技能卡分表!B:B,MATCH(C38,技能卡分表!A:A,0)),"未找到"),IF(LEFT(C38,1)="3",IFERROR(INDEX('永久加成分表（废弃）'!B:B,MATCH(C38,'永久加成分表（废弃）'!A:A,0)),"未找到"),IF(LEFT(C38,1)="4",IFERROR(INDEX(组件分表!C:C,MATCH(VALUE(LEFT(C38,4)),组件分表!A:A,0)),"未找到"),"不匹配"))))</f>
        <v>刀 百炼</v>
      </c>
      <c r="F38" s="26" t="str">
        <f>IF(LEFT(C38,1)="1",IFERROR(INDEX(单位卡分表!P:P,MATCH(C38,单位卡分表!A:A,0)),"未找到"),IF(LEFT(C38,1)="2",IFERROR(INDEX(技能卡分表!P:P,MATCH(C38,技能卡分表!A:A,0)),"未找到"),IF(LEFT(C38,1)="3",IFERROR(INDEX('永久加成分表（废弃）'!N:N,MATCH(C38,'永久加成分表（废弃）'!A:A,0)),"未找到"),IF(LEFT(C38,1)="4",IFERROR(INDEX(组件分表!L:L,MATCH(VALUE(LEFT(C38,4)),组件分表!A:A,0)),"未找到"),"不匹配"))))</f>
        <v>每达成{0}连击，为生命百分比最低的我方回复{1}生命</v>
      </c>
      <c r="G38" s="26">
        <f>IF(LEFT(C38,1)="1",IFERROR(INDEX(单位卡分表!Q:Q,MATCH(C38,单位卡分表!A:A,0)),"未找到"),IF(LEFT(C38,1)="2",IFERROR(INDEX(技能卡分表!Q:Q,MATCH(C38,技能卡分表!A:A,0)),"未找到"),IF(LEFT(C38,1)="3",IFERROR(INDEX('永久加成分表（废弃）'!O:O,MATCH(C38,'永久加成分表（废弃）'!A:A,0)),"未找到"),IF(LEFT(C38,1)="4",IFERROR(INDEX(组件分表!S:S,MATCH(VALUE(LEFT(C38,4)),组件分表!A:A,0)),"未找到"),"不匹配"))))</f>
        <v>0</v>
      </c>
      <c r="H38" s="44">
        <f t="shared" si="0"/>
        <v>100431</v>
      </c>
      <c r="I38" s="44" t="str">
        <f>IF(LEFT(C38,1)="1",IFERROR(IF(INDEX(单位卡分表!AG:AG,MATCH(C38,单位卡分表!A:A,0))=0,"",INDEX(单位卡分表!AG:AG,MATCH(C38,单位卡分表!A:A,0))),"未找到"),IF(LEFT(C38,1)="2",IFERROR(IF(INDEX(技能卡分表!AG:AG,MATCH(C38,技能卡分表!A:A,0))=0,"",INDEX(技能卡分表!AG:AG,MATCH(C38,技能卡分表!A:A,0))),"未找到"),IF(LEFT(C38,1)="3",IFERROR(IF(INDEX('永久加成分表（废弃）'!AF:AF,MATCH(C38,'永久加成分表（废弃）'!A:A,0))=0,"",INDEX('永久加成分表（废弃）'!AF:AF,MATCH(C38,'永久加成分表（废弃）'!A:A,0))),"未找到"),IF(LEFT(C38,1)="4",IFERROR(IF(INDEX(组件分表!R:R,MATCH(VALUE(LEFT(C38,4)),组件分表!A:A,0))=0,"",INDEX(组件分表!R:R,MATCH(VALUE(LEFT(C38,4)),组件分表!A:A,0))),"未找到"),"不匹配"))))</f>
        <v>AddHpEachRound</v>
      </c>
      <c r="J38" s="89"/>
      <c r="K38" s="90" t="str">
        <f>IF(LEFT(C38,1)="1",IFERROR(CHOOSE(MATCH(INDEX(单位卡分表!C:C,MATCH(C38,单位卡分表!A:A,0)),{1,4,6},0),"单位卡","英雄卡","雇佣兵卡"),""),"")</f>
        <v>单位卡</v>
      </c>
      <c r="L38" s="91">
        <v>3</v>
      </c>
      <c r="M38" s="91">
        <v>48</v>
      </c>
      <c r="N38" s="80">
        <v>13.6</v>
      </c>
      <c r="O38" s="80">
        <v>0.65</v>
      </c>
      <c r="P38" s="80">
        <v>0.12</v>
      </c>
      <c r="Q38" s="80">
        <v>1.66</v>
      </c>
      <c r="R38" s="80">
        <v>1.47</v>
      </c>
      <c r="S38" s="80"/>
      <c r="T38" s="94" t="str">
        <f>IFERROR(IF(LEFT(C38,1)="1",IF(INDEX(单位卡分表!AE:AE,MATCH(C38,单位卡分表!A:A,0))=0,"",INDEX(单位卡分表!AE:AE,MATCH(C38,单位卡分表!A:A,0))),IF(LEFT(C38,1)="2",IF(INDEX(技能卡分表!AE:AE,MATCH(C38,技能卡分表!A:A,0))=0,"",INDEX(技能卡分表!AE:AE,MATCH(C38,技能卡分表!A:A,0))),IF(LEFT(C38,1)="4",IF(INDEX(组件分表!W:W,MATCH(VALUE(LEFT(C38,4)),组件分表!A:A,0))=0,"",INDEX(组件分表!W:W,MATCH(VALUE(LEFT(C38,4)),组件分表!A:A,0))),""))),"")</f>
        <v/>
      </c>
      <c r="U38" s="95" t="str">
        <f>IFERROR(IF(LEFT(C38,1)="1",IF(INDEX(单位卡分表!AF:AF,MATCH(C38,单位卡分表!A:A,0))=0,"",INDEX(单位卡分表!AF:AF,MATCH(C38,单位卡分表!A:A,0))),IF(LEFT(C38,1)="2",IF(INDEX(技能卡分表!AF:AF,MATCH(C38,技能卡分表!A:A,0))=0,"",INDEX(技能卡分表!AF:AF,MATCH(C38,技能卡分表!A:A,0))),IF(LEFT(C38,1)="4",IF(INDEX(组件分表!X:X,MATCH(VALUE(LEFT(C38,4)),组件分表!A:A,0))=0,"",INDEX(组件分表!X:X,MATCH(VALUE(LEFT(C38,4)),组件分表!A:A,0))),""))),"")</f>
        <v/>
      </c>
      <c r="V38" s="96" t="b">
        <v>0</v>
      </c>
      <c r="W38" s="97">
        <v>4</v>
      </c>
      <c r="X38" s="97">
        <v>8</v>
      </c>
      <c r="Y38" s="97"/>
      <c r="Z38" s="97"/>
      <c r="AA38" s="97"/>
      <c r="AB38" s="97"/>
      <c r="AC38" s="102"/>
    </row>
    <row r="39" ht="19" customHeight="1" spans="3:29">
      <c r="C39" s="44">
        <v>10044</v>
      </c>
      <c r="D39" s="44"/>
      <c r="E39" s="64" t="str">
        <f>IF(LEFT(C39,1)="1",IFERROR(INDEX(单位卡分表!B:B,MATCH(C39,单位卡分表!A:A,0)),"未找到"),IF(LEFT(C39,1)="2",IFERROR(INDEX(技能卡分表!B:B,MATCH(C39,技能卡分表!A:A,0)),"未找到"),IF(LEFT(C39,1)="3",IFERROR(INDEX('永久加成分表（废弃）'!B:B,MATCH(C39,'永久加成分表（废弃）'!A:A,0)),"未找到"),IF(LEFT(C39,1)="4",IFERROR(INDEX(组件分表!C:C,MATCH(VALUE(LEFT(C39,4)),组件分表!A:A,0)),"未找到"),"不匹配"))))</f>
        <v>煤油灯 流露</v>
      </c>
      <c r="F39" s="26" t="str">
        <f>IF(LEFT(C39,1)="1",IFERROR(INDEX(单位卡分表!P:P,MATCH(C39,单位卡分表!A:A,0)),"未找到"),IF(LEFT(C39,1)="2",IFERROR(INDEX(技能卡分表!P:P,MATCH(C39,技能卡分表!A:A,0)),"未找到"),IF(LEFT(C39,1)="3",IFERROR(INDEX('永久加成分表（废弃）'!N:N,MATCH(C39,'永久加成分表（废弃）'!A:A,0)),"未找到"),IF(LEFT(C39,1)="4",IFERROR(INDEX(组件分表!L:L,MATCH(VALUE(LEFT(C39,4)),组件分表!A:A,0)),"未找到"),"不匹配"))))</f>
        <v>首次碰撞后漏油，移动时留下油地面</v>
      </c>
      <c r="G39" s="26" t="str">
        <f>IF(LEFT(C39,1)="1",IFERROR(INDEX(单位卡分表!Q:Q,MATCH(C39,单位卡分表!A:A,0)),"未找到"),IF(LEFT(C39,1)="2",IFERROR(INDEX(技能卡分表!Q:Q,MATCH(C39,技能卡分表!A:A,0)),"未找到"),IF(LEFT(C39,1)="3",IFERROR(INDEX('永久加成分表（废弃）'!O:O,MATCH(C39,'永久加成分表（废弃）'!A:A,0)),"未找到"),IF(LEFT(C39,1)="4",IFERROR(INDEX(组件分表!S:S,MATCH(VALUE(LEFT(C39,4)),组件分表!A:A,0)),"未找到"),"不匹配"))))</f>
        <v>隐藏参数产生油地面上限数量{0}</v>
      </c>
      <c r="H39" s="44">
        <f t="shared" si="0"/>
        <v>100441</v>
      </c>
      <c r="I39" s="44" t="str">
        <f>IF(LEFT(C39,1)="1",IFERROR(IF(INDEX(单位卡分表!AG:AG,MATCH(C39,单位卡分表!A:A,0))=0,"",INDEX(单位卡分表!AG:AG,MATCH(C39,单位卡分表!A:A,0))),"未找到"),IF(LEFT(C39,1)="2",IFERROR(IF(INDEX(技能卡分表!AG:AG,MATCH(C39,技能卡分表!A:A,0))=0,"",INDEX(技能卡分表!AG:AG,MATCH(C39,技能卡分表!A:A,0))),"未找到"),IF(LEFT(C39,1)="3",IFERROR(IF(INDEX('永久加成分表（废弃）'!AF:AF,MATCH(C39,'永久加成分表（废弃）'!A:A,0))=0,"",INDEX('永久加成分表（废弃）'!AF:AF,MATCH(C39,'永久加成分表（废弃）'!A:A,0))),"未找到"),IF(LEFT(C39,1)="4",IFERROR(IF(INDEX(组件分表!R:R,MATCH(VALUE(LEFT(C39,4)),组件分表!A:A,0))=0,"",INDEX(组件分表!R:R,MATCH(VALUE(LEFT(C39,4)),组件分表!A:A,0))),"未找到"),"不匹配"))))</f>
        <v>FireTerrainWhenMove</v>
      </c>
      <c r="J39" s="89"/>
      <c r="K39" s="90" t="str">
        <f>IF(LEFT(C39,1)="1",IFERROR(CHOOSE(MATCH(INDEX(单位卡分表!C:C,MATCH(C39,单位卡分表!A:A,0)),{1,4,6},0),"单位卡","英雄卡","雇佣兵卡"),""),"")</f>
        <v>雇佣兵卡</v>
      </c>
      <c r="L39" s="91">
        <v>3</v>
      </c>
      <c r="M39" s="91">
        <v>1</v>
      </c>
      <c r="N39" s="80">
        <v>11.4</v>
      </c>
      <c r="O39" s="80">
        <v>0.5</v>
      </c>
      <c r="P39" s="80">
        <v>0.1</v>
      </c>
      <c r="Q39" s="80">
        <v>0.44</v>
      </c>
      <c r="R39" s="80">
        <v>1.47</v>
      </c>
      <c r="S39" s="80"/>
      <c r="T39" s="94" t="str">
        <f>IFERROR(IF(LEFT(C39,1)="1",IF(INDEX(单位卡分表!AE:AE,MATCH(C39,单位卡分表!A:A,0))=0,"",INDEX(单位卡分表!AE:AE,MATCH(C39,单位卡分表!A:A,0))),IF(LEFT(C39,1)="2",IF(INDEX(技能卡分表!AE:AE,MATCH(C39,技能卡分表!A:A,0))=0,"",INDEX(技能卡分表!AE:AE,MATCH(C39,技能卡分表!A:A,0))),IF(LEFT(C39,1)="4",IF(INDEX(组件分表!W:W,MATCH(VALUE(LEFT(C39,4)),组件分表!A:A,0))=0,"",INDEX(组件分表!W:W,MATCH(VALUE(LEFT(C39,4)),组件分表!A:A,0))),""))),"")</f>
        <v/>
      </c>
      <c r="U39" s="95" t="str">
        <f>IFERROR(IF(LEFT(C39,1)="1",IF(INDEX(单位卡分表!AF:AF,MATCH(C39,单位卡分表!A:A,0))=0,"",INDEX(单位卡分表!AF:AF,MATCH(C39,单位卡分表!A:A,0))),IF(LEFT(C39,1)="2",IF(INDEX(技能卡分表!AF:AF,MATCH(C39,技能卡分表!A:A,0))=0,"",INDEX(技能卡分表!AF:AF,MATCH(C39,技能卡分表!A:A,0))),IF(LEFT(C39,1)="4",IF(INDEX(组件分表!X:X,MATCH(VALUE(LEFT(C39,4)),组件分表!A:A,0))=0,"",INDEX(组件分表!X:X,MATCH(VALUE(LEFT(C39,4)),组件分表!A:A,0))),""))),"")</f>
        <v/>
      </c>
      <c r="V39" s="96" t="b">
        <v>0</v>
      </c>
      <c r="W39" s="97">
        <v>8</v>
      </c>
      <c r="X39" s="97"/>
      <c r="Y39" s="97"/>
      <c r="Z39" s="97"/>
      <c r="AA39" s="97"/>
      <c r="AB39" s="97"/>
      <c r="AC39" s="102"/>
    </row>
    <row r="40" ht="19" customHeight="1" spans="3:29">
      <c r="C40" s="44">
        <v>10045</v>
      </c>
      <c r="D40" s="44"/>
      <c r="E40" s="64" t="str">
        <f>IF(LEFT(C40,1)="1",IFERROR(INDEX(单位卡分表!B:B,MATCH(C40,单位卡分表!A:A,0)),"未找到"),IF(LEFT(C40,1)="2",IFERROR(INDEX(技能卡分表!B:B,MATCH(C40,技能卡分表!A:A,0)),"未找到"),IF(LEFT(C40,1)="3",IFERROR(INDEX('永久加成分表（废弃）'!B:B,MATCH(C40,'永久加成分表（废弃）'!A:A,0)),"未找到"),IF(LEFT(C40,1)="4",IFERROR(INDEX(组件分表!C:C,MATCH(VALUE(LEFT(C40,4)),组件分表!A:A,0)),"未找到"),"不匹配"))))</f>
        <v>盔甲 怀抱</v>
      </c>
      <c r="F40" s="26" t="str">
        <f>IF(LEFT(C40,1)="1",IFERROR(INDEX(单位卡分表!P:P,MATCH(C40,单位卡分表!A:A,0)),"未找到"),IF(LEFT(C40,1)="2",IFERROR(INDEX(技能卡分表!P:P,MATCH(C40,技能卡分表!A:A,0)),"未找到"),IF(LEFT(C40,1)="3",IFERROR(INDEX('永久加成分表（废弃）'!N:N,MATCH(C40,'永久加成分表（废弃）'!A:A,0)),"未找到"),IF(LEFT(C40,1)="4",IFERROR(INDEX(组件分表!L:L,MATCH(VALUE(LEFT(C40,4)),组件分表!A:A,0)),"未找到"),"不匹配"))))</f>
        <v>在场时：为所有我方分担{0}%的伤害，场上每有一个我方，自身忽略{1}%的伤害，最高忽略{2}%</v>
      </c>
      <c r="G40" s="26" t="str">
        <f>IF(LEFT(C40,1)="1",IFERROR(INDEX(单位卡分表!Q:Q,MATCH(C40,单位卡分表!A:A,0)),"未找到"),IF(LEFT(C40,1)="2",IFERROR(INDEX(技能卡分表!Q:Q,MATCH(C40,技能卡分表!A:A,0)),"未找到"),IF(LEFT(C40,1)="3",IFERROR(INDEX('永久加成分表（废弃）'!O:O,MATCH(C40,'永久加成分表（废弃）'!A:A,0)),"未找到"),IF(LEFT(C40,1)="4",IFERROR(INDEX(组件分表!S:S,MATCH(VALUE(LEFT(C40,4)),组件分表!A:A,0)),"未找到"),"不匹配"))))</f>
        <v>分担后伤害向上取整，所有分担后的伤害标记为分担伤害，不会再次触发任何其他单位的分担。多个存在时，分担后的剩余伤害再进行分担，例100伤害，两个分担50%，就是75%</v>
      </c>
      <c r="H40" s="44">
        <f t="shared" si="0"/>
        <v>100451</v>
      </c>
      <c r="I40" s="44" t="str">
        <f>IF(LEFT(C40,1)="1",IFERROR(IF(INDEX(单位卡分表!AG:AG,MATCH(C40,单位卡分表!A:A,0))=0,"",INDEX(单位卡分表!AG:AG,MATCH(C40,单位卡分表!A:A,0))),"未找到"),IF(LEFT(C40,1)="2",IFERROR(IF(INDEX(技能卡分表!AG:AG,MATCH(C40,技能卡分表!A:A,0))=0,"",INDEX(技能卡分表!AG:AG,MATCH(C40,技能卡分表!A:A,0))),"未找到"),IF(LEFT(C40,1)="3",IFERROR(IF(INDEX('永久加成分表（废弃）'!AF:AF,MATCH(C40,'永久加成分表（废弃）'!A:A,0))=0,"",INDEX('永久加成分表（废弃）'!AF:AF,MATCH(C40,'永久加成分表（废弃）'!A:A,0))),"未找到"),IF(LEFT(C40,1)="4",IFERROR(IF(INDEX(组件分表!R:R,MATCH(VALUE(LEFT(C40,4)),组件分表!A:A,0))=0,"",INDEX(组件分表!R:R,MATCH(VALUE(LEFT(C40,4)),组件分表!A:A,0))),"未找到"),"不匹配"))))</f>
        <v>ShareDamageForHero</v>
      </c>
      <c r="J40" s="89"/>
      <c r="K40" s="90" t="str">
        <f>IF(LEFT(C40,1)="1",IFERROR(CHOOSE(MATCH(INDEX(单位卡分表!C:C,MATCH(C40,单位卡分表!A:A,0)),{1,4,6},0),"单位卡","英雄卡","雇佣兵卡"),""),"")</f>
        <v>单位卡</v>
      </c>
      <c r="L40" s="91">
        <v>0</v>
      </c>
      <c r="M40" s="91">
        <v>72</v>
      </c>
      <c r="N40" s="80">
        <v>13.6</v>
      </c>
      <c r="O40" s="80">
        <v>0.65</v>
      </c>
      <c r="P40" s="80">
        <v>0.12</v>
      </c>
      <c r="Q40" s="80">
        <v>1.66</v>
      </c>
      <c r="R40" s="80">
        <v>1.47</v>
      </c>
      <c r="S40" s="80"/>
      <c r="T40" s="94" t="str">
        <f>IFERROR(IF(LEFT(C40,1)="1",IF(INDEX(单位卡分表!AE:AE,MATCH(C40,单位卡分表!A:A,0))=0,"",INDEX(单位卡分表!AE:AE,MATCH(C40,单位卡分表!A:A,0))),IF(LEFT(C40,1)="2",IF(INDEX(技能卡分表!AE:AE,MATCH(C40,技能卡分表!A:A,0))=0,"",INDEX(技能卡分表!AE:AE,MATCH(C40,技能卡分表!A:A,0))),IF(LEFT(C40,1)="4",IF(INDEX(组件分表!W:W,MATCH(VALUE(LEFT(C40,4)),组件分表!A:A,0))=0,"",INDEX(组件分表!W:W,MATCH(VALUE(LEFT(C40,4)),组件分表!A:A,0))),""))),"")</f>
        <v/>
      </c>
      <c r="U40" s="95" t="str">
        <f>IFERROR(IF(LEFT(C40,1)="1",IF(INDEX(单位卡分表!AF:AF,MATCH(C40,单位卡分表!A:A,0))=0,"",INDEX(单位卡分表!AF:AF,MATCH(C40,单位卡分表!A:A,0))),IF(LEFT(C40,1)="2",IF(INDEX(技能卡分表!AF:AF,MATCH(C40,技能卡分表!A:A,0))=0,"",INDEX(技能卡分表!AF:AF,MATCH(C40,技能卡分表!A:A,0))),IF(LEFT(C40,1)="4",IF(INDEX(组件分表!X:X,MATCH(VALUE(LEFT(C40,4)),组件分表!A:A,0))=0,"",INDEX(组件分表!X:X,MATCH(VALUE(LEFT(C40,4)),组件分表!A:A,0))),""))),"")</f>
        <v/>
      </c>
      <c r="V40" s="96" t="b">
        <v>0</v>
      </c>
      <c r="W40" s="97">
        <v>50</v>
      </c>
      <c r="X40" s="97">
        <v>7</v>
      </c>
      <c r="Y40" s="97">
        <v>70</v>
      </c>
      <c r="Z40" s="97"/>
      <c r="AA40" s="97"/>
      <c r="AB40" s="97"/>
      <c r="AC40" s="102"/>
    </row>
    <row r="41" ht="19" customHeight="1" spans="3:29">
      <c r="C41" s="44">
        <v>10046</v>
      </c>
      <c r="D41" s="44"/>
      <c r="E41" s="64" t="str">
        <f>IF(LEFT(C41,1)="1",IFERROR(INDEX(单位卡分表!B:B,MATCH(C41,单位卡分表!A:A,0)),"未找到"),IF(LEFT(C41,1)="2",IFERROR(INDEX(技能卡分表!B:B,MATCH(C41,技能卡分表!A:A,0)),"未找到"),IF(LEFT(C41,1)="3",IFERROR(INDEX('永久加成分表（废弃）'!B:B,MATCH(C41,'永久加成分表（废弃）'!A:A,0)),"未找到"),IF(LEFT(C41,1)="4",IFERROR(INDEX(组件分表!C:C,MATCH(VALUE(LEFT(C41,4)),组件分表!A:A,0)),"未找到"),"不匹配"))))</f>
        <v>啤酒瓶 破碎</v>
      </c>
      <c r="F41" s="26" t="str">
        <f>IF(LEFT(C41,1)="1",IFERROR(INDEX(单位卡分表!P:P,MATCH(C41,单位卡分表!A:A,0)),"未找到"),IF(LEFT(C41,1)="2",IFERROR(INDEX(技能卡分表!P:P,MATCH(C41,技能卡分表!A:A,0)),"未找到"),IF(LEFT(C41,1)="3",IFERROR(INDEX('永久加成分表（废弃）'!N:N,MATCH(C41,'永久加成分表（废弃）'!A:A,0)),"未找到"),IF(LEFT(C41,1)="4",IFERROR(INDEX(组件分表!L:L,MATCH(VALUE(LEFT(C41,4)),组件分表!A:A,0)),"未找到"),"不匹配"))))</f>
        <v>自身造成的连击数增加{0}%</v>
      </c>
      <c r="G41" s="26" t="str">
        <f>IF(LEFT(C41,1)="1",IFERROR(INDEX(单位卡分表!Q:Q,MATCH(C41,单位卡分表!A:A,0)),"未找到"),IF(LEFT(C41,1)="2",IFERROR(INDEX(技能卡分表!Q:Q,MATCH(C41,技能卡分表!A:A,0)),"未找到"),IF(LEFT(C41,1)="3",IFERROR(INDEX('永久加成分表（废弃）'!O:O,MATCH(C41,'永久加成分表（废弃）'!A:A,0)),"未找到"),IF(LEFT(C41,1)="4",IFERROR(INDEX(组件分表!S:S,MATCH(VALUE(LEFT(C41,4)),组件分表!A:A,0)),"未找到"),"不匹配"))))</f>
        <v>永久增加</v>
      </c>
      <c r="H41" s="44">
        <f t="shared" si="0"/>
        <v>100461</v>
      </c>
      <c r="I41" s="44" t="str">
        <f>IF(LEFT(C41,1)="1",IFERROR(IF(INDEX(单位卡分表!AG:AG,MATCH(C41,单位卡分表!A:A,0))=0,"",INDEX(单位卡分表!AG:AG,MATCH(C41,单位卡分表!A:A,0))),"未找到"),IF(LEFT(C41,1)="2",IFERROR(IF(INDEX(技能卡分表!AG:AG,MATCH(C41,技能卡分表!A:A,0))=0,"",INDEX(技能卡分表!AG:AG,MATCH(C41,技能卡分表!A:A,0))),"未找到"),IF(LEFT(C41,1)="3",IFERROR(IF(INDEX('永久加成分表（废弃）'!AF:AF,MATCH(C41,'永久加成分表（废弃）'!A:A,0))=0,"",INDEX('永久加成分表（废弃）'!AF:AF,MATCH(C41,'永久加成分表（废弃）'!A:A,0))),"未找到"),IF(LEFT(C41,1)="4",IFERROR(IF(INDEX(组件分表!R:R,MATCH(VALUE(LEFT(C41,4)),组件分表!A:A,0))=0,"",INDEX(组件分表!R:R,MATCH(VALUE(LEFT(C41,4)),组件分表!A:A,0))),"未找到"),"不匹配"))))</f>
        <v>AddAttackEachSufferedDamage</v>
      </c>
      <c r="J41" s="89"/>
      <c r="K41" s="90" t="str">
        <f>IF(LEFT(C41,1)="1",IFERROR(CHOOSE(MATCH(INDEX(单位卡分表!C:C,MATCH(C41,单位卡分表!A:A,0)),{1,4,6},0),"单位卡","英雄卡","雇佣兵卡"),""),"")</f>
        <v>雇佣兵卡</v>
      </c>
      <c r="L41" s="91">
        <v>12</v>
      </c>
      <c r="M41" s="91">
        <v>1</v>
      </c>
      <c r="N41" s="80">
        <v>11.4</v>
      </c>
      <c r="O41" s="80">
        <v>0.5</v>
      </c>
      <c r="P41" s="80">
        <v>0.1</v>
      </c>
      <c r="Q41" s="80">
        <v>0.44</v>
      </c>
      <c r="R41" s="80">
        <v>1.47</v>
      </c>
      <c r="S41" s="80"/>
      <c r="T41" s="94" t="str">
        <f>IFERROR(IF(LEFT(C41,1)="1",IF(INDEX(单位卡分表!AE:AE,MATCH(C41,单位卡分表!A:A,0))=0,"",INDEX(单位卡分表!AE:AE,MATCH(C41,单位卡分表!A:A,0))),IF(LEFT(C41,1)="2",IF(INDEX(技能卡分表!AE:AE,MATCH(C41,技能卡分表!A:A,0))=0,"",INDEX(技能卡分表!AE:AE,MATCH(C41,技能卡分表!A:A,0))),IF(LEFT(C41,1)="4",IF(INDEX(组件分表!W:W,MATCH(VALUE(LEFT(C41,4)),组件分表!A:A,0))=0,"",INDEX(组件分表!W:W,MATCH(VALUE(LEFT(C41,4)),组件分表!A:A,0))),""))),"")</f>
        <v/>
      </c>
      <c r="U41" s="95" t="str">
        <f>IFERROR(IF(LEFT(C41,1)="1",IF(INDEX(单位卡分表!AF:AF,MATCH(C41,单位卡分表!A:A,0))=0,"",INDEX(单位卡分表!AF:AF,MATCH(C41,单位卡分表!A:A,0))),IF(LEFT(C41,1)="2",IF(INDEX(技能卡分表!AF:AF,MATCH(C41,技能卡分表!A:A,0))=0,"",INDEX(技能卡分表!AF:AF,MATCH(C41,技能卡分表!A:A,0))),IF(LEFT(C41,1)="4",IF(INDEX(组件分表!X:X,MATCH(VALUE(LEFT(C41,4)),组件分表!A:A,0))=0,"",INDEX(组件分表!X:X,MATCH(VALUE(LEFT(C41,4)),组件分表!A:A,0))),""))),"")</f>
        <v/>
      </c>
      <c r="V41" s="96" t="b">
        <v>0</v>
      </c>
      <c r="W41" s="97">
        <v>200</v>
      </c>
      <c r="X41" s="97"/>
      <c r="Y41" s="97"/>
      <c r="Z41" s="97"/>
      <c r="AA41" s="97"/>
      <c r="AB41" s="97"/>
      <c r="AC41" s="102"/>
    </row>
    <row r="42" ht="19" customHeight="1" spans="3:29">
      <c r="C42" s="44">
        <v>10047</v>
      </c>
      <c r="D42" s="44" t="s">
        <v>210</v>
      </c>
      <c r="E42" s="64" t="str">
        <f>IF(LEFT(C42,1)="1",IFERROR(INDEX(单位卡分表!B:B,MATCH(C42,单位卡分表!A:A,0)),"未找到"),IF(LEFT(C42,1)="2",IFERROR(INDEX(技能卡分表!B:B,MATCH(C42,技能卡分表!A:A,0)),"未找到"),IF(LEFT(C42,1)="3",IFERROR(INDEX('永久加成分表（废弃）'!B:B,MATCH(C42,'永久加成分表（废弃）'!A:A,0)),"未找到"),IF(LEFT(C42,1)="4",IFERROR(INDEX(组件分表!C:C,MATCH(VALUE(LEFT(C42,4)),组件分表!A:A,0)),"未找到"),"不匹配"))))</f>
        <v>暂时不做</v>
      </c>
      <c r="F42" s="26">
        <f>IF(LEFT(C42,1)="1",IFERROR(INDEX(单位卡分表!P:P,MATCH(C42,单位卡分表!A:A,0)),"未找到"),IF(LEFT(C42,1)="2",IFERROR(INDEX(技能卡分表!P:P,MATCH(C42,技能卡分表!A:A,0)),"未找到"),IF(LEFT(C42,1)="3",IFERROR(INDEX('永久加成分表（废弃）'!N:N,MATCH(C42,'永久加成分表（废弃）'!A:A,0)),"未找到"),IF(LEFT(C42,1)="4",IFERROR(INDEX(组件分表!L:L,MATCH(VALUE(LEFT(C42,4)),组件分表!A:A,0)),"未找到"),"不匹配"))))</f>
        <v>0</v>
      </c>
      <c r="G42" s="26">
        <f>IF(LEFT(C42,1)="1",IFERROR(INDEX(单位卡分表!Q:Q,MATCH(C42,单位卡分表!A:A,0)),"未找到"),IF(LEFT(C42,1)="2",IFERROR(INDEX(技能卡分表!Q:Q,MATCH(C42,技能卡分表!A:A,0)),"未找到"),IF(LEFT(C42,1)="3",IFERROR(INDEX('永久加成分表（废弃）'!O:O,MATCH(C42,'永久加成分表（废弃）'!A:A,0)),"未找到"),IF(LEFT(C42,1)="4",IFERROR(INDEX(组件分表!S:S,MATCH(VALUE(LEFT(C42,4)),组件分表!A:A,0)),"未找到"),"不匹配"))))</f>
        <v>0</v>
      </c>
      <c r="H42" s="44">
        <f t="shared" si="0"/>
        <v>100471</v>
      </c>
      <c r="I42" s="44" t="str">
        <f>IF(LEFT(C42,1)="1",IFERROR(IF(INDEX(单位卡分表!AG:AG,MATCH(C42,单位卡分表!A:A,0))=0,"",INDEX(单位卡分表!AG:AG,MATCH(C42,单位卡分表!A:A,0))),"未找到"),IF(LEFT(C42,1)="2",IFERROR(IF(INDEX(技能卡分表!AG:AG,MATCH(C42,技能卡分表!A:A,0))=0,"",INDEX(技能卡分表!AG:AG,MATCH(C42,技能卡分表!A:A,0))),"未找到"),IF(LEFT(C42,1)="3",IFERROR(IF(INDEX('永久加成分表（废弃）'!AF:AF,MATCH(C42,'永久加成分表（废弃）'!A:A,0))=0,"",INDEX('永久加成分表（废弃）'!AF:AF,MATCH(C42,'永久加成分表（废弃）'!A:A,0))),"未找到"),IF(LEFT(C42,1)="4",IFERROR(IF(INDEX(组件分表!R:R,MATCH(VALUE(LEFT(C42,4)),组件分表!A:A,0))=0,"",INDEX(组件分表!R:R,MATCH(VALUE(LEFT(C42,4)),组件分表!A:A,0))),"未找到"),"不匹配"))))</f>
        <v/>
      </c>
      <c r="J42" s="89"/>
      <c r="K42" s="90" t="str">
        <f>IF(LEFT(C42,1)="1",IFERROR(CHOOSE(MATCH(INDEX(单位卡分表!C:C,MATCH(C42,单位卡分表!A:A,0)),{1,4,6},0),"单位卡","英雄卡","雇佣兵卡"),""),"")</f>
        <v>单位卡</v>
      </c>
      <c r="L42" s="92">
        <v>7</v>
      </c>
      <c r="M42" s="92">
        <v>35</v>
      </c>
      <c r="N42" s="80">
        <v>13.6</v>
      </c>
      <c r="O42" s="80">
        <v>0.65</v>
      </c>
      <c r="P42" s="80">
        <v>0.12</v>
      </c>
      <c r="Q42" s="80">
        <v>1.66</v>
      </c>
      <c r="R42" s="80">
        <v>1.47</v>
      </c>
      <c r="S42" s="80"/>
      <c r="T42" s="94" t="str">
        <f>IFERROR(IF(LEFT(C42,1)="1",IF(INDEX(单位卡分表!AE:AE,MATCH(C42,单位卡分表!A:A,0))=0,"",INDEX(单位卡分表!AE:AE,MATCH(C42,单位卡分表!A:A,0))),IF(LEFT(C42,1)="2",IF(INDEX(技能卡分表!AE:AE,MATCH(C42,技能卡分表!A:A,0))=0,"",INDEX(技能卡分表!AE:AE,MATCH(C42,技能卡分表!A:A,0))),IF(LEFT(C42,1)="4",IF(INDEX(组件分表!W:W,MATCH(VALUE(LEFT(C42,4)),组件分表!A:A,0))=0,"",INDEX(组件分表!W:W,MATCH(VALUE(LEFT(C42,4)),组件分表!A:A,0))),""))),"")</f>
        <v/>
      </c>
      <c r="U42" s="95" t="str">
        <f>IFERROR(IF(LEFT(C42,1)="1",IF(INDEX(单位卡分表!AF:AF,MATCH(C42,单位卡分表!A:A,0))=0,"",INDEX(单位卡分表!AF:AF,MATCH(C42,单位卡分表!A:A,0))),IF(LEFT(C42,1)="2",IF(INDEX(技能卡分表!AF:AF,MATCH(C42,技能卡分表!A:A,0))=0,"",INDEX(技能卡分表!AF:AF,MATCH(C42,技能卡分表!A:A,0))),IF(LEFT(C42,1)="4",IF(INDEX(组件分表!X:X,MATCH(VALUE(LEFT(C42,4)),组件分表!A:A,0))=0,"",INDEX(组件分表!X:X,MATCH(VALUE(LEFT(C42,4)),组件分表!A:A,0))),""))),"")</f>
        <v/>
      </c>
      <c r="V42" s="96" t="b">
        <v>0</v>
      </c>
      <c r="W42" s="99"/>
      <c r="X42" s="99"/>
      <c r="Y42" s="99"/>
      <c r="Z42" s="99"/>
      <c r="AA42" s="99"/>
      <c r="AB42" s="99"/>
      <c r="AC42" s="103"/>
    </row>
    <row r="43" ht="19" customHeight="1" spans="3:29">
      <c r="C43" s="44">
        <v>10048</v>
      </c>
      <c r="D43" s="44" t="s">
        <v>210</v>
      </c>
      <c r="E43" s="64" t="str">
        <f>IF(LEFT(C43,1)="1",IFERROR(INDEX(单位卡分表!B:B,MATCH(C43,单位卡分表!A:A,0)),"未找到"),IF(LEFT(C43,1)="2",IFERROR(INDEX(技能卡分表!B:B,MATCH(C43,技能卡分表!A:A,0)),"未找到"),IF(LEFT(C43,1)="3",IFERROR(INDEX('永久加成分表（废弃）'!B:B,MATCH(C43,'永久加成分表（废弃）'!A:A,0)),"未找到"),IF(LEFT(C43,1)="4",IFERROR(INDEX(组件分表!C:C,MATCH(VALUE(LEFT(C43,4)),组件分表!A:A,0)),"未找到"),"不匹配"))))</f>
        <v>储蓄罐 珠珠</v>
      </c>
      <c r="F43" s="26">
        <f>IF(LEFT(C43,1)="1",IFERROR(INDEX(单位卡分表!P:P,MATCH(C43,单位卡分表!A:A,0)),"未找到"),IF(LEFT(C43,1)="2",IFERROR(INDEX(技能卡分表!P:P,MATCH(C43,技能卡分表!A:A,0)),"未找到"),IF(LEFT(C43,1)="3",IFERROR(INDEX('永久加成分表（废弃）'!N:N,MATCH(C43,'永久加成分表（废弃）'!A:A,0)),"未找到"),IF(LEFT(C43,1)="4",IFERROR(INDEX(组件分表!L:L,MATCH(VALUE(LEFT(C43,4)),组件分表!A:A,0)),"未找到"),"不匹配"))))</f>
        <v>0</v>
      </c>
      <c r="G43" s="26">
        <f>IF(LEFT(C43,1)="1",IFERROR(INDEX(单位卡分表!Q:Q,MATCH(C43,单位卡分表!A:A,0)),"未找到"),IF(LEFT(C43,1)="2",IFERROR(INDEX(技能卡分表!Q:Q,MATCH(C43,技能卡分表!A:A,0)),"未找到"),IF(LEFT(C43,1)="3",IFERROR(INDEX('永久加成分表（废弃）'!O:O,MATCH(C43,'永久加成分表（废弃）'!A:A,0)),"未找到"),IF(LEFT(C43,1)="4",IFERROR(INDEX(组件分表!S:S,MATCH(VALUE(LEFT(C43,4)),组件分表!A:A,0)),"未找到"),"不匹配"))))</f>
        <v>0</v>
      </c>
      <c r="H43" s="44">
        <f t="shared" si="0"/>
        <v>100481</v>
      </c>
      <c r="I43" s="44" t="str">
        <f>IF(LEFT(C43,1)="1",IFERROR(IF(INDEX(单位卡分表!AG:AG,MATCH(C43,单位卡分表!A:A,0))=0,"",INDEX(单位卡分表!AG:AG,MATCH(C43,单位卡分表!A:A,0))),"未找到"),IF(LEFT(C43,1)="2",IFERROR(IF(INDEX(技能卡分表!AG:AG,MATCH(C43,技能卡分表!A:A,0))=0,"",INDEX(技能卡分表!AG:AG,MATCH(C43,技能卡分表!A:A,0))),"未找到"),IF(LEFT(C43,1)="3",IFERROR(IF(INDEX('永久加成分表（废弃）'!AF:AF,MATCH(C43,'永久加成分表（废弃）'!A:A,0))=0,"",INDEX('永久加成分表（废弃）'!AF:AF,MATCH(C43,'永久加成分表（废弃）'!A:A,0))),"未找到"),IF(LEFT(C43,1)="4",IFERROR(IF(INDEX(组件分表!R:R,MATCH(VALUE(LEFT(C43,4)),组件分表!A:A,0))=0,"",INDEX(组件分表!R:R,MATCH(VALUE(LEFT(C43,4)),组件分表!A:A,0))),"未找到"),"不匹配"))))</f>
        <v>PiggyBank</v>
      </c>
      <c r="J43" s="89"/>
      <c r="K43" s="90" t="str">
        <f>IF(LEFT(C43,1)="1",IFERROR(CHOOSE(MATCH(INDEX(单位卡分表!C:C,MATCH(C43,单位卡分表!A:A,0)),{1,4,6},0),"单位卡","英雄卡","雇佣兵卡"),""),"")</f>
        <v>单位卡</v>
      </c>
      <c r="L43" s="92">
        <v>4</v>
      </c>
      <c r="M43" s="92">
        <v>102</v>
      </c>
      <c r="N43" s="80">
        <v>13.6</v>
      </c>
      <c r="O43" s="80">
        <v>0.65</v>
      </c>
      <c r="P43" s="80">
        <v>0.12</v>
      </c>
      <c r="Q43" s="80">
        <v>1.66</v>
      </c>
      <c r="R43" s="80">
        <v>1.47</v>
      </c>
      <c r="S43" s="80"/>
      <c r="T43" s="94" t="str">
        <f>IFERROR(IF(LEFT(C43,1)="1",IF(INDEX(单位卡分表!AE:AE,MATCH(C43,单位卡分表!A:A,0))=0,"",INDEX(单位卡分表!AE:AE,MATCH(C43,单位卡分表!A:A,0))),IF(LEFT(C43,1)="2",IF(INDEX(技能卡分表!AE:AE,MATCH(C43,技能卡分表!A:A,0))=0,"",INDEX(技能卡分表!AE:AE,MATCH(C43,技能卡分表!A:A,0))),IF(LEFT(C43,1)="4",IF(INDEX(组件分表!W:W,MATCH(VALUE(LEFT(C43,4)),组件分表!A:A,0))=0,"",INDEX(组件分表!W:W,MATCH(VALUE(LEFT(C43,4)),组件分表!A:A,0))),""))),"")</f>
        <v/>
      </c>
      <c r="U43" s="95" t="str">
        <f>IFERROR(IF(LEFT(C43,1)="1",IF(INDEX(单位卡分表!AF:AF,MATCH(C43,单位卡分表!A:A,0))=0,"",INDEX(单位卡分表!AF:AF,MATCH(C43,单位卡分表!A:A,0))),IF(LEFT(C43,1)="2",IF(INDEX(技能卡分表!AF:AF,MATCH(C43,技能卡分表!A:A,0))=0,"",INDEX(技能卡分表!AF:AF,MATCH(C43,技能卡分表!A:A,0))),IF(LEFT(C43,1)="4",IF(INDEX(组件分表!X:X,MATCH(VALUE(LEFT(C43,4)),组件分表!A:A,0))=0,"",INDEX(组件分表!X:X,MATCH(VALUE(LEFT(C43,4)),组件分表!A:A,0))),""))),"")</f>
        <v/>
      </c>
      <c r="V43" s="96" t="b">
        <v>0</v>
      </c>
      <c r="W43" s="100"/>
      <c r="X43" s="99"/>
      <c r="Y43" s="99"/>
      <c r="Z43" s="99"/>
      <c r="AA43" s="99"/>
      <c r="AB43" s="99"/>
      <c r="AC43" s="103"/>
    </row>
    <row r="44" ht="19" customHeight="1" spans="3:29">
      <c r="C44" s="44">
        <v>10049</v>
      </c>
      <c r="D44" s="44" t="s">
        <v>210</v>
      </c>
      <c r="E44" s="64" t="str">
        <f>IF(LEFT(C44,1)="1",IFERROR(INDEX(单位卡分表!B:B,MATCH(C44,单位卡分表!A:A,0)),"未找到"),IF(LEFT(C44,1)="2",IFERROR(INDEX(技能卡分表!B:B,MATCH(C44,技能卡分表!A:A,0)),"未找到"),IF(LEFT(C44,1)="3",IFERROR(INDEX('永久加成分表（废弃）'!B:B,MATCH(C44,'永久加成分表（废弃）'!A:A,0)),"未找到"),IF(LEFT(C44,1)="4",IFERROR(INDEX(组件分表!C:C,MATCH(VALUE(LEFT(C44,4)),组件分表!A:A,0)),"未找到"),"不匹配"))))</f>
        <v>夹子 瑾瑾</v>
      </c>
      <c r="F44" s="26" t="str">
        <f>IF(LEFT(C44,1)="1",IFERROR(INDEX(单位卡分表!P:P,MATCH(C44,单位卡分表!A:A,0)),"未找到"),IF(LEFT(C44,1)="2",IFERROR(INDEX(技能卡分表!P:P,MATCH(C44,技能卡分表!A:A,0)),"未找到"),IF(LEFT(C44,1)="3",IFERROR(INDEX('永久加成分表（废弃）'!N:N,MATCH(C44,'永久加成分表（废弃）'!A:A,0)),"未找到"),IF(LEFT(C44,1)="4",IFERROR(INDEX(组件分表!L:L,MATCH(VALUE(LEFT(C44,4)),组件分表!A:A,0)),"未找到"),"不匹配"))))</f>
        <v>对方舟和场景物件造成的伤害额外增加{0}%</v>
      </c>
      <c r="G44" s="26">
        <f>IF(LEFT(C44,1)="1",IFERROR(INDEX(单位卡分表!Q:Q,MATCH(C44,单位卡分表!A:A,0)),"未找到"),IF(LEFT(C44,1)="2",IFERROR(INDEX(技能卡分表!Q:Q,MATCH(C44,技能卡分表!A:A,0)),"未找到"),IF(LEFT(C44,1)="3",IFERROR(INDEX('永久加成分表（废弃）'!O:O,MATCH(C44,'永久加成分表（废弃）'!A:A,0)),"未找到"),IF(LEFT(C44,1)="4",IFERROR(INDEX(组件分表!S:S,MATCH(VALUE(LEFT(C44,4)),组件分表!A:A,0)),"未找到"),"不匹配"))))</f>
        <v>0</v>
      </c>
      <c r="H44" s="44">
        <f t="shared" si="0"/>
        <v>100491</v>
      </c>
      <c r="I44" s="44" t="str">
        <f>IF(LEFT(C44,1)="1",IFERROR(IF(INDEX(单位卡分表!AG:AG,MATCH(C44,单位卡分表!A:A,0))=0,"",INDEX(单位卡分表!AG:AG,MATCH(C44,单位卡分表!A:A,0))),"未找到"),IF(LEFT(C44,1)="2",IFERROR(IF(INDEX(技能卡分表!AG:AG,MATCH(C44,技能卡分表!A:A,0))=0,"",INDEX(技能卡分表!AG:AG,MATCH(C44,技能卡分表!A:A,0))),"未找到"),IF(LEFT(C44,1)="3",IFERROR(IF(INDEX('永久加成分表（废弃）'!AF:AF,MATCH(C44,'永久加成分表（废弃）'!A:A,0))=0,"",INDEX('永久加成分表（废弃）'!AF:AF,MATCH(C44,'永久加成分表（废弃）'!A:A,0))),"未找到"),IF(LEFT(C44,1)="4",IFERROR(IF(INDEX(组件分表!R:R,MATCH(VALUE(LEFT(C44,4)),组件分表!A:A,0))=0,"",INDEX(组件分表!R:R,MATCH(VALUE(LEFT(C44,4)),组件分表!A:A,0))),"未找到"),"不匹配"))))</f>
        <v>Clip</v>
      </c>
      <c r="J44" s="89"/>
      <c r="K44" s="90" t="str">
        <f>IF(LEFT(C44,1)="1",IFERROR(CHOOSE(MATCH(INDEX(单位卡分表!C:C,MATCH(C44,单位卡分表!A:A,0)),{1,4,6},0),"单位卡","英雄卡","雇佣兵卡"),""),"")</f>
        <v>雇佣兵卡</v>
      </c>
      <c r="L44" s="92">
        <v>8</v>
      </c>
      <c r="M44" s="92">
        <v>1</v>
      </c>
      <c r="N44" s="80">
        <v>11.4</v>
      </c>
      <c r="O44" s="80">
        <v>0.5</v>
      </c>
      <c r="P44" s="80">
        <v>0.1</v>
      </c>
      <c r="Q44" s="80">
        <v>0.44</v>
      </c>
      <c r="R44" s="80">
        <v>1.47</v>
      </c>
      <c r="S44" s="80"/>
      <c r="T44" s="94" t="str">
        <f>IFERROR(IF(LEFT(C44,1)="1",IF(INDEX(单位卡分表!AE:AE,MATCH(C44,单位卡分表!A:A,0))=0,"",INDEX(单位卡分表!AE:AE,MATCH(C44,单位卡分表!A:A,0))),IF(LEFT(C44,1)="2",IF(INDEX(技能卡分表!AE:AE,MATCH(C44,技能卡分表!A:A,0))=0,"",INDEX(技能卡分表!AE:AE,MATCH(C44,技能卡分表!A:A,0))),IF(LEFT(C44,1)="4",IF(INDEX(组件分表!W:W,MATCH(VALUE(LEFT(C44,4)),组件分表!A:A,0))=0,"",INDEX(组件分表!W:W,MATCH(VALUE(LEFT(C44,4)),组件分表!A:A,0))),""))),"")</f>
        <v/>
      </c>
      <c r="U44" s="95" t="str">
        <f>IFERROR(IF(LEFT(C44,1)="1",IF(INDEX(单位卡分表!AF:AF,MATCH(C44,单位卡分表!A:A,0))=0,"",INDEX(单位卡分表!AF:AF,MATCH(C44,单位卡分表!A:A,0))),IF(LEFT(C44,1)="2",IF(INDEX(技能卡分表!AF:AF,MATCH(C44,技能卡分表!A:A,0))=0,"",INDEX(技能卡分表!AF:AF,MATCH(C44,技能卡分表!A:A,0))),IF(LEFT(C44,1)="4",IF(INDEX(组件分表!X:X,MATCH(VALUE(LEFT(C44,4)),组件分表!A:A,0))=0,"",INDEX(组件分表!X:X,MATCH(VALUE(LEFT(C44,4)),组件分表!A:A,0))),""))),"")</f>
        <v/>
      </c>
      <c r="V44" s="96" t="b">
        <v>0</v>
      </c>
      <c r="W44" s="100">
        <v>200</v>
      </c>
      <c r="X44" s="99"/>
      <c r="Y44" s="99"/>
      <c r="Z44" s="99"/>
      <c r="AA44" s="99"/>
      <c r="AB44" s="99"/>
      <c r="AC44" s="103"/>
    </row>
    <row r="45" ht="19" customHeight="1" spans="3:29">
      <c r="C45" s="44">
        <v>10050</v>
      </c>
      <c r="D45" s="44"/>
      <c r="E45" s="64" t="str">
        <f>IF(LEFT(C45,1)="1",IFERROR(INDEX(单位卡分表!B:B,MATCH(C45,单位卡分表!A:A,0)),"未找到"),IF(LEFT(C45,1)="2",IFERROR(INDEX(技能卡分表!B:B,MATCH(C45,技能卡分表!A:A,0)),"未找到"),IF(LEFT(C45,1)="3",IFERROR(INDEX('永久加成分表（废弃）'!B:B,MATCH(C45,'永久加成分表（废弃）'!A:A,0)),"未找到"),IF(LEFT(C45,1)="4",IFERROR(INDEX(组件分表!C:C,MATCH(VALUE(LEFT(C45,4)),组件分表!A:A,0)),"未找到"),"不匹配"))))</f>
        <v>茶包 小茗</v>
      </c>
      <c r="F45" s="26" t="str">
        <f>IF(LEFT(C45,1)="1",IFERROR(INDEX(单位卡分表!P:P,MATCH(C45,单位卡分表!A:A,0)),"未找到"),IF(LEFT(C45,1)="2",IFERROR(INDEX(技能卡分表!P:P,MATCH(C45,技能卡分表!A:A,0)),"未找到"),IF(LEFT(C45,1)="3",IFERROR(INDEX('永久加成分表（废弃）'!N:N,MATCH(C45,'永久加成分表（废弃）'!A:A,0)),"未找到"),IF(LEFT(C45,1)="4",IFERROR(INDEX(组件分表!L:L,MATCH(VALUE(LEFT(C45,4)),组件分表!A:A,0)),"未找到"),"不匹配"))))</f>
        <v>每碰撞一次友方，牺牲自身{0}%最大生命，为友方回复对应生命</v>
      </c>
      <c r="G45" s="26">
        <f>IF(LEFT(C45,1)="1",IFERROR(INDEX(单位卡分表!Q:Q,MATCH(C45,单位卡分表!A:A,0)),"未找到"),IF(LEFT(C45,1)="2",IFERROR(INDEX(技能卡分表!Q:Q,MATCH(C45,技能卡分表!A:A,0)),"未找到"),IF(LEFT(C45,1)="3",IFERROR(INDEX('永久加成分表（废弃）'!O:O,MATCH(C45,'永久加成分表（废弃）'!A:A,0)),"未找到"),IF(LEFT(C45,1)="4",IFERROR(INDEX(组件分表!S:S,MATCH(VALUE(LEFT(C45,4)),组件分表!A:A,0)),"未找到"),"不匹配"))))</f>
        <v>0</v>
      </c>
      <c r="H45" s="44">
        <f t="shared" si="0"/>
        <v>100501</v>
      </c>
      <c r="I45" s="44" t="str">
        <f>IF(LEFT(C45,1)="1",IFERROR(IF(INDEX(单位卡分表!AG:AG,MATCH(C45,单位卡分表!A:A,0))=0,"",INDEX(单位卡分表!AG:AG,MATCH(C45,单位卡分表!A:A,0))),"未找到"),IF(LEFT(C45,1)="2",IFERROR(IF(INDEX(技能卡分表!AG:AG,MATCH(C45,技能卡分表!A:A,0))=0,"",INDEX(技能卡分表!AG:AG,MATCH(C45,技能卡分表!A:A,0))),"未找到"),IF(LEFT(C45,1)="3",IFERROR(IF(INDEX('永久加成分表（废弃）'!AF:AF,MATCH(C45,'永久加成分表（废弃）'!A:A,0))=0,"",INDEX('永久加成分表（废弃）'!AF:AF,MATCH(C45,'永久加成分表（废弃）'!A:A,0))),"未找到"),IF(LEFT(C45,1)="4",IFERROR(IF(INDEX(组件分表!R:R,MATCH(VALUE(LEFT(C45,4)),组件分表!A:A,0))=0,"",INDEX(组件分表!R:R,MATCH(VALUE(LEFT(C45,4)),组件分表!A:A,0))),"未找到"),"不匹配"))))</f>
        <v>Tea</v>
      </c>
      <c r="J45" s="89"/>
      <c r="K45" s="90" t="str">
        <f>IF(LEFT(C45,1)="1",IFERROR(CHOOSE(MATCH(INDEX(单位卡分表!C:C,MATCH(C45,单位卡分表!A:A,0)),{1,4,6},0),"单位卡","英雄卡","雇佣兵卡"),""),"")</f>
        <v>单位卡</v>
      </c>
      <c r="L45" s="91">
        <v>3</v>
      </c>
      <c r="M45" s="91">
        <v>60</v>
      </c>
      <c r="N45" s="80">
        <v>13.6</v>
      </c>
      <c r="O45" s="80">
        <v>0.65</v>
      </c>
      <c r="P45" s="80">
        <v>0.12</v>
      </c>
      <c r="Q45" s="80">
        <v>1.66</v>
      </c>
      <c r="R45" s="80">
        <v>1.47</v>
      </c>
      <c r="S45" s="80"/>
      <c r="T45" s="94" t="str">
        <f>IFERROR(IF(LEFT(C45,1)="1",IF(INDEX(单位卡分表!AE:AE,MATCH(C45,单位卡分表!A:A,0))=0,"",INDEX(单位卡分表!AE:AE,MATCH(C45,单位卡分表!A:A,0))),IF(LEFT(C45,1)="2",IF(INDEX(技能卡分表!AE:AE,MATCH(C45,技能卡分表!A:A,0))=0,"",INDEX(技能卡分表!AE:AE,MATCH(C45,技能卡分表!A:A,0))),IF(LEFT(C45,1)="4",IF(INDEX(组件分表!W:W,MATCH(VALUE(LEFT(C45,4)),组件分表!A:A,0))=0,"",INDEX(组件分表!W:W,MATCH(VALUE(LEFT(C45,4)),组件分表!A:A,0))),""))),"")</f>
        <v/>
      </c>
      <c r="U45" s="95" t="str">
        <f>IFERROR(IF(LEFT(C45,1)="1",IF(INDEX(单位卡分表!AF:AF,MATCH(C45,单位卡分表!A:A,0))=0,"",INDEX(单位卡分表!AF:AF,MATCH(C45,单位卡分表!A:A,0))),IF(LEFT(C45,1)="2",IF(INDEX(技能卡分表!AF:AF,MATCH(C45,技能卡分表!A:A,0))=0,"",INDEX(技能卡分表!AF:AF,MATCH(C45,技能卡分表!A:A,0))),IF(LEFT(C45,1)="4",IF(INDEX(组件分表!X:X,MATCH(VALUE(LEFT(C45,4)),组件分表!A:A,0))=0,"",INDEX(组件分表!X:X,MATCH(VALUE(LEFT(C45,4)),组件分表!A:A,0))),""))),"")</f>
        <v/>
      </c>
      <c r="V45" s="96" t="b">
        <v>0</v>
      </c>
      <c r="W45" s="98">
        <v>20</v>
      </c>
      <c r="X45" s="97"/>
      <c r="Y45" s="97"/>
      <c r="Z45" s="97"/>
      <c r="AA45" s="97"/>
      <c r="AB45" s="97"/>
      <c r="AC45" s="102"/>
    </row>
    <row r="46" ht="19" customHeight="1" spans="3:29">
      <c r="C46" s="44">
        <v>10051</v>
      </c>
      <c r="D46" s="44"/>
      <c r="E46" s="64" t="str">
        <f>IF(LEFT(C46,1)="1",IFERROR(INDEX(单位卡分表!B:B,MATCH(C46,单位卡分表!A:A,0)),"未找到"),IF(LEFT(C46,1)="2",IFERROR(INDEX(技能卡分表!B:B,MATCH(C46,技能卡分表!A:A,0)),"未找到"),IF(LEFT(C46,1)="3",IFERROR(INDEX('永久加成分表（废弃）'!B:B,MATCH(C46,'永久加成分表（废弃）'!A:A,0)),"未找到"),IF(LEFT(C46,1)="4",IFERROR(INDEX(组件分表!C:C,MATCH(VALUE(LEFT(C46,4)),组件分表!A:A,0)),"未找到"),"不匹配"))))</f>
        <v>气球 飘舞</v>
      </c>
      <c r="F46" s="26" t="str">
        <f>IF(LEFT(C46,1)="1",IFERROR(INDEX(单位卡分表!P:P,MATCH(C46,单位卡分表!A:A,0)),"未找到"),IF(LEFT(C46,1)="2",IFERROR(INDEX(技能卡分表!P:P,MATCH(C46,技能卡分表!A:A,0)),"未找到"),IF(LEFT(C46,1)="3",IFERROR(INDEX('永久加成分表（废弃）'!N:N,MATCH(C46,'永久加成分表（废弃）'!A:A,0)),"未找到"),IF(LEFT(C46,1)="4",IFERROR(INDEX(组件分表!L:L,MATCH(VALUE(LEFT(C46,4)),组件分表!A:A,0)),"未找到"),"不匹配"))))</f>
        <v>蓄力{0}回合后爆炸，造成{1}伤害</v>
      </c>
      <c r="G46" s="26" t="str">
        <f>IF(LEFT(C46,1)="1",IFERROR(INDEX(单位卡分表!Q:Q,MATCH(C46,单位卡分表!A:A,0)),"未找到"),IF(LEFT(C46,1)="2",IFERROR(INDEX(技能卡分表!Q:Q,MATCH(C46,技能卡分表!A:A,0)),"未找到"),IF(LEFT(C46,1)="3",IFERROR(INDEX('永久加成分表（废弃）'!O:O,MATCH(C46,'永久加成分表（废弃）'!A:A,0)),"未找到"),IF(LEFT(C46,1)="4",IFERROR(INDEX(组件分表!S:S,MATCH(VALUE(LEFT(C46,4)),组件分表!A:A,0)),"未找到"),"不匹配"))))</f>
        <v>隐藏参数范围{2}，爆炸推力{3}，我方回合开始时爆炸</v>
      </c>
      <c r="H46" s="44">
        <f t="shared" si="0"/>
        <v>100511</v>
      </c>
      <c r="I46" s="44" t="str">
        <f>IF(LEFT(C46,1)="1",IFERROR(IF(INDEX(单位卡分表!AG:AG,MATCH(C46,单位卡分表!A:A,0))=0,"",INDEX(单位卡分表!AG:AG,MATCH(C46,单位卡分表!A:A,0))),"未找到"),IF(LEFT(C46,1)="2",IFERROR(IF(INDEX(技能卡分表!AG:AG,MATCH(C46,技能卡分表!A:A,0))=0,"",INDEX(技能卡分表!AG:AG,MATCH(C46,技能卡分表!A:A,0))),"未找到"),IF(LEFT(C46,1)="3",IFERROR(IF(INDEX('永久加成分表（废弃）'!AF:AF,MATCH(C46,'永久加成分表（废弃）'!A:A,0))=0,"",INDEX('永久加成分表（废弃）'!AF:AF,MATCH(C46,'永久加成分表（废弃）'!A:A,0))),"未找到"),IF(LEFT(C46,1)="4",IFERROR(IF(INDEX(组件分表!R:R,MATCH(VALUE(LEFT(C46,4)),组件分表!A:A,0))=0,"",INDEX(组件分表!R:R,MATCH(VALUE(LEFT(C46,4)),组件分表!A:A,0))),"未找到"),"不匹配"))))</f>
        <v>Balloon</v>
      </c>
      <c r="J46" s="89"/>
      <c r="K46" s="90" t="str">
        <f>IF(LEFT(C46,1)="1",IFERROR(CHOOSE(MATCH(INDEX(单位卡分表!C:C,MATCH(C46,单位卡分表!A:A,0)),{1,4,6},0),"单位卡","英雄卡","雇佣兵卡"),""),"")</f>
        <v>单位卡</v>
      </c>
      <c r="L46" s="91">
        <v>6</v>
      </c>
      <c r="M46" s="91">
        <v>27</v>
      </c>
      <c r="N46" s="80">
        <v>13.6</v>
      </c>
      <c r="O46" s="80">
        <v>0.65</v>
      </c>
      <c r="P46" s="80">
        <v>0.12</v>
      </c>
      <c r="Q46" s="80">
        <v>1.66</v>
      </c>
      <c r="R46" s="80">
        <v>1.47</v>
      </c>
      <c r="S46" s="80"/>
      <c r="T46" s="94" t="str">
        <f>IFERROR(IF(LEFT(C46,1)="1",IF(INDEX(单位卡分表!AE:AE,MATCH(C46,单位卡分表!A:A,0))=0,"",INDEX(单位卡分表!AE:AE,MATCH(C46,单位卡分表!A:A,0))),IF(LEFT(C46,1)="2",IF(INDEX(技能卡分表!AE:AE,MATCH(C46,技能卡分表!A:A,0))=0,"",INDEX(技能卡分表!AE:AE,MATCH(C46,技能卡分表!A:A,0))),IF(LEFT(C46,1)="4",IF(INDEX(组件分表!W:W,MATCH(VALUE(LEFT(C46,4)),组件分表!A:A,0))=0,"",INDEX(组件分表!W:W,MATCH(VALUE(LEFT(C46,4)),组件分表!A:A,0))),""))),"")</f>
        <v/>
      </c>
      <c r="U46" s="95" t="str">
        <f>IFERROR(IF(LEFT(C46,1)="1",IF(INDEX(单位卡分表!AF:AF,MATCH(C46,单位卡分表!A:A,0))=0,"",INDEX(单位卡分表!AF:AF,MATCH(C46,单位卡分表!A:A,0))),IF(LEFT(C46,1)="2",IF(INDEX(技能卡分表!AF:AF,MATCH(C46,技能卡分表!A:A,0))=0,"",INDEX(技能卡分表!AF:AF,MATCH(C46,技能卡分表!A:A,0))),IF(LEFT(C46,1)="4",IF(INDEX(组件分表!X:X,MATCH(VALUE(LEFT(C46,4)),组件分表!A:A,0))=0,"",INDEX(组件分表!X:X,MATCH(VALUE(LEFT(C46,4)),组件分表!A:A,0))),""))),"")</f>
        <v/>
      </c>
      <c r="V46" s="96" t="b">
        <v>0</v>
      </c>
      <c r="W46" s="98">
        <v>1</v>
      </c>
      <c r="X46" s="97">
        <v>99</v>
      </c>
      <c r="Y46" s="97">
        <v>20</v>
      </c>
      <c r="Z46" s="97">
        <v>6</v>
      </c>
      <c r="AA46" s="97"/>
      <c r="AB46" s="97"/>
      <c r="AC46" s="102"/>
    </row>
    <row r="47" ht="19" customHeight="1" spans="3:29">
      <c r="C47" s="44">
        <v>10052</v>
      </c>
      <c r="D47" s="44"/>
      <c r="E47" s="64" t="str">
        <f>IF(LEFT(C47,1)="1",IFERROR(INDEX(单位卡分表!B:B,MATCH(C47,单位卡分表!A:A,0)),"未找到"),IF(LEFT(C47,1)="2",IFERROR(INDEX(技能卡分表!B:B,MATCH(C47,技能卡分表!A:A,0)),"未找到"),IF(LEFT(C47,1)="3",IFERROR(INDEX('永久加成分表（废弃）'!B:B,MATCH(C47,'永久加成分表（废弃）'!A:A,0)),"未找到"),IF(LEFT(C47,1)="4",IFERROR(INDEX(组件分表!C:C,MATCH(VALUE(LEFT(C47,4)),组件分表!A:A,0)),"未找到"),"不匹配"))))</f>
        <v>传奇飞行员 舰长</v>
      </c>
      <c r="F47" s="26" t="str">
        <f>IF(LEFT(C47,1)="1",IFERROR(INDEX(单位卡分表!P:P,MATCH(C47,单位卡分表!A:A,0)),"未找到"),IF(LEFT(C47,1)="2",IFERROR(INDEX(技能卡分表!P:P,MATCH(C47,技能卡分表!A:A,0)),"未找到"),IF(LEFT(C47,1)="3",IFERROR(INDEX('永久加成分表（废弃）'!N:N,MATCH(C47,'永久加成分表（废弃）'!A:A,0)),"未找到"),IF(LEFT(C47,1)="4",IFERROR(INDEX(组件分表!L:L,MATCH(VALUE(LEFT(C47,4)),组件分表!A:A,0)),"未找到"),"不匹配"))))</f>
        <v>每打出{0}张卡，获得一张炸蛋</v>
      </c>
      <c r="G47" s="26" t="str">
        <f>IF(LEFT(C47,1)="1",IFERROR(INDEX(单位卡分表!Q:Q,MATCH(C47,单位卡分表!A:A,0)),"未找到"),IF(LEFT(C47,1)="2",IFERROR(INDEX(技能卡分表!Q:Q,MATCH(C47,技能卡分表!A:A,0)),"未找到"),IF(LEFT(C47,1)="3",IFERROR(INDEX('永久加成分表（废弃）'!O:O,MATCH(C47,'永久加成分表（废弃）'!A:A,0)),"未找到"),IF(LEFT(C47,1)="4",IFERROR(INDEX(组件分表!S:S,MATCH(VALUE(LEFT(C47,4)),组件分表!A:A,0)),"未找到"),"不匹配"))))</f>
        <v>炸蛋ID{1}</v>
      </c>
      <c r="H47" s="44">
        <f t="shared" si="0"/>
        <v>100521</v>
      </c>
      <c r="I47" s="44" t="str">
        <f>IF(LEFT(C47,1)="1",IFERROR(IF(INDEX(单位卡分表!AG:AG,MATCH(C47,单位卡分表!A:A,0))=0,"",INDEX(单位卡分表!AG:AG,MATCH(C47,单位卡分表!A:A,0))),"未找到"),IF(LEFT(C47,1)="2",IFERROR(IF(INDEX(技能卡分表!AG:AG,MATCH(C47,技能卡分表!A:A,0))=0,"",INDEX(技能卡分表!AG:AG,MATCH(C47,技能卡分表!A:A,0))),"未找到"),IF(LEFT(C47,1)="3",IFERROR(IF(INDEX('永久加成分表（废弃）'!AF:AF,MATCH(C47,'永久加成分表（废弃）'!A:A,0))=0,"",INDEX('永久加成分表（废弃）'!AF:AF,MATCH(C47,'永久加成分表（废弃）'!A:A,0))),"未找到"),IF(LEFT(C47,1)="4",IFERROR(IF(INDEX(组件分表!R:R,MATCH(VALUE(LEFT(C47,4)),组件分表!A:A,0))=0,"",INDEX(组件分表!R:R,MATCH(VALUE(LEFT(C47,4)),组件分表!A:A,0))),"未找到"),"不匹配"))))</f>
        <v>Captain</v>
      </c>
      <c r="J47" s="89"/>
      <c r="K47" s="90" t="str">
        <f>IF(LEFT(C47,1)="1",IFERROR(CHOOSE(MATCH(INDEX(单位卡分表!C:C,MATCH(C47,单位卡分表!A:A,0)),{1,4,6},0),"单位卡","英雄卡","雇佣兵卡"),""),"")</f>
        <v>英雄卡</v>
      </c>
      <c r="L47" s="91">
        <v>10</v>
      </c>
      <c r="M47" s="91">
        <v>600</v>
      </c>
      <c r="N47" s="80">
        <v>15</v>
      </c>
      <c r="O47" s="80">
        <v>0.91</v>
      </c>
      <c r="P47" s="80">
        <v>0.12</v>
      </c>
      <c r="Q47" s="80">
        <v>1.46</v>
      </c>
      <c r="R47" s="80">
        <v>1.47</v>
      </c>
      <c r="S47" s="80"/>
      <c r="T47" s="94" t="str">
        <f>IFERROR(IF(LEFT(C47,1)="1",IF(INDEX(单位卡分表!AE:AE,MATCH(C47,单位卡分表!A:A,0))=0,"",INDEX(单位卡分表!AE:AE,MATCH(C47,单位卡分表!A:A,0))),IF(LEFT(C47,1)="2",IF(INDEX(技能卡分表!AE:AE,MATCH(C47,技能卡分表!A:A,0))=0,"",INDEX(技能卡分表!AE:AE,MATCH(C47,技能卡分表!A:A,0))),IF(LEFT(C47,1)="4",IF(INDEX(组件分表!W:W,MATCH(VALUE(LEFT(C47,4)),组件分表!A:A,0))=0,"",INDEX(组件分表!W:W,MATCH(VALUE(LEFT(C47,4)),组件分表!A:A,0))),""))),"")</f>
        <v/>
      </c>
      <c r="U47" s="95" t="str">
        <f>IFERROR(IF(LEFT(C47,1)="1",IF(INDEX(单位卡分表!AF:AF,MATCH(C47,单位卡分表!A:A,0))=0,"",INDEX(单位卡分表!AF:AF,MATCH(C47,单位卡分表!A:A,0))),IF(LEFT(C47,1)="2",IF(INDEX(技能卡分表!AF:AF,MATCH(C47,技能卡分表!A:A,0))=0,"",INDEX(技能卡分表!AF:AF,MATCH(C47,技能卡分表!A:A,0))),IF(LEFT(C47,1)="4",IF(INDEX(组件分表!X:X,MATCH(VALUE(LEFT(C47,4)),组件分表!A:A,0))=0,"",INDEX(组件分表!X:X,MATCH(VALUE(LEFT(C47,4)),组件分表!A:A,0))),""))),"")</f>
        <v/>
      </c>
      <c r="V47" s="96" t="b">
        <v>0</v>
      </c>
      <c r="W47" s="98">
        <v>3</v>
      </c>
      <c r="X47" s="97">
        <v>10079</v>
      </c>
      <c r="Y47" s="97"/>
      <c r="Z47" s="97"/>
      <c r="AA47" s="97"/>
      <c r="AB47" s="97"/>
      <c r="AC47" s="102"/>
    </row>
    <row r="48" ht="19" customHeight="1" spans="3:29">
      <c r="C48" s="44">
        <v>10053</v>
      </c>
      <c r="D48" s="44"/>
      <c r="E48" s="64" t="str">
        <f>IF(LEFT(C48,1)="1",IFERROR(INDEX(单位卡分表!B:B,MATCH(C48,单位卡分表!A:A,0)),"未找到"),IF(LEFT(C48,1)="2",IFERROR(INDEX(技能卡分表!B:B,MATCH(C48,技能卡分表!A:A,0)),"未找到"),IF(LEFT(C48,1)="3",IFERROR(INDEX('永久加成分表（废弃）'!B:B,MATCH(C48,'永久加成分表（废弃）'!A:A,0)),"未找到"),IF(LEFT(C48,1)="4",IFERROR(INDEX(组件分表!C:C,MATCH(VALUE(LEFT(C48,4)),组件分表!A:A,0)),"未找到"),"不匹配"))))</f>
        <v>黏黏女王 宁芙（Nymph）</v>
      </c>
      <c r="F48" s="26" t="str">
        <f>IF(LEFT(C48,1)="1",IFERROR(INDEX(单位卡分表!P:P,MATCH(C48,单位卡分表!A:A,0)),"未找到"),IF(LEFT(C48,1)="2",IFERROR(INDEX(技能卡分表!P:P,MATCH(C48,技能卡分表!A:A,0)),"未找到"),IF(LEFT(C48,1)="3",IFERROR(INDEX('永久加成分表（废弃）'!N:N,MATCH(C48,'永久加成分表（废弃）'!A:A,0)),"未找到"),IF(LEFT(C48,1)="4",IFERROR(INDEX(组件分表!L:L,MATCH(VALUE(LEFT(C48,4)),组件分表!A:A,0)),"未找到"),"不匹配"))))</f>
        <v>打出时，回合开始时：收回自身分裂体，再分裂出{0}个分裂体</v>
      </c>
      <c r="G48" s="26" t="str">
        <f>IF(LEFT(C48,1)="1",IFERROR(INDEX(单位卡分表!Q:Q,MATCH(C48,单位卡分表!A:A,0)),"未找到"),IF(LEFT(C48,1)="2",IFERROR(INDEX(技能卡分表!Q:Q,MATCH(C48,技能卡分表!A:A,0)),"未找到"),IF(LEFT(C48,1)="3",IFERROR(INDEX('永久加成分表（废弃）'!O:O,MATCH(C48,'永久加成分表（废弃）'!A:A,0)),"未找到"),IF(LEFT(C48,1)="4",IFERROR(INDEX(组件分表!S:S,MATCH(VALUE(LEFT(C48,4)),组件分表!A:A,0)),"未找到"),"不匹配"))))</f>
        <v>摆成倒三角，配置6个</v>
      </c>
      <c r="H48" s="44">
        <f t="shared" si="0"/>
        <v>100531</v>
      </c>
      <c r="I48" s="44" t="str">
        <f>IF(LEFT(C48,1)="1",IFERROR(IF(INDEX(单位卡分表!AG:AG,MATCH(C48,单位卡分表!A:A,0))=0,"",INDEX(单位卡分表!AG:AG,MATCH(C48,单位卡分表!A:A,0))),"未找到"),IF(LEFT(C48,1)="2",IFERROR(IF(INDEX(技能卡分表!AG:AG,MATCH(C48,技能卡分表!A:A,0))=0,"",INDEX(技能卡分表!AG:AG,MATCH(C48,技能卡分表!A:A,0))),"未找到"),IF(LEFT(C48,1)="3",IFERROR(IF(INDEX('永久加成分表（废弃）'!AF:AF,MATCH(C48,'永久加成分表（废弃）'!A:A,0))=0,"",INDEX('永久加成分表（废弃）'!AF:AF,MATCH(C48,'永久加成分表（废弃）'!A:A,0))),"未找到"),IF(LEFT(C48,1)="4",IFERROR(IF(INDEX(组件分表!R:R,MATCH(VALUE(LEFT(C48,4)),组件分表!A:A,0))=0,"",INDEX(组件分表!R:R,MATCH(VALUE(LEFT(C48,4)),组件分表!A:A,0))),"未找到"),"不匹配"))))</f>
        <v>HeroSummonCreature</v>
      </c>
      <c r="J48" s="89"/>
      <c r="K48" s="90" t="str">
        <f>IF(LEFT(C48,1)="1",IFERROR(CHOOSE(MATCH(INDEX(单位卡分表!C:C,MATCH(C48,单位卡分表!A:A,0)),{1,4,6},0),"单位卡","英雄卡","雇佣兵卡"),""),"")</f>
        <v>英雄卡</v>
      </c>
      <c r="L48" s="91">
        <v>6</v>
      </c>
      <c r="M48" s="91">
        <v>666</v>
      </c>
      <c r="N48" s="80">
        <v>15</v>
      </c>
      <c r="O48" s="80">
        <v>0.91</v>
      </c>
      <c r="P48" s="80">
        <v>0.12</v>
      </c>
      <c r="Q48" s="80">
        <v>1.46</v>
      </c>
      <c r="R48" s="80">
        <v>1.47</v>
      </c>
      <c r="S48" s="80"/>
      <c r="T48" s="94" t="str">
        <f>IFERROR(IF(LEFT(C48,1)="1",IF(INDEX(单位卡分表!AE:AE,MATCH(C48,单位卡分表!A:A,0))=0,"",INDEX(单位卡分表!AE:AE,MATCH(C48,单位卡分表!A:A,0))),IF(LEFT(C48,1)="2",IF(INDEX(技能卡分表!AE:AE,MATCH(C48,技能卡分表!A:A,0))=0,"",INDEX(技能卡分表!AE:AE,MATCH(C48,技能卡分表!A:A,0))),IF(LEFT(C48,1)="4",IF(INDEX(组件分表!W:W,MATCH(VALUE(LEFT(C48,4)),组件分表!A:A,0))=0,"",INDEX(组件分表!W:W,MATCH(VALUE(LEFT(C48,4)),组件分表!A:A,0))),""))),"")</f>
        <v/>
      </c>
      <c r="U48" s="95" t="str">
        <f>IFERROR(IF(LEFT(C48,1)="1",IF(INDEX(单位卡分表!AF:AF,MATCH(C48,单位卡分表!A:A,0))=0,"",INDEX(单位卡分表!AF:AF,MATCH(C48,单位卡分表!A:A,0))),IF(LEFT(C48,1)="2",IF(INDEX(技能卡分表!AF:AF,MATCH(C48,技能卡分表!A:A,0))=0,"",INDEX(技能卡分表!AF:AF,MATCH(C48,技能卡分表!A:A,0))),IF(LEFT(C48,1)="4",IF(INDEX(组件分表!X:X,MATCH(VALUE(LEFT(C48,4)),组件分表!A:A,0))=0,"",INDEX(组件分表!X:X,MATCH(VALUE(LEFT(C48,4)),组件分表!A:A,0))),""))),"")</f>
        <v/>
      </c>
      <c r="V48" s="96" t="b">
        <v>0</v>
      </c>
      <c r="W48" s="98">
        <v>5</v>
      </c>
      <c r="X48" s="97"/>
      <c r="Y48" s="97"/>
      <c r="Z48" s="97"/>
      <c r="AA48" s="97"/>
      <c r="AB48" s="97"/>
      <c r="AC48" s="102"/>
    </row>
    <row r="49" ht="19" customHeight="1" spans="3:29">
      <c r="C49" s="44">
        <v>10054</v>
      </c>
      <c r="D49" s="44"/>
      <c r="E49" s="64" t="str">
        <f>IF(LEFT(C49,1)="1",IFERROR(INDEX(单位卡分表!B:B,MATCH(C49,单位卡分表!A:A,0)),"未找到"),IF(LEFT(C49,1)="2",IFERROR(INDEX(技能卡分表!B:B,MATCH(C49,技能卡分表!A:A,0)),"未找到"),IF(LEFT(C49,1)="3",IFERROR(INDEX('永久加成分表（废弃）'!B:B,MATCH(C49,'永久加成分表（废弃）'!A:A,0)),"未找到"),IF(LEFT(C49,1)="4",IFERROR(INDEX(组件分表!C:C,MATCH(VALUE(LEFT(C49,4)),组件分表!A:A,0)),"未找到"),"不匹配"))))</f>
        <v>最强盗贼王 露娜（Luna）</v>
      </c>
      <c r="F49" s="26" t="str">
        <f>IF(LEFT(C49,1)="1",IFERROR(INDEX(单位卡分表!P:P,MATCH(C49,单位卡分表!A:A,0)),"未找到"),IF(LEFT(C49,1)="2",IFERROR(INDEX(技能卡分表!P:P,MATCH(C49,技能卡分表!A:A,0)),"未找到"),IF(LEFT(C49,1)="3",IFERROR(INDEX('永久加成分表（废弃）'!N:N,MATCH(C49,'永久加成分表（废弃）'!A:A,0)),"未找到"),IF(LEFT(C49,1)="4",IFERROR(INDEX(组件分表!L:L,MATCH(VALUE(LEFT(C49,4)),组件分表!A:A,0)),"未找到"),"不匹配"))))</f>
        <v>回合结束时：对随机敌方单位发射导弹造成{0}点爆炸伤害。我方每触发一次爆炸，范围永久增加{3}</v>
      </c>
      <c r="G49" s="26" t="str">
        <f>IF(LEFT(C49,1)="1",IFERROR(INDEX(单位卡分表!Q:Q,MATCH(C49,单位卡分表!A:A,0)),"未找到"),IF(LEFT(C49,1)="2",IFERROR(INDEX(技能卡分表!Q:Q,MATCH(C49,技能卡分表!A:A,0)),"未找到"),IF(LEFT(C49,1)="3",IFERROR(INDEX('永久加成分表（废弃）'!O:O,MATCH(C49,'永久加成分表（废弃）'!A:A,0)),"未找到"),IF(LEFT(C49,1)="4",IFERROR(INDEX(组件分表!S:S,MATCH(VALUE(LEFT(C49,4)),组件分表!A:A,0)),"未找到"),"不匹配"))))</f>
        <v>隐藏爆炸范围{1}，隐藏力{2}</v>
      </c>
      <c r="H49" s="44">
        <f t="shared" si="0"/>
        <v>100541</v>
      </c>
      <c r="I49" s="44" t="str">
        <f>IF(LEFT(C49,1)="1",IFERROR(IF(INDEX(单位卡分表!AG:AG,MATCH(C49,单位卡分表!A:A,0))=0,"",INDEX(单位卡分表!AG:AG,MATCH(C49,单位卡分表!A:A,0))),"未找到"),IF(LEFT(C49,1)="2",IFERROR(IF(INDEX(技能卡分表!AG:AG,MATCH(C49,技能卡分表!A:A,0))=0,"",INDEX(技能卡分表!AG:AG,MATCH(C49,技能卡分表!A:A,0))),"未找到"),IF(LEFT(C49,1)="3",IFERROR(IF(INDEX('永久加成分表（废弃）'!AF:AF,MATCH(C49,'永久加成分表（废弃）'!A:A,0))=0,"",INDEX('永久加成分表（废弃）'!AF:AF,MATCH(C49,'永久加成分表（废弃）'!A:A,0))),"未找到"),IF(LEFT(C49,1)="4",IFERROR(IF(INDEX(组件分表!R:R,MATCH(VALUE(LEFT(C49,4)),组件分表!A:A,0))=0,"",INDEX(组件分表!R:R,MATCH(VALUE(LEFT(C49,4)),组件分表!A:A,0))),"未找到"),"不匹配"))))</f>
        <v>Bullet</v>
      </c>
      <c r="J49" s="89"/>
      <c r="K49" s="90" t="str">
        <f>IF(LEFT(C49,1)="1",IFERROR(CHOOSE(MATCH(INDEX(单位卡分表!C:C,MATCH(C49,单位卡分表!A:A,0)),{1,4,6},0),"单位卡","英雄卡","雇佣兵卡"),""),"")</f>
        <v>英雄卡</v>
      </c>
      <c r="L49" s="91">
        <v>20</v>
      </c>
      <c r="M49" s="91">
        <v>340</v>
      </c>
      <c r="N49" s="80">
        <v>15</v>
      </c>
      <c r="O49" s="80">
        <v>0.91</v>
      </c>
      <c r="P49" s="80">
        <v>0.12</v>
      </c>
      <c r="Q49" s="80">
        <v>1.46</v>
      </c>
      <c r="R49" s="80">
        <v>1.47</v>
      </c>
      <c r="S49" s="80"/>
      <c r="T49" s="94" t="str">
        <f>IFERROR(IF(LEFT(C49,1)="1",IF(INDEX(单位卡分表!AE:AE,MATCH(C49,单位卡分表!A:A,0))=0,"",INDEX(单位卡分表!AE:AE,MATCH(C49,单位卡分表!A:A,0))),IF(LEFT(C49,1)="2",IF(INDEX(技能卡分表!AE:AE,MATCH(C49,技能卡分表!A:A,0))=0,"",INDEX(技能卡分表!AE:AE,MATCH(C49,技能卡分表!A:A,0))),IF(LEFT(C49,1)="4",IF(INDEX(组件分表!W:W,MATCH(VALUE(LEFT(C49,4)),组件分表!A:A,0))=0,"",INDEX(组件分表!W:W,MATCH(VALUE(LEFT(C49,4)),组件分表!A:A,0))),""))),"")</f>
        <v/>
      </c>
      <c r="U49" s="95" t="str">
        <f>IFERROR(IF(LEFT(C49,1)="1",IF(INDEX(单位卡分表!AF:AF,MATCH(C49,单位卡分表!A:A,0))=0,"",INDEX(单位卡分表!AF:AF,MATCH(C49,单位卡分表!A:A,0))),IF(LEFT(C49,1)="2",IF(INDEX(技能卡分表!AF:AF,MATCH(C49,技能卡分表!A:A,0))=0,"",INDEX(技能卡分表!AF:AF,MATCH(C49,技能卡分表!A:A,0))),IF(LEFT(C49,1)="4",IF(INDEX(组件分表!X:X,MATCH(VALUE(LEFT(C49,4)),组件分表!A:A,0))=0,"",INDEX(组件分表!X:X,MATCH(VALUE(LEFT(C49,4)),组件分表!A:A,0))),""))),"")</f>
        <v/>
      </c>
      <c r="V49" s="96" t="b">
        <v>0</v>
      </c>
      <c r="W49" s="98">
        <v>10</v>
      </c>
      <c r="X49" s="97">
        <v>4</v>
      </c>
      <c r="Y49" s="97">
        <v>4</v>
      </c>
      <c r="Z49" s="97">
        <v>0.25</v>
      </c>
      <c r="AA49" s="97"/>
      <c r="AB49" s="97"/>
      <c r="AC49" s="102"/>
    </row>
    <row r="50" ht="19" customHeight="1" spans="3:29">
      <c r="C50" s="44">
        <v>10055</v>
      </c>
      <c r="D50" s="44"/>
      <c r="E50" s="64" t="str">
        <f>IF(LEFT(C50,1)="1",IFERROR(INDEX(单位卡分表!B:B,MATCH(C50,单位卡分表!A:A,0)),"未找到"),IF(LEFT(C50,1)="2",IFERROR(INDEX(技能卡分表!B:B,MATCH(C50,技能卡分表!A:A,0)),"未找到"),IF(LEFT(C50,1)="3",IFERROR(INDEX('永久加成分表（废弃）'!B:B,MATCH(C50,'永久加成分表（废弃）'!A:A,0)),"未找到"),IF(LEFT(C50,1)="4",IFERROR(INDEX(组件分表!C:C,MATCH(VALUE(LEFT(C50,4)),组件分表!A:A,0)),"未找到"),"不匹配"))))</f>
        <v>轻灵跃影 乔艾塔（Joetta）</v>
      </c>
      <c r="F50" s="26" t="str">
        <f>IF(LEFT(C50,1)="1",IFERROR(INDEX(单位卡分表!P:P,MATCH(C50,单位卡分表!A:A,0)),"未找到"),IF(LEFT(C50,1)="2",IFERROR(INDEX(技能卡分表!P:P,MATCH(C50,技能卡分表!A:A,0)),"未找到"),IF(LEFT(C50,1)="3",IFERROR(INDEX('永久加成分表（废弃）'!N:N,MATCH(C50,'永久加成分表（废弃）'!A:A,0)),"未找到"),IF(LEFT(C50,1)="4",IFERROR(INDEX(组件分表!L:L,MATCH(VALUE(LEFT(C50,4)),组件分表!A:A,0)),"未找到"),"不匹配"))))</f>
        <v>我方回合开始时：向最近的敌方单位冲刺，回合结束时，每有{1}连击，自身攻击加{2}，生命加{3}</v>
      </c>
      <c r="G50" s="26" t="str">
        <f>IF(LEFT(C50,1)="1",IFERROR(INDEX(单位卡分表!Q:Q,MATCH(C50,单位卡分表!A:A,0)),"未找到"),IF(LEFT(C50,1)="2",IFERROR(INDEX(技能卡分表!Q:Q,MATCH(C50,技能卡分表!A:A,0)),"未找到"),IF(LEFT(C50,1)="3",IFERROR(INDEX('永久加成分表（废弃）'!O:O,MATCH(C50,'永久加成分表（废弃）'!A:A,0)),"未找到"),IF(LEFT(C50,1)="4",IFERROR(INDEX(组件分表!S:S,MATCH(VALUE(LEFT(C50,4)),组件分表!A:A,0)),"未找到"),"不匹配"))))</f>
        <v>力{0}</v>
      </c>
      <c r="H50" s="44">
        <f t="shared" si="0"/>
        <v>100551</v>
      </c>
      <c r="I50" s="44" t="str">
        <f>IF(LEFT(C50,1)="1",IFERROR(IF(INDEX(单位卡分表!AG:AG,MATCH(C50,单位卡分表!A:A,0))=0,"",INDEX(单位卡分表!AG:AG,MATCH(C50,单位卡分表!A:A,0))),"未找到"),IF(LEFT(C50,1)="2",IFERROR(IF(INDEX(技能卡分表!AG:AG,MATCH(C50,技能卡分表!A:A,0))=0,"",INDEX(技能卡分表!AG:AG,MATCH(C50,技能卡分表!A:A,0))),"未找到"),IF(LEFT(C50,1)="3",IFERROR(IF(INDEX('永久加成分表（废弃）'!AF:AF,MATCH(C50,'永久加成分表（废弃）'!A:A,0))=0,"",INDEX('永久加成分表（废弃）'!AF:AF,MATCH(C50,'永久加成分表（废弃）'!A:A,0))),"未找到"),IF(LEFT(C50,1)="4",IFERROR(IF(INDEX(组件分表!R:R,MATCH(VALUE(LEFT(C50,4)),组件分表!A:A,0))=0,"",INDEX(组件分表!R:R,MATCH(VALUE(LEFT(C50,4)),组件分表!A:A,0))),"未找到"),"不匹配"))))</f>
        <v>MoveToNearestEnemy</v>
      </c>
      <c r="J50" s="89"/>
      <c r="K50" s="90" t="str">
        <f>IF(LEFT(C50,1)="1",IFERROR(CHOOSE(MATCH(INDEX(单位卡分表!C:C,MATCH(C50,单位卡分表!A:A,0)),{1,4,6},0),"单位卡","英雄卡","雇佣兵卡"),""),"")</f>
        <v>英雄卡</v>
      </c>
      <c r="L50" s="91">
        <v>12</v>
      </c>
      <c r="M50" s="91">
        <v>500</v>
      </c>
      <c r="N50" s="80">
        <v>15</v>
      </c>
      <c r="O50" s="80">
        <v>0.91</v>
      </c>
      <c r="P50" s="80">
        <v>0.12</v>
      </c>
      <c r="Q50" s="80">
        <v>1.46</v>
      </c>
      <c r="R50" s="80">
        <v>1.47</v>
      </c>
      <c r="S50" s="80"/>
      <c r="T50" s="94" t="str">
        <f>IFERROR(IF(LEFT(C50,1)="1",IF(INDEX(单位卡分表!AE:AE,MATCH(C50,单位卡分表!A:A,0))=0,"",INDEX(单位卡分表!AE:AE,MATCH(C50,单位卡分表!A:A,0))),IF(LEFT(C50,1)="2",IF(INDEX(技能卡分表!AE:AE,MATCH(C50,技能卡分表!A:A,0))=0,"",INDEX(技能卡分表!AE:AE,MATCH(C50,技能卡分表!A:A,0))),IF(LEFT(C50,1)="4",IF(INDEX(组件分表!W:W,MATCH(VALUE(LEFT(C50,4)),组件分表!A:A,0))=0,"",INDEX(组件分表!W:W,MATCH(VALUE(LEFT(C50,4)),组件分表!A:A,0))),""))),"")</f>
        <v/>
      </c>
      <c r="U50" s="95" t="str">
        <f>IFERROR(IF(LEFT(C50,1)="1",IF(INDEX(单位卡分表!AF:AF,MATCH(C50,单位卡分表!A:A,0))=0,"",INDEX(单位卡分表!AF:AF,MATCH(C50,单位卡分表!A:A,0))),IF(LEFT(C50,1)="2",IF(INDEX(技能卡分表!AF:AF,MATCH(C50,技能卡分表!A:A,0))=0,"",INDEX(技能卡分表!AF:AF,MATCH(C50,技能卡分表!A:A,0))),IF(LEFT(C50,1)="4",IF(INDEX(组件分表!X:X,MATCH(VALUE(LEFT(C50,4)),组件分表!A:A,0))=0,"",INDEX(组件分表!X:X,MATCH(VALUE(LEFT(C50,4)),组件分表!A:A,0))),""))),"")</f>
        <v/>
      </c>
      <c r="V50" s="96" t="b">
        <v>0</v>
      </c>
      <c r="W50" s="98">
        <v>12</v>
      </c>
      <c r="X50" s="97">
        <v>10</v>
      </c>
      <c r="Y50" s="97">
        <v>1</v>
      </c>
      <c r="Z50" s="97">
        <v>20</v>
      </c>
      <c r="AA50" s="97"/>
      <c r="AB50" s="97"/>
      <c r="AC50" s="102"/>
    </row>
    <row r="51" ht="19" customHeight="1" spans="3:29">
      <c r="C51" s="44">
        <v>10056</v>
      </c>
      <c r="D51" s="44"/>
      <c r="E51" s="64" t="str">
        <f>IF(LEFT(C51,1)="1",IFERROR(INDEX(单位卡分表!B:B,MATCH(C51,单位卡分表!A:A,0)),"未找到"),IF(LEFT(C51,1)="2",IFERROR(INDEX(技能卡分表!B:B,MATCH(C51,技能卡分表!A:A,0)),"未找到"),IF(LEFT(C51,1)="3",IFERROR(INDEX('永久加成分表（废弃）'!B:B,MATCH(C51,'永久加成分表（废弃）'!A:A,0)),"未找到"),IF(LEFT(C51,1)="4",IFERROR(INDEX(组件分表!C:C,MATCH(VALUE(LEFT(C51,4)),组件分表!A:A,0)),"未找到"),"不匹配"))))</f>
        <v>致命拥抱 维纳斯（Venus）</v>
      </c>
      <c r="F51" s="26" t="str">
        <f>IF(LEFT(C51,1)="1",IFERROR(INDEX(单位卡分表!P:P,MATCH(C51,单位卡分表!A:A,0)),"未找到"),IF(LEFT(C51,1)="2",IFERROR(INDEX(技能卡分表!P:P,MATCH(C51,技能卡分表!A:A,0)),"未找到"),IF(LEFT(C51,1)="3",IFERROR(INDEX('永久加成分表（废弃）'!N:N,MATCH(C51,'永久加成分表（废弃）'!A:A,0)),"未找到"),IF(LEFT(C51,1)="4",IFERROR(INDEX(组件分表!L:L,MATCH(VALUE(LEFT(C51,4)),组件分表!A:A,0)),"未找到"),"不匹配"))))</f>
        <v>打出时：化作无法移动的花朵形态，我方回合盛开，无视吞噬规则吞噬碰到的任意单位，对敌方造成攻击力{0}%的伤害，为友方恢复攻击力{1}%的生命，然后吐出</v>
      </c>
      <c r="G51" s="26" t="str">
        <f>IF(LEFT(C51,1)="1",IFERROR(INDEX(单位卡分表!Q:Q,MATCH(C51,单位卡分表!A:A,0)),"未找到"),IF(LEFT(C51,1)="2",IFERROR(INDEX(技能卡分表!Q:Q,MATCH(C51,技能卡分表!A:A,0)),"未找到"),IF(LEFT(C51,1)="3",IFERROR(INDEX('永久加成分表（废弃）'!O:O,MATCH(C51,'永久加成分表（废弃）'!A:A,0)),"未找到"),IF(LEFT(C51,1)="4",IFERROR(INDEX(组件分表!S:S,MATCH(VALUE(LEFT(C51,4)),组件分表!A:A,0)),"未找到"),"不匹配"))))</f>
        <v>隐藏参数吐出力度{2}。食人花本身无法被吞噬，依次吐出。隐藏延迟吐出的时间参数{3}</v>
      </c>
      <c r="H51" s="44">
        <f t="shared" si="0"/>
        <v>100561</v>
      </c>
      <c r="I51" s="44" t="str">
        <f>IF(LEFT(C51,1)="1",IFERROR(IF(INDEX(单位卡分表!AG:AG,MATCH(C51,单位卡分表!A:A,0))=0,"",INDEX(单位卡分表!AG:AG,MATCH(C51,单位卡分表!A:A,0))),"未找到"),IF(LEFT(C51,1)="2",IFERROR(IF(INDEX(技能卡分表!AG:AG,MATCH(C51,技能卡分表!A:A,0))=0,"",INDEX(技能卡分表!AG:AG,MATCH(C51,技能卡分表!A:A,0))),"未找到"),IF(LEFT(C51,1)="3",IFERROR(IF(INDEX('永久加成分表（废弃）'!AF:AF,MATCH(C51,'永久加成分表（废弃）'!A:A,0))=0,"",INDEX('永久加成分表（废弃）'!AF:AF,MATCH(C51,'永久加成分表（废弃）'!A:A,0))),"未找到"),IF(LEFT(C51,1)="4",IFERROR(IF(INDEX(组件分表!R:R,MATCH(VALUE(LEFT(C51,4)),组件分表!A:A,0))=0,"",INDEX(组件分表!R:R,MATCH(VALUE(LEFT(C51,4)),组件分表!A:A,0))),"未找到"),"不匹配"))))</f>
        <v>HeroDevourEnemy</v>
      </c>
      <c r="J51" s="89"/>
      <c r="K51" s="90" t="str">
        <f>IF(LEFT(C51,1)="1",IFERROR(CHOOSE(MATCH(INDEX(单位卡分表!C:C,MATCH(C51,单位卡分表!A:A,0)),{1,4,6},0),"单位卡","英雄卡","雇佣兵卡"),""),"")</f>
        <v>英雄卡</v>
      </c>
      <c r="L51" s="91">
        <v>10</v>
      </c>
      <c r="M51" s="91">
        <v>800</v>
      </c>
      <c r="N51" s="80">
        <v>15</v>
      </c>
      <c r="O51" s="80">
        <v>0.91</v>
      </c>
      <c r="P51" s="80">
        <v>0.12</v>
      </c>
      <c r="Q51" s="80">
        <v>1.46</v>
      </c>
      <c r="R51" s="80">
        <v>1.47</v>
      </c>
      <c r="S51" s="80"/>
      <c r="T51" s="94" t="str">
        <f>IFERROR(IF(LEFT(C51,1)="1",IF(INDEX(单位卡分表!AE:AE,MATCH(C51,单位卡分表!A:A,0))=0,"",INDEX(单位卡分表!AE:AE,MATCH(C51,单位卡分表!A:A,0))),IF(LEFT(C51,1)="2",IF(INDEX(技能卡分表!AE:AE,MATCH(C51,技能卡分表!A:A,0))=0,"",INDEX(技能卡分表!AE:AE,MATCH(C51,技能卡分表!A:A,0))),IF(LEFT(C51,1)="4",IF(INDEX(组件分表!W:W,MATCH(VALUE(LEFT(C51,4)),组件分表!A:A,0))=0,"",INDEX(组件分表!W:W,MATCH(VALUE(LEFT(C51,4)),组件分表!A:A,0))),""))),"")</f>
        <v/>
      </c>
      <c r="U51" s="95" t="str">
        <f>IFERROR(IF(LEFT(C51,1)="1",IF(INDEX(单位卡分表!AF:AF,MATCH(C51,单位卡分表!A:A,0))=0,"",INDEX(单位卡分表!AF:AF,MATCH(C51,单位卡分表!A:A,0))),IF(LEFT(C51,1)="2",IF(INDEX(技能卡分表!AF:AF,MATCH(C51,技能卡分表!A:A,0))=0,"",INDEX(技能卡分表!AF:AF,MATCH(C51,技能卡分表!A:A,0))),IF(LEFT(C51,1)="4",IF(INDEX(组件分表!X:X,MATCH(VALUE(LEFT(C51,4)),组件分表!A:A,0))=0,"",INDEX(组件分表!X:X,MATCH(VALUE(LEFT(C51,4)),组件分表!A:A,0))),""))),"")</f>
        <v/>
      </c>
      <c r="V51" s="96" t="b">
        <v>0</v>
      </c>
      <c r="W51" s="98">
        <v>100</v>
      </c>
      <c r="X51" s="97">
        <v>100</v>
      </c>
      <c r="Y51" s="97">
        <v>6</v>
      </c>
      <c r="Z51" s="97"/>
      <c r="AA51" s="97"/>
      <c r="AB51" s="97"/>
      <c r="AC51" s="102"/>
    </row>
    <row r="52" ht="19" customHeight="1" spans="3:29">
      <c r="C52" s="44">
        <v>10057</v>
      </c>
      <c r="D52" s="44"/>
      <c r="E52" s="64" t="str">
        <f>IF(LEFT(C52,1)="1",IFERROR(INDEX(单位卡分表!B:B,MATCH(C52,单位卡分表!A:A,0)),"未找到"),IF(LEFT(C52,1)="2",IFERROR(INDEX(技能卡分表!B:B,MATCH(C52,技能卡分表!A:A,0)),"未找到"),IF(LEFT(C52,1)="3",IFERROR(INDEX('永久加成分表（废弃）'!B:B,MATCH(C52,'永久加成分表（废弃）'!A:A,0)),"未找到"),IF(LEFT(C52,1)="4",IFERROR(INDEX(组件分表!C:C,MATCH(VALUE(LEFT(C52,4)),组件分表!A:A,0)),"未找到"),"不匹配"))))</f>
        <v>环绕之蛇 娜吉尼（Nagini）</v>
      </c>
      <c r="F52" s="26" t="str">
        <f>IF(LEFT(C52,1)="1",IFERROR(INDEX(单位卡分表!P:P,MATCH(C52,单位卡分表!A:A,0)),"未找到"),IF(LEFT(C52,1)="2",IFERROR(INDEX(技能卡分表!P:P,MATCH(C52,技能卡分表!A:A,0)),"未找到"),IF(LEFT(C52,1)="3",IFERROR(INDEX('永久加成分表（废弃）'!N:N,MATCH(C52,'永久加成分表（废弃）'!A:A,0)),"未找到"),IF(LEFT(C52,1)="4",IFERROR(INDEX(组件分表!L:L,MATCH(VALUE(LEFT(C52,4)),组件分表!A:A,0)),"未找到"),"不匹配"))))</f>
        <v>打出时：化作大蛇，我方回合每击杀一个单位，生命+{0}，并发射超电磁炮，伤害为自身攻击的{1}%</v>
      </c>
      <c r="G52" s="26" t="str">
        <f>IF(LEFT(C52,1)="1",IFERROR(INDEX(单位卡分表!Q:Q,MATCH(C52,单位卡分表!A:A,0)),"未找到"),IF(LEFT(C52,1)="2",IFERROR(INDEX(技能卡分表!Q:Q,MATCH(C52,技能卡分表!A:A,0)),"未找到"),IF(LEFT(C52,1)="3",IFERROR(INDEX('永久加成分表（废弃）'!O:O,MATCH(C52,'永久加成分表（废弃）'!A:A,0)),"未找到"),IF(LEFT(C52,1)="4",IFERROR(INDEX(组件分表!S:S,MATCH(VALUE(LEFT(C52,4)),组件分表!A:A,0)),"未找到"),"不匹配"))))</f>
        <v>从大蛇中心发射，随机角度，打得到方舟的角度里随机即可。超电磁炮ID{2}</v>
      </c>
      <c r="H52" s="44">
        <f t="shared" si="0"/>
        <v>100571</v>
      </c>
      <c r="I52" s="44" t="str">
        <f>IF(LEFT(C52,1)="1",IFERROR(IF(INDEX(单位卡分表!AG:AG,MATCH(C52,单位卡分表!A:A,0))=0,"",INDEX(单位卡分表!AG:AG,MATCH(C52,单位卡分表!A:A,0))),"未找到"),IF(LEFT(C52,1)="2",IFERROR(IF(INDEX(技能卡分表!AG:AG,MATCH(C52,技能卡分表!A:A,0))=0,"",INDEX(技能卡分表!AG:AG,MATCH(C52,技能卡分表!A:A,0))),"未找到"),IF(LEFT(C52,1)="3",IFERROR(IF(INDEX('永久加成分表（废弃）'!AF:AF,MATCH(C52,'永久加成分表（废弃）'!A:A,0))=0,"",INDEX('永久加成分表（废弃）'!AF:AF,MATCH(C52,'永久加成分表（废弃）'!A:A,0))),"未找到"),IF(LEFT(C52,1)="4",IFERROR(IF(INDEX(组件分表!R:R,MATCH(VALUE(LEFT(C52,4)),组件分表!A:A,0))=0,"",INDEX(组件分表!R:R,MATCH(VALUE(LEFT(C52,4)),组件分表!A:A,0))),"未找到"),"不匹配"))))</f>
        <v>Nagini</v>
      </c>
      <c r="J52" s="89"/>
      <c r="K52" s="90" t="str">
        <f>IF(LEFT(C52,1)="1",IFERROR(CHOOSE(MATCH(INDEX(单位卡分表!C:C,MATCH(C52,单位卡分表!A:A,0)),{1,4,6},0),"单位卡","英雄卡","雇佣兵卡"),""),"")</f>
        <v>英雄卡</v>
      </c>
      <c r="L52" s="91">
        <v>10</v>
      </c>
      <c r="M52" s="91">
        <v>150</v>
      </c>
      <c r="N52" s="80">
        <v>15</v>
      </c>
      <c r="O52" s="80">
        <v>0.91</v>
      </c>
      <c r="P52" s="80">
        <v>0.12</v>
      </c>
      <c r="Q52" s="80">
        <v>1.46</v>
      </c>
      <c r="R52" s="80">
        <v>1.47</v>
      </c>
      <c r="S52" s="80"/>
      <c r="T52" s="94" t="str">
        <f>IFERROR(IF(LEFT(C52,1)="1",IF(INDEX(单位卡分表!AE:AE,MATCH(C52,单位卡分表!A:A,0))=0,"",INDEX(单位卡分表!AE:AE,MATCH(C52,单位卡分表!A:A,0))),IF(LEFT(C52,1)="2",IF(INDEX(技能卡分表!AE:AE,MATCH(C52,技能卡分表!A:A,0))=0,"",INDEX(技能卡分表!AE:AE,MATCH(C52,技能卡分表!A:A,0))),IF(LEFT(C52,1)="4",IF(INDEX(组件分表!W:W,MATCH(VALUE(LEFT(C52,4)),组件分表!A:A,0))=0,"",INDEX(组件分表!W:W,MATCH(VALUE(LEFT(C52,4)),组件分表!A:A,0))),""))),"")</f>
        <v/>
      </c>
      <c r="U52" s="95" t="str">
        <f>IFERROR(IF(LEFT(C52,1)="1",IF(INDEX(单位卡分表!AF:AF,MATCH(C52,单位卡分表!A:A,0))=0,"",INDEX(单位卡分表!AF:AF,MATCH(C52,单位卡分表!A:A,0))),IF(LEFT(C52,1)="2",IF(INDEX(技能卡分表!AF:AF,MATCH(C52,技能卡分表!A:A,0))=0,"",INDEX(技能卡分表!AF:AF,MATCH(C52,技能卡分表!A:A,0))),IF(LEFT(C52,1)="4",IF(INDEX(组件分表!X:X,MATCH(VALUE(LEFT(C52,4)),组件分表!A:A,0))=0,"",INDEX(组件分表!X:X,MATCH(VALUE(LEFT(C52,4)),组件分表!A:A,0))),""))),"")</f>
        <v/>
      </c>
      <c r="V52" s="96" t="b">
        <v>0</v>
      </c>
      <c r="W52" s="98">
        <v>10</v>
      </c>
      <c r="X52" s="97">
        <v>200</v>
      </c>
      <c r="Y52" s="97">
        <v>20048</v>
      </c>
      <c r="Z52" s="97"/>
      <c r="AA52" s="97"/>
      <c r="AB52" s="97"/>
      <c r="AC52" s="102"/>
    </row>
    <row r="53" ht="19" customHeight="1" spans="3:29">
      <c r="C53" s="44">
        <v>10058</v>
      </c>
      <c r="D53" s="44"/>
      <c r="E53" s="64" t="str">
        <f>IF(LEFT(C53,1)="1",IFERROR(INDEX(单位卡分表!B:B,MATCH(C53,单位卡分表!A:A,0)),"未找到"),IF(LEFT(C53,1)="2",IFERROR(INDEX(技能卡分表!B:B,MATCH(C53,技能卡分表!A:A,0)),"未找到"),IF(LEFT(C53,1)="3",IFERROR(INDEX('永久加成分表（废弃）'!B:B,MATCH(C53,'永久加成分表（废弃）'!A:A,0)),"未找到"),IF(LEFT(C53,1)="4",IFERROR(INDEX(组件分表!C:C,MATCH(VALUE(LEFT(C53,4)),组件分表!A:A,0)),"未找到"),"不匹配"))))</f>
        <v>群蜂之母 梅丽莎（Melissa）</v>
      </c>
      <c r="F53" s="26" t="str">
        <f>IF(LEFT(C53,1)="1",IFERROR(INDEX(单位卡分表!P:P,MATCH(C53,单位卡分表!A:A,0)),"未找到"),IF(LEFT(C53,1)="2",IFERROR(INDEX(技能卡分表!P:P,MATCH(C53,技能卡分表!A:A,0)),"未找到"),IF(LEFT(C53,1)="3",IFERROR(INDEX('永久加成分表（废弃）'!N:N,MATCH(C53,'永久加成分表（废弃）'!A:A,0)),"未找到"),IF(LEFT(C53,1)="4",IFERROR(INDEX(组件分表!L:L,MATCH(VALUE(LEFT(C53,4)),组件分表!A:A,0)),"未找到"),"不匹配"))))</f>
        <v>额外获得自身已损失生命{0}%的攻击，每次碰撞敌方单位，根据造成伤害的{1}%回复自身生命</v>
      </c>
      <c r="G53" s="26">
        <f>IF(LEFT(C53,1)="1",IFERROR(INDEX(单位卡分表!Q:Q,MATCH(C53,单位卡分表!A:A,0)),"未找到"),IF(LEFT(C53,1)="2",IFERROR(INDEX(技能卡分表!Q:Q,MATCH(C53,技能卡分表!A:A,0)),"未找到"),IF(LEFT(C53,1)="3",IFERROR(INDEX('永久加成分表（废弃）'!O:O,MATCH(C53,'永久加成分表（废弃）'!A:A,0)),"未找到"),IF(LEFT(C53,1)="4",IFERROR(INDEX(组件分表!S:S,MATCH(VALUE(LEFT(C53,4)),组件分表!A:A,0)),"未找到"),"不匹配"))))</f>
        <v>0</v>
      </c>
      <c r="H53" s="44">
        <f t="shared" si="0"/>
        <v>100581</v>
      </c>
      <c r="I53" s="44" t="str">
        <f>IF(LEFT(C53,1)="1",IFERROR(IF(INDEX(单位卡分表!AG:AG,MATCH(C53,单位卡分表!A:A,0))=0,"",INDEX(单位卡分表!AG:AG,MATCH(C53,单位卡分表!A:A,0))),"未找到"),IF(LEFT(C53,1)="2",IFERROR(IF(INDEX(技能卡分表!AG:AG,MATCH(C53,技能卡分表!A:A,0))=0,"",INDEX(技能卡分表!AG:AG,MATCH(C53,技能卡分表!A:A,0))),"未找到"),IF(LEFT(C53,1)="3",IFERROR(IF(INDEX('永久加成分表（废弃）'!AF:AF,MATCH(C53,'永久加成分表（废弃）'!A:A,0))=0,"",INDEX('永久加成分表（废弃）'!AF:AF,MATCH(C53,'永久加成分表（废弃）'!A:A,0))),"未找到"),IF(LEFT(C53,1)="4",IFERROR(IF(INDEX(组件分表!R:R,MATCH(VALUE(LEFT(C53,4)),组件分表!A:A,0))=0,"",INDEX(组件分表!R:R,MATCH(VALUE(LEFT(C53,4)),组件分表!A:A,0))),"未找到"),"不匹配"))))</f>
        <v>FusionPreUnits</v>
      </c>
      <c r="J53" s="89"/>
      <c r="K53" s="90" t="str">
        <f>IF(LEFT(C53,1)="1",IFERROR(CHOOSE(MATCH(INDEX(单位卡分表!C:C,MATCH(C53,单位卡分表!A:A,0)),{1,4,6},0),"单位卡","英雄卡","雇佣兵卡"),""),"")</f>
        <v>英雄卡</v>
      </c>
      <c r="L53" s="91">
        <v>5</v>
      </c>
      <c r="M53" s="91">
        <v>200</v>
      </c>
      <c r="N53" s="80">
        <v>15</v>
      </c>
      <c r="O53" s="80">
        <v>0.91</v>
      </c>
      <c r="P53" s="80">
        <v>0.12</v>
      </c>
      <c r="Q53" s="80">
        <v>1.46</v>
      </c>
      <c r="R53" s="80">
        <v>1.47</v>
      </c>
      <c r="S53" s="80"/>
      <c r="T53" s="94" t="str">
        <f>IFERROR(IF(LEFT(C53,1)="1",IF(INDEX(单位卡分表!AE:AE,MATCH(C53,单位卡分表!A:A,0))=0,"",INDEX(单位卡分表!AE:AE,MATCH(C53,单位卡分表!A:A,0))),IF(LEFT(C53,1)="2",IF(INDEX(技能卡分表!AE:AE,MATCH(C53,技能卡分表!A:A,0))=0,"",INDEX(技能卡分表!AE:AE,MATCH(C53,技能卡分表!A:A,0))),IF(LEFT(C53,1)="4",IF(INDEX(组件分表!W:W,MATCH(VALUE(LEFT(C53,4)),组件分表!A:A,0))=0,"",INDEX(组件分表!W:W,MATCH(VALUE(LEFT(C53,4)),组件分表!A:A,0))),""))),"")</f>
        <v/>
      </c>
      <c r="U53" s="95" t="str">
        <f>IFERROR(IF(LEFT(C53,1)="1",IF(INDEX(单位卡分表!AF:AF,MATCH(C53,单位卡分表!A:A,0))=0,"",INDEX(单位卡分表!AF:AF,MATCH(C53,单位卡分表!A:A,0))),IF(LEFT(C53,1)="2",IF(INDEX(技能卡分表!AF:AF,MATCH(C53,技能卡分表!A:A,0))=0,"",INDEX(技能卡分表!AF:AF,MATCH(C53,技能卡分表!A:A,0))),IF(LEFT(C53,1)="4",IF(INDEX(组件分表!X:X,MATCH(VALUE(LEFT(C53,4)),组件分表!A:A,0))=0,"",INDEX(组件分表!X:X,MATCH(VALUE(LEFT(C53,4)),组件分表!A:A,0))),""))),"")</f>
        <v/>
      </c>
      <c r="V53" s="96" t="b">
        <v>0</v>
      </c>
      <c r="W53" s="98">
        <v>25</v>
      </c>
      <c r="X53" s="97">
        <v>20</v>
      </c>
      <c r="Y53" s="97"/>
      <c r="Z53" s="97"/>
      <c r="AA53" s="97"/>
      <c r="AB53" s="97"/>
      <c r="AC53" s="102"/>
    </row>
    <row r="54" ht="32" customHeight="1" spans="3:29">
      <c r="C54" s="44">
        <v>10059</v>
      </c>
      <c r="D54" s="44"/>
      <c r="E54" s="64" t="str">
        <f>IF(LEFT(C54,1)="1",IFERROR(INDEX(单位卡分表!B:B,MATCH(C54,单位卡分表!A:A,0)),"未找到"),IF(LEFT(C54,1)="2",IFERROR(INDEX(技能卡分表!B:B,MATCH(C54,技能卡分表!A:A,0)),"未找到"),IF(LEFT(C54,1)="3",IFERROR(INDEX('永久加成分表（废弃）'!B:B,MATCH(C54,'永久加成分表（废弃）'!A:A,0)),"未找到"),IF(LEFT(C54,1)="4",IFERROR(INDEX(组件分表!C:C,MATCH(VALUE(LEFT(C54,4)),组件分表!A:A,0)),"未找到"),"不匹配"))))</f>
        <v>鞭炮 噼啪</v>
      </c>
      <c r="F54" s="26" t="str">
        <f>IF(LEFT(C54,1)="1",IFERROR(INDEX(单位卡分表!P:P,MATCH(C54,单位卡分表!A:A,0)),"未找到"),IF(LEFT(C54,1)="2",IFERROR(INDEX(技能卡分表!P:P,MATCH(C54,技能卡分表!A:A,0)),"未找到"),IF(LEFT(C54,1)="3",IFERROR(INDEX('永久加成分表（废弃）'!N:N,MATCH(C54,'永久加成分表（废弃）'!A:A,0)),"未找到"),IF(LEFT(C54,1)="4",IFERROR(INDEX(组件分表!L:L,MATCH(VALUE(LEFT(C54,4)),组件分表!A:A,0)),"未找到"),"不匹配"))))</f>
        <v>我方回合：每个我方首次被爆炸击中，该我方位置触发一次爆炸，伤害为{0}</v>
      </c>
      <c r="G54" s="26" t="str">
        <f>IF(LEFT(C54,1)="1",IFERROR(INDEX(单位卡分表!Q:Q,MATCH(C54,单位卡分表!A:A,0)),"未找到"),IF(LEFT(C54,1)="2",IFERROR(INDEX(技能卡分表!Q:Q,MATCH(C54,技能卡分表!A:A,0)),"未找到"),IF(LEFT(C54,1)="3",IFERROR(INDEX('永久加成分表（废弃）'!O:O,MATCH(C54,'永久加成分表（废弃）'!A:A,0)),"未找到"),IF(LEFT(C54,1)="4",IFERROR(INDEX(组件分表!S:S,MATCH(VALUE(LEFT(C54,4)),组件分表!A:A,0)),"未找到"),"不匹配"))))</f>
        <v>隐藏参数范围{1}，爆炸推力{2}</v>
      </c>
      <c r="H54" s="44">
        <f t="shared" si="0"/>
        <v>100591</v>
      </c>
      <c r="I54" s="44" t="str">
        <f>IF(LEFT(C54,1)="1",IFERROR(IF(INDEX(单位卡分表!AG:AG,MATCH(C54,单位卡分表!A:A,0))=0,"",INDEX(单位卡分表!AG:AG,MATCH(C54,单位卡分表!A:A,0))),"未找到"),IF(LEFT(C54,1)="2",IFERROR(IF(INDEX(技能卡分表!AG:AG,MATCH(C54,技能卡分表!A:A,0))=0,"",INDEX(技能卡分表!AG:AG,MATCH(C54,技能卡分表!A:A,0))),"未找到"),IF(LEFT(C54,1)="3",IFERROR(IF(INDEX('永久加成分表（废弃）'!AF:AF,MATCH(C54,'永久加成分表（废弃）'!A:A,0))=0,"",INDEX('永久加成分表（废弃）'!AF:AF,MATCH(C54,'永久加成分表（废弃）'!A:A,0))),"未找到"),IF(LEFT(C54,1)="4",IFERROR(IF(INDEX(组件分表!R:R,MATCH(VALUE(LEFT(C54,4)),组件分表!A:A,0))=0,"",INDEX(组件分表!R:R,MATCH(VALUE(LEFT(C54,4)),组件分表!A:A,0))),"未找到"),"不匹配"))))</f>
        <v>Firecracker</v>
      </c>
      <c r="J54" s="89"/>
      <c r="K54" s="90" t="str">
        <f>IF(LEFT(C54,1)="1",IFERROR(CHOOSE(MATCH(INDEX(单位卡分表!C:C,MATCH(C54,单位卡分表!A:A,0)),{1,4,6},0),"单位卡","英雄卡","雇佣兵卡"),""),"")</f>
        <v>单位卡</v>
      </c>
      <c r="L54" s="91">
        <v>2</v>
      </c>
      <c r="M54" s="91">
        <v>45</v>
      </c>
      <c r="N54" s="80">
        <v>13.6</v>
      </c>
      <c r="O54" s="80">
        <v>0.65</v>
      </c>
      <c r="P54" s="80">
        <v>0.12</v>
      </c>
      <c r="Q54" s="80">
        <v>1.66</v>
      </c>
      <c r="R54" s="80">
        <v>1.47</v>
      </c>
      <c r="S54" s="80"/>
      <c r="T54" s="94" t="str">
        <f>IFERROR(IF(LEFT(C54,1)="1",IF(INDEX(单位卡分表!AE:AE,MATCH(C54,单位卡分表!A:A,0))=0,"",INDEX(单位卡分表!AE:AE,MATCH(C54,单位卡分表!A:A,0))),IF(LEFT(C54,1)="2",IF(INDEX(技能卡分表!AE:AE,MATCH(C54,技能卡分表!A:A,0))=0,"",INDEX(技能卡分表!AE:AE,MATCH(C54,技能卡分表!A:A,0))),IF(LEFT(C54,1)="4",IF(INDEX(组件分表!W:W,MATCH(VALUE(LEFT(C54,4)),组件分表!A:A,0))=0,"",INDEX(组件分表!W:W,MATCH(VALUE(LEFT(C54,4)),组件分表!A:A,0))),""))),"")</f>
        <v/>
      </c>
      <c r="U54" s="95" t="str">
        <f>IFERROR(IF(LEFT(C54,1)="1",IF(INDEX(单位卡分表!AF:AF,MATCH(C54,单位卡分表!A:A,0))=0,"",INDEX(单位卡分表!AF:AF,MATCH(C54,单位卡分表!A:A,0))),IF(LEFT(C54,1)="2",IF(INDEX(技能卡分表!AF:AF,MATCH(C54,技能卡分表!A:A,0))=0,"",INDEX(技能卡分表!AF:AF,MATCH(C54,技能卡分表!A:A,0))),IF(LEFT(C54,1)="4",IF(INDEX(组件分表!X:X,MATCH(VALUE(LEFT(C54,4)),组件分表!A:A,0))=0,"",INDEX(组件分表!X:X,MATCH(VALUE(LEFT(C54,4)),组件分表!A:A,0))),""))),"")</f>
        <v/>
      </c>
      <c r="V54" s="96" t="b">
        <v>0</v>
      </c>
      <c r="W54" s="98">
        <v>6</v>
      </c>
      <c r="X54" s="97">
        <v>1.5</v>
      </c>
      <c r="Y54" s="97">
        <v>6</v>
      </c>
      <c r="Z54" s="97"/>
      <c r="AA54" s="97"/>
      <c r="AB54" s="97"/>
      <c r="AC54" s="102"/>
    </row>
    <row r="55" ht="32" customHeight="1" spans="3:29">
      <c r="C55" s="44">
        <v>10060</v>
      </c>
      <c r="D55" s="44"/>
      <c r="E55" s="64" t="str">
        <f>IF(LEFT(C55,1)="1",IFERROR(INDEX(单位卡分表!B:B,MATCH(C55,单位卡分表!A:A,0)),"未找到"),IF(LEFT(C55,1)="2",IFERROR(INDEX(技能卡分表!B:B,MATCH(C55,技能卡分表!A:A,0)),"未找到"),IF(LEFT(C55,1)="3",IFERROR(INDEX('永久加成分表（废弃）'!B:B,MATCH(C55,'永久加成分表（废弃）'!A:A,0)),"未找到"),IF(LEFT(C55,1)="4",IFERROR(INDEX(组件分表!C:C,MATCH(VALUE(LEFT(C55,4)),组件分表!A:A,0)),"未找到"),"不匹配"))))</f>
        <v>爆米花 酥脆</v>
      </c>
      <c r="F55" s="26" t="str">
        <f>IF(LEFT(C55,1)="1",IFERROR(INDEX(单位卡分表!P:P,MATCH(C55,单位卡分表!A:A,0)),"未找到"),IF(LEFT(C55,1)="2",IFERROR(INDEX(技能卡分表!P:P,MATCH(C55,技能卡分表!A:A,0)),"未找到"),IF(LEFT(C55,1)="3",IFERROR(INDEX('永久加成分表（废弃）'!N:N,MATCH(C55,'永久加成分表（废弃）'!A:A,0)),"未找到"),IF(LEFT(C55,1)="4",IFERROR(INDEX(组件分表!L:L,MATCH(VALUE(LEFT(C55,4)),组件分表!A:A,0)),"未找到"),"不匹配"))))</f>
        <v>我方回合：我方每被爆炸击中一次，该我方回复{0}点生命</v>
      </c>
      <c r="G55" s="26" t="str">
        <f>IF(LEFT(C55,1)="1",IFERROR(INDEX(单位卡分表!Q:Q,MATCH(C55,单位卡分表!A:A,0)),"未找到"),IF(LEFT(C55,1)="2",IFERROR(INDEX(技能卡分表!Q:Q,MATCH(C55,技能卡分表!A:A,0)),"未找到"),IF(LEFT(C55,1)="3",IFERROR(INDEX('永久加成分表（废弃）'!O:O,MATCH(C55,'永久加成分表（废弃）'!A:A,0)),"未找到"),IF(LEFT(C55,1)="4",IFERROR(INDEX(组件分表!S:S,MATCH(VALUE(LEFT(C55,4)),组件分表!A:A,0)),"未找到"),"不匹配"))))</f>
        <v>我方回合</v>
      </c>
      <c r="H55" s="44">
        <f t="shared" si="0"/>
        <v>100601</v>
      </c>
      <c r="I55" s="44" t="str">
        <f>IF(LEFT(C55,1)="1",IFERROR(IF(INDEX(单位卡分表!AG:AG,MATCH(C55,单位卡分表!A:A,0))=0,"",INDEX(单位卡分表!AG:AG,MATCH(C55,单位卡分表!A:A,0))),"未找到"),IF(LEFT(C55,1)="2",IFERROR(IF(INDEX(技能卡分表!AG:AG,MATCH(C55,技能卡分表!A:A,0))=0,"",INDEX(技能卡分表!AG:AG,MATCH(C55,技能卡分表!A:A,0))),"未找到"),IF(LEFT(C55,1)="3",IFERROR(IF(INDEX('永久加成分表（废弃）'!AF:AF,MATCH(C55,'永久加成分表（废弃）'!A:A,0))=0,"",INDEX('永久加成分表（废弃）'!AF:AF,MATCH(C55,'永久加成分表（废弃）'!A:A,0))),"未找到"),IF(LEFT(C55,1)="4",IFERROR(IF(INDEX(组件分表!R:R,MATCH(VALUE(LEFT(C55,4)),组件分表!A:A,0))=0,"",INDEX(组件分表!R:R,MATCH(VALUE(LEFT(C55,4)),组件分表!A:A,0))),"未找到"),"不匹配"))))</f>
        <v>Popcorn</v>
      </c>
      <c r="J55" s="89"/>
      <c r="K55" s="90" t="str">
        <f>IF(LEFT(C55,1)="1",IFERROR(CHOOSE(MATCH(INDEX(单位卡分表!C:C,MATCH(C55,单位卡分表!A:A,0)),{1,4,6},0),"单位卡","英雄卡","雇佣兵卡"),""),"")</f>
        <v>单位卡</v>
      </c>
      <c r="L55" s="91">
        <v>6</v>
      </c>
      <c r="M55" s="91">
        <v>26</v>
      </c>
      <c r="N55" s="80">
        <v>13.6</v>
      </c>
      <c r="O55" s="80">
        <v>0.65</v>
      </c>
      <c r="P55" s="80">
        <v>0.12</v>
      </c>
      <c r="Q55" s="80">
        <v>1.66</v>
      </c>
      <c r="R55" s="80">
        <v>1.47</v>
      </c>
      <c r="S55" s="80"/>
      <c r="T55" s="94" t="str">
        <f>IFERROR(IF(LEFT(C55,1)="1",IF(INDEX(单位卡分表!AE:AE,MATCH(C55,单位卡分表!A:A,0))=0,"",INDEX(单位卡分表!AE:AE,MATCH(C55,单位卡分表!A:A,0))),IF(LEFT(C55,1)="2",IF(INDEX(技能卡分表!AE:AE,MATCH(C55,技能卡分表!A:A,0))=0,"",INDEX(技能卡分表!AE:AE,MATCH(C55,技能卡分表!A:A,0))),IF(LEFT(C55,1)="4",IF(INDEX(组件分表!W:W,MATCH(VALUE(LEFT(C55,4)),组件分表!A:A,0))=0,"",INDEX(组件分表!W:W,MATCH(VALUE(LEFT(C55,4)),组件分表!A:A,0))),""))),"")</f>
        <v/>
      </c>
      <c r="U55" s="95" t="str">
        <f>IFERROR(IF(LEFT(C55,1)="1",IF(INDEX(单位卡分表!AF:AF,MATCH(C55,单位卡分表!A:A,0))=0,"",INDEX(单位卡分表!AF:AF,MATCH(C55,单位卡分表!A:A,0))),IF(LEFT(C55,1)="2",IF(INDEX(技能卡分表!AF:AF,MATCH(C55,技能卡分表!A:A,0))=0,"",INDEX(技能卡分表!AF:AF,MATCH(C55,技能卡分表!A:A,0))),IF(LEFT(C55,1)="4",IF(INDEX(组件分表!X:X,MATCH(VALUE(LEFT(C55,4)),组件分表!A:A,0))=0,"",INDEX(组件分表!X:X,MATCH(VALUE(LEFT(C55,4)),组件分表!A:A,0))),""))),"")</f>
        <v/>
      </c>
      <c r="V55" s="96" t="b">
        <v>0</v>
      </c>
      <c r="W55" s="98">
        <v>4</v>
      </c>
      <c r="X55" s="97"/>
      <c r="Y55" s="97"/>
      <c r="Z55" s="97"/>
      <c r="AA55" s="97"/>
      <c r="AB55" s="97"/>
      <c r="AC55" s="102"/>
    </row>
    <row r="56" ht="32" customHeight="1" spans="3:29">
      <c r="C56" s="44">
        <v>10061</v>
      </c>
      <c r="D56" s="44"/>
      <c r="E56" s="64" t="str">
        <f>IF(LEFT(C56,1)="1",IFERROR(INDEX(单位卡分表!B:B,MATCH(C56,单位卡分表!A:A,0)),"未找到"),IF(LEFT(C56,1)="2",IFERROR(INDEX(技能卡分表!B:B,MATCH(C56,技能卡分表!A:A,0)),"未找到"),IF(LEFT(C56,1)="3",IFERROR(INDEX('永久加成分表（废弃）'!B:B,MATCH(C56,'永久加成分表（废弃）'!A:A,0)),"未找到"),IF(LEFT(C56,1)="4",IFERROR(INDEX(组件分表!C:C,MATCH(VALUE(LEFT(C56,4)),组件分表!A:A,0)),"未找到"),"不匹配"))))</f>
        <v>红汽水 满满（复用）</v>
      </c>
      <c r="F56" s="26" t="str">
        <f>IF(LEFT(C56,1)="1",IFERROR(INDEX(单位卡分表!P:P,MATCH(C56,单位卡分表!A:A,0)),"未找到"),IF(LEFT(C56,1)="2",IFERROR(INDEX(技能卡分表!P:P,MATCH(C56,技能卡分表!A:A,0)),"未找到"),IF(LEFT(C56,1)="3",IFERROR(INDEX('永久加成分表（废弃）'!N:N,MATCH(C56,'永久加成分表（废弃）'!A:A,0)),"未找到"),IF(LEFT(C56,1)="4",IFERROR(INDEX(组件分表!L:L,MATCH(VALUE(LEFT(C56,4)),组件分表!A:A,0)),"未找到"),"不匹配"))))</f>
        <v>每次碰撞敌方单位触发一次爆炸，伤害为{0}</v>
      </c>
      <c r="G56" s="26" t="str">
        <f>IF(LEFT(C56,1)="1",IFERROR(INDEX(单位卡分表!Q:Q,MATCH(C56,单位卡分表!A:A,0)),"未找到"),IF(LEFT(C56,1)="2",IFERROR(INDEX(技能卡分表!Q:Q,MATCH(C56,技能卡分表!A:A,0)),"未找到"),IF(LEFT(C56,1)="3",IFERROR(INDEX('永久加成分表（废弃）'!O:O,MATCH(C56,'永久加成分表（废弃）'!A:A,0)),"未找到"),IF(LEFT(C56,1)="4",IFERROR(INDEX(组件分表!S:S,MATCH(VALUE(LEFT(C56,4)),组件分表!A:A,0)),"未找到"),"不匹配"))))</f>
        <v>我方回合的雇佣兵，隐藏参数范围{1}，爆炸推力{2}</v>
      </c>
      <c r="H56" s="44">
        <f t="shared" si="0"/>
        <v>100611</v>
      </c>
      <c r="I56" s="44" t="str">
        <f>IF(LEFT(C56,1)="1",IFERROR(IF(INDEX(单位卡分表!AG:AG,MATCH(C56,单位卡分表!A:A,0))=0,"",INDEX(单位卡分表!AG:AG,MATCH(C56,单位卡分表!A:A,0))),"未找到"),IF(LEFT(C56,1)="2",IFERROR(IF(INDEX(技能卡分表!AG:AG,MATCH(C56,技能卡分表!A:A,0))=0,"",INDEX(技能卡分表!AG:AG,MATCH(C56,技能卡分表!A:A,0))),"未找到"),IF(LEFT(C56,1)="3",IFERROR(IF(INDEX('永久加成分表（废弃）'!AF:AF,MATCH(C56,'永久加成分表（废弃）'!A:A,0))=0,"",INDEX('永久加成分表（废弃）'!AF:AF,MATCH(C56,'永久加成分表（废弃）'!A:A,0))),"未找到"),IF(LEFT(C56,1)="4",IFERROR(IF(INDEX(组件分表!R:R,MATCH(VALUE(LEFT(C56,4)),组件分表!A:A,0))=0,"",INDEX(组件分表!R:R,MATCH(VALUE(LEFT(C56,4)),组件分表!A:A,0))),"未找到"),"不匹配"))))</f>
        <v>RedSoda</v>
      </c>
      <c r="J56" s="89"/>
      <c r="K56" s="90" t="str">
        <f>IF(LEFT(C56,1)="1",IFERROR(CHOOSE(MATCH(INDEX(单位卡分表!C:C,MATCH(C56,单位卡分表!A:A,0)),{1,4,6},0),"单位卡","英雄卡","雇佣兵卡"),""),"")</f>
        <v>雇佣兵卡</v>
      </c>
      <c r="L56" s="91">
        <v>3</v>
      </c>
      <c r="M56" s="91">
        <v>1</v>
      </c>
      <c r="N56" s="80">
        <v>11.4</v>
      </c>
      <c r="O56" s="80">
        <v>0.5</v>
      </c>
      <c r="P56" s="80">
        <v>0.1</v>
      </c>
      <c r="Q56" s="80">
        <v>0.44</v>
      </c>
      <c r="R56" s="80">
        <v>1.47</v>
      </c>
      <c r="S56" s="80"/>
      <c r="T56" s="94" t="str">
        <f>IFERROR(IF(LEFT(C56,1)="1",IF(INDEX(单位卡分表!AE:AE,MATCH(C56,单位卡分表!A:A,0))=0,"",INDEX(单位卡分表!AE:AE,MATCH(C56,单位卡分表!A:A,0))),IF(LEFT(C56,1)="2",IF(INDEX(技能卡分表!AE:AE,MATCH(C56,技能卡分表!A:A,0))=0,"",INDEX(技能卡分表!AE:AE,MATCH(C56,技能卡分表!A:A,0))),IF(LEFT(C56,1)="4",IF(INDEX(组件分表!W:W,MATCH(VALUE(LEFT(C56,4)),组件分表!A:A,0))=0,"",INDEX(组件分表!W:W,MATCH(VALUE(LEFT(C56,4)),组件分表!A:A,0))),""))),"")</f>
        <v/>
      </c>
      <c r="U56" s="95" t="str">
        <f>IFERROR(IF(LEFT(C56,1)="1",IF(INDEX(单位卡分表!AF:AF,MATCH(C56,单位卡分表!A:A,0))=0,"",INDEX(单位卡分表!AF:AF,MATCH(C56,单位卡分表!A:A,0))),IF(LEFT(C56,1)="2",IF(INDEX(技能卡分表!AF:AF,MATCH(C56,技能卡分表!A:A,0))=0,"",INDEX(技能卡分表!AF:AF,MATCH(C56,技能卡分表!A:A,0))),IF(LEFT(C56,1)="4",IF(INDEX(组件分表!X:X,MATCH(VALUE(LEFT(C56,4)),组件分表!A:A,0))=0,"",INDEX(组件分表!X:X,MATCH(VALUE(LEFT(C56,4)),组件分表!A:A,0))),""))),"")</f>
        <v/>
      </c>
      <c r="V56" s="96" t="b">
        <v>0</v>
      </c>
      <c r="W56" s="98">
        <v>6</v>
      </c>
      <c r="X56" s="97">
        <v>1.5</v>
      </c>
      <c r="Y56" s="97">
        <v>6</v>
      </c>
      <c r="Z56" s="97"/>
      <c r="AA56" s="97"/>
      <c r="AB56" s="97"/>
      <c r="AC56" s="102"/>
    </row>
    <row r="57" ht="32" customHeight="1" spans="3:29">
      <c r="C57" s="44">
        <v>10062</v>
      </c>
      <c r="D57" s="44"/>
      <c r="E57" s="64" t="str">
        <f>IF(LEFT(C57,1)="1",IFERROR(INDEX(单位卡分表!B:B,MATCH(C57,单位卡分表!A:A,0)),"未找到"),IF(LEFT(C57,1)="2",IFERROR(INDEX(技能卡分表!B:B,MATCH(C57,技能卡分表!A:A,0)),"未找到"),IF(LEFT(C57,1)="3",IFERROR(INDEX('永久加成分表（废弃）'!B:B,MATCH(C57,'永久加成分表（废弃）'!A:A,0)),"未找到"),IF(LEFT(C57,1)="4",IFERROR(INDEX(组件分表!C:C,MATCH(VALUE(LEFT(C57,4)),组件分表!A:A,0)),"未找到"),"不匹配"))))</f>
        <v>绿汽水 满满（复用）</v>
      </c>
      <c r="F57" s="26" t="str">
        <f>IF(LEFT(C57,1)="1",IFERROR(INDEX(单位卡分表!P:P,MATCH(C57,单位卡分表!A:A,0)),"未找到"),IF(LEFT(C57,1)="2",IFERROR(INDEX(技能卡分表!P:P,MATCH(C57,技能卡分表!A:A,0)),"未找到"),IF(LEFT(C57,1)="3",IFERROR(INDEX('永久加成分表（废弃）'!N:N,MATCH(C57,'永久加成分表（废弃）'!A:A,0)),"未找到"),IF(LEFT(C57,1)="4",IFERROR(INDEX(组件分表!L:L,MATCH(VALUE(LEFT(C57,4)),组件分表!A:A,0)),"未找到"),"不匹配"))))</f>
        <v>我方回合结束时：所有我方攻击+{0}</v>
      </c>
      <c r="G57" s="26">
        <f>IF(LEFT(C57,1)="1",IFERROR(INDEX(单位卡分表!Q:Q,MATCH(C57,单位卡分表!A:A,0)),"未找到"),IF(LEFT(C57,1)="2",IFERROR(INDEX(技能卡分表!Q:Q,MATCH(C57,技能卡分表!A:A,0)),"未找到"),IF(LEFT(C57,1)="3",IFERROR(INDEX('永久加成分表（废弃）'!O:O,MATCH(C57,'永久加成分表（废弃）'!A:A,0)),"未找到"),IF(LEFT(C57,1)="4",IFERROR(INDEX(组件分表!S:S,MATCH(VALUE(LEFT(C57,4)),组件分表!A:A,0)),"未找到"),"不匹配"))))</f>
        <v>0</v>
      </c>
      <c r="H57" s="44">
        <f t="shared" si="0"/>
        <v>100621</v>
      </c>
      <c r="I57" s="44" t="str">
        <f>IF(LEFT(C57,1)="1",IFERROR(IF(INDEX(单位卡分表!AG:AG,MATCH(C57,单位卡分表!A:A,0))=0,"",INDEX(单位卡分表!AG:AG,MATCH(C57,单位卡分表!A:A,0))),"未找到"),IF(LEFT(C57,1)="2",IFERROR(IF(INDEX(技能卡分表!AG:AG,MATCH(C57,技能卡分表!A:A,0))=0,"",INDEX(技能卡分表!AG:AG,MATCH(C57,技能卡分表!A:A,0))),"未找到"),IF(LEFT(C57,1)="3",IFERROR(IF(INDEX('永久加成分表（废弃）'!AF:AF,MATCH(C57,'永久加成分表（废弃）'!A:A,0))=0,"",INDEX('永久加成分表（废弃）'!AF:AF,MATCH(C57,'永久加成分表（废弃）'!A:A,0))),"未找到"),IF(LEFT(C57,1)="4",IFERROR(IF(INDEX(组件分表!R:R,MATCH(VALUE(LEFT(C57,4)),组件分表!A:A,0))=0,"",INDEX(组件分表!R:R,MATCH(VALUE(LEFT(C57,4)),组件分表!A:A,0))),"未找到"),"不匹配"))))</f>
        <v>GreenSoda</v>
      </c>
      <c r="J57" s="89"/>
      <c r="K57" s="90" t="str">
        <f>IF(LEFT(C57,1)="1",IFERROR(CHOOSE(MATCH(INDEX(单位卡分表!C:C,MATCH(C57,单位卡分表!A:A,0)),{1,4,6},0),"单位卡","英雄卡","雇佣兵卡"),""),"")</f>
        <v>单位卡</v>
      </c>
      <c r="L57" s="91">
        <v>3</v>
      </c>
      <c r="M57" s="91">
        <v>42</v>
      </c>
      <c r="N57" s="80">
        <v>13.6</v>
      </c>
      <c r="O57" s="80">
        <v>0.65</v>
      </c>
      <c r="P57" s="80">
        <v>0.12</v>
      </c>
      <c r="Q57" s="80">
        <v>1.66</v>
      </c>
      <c r="R57" s="80">
        <v>1.47</v>
      </c>
      <c r="S57" s="80"/>
      <c r="T57" s="94" t="str">
        <f>IFERROR(IF(LEFT(C57,1)="1",IF(INDEX(单位卡分表!AE:AE,MATCH(C57,单位卡分表!A:A,0))=0,"",INDEX(单位卡分表!AE:AE,MATCH(C57,单位卡分表!A:A,0))),IF(LEFT(C57,1)="2",IF(INDEX(技能卡分表!AE:AE,MATCH(C57,技能卡分表!A:A,0))=0,"",INDEX(技能卡分表!AE:AE,MATCH(C57,技能卡分表!A:A,0))),IF(LEFT(C57,1)="4",IF(INDEX(组件分表!W:W,MATCH(VALUE(LEFT(C57,4)),组件分表!A:A,0))=0,"",INDEX(组件分表!W:W,MATCH(VALUE(LEFT(C57,4)),组件分表!A:A,0))),""))),"")</f>
        <v/>
      </c>
      <c r="U57" s="95" t="str">
        <f>IFERROR(IF(LEFT(C57,1)="1",IF(INDEX(单位卡分表!AF:AF,MATCH(C57,单位卡分表!A:A,0))=0,"",INDEX(单位卡分表!AF:AF,MATCH(C57,单位卡分表!A:A,0))),IF(LEFT(C57,1)="2",IF(INDEX(技能卡分表!AF:AF,MATCH(C57,技能卡分表!A:A,0))=0,"",INDEX(技能卡分表!AF:AF,MATCH(C57,技能卡分表!A:A,0))),IF(LEFT(C57,1)="4",IF(INDEX(组件分表!X:X,MATCH(VALUE(LEFT(C57,4)),组件分表!A:A,0))=0,"",INDEX(组件分表!X:X,MATCH(VALUE(LEFT(C57,4)),组件分表!A:A,0))),""))),"")</f>
        <v/>
      </c>
      <c r="V57" s="96" t="b">
        <v>0</v>
      </c>
      <c r="W57" s="98">
        <v>2</v>
      </c>
      <c r="X57" s="97"/>
      <c r="Y57" s="97"/>
      <c r="Z57" s="97"/>
      <c r="AA57" s="97"/>
      <c r="AB57" s="97"/>
      <c r="AC57" s="102"/>
    </row>
    <row r="58" ht="32" customHeight="1" spans="3:29">
      <c r="C58" s="44">
        <v>10063</v>
      </c>
      <c r="D58" s="44"/>
      <c r="E58" s="64" t="str">
        <f>IF(LEFT(C58,1)="1",IFERROR(INDEX(单位卡分表!B:B,MATCH(C58,单位卡分表!A:A,0)),"未找到"),IF(LEFT(C58,1)="2",IFERROR(INDEX(技能卡分表!B:B,MATCH(C58,技能卡分表!A:A,0)),"未找到"),IF(LEFT(C58,1)="3",IFERROR(INDEX('永久加成分表（废弃）'!B:B,MATCH(C58,'永久加成分表（废弃）'!A:A,0)),"未找到"),IF(LEFT(C58,1)="4",IFERROR(INDEX(组件分表!C:C,MATCH(VALUE(LEFT(C58,4)),组件分表!A:A,0)),"未找到"),"不匹配"))))</f>
        <v>篮球框 三分</v>
      </c>
      <c r="F58" s="26" t="str">
        <f>IF(LEFT(C58,1)="1",IFERROR(INDEX(单位卡分表!P:P,MATCH(C58,单位卡分表!A:A,0)),"未找到"),IF(LEFT(C58,1)="2",IFERROR(INDEX(技能卡分表!P:P,MATCH(C58,技能卡分表!A:A,0)),"未找到"),IF(LEFT(C58,1)="3",IFERROR(INDEX('永久加成分表（废弃）'!N:N,MATCH(C58,'永久加成分表（废弃）'!A:A,0)),"未找到"),IF(LEFT(C58,1)="4",IFERROR(INDEX(组件分表!L:L,MATCH(VALUE(LEFT(C58,4)),组件分表!A:A,0)),"未找到"),"不匹配"))))</f>
        <v>每有一个我方入场：为血量百分比最低的友方回复{0}点生命</v>
      </c>
      <c r="G58" s="26">
        <f>IF(LEFT(C58,1)="1",IFERROR(INDEX(单位卡分表!Q:Q,MATCH(C58,单位卡分表!A:A,0)),"未找到"),IF(LEFT(C58,1)="2",IFERROR(INDEX(技能卡分表!Q:Q,MATCH(C58,技能卡分表!A:A,0)),"未找到"),IF(LEFT(C58,1)="3",IFERROR(INDEX('永久加成分表（废弃）'!O:O,MATCH(C58,'永久加成分表（废弃）'!A:A,0)),"未找到"),IF(LEFT(C58,1)="4",IFERROR(INDEX(组件分表!S:S,MATCH(VALUE(LEFT(C58,4)),组件分表!A:A,0)),"未找到"),"不匹配"))))</f>
        <v>0</v>
      </c>
      <c r="H58" s="44">
        <f t="shared" si="0"/>
        <v>100631</v>
      </c>
      <c r="I58" s="44" t="str">
        <f>IF(LEFT(C58,1)="1",IFERROR(IF(INDEX(单位卡分表!AG:AG,MATCH(C58,单位卡分表!A:A,0))=0,"",INDEX(单位卡分表!AG:AG,MATCH(C58,单位卡分表!A:A,0))),"未找到"),IF(LEFT(C58,1)="2",IFERROR(IF(INDEX(技能卡分表!AG:AG,MATCH(C58,技能卡分表!A:A,0))=0,"",INDEX(技能卡分表!AG:AG,MATCH(C58,技能卡分表!A:A,0))),"未找到"),IF(LEFT(C58,1)="3",IFERROR(IF(INDEX('永久加成分表（废弃）'!AF:AF,MATCH(C58,'永久加成分表（废弃）'!A:A,0))=0,"",INDEX('永久加成分表（废弃）'!AF:AF,MATCH(C58,'永久加成分表（废弃）'!A:A,0))),"未找到"),IF(LEFT(C58,1)="4",IFERROR(IF(INDEX(组件分表!R:R,MATCH(VALUE(LEFT(C58,4)),组件分表!A:A,0))=0,"",INDEX(组件分表!R:R,MATCH(VALUE(LEFT(C58,4)),组件分表!A:A,0))),"未找到"),"不匹配"))))</f>
        <v>BasketballHoop</v>
      </c>
      <c r="J58" s="89"/>
      <c r="K58" s="90" t="str">
        <f>IF(LEFT(C58,1)="1",IFERROR(CHOOSE(MATCH(INDEX(单位卡分表!C:C,MATCH(C58,单位卡分表!A:A,0)),{1,4,6},0),"单位卡","英雄卡","雇佣兵卡"),""),"")</f>
        <v>单位卡</v>
      </c>
      <c r="L58" s="91">
        <v>3</v>
      </c>
      <c r="M58" s="91">
        <v>33</v>
      </c>
      <c r="N58" s="80">
        <v>13.6</v>
      </c>
      <c r="O58" s="80">
        <v>0.65</v>
      </c>
      <c r="P58" s="80">
        <v>0.12</v>
      </c>
      <c r="Q58" s="80">
        <v>1.66</v>
      </c>
      <c r="R58" s="80">
        <v>1.47</v>
      </c>
      <c r="S58" s="80"/>
      <c r="T58" s="94" t="str">
        <f>IFERROR(IF(LEFT(C58,1)="1",IF(INDEX(单位卡分表!AE:AE,MATCH(C58,单位卡分表!A:A,0))=0,"",INDEX(单位卡分表!AE:AE,MATCH(C58,单位卡分表!A:A,0))),IF(LEFT(C58,1)="2",IF(INDEX(技能卡分表!AE:AE,MATCH(C58,技能卡分表!A:A,0))=0,"",INDEX(技能卡分表!AE:AE,MATCH(C58,技能卡分表!A:A,0))),IF(LEFT(C58,1)="4",IF(INDEX(组件分表!W:W,MATCH(VALUE(LEFT(C58,4)),组件分表!A:A,0))=0,"",INDEX(组件分表!W:W,MATCH(VALUE(LEFT(C58,4)),组件分表!A:A,0))),""))),"")</f>
        <v/>
      </c>
      <c r="U58" s="95" t="str">
        <f>IFERROR(IF(LEFT(C58,1)="1",IF(INDEX(单位卡分表!AF:AF,MATCH(C58,单位卡分表!A:A,0))=0,"",INDEX(单位卡分表!AF:AF,MATCH(C58,单位卡分表!A:A,0))),IF(LEFT(C58,1)="2",IF(INDEX(技能卡分表!AF:AF,MATCH(C58,技能卡分表!A:A,0))=0,"",INDEX(技能卡分表!AF:AF,MATCH(C58,技能卡分表!A:A,0))),IF(LEFT(C58,1)="4",IF(INDEX(组件分表!X:X,MATCH(VALUE(LEFT(C58,4)),组件分表!A:A,0))=0,"",INDEX(组件分表!X:X,MATCH(VALUE(LEFT(C58,4)),组件分表!A:A,0))),""))),"")</f>
        <v/>
      </c>
      <c r="V58" s="96" t="b">
        <v>0</v>
      </c>
      <c r="W58" s="98">
        <v>8</v>
      </c>
      <c r="X58" s="97"/>
      <c r="Y58" s="97"/>
      <c r="Z58" s="97"/>
      <c r="AA58" s="97"/>
      <c r="AB58" s="97"/>
      <c r="AC58" s="102"/>
    </row>
    <row r="59" ht="32" customHeight="1" spans="3:29">
      <c r="C59" s="44">
        <v>10064</v>
      </c>
      <c r="D59" s="44"/>
      <c r="E59" s="64" t="str">
        <f>IF(LEFT(C59,1)="1",IFERROR(INDEX(单位卡分表!B:B,MATCH(C59,单位卡分表!A:A,0)),"未找到"),IF(LEFT(C59,1)="2",IFERROR(INDEX(技能卡分表!B:B,MATCH(C59,技能卡分表!A:A,0)),"未找到"),IF(LEFT(C59,1)="3",IFERROR(INDEX('永久加成分表（废弃）'!B:B,MATCH(C59,'永久加成分表（废弃）'!A:A,0)),"未找到"),IF(LEFT(C59,1)="4",IFERROR(INDEX(组件分表!C:C,MATCH(VALUE(LEFT(C59,4)),组件分表!A:A,0)),"未找到"),"不匹配"))))</f>
        <v>飞刀 小李</v>
      </c>
      <c r="F59" s="26" t="str">
        <f>IF(LEFT(C59,1)="1",IFERROR(INDEX(单位卡分表!P:P,MATCH(C59,单位卡分表!A:A,0)),"未找到"),IF(LEFT(C59,1)="2",IFERROR(INDEX(技能卡分表!P:P,MATCH(C59,技能卡分表!A:A,0)),"未找到"),IF(LEFT(C59,1)="3",IFERROR(INDEX('永久加成分表（废弃）'!N:N,MATCH(C59,'永久加成分表（废弃）'!A:A,0)),"未找到"),IF(LEFT(C59,1)="4",IFERROR(INDEX(组件分表!L:L,MATCH(VALUE(LEFT(C59,4)),组件分表!A:A,0)),"未找到"),"不匹配"))))</f>
        <v>碰到首个我方随从时：使其分裂出{0}个分裂体</v>
      </c>
      <c r="G59" s="26" t="str">
        <f>IF(LEFT(C59,1)="1",IFERROR(INDEX(单位卡分表!Q:Q,MATCH(C59,单位卡分表!A:A,0)),"未找到"),IF(LEFT(C59,1)="2",IFERROR(INDEX(技能卡分表!Q:Q,MATCH(C59,技能卡分表!A:A,0)),"未找到"),IF(LEFT(C59,1)="3",IFERROR(INDEX('永久加成分表（废弃）'!O:O,MATCH(C59,'永久加成分表（废弃）'!A:A,0)),"未找到"),IF(LEFT(C59,1)="4",IFERROR(INDEX(组件分表!S:S,MATCH(VALUE(LEFT(C59,4)),组件分表!A:A,0)),"未找到"),"不匹配"))))</f>
        <v>分裂流雇佣兵</v>
      </c>
      <c r="H59" s="44">
        <f t="shared" si="0"/>
        <v>100641</v>
      </c>
      <c r="I59" s="44" t="str">
        <f>IF(LEFT(C59,1)="1",IFERROR(IF(INDEX(单位卡分表!AG:AG,MATCH(C59,单位卡分表!A:A,0))=0,"",INDEX(单位卡分表!AG:AG,MATCH(C59,单位卡分表!A:A,0))),"未找到"),IF(LEFT(C59,1)="2",IFERROR(IF(INDEX(技能卡分表!AG:AG,MATCH(C59,技能卡分表!A:A,0))=0,"",INDEX(技能卡分表!AG:AG,MATCH(C59,技能卡分表!A:A,0))),"未找到"),IF(LEFT(C59,1)="3",IFERROR(IF(INDEX('永久加成分表（废弃）'!AF:AF,MATCH(C59,'永久加成分表（废弃）'!A:A,0))=0,"",INDEX('永久加成分表（废弃）'!AF:AF,MATCH(C59,'永久加成分表（废弃）'!A:A,0))),"未找到"),IF(LEFT(C59,1)="4",IFERROR(IF(INDEX(组件分表!R:R,MATCH(VALUE(LEFT(C59,4)),组件分表!A:A,0))=0,"",INDEX(组件分表!R:R,MATCH(VALUE(LEFT(C59,4)),组件分表!A:A,0))),"未找到"),"不匹配"))))</f>
        <v>FlyKnife</v>
      </c>
      <c r="J59" s="89"/>
      <c r="K59" s="90" t="str">
        <f>IF(LEFT(C59,1)="1",IFERROR(CHOOSE(MATCH(INDEX(单位卡分表!C:C,MATCH(C59,单位卡分表!A:A,0)),{1,4,6},0),"单位卡","英雄卡","雇佣兵卡"),""),"")</f>
        <v>雇佣兵卡</v>
      </c>
      <c r="L59" s="91">
        <v>12</v>
      </c>
      <c r="M59" s="91">
        <v>1</v>
      </c>
      <c r="N59" s="80">
        <v>11.4</v>
      </c>
      <c r="O59" s="80">
        <v>0.5</v>
      </c>
      <c r="P59" s="80">
        <v>0.1</v>
      </c>
      <c r="Q59" s="80">
        <v>0.44</v>
      </c>
      <c r="R59" s="80">
        <v>1.47</v>
      </c>
      <c r="S59" s="80"/>
      <c r="T59" s="94" t="str">
        <f>IFERROR(IF(LEFT(C59,1)="1",IF(INDEX(单位卡分表!AE:AE,MATCH(C59,单位卡分表!A:A,0))=0,"",INDEX(单位卡分表!AE:AE,MATCH(C59,单位卡分表!A:A,0))),IF(LEFT(C59,1)="2",IF(INDEX(技能卡分表!AE:AE,MATCH(C59,技能卡分表!A:A,0))=0,"",INDEX(技能卡分表!AE:AE,MATCH(C59,技能卡分表!A:A,0))),IF(LEFT(C59,1)="4",IF(INDEX(组件分表!W:W,MATCH(VALUE(LEFT(C59,4)),组件分表!A:A,0))=0,"",INDEX(组件分表!W:W,MATCH(VALUE(LEFT(C59,4)),组件分表!A:A,0))),""))),"")</f>
        <v/>
      </c>
      <c r="U59" s="95" t="str">
        <f>IFERROR(IF(LEFT(C59,1)="1",IF(INDEX(单位卡分表!AF:AF,MATCH(C59,单位卡分表!A:A,0))=0,"",INDEX(单位卡分表!AF:AF,MATCH(C59,单位卡分表!A:A,0))),IF(LEFT(C59,1)="2",IF(INDEX(技能卡分表!AF:AF,MATCH(C59,技能卡分表!A:A,0))=0,"",INDEX(技能卡分表!AF:AF,MATCH(C59,技能卡分表!A:A,0))),IF(LEFT(C59,1)="4",IF(INDEX(组件分表!X:X,MATCH(VALUE(LEFT(C59,4)),组件分表!A:A,0))=0,"",INDEX(组件分表!X:X,MATCH(VALUE(LEFT(C59,4)),组件分表!A:A,0))),""))),"")</f>
        <v/>
      </c>
      <c r="V59" s="96" t="b">
        <v>0</v>
      </c>
      <c r="W59" s="98">
        <v>2</v>
      </c>
      <c r="X59" s="97"/>
      <c r="Y59" s="97"/>
      <c r="Z59" s="97"/>
      <c r="AA59" s="97"/>
      <c r="AB59" s="97"/>
      <c r="AC59" s="102"/>
    </row>
    <row r="60" ht="32" customHeight="1" spans="3:29">
      <c r="C60" s="44">
        <v>10065</v>
      </c>
      <c r="D60" s="44"/>
      <c r="E60" s="64" t="str">
        <f>IF(LEFT(C60,1)="1",IFERROR(INDEX(单位卡分表!B:B,MATCH(C60,单位卡分表!A:A,0)),"未找到"),IF(LEFT(C60,1)="2",IFERROR(INDEX(技能卡分表!B:B,MATCH(C60,技能卡分表!A:A,0)),"未找到"),IF(LEFT(C60,1)="3",IFERROR(INDEX('永久加成分表（废弃）'!B:B,MATCH(C60,'永久加成分表（废弃）'!A:A,0)),"未找到"),IF(LEFT(C60,1)="4",IFERROR(INDEX(组件分表!C:C,MATCH(VALUE(LEFT(C60,4)),组件分表!A:A,0)),"未找到"),"不匹配"))))</f>
        <v>磨刀石 霍霍</v>
      </c>
      <c r="F60" s="26" t="str">
        <f>IF(LEFT(C60,1)="1",IFERROR(INDEX(单位卡分表!P:P,MATCH(C60,单位卡分表!A:A,0)),"未找到"),IF(LEFT(C60,1)="2",IFERROR(INDEX(技能卡分表!P:P,MATCH(C60,技能卡分表!A:A,0)),"未找到"),IF(LEFT(C60,1)="3",IFERROR(INDEX('永久加成分表（废弃）'!N:N,MATCH(C60,'永久加成分表（废弃）'!A:A,0)),"未找到"),IF(LEFT(C60,1)="4",IFERROR(INDEX(组件分表!L:L,MATCH(VALUE(LEFT(C60,4)),组件分表!A:A,0)),"未找到"),"不匹配"))))</f>
        <v>我方回合，我方英雄每次碰撞时：本单位牺牲最大生命{0}%的生命，英雄本次伤害额外增加{1}%</v>
      </c>
      <c r="G60" s="26">
        <f>IF(LEFT(C60,1)="1",IFERROR(INDEX(单位卡分表!Q:Q,MATCH(C60,单位卡分表!A:A,0)),"未找到"),IF(LEFT(C60,1)="2",IFERROR(INDEX(技能卡分表!Q:Q,MATCH(C60,技能卡分表!A:A,0)),"未找到"),IF(LEFT(C60,1)="3",IFERROR(INDEX('永久加成分表（废弃）'!O:O,MATCH(C60,'永久加成分表（废弃）'!A:A,0)),"未找到"),IF(LEFT(C60,1)="4",IFERROR(INDEX(组件分表!S:S,MATCH(VALUE(LEFT(C60,4)),组件分表!A:A,0)),"未找到"),"不匹配"))))</f>
        <v>0</v>
      </c>
      <c r="H60" s="44">
        <f t="shared" si="0"/>
        <v>100651</v>
      </c>
      <c r="I60" s="44" t="str">
        <f>IF(LEFT(C60,1)="1",IFERROR(IF(INDEX(单位卡分表!AG:AG,MATCH(C60,单位卡分表!A:A,0))=0,"",INDEX(单位卡分表!AG:AG,MATCH(C60,单位卡分表!A:A,0))),"未找到"),IF(LEFT(C60,1)="2",IFERROR(IF(INDEX(技能卡分表!AG:AG,MATCH(C60,技能卡分表!A:A,0))=0,"",INDEX(技能卡分表!AG:AG,MATCH(C60,技能卡分表!A:A,0))),"未找到"),IF(LEFT(C60,1)="3",IFERROR(IF(INDEX('永久加成分表（废弃）'!AF:AF,MATCH(C60,'永久加成分表（废弃）'!A:A,0))=0,"",INDEX('永久加成分表（废弃）'!AF:AF,MATCH(C60,'永久加成分表（废弃）'!A:A,0))),"未找到"),IF(LEFT(C60,1)="4",IFERROR(IF(INDEX(组件分表!R:R,MATCH(VALUE(LEFT(C60,4)),组件分表!A:A,0))=0,"",INDEX(组件分表!R:R,MATCH(VALUE(LEFT(C60,4)),组件分表!A:A,0))),"未找到"),"不匹配"))))</f>
        <v>Whetstone</v>
      </c>
      <c r="J60" s="89"/>
      <c r="K60" s="90" t="str">
        <f>IF(LEFT(C60,1)="1",IFERROR(CHOOSE(MATCH(INDEX(单位卡分表!C:C,MATCH(C60,单位卡分表!A:A,0)),{1,4,6},0),"单位卡","英雄卡","雇佣兵卡"),""),"")</f>
        <v>单位卡</v>
      </c>
      <c r="L60" s="91">
        <v>1</v>
      </c>
      <c r="M60" s="91">
        <v>20</v>
      </c>
      <c r="N60" s="80">
        <v>13.6</v>
      </c>
      <c r="O60" s="80">
        <v>0.65</v>
      </c>
      <c r="P60" s="80">
        <v>0.12</v>
      </c>
      <c r="Q60" s="80">
        <v>1.66</v>
      </c>
      <c r="R60" s="80">
        <v>1.47</v>
      </c>
      <c r="S60" s="80"/>
      <c r="T60" s="94" t="str">
        <f>IFERROR(IF(LEFT(C60,1)="1",IF(INDEX(单位卡分表!AE:AE,MATCH(C60,单位卡分表!A:A,0))=0,"",INDEX(单位卡分表!AE:AE,MATCH(C60,单位卡分表!A:A,0))),IF(LEFT(C60,1)="2",IF(INDEX(技能卡分表!AE:AE,MATCH(C60,技能卡分表!A:A,0))=0,"",INDEX(技能卡分表!AE:AE,MATCH(C60,技能卡分表!A:A,0))),IF(LEFT(C60,1)="4",IF(INDEX(组件分表!W:W,MATCH(VALUE(LEFT(C60,4)),组件分表!A:A,0))=0,"",INDEX(组件分表!W:W,MATCH(VALUE(LEFT(C60,4)),组件分表!A:A,0))),""))),"")</f>
        <v/>
      </c>
      <c r="U60" s="95" t="str">
        <f>IFERROR(IF(LEFT(C60,1)="1",IF(INDEX(单位卡分表!AF:AF,MATCH(C60,单位卡分表!A:A,0))=0,"",INDEX(单位卡分表!AF:AF,MATCH(C60,单位卡分表!A:A,0))),IF(LEFT(C60,1)="2",IF(INDEX(技能卡分表!AF:AF,MATCH(C60,技能卡分表!A:A,0))=0,"",INDEX(技能卡分表!AF:AF,MATCH(C60,技能卡分表!A:A,0))),IF(LEFT(C60,1)="4",IF(INDEX(组件分表!X:X,MATCH(VALUE(LEFT(C60,4)),组件分表!A:A,0))=0,"",INDEX(组件分表!X:X,MATCH(VALUE(LEFT(C60,4)),组件分表!A:A,0))),""))),"")</f>
        <v/>
      </c>
      <c r="V60" s="96" t="b">
        <v>0</v>
      </c>
      <c r="W60" s="98">
        <v>25</v>
      </c>
      <c r="X60" s="97">
        <v>50</v>
      </c>
      <c r="Y60" s="97"/>
      <c r="Z60" s="97"/>
      <c r="AA60" s="97"/>
      <c r="AB60" s="97"/>
      <c r="AC60" s="102"/>
    </row>
    <row r="61" ht="32" customHeight="1" spans="3:29">
      <c r="C61" s="44">
        <v>10066</v>
      </c>
      <c r="D61" s="44"/>
      <c r="E61" s="64" t="str">
        <f>IF(LEFT(C61,1)="1",IFERROR(INDEX(单位卡分表!B:B,MATCH(C61,单位卡分表!A:A,0)),"未找到"),IF(LEFT(C61,1)="2",IFERROR(INDEX(技能卡分表!B:B,MATCH(C61,技能卡分表!A:A,0)),"未找到"),IF(LEFT(C61,1)="3",IFERROR(INDEX('永久加成分表（废弃）'!B:B,MATCH(C61,'永久加成分表（废弃）'!A:A,0)),"未找到"),IF(LEFT(C61,1)="4",IFERROR(INDEX(组件分表!C:C,MATCH(VALUE(LEFT(C61,4)),组件分表!A:A,0)),"未找到"),"不匹配"))))</f>
        <v>乌龟 壳壳</v>
      </c>
      <c r="F61" s="26" t="str">
        <f>IF(LEFT(C61,1)="1",IFERROR(INDEX(单位卡分表!P:P,MATCH(C61,单位卡分表!A:A,0)),"未找到"),IF(LEFT(C61,1)="2",IFERROR(INDEX(技能卡分表!P:P,MATCH(C61,技能卡分表!A:A,0)),"未找到"),IF(LEFT(C61,1)="3",IFERROR(INDEX('永久加成分表（废弃）'!N:N,MATCH(C61,'永久加成分表（废弃）'!A:A,0)),"未找到"),IF(LEFT(C61,1)="4",IFERROR(INDEX(组件分表!L:L,MATCH(VALUE(LEFT(C61,4)),组件分表!A:A,0)),"未找到"),"不匹配"))))</f>
        <v>吞噬首个碰到的友方随从，自身死亡时，为被吞噬单位添加一个圣盾</v>
      </c>
      <c r="G61" s="26">
        <f>IF(LEFT(C61,1)="1",IFERROR(INDEX(单位卡分表!Q:Q,MATCH(C61,单位卡分表!A:A,0)),"未找到"),IF(LEFT(C61,1)="2",IFERROR(INDEX(技能卡分表!Q:Q,MATCH(C61,技能卡分表!A:A,0)),"未找到"),IF(LEFT(C61,1)="3",IFERROR(INDEX('永久加成分表（废弃）'!O:O,MATCH(C61,'永久加成分表（废弃）'!A:A,0)),"未找到"),IF(LEFT(C61,1)="4",IFERROR(INDEX(组件分表!S:S,MATCH(VALUE(LEFT(C61,4)),组件分表!A:A,0)),"未找到"),"不匹配"))))</f>
        <v>0</v>
      </c>
      <c r="H61" s="44">
        <f t="shared" si="0"/>
        <v>100661</v>
      </c>
      <c r="I61" s="44" t="str">
        <f>IF(LEFT(C61,1)="1",IFERROR(IF(INDEX(单位卡分表!AG:AG,MATCH(C61,单位卡分表!A:A,0))=0,"",INDEX(单位卡分表!AG:AG,MATCH(C61,单位卡分表!A:A,0))),"未找到"),IF(LEFT(C61,1)="2",IFERROR(IF(INDEX(技能卡分表!AG:AG,MATCH(C61,技能卡分表!A:A,0))=0,"",INDEX(技能卡分表!AG:AG,MATCH(C61,技能卡分表!A:A,0))),"未找到"),IF(LEFT(C61,1)="3",IFERROR(IF(INDEX('永久加成分表（废弃）'!AF:AF,MATCH(C61,'永久加成分表（废弃）'!A:A,0))=0,"",INDEX('永久加成分表（废弃）'!AF:AF,MATCH(C61,'永久加成分表（废弃）'!A:A,0))),"未找到"),IF(LEFT(C61,1)="4",IFERROR(IF(INDEX(组件分表!R:R,MATCH(VALUE(LEFT(C61,4)),组件分表!A:A,0))=0,"",INDEX(组件分表!R:R,MATCH(VALUE(LEFT(C61,4)),组件分表!A:A,0))),"未找到"),"不匹配"))))</f>
        <v>Turtle</v>
      </c>
      <c r="J61" s="89"/>
      <c r="K61" s="90" t="str">
        <f>IF(LEFT(C61,1)="1",IFERROR(CHOOSE(MATCH(INDEX(单位卡分表!C:C,MATCH(C61,单位卡分表!A:A,0)),{1,4,6},0),"单位卡","英雄卡","雇佣兵卡"),""),"")</f>
        <v>单位卡</v>
      </c>
      <c r="L61" s="91">
        <v>2</v>
      </c>
      <c r="M61" s="91">
        <v>60</v>
      </c>
      <c r="N61" s="80">
        <v>13.6</v>
      </c>
      <c r="O61" s="80">
        <v>0.65</v>
      </c>
      <c r="P61" s="80">
        <v>0.12</v>
      </c>
      <c r="Q61" s="80">
        <v>1.66</v>
      </c>
      <c r="R61" s="80">
        <v>1.47</v>
      </c>
      <c r="S61" s="80"/>
      <c r="T61" s="94" t="str">
        <f>IFERROR(IF(LEFT(C61,1)="1",IF(INDEX(单位卡分表!AE:AE,MATCH(C61,单位卡分表!A:A,0))=0,"",INDEX(单位卡分表!AE:AE,MATCH(C61,单位卡分表!A:A,0))),IF(LEFT(C61,1)="2",IF(INDEX(技能卡分表!AE:AE,MATCH(C61,技能卡分表!A:A,0))=0,"",INDEX(技能卡分表!AE:AE,MATCH(C61,技能卡分表!A:A,0))),IF(LEFT(C61,1)="4",IF(INDEX(组件分表!W:W,MATCH(VALUE(LEFT(C61,4)),组件分表!A:A,0))=0,"",INDEX(组件分表!W:W,MATCH(VALUE(LEFT(C61,4)),组件分表!A:A,0))),""))),"")</f>
        <v/>
      </c>
      <c r="U61" s="95" t="str">
        <f>IFERROR(IF(LEFT(C61,1)="1",IF(INDEX(单位卡分表!AF:AF,MATCH(C61,单位卡分表!A:A,0))=0,"",INDEX(单位卡分表!AF:AF,MATCH(C61,单位卡分表!A:A,0))),IF(LEFT(C61,1)="2",IF(INDEX(技能卡分表!AF:AF,MATCH(C61,技能卡分表!A:A,0))=0,"",INDEX(技能卡分表!AF:AF,MATCH(C61,技能卡分表!A:A,0))),IF(LEFT(C61,1)="4",IF(INDEX(组件分表!X:X,MATCH(VALUE(LEFT(C61,4)),组件分表!A:A,0))=0,"",INDEX(组件分表!X:X,MATCH(VALUE(LEFT(C61,4)),组件分表!A:A,0))),""))),"")</f>
        <v/>
      </c>
      <c r="V61" s="96" t="b">
        <v>0</v>
      </c>
      <c r="W61" s="98"/>
      <c r="X61" s="97"/>
      <c r="Y61" s="97"/>
      <c r="Z61" s="97"/>
      <c r="AA61" s="97"/>
      <c r="AB61" s="97"/>
      <c r="AC61" s="102"/>
    </row>
    <row r="62" ht="32" customHeight="1" spans="3:29">
      <c r="C62" s="44">
        <v>10067</v>
      </c>
      <c r="D62" s="44"/>
      <c r="E62" s="64" t="str">
        <f>IF(LEFT(C62,1)="1",IFERROR(INDEX(单位卡分表!B:B,MATCH(C62,单位卡分表!A:A,0)),"未找到"),IF(LEFT(C62,1)="2",IFERROR(INDEX(技能卡分表!B:B,MATCH(C62,技能卡分表!A:A,0)),"未找到"),IF(LEFT(C62,1)="3",IFERROR(INDEX('永久加成分表（废弃）'!B:B,MATCH(C62,'永久加成分表（废弃）'!A:A,0)),"未找到"),IF(LEFT(C62,1)="4",IFERROR(INDEX(组件分表!C:C,MATCH(VALUE(LEFT(C62,4)),组件分表!A:A,0)),"未找到"),"不匹配"))))</f>
        <v>复印机 复原</v>
      </c>
      <c r="F62" s="26" t="str">
        <f>IF(LEFT(C62,1)="1",IFERROR(INDEX(单位卡分表!P:P,MATCH(C62,单位卡分表!A:A,0)),"未找到"),IF(LEFT(C62,1)="2",IFERROR(INDEX(技能卡分表!P:P,MATCH(C62,技能卡分表!A:A,0)),"未找到"),IF(LEFT(C62,1)="3",IFERROR(INDEX('永久加成分表（废弃）'!N:N,MATCH(C62,'永久加成分表（废弃）'!A:A,0)),"未找到"),IF(LEFT(C62,1)="4",IFERROR(INDEX(组件分表!L:L,MATCH(VALUE(LEFT(C62,4)),组件分表!A:A,0)),"未找到"),"不匹配"))))</f>
        <v>吞噬首个碰撞的随从，回合结束时，吐出一个该单位的我方原始版复制</v>
      </c>
      <c r="G62" s="26" t="str">
        <f>IF(LEFT(C62,1)="1",IFERROR(INDEX(单位卡分表!Q:Q,MATCH(C62,单位卡分表!A:A,0)),"未找到"),IF(LEFT(C62,1)="2",IFERROR(INDEX(技能卡分表!Q:Q,MATCH(C62,技能卡分表!A:A,0)),"未找到"),IF(LEFT(C62,1)="3",IFERROR(INDEX('永久加成分表（废弃）'!O:O,MATCH(C62,'永久加成分表（废弃）'!A:A,0)),"未找到"),IF(LEFT(C62,1)="4",IFERROR(INDEX(组件分表!S:S,MATCH(VALUE(LEFT(C62,4)),组件分表!A:A,0)),"未找到"),"不匹配"))))</f>
        <v>敌方也能吞</v>
      </c>
      <c r="H62" s="44">
        <f t="shared" si="0"/>
        <v>100671</v>
      </c>
      <c r="I62" s="44" t="str">
        <f>IF(LEFT(C62,1)="1",IFERROR(IF(INDEX(单位卡分表!AG:AG,MATCH(C62,单位卡分表!A:A,0))=0,"",INDEX(单位卡分表!AG:AG,MATCH(C62,单位卡分表!A:A,0))),"未找到"),IF(LEFT(C62,1)="2",IFERROR(IF(INDEX(技能卡分表!AG:AG,MATCH(C62,技能卡分表!A:A,0))=0,"",INDEX(技能卡分表!AG:AG,MATCH(C62,技能卡分表!A:A,0))),"未找到"),IF(LEFT(C62,1)="3",IFERROR(IF(INDEX('永久加成分表（废弃）'!AF:AF,MATCH(C62,'永久加成分表（废弃）'!A:A,0))=0,"",INDEX('永久加成分表（废弃）'!AF:AF,MATCH(C62,'永久加成分表（废弃）'!A:A,0))),"未找到"),IF(LEFT(C62,1)="4",IFERROR(IF(INDEX(组件分表!R:R,MATCH(VALUE(LEFT(C62,4)),组件分表!A:A,0))=0,"",INDEX(组件分表!R:R,MATCH(VALUE(LEFT(C62,4)),组件分表!A:A,0))),"未找到"),"不匹配"))))</f>
        <v>Copier</v>
      </c>
      <c r="J62" s="89"/>
      <c r="K62" s="90" t="str">
        <f>IF(LEFT(C62,1)="1",IFERROR(CHOOSE(MATCH(INDEX(单位卡分表!C:C,MATCH(C62,单位卡分表!A:A,0)),{1,4,6},0),"单位卡","英雄卡","雇佣兵卡"),""),"")</f>
        <v>单位卡</v>
      </c>
      <c r="L62" s="91">
        <v>2</v>
      </c>
      <c r="M62" s="91">
        <v>24</v>
      </c>
      <c r="N62" s="80">
        <v>13.6</v>
      </c>
      <c r="O62" s="80">
        <v>0.65</v>
      </c>
      <c r="P62" s="80">
        <v>0.12</v>
      </c>
      <c r="Q62" s="80">
        <v>1.66</v>
      </c>
      <c r="R62" s="80">
        <v>1.47</v>
      </c>
      <c r="S62" s="80"/>
      <c r="T62" s="94" t="str">
        <f>IFERROR(IF(LEFT(C62,1)="1",IF(INDEX(单位卡分表!AE:AE,MATCH(C62,单位卡分表!A:A,0))=0,"",INDEX(单位卡分表!AE:AE,MATCH(C62,单位卡分表!A:A,0))),IF(LEFT(C62,1)="2",IF(INDEX(技能卡分表!AE:AE,MATCH(C62,技能卡分表!A:A,0))=0,"",INDEX(技能卡分表!AE:AE,MATCH(C62,技能卡分表!A:A,0))),IF(LEFT(C62,1)="4",IF(INDEX(组件分表!W:W,MATCH(VALUE(LEFT(C62,4)),组件分表!A:A,0))=0,"",INDEX(组件分表!W:W,MATCH(VALUE(LEFT(C62,4)),组件分表!A:A,0))),""))),"")</f>
        <v/>
      </c>
      <c r="U62" s="95" t="str">
        <f>IFERROR(IF(LEFT(C62,1)="1",IF(INDEX(单位卡分表!AF:AF,MATCH(C62,单位卡分表!A:A,0))=0,"",INDEX(单位卡分表!AF:AF,MATCH(C62,单位卡分表!A:A,0))),IF(LEFT(C62,1)="2",IF(INDEX(技能卡分表!AF:AF,MATCH(C62,技能卡分表!A:A,0))=0,"",INDEX(技能卡分表!AF:AF,MATCH(C62,技能卡分表!A:A,0))),IF(LEFT(C62,1)="4",IF(INDEX(组件分表!X:X,MATCH(VALUE(LEFT(C62,4)),组件分表!A:A,0))=0,"",INDEX(组件分表!X:X,MATCH(VALUE(LEFT(C62,4)),组件分表!A:A,0))),""))),"")</f>
        <v/>
      </c>
      <c r="V62" s="96" t="b">
        <v>0</v>
      </c>
      <c r="W62" s="98"/>
      <c r="X62" s="97"/>
      <c r="Y62" s="97"/>
      <c r="Z62" s="97"/>
      <c r="AA62" s="97"/>
      <c r="AB62" s="97"/>
      <c r="AC62" s="102"/>
    </row>
    <row r="63" spans="3:29">
      <c r="C63" s="44">
        <v>10068</v>
      </c>
      <c r="D63" s="44"/>
      <c r="E63" s="64" t="str">
        <f>IF(LEFT(C63,1)="1",IFERROR(INDEX(单位卡分表!B:B,MATCH(C63,单位卡分表!A:A,0)),"未找到"),IF(LEFT(C63,1)="2",IFERROR(INDEX(技能卡分表!B:B,MATCH(C63,技能卡分表!A:A,0)),"未找到"),IF(LEFT(C63,1)="3",IFERROR(INDEX('永久加成分表（废弃）'!B:B,MATCH(C63,'永久加成分表（废弃）'!A:A,0)),"未找到"),IF(LEFT(C63,1)="4",IFERROR(INDEX(组件分表!C:C,MATCH(VALUE(LEFT(C63,4)),组件分表!A:A,0)),"未找到"),"不匹配"))))</f>
        <v>刀鞘 护刃</v>
      </c>
      <c r="F63" s="26" t="str">
        <f>IF(LEFT(C63,1)="1",IFERROR(INDEX(单位卡分表!P:P,MATCH(C63,单位卡分表!A:A,0)),"未找到"),IF(LEFT(C63,1)="2",IFERROR(INDEX(技能卡分表!P:P,MATCH(C63,技能卡分表!A:A,0)),"未找到"),IF(LEFT(C63,1)="3",IFERROR(INDEX('永久加成分表（废弃）'!N:N,MATCH(C63,'永久加成分表（废弃）'!A:A,0)),"未找到"),IF(LEFT(C63,1)="4",IFERROR(INDEX(组件分表!L:L,MATCH(VALUE(LEFT(C63,4)),组件分表!A:A,0)),"未找到"),"不匹配"))))</f>
        <v>吞噬首个碰到的友方随从，吞噬期间获得其攻击</v>
      </c>
      <c r="G63" s="26">
        <f>IF(LEFT(C63,1)="1",IFERROR(INDEX(单位卡分表!Q:Q,MATCH(C63,单位卡分表!A:A,0)),"未找到"),IF(LEFT(C63,1)="2",IFERROR(INDEX(技能卡分表!Q:Q,MATCH(C63,技能卡分表!A:A,0)),"未找到"),IF(LEFT(C63,1)="3",IFERROR(INDEX('永久加成分表（废弃）'!O:O,MATCH(C63,'永久加成分表（废弃）'!A:A,0)),"未找到"),IF(LEFT(C63,1)="4",IFERROR(INDEX(组件分表!S:S,MATCH(VALUE(LEFT(C63,4)),组件分表!A:A,0)),"未找到"),"不匹配"))))</f>
        <v>0</v>
      </c>
      <c r="H63" s="44">
        <f t="shared" si="0"/>
        <v>100681</v>
      </c>
      <c r="I63" s="44" t="str">
        <f>IF(LEFT(C63,1)="1",IFERROR(IF(INDEX(单位卡分表!AG:AG,MATCH(C63,单位卡分表!A:A,0))=0,"",INDEX(单位卡分表!AG:AG,MATCH(C63,单位卡分表!A:A,0))),"未找到"),IF(LEFT(C63,1)="2",IFERROR(IF(INDEX(技能卡分表!AG:AG,MATCH(C63,技能卡分表!A:A,0))=0,"",INDEX(技能卡分表!AG:AG,MATCH(C63,技能卡分表!A:A,0))),"未找到"),IF(LEFT(C63,1)="3",IFERROR(IF(INDEX('永久加成分表（废弃）'!AF:AF,MATCH(C63,'永久加成分表（废弃）'!A:A,0))=0,"",INDEX('永久加成分表（废弃）'!AF:AF,MATCH(C63,'永久加成分表（废弃）'!A:A,0))),"未找到"),IF(LEFT(C63,1)="4",IFERROR(IF(INDEX(组件分表!R:R,MATCH(VALUE(LEFT(C63,4)),组件分表!A:A,0))=0,"",INDEX(组件分表!R:R,MATCH(VALUE(LEFT(C63,4)),组件分表!A:A,0))),"未找到"),"不匹配"))))</f>
        <v>Knife</v>
      </c>
      <c r="J63" s="89"/>
      <c r="K63" s="90" t="str">
        <f>IF(LEFT(C63,1)="1",IFERROR(CHOOSE(MATCH(INDEX(单位卡分表!C:C,MATCH(C63,单位卡分表!A:A,0)),{1,4,6},0),"单位卡","英雄卡","雇佣兵卡"),""),"")</f>
        <v>单位卡</v>
      </c>
      <c r="L63" s="91">
        <v>10</v>
      </c>
      <c r="M63" s="91">
        <v>30</v>
      </c>
      <c r="N63" s="80">
        <v>13.6</v>
      </c>
      <c r="O63" s="80">
        <v>0.65</v>
      </c>
      <c r="P63" s="80">
        <v>0.12</v>
      </c>
      <c r="Q63" s="80">
        <v>1.66</v>
      </c>
      <c r="R63" s="80">
        <v>1.47</v>
      </c>
      <c r="S63" s="80"/>
      <c r="T63" s="94" t="str">
        <f>IFERROR(IF(LEFT(C63,1)="1",IF(INDEX(单位卡分表!AE:AE,MATCH(C63,单位卡分表!A:A,0))=0,"",INDEX(单位卡分表!AE:AE,MATCH(C63,单位卡分表!A:A,0))),IF(LEFT(C63,1)="2",IF(INDEX(技能卡分表!AE:AE,MATCH(C63,技能卡分表!A:A,0))=0,"",INDEX(技能卡分表!AE:AE,MATCH(C63,技能卡分表!A:A,0))),IF(LEFT(C63,1)="4",IF(INDEX(组件分表!W:W,MATCH(VALUE(LEFT(C63,4)),组件分表!A:A,0))=0,"",INDEX(组件分表!W:W,MATCH(VALUE(LEFT(C63,4)),组件分表!A:A,0))),""))),"")</f>
        <v/>
      </c>
      <c r="U63" s="95" t="str">
        <f>IFERROR(IF(LEFT(C63,1)="1",IF(INDEX(单位卡分表!AF:AF,MATCH(C63,单位卡分表!A:A,0))=0,"",INDEX(单位卡分表!AF:AF,MATCH(C63,单位卡分表!A:A,0))),IF(LEFT(C63,1)="2",IF(INDEX(技能卡分表!AF:AF,MATCH(C63,技能卡分表!A:A,0))=0,"",INDEX(技能卡分表!AF:AF,MATCH(C63,技能卡分表!A:A,0))),IF(LEFT(C63,1)="4",IF(INDEX(组件分表!X:X,MATCH(VALUE(LEFT(C63,4)),组件分表!A:A,0))=0,"",INDEX(组件分表!X:X,MATCH(VALUE(LEFT(C63,4)),组件分表!A:A,0))),""))),"")</f>
        <v/>
      </c>
      <c r="V63" s="96" t="b">
        <v>0</v>
      </c>
      <c r="W63" s="98"/>
      <c r="X63" s="97"/>
      <c r="Y63" s="97"/>
      <c r="Z63" s="97"/>
      <c r="AA63" s="97"/>
      <c r="AB63" s="97"/>
      <c r="AC63" s="102"/>
    </row>
    <row r="64" ht="32" customHeight="1" spans="3:29">
      <c r="C64" s="44">
        <v>10069</v>
      </c>
      <c r="D64" s="44"/>
      <c r="E64" s="64" t="str">
        <f>IF(LEFT(C64,1)="1",IFERROR(INDEX(单位卡分表!B:B,MATCH(C64,单位卡分表!A:A,0)),"未找到"),IF(LEFT(C64,1)="2",IFERROR(INDEX(技能卡分表!B:B,MATCH(C64,技能卡分表!A:A,0)),"未找到"),IF(LEFT(C64,1)="3",IFERROR(INDEX('永久加成分表（废弃）'!B:B,MATCH(C64,'永久加成分表（废弃）'!A:A,0)),"未找到"),IF(LEFT(C64,1)="4",IFERROR(INDEX(组件分表!C:C,MATCH(VALUE(LEFT(C64,4)),组件分表!A:A,0)),"未找到"),"不匹配"))))</f>
        <v>绷带 包扎</v>
      </c>
      <c r="F64" s="26" t="str">
        <f>IF(LEFT(C64,1)="1",IFERROR(INDEX(单位卡分表!P:P,MATCH(C64,单位卡分表!A:A,0)),"未找到"),IF(LEFT(C64,1)="2",IFERROR(INDEX(技能卡分表!P:P,MATCH(C64,技能卡分表!A:A,0)),"未找到"),IF(LEFT(C64,1)="3",IFERROR(INDEX('永久加成分表（废弃）'!N:N,MATCH(C64,'永久加成分表（废弃）'!A:A,0)),"未找到"),IF(LEFT(C64,1)="4",IFERROR(INDEX(组件分表!L:L,MATCH(VALUE(LEFT(C64,4)),组件分表!A:A,0)),"未找到"),"不匹配"))))</f>
        <v>吞噬首个碰到的友方随从，自身每被碰撞一次，为被吞噬单位回复{0}点生命</v>
      </c>
      <c r="G64" s="26">
        <f>IF(LEFT(C64,1)="1",IFERROR(INDEX(单位卡分表!Q:Q,MATCH(C64,单位卡分表!A:A,0)),"未找到"),IF(LEFT(C64,1)="2",IFERROR(INDEX(技能卡分表!Q:Q,MATCH(C64,技能卡分表!A:A,0)),"未找到"),IF(LEFT(C64,1)="3",IFERROR(INDEX('永久加成分表（废弃）'!O:O,MATCH(C64,'永久加成分表（废弃）'!A:A,0)),"未找到"),IF(LEFT(C64,1)="4",IFERROR(INDEX(组件分表!S:S,MATCH(VALUE(LEFT(C64,4)),组件分表!A:A,0)),"未找到"),"不匹配"))))</f>
        <v>0</v>
      </c>
      <c r="H64" s="44">
        <f t="shared" si="0"/>
        <v>100691</v>
      </c>
      <c r="I64" s="44" t="str">
        <f>IF(LEFT(C64,1)="1",IFERROR(IF(INDEX(单位卡分表!AG:AG,MATCH(C64,单位卡分表!A:A,0))=0,"",INDEX(单位卡分表!AG:AG,MATCH(C64,单位卡分表!A:A,0))),"未找到"),IF(LEFT(C64,1)="2",IFERROR(IF(INDEX(技能卡分表!AG:AG,MATCH(C64,技能卡分表!A:A,0))=0,"",INDEX(技能卡分表!AG:AG,MATCH(C64,技能卡分表!A:A,0))),"未找到"),IF(LEFT(C64,1)="3",IFERROR(IF(INDEX('永久加成分表（废弃）'!AF:AF,MATCH(C64,'永久加成分表（废弃）'!A:A,0))=0,"",INDEX('永久加成分表（废弃）'!AF:AF,MATCH(C64,'永久加成分表（废弃）'!A:A,0))),"未找到"),IF(LEFT(C64,1)="4",IFERROR(IF(INDEX(组件分表!R:R,MATCH(VALUE(LEFT(C64,4)),组件分表!A:A,0))=0,"",INDEX(组件分表!R:R,MATCH(VALUE(LEFT(C64,4)),组件分表!A:A,0))),"未找到"),"不匹配"))))</f>
        <v>Bandage</v>
      </c>
      <c r="J64" s="89"/>
      <c r="K64" s="90" t="str">
        <f>IF(LEFT(C64,1)="1",IFERROR(CHOOSE(MATCH(INDEX(单位卡分表!C:C,MATCH(C64,单位卡分表!A:A,0)),{1,4,6},0),"单位卡","英雄卡","雇佣兵卡"),""),"")</f>
        <v>单位卡</v>
      </c>
      <c r="L64" s="91">
        <v>2</v>
      </c>
      <c r="M64" s="91">
        <v>60</v>
      </c>
      <c r="N64" s="80">
        <v>13.6</v>
      </c>
      <c r="O64" s="80">
        <v>0.65</v>
      </c>
      <c r="P64" s="80">
        <v>0.12</v>
      </c>
      <c r="Q64" s="80">
        <v>1.66</v>
      </c>
      <c r="R64" s="80">
        <v>1.47</v>
      </c>
      <c r="S64" s="80"/>
      <c r="T64" s="94" t="str">
        <f>IFERROR(IF(LEFT(C64,1)="1",IF(INDEX(单位卡分表!AE:AE,MATCH(C64,单位卡分表!A:A,0))=0,"",INDEX(单位卡分表!AE:AE,MATCH(C64,单位卡分表!A:A,0))),IF(LEFT(C64,1)="2",IF(INDEX(技能卡分表!AE:AE,MATCH(C64,技能卡分表!A:A,0))=0,"",INDEX(技能卡分表!AE:AE,MATCH(C64,技能卡分表!A:A,0))),IF(LEFT(C64,1)="4",IF(INDEX(组件分表!W:W,MATCH(VALUE(LEFT(C64,4)),组件分表!A:A,0))=0,"",INDEX(组件分表!W:W,MATCH(VALUE(LEFT(C64,4)),组件分表!A:A,0))),""))),"")</f>
        <v/>
      </c>
      <c r="U64" s="95" t="str">
        <f>IFERROR(IF(LEFT(C64,1)="1",IF(INDEX(单位卡分表!AF:AF,MATCH(C64,单位卡分表!A:A,0))=0,"",INDEX(单位卡分表!AF:AF,MATCH(C64,单位卡分表!A:A,0))),IF(LEFT(C64,1)="2",IF(INDEX(技能卡分表!AF:AF,MATCH(C64,技能卡分表!A:A,0))=0,"",INDEX(技能卡分表!AF:AF,MATCH(C64,技能卡分表!A:A,0))),IF(LEFT(C64,1)="4",IF(INDEX(组件分表!X:X,MATCH(VALUE(LEFT(C64,4)),组件分表!A:A,0))=0,"",INDEX(组件分表!X:X,MATCH(VALUE(LEFT(C64,4)),组件分表!A:A,0))),""))),"")</f>
        <v/>
      </c>
      <c r="V64" s="96" t="b">
        <v>0</v>
      </c>
      <c r="W64" s="98">
        <v>5</v>
      </c>
      <c r="X64" s="97"/>
      <c r="Y64" s="97"/>
      <c r="Z64" s="97"/>
      <c r="AA64" s="97"/>
      <c r="AB64" s="97"/>
      <c r="AC64" s="102"/>
    </row>
    <row r="65" ht="32" customHeight="1" spans="3:29">
      <c r="C65" s="44">
        <v>10070</v>
      </c>
      <c r="D65" s="44"/>
      <c r="E65" s="64" t="str">
        <f>IF(LEFT(C65,1)="1",IFERROR(INDEX(单位卡分表!B:B,MATCH(C65,单位卡分表!A:A,0)),"未找到"),IF(LEFT(C65,1)="2",IFERROR(INDEX(技能卡分表!B:B,MATCH(C65,技能卡分表!A:A,0)),"未找到"),IF(LEFT(C65,1)="3",IFERROR(INDEX('永久加成分表（废弃）'!B:B,MATCH(C65,'永久加成分表（废弃）'!A:A,0)),"未找到"),IF(LEFT(C65,1)="4",IFERROR(INDEX(组件分表!C:C,MATCH(VALUE(LEFT(C65,4)),组件分表!A:A,0)),"未找到"),"不匹配"))))</f>
        <v>捕蝇草 夹子</v>
      </c>
      <c r="F65" s="26" t="str">
        <f>IF(LEFT(C65,1)="1",IFERROR(INDEX(单位卡分表!P:P,MATCH(C65,单位卡分表!A:A,0)),"未找到"),IF(LEFT(C65,1)="2",IFERROR(INDEX(技能卡分表!P:P,MATCH(C65,技能卡分表!A:A,0)),"未找到"),IF(LEFT(C65,1)="3",IFERROR(INDEX('永久加成分表（废弃）'!N:N,MATCH(C65,'永久加成分表（废弃）'!A:A,0)),"未找到"),IF(LEFT(C65,1)="4",IFERROR(INDEX(组件分表!L:L,MATCH(VALUE(LEFT(C65,4)),组件分表!A:A,0)),"未找到"),"不匹配"))))</f>
        <v>吞噬首个碰撞的敌方随从，禁用其技能效果，每个我方回合结束对其造成{0}点伤害</v>
      </c>
      <c r="G65" s="26">
        <f>IF(LEFT(C65,1)="1",IFERROR(INDEX(单位卡分表!Q:Q,MATCH(C65,单位卡分表!A:A,0)),"未找到"),IF(LEFT(C65,1)="2",IFERROR(INDEX(技能卡分表!Q:Q,MATCH(C65,技能卡分表!A:A,0)),"未找到"),IF(LEFT(C65,1)="3",IFERROR(INDEX('永久加成分表（废弃）'!O:O,MATCH(C65,'永久加成分表（废弃）'!A:A,0)),"未找到"),IF(LEFT(C65,1)="4",IFERROR(INDEX(组件分表!S:S,MATCH(VALUE(LEFT(C65,4)),组件分表!A:A,0)),"未找到"),"不匹配"))))</f>
        <v>0</v>
      </c>
      <c r="H65" s="44">
        <f t="shared" si="0"/>
        <v>100701</v>
      </c>
      <c r="I65" s="44" t="str">
        <f>IF(LEFT(C65,1)="1",IFERROR(IF(INDEX(单位卡分表!AG:AG,MATCH(C65,单位卡分表!A:A,0))=0,"",INDEX(单位卡分表!AG:AG,MATCH(C65,单位卡分表!A:A,0))),"未找到"),IF(LEFT(C65,1)="2",IFERROR(IF(INDEX(技能卡分表!AG:AG,MATCH(C65,技能卡分表!A:A,0))=0,"",INDEX(技能卡分表!AG:AG,MATCH(C65,技能卡分表!A:A,0))),"未找到"),IF(LEFT(C65,1)="3",IFERROR(IF(INDEX('永久加成分表（废弃）'!AF:AF,MATCH(C65,'永久加成分表（废弃）'!A:A,0))=0,"",INDEX('永久加成分表（废弃）'!AF:AF,MATCH(C65,'永久加成分表（废弃）'!A:A,0))),"未找到"),IF(LEFT(C65,1)="4",IFERROR(IF(INDEX(组件分表!R:R,MATCH(VALUE(LEFT(C65,4)),组件分表!A:A,0))=0,"",INDEX(组件分表!R:R,MATCH(VALUE(LEFT(C65,4)),组件分表!A:A,0))),"未找到"),"不匹配"))))</f>
        <v>Flytrap</v>
      </c>
      <c r="J65" s="89"/>
      <c r="K65" s="90" t="str">
        <f>IF(LEFT(C65,1)="1",IFERROR(CHOOSE(MATCH(INDEX(单位卡分表!C:C,MATCH(C65,单位卡分表!A:A,0)),{1,4,6},0),"单位卡","英雄卡","雇佣兵卡"),""),"")</f>
        <v>单位卡</v>
      </c>
      <c r="L65" s="91">
        <v>2</v>
      </c>
      <c r="M65" s="91">
        <v>48</v>
      </c>
      <c r="N65" s="80">
        <v>13.6</v>
      </c>
      <c r="O65" s="80">
        <v>0.65</v>
      </c>
      <c r="P65" s="80">
        <v>0.12</v>
      </c>
      <c r="Q65" s="80">
        <v>1.66</v>
      </c>
      <c r="R65" s="80">
        <v>1.47</v>
      </c>
      <c r="S65" s="80"/>
      <c r="T65" s="94" t="str">
        <f>IFERROR(IF(LEFT(C65,1)="1",IF(INDEX(单位卡分表!AE:AE,MATCH(C65,单位卡分表!A:A,0))=0,"",INDEX(单位卡分表!AE:AE,MATCH(C65,单位卡分表!A:A,0))),IF(LEFT(C65,1)="2",IF(INDEX(技能卡分表!AE:AE,MATCH(C65,技能卡分表!A:A,0))=0,"",INDEX(技能卡分表!AE:AE,MATCH(C65,技能卡分表!A:A,0))),IF(LEFT(C65,1)="4",IF(INDEX(组件分表!W:W,MATCH(VALUE(LEFT(C65,4)),组件分表!A:A,0))=0,"",INDEX(组件分表!W:W,MATCH(VALUE(LEFT(C65,4)),组件分表!A:A,0))),""))),"")</f>
        <v/>
      </c>
      <c r="U65" s="95" t="str">
        <f>IFERROR(IF(LEFT(C65,1)="1",IF(INDEX(单位卡分表!AF:AF,MATCH(C65,单位卡分表!A:A,0))=0,"",INDEX(单位卡分表!AF:AF,MATCH(C65,单位卡分表!A:A,0))),IF(LEFT(C65,1)="2",IF(INDEX(技能卡分表!AF:AF,MATCH(C65,技能卡分表!A:A,0))=0,"",INDEX(技能卡分表!AF:AF,MATCH(C65,技能卡分表!A:A,0))),IF(LEFT(C65,1)="4",IF(INDEX(组件分表!X:X,MATCH(VALUE(LEFT(C65,4)),组件分表!A:A,0))=0,"",INDEX(组件分表!X:X,MATCH(VALUE(LEFT(C65,4)),组件分表!A:A,0))),""))),"")</f>
        <v/>
      </c>
      <c r="V65" s="96" t="b">
        <v>0</v>
      </c>
      <c r="W65" s="98">
        <v>10</v>
      </c>
      <c r="X65" s="97"/>
      <c r="Y65" s="97"/>
      <c r="Z65" s="97"/>
      <c r="AA65" s="97"/>
      <c r="AB65" s="97"/>
      <c r="AC65" s="102"/>
    </row>
    <row r="66" ht="32" customHeight="1" spans="3:29">
      <c r="C66" s="44">
        <v>10071</v>
      </c>
      <c r="D66" s="44"/>
      <c r="E66" s="64" t="str">
        <f>IF(LEFT(C66,1)="1",IFERROR(INDEX(单位卡分表!B:B,MATCH(C66,单位卡分表!A:A,0)),"未找到"),IF(LEFT(C66,1)="2",IFERROR(INDEX(技能卡分表!B:B,MATCH(C66,技能卡分表!A:A,0)),"未找到"),IF(LEFT(C66,1)="3",IFERROR(INDEX('永久加成分表（废弃）'!B:B,MATCH(C66,'永久加成分表（废弃）'!A:A,0)),"未找到"),IF(LEFT(C66,1)="4",IFERROR(INDEX(组件分表!C:C,MATCH(VALUE(LEFT(C66,4)),组件分表!A:A,0)),"未找到"),"不匹配"))))</f>
        <v>鳄鱼 沼泽</v>
      </c>
      <c r="F66" s="26" t="str">
        <f>IF(LEFT(C66,1)="1",IFERROR(INDEX(单位卡分表!P:P,MATCH(C66,单位卡分表!A:A,0)),"未找到"),IF(LEFT(C66,1)="2",IFERROR(INDEX(技能卡分表!P:P,MATCH(C66,技能卡分表!A:A,0)),"未找到"),IF(LEFT(C66,1)="3",IFERROR(INDEX('永久加成分表（废弃）'!N:N,MATCH(C66,'永久加成分表（废弃）'!A:A,0)),"未找到"),IF(LEFT(C66,1)="4",IFERROR(INDEX(组件分表!L:L,MATCH(VALUE(LEFT(C66,4)),组件分表!A:A,0)),"未找到"),"不匹配"))))</f>
        <v>吞噬首个碰撞的随从，回合结束对被吞噬单位造成{0}伤害，若该随从死亡，则获取其基础属性</v>
      </c>
      <c r="G66" s="26">
        <f>IF(LEFT(C66,1)="1",IFERROR(INDEX(单位卡分表!Q:Q,MATCH(C66,单位卡分表!A:A,0)),"未找到"),IF(LEFT(C66,1)="2",IFERROR(INDEX(技能卡分表!Q:Q,MATCH(C66,技能卡分表!A:A,0)),"未找到"),IF(LEFT(C66,1)="3",IFERROR(INDEX('永久加成分表（废弃）'!O:O,MATCH(C66,'永久加成分表（废弃）'!A:A,0)),"未找到"),IF(LEFT(C66,1)="4",IFERROR(INDEX(组件分表!S:S,MATCH(VALUE(LEFT(C66,4)),组件分表!A:A,0)),"未找到"),"不匹配"))))</f>
        <v>0</v>
      </c>
      <c r="H66" s="44">
        <f t="shared" si="0"/>
        <v>100711</v>
      </c>
      <c r="I66" s="44" t="str">
        <f>IF(LEFT(C66,1)="1",IFERROR(IF(INDEX(单位卡分表!AG:AG,MATCH(C66,单位卡分表!A:A,0))=0,"",INDEX(单位卡分表!AG:AG,MATCH(C66,单位卡分表!A:A,0))),"未找到"),IF(LEFT(C66,1)="2",IFERROR(IF(INDEX(技能卡分表!AG:AG,MATCH(C66,技能卡分表!A:A,0))=0,"",INDEX(技能卡分表!AG:AG,MATCH(C66,技能卡分表!A:A,0))),"未找到"),IF(LEFT(C66,1)="3",IFERROR(IF(INDEX('永久加成分表（废弃）'!AF:AF,MATCH(C66,'永久加成分表（废弃）'!A:A,0))=0,"",INDEX('永久加成分表（废弃）'!AF:AF,MATCH(C66,'永久加成分表（废弃）'!A:A,0))),"未找到"),IF(LEFT(C66,1)="4",IFERROR(IF(INDEX(组件分表!R:R,MATCH(VALUE(LEFT(C66,4)),组件分表!A:A,0))=0,"",INDEX(组件分表!R:R,MATCH(VALUE(LEFT(C66,4)),组件分表!A:A,0))),"未找到"),"不匹配"))))</f>
        <v>Crocodile</v>
      </c>
      <c r="J66" s="89"/>
      <c r="K66" s="90" t="str">
        <f>IF(LEFT(C66,1)="1",IFERROR(CHOOSE(MATCH(INDEX(单位卡分表!C:C,MATCH(C66,单位卡分表!A:A,0)),{1,4,6},0),"单位卡","英雄卡","雇佣兵卡"),""),"")</f>
        <v>单位卡</v>
      </c>
      <c r="L66" s="91">
        <v>3</v>
      </c>
      <c r="M66" s="91">
        <v>54</v>
      </c>
      <c r="N66" s="80">
        <v>13.6</v>
      </c>
      <c r="O66" s="80">
        <v>0.65</v>
      </c>
      <c r="P66" s="80">
        <v>0.12</v>
      </c>
      <c r="Q66" s="80">
        <v>1.66</v>
      </c>
      <c r="R66" s="80">
        <v>1.47</v>
      </c>
      <c r="S66" s="80"/>
      <c r="T66" s="94" t="str">
        <f>IFERROR(IF(LEFT(C66,1)="1",IF(INDEX(单位卡分表!AE:AE,MATCH(C66,单位卡分表!A:A,0))=0,"",INDEX(单位卡分表!AE:AE,MATCH(C66,单位卡分表!A:A,0))),IF(LEFT(C66,1)="2",IF(INDEX(技能卡分表!AE:AE,MATCH(C66,技能卡分表!A:A,0))=0,"",INDEX(技能卡分表!AE:AE,MATCH(C66,技能卡分表!A:A,0))),IF(LEFT(C66,1)="4",IF(INDEX(组件分表!W:W,MATCH(VALUE(LEFT(C66,4)),组件分表!A:A,0))=0,"",INDEX(组件分表!W:W,MATCH(VALUE(LEFT(C66,4)),组件分表!A:A,0))),""))),"")</f>
        <v/>
      </c>
      <c r="U66" s="95" t="str">
        <f>IFERROR(IF(LEFT(C66,1)="1",IF(INDEX(单位卡分表!AF:AF,MATCH(C66,单位卡分表!A:A,0))=0,"",INDEX(单位卡分表!AF:AF,MATCH(C66,单位卡分表!A:A,0))),IF(LEFT(C66,1)="2",IF(INDEX(技能卡分表!AF:AF,MATCH(C66,技能卡分表!A:A,0))=0,"",INDEX(技能卡分表!AF:AF,MATCH(C66,技能卡分表!A:A,0))),IF(LEFT(C66,1)="4",IF(INDEX(组件分表!X:X,MATCH(VALUE(LEFT(C66,4)),组件分表!A:A,0))=0,"",INDEX(组件分表!X:X,MATCH(VALUE(LEFT(C66,4)),组件分表!A:A,0))),""))),"")</f>
        <v/>
      </c>
      <c r="V66" s="96" t="b">
        <v>0</v>
      </c>
      <c r="W66" s="98">
        <v>20</v>
      </c>
      <c r="X66" s="97"/>
      <c r="Y66" s="97"/>
      <c r="Z66" s="97"/>
      <c r="AA66" s="97"/>
      <c r="AB66" s="97"/>
      <c r="AC66" s="102"/>
    </row>
    <row r="67" ht="32" customHeight="1" spans="3:29">
      <c r="C67" s="44">
        <v>10072</v>
      </c>
      <c r="D67" s="44"/>
      <c r="E67" s="64" t="str">
        <f>IF(LEFT(C67,1)="1",IFERROR(INDEX(单位卡分表!B:B,MATCH(C67,单位卡分表!A:A,0)),"未找到"),IF(LEFT(C67,1)="2",IFERROR(INDEX(技能卡分表!B:B,MATCH(C67,技能卡分表!A:A,0)),"未找到"),IF(LEFT(C67,1)="3",IFERROR(INDEX('永久加成分表（废弃）'!B:B,MATCH(C67,'永久加成分表（废弃）'!A:A,0)),"未找到"),IF(LEFT(C67,1)="4",IFERROR(INDEX(组件分表!C:C,MATCH(VALUE(LEFT(C67,4)),组件分表!A:A,0)),"未找到"),"不匹配"))))</f>
        <v>鲨鱼 利齿</v>
      </c>
      <c r="F67" s="26" t="str">
        <f>IF(LEFT(C67,1)="1",IFERROR(INDEX(单位卡分表!P:P,MATCH(C67,单位卡分表!A:A,0)),"未找到"),IF(LEFT(C67,1)="2",IFERROR(INDEX(技能卡分表!P:P,MATCH(C67,技能卡分表!A:A,0)),"未找到"),IF(LEFT(C67,1)="3",IFERROR(INDEX('永久加成分表（废弃）'!N:N,MATCH(C67,'永久加成分表（废弃）'!A:A,0)),"未找到"),IF(LEFT(C67,1)="4",IFERROR(INDEX(组件分表!L:L,MATCH(VALUE(LEFT(C67,4)),组件分表!A:A,0)),"未找到"),"不匹配"))))</f>
        <v>每回合首次碰撞敌方方舟时，可以吞噬一块船体，本场战斗每有一次吞噬，效果增强</v>
      </c>
      <c r="G67" s="26" t="str">
        <f>IF(LEFT(C67,1)="1",IFERROR(INDEX(单位卡分表!Q:Q,MATCH(C67,单位卡分表!A:A,0)),"未找到"),IF(LEFT(C67,1)="2",IFERROR(INDEX(技能卡分表!Q:Q,MATCH(C67,技能卡分表!A:A,0)),"未找到"),IF(LEFT(C67,1)="3",IFERROR(INDEX('永久加成分表（废弃）'!O:O,MATCH(C67,'永久加成分表（废弃）'!A:A,0)),"未找到"),IF(LEFT(C67,1)="4",IFERROR(INDEX(组件分表!S:S,MATCH(VALUE(LEFT(C67,4)),组件分表!A:A,0)),"未找到"),"不匹配"))))</f>
        <v>看做造成伤害，但是用规整的伤害蔓延算法即可</v>
      </c>
      <c r="H67" s="44">
        <f t="shared" si="0"/>
        <v>100721</v>
      </c>
      <c r="I67" s="44" t="str">
        <f>IF(LEFT(C67,1)="1",IFERROR(IF(INDEX(单位卡分表!AG:AG,MATCH(C67,单位卡分表!A:A,0))=0,"",INDEX(单位卡分表!AG:AG,MATCH(C67,单位卡分表!A:A,0))),"未找到"),IF(LEFT(C67,1)="2",IFERROR(IF(INDEX(技能卡分表!AG:AG,MATCH(C67,技能卡分表!A:A,0))=0,"",INDEX(技能卡分表!AG:AG,MATCH(C67,技能卡分表!A:A,0))),"未找到"),IF(LEFT(C67,1)="3",IFERROR(IF(INDEX('永久加成分表（废弃）'!AF:AF,MATCH(C67,'永久加成分表（废弃）'!A:A,0))=0,"",INDEX('永久加成分表（废弃）'!AF:AF,MATCH(C67,'永久加成分表（废弃）'!A:A,0))),"未找到"),IF(LEFT(C67,1)="4",IFERROR(IF(INDEX(组件分表!R:R,MATCH(VALUE(LEFT(C67,4)),组件分表!A:A,0))=0,"",INDEX(组件分表!R:R,MATCH(VALUE(LEFT(C67,4)),组件分表!A:A,0))),"未找到"),"不匹配"))))</f>
        <v>Pelican</v>
      </c>
      <c r="J67" s="89"/>
      <c r="K67" s="90" t="str">
        <f>IF(LEFT(C67,1)="1",IFERROR(CHOOSE(MATCH(INDEX(单位卡分表!C:C,MATCH(C67,单位卡分表!A:A,0)),{1,4,6},0),"单位卡","英雄卡","雇佣兵卡"),""),"")</f>
        <v>雇佣兵卡</v>
      </c>
      <c r="L67" s="91">
        <v>8</v>
      </c>
      <c r="M67" s="91">
        <v>1</v>
      </c>
      <c r="N67" s="80">
        <v>13.6</v>
      </c>
      <c r="O67" s="80">
        <v>0.65</v>
      </c>
      <c r="P67" s="80">
        <v>0.12</v>
      </c>
      <c r="Q67" s="80">
        <v>1.66</v>
      </c>
      <c r="R67" s="80">
        <v>1.47</v>
      </c>
      <c r="S67" s="80"/>
      <c r="T67" s="94" t="str">
        <f>IFERROR(IF(LEFT(C67,1)="1",IF(INDEX(单位卡分表!AE:AE,MATCH(C67,单位卡分表!A:A,0))=0,"",INDEX(单位卡分表!AE:AE,MATCH(C67,单位卡分表!A:A,0))),IF(LEFT(C67,1)="2",IF(INDEX(技能卡分表!AE:AE,MATCH(C67,技能卡分表!A:A,0))=0,"",INDEX(技能卡分表!AE:AE,MATCH(C67,技能卡分表!A:A,0))),IF(LEFT(C67,1)="4",IF(INDEX(组件分表!W:W,MATCH(VALUE(LEFT(C67,4)),组件分表!A:A,0))=0,"",INDEX(组件分表!W:W,MATCH(VALUE(LEFT(C67,4)),组件分表!A:A,0))),""))),"")</f>
        <v/>
      </c>
      <c r="U67" s="95" t="str">
        <f>IFERROR(IF(LEFT(C67,1)="1",IF(INDEX(单位卡分表!AF:AF,MATCH(C67,单位卡分表!A:A,0))=0,"",INDEX(单位卡分表!AF:AF,MATCH(C67,单位卡分表!A:A,0))),IF(LEFT(C67,1)="2",IF(INDEX(技能卡分表!AF:AF,MATCH(C67,技能卡分表!A:A,0))=0,"",INDEX(技能卡分表!AF:AF,MATCH(C67,技能卡分表!A:A,0))),IF(LEFT(C67,1)="4",IF(INDEX(组件分表!X:X,MATCH(VALUE(LEFT(C67,4)),组件分表!A:A,0))=0,"",INDEX(组件分表!X:X,MATCH(VALUE(LEFT(C67,4)),组件分表!A:A,0))),""))),"")</f>
        <v/>
      </c>
      <c r="V67" s="96" t="b">
        <v>0</v>
      </c>
      <c r="W67" s="98"/>
      <c r="X67" s="97"/>
      <c r="Y67" s="97"/>
      <c r="Z67" s="97"/>
      <c r="AA67" s="97"/>
      <c r="AB67" s="97"/>
      <c r="AC67" s="102"/>
    </row>
    <row r="68" ht="32" customHeight="1" spans="3:29">
      <c r="C68" s="44">
        <v>10073</v>
      </c>
      <c r="D68" s="44"/>
      <c r="E68" s="64" t="str">
        <f>IF(LEFT(C68,1)="1",IFERROR(INDEX(单位卡分表!B:B,MATCH(C68,单位卡分表!A:A,0)),"未找到"),IF(LEFT(C68,1)="2",IFERROR(INDEX(技能卡分表!B:B,MATCH(C68,技能卡分表!A:A,0)),"未找到"),IF(LEFT(C68,1)="3",IFERROR(INDEX('永久加成分表（废弃）'!B:B,MATCH(C68,'永久加成分表（废弃）'!A:A,0)),"未找到"),IF(LEFT(C68,1)="4",IFERROR(INDEX(组件分表!C:C,MATCH(VALUE(LEFT(C68,4)),组件分表!A:A,0)),"未找到"),"不匹配"))))</f>
        <v>储蓄罐 珠珠（复用）</v>
      </c>
      <c r="F68" s="26" t="str">
        <f>IF(LEFT(C68,1)="1",IFERROR(INDEX(单位卡分表!P:P,MATCH(C68,单位卡分表!A:A,0)),"未找到"),IF(LEFT(C68,1)="2",IFERROR(INDEX(技能卡分表!P:P,MATCH(C68,技能卡分表!A:A,0)),"未找到"),IF(LEFT(C68,1)="3",IFERROR(INDEX('永久加成分表（废弃）'!N:N,MATCH(C68,'永久加成分表（废弃）'!A:A,0)),"未找到"),IF(LEFT(C68,1)="4",IFERROR(INDEX(组件分表!L:L,MATCH(VALUE(LEFT(C68,4)),组件分表!A:A,0)),"未找到"),"不匹配"))))</f>
        <v>在场时：我方每有一次吞噬，我方英雄获得{0}点攻击，{1}点生命，被吞噬时，效果翻倍</v>
      </c>
      <c r="G68" s="26">
        <f>IF(LEFT(C68,1)="1",IFERROR(INDEX(单位卡分表!Q:Q,MATCH(C68,单位卡分表!A:A,0)),"未找到"),IF(LEFT(C68,1)="2",IFERROR(INDEX(技能卡分表!Q:Q,MATCH(C68,技能卡分表!A:A,0)),"未找到"),IF(LEFT(C68,1)="3",IFERROR(INDEX('永久加成分表（废弃）'!O:O,MATCH(C68,'永久加成分表（废弃）'!A:A,0)),"未找到"),IF(LEFT(C68,1)="4",IFERROR(INDEX(组件分表!S:S,MATCH(VALUE(LEFT(C68,4)),组件分表!A:A,0)),"未找到"),"不匹配"))))</f>
        <v>0</v>
      </c>
      <c r="H68" s="44">
        <f t="shared" si="0"/>
        <v>100731</v>
      </c>
      <c r="I68" s="44" t="str">
        <f>IF(LEFT(C68,1)="1",IFERROR(IF(INDEX(单位卡分表!AG:AG,MATCH(C68,单位卡分表!A:A,0))=0,"",INDEX(单位卡分表!AG:AG,MATCH(C68,单位卡分表!A:A,0))),"未找到"),IF(LEFT(C68,1)="2",IFERROR(IF(INDEX(技能卡分表!AG:AG,MATCH(C68,技能卡分表!A:A,0))=0,"",INDEX(技能卡分表!AG:AG,MATCH(C68,技能卡分表!A:A,0))),"未找到"),IF(LEFT(C68,1)="3",IFERROR(IF(INDEX('永久加成分表（废弃）'!AF:AF,MATCH(C68,'永久加成分表（废弃）'!A:A,0))=0,"",INDEX('永久加成分表（废弃）'!AF:AF,MATCH(C68,'永久加成分表（废弃）'!A:A,0))),"未找到"),IF(LEFT(C68,1)="4",IFERROR(IF(INDEX(组件分表!R:R,MATCH(VALUE(LEFT(C68,4)),组件分表!A:A,0))=0,"",INDEX(组件分表!R:R,MATCH(VALUE(LEFT(C68,4)),组件分表!A:A,0))),"未找到"),"不匹配"))))</f>
        <v>PiggyBank</v>
      </c>
      <c r="J68" s="89"/>
      <c r="K68" s="90" t="str">
        <f>IF(LEFT(C68,1)="1",IFERROR(CHOOSE(MATCH(INDEX(单位卡分表!C:C,MATCH(C68,单位卡分表!A:A,0)),{1,4,6},0),"单位卡","英雄卡","雇佣兵卡"),""),"")</f>
        <v>单位卡</v>
      </c>
      <c r="L68" s="91">
        <v>2</v>
      </c>
      <c r="M68" s="91">
        <v>60</v>
      </c>
      <c r="N68" s="80">
        <v>13.6</v>
      </c>
      <c r="O68" s="80">
        <v>0.65</v>
      </c>
      <c r="P68" s="80">
        <v>0.12</v>
      </c>
      <c r="Q68" s="80">
        <v>1.66</v>
      </c>
      <c r="R68" s="80">
        <v>1.47</v>
      </c>
      <c r="S68" s="80"/>
      <c r="T68" s="94" t="str">
        <f>IFERROR(IF(LEFT(C68,1)="1",IF(INDEX(单位卡分表!AE:AE,MATCH(C68,单位卡分表!A:A,0))=0,"",INDEX(单位卡分表!AE:AE,MATCH(C68,单位卡分表!A:A,0))),IF(LEFT(C68,1)="2",IF(INDEX(技能卡分表!AE:AE,MATCH(C68,技能卡分表!A:A,0))=0,"",INDEX(技能卡分表!AE:AE,MATCH(C68,技能卡分表!A:A,0))),IF(LEFT(C68,1)="4",IF(INDEX(组件分表!W:W,MATCH(VALUE(LEFT(C68,4)),组件分表!A:A,0))=0,"",INDEX(组件分表!W:W,MATCH(VALUE(LEFT(C68,4)),组件分表!A:A,0))),""))),"")</f>
        <v/>
      </c>
      <c r="U68" s="95" t="str">
        <f>IFERROR(IF(LEFT(C68,1)="1",IF(INDEX(单位卡分表!AF:AF,MATCH(C68,单位卡分表!A:A,0))=0,"",INDEX(单位卡分表!AF:AF,MATCH(C68,单位卡分表!A:A,0))),IF(LEFT(C68,1)="2",IF(INDEX(技能卡分表!AF:AF,MATCH(C68,技能卡分表!A:A,0))=0,"",INDEX(技能卡分表!AF:AF,MATCH(C68,技能卡分表!A:A,0))),IF(LEFT(C68,1)="4",IF(INDEX(组件分表!X:X,MATCH(VALUE(LEFT(C68,4)),组件分表!A:A,0))=0,"",INDEX(组件分表!X:X,MATCH(VALUE(LEFT(C68,4)),组件分表!A:A,0))),""))),"")</f>
        <v/>
      </c>
      <c r="V68" s="96" t="b">
        <v>0</v>
      </c>
      <c r="W68" s="98">
        <v>1</v>
      </c>
      <c r="X68" s="97">
        <v>5</v>
      </c>
      <c r="Y68" s="97"/>
      <c r="Z68" s="97"/>
      <c r="AA68" s="97"/>
      <c r="AB68" s="97"/>
      <c r="AC68" s="102"/>
    </row>
    <row r="69" ht="32" customHeight="1" spans="3:29">
      <c r="C69" s="44">
        <v>10074</v>
      </c>
      <c r="D69" s="44" t="s">
        <v>210</v>
      </c>
      <c r="E69" s="64" t="str">
        <f>IF(LEFT(C69,1)="1",IFERROR(INDEX(单位卡分表!B:B,MATCH(C69,单位卡分表!A:A,0)),"未找到"),IF(LEFT(C69,1)="2",IFERROR(INDEX(技能卡分表!B:B,MATCH(C69,技能卡分表!A:A,0)),"未找到"),IF(LEFT(C69,1)="3",IFERROR(INDEX('永久加成分表（废弃）'!B:B,MATCH(C69,'永久加成分表（废弃）'!A:A,0)),"未找到"),IF(LEFT(C69,1)="4",IFERROR(INDEX(组件分表!C:C,MATCH(VALUE(LEFT(C69,4)),组件分表!A:A,0)),"未找到"),"不匹配"))))</f>
        <v>扫把</v>
      </c>
      <c r="F69" s="26" t="str">
        <f>IF(LEFT(C69,1)="1",IFERROR(INDEX(单位卡分表!P:P,MATCH(C69,单位卡分表!A:A,0)),"未找到"),IF(LEFT(C69,1)="2",IFERROR(INDEX(技能卡分表!P:P,MATCH(C69,技能卡分表!A:A,0)),"未找到"),IF(LEFT(C69,1)="3",IFERROR(INDEX('永久加成分表（废弃）'!N:N,MATCH(C69,'永久加成分表（废弃）'!A:A,0)),"未找到"),IF(LEFT(C69,1)="4",IFERROR(INDEX(组件分表!L:L,MATCH(VALUE(LEFT(C69,4)),组件分表!A:A,0)),"未找到"),"不匹配"))))</f>
        <v>我方回合我方单位离场时，我方英雄回复{0}点生命</v>
      </c>
      <c r="G69" s="26" t="str">
        <f>IF(LEFT(C69,1)="1",IFERROR(INDEX(单位卡分表!Q:Q,MATCH(C69,单位卡分表!A:A,0)),"未找到"),IF(LEFT(C69,1)="2",IFERROR(INDEX(技能卡分表!Q:Q,MATCH(C69,技能卡分表!A:A,0)),"未找到"),IF(LEFT(C69,1)="3",IFERROR(INDEX('永久加成分表（废弃）'!O:O,MATCH(C69,'永久加成分表（废弃）'!A:A,0)),"未找到"),IF(LEFT(C69,1)="4",IFERROR(INDEX(组件分表!S:S,MATCH(VALUE(LEFT(C69,4)),组件分表!A:A,0)),"未找到"),"不匹配"))))</f>
        <v>死亡，被吞噬，雇佣兵离场都算</v>
      </c>
      <c r="H69" s="44">
        <f t="shared" ref="H69:H132" si="1">C69*10+1</f>
        <v>100741</v>
      </c>
      <c r="I69" s="44" t="str">
        <f>IF(LEFT(C69,1)="1",IFERROR(IF(INDEX(单位卡分表!AG:AG,MATCH(C69,单位卡分表!A:A,0))=0,"",INDEX(单位卡分表!AG:AG,MATCH(C69,单位卡分表!A:A,0))),"未找到"),IF(LEFT(C69,1)="2",IFERROR(IF(INDEX(技能卡分表!AG:AG,MATCH(C69,技能卡分表!A:A,0))=0,"",INDEX(技能卡分表!AG:AG,MATCH(C69,技能卡分表!A:A,0))),"未找到"),IF(LEFT(C69,1)="3",IFERROR(IF(INDEX('永久加成分表（废弃）'!AF:AF,MATCH(C69,'永久加成分表（废弃）'!A:A,0))=0,"",INDEX('永久加成分表（废弃）'!AF:AF,MATCH(C69,'永久加成分表（废弃）'!A:A,0))),"未找到"),IF(LEFT(C69,1)="4",IFERROR(IF(INDEX(组件分表!R:R,MATCH(VALUE(LEFT(C69,4)),组件分表!A:A,0))=0,"",INDEX(组件分表!R:R,MATCH(VALUE(LEFT(C69,4)),组件分表!A:A,0))),"未找到"),"不匹配"))))</f>
        <v/>
      </c>
      <c r="J69" s="89"/>
      <c r="K69" s="90" t="str">
        <f>IF(LEFT(C69,1)="1",IFERROR(CHOOSE(MATCH(INDEX(单位卡分表!C:C,MATCH(C69,单位卡分表!A:A,0)),{1,4,6},0),"单位卡","英雄卡","雇佣兵卡"),""),"")</f>
        <v>单位卡</v>
      </c>
      <c r="L69" s="92">
        <v>8</v>
      </c>
      <c r="M69" s="92">
        <v>20</v>
      </c>
      <c r="N69" s="80">
        <v>13.6</v>
      </c>
      <c r="O69" s="80">
        <v>0.65</v>
      </c>
      <c r="P69" s="80">
        <v>0.12</v>
      </c>
      <c r="Q69" s="80">
        <v>1.66</v>
      </c>
      <c r="R69" s="80">
        <v>1.47</v>
      </c>
      <c r="S69" s="80"/>
      <c r="T69" s="94" t="str">
        <f>IFERROR(IF(LEFT(C69,1)="1",IF(INDEX(单位卡分表!AE:AE,MATCH(C69,单位卡分表!A:A,0))=0,"",INDEX(单位卡分表!AE:AE,MATCH(C69,单位卡分表!A:A,0))),IF(LEFT(C69,1)="2",IF(INDEX(技能卡分表!AE:AE,MATCH(C69,技能卡分表!A:A,0))=0,"",INDEX(技能卡分表!AE:AE,MATCH(C69,技能卡分表!A:A,0))),IF(LEFT(C69,1)="4",IF(INDEX(组件分表!W:W,MATCH(VALUE(LEFT(C69,4)),组件分表!A:A,0))=0,"",INDEX(组件分表!W:W,MATCH(VALUE(LEFT(C69,4)),组件分表!A:A,0))),""))),"")</f>
        <v/>
      </c>
      <c r="U69" s="95" t="str">
        <f>IFERROR(IF(LEFT(C69,1)="1",IF(INDEX(单位卡分表!AF:AF,MATCH(C69,单位卡分表!A:A,0))=0,"",INDEX(单位卡分表!AF:AF,MATCH(C69,单位卡分表!A:A,0))),IF(LEFT(C69,1)="2",IF(INDEX(技能卡分表!AF:AF,MATCH(C69,技能卡分表!A:A,0))=0,"",INDEX(技能卡分表!AF:AF,MATCH(C69,技能卡分表!A:A,0))),IF(LEFT(C69,1)="4",IF(INDEX(组件分表!X:X,MATCH(VALUE(LEFT(C69,4)),组件分表!A:A,0))=0,"",INDEX(组件分表!X:X,MATCH(VALUE(LEFT(C69,4)),组件分表!A:A,0))),""))),"")</f>
        <v/>
      </c>
      <c r="V69" s="96" t="b">
        <v>0</v>
      </c>
      <c r="W69" s="100"/>
      <c r="X69" s="99"/>
      <c r="Y69" s="99"/>
      <c r="Z69" s="99"/>
      <c r="AA69" s="99"/>
      <c r="AB69" s="99"/>
      <c r="AC69" s="103"/>
    </row>
    <row r="70" ht="32" customHeight="1" spans="3:29">
      <c r="C70" s="44">
        <v>10075</v>
      </c>
      <c r="D70" s="44"/>
      <c r="E70" s="64" t="str">
        <f>IF(LEFT(C70,1)="1",IFERROR(INDEX(单位卡分表!B:B,MATCH(C70,单位卡分表!A:A,0)),"未找到"),IF(LEFT(C70,1)="2",IFERROR(INDEX(技能卡分表!B:B,MATCH(C70,技能卡分表!A:A,0)),"未找到"),IF(LEFT(C70,1)="3",IFERROR(INDEX('永久加成分表（废弃）'!B:B,MATCH(C70,'永久加成分表（废弃）'!A:A,0)),"未找到"),IF(LEFT(C70,1)="4",IFERROR(INDEX(组件分表!C:C,MATCH(VALUE(LEFT(C70,4)),组件分表!A:A,0)),"未找到"),"不匹配"))))</f>
        <v>菠菜罐头 大力</v>
      </c>
      <c r="F70" s="26" t="str">
        <f>IF(LEFT(C70,1)="1",IFERROR(INDEX(单位卡分表!P:P,MATCH(C70,单位卡分表!A:A,0)),"未找到"),IF(LEFT(C70,1)="2",IFERROR(INDEX(技能卡分表!P:P,MATCH(C70,技能卡分表!A:A,0)),"未找到"),IF(LEFT(C70,1)="3",IFERROR(INDEX('永久加成分表（废弃）'!N:N,MATCH(C70,'永久加成分表（废弃）'!A:A,0)),"未找到"),IF(LEFT(C70,1)="4",IFERROR(INDEX(组件分表!L:L,MATCH(VALUE(LEFT(C70,4)),组件分表!A:A,0)),"未找到"),"不匹配"))))</f>
        <v>在场时：所有我方攻击增加{0}，被吞噬时，效果翻倍</v>
      </c>
      <c r="G70" s="26">
        <f>IF(LEFT(C70,1)="1",IFERROR(INDEX(单位卡分表!Q:Q,MATCH(C70,单位卡分表!A:A,0)),"未找到"),IF(LEFT(C70,1)="2",IFERROR(INDEX(技能卡分表!Q:Q,MATCH(C70,技能卡分表!A:A,0)),"未找到"),IF(LEFT(C70,1)="3",IFERROR(INDEX('永久加成分表（废弃）'!O:O,MATCH(C70,'永久加成分表（废弃）'!A:A,0)),"未找到"),IF(LEFT(C70,1)="4",IFERROR(INDEX(组件分表!S:S,MATCH(VALUE(LEFT(C70,4)),组件分表!A:A,0)),"未找到"),"不匹配"))))</f>
        <v>0</v>
      </c>
      <c r="H70" s="44">
        <f t="shared" si="1"/>
        <v>100751</v>
      </c>
      <c r="I70" s="44" t="str">
        <f>IF(LEFT(C70,1)="1",IFERROR(IF(INDEX(单位卡分表!AG:AG,MATCH(C70,单位卡分表!A:A,0))=0,"",INDEX(单位卡分表!AG:AG,MATCH(C70,单位卡分表!A:A,0))),"未找到"),IF(LEFT(C70,1)="2",IFERROR(IF(INDEX(技能卡分表!AG:AG,MATCH(C70,技能卡分表!A:A,0))=0,"",INDEX(技能卡分表!AG:AG,MATCH(C70,技能卡分表!A:A,0))),"未找到"),IF(LEFT(C70,1)="3",IFERROR(IF(INDEX('永久加成分表（废弃）'!AF:AF,MATCH(C70,'永久加成分表（废弃）'!A:A,0))=0,"",INDEX('永久加成分表（废弃）'!AF:AF,MATCH(C70,'永久加成分表（废弃）'!A:A,0))),"未找到"),IF(LEFT(C70,1)="4",IFERROR(IF(INDEX(组件分表!R:R,MATCH(VALUE(LEFT(C70,4)),组件分表!A:A,0))=0,"",INDEX(组件分表!R:R,MATCH(VALUE(LEFT(C70,4)),组件分表!A:A,0))),"未找到"),"不匹配"))))</f>
        <v>CannedSpinach</v>
      </c>
      <c r="J70" s="89"/>
      <c r="K70" s="90" t="str">
        <f>IF(LEFT(C70,1)="1",IFERROR(CHOOSE(MATCH(INDEX(单位卡分表!C:C,MATCH(C70,单位卡分表!A:A,0)),{1,4,6},0),"单位卡","英雄卡","雇佣兵卡"),""),"")</f>
        <v>单位卡</v>
      </c>
      <c r="L70" s="91">
        <v>2</v>
      </c>
      <c r="M70" s="91">
        <v>60</v>
      </c>
      <c r="N70" s="80">
        <v>13.6</v>
      </c>
      <c r="O70" s="80">
        <v>0.65</v>
      </c>
      <c r="P70" s="80">
        <v>0.12</v>
      </c>
      <c r="Q70" s="80">
        <v>1.66</v>
      </c>
      <c r="R70" s="80">
        <v>1.47</v>
      </c>
      <c r="S70" s="80"/>
      <c r="T70" s="94" t="str">
        <f>IFERROR(IF(LEFT(C70,1)="1",IF(INDEX(单位卡分表!AE:AE,MATCH(C70,单位卡分表!A:A,0))=0,"",INDEX(单位卡分表!AE:AE,MATCH(C70,单位卡分表!A:A,0))),IF(LEFT(C70,1)="2",IF(INDEX(技能卡分表!AE:AE,MATCH(C70,技能卡分表!A:A,0))=0,"",INDEX(技能卡分表!AE:AE,MATCH(C70,技能卡分表!A:A,0))),IF(LEFT(C70,1)="4",IF(INDEX(组件分表!W:W,MATCH(VALUE(LEFT(C70,4)),组件分表!A:A,0))=0,"",INDEX(组件分表!W:W,MATCH(VALUE(LEFT(C70,4)),组件分表!A:A,0))),""))),"")</f>
        <v/>
      </c>
      <c r="U70" s="95" t="str">
        <f>IFERROR(IF(LEFT(C70,1)="1",IF(INDEX(单位卡分表!AF:AF,MATCH(C70,单位卡分表!A:A,0))=0,"",INDEX(单位卡分表!AF:AF,MATCH(C70,单位卡分表!A:A,0))),IF(LEFT(C70,1)="2",IF(INDEX(技能卡分表!AF:AF,MATCH(C70,技能卡分表!A:A,0))=0,"",INDEX(技能卡分表!AF:AF,MATCH(C70,技能卡分表!A:A,0))),IF(LEFT(C70,1)="4",IF(INDEX(组件分表!X:X,MATCH(VALUE(LEFT(C70,4)),组件分表!A:A,0))=0,"",INDEX(组件分表!X:X,MATCH(VALUE(LEFT(C70,4)),组件分表!A:A,0))),""))),"")</f>
        <v/>
      </c>
      <c r="V70" s="96" t="b">
        <v>0</v>
      </c>
      <c r="W70" s="98">
        <v>2</v>
      </c>
      <c r="X70" s="97"/>
      <c r="Y70" s="97"/>
      <c r="Z70" s="97"/>
      <c r="AA70" s="97"/>
      <c r="AB70" s="97"/>
      <c r="AC70" s="102"/>
    </row>
    <row r="71" ht="32" customHeight="1" spans="3:29">
      <c r="C71" s="44">
        <v>10076</v>
      </c>
      <c r="D71" s="44"/>
      <c r="E71" s="64" t="str">
        <f>IF(LEFT(C71,1)="1",IFERROR(INDEX(单位卡分表!B:B,MATCH(C71,单位卡分表!A:A,0)),"未找到"),IF(LEFT(C71,1)="2",IFERROR(INDEX(技能卡分表!B:B,MATCH(C71,技能卡分表!A:A,0)),"未找到"),IF(LEFT(C71,1)="3",IFERROR(INDEX('永久加成分表（废弃）'!B:B,MATCH(C71,'永久加成分表（废弃）'!A:A,0)),"未找到"),IF(LEFT(C71,1)="4",IFERROR(INDEX(组件分表!C:C,MATCH(VALUE(LEFT(C71,4)),组件分表!A:A,0)),"未找到"),"不匹配"))))</f>
        <v>仓鼠 囤囤</v>
      </c>
      <c r="F71" s="26" t="str">
        <f>IF(LEFT(C71,1)="1",IFERROR(INDEX(单位卡分表!P:P,MATCH(C71,单位卡分表!A:A,0)),"未找到"),IF(LEFT(C71,1)="2",IFERROR(INDEX(技能卡分表!P:P,MATCH(C71,技能卡分表!A:A,0)),"未找到"),IF(LEFT(C71,1)="3",IFERROR(INDEX('永久加成分表（废弃）'!N:N,MATCH(C71,'永久加成分表（废弃）'!A:A,0)),"未找到"),IF(LEFT(C71,1)="4",IFERROR(INDEX(组件分表!L:L,MATCH(VALUE(LEFT(C71,4)),组件分表!A:A,0)),"未找到"),"不匹配"))))</f>
        <v>回合结束时：我方已吞噬别人和被吞噬的单位生命永久增加{0}，被吞噬时，效果翻倍</v>
      </c>
      <c r="G71" s="26">
        <f>IF(LEFT(C71,1)="1",IFERROR(INDEX(单位卡分表!Q:Q,MATCH(C71,单位卡分表!A:A,0)),"未找到"),IF(LEFT(C71,1)="2",IFERROR(INDEX(技能卡分表!Q:Q,MATCH(C71,技能卡分表!A:A,0)),"未找到"),IF(LEFT(C71,1)="3",IFERROR(INDEX('永久加成分表（废弃）'!O:O,MATCH(C71,'永久加成分表（废弃）'!A:A,0)),"未找到"),IF(LEFT(C71,1)="4",IFERROR(INDEX(组件分表!S:S,MATCH(VALUE(LEFT(C71,4)),组件分表!A:A,0)),"未找到"),"不匹配"))))</f>
        <v>0</v>
      </c>
      <c r="H71" s="44">
        <f t="shared" si="1"/>
        <v>100761</v>
      </c>
      <c r="I71" s="44" t="str">
        <f>IF(LEFT(C71,1)="1",IFERROR(IF(INDEX(单位卡分表!AG:AG,MATCH(C71,单位卡分表!A:A,0))=0,"",INDEX(单位卡分表!AG:AG,MATCH(C71,单位卡分表!A:A,0))),"未找到"),IF(LEFT(C71,1)="2",IFERROR(IF(INDEX(技能卡分表!AG:AG,MATCH(C71,技能卡分表!A:A,0))=0,"",INDEX(技能卡分表!AG:AG,MATCH(C71,技能卡分表!A:A,0))),"未找到"),IF(LEFT(C71,1)="3",IFERROR(IF(INDEX('永久加成分表（废弃）'!AF:AF,MATCH(C71,'永久加成分表（废弃）'!A:A,0))=0,"",INDEX('永久加成分表（废弃）'!AF:AF,MATCH(C71,'永久加成分表（废弃）'!A:A,0))),"未找到"),IF(LEFT(C71,1)="4",IFERROR(IF(INDEX(组件分表!R:R,MATCH(VALUE(LEFT(C71,4)),组件分表!A:A,0))=0,"",INDEX(组件分表!R:R,MATCH(VALUE(LEFT(C71,4)),组件分表!A:A,0))),"未找到"),"不匹配"))))</f>
        <v>Hamster</v>
      </c>
      <c r="J71" s="89"/>
      <c r="K71" s="90" t="str">
        <f>IF(LEFT(C71,1)="1",IFERROR(CHOOSE(MATCH(INDEX(单位卡分表!C:C,MATCH(C71,单位卡分表!A:A,0)),{1,4,6},0),"单位卡","英雄卡","雇佣兵卡"),""),"")</f>
        <v>单位卡</v>
      </c>
      <c r="L71" s="91">
        <v>2</v>
      </c>
      <c r="M71" s="91">
        <v>60</v>
      </c>
      <c r="N71" s="80">
        <v>13.6</v>
      </c>
      <c r="O71" s="80">
        <v>0.65</v>
      </c>
      <c r="P71" s="80">
        <v>0.12</v>
      </c>
      <c r="Q71" s="80">
        <v>1.66</v>
      </c>
      <c r="R71" s="80">
        <v>1.47</v>
      </c>
      <c r="S71" s="80"/>
      <c r="T71" s="94" t="str">
        <f>IFERROR(IF(LEFT(C71,1)="1",IF(INDEX(单位卡分表!AE:AE,MATCH(C71,单位卡分表!A:A,0))=0,"",INDEX(单位卡分表!AE:AE,MATCH(C71,单位卡分表!A:A,0))),IF(LEFT(C71,1)="2",IF(INDEX(技能卡分表!AE:AE,MATCH(C71,技能卡分表!A:A,0))=0,"",INDEX(技能卡分表!AE:AE,MATCH(C71,技能卡分表!A:A,0))),IF(LEFT(C71,1)="4",IF(INDEX(组件分表!W:W,MATCH(VALUE(LEFT(C71,4)),组件分表!A:A,0))=0,"",INDEX(组件分表!W:W,MATCH(VALUE(LEFT(C71,4)),组件分表!A:A,0))),""))),"")</f>
        <v/>
      </c>
      <c r="U71" s="95" t="str">
        <f>IFERROR(IF(LEFT(C71,1)="1",IF(INDEX(单位卡分表!AF:AF,MATCH(C71,单位卡分表!A:A,0))=0,"",INDEX(单位卡分表!AF:AF,MATCH(C71,单位卡分表!A:A,0))),IF(LEFT(C71,1)="2",IF(INDEX(技能卡分表!AF:AF,MATCH(C71,技能卡分表!A:A,0))=0,"",INDEX(技能卡分表!AF:AF,MATCH(C71,技能卡分表!A:A,0))),IF(LEFT(C71,1)="4",IF(INDEX(组件分表!X:X,MATCH(VALUE(LEFT(C71,4)),组件分表!A:A,0))=0,"",INDEX(组件分表!X:X,MATCH(VALUE(LEFT(C71,4)),组件分表!A:A,0))),""))),"")</f>
        <v/>
      </c>
      <c r="V71" s="96" t="b">
        <v>0</v>
      </c>
      <c r="W71" s="98">
        <v>10</v>
      </c>
      <c r="X71" s="97"/>
      <c r="Y71" s="97"/>
      <c r="Z71" s="97"/>
      <c r="AA71" s="97"/>
      <c r="AB71" s="97"/>
      <c r="AC71" s="102"/>
    </row>
    <row r="72" ht="32" customHeight="1" spans="3:29">
      <c r="C72" s="44">
        <v>10077</v>
      </c>
      <c r="D72" s="44"/>
      <c r="E72" s="64" t="str">
        <f>IF(LEFT(C72,1)="1",IFERROR(INDEX(单位卡分表!B:B,MATCH(C72,单位卡分表!A:A,0)),"未找到"),IF(LEFT(C72,1)="2",IFERROR(INDEX(技能卡分表!B:B,MATCH(C72,技能卡分表!A:A,0)),"未找到"),IF(LEFT(C72,1)="3",IFERROR(INDEX('永久加成分表（废弃）'!B:B,MATCH(C72,'永久加成分表（废弃）'!A:A,0)),"未找到"),IF(LEFT(C72,1)="4",IFERROR(INDEX(组件分表!C:C,MATCH(VALUE(LEFT(C72,4)),组件分表!A:A,0)),"未找到"),"不匹配"))))</f>
        <v>接力棒 传承</v>
      </c>
      <c r="F72" s="26" t="str">
        <f>IF(LEFT(C72,1)="1",IFERROR(INDEX(单位卡分表!P:P,MATCH(C72,单位卡分表!A:A,0)),"未找到"),IF(LEFT(C72,1)="2",IFERROR(INDEX(技能卡分表!P:P,MATCH(C72,技能卡分表!A:A,0)),"未找到"),IF(LEFT(C72,1)="3",IFERROR(INDEX('永久加成分表（废弃）'!N:N,MATCH(C72,'永久加成分表（废弃）'!A:A,0)),"未找到"),IF(LEFT(C72,1)="4",IFERROR(INDEX(组件分表!L:L,MATCH(VALUE(LEFT(C72,4)),组件分表!A:A,0)),"未找到"),"不匹配"))))</f>
        <v>首次碰到友方时：获得其{0}%的攻击力</v>
      </c>
      <c r="G72" s="26">
        <f>IF(LEFT(C72,1)="1",IFERROR(INDEX(单位卡分表!Q:Q,MATCH(C72,单位卡分表!A:A,0)),"未找到"),IF(LEFT(C72,1)="2",IFERROR(INDEX(技能卡分表!Q:Q,MATCH(C72,技能卡分表!A:A,0)),"未找到"),IF(LEFT(C72,1)="3",IFERROR(INDEX('永久加成分表（废弃）'!O:O,MATCH(C72,'永久加成分表（废弃）'!A:A,0)),"未找到"),IF(LEFT(C72,1)="4",IFERROR(INDEX(组件分表!S:S,MATCH(VALUE(LEFT(C72,4)),组件分表!A:A,0)),"未找到"),"不匹配"))))</f>
        <v>0</v>
      </c>
      <c r="H72" s="44">
        <f t="shared" si="1"/>
        <v>100771</v>
      </c>
      <c r="I72" s="44" t="str">
        <f>IF(LEFT(C72,1)="1",IFERROR(IF(INDEX(单位卡分表!AG:AG,MATCH(C72,单位卡分表!A:A,0))=0,"",INDEX(单位卡分表!AG:AG,MATCH(C72,单位卡分表!A:A,0))),"未找到"),IF(LEFT(C72,1)="2",IFERROR(IF(INDEX(技能卡分表!AG:AG,MATCH(C72,技能卡分表!A:A,0))=0,"",INDEX(技能卡分表!AG:AG,MATCH(C72,技能卡分表!A:A,0))),"未找到"),IF(LEFT(C72,1)="3",IFERROR(IF(INDEX('永久加成分表（废弃）'!AF:AF,MATCH(C72,'永久加成分表（废弃）'!A:A,0))=0,"",INDEX('永久加成分表（废弃）'!AF:AF,MATCH(C72,'永久加成分表（废弃）'!A:A,0))),"未找到"),IF(LEFT(C72,1)="4",IFERROR(IF(INDEX(组件分表!R:R,MATCH(VALUE(LEFT(C72,4)),组件分表!A:A,0))=0,"",INDEX(组件分表!R:R,MATCH(VALUE(LEFT(C72,4)),组件分表!A:A,0))),"未找到"),"不匹配"))))</f>
        <v>Baton</v>
      </c>
      <c r="J72" s="89"/>
      <c r="K72" s="90" t="str">
        <f>IF(LEFT(C72,1)="1",IFERROR(CHOOSE(MATCH(INDEX(单位卡分表!C:C,MATCH(C72,单位卡分表!A:A,0)),{1,4,6},0),"单位卡","英雄卡","雇佣兵卡"),""),"")</f>
        <v>雇佣兵卡</v>
      </c>
      <c r="L72" s="91">
        <v>0</v>
      </c>
      <c r="M72" s="91">
        <v>1</v>
      </c>
      <c r="N72" s="80">
        <v>11.4</v>
      </c>
      <c r="O72" s="80">
        <v>0.5</v>
      </c>
      <c r="P72" s="80">
        <v>0.1</v>
      </c>
      <c r="Q72" s="80">
        <v>0.44</v>
      </c>
      <c r="R72" s="80">
        <v>1.47</v>
      </c>
      <c r="S72" s="80"/>
      <c r="T72" s="94" t="str">
        <f>IFERROR(IF(LEFT(C72,1)="1",IF(INDEX(单位卡分表!AE:AE,MATCH(C72,单位卡分表!A:A,0))=0,"",INDEX(单位卡分表!AE:AE,MATCH(C72,单位卡分表!A:A,0))),IF(LEFT(C72,1)="2",IF(INDEX(技能卡分表!AE:AE,MATCH(C72,技能卡分表!A:A,0))=0,"",INDEX(技能卡分表!AE:AE,MATCH(C72,技能卡分表!A:A,0))),IF(LEFT(C72,1)="4",IF(INDEX(组件分表!W:W,MATCH(VALUE(LEFT(C72,4)),组件分表!A:A,0))=0,"",INDEX(组件分表!W:W,MATCH(VALUE(LEFT(C72,4)),组件分表!A:A,0))),""))),"")</f>
        <v/>
      </c>
      <c r="U72" s="95" t="str">
        <f>IFERROR(IF(LEFT(C72,1)="1",IF(INDEX(单位卡分表!AF:AF,MATCH(C72,单位卡分表!A:A,0))=0,"",INDEX(单位卡分表!AF:AF,MATCH(C72,单位卡分表!A:A,0))),IF(LEFT(C72,1)="2",IF(INDEX(技能卡分表!AF:AF,MATCH(C72,技能卡分表!A:A,0))=0,"",INDEX(技能卡分表!AF:AF,MATCH(C72,技能卡分表!A:A,0))),IF(LEFT(C72,1)="4",IF(INDEX(组件分表!X:X,MATCH(VALUE(LEFT(C72,4)),组件分表!A:A,0))=0,"",INDEX(组件分表!X:X,MATCH(VALUE(LEFT(C72,4)),组件分表!A:A,0))),""))),"")</f>
        <v/>
      </c>
      <c r="V72" s="96" t="b">
        <v>0</v>
      </c>
      <c r="W72" s="98">
        <v>100</v>
      </c>
      <c r="X72" s="97"/>
      <c r="Y72" s="97"/>
      <c r="Z72" s="97"/>
      <c r="AA72" s="97"/>
      <c r="AB72" s="97"/>
      <c r="AC72" s="102"/>
    </row>
    <row r="73" ht="32" customHeight="1" spans="3:29">
      <c r="C73" s="44">
        <v>10078</v>
      </c>
      <c r="D73" s="44"/>
      <c r="E73" s="64" t="str">
        <f>IF(LEFT(C73,1)="1",IFERROR(INDEX(单位卡分表!B:B,MATCH(C73,单位卡分表!A:A,0)),"未找到"),IF(LEFT(C73,1)="2",IFERROR(INDEX(技能卡分表!B:B,MATCH(C73,技能卡分表!A:A,0)),"未找到"),IF(LEFT(C73,1)="3",IFERROR(INDEX('永久加成分表（废弃）'!B:B,MATCH(C73,'永久加成分表（废弃）'!A:A,0)),"未找到"),IF(LEFT(C73,1)="4",IFERROR(INDEX(组件分表!C:C,MATCH(VALUE(LEFT(C73,4)),组件分表!A:A,0)),"未找到"),"不匹配"))))</f>
        <v>冰淇淋 甜霜</v>
      </c>
      <c r="F73" s="26" t="str">
        <f>IF(LEFT(C73,1)="1",IFERROR(INDEX(单位卡分表!P:P,MATCH(C73,单位卡分表!A:A,0)),"未找到"),IF(LEFT(C73,1)="2",IFERROR(INDEX(技能卡分表!P:P,MATCH(C73,技能卡分表!A:A,0)),"未找到"),IF(LEFT(C73,1)="3",IFERROR(INDEX('永久加成分表（废弃）'!N:N,MATCH(C73,'永久加成分表（废弃）'!A:A,0)),"未找到"),IF(LEFT(C73,1)="4",IFERROR(INDEX(组件分表!L:L,MATCH(VALUE(LEFT(C73,4)),组件分表!A:A,0)),"未找到"),"不匹配"))))</f>
        <v>经过液体地面时：将地面冻结</v>
      </c>
      <c r="G73" s="26">
        <f>IF(LEFT(C73,1)="1",IFERROR(INDEX(单位卡分表!Q:Q,MATCH(C73,单位卡分表!A:A,0)),"未找到"),IF(LEFT(C73,1)="2",IFERROR(INDEX(技能卡分表!Q:Q,MATCH(C73,技能卡分表!A:A,0)),"未找到"),IF(LEFT(C73,1)="3",IFERROR(INDEX('永久加成分表（废弃）'!O:O,MATCH(C73,'永久加成分表（废弃）'!A:A,0)),"未找到"),IF(LEFT(C73,1)="4",IFERROR(INDEX(组件分表!S:S,MATCH(VALUE(LEFT(C73,4)),组件分表!A:A,0)),"未找到"),"不匹配"))))</f>
        <v>0</v>
      </c>
      <c r="H73" s="44">
        <f t="shared" si="1"/>
        <v>100781</v>
      </c>
      <c r="I73" s="44" t="str">
        <f>IF(LEFT(C73,1)="1",IFERROR(IF(INDEX(单位卡分表!AG:AG,MATCH(C73,单位卡分表!A:A,0))=0,"",INDEX(单位卡分表!AG:AG,MATCH(C73,单位卡分表!A:A,0))),"未找到"),IF(LEFT(C73,1)="2",IFERROR(IF(INDEX(技能卡分表!AG:AG,MATCH(C73,技能卡分表!A:A,0))=0,"",INDEX(技能卡分表!AG:AG,MATCH(C73,技能卡分表!A:A,0))),"未找到"),IF(LEFT(C73,1)="3",IFERROR(IF(INDEX('永久加成分表（废弃）'!AF:AF,MATCH(C73,'永久加成分表（废弃）'!A:A,0))=0,"",INDEX('永久加成分表（废弃）'!AF:AF,MATCH(C73,'永久加成分表（废弃）'!A:A,0))),"未找到"),IF(LEFT(C73,1)="4",IFERROR(IF(INDEX(组件分表!R:R,MATCH(VALUE(LEFT(C73,4)),组件分表!A:A,0))=0,"",INDEX(组件分表!R:R,MATCH(VALUE(LEFT(C73,4)),组件分表!A:A,0))),"未找到"),"不匹配"))))</f>
        <v>Refrigerator</v>
      </c>
      <c r="J73" s="89"/>
      <c r="K73" s="90" t="str">
        <f>IF(LEFT(C73,1)="1",IFERROR(CHOOSE(MATCH(INDEX(单位卡分表!C:C,MATCH(C73,单位卡分表!A:A,0)),{1,4,6},0),"单位卡","英雄卡","雇佣兵卡"),""),"")</f>
        <v>雇佣兵卡</v>
      </c>
      <c r="L73" s="91">
        <v>7</v>
      </c>
      <c r="M73" s="91">
        <v>1</v>
      </c>
      <c r="N73" s="80">
        <v>11.4</v>
      </c>
      <c r="O73" s="80">
        <v>0.5</v>
      </c>
      <c r="P73" s="80">
        <v>0.1</v>
      </c>
      <c r="Q73" s="80">
        <v>0.44</v>
      </c>
      <c r="R73" s="80">
        <v>1.47</v>
      </c>
      <c r="S73" s="80"/>
      <c r="T73" s="94" t="str">
        <f>IFERROR(IF(LEFT(C73,1)="1",IF(INDEX(单位卡分表!AE:AE,MATCH(C73,单位卡分表!A:A,0))=0,"",INDEX(单位卡分表!AE:AE,MATCH(C73,单位卡分表!A:A,0))),IF(LEFT(C73,1)="2",IF(INDEX(技能卡分表!AE:AE,MATCH(C73,技能卡分表!A:A,0))=0,"",INDEX(技能卡分表!AE:AE,MATCH(C73,技能卡分表!A:A,0))),IF(LEFT(C73,1)="4",IF(INDEX(组件分表!W:W,MATCH(VALUE(LEFT(C73,4)),组件分表!A:A,0))=0,"",INDEX(组件分表!W:W,MATCH(VALUE(LEFT(C73,4)),组件分表!A:A,0))),""))),"")</f>
        <v/>
      </c>
      <c r="U73" s="95" t="str">
        <f>IFERROR(IF(LEFT(C73,1)="1",IF(INDEX(单位卡分表!AF:AF,MATCH(C73,单位卡分表!A:A,0))=0,"",INDEX(单位卡分表!AF:AF,MATCH(C73,单位卡分表!A:A,0))),IF(LEFT(C73,1)="2",IF(INDEX(技能卡分表!AF:AF,MATCH(C73,技能卡分表!A:A,0))=0,"",INDEX(技能卡分表!AF:AF,MATCH(C73,技能卡分表!A:A,0))),IF(LEFT(C73,1)="4",IF(INDEX(组件分表!X:X,MATCH(VALUE(LEFT(C73,4)),组件分表!A:A,0))=0,"",INDEX(组件分表!X:X,MATCH(VALUE(LEFT(C73,4)),组件分表!A:A,0))),""))),"")</f>
        <v/>
      </c>
      <c r="V73" s="96" t="b">
        <v>0</v>
      </c>
      <c r="W73" s="98"/>
      <c r="X73" s="97"/>
      <c r="Y73" s="97"/>
      <c r="Z73" s="97"/>
      <c r="AA73" s="97"/>
      <c r="AB73" s="97"/>
      <c r="AC73" s="102"/>
    </row>
    <row r="74" ht="32" customHeight="1" spans="3:29">
      <c r="C74" s="44">
        <v>10079</v>
      </c>
      <c r="D74" s="44"/>
      <c r="E74" s="64" t="str">
        <f>IF(LEFT(C74,1)="1",IFERROR(INDEX(单位卡分表!B:B,MATCH(C74,单位卡分表!A:A,0)),"未找到"),IF(LEFT(C74,1)="2",IFERROR(INDEX(技能卡分表!B:B,MATCH(C74,技能卡分表!A:A,0)),"未找到"),IF(LEFT(C74,1)="3",IFERROR(INDEX('永久加成分表（废弃）'!B:B,MATCH(C74,'永久加成分表（废弃）'!A:A,0)),"未找到"),IF(LEFT(C74,1)="4",IFERROR(INDEX(组件分表!C:C,MATCH(VALUE(LEFT(C74,4)),组件分表!A:A,0)),"未找到"),"不匹配"))))</f>
        <v>炸蛋</v>
      </c>
      <c r="F74" s="26" t="str">
        <f>IF(LEFT(C74,1)="1",IFERROR(INDEX(单位卡分表!P:P,MATCH(C74,单位卡分表!A:A,0)),"未找到"),IF(LEFT(C74,1)="2",IFERROR(INDEX(技能卡分表!P:P,MATCH(C74,技能卡分表!A:A,0)),"未找到"),IF(LEFT(C74,1)="3",IFERROR(INDEX('永久加成分表（废弃）'!N:N,MATCH(C74,'永久加成分表（废弃）'!A:A,0)),"未找到"),IF(LEFT(C74,1)="4",IFERROR(INDEX(组件分表!L:L,MATCH(VALUE(LEFT(C74,4)),组件分表!A:A,0)),"未找到"),"不匹配"))))</f>
        <v>碰到敌方后爆炸，对周围敌方和自身造成{0}点伤害</v>
      </c>
      <c r="G74" s="26" t="str">
        <f>IF(LEFT(C74,1)="1",IFERROR(INDEX(单位卡分表!Q:Q,MATCH(C74,单位卡分表!A:A,0)),"未找到"),IF(LEFT(C74,1)="2",IFERROR(INDEX(技能卡分表!Q:Q,MATCH(C74,技能卡分表!A:A,0)),"未找到"),IF(LEFT(C74,1)="3",IFERROR(INDEX('永久加成分表（废弃）'!O:O,MATCH(C74,'永久加成分表（废弃）'!A:A,0)),"未找到"),IF(LEFT(C74,1)="4",IFERROR(INDEX(组件分表!S:S,MATCH(VALUE(LEFT(C74,4)),组件分表!A:A,0)),"未找到"),"不匹配"))))</f>
        <v>隐藏参数范围{1}，推力{2}</v>
      </c>
      <c r="H74" s="44">
        <f t="shared" si="1"/>
        <v>100791</v>
      </c>
      <c r="I74" s="44" t="str">
        <f>IF(LEFT(C74,1)="1",IFERROR(IF(INDEX(单位卡分表!AG:AG,MATCH(C74,单位卡分表!A:A,0))=0,"",INDEX(单位卡分表!AG:AG,MATCH(C74,单位卡分表!A:A,0))),"未找到"),IF(LEFT(C74,1)="2",IFERROR(IF(INDEX(技能卡分表!AG:AG,MATCH(C74,技能卡分表!A:A,0))=0,"",INDEX(技能卡分表!AG:AG,MATCH(C74,技能卡分表!A:A,0))),"未找到"),IF(LEFT(C74,1)="3",IFERROR(IF(INDEX('永久加成分表（废弃）'!AF:AF,MATCH(C74,'永久加成分表（废弃）'!A:A,0))=0,"",INDEX('永久加成分表（废弃）'!AF:AF,MATCH(C74,'永久加成分表（废弃）'!A:A,0))),"未找到"),IF(LEFT(C74,1)="4",IFERROR(IF(INDEX(组件分表!R:R,MATCH(VALUE(LEFT(C74,4)),组件分表!A:A,0))=0,"",INDEX(组件分表!R:R,MATCH(VALUE(LEFT(C74,4)),组件分表!A:A,0))),"未找到"),"不匹配"))))</f>
        <v>Egg</v>
      </c>
      <c r="J74" s="89"/>
      <c r="K74" s="90" t="str">
        <f>IF(LEFT(C74,1)="1",IFERROR(CHOOSE(MATCH(INDEX(单位卡分表!C:C,MATCH(C74,单位卡分表!A:A,0)),{1,4,6},0),"单位卡","英雄卡","雇佣兵卡"),""),"")</f>
        <v>雇佣兵卡</v>
      </c>
      <c r="L74" s="91">
        <v>5</v>
      </c>
      <c r="M74" s="91">
        <v>1</v>
      </c>
      <c r="N74" s="80">
        <v>11.4</v>
      </c>
      <c r="O74" s="80">
        <v>0.5</v>
      </c>
      <c r="P74" s="80">
        <v>0.1</v>
      </c>
      <c r="Q74" s="80">
        <v>0.44</v>
      </c>
      <c r="R74" s="80">
        <v>1.47</v>
      </c>
      <c r="S74" s="80"/>
      <c r="T74" s="94" t="str">
        <f>IFERROR(IF(LEFT(C74,1)="1",IF(INDEX(单位卡分表!AE:AE,MATCH(C74,单位卡分表!A:A,0))=0,"",INDEX(单位卡分表!AE:AE,MATCH(C74,单位卡分表!A:A,0))),IF(LEFT(C74,1)="2",IF(INDEX(技能卡分表!AE:AE,MATCH(C74,技能卡分表!A:A,0))=0,"",INDEX(技能卡分表!AE:AE,MATCH(C74,技能卡分表!A:A,0))),IF(LEFT(C74,1)="4",IF(INDEX(组件分表!W:W,MATCH(VALUE(LEFT(C74,4)),组件分表!A:A,0))=0,"",INDEX(组件分表!W:W,MATCH(VALUE(LEFT(C74,4)),组件分表!A:A,0))),""))),"")</f>
        <v/>
      </c>
      <c r="U74" s="95" t="str">
        <f>IFERROR(IF(LEFT(C74,1)="1",IF(INDEX(单位卡分表!AF:AF,MATCH(C74,单位卡分表!A:A,0))=0,"",INDEX(单位卡分表!AF:AF,MATCH(C74,单位卡分表!A:A,0))),IF(LEFT(C74,1)="2",IF(INDEX(技能卡分表!AF:AF,MATCH(C74,技能卡分表!A:A,0))=0,"",INDEX(技能卡分表!AF:AF,MATCH(C74,技能卡分表!A:A,0))),IF(LEFT(C74,1)="4",IF(INDEX(组件分表!X:X,MATCH(VALUE(LEFT(C74,4)),组件分表!A:A,0))=0,"",INDEX(组件分表!X:X,MATCH(VALUE(LEFT(C74,4)),组件分表!A:A,0))),""))),"")</f>
        <v/>
      </c>
      <c r="V74" s="96" t="b">
        <v>0</v>
      </c>
      <c r="W74" s="98">
        <v>10</v>
      </c>
      <c r="X74" s="97">
        <v>2.5</v>
      </c>
      <c r="Y74" s="97">
        <v>1</v>
      </c>
      <c r="Z74" s="97"/>
      <c r="AA74" s="97"/>
      <c r="AB74" s="97"/>
      <c r="AC74" s="102"/>
    </row>
    <row r="75" ht="32" customHeight="1" spans="3:29">
      <c r="C75" s="44">
        <v>10080</v>
      </c>
      <c r="D75" s="44"/>
      <c r="E75" s="64" t="str">
        <f>IF(LEFT(C75,1)="1",IFERROR(INDEX(单位卡分表!B:B,MATCH(C75,单位卡分表!A:A,0)),"未找到"),IF(LEFT(C75,1)="2",IFERROR(INDEX(技能卡分表!B:B,MATCH(C75,技能卡分表!A:A,0)),"未找到"),IF(LEFT(C75,1)="3",IFERROR(INDEX('永久加成分表（废弃）'!B:B,MATCH(C75,'永久加成分表（废弃）'!A:A,0)),"未找到"),IF(LEFT(C75,1)="4",IFERROR(INDEX(组件分表!C:C,MATCH(VALUE(LEFT(C75,4)),组件分表!A:A,0)),"未找到"),"不匹配"))))</f>
        <v>安全帽 小橘</v>
      </c>
      <c r="F75" s="26" t="str">
        <f>IF(LEFT(C75,1)="1",IFERROR(INDEX(单位卡分表!P:P,MATCH(C75,单位卡分表!A:A,0)),"未找到"),IF(LEFT(C75,1)="2",IFERROR(INDEX(技能卡分表!P:P,MATCH(C75,技能卡分表!A:A,0)),"未找到"),IF(LEFT(C75,1)="3",IFERROR(INDEX('永久加成分表（废弃）'!N:N,MATCH(C75,'永久加成分表（废弃）'!A:A,0)),"未找到"),IF(LEFT(C75,1)="4",IFERROR(INDEX(组件分表!L:L,MATCH(VALUE(LEFT(C75,4)),组件分表!A:A,0)),"未找到"),"不匹配"))))</f>
        <v>我方单位入场时：入场单位获得一个圣盾</v>
      </c>
      <c r="G75" s="26">
        <f>IF(LEFT(C75,1)="1",IFERROR(INDEX(单位卡分表!Q:Q,MATCH(C75,单位卡分表!A:A,0)),"未找到"),IF(LEFT(C75,1)="2",IFERROR(INDEX(技能卡分表!Q:Q,MATCH(C75,技能卡分表!A:A,0)),"未找到"),IF(LEFT(C75,1)="3",IFERROR(INDEX('永久加成分表（废弃）'!O:O,MATCH(C75,'永久加成分表（废弃）'!A:A,0)),"未找到"),IF(LEFT(C75,1)="4",IFERROR(INDEX(组件分表!S:S,MATCH(VALUE(LEFT(C75,4)),组件分表!A:A,0)),"未找到"),"不匹配"))))</f>
        <v>0</v>
      </c>
      <c r="H75" s="44">
        <f t="shared" si="1"/>
        <v>100801</v>
      </c>
      <c r="I75" s="44" t="str">
        <f>IF(LEFT(C75,1)="1",IFERROR(IF(INDEX(单位卡分表!AG:AG,MATCH(C75,单位卡分表!A:A,0))=0,"",INDEX(单位卡分表!AG:AG,MATCH(C75,单位卡分表!A:A,0))),"未找到"),IF(LEFT(C75,1)="2",IFERROR(IF(INDEX(技能卡分表!AG:AG,MATCH(C75,技能卡分表!A:A,0))=0,"",INDEX(技能卡分表!AG:AG,MATCH(C75,技能卡分表!A:A,0))),"未找到"),IF(LEFT(C75,1)="3",IFERROR(IF(INDEX('永久加成分表（废弃）'!AF:AF,MATCH(C75,'永久加成分表（废弃）'!A:A,0))=0,"",INDEX('永久加成分表（废弃）'!AF:AF,MATCH(C75,'永久加成分表（废弃）'!A:A,0))),"未找到"),IF(LEFT(C75,1)="4",IFERROR(IF(INDEX(组件分表!R:R,MATCH(VALUE(LEFT(C75,4)),组件分表!A:A,0))=0,"",INDEX(组件分表!R:R,MATCH(VALUE(LEFT(C75,4)),组件分表!A:A,0))),"未找到"),"不匹配"))))</f>
        <v>SafeHat</v>
      </c>
      <c r="J75" s="89"/>
      <c r="K75" s="90" t="str">
        <f>IF(LEFT(C75,1)="1",IFERROR(CHOOSE(MATCH(INDEX(单位卡分表!C:C,MATCH(C75,单位卡分表!A:A,0)),{1,4,6},0),"单位卡","英雄卡","雇佣兵卡"),""),"")</f>
        <v>单位卡</v>
      </c>
      <c r="L75" s="91">
        <v>4</v>
      </c>
      <c r="M75" s="91">
        <v>50</v>
      </c>
      <c r="N75" s="80">
        <v>13.6</v>
      </c>
      <c r="O75" s="80">
        <v>0.65</v>
      </c>
      <c r="P75" s="80">
        <v>0.12</v>
      </c>
      <c r="Q75" s="80">
        <v>1.66</v>
      </c>
      <c r="R75" s="80">
        <v>1.47</v>
      </c>
      <c r="S75" s="80"/>
      <c r="T75" s="94" t="str">
        <f>IFERROR(IF(LEFT(C75,1)="1",IF(INDEX(单位卡分表!AE:AE,MATCH(C75,单位卡分表!A:A,0))=0,"",INDEX(单位卡分表!AE:AE,MATCH(C75,单位卡分表!A:A,0))),IF(LEFT(C75,1)="2",IF(INDEX(技能卡分表!AE:AE,MATCH(C75,技能卡分表!A:A,0))=0,"",INDEX(技能卡分表!AE:AE,MATCH(C75,技能卡分表!A:A,0))),IF(LEFT(C75,1)="4",IF(INDEX(组件分表!W:W,MATCH(VALUE(LEFT(C75,4)),组件分表!A:A,0))=0,"",INDEX(组件分表!W:W,MATCH(VALUE(LEFT(C75,4)),组件分表!A:A,0))),""))),"")</f>
        <v/>
      </c>
      <c r="U75" s="95" t="str">
        <f>IFERROR(IF(LEFT(C75,1)="1",IF(INDEX(单位卡分表!AF:AF,MATCH(C75,单位卡分表!A:A,0))=0,"",INDEX(单位卡分表!AF:AF,MATCH(C75,单位卡分表!A:A,0))),IF(LEFT(C75,1)="2",IF(INDEX(技能卡分表!AF:AF,MATCH(C75,技能卡分表!A:A,0))=0,"",INDEX(技能卡分表!AF:AF,MATCH(C75,技能卡分表!A:A,0))),IF(LEFT(C75,1)="4",IF(INDEX(组件分表!X:X,MATCH(VALUE(LEFT(C75,4)),组件分表!A:A,0))=0,"",INDEX(组件分表!X:X,MATCH(VALUE(LEFT(C75,4)),组件分表!A:A,0))),""))),"")</f>
        <v/>
      </c>
      <c r="V75" s="96" t="b">
        <v>0</v>
      </c>
      <c r="W75" s="98"/>
      <c r="X75" s="97"/>
      <c r="Y75" s="97"/>
      <c r="Z75" s="97"/>
      <c r="AA75" s="97"/>
      <c r="AB75" s="97"/>
      <c r="AC75" s="102"/>
    </row>
    <row r="76" ht="19" customHeight="1" spans="3:29">
      <c r="C76" s="44">
        <v>20010</v>
      </c>
      <c r="D76" s="50"/>
      <c r="E76" s="64" t="str">
        <f>IF(LEFT(C76,1)="1",IFERROR(INDEX(单位卡分表!B:B,MATCH(C76,单位卡分表!A:A,0)),"未找到"),IF(LEFT(C76,1)="2",IFERROR(INDEX(技能卡分表!B:B,MATCH(C76,技能卡分表!A:A,0)),"未找到"),IF(LEFT(C76,1)="3",IFERROR(INDEX('永久加成分表（废弃）'!B:B,MATCH(C76,'永久加成分表（废弃）'!A:A,0)),"未找到"),IF(LEFT(C76,1)="4",IFERROR(INDEX(组件分表!C:C,MATCH(VALUE(LEFT(C76,4)),组件分表!A:A,0)),"未找到"),"不匹配"))))</f>
        <v>切分</v>
      </c>
      <c r="F76" s="26" t="str">
        <f>IF(LEFT(C76,1)="1",IFERROR(INDEX(单位卡分表!P:P,MATCH(C76,单位卡分表!A:A,0)),"未找到"),IF(LEFT(C76,1)="2",IFERROR(INDEX(技能卡分表!P:P,MATCH(C76,技能卡分表!A:A,0)),"未找到"),IF(LEFT(C76,1)="3",IFERROR(INDEX('永久加成分表（废弃）'!N:N,MATCH(C76,'永久加成分表（废弃）'!A:A,0)),"未找到"),IF(LEFT(C76,1)="4",IFERROR(INDEX(组件分表!L:L,MATCH(VALUE(LEFT(C76,4)),组件分表!A:A,0)),"未找到"),"不匹配"))))</f>
        <v>场景穿透，将经过的我方非复制随从单位切成两个较小的复制单位，属性为原单位的{2}%</v>
      </c>
      <c r="G76" s="26" t="str">
        <f>IF(LEFT(C76,1)="1",IFERROR(INDEX(单位卡分表!Q:Q,MATCH(C76,单位卡分表!A:A,0)),"未找到"),IF(LEFT(C76,1)="2",IFERROR(INDEX(技能卡分表!Q:Q,MATCH(C76,技能卡分表!A:A,0)),"未找到"),IF(LEFT(C76,1)="3",IFERROR(INDEX('永久加成分表（废弃）'!O:O,MATCH(C76,'永久加成分表（废弃）'!A:A,0)),"未找到"),IF(LEFT(C76,1)="4",IFERROR(INDEX(组件分表!S:S,MATCH(VALUE(LEFT(C76,4)),组件分表!A:A,0)),"未找到"),"不匹配"))))</f>
        <v>属性百分比可配，向上取整，隐藏参数，体积减小{0}%，质量减少{1}%</v>
      </c>
      <c r="H76" s="44">
        <f t="shared" si="1"/>
        <v>200101</v>
      </c>
      <c r="I76" s="44" t="str">
        <f>IF(LEFT(C76,1)="1",IFERROR(IF(INDEX(单位卡分表!AG:AG,MATCH(C76,单位卡分表!A:A,0))=0,"",INDEX(单位卡分表!AG:AG,MATCH(C76,单位卡分表!A:A,0))),"未找到"),IF(LEFT(C76,1)="2",IFERROR(IF(INDEX(技能卡分表!AG:AG,MATCH(C76,技能卡分表!A:A,0))=0,"",INDEX(技能卡分表!AG:AG,MATCH(C76,技能卡分表!A:A,0))),"未找到"),IF(LEFT(C76,1)="3",IFERROR(IF(INDEX('永久加成分表（废弃）'!AF:AF,MATCH(C76,'永久加成分表（废弃）'!A:A,0))=0,"",INDEX('永久加成分表（废弃）'!AF:AF,MATCH(C76,'永久加成分表（废弃）'!A:A,0))),"未找到"),IF(LEFT(C76,1)="4",IFERROR(IF(INDEX(组件分表!R:R,MATCH(VALUE(LEFT(C76,4)),组件分表!A:A,0))=0,"",INDEX(组件分表!R:R,MATCH(VALUE(LEFT(C76,4)),组件分表!A:A,0))),"未找到"),"不匹配"))))</f>
        <v>SplitCollisionCreature</v>
      </c>
      <c r="J76" s="89">
        <v>5</v>
      </c>
      <c r="K76" s="90" t="str">
        <f>IF(LEFT(C76,1)="1",IFERROR(CHOOSE(MATCH(INDEX(单位卡分表!C:C,MATCH(C76,单位卡分表!A:A,0)),{1,4,6},0),"单位卡","英雄卡","雇佣兵卡"),""),"")</f>
        <v/>
      </c>
      <c r="L76" s="105"/>
      <c r="M76" s="105"/>
      <c r="N76" s="80">
        <v>9.87</v>
      </c>
      <c r="O76" s="80">
        <v>0.5</v>
      </c>
      <c r="P76" s="80">
        <v>0.1</v>
      </c>
      <c r="Q76" s="80">
        <v>0.94</v>
      </c>
      <c r="R76" s="80">
        <v>0.61</v>
      </c>
      <c r="S76" s="80">
        <v>2.5</v>
      </c>
      <c r="T76" s="94" t="str">
        <f>IFERROR(IF(LEFT(C76,1)="1",IF(INDEX(单位卡分表!AE:AE,MATCH(C76,单位卡分表!A:A,0))=0,"",INDEX(单位卡分表!AE:AE,MATCH(C76,单位卡分表!A:A,0))),IF(LEFT(C76,1)="2",IF(INDEX(技能卡分表!AE:AE,MATCH(C76,技能卡分表!A:A,0))=0,"",INDEX(技能卡分表!AE:AE,MATCH(C76,技能卡分表!A:A,0))),IF(LEFT(C76,1)="4",IF(INDEX(组件分表!W:W,MATCH(VALUE(LEFT(C76,4)),组件分表!A:A,0))=0,"",INDEX(组件分表!W:W,MATCH(VALUE(LEFT(C76,4)),组件分表!A:A,0))),""))),"")</f>
        <v>Times</v>
      </c>
      <c r="U76" s="95">
        <f>IFERROR(IF(LEFT(C76,1)="1",IF(INDEX(单位卡分表!AF:AF,MATCH(C76,单位卡分表!A:A,0))=0,"",INDEX(单位卡分表!AF:AF,MATCH(C76,单位卡分表!A:A,0))),IF(LEFT(C76,1)="2",IF(INDEX(技能卡分表!AF:AF,MATCH(C76,技能卡分表!A:A,0))=0,"",INDEX(技能卡分表!AF:AF,MATCH(C76,技能卡分表!A:A,0))),IF(LEFT(C76,1)="4",IF(INDEX(组件分表!X:X,MATCH(VALUE(LEFT(C76,4)),组件分表!A:A,0))=0,"",INDEX(组件分表!X:X,MATCH(VALUE(LEFT(C76,4)),组件分表!A:A,0))),""))),"")</f>
        <v>1</v>
      </c>
      <c r="V76" s="96" t="b">
        <v>0</v>
      </c>
      <c r="W76" s="97">
        <v>20</v>
      </c>
      <c r="X76" s="97">
        <v>20</v>
      </c>
      <c r="Y76" s="97">
        <v>50</v>
      </c>
      <c r="Z76" s="97"/>
      <c r="AA76" s="97"/>
      <c r="AB76" s="97"/>
      <c r="AC76" s="102"/>
    </row>
    <row r="77" ht="19" customHeight="1" spans="3:29">
      <c r="C77" s="44">
        <v>20011</v>
      </c>
      <c r="D77" s="50"/>
      <c r="E77" s="64" t="str">
        <f>IF(LEFT(C77,1)="1",IFERROR(INDEX(单位卡分表!B:B,MATCH(C77,单位卡分表!A:A,0)),"未找到"),IF(LEFT(C77,1)="2",IFERROR(INDEX(技能卡分表!B:B,MATCH(C77,技能卡分表!A:A,0)),"未找到"),IF(LEFT(C77,1)="3",IFERROR(INDEX('永久加成分表（废弃）'!B:B,MATCH(C77,'永久加成分表（废弃）'!A:A,0)),"未找到"),IF(LEFT(C77,1)="4",IFERROR(INDEX(组件分表!C:C,MATCH(VALUE(LEFT(C77,4)),组件分表!A:A,0)),"未找到"),"不匹配"))))</f>
        <v>魅惑</v>
      </c>
      <c r="F77" s="26" t="str">
        <f>IF(LEFT(C77,1)="1",IFERROR(INDEX(单位卡分表!P:P,MATCH(C77,单位卡分表!A:A,0)),"未找到"),IF(LEFT(C77,1)="2",IFERROR(INDEX(技能卡分表!P:P,MATCH(C77,技能卡分表!A:A,0)),"未找到"),IF(LEFT(C77,1)="3",IFERROR(INDEX('永久加成分表（废弃）'!N:N,MATCH(C77,'永久加成分表（废弃）'!A:A,0)),"未找到"),IF(LEFT(C77,1)="4",IFERROR(INDEX(组件分表!L:L,MATCH(VALUE(LEFT(C77,4)),组件分表!A:A,0)),"未找到"),"不匹配"))))</f>
        <v>指定战场任意位置，敌方英雄向该位置位移</v>
      </c>
      <c r="G77" s="26" t="str">
        <f>IF(LEFT(C77,1)="1",IFERROR(INDEX(单位卡分表!Q:Q,MATCH(C77,单位卡分表!A:A,0)),"未找到"),IF(LEFT(C77,1)="2",IFERROR(INDEX(技能卡分表!Q:Q,MATCH(C77,技能卡分表!A:A,0)),"未找到"),IF(LEFT(C77,1)="3",IFERROR(INDEX('永久加成分表（废弃）'!O:O,MATCH(C77,'永久加成分表（废弃）'!A:A,0)),"未找到"),IF(LEFT(C77,1)="4",IFERROR(INDEX(组件分表!S:S,MATCH(VALUE(LEFT(C77,4)),组件分表!A:A,0)),"未找到"),"不匹配"))))</f>
        <v>隐藏参数位移力度{0}，不能移动的英雄不生效</v>
      </c>
      <c r="H77" s="44">
        <f t="shared" si="1"/>
        <v>200111</v>
      </c>
      <c r="I77" s="44" t="str">
        <f>IF(LEFT(C77,1)="1",IFERROR(IF(INDEX(单位卡分表!AG:AG,MATCH(C77,单位卡分表!A:A,0))=0,"",INDEX(单位卡分表!AG:AG,MATCH(C77,单位卡分表!A:A,0))),"未找到"),IF(LEFT(C77,1)="2",IFERROR(IF(INDEX(技能卡分表!AG:AG,MATCH(C77,技能卡分表!A:A,0))=0,"",INDEX(技能卡分表!AG:AG,MATCH(C77,技能卡分表!A:A,0))),"未找到"),IF(LEFT(C77,1)="3",IFERROR(IF(INDEX('永久加成分表（废弃）'!AF:AF,MATCH(C77,'永久加成分表（废弃）'!A:A,0))=0,"",INDEX('永久加成分表（废弃）'!AF:AF,MATCH(C77,'永久加成分表（废弃）'!A:A,0))),"未找到"),IF(LEFT(C77,1)="4",IFERROR(IF(INDEX(组件分表!R:R,MATCH(VALUE(LEFT(C77,4)),组件分表!A:A,0))=0,"",INDEX(组件分表!R:R,MATCH(VALUE(LEFT(C77,4)),组件分表!A:A,0))),"未找到"),"不匹配"))))</f>
        <v>CharmHero</v>
      </c>
      <c r="J77" s="89">
        <v>6</v>
      </c>
      <c r="K77" s="90" t="str">
        <f>IF(LEFT(C77,1)="1",IFERROR(CHOOSE(MATCH(INDEX(单位卡分表!C:C,MATCH(C77,单位卡分表!A:A,0)),{1,4,6},0),"单位卡","英雄卡","雇佣兵卡"),""),"")</f>
        <v/>
      </c>
      <c r="L77" s="105"/>
      <c r="M77" s="105"/>
      <c r="N77" s="80">
        <v>9.87</v>
      </c>
      <c r="O77" s="80">
        <v>0.5</v>
      </c>
      <c r="P77" s="80">
        <v>0.1</v>
      </c>
      <c r="Q77" s="80">
        <v>0.94</v>
      </c>
      <c r="R77" s="80">
        <v>0.61</v>
      </c>
      <c r="S77" s="80">
        <v>2.5</v>
      </c>
      <c r="T77" s="94" t="str">
        <f>IFERROR(IF(LEFT(C77,1)="1",IF(INDEX(单位卡分表!AE:AE,MATCH(C77,单位卡分表!A:A,0))=0,"",INDEX(单位卡分表!AE:AE,MATCH(C77,单位卡分表!A:A,0))),IF(LEFT(C77,1)="2",IF(INDEX(技能卡分表!AE:AE,MATCH(C77,技能卡分表!A:A,0))=0,"",INDEX(技能卡分表!AE:AE,MATCH(C77,技能卡分表!A:A,0))),IF(LEFT(C77,1)="4",IF(INDEX(组件分表!W:W,MATCH(VALUE(LEFT(C77,4)),组件分表!A:A,0))=0,"",INDEX(组件分表!W:W,MATCH(VALUE(LEFT(C77,4)),组件分表!A:A,0))),""))),"")</f>
        <v>Times</v>
      </c>
      <c r="U77" s="95">
        <f>IFERROR(IF(LEFT(C77,1)="1",IF(INDEX(单位卡分表!AF:AF,MATCH(C77,单位卡分表!A:A,0))=0,"",INDEX(单位卡分表!AF:AF,MATCH(C77,单位卡分表!A:A,0))),IF(LEFT(C77,1)="2",IF(INDEX(技能卡分表!AF:AF,MATCH(C77,技能卡分表!A:A,0))=0,"",INDEX(技能卡分表!AF:AF,MATCH(C77,技能卡分表!A:A,0))),IF(LEFT(C77,1)="4",IF(INDEX(组件分表!X:X,MATCH(VALUE(LEFT(C77,4)),组件分表!A:A,0))=0,"",INDEX(组件分表!X:X,MATCH(VALUE(LEFT(C77,4)),组件分表!A:A,0))),""))),"")</f>
        <v>1</v>
      </c>
      <c r="V77" s="96" t="b">
        <v>0</v>
      </c>
      <c r="W77" s="97">
        <v>15</v>
      </c>
      <c r="X77" s="97"/>
      <c r="Y77" s="97"/>
      <c r="Z77" s="97"/>
      <c r="AA77" s="97"/>
      <c r="AB77" s="97"/>
      <c r="AC77" s="102"/>
    </row>
    <row r="78" ht="19" customHeight="1" spans="3:29">
      <c r="C78" s="44">
        <v>20012</v>
      </c>
      <c r="D78" s="50"/>
      <c r="E78" s="64" t="str">
        <f>IF(LEFT(C78,1)="1",IFERROR(INDEX(单位卡分表!B:B,MATCH(C78,单位卡分表!A:A,0)),"未找到"),IF(LEFT(C78,1)="2",IFERROR(INDEX(技能卡分表!B:B,MATCH(C78,技能卡分表!A:A,0)),"未找到"),IF(LEFT(C78,1)="3",IFERROR(INDEX('永久加成分表（废弃）'!B:B,MATCH(C78,'永久加成分表（废弃）'!A:A,0)),"未找到"),IF(LEFT(C78,1)="4",IFERROR(INDEX(组件分表!C:C,MATCH(VALUE(LEFT(C78,4)),组件分表!A:A,0)),"未找到"),"不匹配"))))</f>
        <v>弹射锯片</v>
      </c>
      <c r="F78" s="26" t="str">
        <f>IF(LEFT(C78,1)="1",IFERROR(INDEX(单位卡分表!P:P,MATCH(C78,单位卡分表!A:A,0)),"未找到"),IF(LEFT(C78,1)="2",IFERROR(INDEX(技能卡分表!P:P,MATCH(C78,技能卡分表!A:A,0)),"未找到"),IF(LEFT(C78,1)="3",IFERROR(INDEX('永久加成分表（废弃）'!N:N,MATCH(C78,'永久加成分表（废弃）'!A:A,0)),"未找到"),IF(LEFT(C78,1)="4",IFERROR(INDEX(组件分表!L:L,MATCH(VALUE(LEFT(C78,4)),组件分表!A:A,0)),"未找到"),"不匹配"))))</f>
        <v>穿透，造成{0}伤害，每穿透一个单位伤害增加{1}%</v>
      </c>
      <c r="G78" s="26" t="str">
        <f>IF(LEFT(C78,1)="1",IFERROR(INDEX(单位卡分表!Q:Q,MATCH(C78,单位卡分表!A:A,0)),"未找到"),IF(LEFT(C78,1)="2",IFERROR(INDEX(技能卡分表!Q:Q,MATCH(C78,技能卡分表!A:A,0)),"未找到"),IF(LEFT(C78,1)="3",IFERROR(INDEX('永久加成分表（废弃）'!O:O,MATCH(C78,'永久加成分表（废弃）'!A:A,0)),"未找到"),IF(LEFT(C78,1)="4",IFERROR(INDEX(组件分表!S:S,MATCH(VALUE(LEFT(C78,4)),组件分表!A:A,0)),"未找到"),"不匹配"))))</f>
        <v>计算友方单位，先加后乘，隐藏参数最小伤害间隔{2}秒</v>
      </c>
      <c r="H78" s="44">
        <f t="shared" si="1"/>
        <v>200121</v>
      </c>
      <c r="I78" s="44" t="str">
        <f>IF(LEFT(C78,1)="1",IFERROR(IF(INDEX(单位卡分表!AG:AG,MATCH(C78,单位卡分表!A:A,0))=0,"",INDEX(单位卡分表!AG:AG,MATCH(C78,单位卡分表!A:A,0))),"未找到"),IF(LEFT(C78,1)="2",IFERROR(IF(INDEX(技能卡分表!AG:AG,MATCH(C78,技能卡分表!A:A,0))=0,"",INDEX(技能卡分表!AG:AG,MATCH(C78,技能卡分表!A:A,0))),"未找到"),IF(LEFT(C78,1)="3",IFERROR(IF(INDEX('永久加成分表（废弃）'!AF:AF,MATCH(C78,'永久加成分表（废弃）'!A:A,0))=0,"",INDEX('永久加成分表（废弃）'!AF:AF,MATCH(C78,'永久加成分表（废弃）'!A:A,0))),"未找到"),IF(LEFT(C78,1)="4",IFERROR(IF(INDEX(组件分表!R:R,MATCH(VALUE(LEFT(C78,4)),组件分表!A:A,0))=0,"",INDEX(组件分表!R:R,MATCH(VALUE(LEFT(C78,4)),组件分表!A:A,0))),"未找到"),"不匹配"))))</f>
        <v>CollisionCauseDamage</v>
      </c>
      <c r="J78" s="89">
        <v>6</v>
      </c>
      <c r="K78" s="90" t="str">
        <f>IF(LEFT(C78,1)="1",IFERROR(CHOOSE(MATCH(INDEX(单位卡分表!C:C,MATCH(C78,单位卡分表!A:A,0)),{1,4,6},0),"单位卡","英雄卡","雇佣兵卡"),""),"")</f>
        <v/>
      </c>
      <c r="L78" s="105"/>
      <c r="M78" s="105"/>
      <c r="N78" s="80">
        <v>9.87</v>
      </c>
      <c r="O78" s="80">
        <v>1</v>
      </c>
      <c r="P78" s="80">
        <v>0.1</v>
      </c>
      <c r="Q78" s="80">
        <v>0.1</v>
      </c>
      <c r="R78" s="80">
        <v>0.1</v>
      </c>
      <c r="S78" s="80">
        <v>4</v>
      </c>
      <c r="T78" s="94" t="str">
        <f>IFERROR(IF(LEFT(C78,1)="1",IF(INDEX(单位卡分表!AE:AE,MATCH(C78,单位卡分表!A:A,0))=0,"",INDEX(单位卡分表!AE:AE,MATCH(C78,单位卡分表!A:A,0))),IF(LEFT(C78,1)="2",IF(INDEX(技能卡分表!AE:AE,MATCH(C78,技能卡分表!A:A,0))=0,"",INDEX(技能卡分表!AE:AE,MATCH(C78,技能卡分表!A:A,0))),IF(LEFT(C78,1)="4",IF(INDEX(组件分表!W:W,MATCH(VALUE(LEFT(C78,4)),组件分表!A:A,0))=0,"",INDEX(组件分表!W:W,MATCH(VALUE(LEFT(C78,4)),组件分表!A:A,0))),""))),"")</f>
        <v>Times</v>
      </c>
      <c r="U78" s="95">
        <f>IFERROR(IF(LEFT(C78,1)="1",IF(INDEX(单位卡分表!AF:AF,MATCH(C78,单位卡分表!A:A,0))=0,"",INDEX(单位卡分表!AF:AF,MATCH(C78,单位卡分表!A:A,0))),IF(LEFT(C78,1)="2",IF(INDEX(技能卡分表!AF:AF,MATCH(C78,技能卡分表!A:A,0))=0,"",INDEX(技能卡分表!AF:AF,MATCH(C78,技能卡分表!A:A,0))),IF(LEFT(C78,1)="4",IF(INDEX(组件分表!X:X,MATCH(VALUE(LEFT(C78,4)),组件分表!A:A,0))=0,"",INDEX(组件分表!X:X,MATCH(VALUE(LEFT(C78,4)),组件分表!A:A,0))),""))),"")</f>
        <v>1</v>
      </c>
      <c r="V78" s="96" t="b">
        <v>0</v>
      </c>
      <c r="W78" s="97">
        <v>2</v>
      </c>
      <c r="X78" s="97">
        <v>15</v>
      </c>
      <c r="Y78" s="97">
        <v>0.2</v>
      </c>
      <c r="Z78" s="97"/>
      <c r="AA78" s="97"/>
      <c r="AB78" s="97"/>
      <c r="AC78" s="102"/>
    </row>
    <row r="79" ht="19" customHeight="1" spans="3:29">
      <c r="C79" s="44">
        <v>20013</v>
      </c>
      <c r="D79" s="50"/>
      <c r="E79" s="64" t="str">
        <f>IF(LEFT(C79,1)="1",IFERROR(INDEX(单位卡分表!B:B,MATCH(C79,单位卡分表!A:A,0)),"未找到"),IF(LEFT(C79,1)="2",IFERROR(INDEX(技能卡分表!B:B,MATCH(C79,技能卡分表!A:A,0)),"未找到"),IF(LEFT(C79,1)="3",IFERROR(INDEX('永久加成分表（废弃）'!B:B,MATCH(C79,'永久加成分表（废弃）'!A:A,0)),"未找到"),IF(LEFT(C79,1)="4",IFERROR(INDEX(组件分表!C:C,MATCH(VALUE(LEFT(C79,4)),组件分表!A:A,0)),"未找到"),"不匹配"))))</f>
        <v>自制手雷</v>
      </c>
      <c r="F79" s="26" t="str">
        <f>IF(LEFT(C79,1)="1",IFERROR(INDEX(单位卡分表!P:P,MATCH(C79,单位卡分表!A:A,0)),"未找到"),IF(LEFT(C79,1)="2",IFERROR(INDEX(技能卡分表!P:P,MATCH(C79,技能卡分表!A:A,0)),"未找到"),IF(LEFT(C79,1)="3",IFERROR(INDEX('永久加成分表（废弃）'!N:N,MATCH(C79,'永久加成分表（废弃）'!A:A,0)),"未找到"),IF(LEFT(C79,1)="4",IFERROR(INDEX(组件分表!L:L,MATCH(VALUE(LEFT(C79,4)),组件分表!A:A,0)),"未找到"),"不匹配"))))</f>
        <v>碰到首个敌方时，对范围内的敌方造成{0}伤害</v>
      </c>
      <c r="G79" s="26" t="str">
        <f>IF(LEFT(C79,1)="1",IFERROR(INDEX(单位卡分表!Q:Q,MATCH(C79,单位卡分表!A:A,0)),"未找到"),IF(LEFT(C79,1)="2",IFERROR(INDEX(技能卡分表!Q:Q,MATCH(C79,技能卡分表!A:A,0)),"未找到"),IF(LEFT(C79,1)="3",IFERROR(INDEX('永久加成分表（废弃）'!O:O,MATCH(C79,'永久加成分表（废弃）'!A:A,0)),"未找到"),IF(LEFT(C79,1)="4",IFERROR(INDEX(组件分表!S:S,MATCH(VALUE(LEFT(C79,4)),组件分表!A:A,0)),"未找到"),"不匹配"))))</f>
        <v>隐藏参数范围大小{1}，隐藏参数中心点向四周的推力{2}</v>
      </c>
      <c r="H79" s="44">
        <f t="shared" si="1"/>
        <v>200131</v>
      </c>
      <c r="I79" s="44" t="str">
        <f>IF(LEFT(C79,1)="1",IFERROR(IF(INDEX(单位卡分表!AG:AG,MATCH(C79,单位卡分表!A:A,0))=0,"",INDEX(单位卡分表!AG:AG,MATCH(C79,单位卡分表!A:A,0))),"未找到"),IF(LEFT(C79,1)="2",IFERROR(IF(INDEX(技能卡分表!AG:AG,MATCH(C79,技能卡分表!A:A,0))=0,"",INDEX(技能卡分表!AG:AG,MATCH(C79,技能卡分表!A:A,0))),"未找到"),IF(LEFT(C79,1)="3",IFERROR(IF(INDEX('永久加成分表（废弃）'!AF:AF,MATCH(C79,'永久加成分表（废弃）'!A:A,0))=0,"",INDEX('永久加成分表（废弃）'!AF:AF,MATCH(C79,'永久加成分表（废弃）'!A:A,0))),"未找到"),IF(LEFT(C79,1)="4",IFERROR(IF(INDEX(组件分表!R:R,MATCH(VALUE(LEFT(C79,4)),组件分表!A:A,0))=0,"",INDEX(组件分表!R:R,MATCH(VALUE(LEFT(C79,4)),组件分表!A:A,0))),"未找到"),"不匹配"))))</f>
        <v>CollisionCauseRangeDamageOnce</v>
      </c>
      <c r="J79" s="89">
        <v>4</v>
      </c>
      <c r="K79" s="90" t="str">
        <f>IF(LEFT(C79,1)="1",IFERROR(CHOOSE(MATCH(INDEX(单位卡分表!C:C,MATCH(C79,单位卡分表!A:A,0)),{1,4,6},0),"单位卡","英雄卡","雇佣兵卡"),""),"")</f>
        <v/>
      </c>
      <c r="L79" s="105"/>
      <c r="M79" s="105"/>
      <c r="N79" s="80">
        <v>4</v>
      </c>
      <c r="O79" s="80">
        <v>0.5</v>
      </c>
      <c r="P79" s="80">
        <v>0.1</v>
      </c>
      <c r="Q79" s="80">
        <v>0.94</v>
      </c>
      <c r="R79" s="80">
        <v>0.61</v>
      </c>
      <c r="S79" s="80">
        <v>3</v>
      </c>
      <c r="T79" s="94" t="str">
        <f>IFERROR(IF(LEFT(C79,1)="1",IF(INDEX(单位卡分表!AE:AE,MATCH(C79,单位卡分表!A:A,0))=0,"",INDEX(单位卡分表!AE:AE,MATCH(C79,单位卡分表!A:A,0))),IF(LEFT(C79,1)="2",IF(INDEX(技能卡分表!AE:AE,MATCH(C79,技能卡分表!A:A,0))=0,"",INDEX(技能卡分表!AE:AE,MATCH(C79,技能卡分表!A:A,0))),IF(LEFT(C79,1)="4",IF(INDEX(组件分表!W:W,MATCH(VALUE(LEFT(C79,4)),组件分表!A:A,0))=0,"",INDEX(组件分表!W:W,MATCH(VALUE(LEFT(C79,4)),组件分表!A:A,0))),""))),"")</f>
        <v>Times</v>
      </c>
      <c r="U79" s="95">
        <f>IFERROR(IF(LEFT(C79,1)="1",IF(INDEX(单位卡分表!AF:AF,MATCH(C79,单位卡分表!A:A,0))=0,"",INDEX(单位卡分表!AF:AF,MATCH(C79,单位卡分表!A:A,0))),IF(LEFT(C79,1)="2",IF(INDEX(技能卡分表!AF:AF,MATCH(C79,技能卡分表!A:A,0))=0,"",INDEX(技能卡分表!AF:AF,MATCH(C79,技能卡分表!A:A,0))),IF(LEFT(C79,1)="4",IF(INDEX(组件分表!X:X,MATCH(VALUE(LEFT(C79,4)),组件分表!A:A,0))=0,"",INDEX(组件分表!X:X,MATCH(VALUE(LEFT(C79,4)),组件分表!A:A,0))),""))),"")</f>
        <v>1</v>
      </c>
      <c r="V79" s="96" t="b">
        <v>0</v>
      </c>
      <c r="W79" s="97">
        <v>16</v>
      </c>
      <c r="X79" s="97">
        <v>1</v>
      </c>
      <c r="Y79" s="97">
        <v>6</v>
      </c>
      <c r="Z79" s="97"/>
      <c r="AA79" s="97"/>
      <c r="AB79" s="97"/>
      <c r="AC79" s="102"/>
    </row>
    <row r="80" ht="19" customHeight="1" spans="3:29">
      <c r="C80" s="44">
        <v>20014</v>
      </c>
      <c r="D80" s="50"/>
      <c r="E80" s="64" t="str">
        <f>IF(LEFT(C80,1)="1",IFERROR(INDEX(单位卡分表!B:B,MATCH(C80,单位卡分表!A:A,0)),"未找到"),IF(LEFT(C80,1)="2",IFERROR(INDEX(技能卡分表!B:B,MATCH(C80,技能卡分表!A:A,0)),"未找到"),IF(LEFT(C80,1)="3",IFERROR(INDEX('永久加成分表（废弃）'!B:B,MATCH(C80,'永久加成分表（废弃）'!A:A,0)),"未找到"),IF(LEFT(C80,1)="4",IFERROR(INDEX(组件分表!C:C,MATCH(VALUE(LEFT(C80,4)),组件分表!A:A,0)),"未找到"),"不匹配"))))</f>
        <v>见证我！</v>
      </c>
      <c r="F80" s="26" t="str">
        <f>IF(LEFT(C80,1)="1",IFERROR(INDEX(单位卡分表!P:P,MATCH(C80,单位卡分表!A:A,0)),"未找到"),IF(LEFT(C80,1)="2",IFERROR(INDEX(技能卡分表!P:P,MATCH(C80,技能卡分表!A:A,0)),"未找到"),IF(LEFT(C80,1)="3",IFERROR(INDEX('永久加成分表（废弃）'!N:N,MATCH(C80,'永久加成分表（废弃）'!A:A,0)),"未找到"),IF(LEFT(C80,1)="4",IFERROR(INDEX(组件分表!L:L,MATCH(VALUE(LEFT(C80,4)),组件分表!A:A,0)),"未找到"),"不匹配"))))</f>
        <v>杀死我方生命最低的随从，对周围敌方造成{0}点伤害</v>
      </c>
      <c r="G80" s="26" t="str">
        <f>IF(LEFT(C80,1)="1",IFERROR(INDEX(单位卡分表!Q:Q,MATCH(C80,单位卡分表!A:A,0)),"未找到"),IF(LEFT(C80,1)="2",IFERROR(INDEX(技能卡分表!Q:Q,MATCH(C80,技能卡分表!A:A,0)),"未找到"),IF(LEFT(C80,1)="3",IFERROR(INDEX('永久加成分表（废弃）'!O:O,MATCH(C80,'永久加成分表（废弃）'!A:A,0)),"未找到"),IF(LEFT(C80,1)="4",IFERROR(INDEX(组件分表!S:S,MATCH(VALUE(LEFT(C80,4)),组件分表!A:A,0)),"未找到"),"不匹配"))))</f>
        <v>隐藏参数范围大小{1}，推力参数{2}，如果有多个血量相同的单位例如牙膏，则都爆炸，多个爆炸做个小延时。拖出去时提示一下哪些单位会爆炸</v>
      </c>
      <c r="H80" s="44">
        <f t="shared" si="1"/>
        <v>200141</v>
      </c>
      <c r="I80" s="44" t="str">
        <f>IF(LEFT(C80,1)="1",IFERROR(IF(INDEX(单位卡分表!AG:AG,MATCH(C80,单位卡分表!A:A,0))=0,"",INDEX(单位卡分表!AG:AG,MATCH(C80,单位卡分表!A:A,0))),"未找到"),IF(LEFT(C80,1)="2",IFERROR(IF(INDEX(技能卡分表!AG:AG,MATCH(C80,技能卡分表!A:A,0))=0,"",INDEX(技能卡分表!AG:AG,MATCH(C80,技能卡分表!A:A,0))),"未找到"),IF(LEFT(C80,1)="3",IFERROR(IF(INDEX('永久加成分表（废弃）'!AF:AF,MATCH(C80,'永久加成分表（废弃）'!A:A,0))=0,"",INDEX('永久加成分表（废弃）'!AF:AF,MATCH(C80,'永久加成分表（废弃）'!A:A,0))),"未找到"),IF(LEFT(C80,1)="4",IFERROR(IF(INDEX(组件分表!R:R,MATCH(VALUE(LEFT(C80,4)),组件分表!A:A,0))=0,"",INDEX(组件分表!R:R,MATCH(VALUE(LEFT(C80,4)),组件分表!A:A,0))),"未找到"),"不匹配"))))</f>
        <v>SelfDestructCauseRangeDamage</v>
      </c>
      <c r="J80" s="89">
        <v>3</v>
      </c>
      <c r="K80" s="90" t="str">
        <f>IF(LEFT(C80,1)="1",IFERROR(CHOOSE(MATCH(INDEX(单位卡分表!C:C,MATCH(C80,单位卡分表!A:A,0)),{1,4,6},0),"单位卡","英雄卡","雇佣兵卡"),""),"")</f>
        <v/>
      </c>
      <c r="L80" s="105"/>
      <c r="M80" s="105"/>
      <c r="N80" s="80">
        <v>9.87</v>
      </c>
      <c r="O80" s="80">
        <v>0.5</v>
      </c>
      <c r="P80" s="80">
        <v>0.1</v>
      </c>
      <c r="Q80" s="80">
        <v>0.94</v>
      </c>
      <c r="R80" s="80">
        <v>0.61</v>
      </c>
      <c r="S80" s="80">
        <v>2</v>
      </c>
      <c r="T80" s="94" t="str">
        <f>IFERROR(IF(LEFT(C80,1)="1",IF(INDEX(单位卡分表!AE:AE,MATCH(C80,单位卡分表!A:A,0))=0,"",INDEX(单位卡分表!AE:AE,MATCH(C80,单位卡分表!A:A,0))),IF(LEFT(C80,1)="2",IF(INDEX(技能卡分表!AE:AE,MATCH(C80,技能卡分表!A:A,0))=0,"",INDEX(技能卡分表!AE:AE,MATCH(C80,技能卡分表!A:A,0))),IF(LEFT(C80,1)="4",IF(INDEX(组件分表!W:W,MATCH(VALUE(LEFT(C80,4)),组件分表!A:A,0))=0,"",INDEX(组件分表!W:W,MATCH(VALUE(LEFT(C80,4)),组件分表!A:A,0))),""))),"")</f>
        <v>Times</v>
      </c>
      <c r="U80" s="95">
        <f>IFERROR(IF(LEFT(C80,1)="1",IF(INDEX(单位卡分表!AF:AF,MATCH(C80,单位卡分表!A:A,0))=0,"",INDEX(单位卡分表!AF:AF,MATCH(C80,单位卡分表!A:A,0))),IF(LEFT(C80,1)="2",IF(INDEX(技能卡分表!AF:AF,MATCH(C80,技能卡分表!A:A,0))=0,"",INDEX(技能卡分表!AF:AF,MATCH(C80,技能卡分表!A:A,0))),IF(LEFT(C80,1)="4",IF(INDEX(组件分表!X:X,MATCH(VALUE(LEFT(C80,4)),组件分表!A:A,0))=0,"",INDEX(组件分表!X:X,MATCH(VALUE(LEFT(C80,4)),组件分表!A:A,0))),""))),"")</f>
        <v>1</v>
      </c>
      <c r="V80" s="96" t="b">
        <v>0</v>
      </c>
      <c r="W80" s="97">
        <v>30</v>
      </c>
      <c r="X80" s="97">
        <v>3</v>
      </c>
      <c r="Y80" s="97">
        <v>6</v>
      </c>
      <c r="Z80" s="97"/>
      <c r="AA80" s="97"/>
      <c r="AB80" s="97"/>
      <c r="AC80" s="102"/>
    </row>
    <row r="81" ht="19" customHeight="1" spans="3:29">
      <c r="C81" s="104">
        <v>20015</v>
      </c>
      <c r="D81" s="44" t="s">
        <v>210</v>
      </c>
      <c r="E81" s="64" t="str">
        <f>IF(LEFT(C81,1)="1",IFERROR(INDEX(单位卡分表!B:B,MATCH(C81,单位卡分表!A:A,0)),"未找到"),IF(LEFT(C81,1)="2",IFERROR(INDEX(技能卡分表!B:B,MATCH(C81,技能卡分表!A:A,0)),"未找到"),IF(LEFT(C81,1)="3",IFERROR(INDEX('永久加成分表（废弃）'!B:B,MATCH(C81,'永久加成分表（废弃）'!A:A,0)),"未找到"),IF(LEFT(C81,1)="4",IFERROR(INDEX(组件分表!C:C,MATCH(VALUE(LEFT(C81,4)),组件分表!A:A,0)),"未找到"),"不匹配"))))</f>
        <v>英勇祝福</v>
      </c>
      <c r="F81" s="26" t="str">
        <f>IF(LEFT(C81,1)="1",IFERROR(INDEX(单位卡分表!P:P,MATCH(C81,单位卡分表!A:A,0)),"未找到"),IF(LEFT(C81,1)="2",IFERROR(INDEX(技能卡分表!P:P,MATCH(C81,技能卡分表!A:A,0)),"未找到"),IF(LEFT(C81,1)="3",IFERROR(INDEX('永久加成分表（废弃）'!N:N,MATCH(C81,'永久加成分表（废弃）'!A:A,0)),"未找到"),IF(LEFT(C81,1)="4",IFERROR(INDEX(组件分表!L:L,MATCH(VALUE(LEFT(C81,4)),组件分表!A:A,0)),"未找到"),"不匹配"))))</f>
        <v>本回合，所有我方单位攻击力临时提升{0}，回合结束恢复</v>
      </c>
      <c r="G81" s="26" t="str">
        <f>IF(LEFT(C81,1)="1",IFERROR(INDEX(单位卡分表!Q:Q,MATCH(C81,单位卡分表!A:A,0)),"未找到"),IF(LEFT(C81,1)="2",IFERROR(INDEX(技能卡分表!Q:Q,MATCH(C81,技能卡分表!A:A,0)),"未找到"),IF(LEFT(C81,1)="3",IFERROR(INDEX('永久加成分表（废弃）'!O:O,MATCH(C81,'永久加成分表（废弃）'!A:A,0)),"未找到"),IF(LEFT(C81,1)="4",IFERROR(INDEX(组件分表!S:S,MATCH(VALUE(LEFT(C81,4)),组件分表!A:A,0)),"未找到"),"不匹配"))))</f>
        <v>固定值，目的是配合单位数量流派，如果有多次使用，可以叠加</v>
      </c>
      <c r="H81" s="44">
        <f t="shared" si="1"/>
        <v>200151</v>
      </c>
      <c r="I81" s="44" t="str">
        <f>IF(LEFT(C81,1)="1",IFERROR(IF(INDEX(单位卡分表!AG:AG,MATCH(C81,单位卡分表!A:A,0))=0,"",INDEX(单位卡分表!AG:AG,MATCH(C81,单位卡分表!A:A,0))),"未找到"),IF(LEFT(C81,1)="2",IFERROR(IF(INDEX(技能卡分表!AG:AG,MATCH(C81,技能卡分表!A:A,0))=0,"",INDEX(技能卡分表!AG:AG,MATCH(C81,技能卡分表!A:A,0))),"未找到"),IF(LEFT(C81,1)="3",IFERROR(IF(INDEX('永久加成分表（废弃）'!AF:AF,MATCH(C81,'永久加成分表（废弃）'!A:A,0))=0,"",INDEX('永久加成分表（废弃）'!AF:AF,MATCH(C81,'永久加成分表（废弃）'!A:A,0))),"未找到"),IF(LEFT(C81,1)="4",IFERROR(IF(INDEX(组件分表!R:R,MATCH(VALUE(LEFT(C81,4)),组件分表!A:A,0))=0,"",INDEX(组件分表!R:R,MATCH(VALUE(LEFT(C81,4)),组件分表!A:A,0))),"未找到"),"不匹配"))))</f>
        <v>ContinueAddBuffToSelf</v>
      </c>
      <c r="J81" s="89"/>
      <c r="K81" s="90" t="str">
        <f>IF(LEFT(C81,1)="1",IFERROR(CHOOSE(MATCH(INDEX(单位卡分表!C:C,MATCH(C81,单位卡分表!A:A,0)),{1,4,6},0),"单位卡","英雄卡","雇佣兵卡"),""),"")</f>
        <v/>
      </c>
      <c r="L81" s="105"/>
      <c r="M81" s="105"/>
      <c r="N81" s="80">
        <v>9.87</v>
      </c>
      <c r="O81" s="80">
        <v>0.5</v>
      </c>
      <c r="P81" s="80">
        <v>0.1</v>
      </c>
      <c r="Q81" s="80">
        <v>0.94</v>
      </c>
      <c r="R81" s="80">
        <v>0.61</v>
      </c>
      <c r="S81" s="80">
        <v>2</v>
      </c>
      <c r="T81" s="94" t="str">
        <f>IFERROR(IF(LEFT(C81,1)="1",IF(INDEX(单位卡分表!AE:AE,MATCH(C81,单位卡分表!A:A,0))=0,"",INDEX(单位卡分表!AE:AE,MATCH(C81,单位卡分表!A:A,0))),IF(LEFT(C81,1)="2",IF(INDEX(技能卡分表!AE:AE,MATCH(C81,技能卡分表!A:A,0))=0,"",INDEX(技能卡分表!AE:AE,MATCH(C81,技能卡分表!A:A,0))),IF(LEFT(C81,1)="4",IF(INDEX(组件分表!W:W,MATCH(VALUE(LEFT(C81,4)),组件分表!A:A,0))=0,"",INDEX(组件分表!W:W,MATCH(VALUE(LEFT(C81,4)),组件分表!A:A,0))),""))),"")</f>
        <v>Times</v>
      </c>
      <c r="U81" s="95">
        <f>IFERROR(IF(LEFT(C81,1)="1",IF(INDEX(单位卡分表!AF:AF,MATCH(C81,单位卡分表!A:A,0))=0,"",INDEX(单位卡分表!AF:AF,MATCH(C81,单位卡分表!A:A,0))),IF(LEFT(C81,1)="2",IF(INDEX(技能卡分表!AF:AF,MATCH(C81,技能卡分表!A:A,0))=0,"",INDEX(技能卡分表!AF:AF,MATCH(C81,技能卡分表!A:A,0))),IF(LEFT(C81,1)="4",IF(INDEX(组件分表!X:X,MATCH(VALUE(LEFT(C81,4)),组件分表!A:A,0))=0,"",INDEX(组件分表!X:X,MATCH(VALUE(LEFT(C81,4)),组件分表!A:A,0))),""))),"")</f>
        <v>1</v>
      </c>
      <c r="V81" s="96" t="b">
        <v>1</v>
      </c>
      <c r="W81" s="99">
        <v>500061</v>
      </c>
      <c r="X81" s="99"/>
      <c r="Y81" s="99"/>
      <c r="Z81" s="99"/>
      <c r="AA81" s="99"/>
      <c r="AB81" s="99"/>
      <c r="AC81" s="103"/>
    </row>
    <row r="82" ht="19" customHeight="1" spans="3:29">
      <c r="C82" s="44">
        <v>20016</v>
      </c>
      <c r="D82" s="44"/>
      <c r="E82" s="64" t="str">
        <f>IF(LEFT(C82,1)="1",IFERROR(INDEX(单位卡分表!B:B,MATCH(C82,单位卡分表!A:A,0)),"未找到"),IF(LEFT(C82,1)="2",IFERROR(INDEX(技能卡分表!B:B,MATCH(C82,技能卡分表!A:A,0)),"未找到"),IF(LEFT(C82,1)="3",IFERROR(INDEX('永久加成分表（废弃）'!B:B,MATCH(C82,'永久加成分表（废弃）'!A:A,0)),"未找到"),IF(LEFT(C82,1)="4",IFERROR(INDEX(组件分表!C:C,MATCH(VALUE(LEFT(C82,4)),组件分表!A:A,0)),"未找到"),"不匹配"))))</f>
        <v>引力炸弹</v>
      </c>
      <c r="F82" s="26" t="str">
        <f>IF(LEFT(C82,1)="1",IFERROR(INDEX(单位卡分表!P:P,MATCH(C82,单位卡分表!A:A,0)),"未找到"),IF(LEFT(C82,1)="2",IFERROR(INDEX(技能卡分表!P:P,MATCH(C82,技能卡分表!A:A,0)),"未找到"),IF(LEFT(C82,1)="3",IFERROR(INDEX('永久加成分表（废弃）'!N:N,MATCH(C82,'永久加成分表（废弃）'!A:A,0)),"未找到"),IF(LEFT(C82,1)="4",IFERROR(INDEX(组件分表!L:L,MATCH(VALUE(LEFT(C82,4)),组件分表!A:A,0)),"未找到"),"不匹配"))))</f>
        <v>以我方英雄位置为中心，产生一个引力</v>
      </c>
      <c r="G82" s="26" t="str">
        <f>IF(LEFT(C82,1)="1",IFERROR(INDEX(单位卡分表!Q:Q,MATCH(C82,单位卡分表!A:A,0)),"未找到"),IF(LEFT(C82,1)="2",IFERROR(INDEX(技能卡分表!Q:Q,MATCH(C82,技能卡分表!A:A,0)),"未找到"),IF(LEFT(C82,1)="3",IFERROR(INDEX('永久加成分表（废弃）'!O:O,MATCH(C82,'永久加成分表（废弃）'!A:A,0)),"未找到"),IF(LEFT(C82,1)="4",IFERROR(INDEX(组件分表!S:S,MATCH(VALUE(LEFT(C82,4)),组件分表!A:A,0)),"未找到"),"不匹配"))))</f>
        <v>隐藏参数力大小{0}</v>
      </c>
      <c r="H82" s="44">
        <f t="shared" si="1"/>
        <v>200161</v>
      </c>
      <c r="I82" s="44" t="str">
        <f>IF(LEFT(C82,1)="1",IFERROR(IF(INDEX(单位卡分表!AG:AG,MATCH(C82,单位卡分表!A:A,0))=0,"",INDEX(单位卡分表!AG:AG,MATCH(C82,单位卡分表!A:A,0))),"未找到"),IF(LEFT(C82,1)="2",IFERROR(IF(INDEX(技能卡分表!AG:AG,MATCH(C82,技能卡分表!A:A,0))=0,"",INDEX(技能卡分表!AG:AG,MATCH(C82,技能卡分表!A:A,0))),"未找到"),IF(LEFT(C82,1)="3",IFERROR(IF(INDEX('永久加成分表（废弃）'!AF:AF,MATCH(C82,'永久加成分表（废弃）'!A:A,0))=0,"",INDEX('永久加成分表（废弃）'!AF:AF,MATCH(C82,'永久加成分表（废弃）'!A:A,0))),"未找到"),IF(LEFT(C82,1)="4",IFERROR(IF(INDEX(组件分表!R:R,MATCH(VALUE(LEFT(C82,4)),组件分表!A:A,0))=0,"",INDEX(组件分表!R:R,MATCH(VALUE(LEFT(C82,4)),组件分表!A:A,0))),"未找到"),"不匹配"))))</f>
        <v>AddGravitationToHero</v>
      </c>
      <c r="J82" s="89">
        <v>10</v>
      </c>
      <c r="K82" s="90" t="str">
        <f>IF(LEFT(C82,1)="1",IFERROR(CHOOSE(MATCH(INDEX(单位卡分表!C:C,MATCH(C82,单位卡分表!A:A,0)),{1,4,6},0),"单位卡","英雄卡","雇佣兵卡"),""),"")</f>
        <v/>
      </c>
      <c r="L82" s="105"/>
      <c r="M82" s="105"/>
      <c r="N82" s="80">
        <v>9.87</v>
      </c>
      <c r="O82" s="80">
        <v>0.5</v>
      </c>
      <c r="P82" s="80">
        <v>0.1</v>
      </c>
      <c r="Q82" s="80">
        <v>0.94</v>
      </c>
      <c r="R82" s="80">
        <v>0.61</v>
      </c>
      <c r="S82" s="80">
        <v>2</v>
      </c>
      <c r="T82" s="94" t="str">
        <f>IFERROR(IF(LEFT(C82,1)="1",IF(INDEX(单位卡分表!AE:AE,MATCH(C82,单位卡分表!A:A,0))=0,"",INDEX(单位卡分表!AE:AE,MATCH(C82,单位卡分表!A:A,0))),IF(LEFT(C82,1)="2",IF(INDEX(技能卡分表!AE:AE,MATCH(C82,技能卡分表!A:A,0))=0,"",INDEX(技能卡分表!AE:AE,MATCH(C82,技能卡分表!A:A,0))),IF(LEFT(C82,1)="4",IF(INDEX(组件分表!W:W,MATCH(VALUE(LEFT(C82,4)),组件分表!A:A,0))=0,"",INDEX(组件分表!W:W,MATCH(VALUE(LEFT(C82,4)),组件分表!A:A,0))),""))),"")</f>
        <v>Times</v>
      </c>
      <c r="U82" s="95">
        <f>IFERROR(IF(LEFT(C82,1)="1",IF(INDEX(单位卡分表!AF:AF,MATCH(C82,单位卡分表!A:A,0))=0,"",INDEX(单位卡分表!AF:AF,MATCH(C82,单位卡分表!A:A,0))),IF(LEFT(C82,1)="2",IF(INDEX(技能卡分表!AF:AF,MATCH(C82,技能卡分表!A:A,0))=0,"",INDEX(技能卡分表!AF:AF,MATCH(C82,技能卡分表!A:A,0))),IF(LEFT(C82,1)="4",IF(INDEX(组件分表!X:X,MATCH(VALUE(LEFT(C82,4)),组件分表!A:A,0))=0,"",INDEX(组件分表!X:X,MATCH(VALUE(LEFT(C82,4)),组件分表!A:A,0))),""))),"")</f>
        <v>1</v>
      </c>
      <c r="V82" s="96" t="b">
        <v>0</v>
      </c>
      <c r="W82" s="99">
        <v>12</v>
      </c>
      <c r="X82" s="99"/>
      <c r="Y82" s="99"/>
      <c r="Z82" s="99"/>
      <c r="AA82" s="99"/>
      <c r="AB82" s="99"/>
      <c r="AC82" s="103"/>
    </row>
    <row r="83" ht="19" customHeight="1" spans="1:29">
      <c r="A83" s="23"/>
      <c r="B83" s="23"/>
      <c r="C83" s="104">
        <v>20017</v>
      </c>
      <c r="D83" s="104"/>
      <c r="E83" s="64" t="str">
        <f>IF(LEFT(C83,1)="1",IFERROR(INDEX(单位卡分表!B:B,MATCH(C83,单位卡分表!A:A,0)),"未找到"),IF(LEFT(C83,1)="2",IFERROR(INDEX(技能卡分表!B:B,MATCH(C83,技能卡分表!A:A,0)),"未找到"),IF(LEFT(C83,1)="3",IFERROR(INDEX('永久加成分表（废弃）'!B:B,MATCH(C83,'永久加成分表（废弃）'!A:A,0)),"未找到"),IF(LEFT(C83,1)="4",IFERROR(INDEX(组件分表!C:C,MATCH(VALUE(LEFT(C83,4)),组件分表!A:A,0)),"未找到"),"不匹配"))))</f>
        <v>精准爆破</v>
      </c>
      <c r="F83" s="26" t="str">
        <f>IF(LEFT(C83,1)="1",IFERROR(INDEX(单位卡分表!P:P,MATCH(C83,单位卡分表!A:A,0)),"未找到"),IF(LEFT(C83,1)="2",IFERROR(INDEX(技能卡分表!P:P,MATCH(C83,技能卡分表!A:A,0)),"未找到"),IF(LEFT(C83,1)="3",IFERROR(INDEX('永久加成分表（废弃）'!N:N,MATCH(C83,'永久加成分表（废弃）'!A:A,0)),"未找到"),IF(LEFT(C83,1)="4",IFERROR(INDEX(组件分表!L:L,MATCH(VALUE(LEFT(C83,4)),组件分表!A:A,0)),"未找到"),"不匹配"))))</f>
        <v>指定战场位置，生成{1}个爆炸桶，爆炸伤害为{2}</v>
      </c>
      <c r="G83" s="26" t="str">
        <f>IF(LEFT(C83,1)="1",IFERROR(INDEX(单位卡分表!Q:Q,MATCH(C83,单位卡分表!A:A,0)),"未找到"),IF(LEFT(C83,1)="2",IFERROR(INDEX(技能卡分表!Q:Q,MATCH(C83,技能卡分表!A:A,0)),"未找到"),IF(LEFT(C83,1)="3",IFERROR(INDEX('永久加成分表（废弃）'!O:O,MATCH(C83,'永久加成分表（废弃）'!A:A,0)),"未找到"),IF(LEFT(C83,1)="4",IFERROR(INDEX(组件分表!S:S,MATCH(VALUE(LEFT(C83,4)),组件分表!A:A,0)),"未找到"),"不匹配"))))</f>
        <v>指定位置有单位和场景物件时尝试推开单位，或推开自身，该推开做成通用功能。交互物{0}</v>
      </c>
      <c r="H83" s="44">
        <f t="shared" si="1"/>
        <v>200171</v>
      </c>
      <c r="I83" s="44" t="str">
        <f>IF(LEFT(C83,1)="1",IFERROR(IF(INDEX(单位卡分表!AG:AG,MATCH(C83,单位卡分表!A:A,0))=0,"",INDEX(单位卡分表!AG:AG,MATCH(C83,单位卡分表!A:A,0))),"未找到"),IF(LEFT(C83,1)="2",IFERROR(IF(INDEX(技能卡分表!AG:AG,MATCH(C83,技能卡分表!A:A,0))=0,"",INDEX(技能卡分表!AG:AG,MATCH(C83,技能卡分表!A:A,0))),"未找到"),IF(LEFT(C83,1)="3",IFERROR(IF(INDEX('永久加成分表（废弃）'!AF:AF,MATCH(C83,'永久加成分表（废弃）'!A:A,0))=0,"",INDEX('永久加成分表（废弃）'!AF:AF,MATCH(C83,'永久加成分表（废弃）'!A:A,0))),"未找到"),IF(LEFT(C83,1)="4",IFERROR(IF(INDEX(组件分表!R:R,MATCH(VALUE(LEFT(C83,4)),组件分表!A:A,0))=0,"",INDEX(组件分表!R:R,MATCH(VALUE(LEFT(C83,4)),组件分表!A:A,0))),"未找到"),"不匹配"))))</f>
        <v>AddInteractiveObjectAppointPosition</v>
      </c>
      <c r="J83" s="89">
        <v>3</v>
      </c>
      <c r="K83" s="90" t="str">
        <f>IF(LEFT(C83,1)="1",IFERROR(CHOOSE(MATCH(INDEX(单位卡分表!C:C,MATCH(C83,单位卡分表!A:A,0)),{1,4,6},0),"单位卡","英雄卡","雇佣兵卡"),""),"")</f>
        <v/>
      </c>
      <c r="L83" s="105"/>
      <c r="M83" s="105"/>
      <c r="N83" s="80">
        <v>9.87</v>
      </c>
      <c r="O83" s="80">
        <v>0.5</v>
      </c>
      <c r="P83" s="80">
        <v>0.1</v>
      </c>
      <c r="Q83" s="80">
        <v>0.94</v>
      </c>
      <c r="R83" s="80">
        <v>0.61</v>
      </c>
      <c r="S83" s="80">
        <v>2</v>
      </c>
      <c r="T83" s="94" t="str">
        <f>IFERROR(IF(LEFT(C83,1)="1",IF(INDEX(单位卡分表!AE:AE,MATCH(C83,单位卡分表!A:A,0))=0,"",INDEX(单位卡分表!AE:AE,MATCH(C83,单位卡分表!A:A,0))),IF(LEFT(C83,1)="2",IF(INDEX(技能卡分表!AE:AE,MATCH(C83,技能卡分表!A:A,0))=0,"",INDEX(技能卡分表!AE:AE,MATCH(C83,技能卡分表!A:A,0))),IF(LEFT(C83,1)="4",IF(INDEX(组件分表!W:W,MATCH(VALUE(LEFT(C83,4)),组件分表!A:A,0))=0,"",INDEX(组件分表!W:W,MATCH(VALUE(LEFT(C83,4)),组件分表!A:A,0))),""))),"")</f>
        <v>Times</v>
      </c>
      <c r="U83" s="95">
        <f>IFERROR(IF(LEFT(C83,1)="1",IF(INDEX(单位卡分表!AF:AF,MATCH(C83,单位卡分表!A:A,0))=0,"",INDEX(单位卡分表!AF:AF,MATCH(C83,单位卡分表!A:A,0))),IF(LEFT(C83,1)="2",IF(INDEX(技能卡分表!AF:AF,MATCH(C83,技能卡分表!A:A,0))=0,"",INDEX(技能卡分表!AF:AF,MATCH(C83,技能卡分表!A:A,0))),IF(LEFT(C83,1)="4",IF(INDEX(组件分表!X:X,MATCH(VALUE(LEFT(C83,4)),组件分表!A:A,0))=0,"",INDEX(组件分表!X:X,MATCH(VALUE(LEFT(C83,4)),组件分表!A:A,0))),""))),"")</f>
        <v>1</v>
      </c>
      <c r="V83" s="96" t="b">
        <v>0</v>
      </c>
      <c r="W83" s="97">
        <v>10001</v>
      </c>
      <c r="X83" s="97">
        <v>1</v>
      </c>
      <c r="Y83" s="97">
        <v>15</v>
      </c>
      <c r="Z83" s="97"/>
      <c r="AA83" s="97"/>
      <c r="AB83" s="97"/>
      <c r="AC83" s="102"/>
    </row>
    <row r="84" ht="19" customHeight="1" spans="3:29">
      <c r="C84" s="44">
        <v>20018</v>
      </c>
      <c r="D84" s="44" t="s">
        <v>210</v>
      </c>
      <c r="E84" s="64" t="str">
        <f>IF(LEFT(C84,1)="1",IFERROR(INDEX(单位卡分表!B:B,MATCH(C84,单位卡分表!A:A,0)),"未找到"),IF(LEFT(C84,1)="2",IFERROR(INDEX(技能卡分表!B:B,MATCH(C84,技能卡分表!A:A,0)),"未找到"),IF(LEFT(C84,1)="3",IFERROR(INDEX('永久加成分表（废弃）'!B:B,MATCH(C84,'永久加成分表（废弃）'!A:A,0)),"未找到"),IF(LEFT(C84,1)="4",IFERROR(INDEX(组件分表!C:C,MATCH(VALUE(LEFT(C84,4)),组件分表!A:A,0)),"未找到"),"不匹配"))))</f>
        <v>引导</v>
      </c>
      <c r="F84" s="26" t="str">
        <f>IF(LEFT(C84,1)="1",IFERROR(INDEX(单位卡分表!P:P,MATCH(C84,单位卡分表!A:A,0)),"未找到"),IF(LEFT(C84,1)="2",IFERROR(INDEX(技能卡分表!P:P,MATCH(C84,技能卡分表!A:A,0)),"未找到"),IF(LEFT(C84,1)="3",IFERROR(INDEX('永久加成分表（废弃）'!N:N,MATCH(C84,'永久加成分表（废弃）'!A:A,0)),"未找到"),IF(LEFT(C84,1)="4",IFERROR(INDEX(组件分表!L:L,MATCH(VALUE(LEFT(C84,4)),组件分表!A:A,0)),"未找到"),"不匹配"))))</f>
        <v>碰到首个单位时，我方英雄向其位移</v>
      </c>
      <c r="G84" s="26" t="str">
        <f>IF(LEFT(C84,1)="1",IFERROR(INDEX(单位卡分表!Q:Q,MATCH(C84,单位卡分表!A:A,0)),"未找到"),IF(LEFT(C84,1)="2",IFERROR(INDEX(技能卡分表!Q:Q,MATCH(C84,技能卡分表!A:A,0)),"未找到"),IF(LEFT(C84,1)="3",IFERROR(INDEX('永久加成分表（废弃）'!O:O,MATCH(C84,'永久加成分表（废弃）'!A:A,0)),"未找到"),IF(LEFT(C84,1)="4",IFERROR(INDEX(组件分表!S:S,MATCH(VALUE(LEFT(C84,4)),组件分表!A:A,0)),"未找到"),"不匹配"))))</f>
        <v>隐藏参数力大小{0}，回合结束标记消失</v>
      </c>
      <c r="H84" s="44">
        <f t="shared" si="1"/>
        <v>200181</v>
      </c>
      <c r="I84" s="44" t="str">
        <f>IF(LEFT(C84,1)="1",IFERROR(IF(INDEX(单位卡分表!AG:AG,MATCH(C84,单位卡分表!A:A,0))=0,"",INDEX(单位卡分表!AG:AG,MATCH(C84,单位卡分表!A:A,0))),"未找到"),IF(LEFT(C84,1)="2",IFERROR(IF(INDEX(技能卡分表!AG:AG,MATCH(C84,技能卡分表!A:A,0))=0,"",INDEX(技能卡分表!AG:AG,MATCH(C84,技能卡分表!A:A,0))),"未找到"),IF(LEFT(C84,1)="3",IFERROR(IF(INDEX('永久加成分表（废弃）'!AF:AF,MATCH(C84,'永久加成分表（废弃）'!A:A,0))=0,"",INDEX('永久加成分表（废弃）'!AF:AF,MATCH(C84,'永久加成分表（废弃）'!A:A,0))),"未找到"),IF(LEFT(C84,1)="4",IFERROR(IF(INDEX(组件分表!R:R,MATCH(VALUE(LEFT(C84,4)),组件分表!A:A,0))=0,"",INDEX(组件分表!R:R,MATCH(VALUE(LEFT(C84,4)),组件分表!A:A,0))),"未找到"),"不匹配"))))</f>
        <v>HeroMove2Collider</v>
      </c>
      <c r="J84" s="89"/>
      <c r="K84" s="90" t="str">
        <f>IF(LEFT(C84,1)="1",IFERROR(CHOOSE(MATCH(INDEX(单位卡分表!C:C,MATCH(C84,单位卡分表!A:A,0)),{1,4,6},0),"单位卡","英雄卡","雇佣兵卡"),""),"")</f>
        <v/>
      </c>
      <c r="L84" s="105"/>
      <c r="M84" s="105"/>
      <c r="N84" s="80">
        <v>9.87</v>
      </c>
      <c r="O84" s="80">
        <v>0.5</v>
      </c>
      <c r="P84" s="80">
        <v>0.1</v>
      </c>
      <c r="Q84" s="80">
        <v>0.94</v>
      </c>
      <c r="R84" s="80">
        <v>0.61</v>
      </c>
      <c r="S84" s="80">
        <v>2</v>
      </c>
      <c r="T84" s="94" t="str">
        <f>IFERROR(IF(LEFT(C84,1)="1",IF(INDEX(单位卡分表!AE:AE,MATCH(C84,单位卡分表!A:A,0))=0,"",INDEX(单位卡分表!AE:AE,MATCH(C84,单位卡分表!A:A,0))),IF(LEFT(C84,1)="2",IF(INDEX(技能卡分表!AE:AE,MATCH(C84,技能卡分表!A:A,0))=0,"",INDEX(技能卡分表!AE:AE,MATCH(C84,技能卡分表!A:A,0))),IF(LEFT(C84,1)="4",IF(INDEX(组件分表!W:W,MATCH(VALUE(LEFT(C84,4)),组件分表!A:A,0))=0,"",INDEX(组件分表!W:W,MATCH(VALUE(LEFT(C84,4)),组件分表!A:A,0))),""))),"")</f>
        <v>Times</v>
      </c>
      <c r="U84" s="95">
        <f>IFERROR(IF(LEFT(C84,1)="1",IF(INDEX(单位卡分表!AF:AF,MATCH(C84,单位卡分表!A:A,0))=0,"",INDEX(单位卡分表!AF:AF,MATCH(C84,单位卡分表!A:A,0))),IF(LEFT(C84,1)="2",IF(INDEX(技能卡分表!AF:AF,MATCH(C84,技能卡分表!A:A,0))=0,"",INDEX(技能卡分表!AF:AF,MATCH(C84,技能卡分表!A:A,0))),IF(LEFT(C84,1)="4",IF(INDEX(组件分表!X:X,MATCH(VALUE(LEFT(C84,4)),组件分表!A:A,0))=0,"",INDEX(组件分表!X:X,MATCH(VALUE(LEFT(C84,4)),组件分表!A:A,0))),""))),"")</f>
        <v>1</v>
      </c>
      <c r="V84" s="96" t="b">
        <v>0</v>
      </c>
      <c r="W84" s="99">
        <v>30</v>
      </c>
      <c r="X84" s="99"/>
      <c r="Y84" s="99"/>
      <c r="Z84" s="99"/>
      <c r="AA84" s="99"/>
      <c r="AB84" s="99"/>
      <c r="AC84" s="103"/>
    </row>
    <row r="85" ht="19" customHeight="1" spans="3:29">
      <c r="C85" s="44">
        <v>20019</v>
      </c>
      <c r="D85" s="44" t="s">
        <v>210</v>
      </c>
      <c r="E85" s="64" t="str">
        <f>IF(LEFT(C85,1)="1",IFERROR(INDEX(单位卡分表!B:B,MATCH(C85,单位卡分表!A:A,0)),"未找到"),IF(LEFT(C85,1)="2",IFERROR(INDEX(技能卡分表!B:B,MATCH(C85,技能卡分表!A:A,0)),"未找到"),IF(LEFT(C85,1)="3",IFERROR(INDEX('永久加成分表（废弃）'!B:B,MATCH(C85,'永久加成分表（废弃）'!A:A,0)),"未找到"),IF(LEFT(C85,1)="4",IFERROR(INDEX(组件分表!C:C,MATCH(VALUE(LEFT(C85,4)),组件分表!A:A,0)),"未找到"),"不匹配"))))</f>
        <v>变大！</v>
      </c>
      <c r="F85" s="26" t="str">
        <f>IF(LEFT(C85,1)="1",IFERROR(INDEX(单位卡分表!P:P,MATCH(C85,单位卡分表!A:A,0)),"未找到"),IF(LEFT(C85,1)="2",IFERROR(INDEX(技能卡分表!P:P,MATCH(C85,技能卡分表!A:A,0)),"未找到"),IF(LEFT(C85,1)="3",IFERROR(INDEX('永久加成分表（废弃）'!N:N,MATCH(C85,'永久加成分表（废弃）'!A:A,0)),"未找到"),IF(LEFT(C85,1)="4",IFERROR(INDEX(组件分表!L:L,MATCH(VALUE(LEFT(C85,4)),组件分表!A:A,0)),"未找到"),"不匹配"))))</f>
        <v>使碰撞的首个单位变大{0}%</v>
      </c>
      <c r="G85" s="26" t="str">
        <f>IF(LEFT(C85,1)="1",IFERROR(INDEX(单位卡分表!Q:Q,MATCH(C85,单位卡分表!A:A,0)),"未找到"),IF(LEFT(C85,1)="2",IFERROR(INDEX(技能卡分表!Q:Q,MATCH(C85,技能卡分表!A:A,0)),"未找到"),IF(LEFT(C85,1)="3",IFERROR(INDEX('永久加成分表（废弃）'!O:O,MATCH(C85,'永久加成分表（废弃）'!A:A,0)),"未找到"),IF(LEFT(C85,1)="4",IFERROR(INDEX(组件分表!S:S,MATCH(VALUE(LEFT(C85,4)),组件分表!A:A,0)),"未找到"),"不匹配"))))</f>
        <v>隐藏参数质量增大{1}%，可加法叠加，敌我方都可，英雄注意大蛇，直接变宽，未来可以隐藏设定统一的变大变小的极限值</v>
      </c>
      <c r="H85" s="44">
        <f t="shared" si="1"/>
        <v>200191</v>
      </c>
      <c r="I85" s="44" t="str">
        <f>IF(LEFT(C85,1)="1",IFERROR(IF(INDEX(单位卡分表!AG:AG,MATCH(C85,单位卡分表!A:A,0))=0,"",INDEX(单位卡分表!AG:AG,MATCH(C85,单位卡分表!A:A,0))),"未找到"),IF(LEFT(C85,1)="2",IFERROR(IF(INDEX(技能卡分表!AG:AG,MATCH(C85,技能卡分表!A:A,0))=0,"",INDEX(技能卡分表!AG:AG,MATCH(C85,技能卡分表!A:A,0))),"未找到"),IF(LEFT(C85,1)="3",IFERROR(IF(INDEX('永久加成分表（废弃）'!AF:AF,MATCH(C85,'永久加成分表（废弃）'!A:A,0))=0,"",INDEX('永久加成分表（废弃）'!AF:AF,MATCH(C85,'永久加成分表（废弃）'!A:A,0))),"未找到"),IF(LEFT(C85,1)="4",IFERROR(IF(INDEX(组件分表!R:R,MATCH(VALUE(LEFT(C85,4)),组件分表!A:A,0))=0,"",INDEX(组件分表!R:R,MATCH(VALUE(LEFT(C85,4)),组件分表!A:A,0))),"未找到"),"不匹配"))))</f>
        <v>CollisionChangeVolume</v>
      </c>
      <c r="J85" s="89"/>
      <c r="K85" s="90" t="str">
        <f>IF(LEFT(C85,1)="1",IFERROR(CHOOSE(MATCH(INDEX(单位卡分表!C:C,MATCH(C85,单位卡分表!A:A,0)),{1,4,6},0),"单位卡","英雄卡","雇佣兵卡"),""),"")</f>
        <v/>
      </c>
      <c r="L85" s="105"/>
      <c r="M85" s="105"/>
      <c r="N85" s="80">
        <v>5</v>
      </c>
      <c r="O85" s="80">
        <v>0.5</v>
      </c>
      <c r="P85" s="80">
        <v>0.1</v>
      </c>
      <c r="Q85" s="80">
        <v>0.94</v>
      </c>
      <c r="R85" s="80">
        <v>0.61</v>
      </c>
      <c r="S85" s="80">
        <v>3</v>
      </c>
      <c r="T85" s="94" t="str">
        <f>IFERROR(IF(LEFT(C85,1)="1",IF(INDEX(单位卡分表!AE:AE,MATCH(C85,单位卡分表!A:A,0))=0,"",INDEX(单位卡分表!AE:AE,MATCH(C85,单位卡分表!A:A,0))),IF(LEFT(C85,1)="2",IF(INDEX(技能卡分表!AE:AE,MATCH(C85,技能卡分表!A:A,0))=0,"",INDEX(技能卡分表!AE:AE,MATCH(C85,技能卡分表!A:A,0))),IF(LEFT(C85,1)="4",IF(INDEX(组件分表!W:W,MATCH(VALUE(LEFT(C85,4)),组件分表!A:A,0))=0,"",INDEX(组件分表!W:W,MATCH(VALUE(LEFT(C85,4)),组件分表!A:A,0))),""))),"")</f>
        <v>Times</v>
      </c>
      <c r="U85" s="95">
        <f>IFERROR(IF(LEFT(C85,1)="1",IF(INDEX(单位卡分表!AF:AF,MATCH(C85,单位卡分表!A:A,0))=0,"",INDEX(单位卡分表!AF:AF,MATCH(C85,单位卡分表!A:A,0))),IF(LEFT(C85,1)="2",IF(INDEX(技能卡分表!AF:AF,MATCH(C85,技能卡分表!A:A,0))=0,"",INDEX(技能卡分表!AF:AF,MATCH(C85,技能卡分表!A:A,0))),IF(LEFT(C85,1)="4",IF(INDEX(组件分表!X:X,MATCH(VALUE(LEFT(C85,4)),组件分表!A:A,0))=0,"",INDEX(组件分表!X:X,MATCH(VALUE(LEFT(C85,4)),组件分表!A:A,0))),""))),"")</f>
        <v>1</v>
      </c>
      <c r="V85" s="96" t="b">
        <v>0</v>
      </c>
      <c r="W85" s="99">
        <v>20</v>
      </c>
      <c r="X85" s="99">
        <v>20</v>
      </c>
      <c r="Y85" s="99"/>
      <c r="Z85" s="99"/>
      <c r="AA85" s="99"/>
      <c r="AB85" s="99"/>
      <c r="AC85" s="103"/>
    </row>
    <row r="86" ht="19" customHeight="1" spans="3:29">
      <c r="C86" s="44">
        <v>20020</v>
      </c>
      <c r="D86" s="44" t="s">
        <v>210</v>
      </c>
      <c r="E86" s="64" t="str">
        <f>IF(LEFT(C86,1)="1",IFERROR(INDEX(单位卡分表!B:B,MATCH(C86,单位卡分表!A:A,0)),"未找到"),IF(LEFT(C86,1)="2",IFERROR(INDEX(技能卡分表!B:B,MATCH(C86,技能卡分表!A:A,0)),"未找到"),IF(LEFT(C86,1)="3",IFERROR(INDEX('永久加成分表（废弃）'!B:B,MATCH(C86,'永久加成分表（废弃）'!A:A,0)),"未找到"),IF(LEFT(C86,1)="4",IFERROR(INDEX(组件分表!C:C,MATCH(VALUE(LEFT(C86,4)),组件分表!A:A,0)),"未找到"),"不匹配"))))</f>
        <v>缩小！</v>
      </c>
      <c r="F86" s="26" t="str">
        <f>IF(LEFT(C86,1)="1",IFERROR(INDEX(单位卡分表!P:P,MATCH(C86,单位卡分表!A:A,0)),"未找到"),IF(LEFT(C86,1)="2",IFERROR(INDEX(技能卡分表!P:P,MATCH(C86,技能卡分表!A:A,0)),"未找到"),IF(LEFT(C86,1)="3",IFERROR(INDEX('永久加成分表（废弃）'!N:N,MATCH(C86,'永久加成分表（废弃）'!A:A,0)),"未找到"),IF(LEFT(C86,1)="4",IFERROR(INDEX(组件分表!L:L,MATCH(VALUE(LEFT(C86,4)),组件分表!A:A,0)),"未找到"),"不匹配"))))</f>
        <v>使碰撞的首个单位变小{0}%</v>
      </c>
      <c r="G86" s="26" t="str">
        <f>IF(LEFT(C86,1)="1",IFERROR(INDEX(单位卡分表!Q:Q,MATCH(C86,单位卡分表!A:A,0)),"未找到"),IF(LEFT(C86,1)="2",IFERROR(INDEX(技能卡分表!Q:Q,MATCH(C86,技能卡分表!A:A,0)),"未找到"),IF(LEFT(C86,1)="3",IFERROR(INDEX('永久加成分表（废弃）'!O:O,MATCH(C86,'永久加成分表（废弃）'!A:A,0)),"未找到"),IF(LEFT(C86,1)="4",IFERROR(INDEX(组件分表!S:S,MATCH(VALUE(LEFT(C86,4)),组件分表!A:A,0)),"未找到"),"不匹配"))))</f>
        <v>隐藏参数质量减小{1}%，其他同上</v>
      </c>
      <c r="H86" s="44">
        <f t="shared" si="1"/>
        <v>200201</v>
      </c>
      <c r="I86" s="44" t="str">
        <f>IF(LEFT(C86,1)="1",IFERROR(IF(INDEX(单位卡分表!AG:AG,MATCH(C86,单位卡分表!A:A,0))=0,"",INDEX(单位卡分表!AG:AG,MATCH(C86,单位卡分表!A:A,0))),"未找到"),IF(LEFT(C86,1)="2",IFERROR(IF(INDEX(技能卡分表!AG:AG,MATCH(C86,技能卡分表!A:A,0))=0,"",INDEX(技能卡分表!AG:AG,MATCH(C86,技能卡分表!A:A,0))),"未找到"),IF(LEFT(C86,1)="3",IFERROR(IF(INDEX('永久加成分表（废弃）'!AF:AF,MATCH(C86,'永久加成分表（废弃）'!A:A,0))=0,"",INDEX('永久加成分表（废弃）'!AF:AF,MATCH(C86,'永久加成分表（废弃）'!A:A,0))),"未找到"),IF(LEFT(C86,1)="4",IFERROR(IF(INDEX(组件分表!R:R,MATCH(VALUE(LEFT(C86,4)),组件分表!A:A,0))=0,"",INDEX(组件分表!R:R,MATCH(VALUE(LEFT(C86,4)),组件分表!A:A,0))),"未找到"),"不匹配"))))</f>
        <v>CollisionChangeVolume</v>
      </c>
      <c r="J86" s="89"/>
      <c r="K86" s="90" t="str">
        <f>IF(LEFT(C86,1)="1",IFERROR(CHOOSE(MATCH(INDEX(单位卡分表!C:C,MATCH(C86,单位卡分表!A:A,0)),{1,4,6},0),"单位卡","英雄卡","雇佣兵卡"),""),"")</f>
        <v/>
      </c>
      <c r="L86" s="105"/>
      <c r="M86" s="105"/>
      <c r="N86" s="80">
        <v>5</v>
      </c>
      <c r="O86" s="80">
        <v>0.5</v>
      </c>
      <c r="P86" s="80">
        <v>0.1</v>
      </c>
      <c r="Q86" s="80">
        <v>0.94</v>
      </c>
      <c r="R86" s="80">
        <v>0.61</v>
      </c>
      <c r="S86" s="80">
        <v>3</v>
      </c>
      <c r="T86" s="94" t="str">
        <f>IFERROR(IF(LEFT(C86,1)="1",IF(INDEX(单位卡分表!AE:AE,MATCH(C86,单位卡分表!A:A,0))=0,"",INDEX(单位卡分表!AE:AE,MATCH(C86,单位卡分表!A:A,0))),IF(LEFT(C86,1)="2",IF(INDEX(技能卡分表!AE:AE,MATCH(C86,技能卡分表!A:A,0))=0,"",INDEX(技能卡分表!AE:AE,MATCH(C86,技能卡分表!A:A,0))),IF(LEFT(C86,1)="4",IF(INDEX(组件分表!W:W,MATCH(VALUE(LEFT(C86,4)),组件分表!A:A,0))=0,"",INDEX(组件分表!W:W,MATCH(VALUE(LEFT(C86,4)),组件分表!A:A,0))),""))),"")</f>
        <v>Times</v>
      </c>
      <c r="U86" s="95">
        <f>IFERROR(IF(LEFT(C86,1)="1",IF(INDEX(单位卡分表!AF:AF,MATCH(C86,单位卡分表!A:A,0))=0,"",INDEX(单位卡分表!AF:AF,MATCH(C86,单位卡分表!A:A,0))),IF(LEFT(C86,1)="2",IF(INDEX(技能卡分表!AF:AF,MATCH(C86,技能卡分表!A:A,0))=0,"",INDEX(技能卡分表!AF:AF,MATCH(C86,技能卡分表!A:A,0))),IF(LEFT(C86,1)="4",IF(INDEX(组件分表!X:X,MATCH(VALUE(LEFT(C86,4)),组件分表!A:A,0))=0,"",INDEX(组件分表!X:X,MATCH(VALUE(LEFT(C86,4)),组件分表!A:A,0))),""))),"")</f>
        <v>1</v>
      </c>
      <c r="V86" s="96" t="b">
        <v>0</v>
      </c>
      <c r="W86" s="99">
        <v>-20</v>
      </c>
      <c r="X86" s="99">
        <v>-20</v>
      </c>
      <c r="Y86" s="99"/>
      <c r="Z86" s="99"/>
      <c r="AA86" s="99"/>
      <c r="AB86" s="99"/>
      <c r="AC86" s="103"/>
    </row>
    <row r="87" ht="19" customHeight="1" spans="3:29">
      <c r="C87" s="44">
        <v>20021</v>
      </c>
      <c r="D87" s="44"/>
      <c r="E87" s="64" t="str">
        <f>IF(LEFT(C87,1)="1",IFERROR(INDEX(单位卡分表!B:B,MATCH(C87,单位卡分表!A:A,0)),"未找到"),IF(LEFT(C87,1)="2",IFERROR(INDEX(技能卡分表!B:B,MATCH(C87,技能卡分表!A:A,0)),"未找到"),IF(LEFT(C87,1)="3",IFERROR(INDEX('永久加成分表（废弃）'!B:B,MATCH(C87,'永久加成分表（废弃）'!A:A,0)),"未找到"),IF(LEFT(C87,1)="4",IFERROR(INDEX(组件分表!C:C,MATCH(VALUE(LEFT(C87,4)),组件分表!A:A,0)),"未找到"),"不匹配"))))</f>
        <v>精准引导</v>
      </c>
      <c r="F87" s="26" t="str">
        <f>IF(LEFT(C87,1)="1",IFERROR(INDEX(单位卡分表!P:P,MATCH(C87,单位卡分表!A:A,0)),"未找到"),IF(LEFT(C87,1)="2",IFERROR(INDEX(技能卡分表!P:P,MATCH(C87,技能卡分表!A:A,0)),"未找到"),IF(LEFT(C87,1)="3",IFERROR(INDEX('永久加成分表（废弃）'!N:N,MATCH(C87,'永久加成分表（废弃）'!A:A,0)),"未找到"),IF(LEFT(C87,1)="4",IFERROR(INDEX(组件分表!L:L,MATCH(VALUE(LEFT(C87,4)),组件分表!A:A,0)),"未找到"),"不匹配"))))</f>
        <v>指定战场任意位置，我方英雄向该位置位移</v>
      </c>
      <c r="G87" s="26" t="str">
        <f>IF(LEFT(C87,1)="1",IFERROR(INDEX(单位卡分表!Q:Q,MATCH(C87,单位卡分表!A:A,0)),"未找到"),IF(LEFT(C87,1)="2",IFERROR(INDEX(技能卡分表!Q:Q,MATCH(C87,技能卡分表!A:A,0)),"未找到"),IF(LEFT(C87,1)="3",IFERROR(INDEX('永久加成分表（废弃）'!O:O,MATCH(C87,'永久加成分表（废弃）'!A:A,0)),"未找到"),IF(LEFT(C87,1)="4",IFERROR(INDEX(组件分表!S:S,MATCH(VALUE(LEFT(C87,4)),组件分表!A:A,0)),"未找到"),"不匹配"))))</f>
        <v>隐藏参数位移力度{0}，不能移动的英雄不生效</v>
      </c>
      <c r="H87" s="44">
        <f t="shared" si="1"/>
        <v>200211</v>
      </c>
      <c r="I87" s="44" t="str">
        <f>IF(LEFT(C87,1)="1",IFERROR(IF(INDEX(单位卡分表!AG:AG,MATCH(C87,单位卡分表!A:A,0))=0,"",INDEX(单位卡分表!AG:AG,MATCH(C87,单位卡分表!A:A,0))),"未找到"),IF(LEFT(C87,1)="2",IFERROR(IF(INDEX(技能卡分表!AG:AG,MATCH(C87,技能卡分表!A:A,0))=0,"",INDEX(技能卡分表!AG:AG,MATCH(C87,技能卡分表!A:A,0))),"未找到"),IF(LEFT(C87,1)="3",IFERROR(IF(INDEX('永久加成分表（废弃）'!AF:AF,MATCH(C87,'永久加成分表（废弃）'!A:A,0))=0,"",INDEX('永久加成分表（废弃）'!AF:AF,MATCH(C87,'永久加成分表（废弃）'!A:A,0))),"未找到"),IF(LEFT(C87,1)="4",IFERROR(IF(INDEX(组件分表!R:R,MATCH(VALUE(LEFT(C87,4)),组件分表!A:A,0))=0,"",INDEX(组件分表!R:R,MATCH(VALUE(LEFT(C87,4)),组件分表!A:A,0))),"未找到"),"不匹配"))))</f>
        <v>HeroMove2AppointPosition</v>
      </c>
      <c r="J87" s="89">
        <v>6</v>
      </c>
      <c r="K87" s="90" t="str">
        <f>IF(LEFT(C87,1)="1",IFERROR(CHOOSE(MATCH(INDEX(单位卡分表!C:C,MATCH(C87,单位卡分表!A:A,0)),{1,4,6},0),"单位卡","英雄卡","雇佣兵卡"),""),"")</f>
        <v/>
      </c>
      <c r="L87" s="105"/>
      <c r="M87" s="105"/>
      <c r="N87" s="80">
        <v>9.87</v>
      </c>
      <c r="O87" s="80">
        <v>0.5</v>
      </c>
      <c r="P87" s="80">
        <v>0.1</v>
      </c>
      <c r="Q87" s="80">
        <v>0.94</v>
      </c>
      <c r="R87" s="80">
        <v>0.61</v>
      </c>
      <c r="S87" s="80">
        <v>3</v>
      </c>
      <c r="T87" s="94" t="str">
        <f>IFERROR(IF(LEFT(C87,1)="1",IF(INDEX(单位卡分表!AE:AE,MATCH(C87,单位卡分表!A:A,0))=0,"",INDEX(单位卡分表!AE:AE,MATCH(C87,单位卡分表!A:A,0))),IF(LEFT(C87,1)="2",IF(INDEX(技能卡分表!AE:AE,MATCH(C87,技能卡分表!A:A,0))=0,"",INDEX(技能卡分表!AE:AE,MATCH(C87,技能卡分表!A:A,0))),IF(LEFT(C87,1)="4",IF(INDEX(组件分表!W:W,MATCH(VALUE(LEFT(C87,4)),组件分表!A:A,0))=0,"",INDEX(组件分表!W:W,MATCH(VALUE(LEFT(C87,4)),组件分表!A:A,0))),""))),"")</f>
        <v>Times</v>
      </c>
      <c r="U87" s="95">
        <f>IFERROR(IF(LEFT(C87,1)="1",IF(INDEX(单位卡分表!AF:AF,MATCH(C87,单位卡分表!A:A,0))=0,"",INDEX(单位卡分表!AF:AF,MATCH(C87,单位卡分表!A:A,0))),IF(LEFT(C87,1)="2",IF(INDEX(技能卡分表!AF:AF,MATCH(C87,技能卡分表!A:A,0))=0,"",INDEX(技能卡分表!AF:AF,MATCH(C87,技能卡分表!A:A,0))),IF(LEFT(C87,1)="4",IF(INDEX(组件分表!X:X,MATCH(VALUE(LEFT(C87,4)),组件分表!A:A,0))=0,"",INDEX(组件分表!X:X,MATCH(VALUE(LEFT(C87,4)),组件分表!A:A,0))),""))),"")</f>
        <v>1</v>
      </c>
      <c r="V87" s="96" t="b">
        <v>0</v>
      </c>
      <c r="W87" s="97">
        <v>15</v>
      </c>
      <c r="X87" s="97"/>
      <c r="Y87" s="97"/>
      <c r="Z87" s="97"/>
      <c r="AA87" s="97"/>
      <c r="AB87" s="97"/>
      <c r="AC87" s="102"/>
    </row>
    <row r="88" ht="19" customHeight="1" spans="3:29">
      <c r="C88" s="44">
        <v>20022</v>
      </c>
      <c r="D88" s="44" t="s">
        <v>210</v>
      </c>
      <c r="E88" s="64" t="str">
        <f>IF(LEFT(C88,1)="1",IFERROR(INDEX(单位卡分表!B:B,MATCH(C88,单位卡分表!A:A,0)),"未找到"),IF(LEFT(C88,1)="2",IFERROR(INDEX(技能卡分表!B:B,MATCH(C88,技能卡分表!A:A,0)),"未找到"),IF(LEFT(C88,1)="3",IFERROR(INDEX('永久加成分表（废弃）'!B:B,MATCH(C88,'永久加成分表（废弃）'!A:A,0)),"未找到"),IF(LEFT(C88,1)="4",IFERROR(INDEX(组件分表!C:C,MATCH(VALUE(LEFT(C88,4)),组件分表!A:A,0)),"未找到"),"不匹配"))))</f>
        <v>蓄力</v>
      </c>
      <c r="F88" s="26" t="str">
        <f>IF(LEFT(C88,1)="1",IFERROR(INDEX(单位卡分表!P:P,MATCH(C88,单位卡分表!A:A,0)),"未找到"),IF(LEFT(C88,1)="2",IFERROR(INDEX(技能卡分表!P:P,MATCH(C88,技能卡分表!A:A,0)),"未找到"),IF(LEFT(C88,1)="3",IFERROR(INDEX('永久加成分表（废弃）'!N:N,MATCH(C88,'永久加成分表（废弃）'!A:A,0)),"未找到"),IF(LEFT(C88,1)="4",IFERROR(INDEX(组件分表!L:L,MATCH(VALUE(LEFT(C88,4)),组件分表!A:A,0)),"未找到"),"不匹配"))))</f>
        <v>下一张打出的卡牌，发射速度增加{0}%</v>
      </c>
      <c r="G88" s="26">
        <f>IF(LEFT(C88,1)="1",IFERROR(INDEX(单位卡分表!Q:Q,MATCH(C88,单位卡分表!A:A,0)),"未找到"),IF(LEFT(C88,1)="2",IFERROR(INDEX(技能卡分表!Q:Q,MATCH(C88,技能卡分表!A:A,0)),"未找到"),IF(LEFT(C88,1)="3",IFERROR(INDEX('永久加成分表（废弃）'!O:O,MATCH(C88,'永久加成分表（废弃）'!A:A,0)),"未找到"),IF(LEFT(C88,1)="4",IFERROR(INDEX(组件分表!S:S,MATCH(VALUE(LEFT(C88,4)),组件分表!A:A,0)),"未找到"),"不匹配"))))</f>
        <v>0</v>
      </c>
      <c r="H88" s="44">
        <f t="shared" si="1"/>
        <v>200221</v>
      </c>
      <c r="I88" s="44" t="str">
        <f>IF(LEFT(C88,1)="1",IFERROR(IF(INDEX(单位卡分表!AG:AG,MATCH(C88,单位卡分表!A:A,0))=0,"",INDEX(单位卡分表!AG:AG,MATCH(C88,单位卡分表!A:A,0))),"未找到"),IF(LEFT(C88,1)="2",IFERROR(IF(INDEX(技能卡分表!AG:AG,MATCH(C88,技能卡分表!A:A,0))=0,"",INDEX(技能卡分表!AG:AG,MATCH(C88,技能卡分表!A:A,0))),"未找到"),IF(LEFT(C88,1)="3",IFERROR(IF(INDEX('永久加成分表（废弃）'!AF:AF,MATCH(C88,'永久加成分表（废弃）'!A:A,0))=0,"",INDEX('永久加成分表（废弃）'!AF:AF,MATCH(C88,'永久加成分表（废弃）'!A:A,0))),"未找到"),IF(LEFT(C88,1)="4",IFERROR(IF(INDEX(组件分表!R:R,MATCH(VALUE(LEFT(C88,4)),组件分表!A:A,0))=0,"",INDEX(组件分表!R:R,MATCH(VALUE(LEFT(C88,4)),组件分表!A:A,0))),"未找到"),"不匹配"))))</f>
        <v>SkillCardAddShootCardSpeed</v>
      </c>
      <c r="J88" s="89"/>
      <c r="K88" s="90" t="str">
        <f>IF(LEFT(C88,1)="1",IFERROR(CHOOSE(MATCH(INDEX(单位卡分表!C:C,MATCH(C88,单位卡分表!A:A,0)),{1,4,6},0),"单位卡","英雄卡","雇佣兵卡"),""),"")</f>
        <v/>
      </c>
      <c r="L88" s="105"/>
      <c r="M88" s="105"/>
      <c r="N88" s="80">
        <v>9.87</v>
      </c>
      <c r="O88" s="80">
        <v>0.5</v>
      </c>
      <c r="P88" s="80">
        <v>0.1</v>
      </c>
      <c r="Q88" s="80">
        <v>0.94</v>
      </c>
      <c r="R88" s="80">
        <v>0.61</v>
      </c>
      <c r="S88" s="80">
        <v>3</v>
      </c>
      <c r="T88" s="94" t="str">
        <f>IFERROR(IF(LEFT(C88,1)="1",IF(INDEX(单位卡分表!AE:AE,MATCH(C88,单位卡分表!A:A,0))=0,"",INDEX(单位卡分表!AE:AE,MATCH(C88,单位卡分表!A:A,0))),IF(LEFT(C88,1)="2",IF(INDEX(技能卡分表!AE:AE,MATCH(C88,技能卡分表!A:A,0))=0,"",INDEX(技能卡分表!AE:AE,MATCH(C88,技能卡分表!A:A,0))),IF(LEFT(C88,1)="4",IF(INDEX(组件分表!W:W,MATCH(VALUE(LEFT(C88,4)),组件分表!A:A,0))=0,"",INDEX(组件分表!W:W,MATCH(VALUE(LEFT(C88,4)),组件分表!A:A,0))),""))),"")</f>
        <v>Times</v>
      </c>
      <c r="U88" s="95">
        <f>IFERROR(IF(LEFT(C88,1)="1",IF(INDEX(单位卡分表!AF:AF,MATCH(C88,单位卡分表!A:A,0))=0,"",INDEX(单位卡分表!AF:AF,MATCH(C88,单位卡分表!A:A,0))),IF(LEFT(C88,1)="2",IF(INDEX(技能卡分表!AF:AF,MATCH(C88,技能卡分表!A:A,0))=0,"",INDEX(技能卡分表!AF:AF,MATCH(C88,技能卡分表!A:A,0))),IF(LEFT(C88,1)="4",IF(INDEX(组件分表!X:X,MATCH(VALUE(LEFT(C88,4)),组件分表!A:A,0))=0,"",INDEX(组件分表!X:X,MATCH(VALUE(LEFT(C88,4)),组件分表!A:A,0))),""))),"")</f>
        <v>1</v>
      </c>
      <c r="V88" s="96" t="b">
        <v>0</v>
      </c>
      <c r="W88" s="99">
        <v>20</v>
      </c>
      <c r="X88" s="99"/>
      <c r="Y88" s="99"/>
      <c r="Z88" s="99"/>
      <c r="AA88" s="99"/>
      <c r="AB88" s="99"/>
      <c r="AC88" s="103"/>
    </row>
    <row r="89" ht="19" customHeight="1" spans="3:29">
      <c r="C89" s="44">
        <v>20023</v>
      </c>
      <c r="D89" s="44"/>
      <c r="E89" s="64" t="str">
        <f>IF(LEFT(C89,1)="1",IFERROR(INDEX(单位卡分表!B:B,MATCH(C89,单位卡分表!A:A,0)),"未找到"),IF(LEFT(C89,1)="2",IFERROR(INDEX(技能卡分表!B:B,MATCH(C89,技能卡分表!A:A,0)),"未找到"),IF(LEFT(C89,1)="3",IFERROR(INDEX('永久加成分表（废弃）'!B:B,MATCH(C89,'永久加成分表（废弃）'!A:A,0)),"未找到"),IF(LEFT(C89,1)="4",IFERROR(INDEX(组件分表!C:C,MATCH(VALUE(LEFT(C89,4)),组件分表!A:A,0)),"未找到"),"不匹配"))))</f>
        <v>弹簧安装</v>
      </c>
      <c r="F89" s="26" t="str">
        <f>IF(LEFT(C89,1)="1",IFERROR(INDEX(单位卡分表!P:P,MATCH(C89,单位卡分表!A:A,0)),"未找到"),IF(LEFT(C89,1)="2",IFERROR(INDEX(技能卡分表!P:P,MATCH(C89,技能卡分表!A:A,0)),"未找到"),IF(LEFT(C89,1)="3",IFERROR(INDEX('永久加成分表（废弃）'!N:N,MATCH(C89,'永久加成分表（废弃）'!A:A,0)),"未找到"),IF(LEFT(C89,1)="4",IFERROR(INDEX(组件分表!L:L,MATCH(VALUE(LEFT(C89,4)),组件分表!A:A,0)),"未找到"),"不匹配"))))</f>
        <v>指定战场位置，生成一个弹簧，被单位碰撞到时施加弹力</v>
      </c>
      <c r="G89" s="26" t="str">
        <f>IF(LEFT(C89,1)="1",IFERROR(INDEX(单位卡分表!Q:Q,MATCH(C89,单位卡分表!A:A,0)),"未找到"),IF(LEFT(C89,1)="2",IFERROR(INDEX(技能卡分表!Q:Q,MATCH(C89,技能卡分表!A:A,0)),"未找到"),IF(LEFT(C89,1)="3",IFERROR(INDEX('永久加成分表（废弃）'!O:O,MATCH(C89,'永久加成分表（废弃）'!A:A,0)),"未找到"),IF(LEFT(C89,1)="4",IFERROR(INDEX(组件分表!S:S,MATCH(VALUE(LEFT(C89,4)),组件分表!A:A,0)),"未找到"),"不匹配"))))</f>
        <v>同上推开规则。场景要素默认都是敌我方都有效，增加推力参数{1}，覆盖交互物的设置.交互物{0}.碰撞{2}次后消失</v>
      </c>
      <c r="H89" s="44">
        <f t="shared" si="1"/>
        <v>200231</v>
      </c>
      <c r="I89" s="44" t="str">
        <f>IF(LEFT(C89,1)="1",IFERROR(IF(INDEX(单位卡分表!AG:AG,MATCH(C89,单位卡分表!A:A,0))=0,"",INDEX(单位卡分表!AG:AG,MATCH(C89,单位卡分表!A:A,0))),"未找到"),IF(LEFT(C89,1)="2",IFERROR(IF(INDEX(技能卡分表!AG:AG,MATCH(C89,技能卡分表!A:A,0))=0,"",INDEX(技能卡分表!AG:AG,MATCH(C89,技能卡分表!A:A,0))),"未找到"),IF(LEFT(C89,1)="3",IFERROR(IF(INDEX('永久加成分表（废弃）'!AF:AF,MATCH(C89,'永久加成分表（废弃）'!A:A,0))=0,"",INDEX('永久加成分表（废弃）'!AF:AF,MATCH(C89,'永久加成分表（废弃）'!A:A,0))),"未找到"),IF(LEFT(C89,1)="4",IFERROR(IF(INDEX(组件分表!R:R,MATCH(VALUE(LEFT(C89,4)),组件分表!A:A,0))=0,"",INDEX(组件分表!R:R,MATCH(VALUE(LEFT(C89,4)),组件分表!A:A,0))),"未找到"),"不匹配"))))</f>
        <v>InstallSpring</v>
      </c>
      <c r="J89" s="89">
        <v>4</v>
      </c>
      <c r="K89" s="90" t="str">
        <f>IF(LEFT(C89,1)="1",IFERROR(CHOOSE(MATCH(INDEX(单位卡分表!C:C,MATCH(C89,单位卡分表!A:A,0)),{1,4,6},0),"单位卡","英雄卡","雇佣兵卡"),""),"")</f>
        <v/>
      </c>
      <c r="L89" s="105"/>
      <c r="M89" s="105"/>
      <c r="N89" s="80">
        <v>9.87</v>
      </c>
      <c r="O89" s="80">
        <v>0.5</v>
      </c>
      <c r="P89" s="80">
        <v>0.1</v>
      </c>
      <c r="Q89" s="80">
        <v>0.94</v>
      </c>
      <c r="R89" s="80">
        <v>0.61</v>
      </c>
      <c r="S89" s="80">
        <v>3</v>
      </c>
      <c r="T89" s="94" t="str">
        <f>IFERROR(IF(LEFT(C89,1)="1",IF(INDEX(单位卡分表!AE:AE,MATCH(C89,单位卡分表!A:A,0))=0,"",INDEX(单位卡分表!AE:AE,MATCH(C89,单位卡分表!A:A,0))),IF(LEFT(C89,1)="2",IF(INDEX(技能卡分表!AE:AE,MATCH(C89,技能卡分表!A:A,0))=0,"",INDEX(技能卡分表!AE:AE,MATCH(C89,技能卡分表!A:A,0))),IF(LEFT(C89,1)="4",IF(INDEX(组件分表!W:W,MATCH(VALUE(LEFT(C89,4)),组件分表!A:A,0))=0,"",INDEX(组件分表!W:W,MATCH(VALUE(LEFT(C89,4)),组件分表!A:A,0))),""))),"")</f>
        <v>Times</v>
      </c>
      <c r="U89" s="95">
        <f>IFERROR(IF(LEFT(C89,1)="1",IF(INDEX(单位卡分表!AF:AF,MATCH(C89,单位卡分表!A:A,0))=0,"",INDEX(单位卡分表!AF:AF,MATCH(C89,单位卡分表!A:A,0))),IF(LEFT(C89,1)="2",IF(INDEX(技能卡分表!AF:AF,MATCH(C89,技能卡分表!A:A,0))=0,"",INDEX(技能卡分表!AF:AF,MATCH(C89,技能卡分表!A:A,0))),IF(LEFT(C89,1)="4",IF(INDEX(组件分表!X:X,MATCH(VALUE(LEFT(C89,4)),组件分表!A:A,0))=0,"",INDEX(组件分表!X:X,MATCH(VALUE(LEFT(C89,4)),组件分表!A:A,0))),""))),"")</f>
        <v>1</v>
      </c>
      <c r="V89" s="96" t="b">
        <v>0</v>
      </c>
      <c r="W89" s="97">
        <v>10002</v>
      </c>
      <c r="X89" s="97">
        <v>5</v>
      </c>
      <c r="Y89" s="97">
        <v>5</v>
      </c>
      <c r="Z89" s="97"/>
      <c r="AA89" s="97"/>
      <c r="AB89" s="97"/>
      <c r="AC89" s="102"/>
    </row>
    <row r="90" ht="19" customHeight="1" spans="3:29">
      <c r="C90" s="44">
        <v>20024</v>
      </c>
      <c r="D90" s="44"/>
      <c r="E90" s="64" t="str">
        <f>IF(LEFT(C90,1)="1",IFERROR(INDEX(单位卡分表!B:B,MATCH(C90,单位卡分表!A:A,0)),"未找到"),IF(LEFT(C90,1)="2",IFERROR(INDEX(技能卡分表!B:B,MATCH(C90,技能卡分表!A:A,0)),"未找到"),IF(LEFT(C90,1)="3",IFERROR(INDEX('永久加成分表（废弃）'!B:B,MATCH(C90,'永久加成分表（废弃）'!A:A,0)),"未找到"),IF(LEFT(C90,1)="4",IFERROR(INDEX(组件分表!C:C,MATCH(VALUE(LEFT(C90,4)),组件分表!A:A,0)),"未找到"),"不匹配"))))</f>
        <v>裂地斩</v>
      </c>
      <c r="F90" s="26" t="str">
        <f>IF(LEFT(C90,1)="1",IFERROR(INDEX(单位卡分表!P:P,MATCH(C90,单位卡分表!A:A,0)),"未找到"),IF(LEFT(C90,1)="2",IFERROR(INDEX(技能卡分表!P:P,MATCH(C90,技能卡分表!A:A,0)),"未找到"),IF(LEFT(C90,1)="3",IFERROR(INDEX('永久加成分表（废弃）'!N:N,MATCH(C90,'永久加成分表（废弃）'!A:A,0)),"未找到"),IF(LEFT(C90,1)="4",IFERROR(INDEX(组件分表!L:L,MATCH(VALUE(LEFT(C90,4)),组件分表!A:A,0)),"未找到"),"不匹配"))))</f>
        <v>场景穿透，路径上产生一条裂缝，受到{1}点伤害后消失</v>
      </c>
      <c r="G90" s="26" t="str">
        <f>IF(LEFT(C90,1)="1",IFERROR(INDEX(单位卡分表!Q:Q,MATCH(C90,单位卡分表!A:A,0)),"未找到"),IF(LEFT(C90,1)="2",IFERROR(INDEX(技能卡分表!Q:Q,MATCH(C90,技能卡分表!A:A,0)),"未找到"),IF(LEFT(C90,1)="3",IFERROR(INDEX('永久加成分表（废弃）'!O:O,MATCH(C90,'永久加成分表（废弃）'!A:A,0)),"未找到"),IF(LEFT(C90,1)="4",IFERROR(INDEX(组件分表!S:S,MATCH(VALUE(LEFT(C90,4)),组件分表!A:A,0)),"未找到"),"不匹配"))))</f>
        <v>单位碰到裂缝反弹跟墙一样特性，投射物可以穿过，裂缝可以叠着，可以跨回合存在，发射时注意底边裂缝处理，产生裂缝时挤开单位，增加产生裂缝时向两边的力。隐藏参数力大小{0}</v>
      </c>
      <c r="H90" s="44">
        <f t="shared" si="1"/>
        <v>200241</v>
      </c>
      <c r="I90" s="44" t="str">
        <f>IF(LEFT(C90,1)="1",IFERROR(IF(INDEX(单位卡分表!AG:AG,MATCH(C90,单位卡分表!A:A,0))=0,"",INDEX(单位卡分表!AG:AG,MATCH(C90,单位卡分表!A:A,0))),"未找到"),IF(LEFT(C90,1)="2",IFERROR(IF(INDEX(技能卡分表!AG:AG,MATCH(C90,技能卡分表!A:A,0))=0,"",INDEX(技能卡分表!AG:AG,MATCH(C90,技能卡分表!A:A,0))),"未找到"),IF(LEFT(C90,1)="3",IFERROR(IF(INDEX('永久加成分表（废弃）'!AF:AF,MATCH(C90,'永久加成分表（废弃）'!A:A,0))=0,"",INDEX('永久加成分表（废弃）'!AF:AF,MATCH(C90,'永久加成分表（废弃）'!A:A,0))),"未找到"),IF(LEFT(C90,1)="4",IFERROR(IF(INDEX(组件分表!R:R,MATCH(VALUE(LEFT(C90,4)),组件分表!A:A,0))=0,"",INDEX(组件分表!R:R,MATCH(VALUE(LEFT(C90,4)),组件分表!A:A,0))),"未找到"),"不匹配"))))</f>
        <v>AddInteractiveObject</v>
      </c>
      <c r="J90" s="89">
        <v>5</v>
      </c>
      <c r="K90" s="90" t="str">
        <f>IF(LEFT(C90,1)="1",IFERROR(CHOOSE(MATCH(INDEX(单位卡分表!C:C,MATCH(C90,单位卡分表!A:A,0)),{1,4,6},0),"单位卡","英雄卡","雇佣兵卡"),""),"")</f>
        <v/>
      </c>
      <c r="L90" s="105"/>
      <c r="M90" s="105"/>
      <c r="N90" s="80">
        <v>9.87</v>
      </c>
      <c r="O90" s="80">
        <v>0.5</v>
      </c>
      <c r="P90" s="80">
        <v>0.1</v>
      </c>
      <c r="Q90" s="80">
        <v>0.94</v>
      </c>
      <c r="R90" s="80">
        <v>0.61</v>
      </c>
      <c r="S90" s="80">
        <v>3</v>
      </c>
      <c r="T90" s="94" t="str">
        <f>IFERROR(IF(LEFT(C90,1)="1",IF(INDEX(单位卡分表!AE:AE,MATCH(C90,单位卡分表!A:A,0))=0,"",INDEX(单位卡分表!AE:AE,MATCH(C90,单位卡分表!A:A,0))),IF(LEFT(C90,1)="2",IF(INDEX(技能卡分表!AE:AE,MATCH(C90,技能卡分表!A:A,0))=0,"",INDEX(技能卡分表!AE:AE,MATCH(C90,技能卡分表!A:A,0))),IF(LEFT(C90,1)="4",IF(INDEX(组件分表!W:W,MATCH(VALUE(LEFT(C90,4)),组件分表!A:A,0))=0,"",INDEX(组件分表!W:W,MATCH(VALUE(LEFT(C90,4)),组件分表!A:A,0))),""))),"")</f>
        <v>Times</v>
      </c>
      <c r="U90" s="95">
        <f>IFERROR(IF(LEFT(C90,1)="1",IF(INDEX(单位卡分表!AF:AF,MATCH(C90,单位卡分表!A:A,0))=0,"",INDEX(单位卡分表!AF:AF,MATCH(C90,单位卡分表!A:A,0))),IF(LEFT(C90,1)="2",IF(INDEX(技能卡分表!AF:AF,MATCH(C90,技能卡分表!A:A,0))=0,"",INDEX(技能卡分表!AF:AF,MATCH(C90,技能卡分表!A:A,0))),IF(LEFT(C90,1)="4",IF(INDEX(组件分表!X:X,MATCH(VALUE(LEFT(C90,4)),组件分表!A:A,0))=0,"",INDEX(组件分表!X:X,MATCH(VALUE(LEFT(C90,4)),组件分表!A:A,0))),""))),"")</f>
        <v>1</v>
      </c>
      <c r="V90" s="96" t="b">
        <v>0</v>
      </c>
      <c r="W90" s="97">
        <v>10006</v>
      </c>
      <c r="X90" s="97">
        <v>70</v>
      </c>
      <c r="Y90" s="97"/>
      <c r="Z90" s="97"/>
      <c r="AA90" s="97"/>
      <c r="AB90" s="97"/>
      <c r="AC90" s="102"/>
    </row>
    <row r="91" ht="19" customHeight="1" spans="3:29">
      <c r="C91" s="44">
        <v>20025</v>
      </c>
      <c r="D91" s="44"/>
      <c r="E91" s="64" t="str">
        <f>IF(LEFT(C91,1)="1",IFERROR(INDEX(单位卡分表!B:B,MATCH(C91,单位卡分表!A:A,0)),"未找到"),IF(LEFT(C91,1)="2",IFERROR(INDEX(技能卡分表!B:B,MATCH(C91,技能卡分表!A:A,0)),"未找到"),IF(LEFT(C91,1)="3",IFERROR(INDEX('永久加成分表（废弃）'!B:B,MATCH(C91,'永久加成分表（废弃）'!A:A,0)),"未找到"),IF(LEFT(C91,1)="4",IFERROR(INDEX(组件分表!C:C,MATCH(VALUE(LEFT(C91,4)),组件分表!A:A,0)),"未找到"),"不匹配"))))</f>
        <v>修建工事</v>
      </c>
      <c r="F91" s="26" t="str">
        <f>IF(LEFT(C91,1)="1",IFERROR(INDEX(单位卡分表!P:P,MATCH(C91,单位卡分表!A:A,0)),"未找到"),IF(LEFT(C91,1)="2",IFERROR(INDEX(技能卡分表!P:P,MATCH(C91,技能卡分表!A:A,0)),"未找到"),IF(LEFT(C91,1)="3",IFERROR(INDEX('永久加成分表（废弃）'!N:N,MATCH(C91,'永久加成分表（废弃）'!A:A,0)),"未找到"),IF(LEFT(C91,1)="4",IFERROR(INDEX(组件分表!L:L,MATCH(VALUE(LEFT(C91,4)),组件分表!A:A,0)),"未找到"),"不匹配"))))</f>
        <v>在战场中间产生一堵由障碍物组成的墙，墙体血量为{1}</v>
      </c>
      <c r="G91" s="26" t="str">
        <f>IF(LEFT(C91,1)="1",IFERROR(INDEX(单位卡分表!Q:Q,MATCH(C91,单位卡分表!A:A,0)),"未找到"),IF(LEFT(C91,1)="2",IFERROR(INDEX(技能卡分表!Q:Q,MATCH(C91,技能卡分表!A:A,0)),"未找到"),IF(LEFT(C91,1)="3",IFERROR(INDEX('永久加成分表（废弃）'!O:O,MATCH(C91,'永久加成分表（废弃）'!A:A,0)),"未找到"),IF(LEFT(C91,1)="4",IFERROR(INDEX(组件分表!S:S,MATCH(VALUE(LEFT(C91,4)),组件分表!A:A,0)),"未找到"),"不匹配"))))</f>
        <v>尝试用障碍物场景物件横向排列而成，排不下则停下，例如大蛇存在时战场变小，相应墙也会缩短。交互物ID{0}</v>
      </c>
      <c r="H91" s="44">
        <f t="shared" si="1"/>
        <v>200251</v>
      </c>
      <c r="I91" s="44" t="str">
        <f>IF(LEFT(C91,1)="1",IFERROR(IF(INDEX(单位卡分表!AG:AG,MATCH(C91,单位卡分表!A:A,0))=0,"",INDEX(单位卡分表!AG:AG,MATCH(C91,单位卡分表!A:A,0))),"未找到"),IF(LEFT(C91,1)="2",IFERROR(IF(INDEX(技能卡分表!AG:AG,MATCH(C91,技能卡分表!A:A,0))=0,"",INDEX(技能卡分表!AG:AG,MATCH(C91,技能卡分表!A:A,0))),"未找到"),IF(LEFT(C91,1)="3",IFERROR(IF(INDEX('永久加成分表（废弃）'!AF:AF,MATCH(C91,'永久加成分表（废弃）'!A:A,0))=0,"",INDEX('永久加成分表（废弃）'!AF:AF,MATCH(C91,'永久加成分表（废弃）'!A:A,0))),"未找到"),IF(LEFT(C91,1)="4",IFERROR(IF(INDEX(组件分表!R:R,MATCH(VALUE(LEFT(C91,4)),组件分表!A:A,0))=0,"",INDEX(组件分表!R:R,MATCH(VALUE(LEFT(C91,4)),组件分表!A:A,0))),"未找到"),"不匹配"))))</f>
        <v>AddInteractiveObjectToSpecialPosition</v>
      </c>
      <c r="J91" s="89">
        <v>4</v>
      </c>
      <c r="K91" s="90" t="str">
        <f>IF(LEFT(C91,1)="1",IFERROR(CHOOSE(MATCH(INDEX(单位卡分表!C:C,MATCH(C91,单位卡分表!A:A,0)),{1,4,6},0),"单位卡","英雄卡","雇佣兵卡"),""),"")</f>
        <v/>
      </c>
      <c r="L91" s="105"/>
      <c r="M91" s="105"/>
      <c r="N91" s="80">
        <v>9.87</v>
      </c>
      <c r="O91" s="80">
        <v>0.5</v>
      </c>
      <c r="P91" s="80">
        <v>0.1</v>
      </c>
      <c r="Q91" s="80">
        <v>0.94</v>
      </c>
      <c r="R91" s="80">
        <v>0.61</v>
      </c>
      <c r="S91" s="80">
        <v>3</v>
      </c>
      <c r="T91" s="94" t="str">
        <f>IFERROR(IF(LEFT(C91,1)="1",IF(INDEX(单位卡分表!AE:AE,MATCH(C91,单位卡分表!A:A,0))=0,"",INDEX(单位卡分表!AE:AE,MATCH(C91,单位卡分表!A:A,0))),IF(LEFT(C91,1)="2",IF(INDEX(技能卡分表!AE:AE,MATCH(C91,技能卡分表!A:A,0))=0,"",INDEX(技能卡分表!AE:AE,MATCH(C91,技能卡分表!A:A,0))),IF(LEFT(C91,1)="4",IF(INDEX(组件分表!W:W,MATCH(VALUE(LEFT(C91,4)),组件分表!A:A,0))=0,"",INDEX(组件分表!W:W,MATCH(VALUE(LEFT(C91,4)),组件分表!A:A,0))),""))),"")</f>
        <v>Times</v>
      </c>
      <c r="U91" s="95">
        <f>IFERROR(IF(LEFT(C91,1)="1",IF(INDEX(单位卡分表!AF:AF,MATCH(C91,单位卡分表!A:A,0))=0,"",INDEX(单位卡分表!AF:AF,MATCH(C91,单位卡分表!A:A,0))),IF(LEFT(C91,1)="2",IF(INDEX(技能卡分表!AF:AF,MATCH(C91,技能卡分表!A:A,0))=0,"",INDEX(技能卡分表!AF:AF,MATCH(C91,技能卡分表!A:A,0))),IF(LEFT(C91,1)="4",IF(INDEX(组件分表!X:X,MATCH(VALUE(LEFT(C91,4)),组件分表!A:A,0))=0,"",INDEX(组件分表!X:X,MATCH(VALUE(LEFT(C91,4)),组件分表!A:A,0))),""))),"")</f>
        <v>1</v>
      </c>
      <c r="V91" s="96" t="b">
        <v>0</v>
      </c>
      <c r="W91" s="97">
        <v>10005</v>
      </c>
      <c r="X91" s="97">
        <v>10</v>
      </c>
      <c r="Y91" s="97"/>
      <c r="Z91" s="97"/>
      <c r="AA91" s="97"/>
      <c r="AB91" s="97"/>
      <c r="AC91" s="102"/>
    </row>
    <row r="92" ht="19" customHeight="1" spans="3:29">
      <c r="C92" s="44">
        <v>20026</v>
      </c>
      <c r="D92" s="44"/>
      <c r="E92" s="64" t="str">
        <f>IF(LEFT(C92,1)="1",IFERROR(INDEX(单位卡分表!B:B,MATCH(C92,单位卡分表!A:A,0)),"未找到"),IF(LEFT(C92,1)="2",IFERROR(INDEX(技能卡分表!B:B,MATCH(C92,技能卡分表!A:A,0)),"未找到"),IF(LEFT(C92,1)="3",IFERROR(INDEX('永久加成分表（废弃）'!B:B,MATCH(C92,'永久加成分表（废弃）'!A:A,0)),"未找到"),IF(LEFT(C92,1)="4",IFERROR(INDEX(组件分表!C:C,MATCH(VALUE(LEFT(C92,4)),组件分表!A:A,0)),"未找到"),"不匹配"))))</f>
        <v>风暴针刺</v>
      </c>
      <c r="F92" s="26" t="str">
        <f>IF(LEFT(C92,1)="1",IFERROR(INDEX(单位卡分表!P:P,MATCH(C92,单位卡分表!A:A,0)),"未找到"),IF(LEFT(C92,1)="2",IFERROR(INDEX(技能卡分表!P:P,MATCH(C92,技能卡分表!A:A,0)),"未找到"),IF(LEFT(C92,1)="3",IFERROR(INDEX('永久加成分表（废弃）'!N:N,MATCH(C92,'永久加成分表（废弃）'!A:A,0)),"未找到"),IF(LEFT(C92,1)="4",IFERROR(INDEX(组件分表!L:L,MATCH(VALUE(LEFT(C92,4)),组件分表!A:A,0)),"未找到"),"不匹配"))))</f>
        <v>根据本回合已打出的牌数，发射数根能量针，每个造成{0}点伤害</v>
      </c>
      <c r="G92" s="26" t="str">
        <f>IF(LEFT(C92,1)="1",IFERROR(INDEX(单位卡分表!Q:Q,MATCH(C92,单位卡分表!A:A,0)),"未找到"),IF(LEFT(C92,1)="2",IFERROR(INDEX(技能卡分表!Q:Q,MATCH(C92,技能卡分表!A:A,0)),"未找到"),IF(LEFT(C92,1)="3",IFERROR(INDEX('永久加成分表（废弃）'!O:O,MATCH(C92,'永久加成分表（废弃）'!A:A,0)),"未找到"),IF(LEFT(C92,1)="4",IFERROR(INDEX(组件分表!S:S,MATCH(VALUE(LEFT(C92,4)),组件分表!A:A,0)),"未找到"),"不匹配"))))</f>
        <v>投射物首次碰到敌方单位或墙就会消失，隐藏参数宽度{1}，宽度决定投射物随机生成的左右范围</v>
      </c>
      <c r="H92" s="44">
        <f t="shared" si="1"/>
        <v>200261</v>
      </c>
      <c r="I92" s="44" t="str">
        <f>IF(LEFT(C92,1)="1",IFERROR(IF(INDEX(单位卡分表!AG:AG,MATCH(C92,单位卡分表!A:A,0))=0,"",INDEX(单位卡分表!AG:AG,MATCH(C92,单位卡分表!A:A,0))),"未找到"),IF(LEFT(C92,1)="2",IFERROR(IF(INDEX(技能卡分表!AG:AG,MATCH(C92,技能卡分表!A:A,0))=0,"",INDEX(技能卡分表!AG:AG,MATCH(C92,技能卡分表!A:A,0))),"未找到"),IF(LEFT(C92,1)="3",IFERROR(IF(INDEX('永久加成分表（废弃）'!AF:AF,MATCH(C92,'永久加成分表（废弃）'!A:A,0))=0,"",INDEX('永久加成分表（废弃）'!AF:AF,MATCH(C92,'永久加成分表（废弃）'!A:A,0))),"未找到"),IF(LEFT(C92,1)="4",IFERROR(IF(INDEX(组件分表!R:R,MATCH(VALUE(LEFT(C92,4)),组件分表!A:A,0))=0,"",INDEX(组件分表!R:R,MATCH(VALUE(LEFT(C92,4)),组件分表!A:A,0))),"未找到"),"不匹配"))))</f>
        <v>MultiRaycastCauseDamage</v>
      </c>
      <c r="J92" s="89">
        <v>4</v>
      </c>
      <c r="K92" s="90" t="str">
        <f>IF(LEFT(C92,1)="1",IFERROR(CHOOSE(MATCH(INDEX(单位卡分表!C:C,MATCH(C92,单位卡分表!A:A,0)),{1,4,6},0),"单位卡","英雄卡","雇佣兵卡"),""),"")</f>
        <v/>
      </c>
      <c r="L92" s="105"/>
      <c r="M92" s="105"/>
      <c r="N92" s="80">
        <v>9.87</v>
      </c>
      <c r="O92" s="80">
        <v>0.5</v>
      </c>
      <c r="P92" s="80">
        <v>0.1</v>
      </c>
      <c r="Q92" s="80">
        <v>0.94</v>
      </c>
      <c r="R92" s="80">
        <v>0.61</v>
      </c>
      <c r="S92" s="80">
        <v>3</v>
      </c>
      <c r="T92" s="94" t="str">
        <f>IFERROR(IF(LEFT(C92,1)="1",IF(INDEX(单位卡分表!AE:AE,MATCH(C92,单位卡分表!A:A,0))=0,"",INDEX(单位卡分表!AE:AE,MATCH(C92,单位卡分表!A:A,0))),IF(LEFT(C92,1)="2",IF(INDEX(技能卡分表!AE:AE,MATCH(C92,技能卡分表!A:A,0))=0,"",INDEX(技能卡分表!AE:AE,MATCH(C92,技能卡分表!A:A,0))),IF(LEFT(C92,1)="4",IF(INDEX(组件分表!W:W,MATCH(VALUE(LEFT(C92,4)),组件分表!A:A,0))=0,"",INDEX(组件分表!W:W,MATCH(VALUE(LEFT(C92,4)),组件分表!A:A,0))),""))),"")</f>
        <v>Times</v>
      </c>
      <c r="U92" s="95">
        <f>IFERROR(IF(LEFT(C92,1)="1",IF(INDEX(单位卡分表!AF:AF,MATCH(C92,单位卡分表!A:A,0))=0,"",INDEX(单位卡分表!AF:AF,MATCH(C92,单位卡分表!A:A,0))),IF(LEFT(C92,1)="2",IF(INDEX(技能卡分表!AF:AF,MATCH(C92,技能卡分表!A:A,0))=0,"",INDEX(技能卡分表!AF:AF,MATCH(C92,技能卡分表!A:A,0))),IF(LEFT(C92,1)="4",IF(INDEX(组件分表!X:X,MATCH(VALUE(LEFT(C92,4)),组件分表!A:A,0))=0,"",INDEX(组件分表!X:X,MATCH(VALUE(LEFT(C92,4)),组件分表!A:A,0))),""))),"")</f>
        <v>1</v>
      </c>
      <c r="V92" s="96" t="b">
        <v>0</v>
      </c>
      <c r="W92" s="97">
        <v>6</v>
      </c>
      <c r="X92" s="97">
        <v>0.8</v>
      </c>
      <c r="Y92" s="97"/>
      <c r="Z92" s="97"/>
      <c r="AA92" s="97"/>
      <c r="AB92" s="97"/>
      <c r="AC92" s="102"/>
    </row>
    <row r="93" ht="19" customHeight="1" spans="3:29">
      <c r="C93" s="44">
        <v>20027</v>
      </c>
      <c r="D93" s="44" t="s">
        <v>210</v>
      </c>
      <c r="E93" s="64" t="str">
        <f>IF(LEFT(C93,1)="1",IFERROR(INDEX(单位卡分表!B:B,MATCH(C93,单位卡分表!A:A,0)),"未找到"),IF(LEFT(C93,1)="2",IFERROR(INDEX(技能卡分表!B:B,MATCH(C93,技能卡分表!A:A,0)),"未找到"),IF(LEFT(C93,1)="3",IFERROR(INDEX('永久加成分表（废弃）'!B:B,MATCH(C93,'永久加成分表（废弃）'!A:A,0)),"未找到"),IF(LEFT(C93,1)="4",IFERROR(INDEX(组件分表!C:C,MATCH(VALUE(LEFT(C93,4)),组件分表!A:A,0)),"未找到"),"不匹配"))))</f>
        <v>嗜血杀戮</v>
      </c>
      <c r="F93" s="26" t="str">
        <f>IF(LEFT(C93,1)="1",IFERROR(INDEX(单位卡分表!P:P,MATCH(C93,单位卡分表!A:A,0)),"未找到"),IF(LEFT(C93,1)="2",IFERROR(INDEX(技能卡分表!P:P,MATCH(C93,技能卡分表!A:A,0)),"未找到"),IF(LEFT(C93,1)="3",IFERROR(INDEX('永久加成分表（废弃）'!N:N,MATCH(C93,'永久加成分表（废弃）'!A:A,0)),"未找到"),IF(LEFT(C93,1)="4",IFERROR(INDEX(组件分表!L:L,MATCH(VALUE(LEFT(C93,4)),组件分表!A:A,0)),"未找到"),"不匹配"))))</f>
        <v>保留，本回合接下来的时间，我方英雄每杀死一个单位，攻击力永久增加{0}</v>
      </c>
      <c r="G93" s="26">
        <f>IF(LEFT(C93,1)="1",IFERROR(INDEX(单位卡分表!Q:Q,MATCH(C93,单位卡分表!A:A,0)),"未找到"),IF(LEFT(C93,1)="2",IFERROR(INDEX(技能卡分表!Q:Q,MATCH(C93,技能卡分表!A:A,0)),"未找到"),IF(LEFT(C93,1)="3",IFERROR(INDEX('永久加成分表（废弃）'!O:O,MATCH(C93,'永久加成分表（废弃）'!A:A,0)),"未找到"),IF(LEFT(C93,1)="4",IFERROR(INDEX(组件分表!S:S,MATCH(VALUE(LEFT(C93,4)),组件分表!A:A,0)),"未找到"),"不匹配"))))</f>
        <v>0</v>
      </c>
      <c r="H93" s="44">
        <f t="shared" si="1"/>
        <v>200271</v>
      </c>
      <c r="I93" s="44" t="str">
        <f>IF(LEFT(C93,1)="1",IFERROR(IF(INDEX(单位卡分表!AG:AG,MATCH(C93,单位卡分表!A:A,0))=0,"",INDEX(单位卡分表!AG:AG,MATCH(C93,单位卡分表!A:A,0))),"未找到"),IF(LEFT(C93,1)="2",IFERROR(IF(INDEX(技能卡分表!AG:AG,MATCH(C93,技能卡分表!A:A,0))=0,"",INDEX(技能卡分表!AG:AG,MATCH(C93,技能卡分表!A:A,0))),"未找到"),IF(LEFT(C93,1)="3",IFERROR(IF(INDEX('永久加成分表（废弃）'!AF:AF,MATCH(C93,'永久加成分表（废弃）'!A:A,0))=0,"",INDEX('永久加成分表（废弃）'!AF:AF,MATCH(C93,'永久加成分表（废弃）'!A:A,0))),"未找到"),IF(LEFT(C93,1)="4",IFERROR(IF(INDEX(组件分表!R:R,MATCH(VALUE(LEFT(C93,4)),组件分表!A:A,0))=0,"",INDEX(组件分表!R:R,MATCH(VALUE(LEFT(C93,4)),组件分表!A:A,0))),"未找到"),"不匹配"))))</f>
        <v>HeroKillEnemyAddAttack</v>
      </c>
      <c r="J93" s="89"/>
      <c r="K93" s="90" t="str">
        <f>IF(LEFT(C93,1)="1",IFERROR(CHOOSE(MATCH(INDEX(单位卡分表!C:C,MATCH(C93,单位卡分表!A:A,0)),{1,4,6},0),"单位卡","英雄卡","雇佣兵卡"),""),"")</f>
        <v/>
      </c>
      <c r="L93" s="105"/>
      <c r="M93" s="105"/>
      <c r="N93" s="80">
        <v>9.87</v>
      </c>
      <c r="O93" s="80">
        <v>0.5</v>
      </c>
      <c r="P93" s="80">
        <v>0.1</v>
      </c>
      <c r="Q93" s="80">
        <v>0.94</v>
      </c>
      <c r="R93" s="80">
        <v>0.61</v>
      </c>
      <c r="S93" s="80">
        <v>3</v>
      </c>
      <c r="T93" s="94" t="str">
        <f>IFERROR(IF(LEFT(C93,1)="1",IF(INDEX(单位卡分表!AE:AE,MATCH(C93,单位卡分表!A:A,0))=0,"",INDEX(单位卡分表!AE:AE,MATCH(C93,单位卡分表!A:A,0))),IF(LEFT(C93,1)="2",IF(INDEX(技能卡分表!AE:AE,MATCH(C93,技能卡分表!A:A,0))=0,"",INDEX(技能卡分表!AE:AE,MATCH(C93,技能卡分表!A:A,0))),IF(LEFT(C93,1)="4",IF(INDEX(组件分表!W:W,MATCH(VALUE(LEFT(C93,4)),组件分表!A:A,0))=0,"",INDEX(组件分表!W:W,MATCH(VALUE(LEFT(C93,4)),组件分表!A:A,0))),""))),"")</f>
        <v>Times</v>
      </c>
      <c r="U93" s="95">
        <f>IFERROR(IF(LEFT(C93,1)="1",IF(INDEX(单位卡分表!AF:AF,MATCH(C93,单位卡分表!A:A,0))=0,"",INDEX(单位卡分表!AF:AF,MATCH(C93,单位卡分表!A:A,0))),IF(LEFT(C93,1)="2",IF(INDEX(技能卡分表!AF:AF,MATCH(C93,技能卡分表!A:A,0))=0,"",INDEX(技能卡分表!AF:AF,MATCH(C93,技能卡分表!A:A,0))),IF(LEFT(C93,1)="4",IF(INDEX(组件分表!X:X,MATCH(VALUE(LEFT(C93,4)),组件分表!A:A,0))=0,"",INDEX(组件分表!X:X,MATCH(VALUE(LEFT(C93,4)),组件分表!A:A,0))),""))),"")</f>
        <v>1</v>
      </c>
      <c r="V93" s="96" t="b">
        <v>0</v>
      </c>
      <c r="W93" s="99">
        <v>4</v>
      </c>
      <c r="X93" s="99"/>
      <c r="Y93" s="99"/>
      <c r="Z93" s="99"/>
      <c r="AA93" s="99"/>
      <c r="AB93" s="99"/>
      <c r="AC93" s="103"/>
    </row>
    <row r="94" ht="19" customHeight="1" spans="3:29">
      <c r="C94" s="44">
        <v>20028</v>
      </c>
      <c r="D94" s="44" t="s">
        <v>210</v>
      </c>
      <c r="E94" s="64" t="str">
        <f>IF(LEFT(C94,1)="1",IFERROR(INDEX(单位卡分表!B:B,MATCH(C94,单位卡分表!A:A,0)),"未找到"),IF(LEFT(C94,1)="2",IFERROR(INDEX(技能卡分表!B:B,MATCH(C94,技能卡分表!A:A,0)),"未找到"),IF(LEFT(C94,1)="3",IFERROR(INDEX('永久加成分表（废弃）'!B:B,MATCH(C94,'永久加成分表（废弃）'!A:A,0)),"未找到"),IF(LEFT(C94,1)="4",IFERROR(INDEX(组件分表!C:C,MATCH(VALUE(LEFT(C94,4)),组件分表!A:A,0)),"未找到"),"不匹配"))))</f>
        <v>冰冻炸弹</v>
      </c>
      <c r="F94" s="26" t="str">
        <f>IF(LEFT(C94,1)="1",IFERROR(INDEX(单位卡分表!P:P,MATCH(C94,单位卡分表!A:A,0)),"未找到"),IF(LEFT(C94,1)="2",IFERROR(INDEX(技能卡分表!P:P,MATCH(C94,技能卡分表!A:A,0)),"未找到"),IF(LEFT(C94,1)="3",IFERROR(INDEX('永久加成分表（废弃）'!N:N,MATCH(C94,'永久加成分表（废弃）'!A:A,0)),"未找到"),IF(LEFT(C94,1)="4",IFERROR(INDEX(组件分表!L:L,MATCH(VALUE(LEFT(C94,4)),组件分表!A:A,0)),"未找到"),"不匹配"))))</f>
        <v>碰到首个敌方时，对范围内的敌方单位造成{0}点伤害并冻结</v>
      </c>
      <c r="G94" s="26" t="str">
        <f>IF(LEFT(C94,1)="1",IFERROR(INDEX(单位卡分表!Q:Q,MATCH(C94,单位卡分表!A:A,0)),"未找到"),IF(LEFT(C94,1)="2",IFERROR(INDEX(技能卡分表!Q:Q,MATCH(C94,技能卡分表!A:A,0)),"未找到"),IF(LEFT(C94,1)="3",IFERROR(INDEX('永久加成分表（废弃）'!O:O,MATCH(C94,'永久加成分表（废弃）'!A:A,0)),"未找到"),IF(LEFT(C94,1)="4",IFERROR(INDEX(组件分表!S:S,MATCH(VALUE(LEFT(C94,4)),组件分表!A:A,0)),"未找到"),"不匹配"))))</f>
        <v>隐藏参数范围大小{1}，对场景也生效，包括水地面，会变成冰地面。</v>
      </c>
      <c r="H94" s="44">
        <f t="shared" si="1"/>
        <v>200281</v>
      </c>
      <c r="I94" s="44" t="str">
        <f>IF(LEFT(C94,1)="1",IFERROR(IF(INDEX(单位卡分表!AG:AG,MATCH(C94,单位卡分表!A:A,0))=0,"",INDEX(单位卡分表!AG:AG,MATCH(C94,单位卡分表!A:A,0))),"未找到"),IF(LEFT(C94,1)="2",IFERROR(IF(INDEX(技能卡分表!AG:AG,MATCH(C94,技能卡分表!A:A,0))=0,"",INDEX(技能卡分表!AG:AG,MATCH(C94,技能卡分表!A:A,0))),"未找到"),IF(LEFT(C94,1)="3",IFERROR(IF(INDEX('永久加成分表（废弃）'!AF:AF,MATCH(C94,'永久加成分表（废弃）'!A:A,0))=0,"",INDEX('永久加成分表（废弃）'!AF:AF,MATCH(C94,'永久加成分表（废弃）'!A:A,0))),"未找到"),IF(LEFT(C94,1)="4",IFERROR(IF(INDEX(组件分表!R:R,MATCH(VALUE(LEFT(C94,4)),组件分表!A:A,0))=0,"",INDEX(组件分表!R:R,MATCH(VALUE(LEFT(C94,4)),组件分表!A:A,0))),"未找到"),"不匹配"))))</f>
        <v>CollisionCauseRangeDamageAndAddBuffOnce</v>
      </c>
      <c r="J94" s="89"/>
      <c r="K94" s="90" t="str">
        <f>IF(LEFT(C94,1)="1",IFERROR(CHOOSE(MATCH(INDEX(单位卡分表!C:C,MATCH(C94,单位卡分表!A:A,0)),{1,4,6},0),"单位卡","英雄卡","雇佣兵卡"),""),"")</f>
        <v/>
      </c>
      <c r="L94" s="105"/>
      <c r="M94" s="105"/>
      <c r="N94" s="80">
        <v>5</v>
      </c>
      <c r="O94" s="80">
        <v>0.5</v>
      </c>
      <c r="P94" s="80">
        <v>0.1</v>
      </c>
      <c r="Q94" s="80">
        <v>0.94</v>
      </c>
      <c r="R94" s="80">
        <v>0.61</v>
      </c>
      <c r="S94" s="80">
        <v>3</v>
      </c>
      <c r="T94" s="94" t="str">
        <f>IFERROR(IF(LEFT(C94,1)="1",IF(INDEX(单位卡分表!AE:AE,MATCH(C94,单位卡分表!A:A,0))=0,"",INDEX(单位卡分表!AE:AE,MATCH(C94,单位卡分表!A:A,0))),IF(LEFT(C94,1)="2",IF(INDEX(技能卡分表!AE:AE,MATCH(C94,技能卡分表!A:A,0))=0,"",INDEX(技能卡分表!AE:AE,MATCH(C94,技能卡分表!A:A,0))),IF(LEFT(C94,1)="4",IF(INDEX(组件分表!W:W,MATCH(VALUE(LEFT(C94,4)),组件分表!A:A,0))=0,"",INDEX(组件分表!W:W,MATCH(VALUE(LEFT(C94,4)),组件分表!A:A,0))),""))),"")</f>
        <v>Times</v>
      </c>
      <c r="U94" s="95">
        <f>IFERROR(IF(LEFT(C94,1)="1",IF(INDEX(单位卡分表!AF:AF,MATCH(C94,单位卡分表!A:A,0))=0,"",INDEX(单位卡分表!AF:AF,MATCH(C94,单位卡分表!A:A,0))),IF(LEFT(C94,1)="2",IF(INDEX(技能卡分表!AF:AF,MATCH(C94,技能卡分表!A:A,0))=0,"",INDEX(技能卡分表!AF:AF,MATCH(C94,技能卡分表!A:A,0))),IF(LEFT(C94,1)="4",IF(INDEX(组件分表!X:X,MATCH(VALUE(LEFT(C94,4)),组件分表!A:A,0))=0,"",INDEX(组件分表!X:X,MATCH(VALUE(LEFT(C94,4)),组件分表!A:A,0))),""))),"")</f>
        <v>1</v>
      </c>
      <c r="V94" s="96" t="b">
        <v>1</v>
      </c>
      <c r="W94" s="99">
        <v>20</v>
      </c>
      <c r="X94" s="99">
        <v>4</v>
      </c>
      <c r="Y94" s="99">
        <v>40001</v>
      </c>
      <c r="Z94" s="99"/>
      <c r="AA94" s="99"/>
      <c r="AB94" s="99"/>
      <c r="AC94" s="103"/>
    </row>
    <row r="95" ht="19" customHeight="1" spans="3:29">
      <c r="C95" s="44">
        <v>20029</v>
      </c>
      <c r="D95" s="44" t="s">
        <v>210</v>
      </c>
      <c r="E95" s="64" t="str">
        <f>IF(LEFT(C95,1)="1",IFERROR(INDEX(单位卡分表!B:B,MATCH(C95,单位卡分表!A:A,0)),"未找到"),IF(LEFT(C95,1)="2",IFERROR(INDEX(技能卡分表!B:B,MATCH(C95,技能卡分表!A:A,0)),"未找到"),IF(LEFT(C95,1)="3",IFERROR(INDEX('永久加成分表（废弃）'!B:B,MATCH(C95,'永久加成分表（废弃）'!A:A,0)),"未找到"),IF(LEFT(C95,1)="4",IFERROR(INDEX(组件分表!C:C,MATCH(VALUE(LEFT(C95,4)),组件分表!A:A,0)),"未找到"),"不匹配"))))</f>
        <v>人工降雨</v>
      </c>
      <c r="F95" s="26" t="str">
        <f>IF(LEFT(C95,1)="1",IFERROR(INDEX(单位卡分表!P:P,MATCH(C95,单位卡分表!A:A,0)),"未找到"),IF(LEFT(C95,1)="2",IFERROR(INDEX(技能卡分表!P:P,MATCH(C95,技能卡分表!A:A,0)),"未找到"),IF(LEFT(C95,1)="3",IFERROR(INDEX('永久加成分表（废弃）'!N:N,MATCH(C95,'永久加成分表（废弃）'!A:A,0)),"未找到"),IF(LEFT(C95,1)="4",IFERROR(INDEX(组件分表!L:L,MATCH(VALUE(LEFT(C95,4)),组件分表!A:A,0)),"未找到"),"不匹配"))))</f>
        <v>召唤雨天天气，回合结束消散</v>
      </c>
      <c r="G95" s="26" t="str">
        <f>IF(LEFT(C95,1)="1",IFERROR(INDEX(单位卡分表!Q:Q,MATCH(C95,单位卡分表!A:A,0)),"未找到"),IF(LEFT(C95,1)="2",IFERROR(INDEX(技能卡分表!Q:Q,MATCH(C95,技能卡分表!A:A,0)),"未找到"),IF(LEFT(C95,1)="3",IFERROR(INDEX('永久加成分表（废弃）'!O:O,MATCH(C95,'永久加成分表（废弃）'!A:A,0)),"未找到"),IF(LEFT(C95,1)="4",IFERROR(INDEX(组件分表!S:S,MATCH(VALUE(LEFT(C95,4)),组件分表!A:A,0)),"未找到"),"不匹配"))))</f>
        <v>熄灭（去掉点燃buff）场上所有单位尝试挂上潮湿buff，隐藏参数天气类型{0}，这个技能本回合结束就消失，若是有多个天气时，后出者覆盖前出者</v>
      </c>
      <c r="H95" s="44">
        <f t="shared" si="1"/>
        <v>200291</v>
      </c>
      <c r="I95" s="44" t="str">
        <f>IF(LEFT(C95,1)="1",IFERROR(IF(INDEX(单位卡分表!AG:AG,MATCH(C95,单位卡分表!A:A,0))=0,"",INDEX(单位卡分表!AG:AG,MATCH(C95,单位卡分表!A:A,0))),"未找到"),IF(LEFT(C95,1)="2",IFERROR(IF(INDEX(技能卡分表!AG:AG,MATCH(C95,技能卡分表!A:A,0))=0,"",INDEX(技能卡分表!AG:AG,MATCH(C95,技能卡分表!A:A,0))),"未找到"),IF(LEFT(C95,1)="3",IFERROR(IF(INDEX('永久加成分表（废弃）'!AF:AF,MATCH(C95,'永久加成分表（废弃）'!A:A,0))=0,"",INDEX('永久加成分表（废弃）'!AF:AF,MATCH(C95,'永久加成分表（废弃）'!A:A,0))),"未找到"),IF(LEFT(C95,1)="4",IFERROR(IF(INDEX(组件分表!R:R,MATCH(VALUE(LEFT(C95,4)),组件分表!A:A,0))=0,"",INDEX(组件分表!R:R,MATCH(VALUE(LEFT(C95,4)),组件分表!A:A,0))),"未找到"),"不匹配"))))</f>
        <v>SummonWeather</v>
      </c>
      <c r="J95" s="89"/>
      <c r="K95" s="90" t="str">
        <f>IF(LEFT(C95,1)="1",IFERROR(CHOOSE(MATCH(INDEX(单位卡分表!C:C,MATCH(C95,单位卡分表!A:A,0)),{1,4,6},0),"单位卡","英雄卡","雇佣兵卡"),""),"")</f>
        <v/>
      </c>
      <c r="L95" s="105"/>
      <c r="M95" s="105"/>
      <c r="N95" s="80">
        <v>9.87</v>
      </c>
      <c r="O95" s="80">
        <v>0.5</v>
      </c>
      <c r="P95" s="80">
        <v>0.1</v>
      </c>
      <c r="Q95" s="80">
        <v>0.94</v>
      </c>
      <c r="R95" s="80">
        <v>0.61</v>
      </c>
      <c r="S95" s="80">
        <v>3</v>
      </c>
      <c r="T95" s="94" t="str">
        <f>IFERROR(IF(LEFT(C95,1)="1",IF(INDEX(单位卡分表!AE:AE,MATCH(C95,单位卡分表!A:A,0))=0,"",INDEX(单位卡分表!AE:AE,MATCH(C95,单位卡分表!A:A,0))),IF(LEFT(C95,1)="2",IF(INDEX(技能卡分表!AE:AE,MATCH(C95,技能卡分表!A:A,0))=0,"",INDEX(技能卡分表!AE:AE,MATCH(C95,技能卡分表!A:A,0))),IF(LEFT(C95,1)="4",IF(INDEX(组件分表!W:W,MATCH(VALUE(LEFT(C95,4)),组件分表!A:A,0))=0,"",INDEX(组件分表!W:W,MATCH(VALUE(LEFT(C95,4)),组件分表!A:A,0))),""))),"")</f>
        <v>Times</v>
      </c>
      <c r="U95" s="95">
        <f>IFERROR(IF(LEFT(C95,1)="1",IF(INDEX(单位卡分表!AF:AF,MATCH(C95,单位卡分表!A:A,0))=0,"",INDEX(单位卡分表!AF:AF,MATCH(C95,单位卡分表!A:A,0))),IF(LEFT(C95,1)="2",IF(INDEX(技能卡分表!AF:AF,MATCH(C95,技能卡分表!A:A,0))=0,"",INDEX(技能卡分表!AF:AF,MATCH(C95,技能卡分表!A:A,0))),IF(LEFT(C95,1)="4",IF(INDEX(组件分表!X:X,MATCH(VALUE(LEFT(C95,4)),组件分表!A:A,0))=0,"",INDEX(组件分表!X:X,MATCH(VALUE(LEFT(C95,4)),组件分表!A:A,0))),""))),"")</f>
        <v>1</v>
      </c>
      <c r="V95" s="96" t="b">
        <v>0</v>
      </c>
      <c r="W95" s="99">
        <v>1</v>
      </c>
      <c r="X95" s="99"/>
      <c r="Y95" s="99"/>
      <c r="Z95" s="99"/>
      <c r="AA95" s="99"/>
      <c r="AB95" s="99"/>
      <c r="AC95" s="103"/>
    </row>
    <row r="96" ht="19" customHeight="1" spans="3:29">
      <c r="C96" s="44">
        <v>20030</v>
      </c>
      <c r="D96" s="44"/>
      <c r="E96" s="64" t="str">
        <f>IF(LEFT(C96,1)="1",IFERROR(INDEX(单位卡分表!B:B,MATCH(C96,单位卡分表!A:A,0)),"未找到"),IF(LEFT(C96,1)="2",IFERROR(INDEX(技能卡分表!B:B,MATCH(C96,技能卡分表!A:A,0)),"未找到"),IF(LEFT(C96,1)="3",IFERROR(INDEX('永久加成分表（废弃）'!B:B,MATCH(C96,'永久加成分表（废弃）'!A:A,0)),"未找到"),IF(LEFT(C96,1)="4",IFERROR(INDEX(组件分表!C:C,MATCH(VALUE(LEFT(C96,4)),组件分表!A:A,0)),"未找到"),"不匹配"))))</f>
        <v>雷枪</v>
      </c>
      <c r="F96" s="26" t="str">
        <f>IF(LEFT(C96,1)="1",IFERROR(INDEX(单位卡分表!P:P,MATCH(C96,单位卡分表!A:A,0)),"未找到"),IF(LEFT(C96,1)="2",IFERROR(INDEX(技能卡分表!P:P,MATCH(C96,技能卡分表!A:A,0)),"未找到"),IF(LEFT(C96,1)="3",IFERROR(INDEX('永久加成分表（废弃）'!N:N,MATCH(C96,'永久加成分表（废弃）'!A:A,0)),"未找到"),IF(LEFT(C96,1)="4",IFERROR(INDEX(组件分表!L:L,MATCH(VALUE(LEFT(C96,4)),组件分表!A:A,0)),"未找到"),"不匹配"))))</f>
        <v>指定位置，召唤一道雷电，对最近的敌方单位造成一次{0}点电击伤害</v>
      </c>
      <c r="G96" s="26" t="str">
        <f>IF(LEFT(C96,1)="1",IFERROR(INDEX(单位卡分表!Q:Q,MATCH(C96,单位卡分表!A:A,0)),"未找到"),IF(LEFT(C96,1)="2",IFERROR(INDEX(技能卡分表!Q:Q,MATCH(C96,技能卡分表!A:A,0)),"未找到"),IF(LEFT(C96,1)="3",IFERROR(INDEX('永久加成分表（废弃）'!O:O,MATCH(C96,'永久加成分表（废弃）'!A:A,0)),"未找到"),IF(LEFT(C96,1)="4",IFERROR(INDEX(组件分表!S:S,MATCH(VALUE(LEFT(C96,4)),组件分表!A:A,0)),"未找到"),"不匹配"))))</f>
        <v>隐藏效果，打出时若是雨天，则将天气转化成雷雨天</v>
      </c>
      <c r="H96" s="44">
        <f t="shared" si="1"/>
        <v>200301</v>
      </c>
      <c r="I96" s="44" t="str">
        <f>IF(LEFT(C96,1)="1",IFERROR(IF(INDEX(单位卡分表!AG:AG,MATCH(C96,单位卡分表!A:A,0))=0,"",INDEX(单位卡分表!AG:AG,MATCH(C96,单位卡分表!A:A,0))),"未找到"),IF(LEFT(C96,1)="2",IFERROR(IF(INDEX(技能卡分表!AG:AG,MATCH(C96,技能卡分表!A:A,0))=0,"",INDEX(技能卡分表!AG:AG,MATCH(C96,技能卡分表!A:A,0))),"未找到"),IF(LEFT(C96,1)="3",IFERROR(IF(INDEX('永久加成分表（废弃）'!AF:AF,MATCH(C96,'永久加成分表（废弃）'!A:A,0))=0,"",INDEX('永久加成分表（废弃）'!AF:AF,MATCH(C96,'永久加成分表（废弃）'!A:A,0))),"未找到"),IF(LEFT(C96,1)="4",IFERROR(IF(INDEX(组件分表!R:R,MATCH(VALUE(LEFT(C96,4)),组件分表!A:A,0))=0,"",INDEX(组件分表!R:R,MATCH(VALUE(LEFT(C96,4)),组件分表!A:A,0))),"未找到"),"不匹配"))))</f>
        <v>SummonThunder</v>
      </c>
      <c r="J96" s="89">
        <v>3</v>
      </c>
      <c r="K96" s="90" t="str">
        <f>IF(LEFT(C96,1)="1",IFERROR(CHOOSE(MATCH(INDEX(单位卡分表!C:C,MATCH(C96,单位卡分表!A:A,0)),{1,4,6},0),"单位卡","英雄卡","雇佣兵卡"),""),"")</f>
        <v/>
      </c>
      <c r="L96" s="105"/>
      <c r="M96" s="105"/>
      <c r="N96" s="80">
        <v>9.87</v>
      </c>
      <c r="O96" s="80">
        <v>0.5</v>
      </c>
      <c r="P96" s="80">
        <v>0.1</v>
      </c>
      <c r="Q96" s="80">
        <v>0.94</v>
      </c>
      <c r="R96" s="80">
        <v>0.61</v>
      </c>
      <c r="S96" s="80">
        <v>3</v>
      </c>
      <c r="T96" s="94" t="str">
        <f>IFERROR(IF(LEFT(C96,1)="1",IF(INDEX(单位卡分表!AE:AE,MATCH(C96,单位卡分表!A:A,0))=0,"",INDEX(单位卡分表!AE:AE,MATCH(C96,单位卡分表!A:A,0))),IF(LEFT(C96,1)="2",IF(INDEX(技能卡分表!AE:AE,MATCH(C96,技能卡分表!A:A,0))=0,"",INDEX(技能卡分表!AE:AE,MATCH(C96,技能卡分表!A:A,0))),IF(LEFT(C96,1)="4",IF(INDEX(组件分表!W:W,MATCH(VALUE(LEFT(C96,4)),组件分表!A:A,0))=0,"",INDEX(组件分表!W:W,MATCH(VALUE(LEFT(C96,4)),组件分表!A:A,0))),""))),"")</f>
        <v>Times</v>
      </c>
      <c r="U96" s="95">
        <f>IFERROR(IF(LEFT(C96,1)="1",IF(INDEX(单位卡分表!AF:AF,MATCH(C96,单位卡分表!A:A,0))=0,"",INDEX(单位卡分表!AF:AF,MATCH(C96,单位卡分表!A:A,0))),IF(LEFT(C96,1)="2",IF(INDEX(技能卡分表!AF:AF,MATCH(C96,技能卡分表!A:A,0))=0,"",INDEX(技能卡分表!AF:AF,MATCH(C96,技能卡分表!A:A,0))),IF(LEFT(C96,1)="4",IF(INDEX(组件分表!X:X,MATCH(VALUE(LEFT(C96,4)),组件分表!A:A,0))=0,"",INDEX(组件分表!X:X,MATCH(VALUE(LEFT(C96,4)),组件分表!A:A,0))),""))),"")</f>
        <v>1</v>
      </c>
      <c r="V96" s="96" t="b">
        <v>0</v>
      </c>
      <c r="W96" s="97">
        <v>24</v>
      </c>
      <c r="X96" s="97"/>
      <c r="Y96" s="97"/>
      <c r="Z96" s="97"/>
      <c r="AA96" s="97"/>
      <c r="AB96" s="97"/>
      <c r="AC96" s="102"/>
    </row>
    <row r="97" ht="19" customHeight="1" spans="3:29">
      <c r="C97" s="44">
        <v>20031</v>
      </c>
      <c r="D97" s="44" t="s">
        <v>210</v>
      </c>
      <c r="E97" s="64" t="str">
        <f>IF(LEFT(C97,1)="1",IFERROR(INDEX(单位卡分表!B:B,MATCH(C97,单位卡分表!A:A,0)),"未找到"),IF(LEFT(C97,1)="2",IFERROR(INDEX(技能卡分表!B:B,MATCH(C97,技能卡分表!A:A,0)),"未找到"),IF(LEFT(C97,1)="3",IFERROR(INDEX('永久加成分表（废弃）'!B:B,MATCH(C97,'永久加成分表（废弃）'!A:A,0)),"未找到"),IF(LEFT(C97,1)="4",IFERROR(INDEX(组件分表!C:C,MATCH(VALUE(LEFT(C97,4)),组件分表!A:A,0)),"未找到"),"不匹配"))))</f>
        <v>滋水</v>
      </c>
      <c r="F97" s="26" t="str">
        <f>IF(LEFT(C97,1)="1",IFERROR(INDEX(单位卡分表!P:P,MATCH(C97,单位卡分表!A:A,0)),"未找到"),IF(LEFT(C97,1)="2",IFERROR(INDEX(技能卡分表!P:P,MATCH(C97,技能卡分表!A:A,0)),"未找到"),IF(LEFT(C97,1)="3",IFERROR(INDEX('永久加成分表（废弃）'!N:N,MATCH(C97,'永久加成分表（废弃）'!A:A,0)),"未找到"),IF(LEFT(C97,1)="4",IFERROR(INDEX(组件分表!L:L,MATCH(VALUE(LEFT(C97,4)),组件分表!A:A,0)),"未找到"),"不匹配"))))</f>
        <v>对触碰的首个敌方单位造成{0}点伤害，并赋予潮湿状态</v>
      </c>
      <c r="G97" s="26" t="str">
        <f>IF(LEFT(C97,1)="1",IFERROR(INDEX(单位卡分表!Q:Q,MATCH(C97,单位卡分表!A:A,0)),"未找到"),IF(LEFT(C97,1)="2",IFERROR(INDEX(技能卡分表!Q:Q,MATCH(C97,技能卡分表!A:A,0)),"未找到"),IF(LEFT(C97,1)="3",IFERROR(INDEX('永久加成分表（废弃）'!O:O,MATCH(C97,'永久加成分表（废弃）'!A:A,0)),"未找到"),IF(LEFT(C97,1)="4",IFERROR(INDEX(组件分表!S:S,MATCH(VALUE(LEFT(C97,4)),组件分表!A:A,0)),"未找到"),"不匹配"))))</f>
        <v>凑数技能，水瓶娘滋水，对碰到的我方也会赋予潮湿</v>
      </c>
      <c r="H97" s="44">
        <f t="shared" si="1"/>
        <v>200311</v>
      </c>
      <c r="I97" s="44" t="str">
        <f>IF(LEFT(C97,1)="1",IFERROR(IF(INDEX(单位卡分表!AG:AG,MATCH(C97,单位卡分表!A:A,0))=0,"",INDEX(单位卡分表!AG:AG,MATCH(C97,单位卡分表!A:A,0))),"未找到"),IF(LEFT(C97,1)="2",IFERROR(IF(INDEX(技能卡分表!AG:AG,MATCH(C97,技能卡分表!A:A,0))=0,"",INDEX(技能卡分表!AG:AG,MATCH(C97,技能卡分表!A:A,0))),"未找到"),IF(LEFT(C97,1)="3",IFERROR(IF(INDEX('永久加成分表（废弃）'!AF:AF,MATCH(C97,'永久加成分表（废弃）'!A:A,0))=0,"",INDEX('永久加成分表（废弃）'!AF:AF,MATCH(C97,'永久加成分表（废弃）'!A:A,0))),"未找到"),IF(LEFT(C97,1)="4",IFERROR(IF(INDEX(组件分表!R:R,MATCH(VALUE(LEFT(C97,4)),组件分表!A:A,0))=0,"",INDEX(组件分表!R:R,MATCH(VALUE(LEFT(C97,4)),组件分表!A:A,0))),"未找到"),"不匹配"))))</f>
        <v>SceneThroughCauseDamageAndAddBuffOnce</v>
      </c>
      <c r="J97" s="89"/>
      <c r="K97" s="90" t="str">
        <f>IF(LEFT(C97,1)="1",IFERROR(CHOOSE(MATCH(INDEX(单位卡分表!C:C,MATCH(C97,单位卡分表!A:A,0)),{1,4,6},0),"单位卡","英雄卡","雇佣兵卡"),""),"")</f>
        <v/>
      </c>
      <c r="L97" s="105"/>
      <c r="M97" s="105"/>
      <c r="N97" s="80">
        <v>4</v>
      </c>
      <c r="O97" s="80">
        <v>0.5</v>
      </c>
      <c r="P97" s="80">
        <v>0.1</v>
      </c>
      <c r="Q97" s="80">
        <v>0.94</v>
      </c>
      <c r="R97" s="80">
        <v>0.61</v>
      </c>
      <c r="S97" s="80">
        <v>3</v>
      </c>
      <c r="T97" s="94" t="str">
        <f>IFERROR(IF(LEFT(C97,1)="1",IF(INDEX(单位卡分表!AE:AE,MATCH(C97,单位卡分表!A:A,0))=0,"",INDEX(单位卡分表!AE:AE,MATCH(C97,单位卡分表!A:A,0))),IF(LEFT(C97,1)="2",IF(INDEX(技能卡分表!AE:AE,MATCH(C97,技能卡分表!A:A,0))=0,"",INDEX(技能卡分表!AE:AE,MATCH(C97,技能卡分表!A:A,0))),IF(LEFT(C97,1)="4",IF(INDEX(组件分表!W:W,MATCH(VALUE(LEFT(C97,4)),组件分表!A:A,0))=0,"",INDEX(组件分表!W:W,MATCH(VALUE(LEFT(C97,4)),组件分表!A:A,0))),""))),"")</f>
        <v>Times</v>
      </c>
      <c r="U97" s="95">
        <f>IFERROR(IF(LEFT(C97,1)="1",IF(INDEX(单位卡分表!AF:AF,MATCH(C97,单位卡分表!A:A,0))=0,"",INDEX(单位卡分表!AF:AF,MATCH(C97,单位卡分表!A:A,0))),IF(LEFT(C97,1)="2",IF(INDEX(技能卡分表!AF:AF,MATCH(C97,技能卡分表!A:A,0))=0,"",INDEX(技能卡分表!AF:AF,MATCH(C97,技能卡分表!A:A,0))),IF(LEFT(C97,1)="4",IF(INDEX(组件分表!X:X,MATCH(VALUE(LEFT(C97,4)),组件分表!A:A,0))=0,"",INDEX(组件分表!X:X,MATCH(VALUE(LEFT(C97,4)),组件分表!A:A,0))),""))),"")</f>
        <v>1</v>
      </c>
      <c r="V97" s="96" t="b">
        <v>1</v>
      </c>
      <c r="W97" s="99">
        <v>15</v>
      </c>
      <c r="X97" s="99">
        <v>40004</v>
      </c>
      <c r="Y97" s="99"/>
      <c r="Z97" s="99"/>
      <c r="AA97" s="99"/>
      <c r="AB97" s="99"/>
      <c r="AC97" s="103"/>
    </row>
    <row r="98" ht="19" customHeight="1" spans="3:29">
      <c r="C98" s="44">
        <v>20034</v>
      </c>
      <c r="D98" s="44"/>
      <c r="E98" s="64" t="str">
        <f>IF(LEFT(C98,1)="1",IFERROR(INDEX(单位卡分表!B:B,MATCH(C98,单位卡分表!A:A,0)),"未找到"),IF(LEFT(C98,1)="2",IFERROR(INDEX(技能卡分表!B:B,MATCH(C98,技能卡分表!A:A,0)),"未找到"),IF(LEFT(C98,1)="3",IFERROR(INDEX('永久加成分表（废弃）'!B:B,MATCH(C98,'永久加成分表（废弃）'!A:A,0)),"未找到"),IF(LEFT(C98,1)="4",IFERROR(INDEX(组件分表!C:C,MATCH(VALUE(LEFT(C98,4)),组件分表!A:A,0)),"未找到"),"不匹配"))))</f>
        <v>补水计划</v>
      </c>
      <c r="F98" s="26" t="str">
        <f>IF(LEFT(C98,1)="1",IFERROR(INDEX(单位卡分表!P:P,MATCH(C98,单位卡分表!A:A,0)),"未找到"),IF(LEFT(C98,1)="2",IFERROR(INDEX(技能卡分表!P:P,MATCH(C98,技能卡分表!A:A,0)),"未找到"),IF(LEFT(C98,1)="3",IFERROR(INDEX('永久加成分表（废弃）'!N:N,MATCH(C98,'永久加成分表（废弃）'!A:A,0)),"未找到"),IF(LEFT(C98,1)="4",IFERROR(INDEX(组件分表!L:L,MATCH(VALUE(LEFT(C98,4)),组件分表!A:A,0)),"未找到"),"不匹配"))))</f>
        <v>保留，打出时每有一个敌方单位，手牌中生成一张临时的纯净水-浅浅</v>
      </c>
      <c r="G98" s="26" t="str">
        <f>IF(LEFT(C98,1)="1",IFERROR(INDEX(单位卡分表!Q:Q,MATCH(C98,单位卡分表!A:A,0)),"未找到"),IF(LEFT(C98,1)="2",IFERROR(INDEX(技能卡分表!Q:Q,MATCH(C98,技能卡分表!A:A,0)),"未找到"),IF(LEFT(C98,1)="3",IFERROR(INDEX('永久加成分表（废弃）'!O:O,MATCH(C98,'永久加成分表（废弃）'!A:A,0)),"未找到"),IF(LEFT(C98,1)="4",IFERROR(INDEX(组件分表!S:S,MATCH(VALUE(LEFT(C98,4)),组件分表!A:A,0)),"未找到"),"不匹配"))))</f>
        <v>隐藏参数生成卡ID{0}</v>
      </c>
      <c r="H98" s="44">
        <f t="shared" si="1"/>
        <v>200341</v>
      </c>
      <c r="I98" s="44" t="str">
        <f>IF(LEFT(C98,1)="1",IFERROR(IF(INDEX(单位卡分表!AG:AG,MATCH(C98,单位卡分表!A:A,0))=0,"",INDEX(单位卡分表!AG:AG,MATCH(C98,单位卡分表!A:A,0))),"未找到"),IF(LEFT(C98,1)="2",IFERROR(IF(INDEX(技能卡分表!AG:AG,MATCH(C98,技能卡分表!A:A,0))=0,"",INDEX(技能卡分表!AG:AG,MATCH(C98,技能卡分表!A:A,0))),"未找到"),IF(LEFT(C98,1)="3",IFERROR(IF(INDEX('永久加成分表（废弃）'!AF:AF,MATCH(C98,'永久加成分表（废弃）'!A:A,0))=0,"",INDEX('永久加成分表（废弃）'!AF:AF,MATCH(C98,'永久加成分表（废弃）'!A:A,0))),"未找到"),IF(LEFT(C98,1)="4",IFERROR(IF(INDEX(组件分表!R:R,MATCH(VALUE(LEFT(C98,4)),组件分表!A:A,0))=0,"",INDEX(组件分表!R:R,MATCH(VALUE(LEFT(C98,4)),组件分表!A:A,0))),"未找到"),"不匹配"))))</f>
        <v>AddHandCard</v>
      </c>
      <c r="J98" s="89">
        <v>12</v>
      </c>
      <c r="K98" s="90" t="str">
        <f>IF(LEFT(C98,1)="1",IFERROR(CHOOSE(MATCH(INDEX(单位卡分表!C:C,MATCH(C98,单位卡分表!A:A,0)),{1,4,6},0),"单位卡","英雄卡","雇佣兵卡"),""),"")</f>
        <v/>
      </c>
      <c r="L98" s="105"/>
      <c r="M98" s="105"/>
      <c r="N98" s="80">
        <v>9.87</v>
      </c>
      <c r="O98" s="80">
        <v>0.5</v>
      </c>
      <c r="P98" s="80">
        <v>0.1</v>
      </c>
      <c r="Q98" s="80">
        <v>0.94</v>
      </c>
      <c r="R98" s="80">
        <v>0.61</v>
      </c>
      <c r="S98" s="80">
        <v>3</v>
      </c>
      <c r="T98" s="94" t="str">
        <f>IFERROR(IF(LEFT(C98,1)="1",IF(INDEX(单位卡分表!AE:AE,MATCH(C98,单位卡分表!A:A,0))=0,"",INDEX(单位卡分表!AE:AE,MATCH(C98,单位卡分表!A:A,0))),IF(LEFT(C98,1)="2",IF(INDEX(技能卡分表!AE:AE,MATCH(C98,技能卡分表!A:A,0))=0,"",INDEX(技能卡分表!AE:AE,MATCH(C98,技能卡分表!A:A,0))),IF(LEFT(C98,1)="4",IF(INDEX(组件分表!W:W,MATCH(VALUE(LEFT(C98,4)),组件分表!A:A,0))=0,"",INDEX(组件分表!W:W,MATCH(VALUE(LEFT(C98,4)),组件分表!A:A,0))),""))),"")</f>
        <v>Times</v>
      </c>
      <c r="U98" s="95">
        <f>IFERROR(IF(LEFT(C98,1)="1",IF(INDEX(单位卡分表!AF:AF,MATCH(C98,单位卡分表!A:A,0))=0,"",INDEX(单位卡分表!AF:AF,MATCH(C98,单位卡分表!A:A,0))),IF(LEFT(C98,1)="2",IF(INDEX(技能卡分表!AF:AF,MATCH(C98,技能卡分表!A:A,0))=0,"",INDEX(技能卡分表!AF:AF,MATCH(C98,技能卡分表!A:A,0))),IF(LEFT(C98,1)="4",IF(INDEX(组件分表!X:X,MATCH(VALUE(LEFT(C98,4)),组件分表!A:A,0))=0,"",INDEX(组件分表!X:X,MATCH(VALUE(LEFT(C98,4)),组件分表!A:A,0))),""))),"")</f>
        <v>1</v>
      </c>
      <c r="V98" s="96" t="b">
        <v>0</v>
      </c>
      <c r="W98" s="97">
        <v>10035</v>
      </c>
      <c r="X98" s="97"/>
      <c r="Y98" s="97"/>
      <c r="Z98" s="97"/>
      <c r="AA98" s="97"/>
      <c r="AB98" s="97"/>
      <c r="AC98" s="102"/>
    </row>
    <row r="99" ht="19" customHeight="1" spans="3:29">
      <c r="C99" s="44">
        <v>20035</v>
      </c>
      <c r="D99" s="44"/>
      <c r="E99" s="64" t="str">
        <f>IF(LEFT(C99,1)="1",IFERROR(INDEX(单位卡分表!B:B,MATCH(C99,单位卡分表!A:A,0)),"未找到"),IF(LEFT(C99,1)="2",IFERROR(INDEX(技能卡分表!B:B,MATCH(C99,技能卡分表!A:A,0)),"未找到"),IF(LEFT(C99,1)="3",IFERROR(INDEX('永久加成分表（废弃）'!B:B,MATCH(C99,'永久加成分表（废弃）'!A:A,0)),"未找到"),IF(LEFT(C99,1)="4",IFERROR(INDEX(组件分表!C:C,MATCH(VALUE(LEFT(C99,4)),组件分表!A:A,0)),"未找到"),"不匹配"))))</f>
        <v>冰霜新星</v>
      </c>
      <c r="F99" s="26" t="str">
        <f>IF(LEFT(C99,1)="1",IFERROR(INDEX(单位卡分表!P:P,MATCH(C99,单位卡分表!A:A,0)),"未找到"),IF(LEFT(C99,1)="2",IFERROR(INDEX(技能卡分表!P:P,MATCH(C99,技能卡分表!A:A,0)),"未找到"),IF(LEFT(C99,1)="3",IFERROR(INDEX('永久加成分表（废弃）'!N:N,MATCH(C99,'永久加成分表（废弃）'!A:A,0)),"未找到"),IF(LEFT(C99,1)="4",IFERROR(INDEX(组件分表!L:L,MATCH(VALUE(LEFT(C99,4)),组件分表!A:A,0)),"未找到"),"不匹配"))))</f>
        <v>冻结场上的所有单位</v>
      </c>
      <c r="G99" s="26" t="str">
        <f>IF(LEFT(C99,1)="1",IFERROR(INDEX(单位卡分表!Q:Q,MATCH(C99,单位卡分表!A:A,0)),"未找到"),IF(LEFT(C99,1)="2",IFERROR(INDEX(技能卡分表!Q:Q,MATCH(C99,技能卡分表!A:A,0)),"未找到"),IF(LEFT(C99,1)="3",IFERROR(INDEX('永久加成分表（废弃）'!O:O,MATCH(C99,'永久加成分表（废弃）'!A:A,0)),"未找到"),IF(LEFT(C99,1)="4",IFERROR(INDEX(组件分表!S:S,MATCH(VALUE(LEFT(C99,4)),组件分表!A:A,0)),"未找到"),"不匹配"))))</f>
        <v>同样冻结所有液体地面和可冻结场景物件</v>
      </c>
      <c r="H99" s="44">
        <f t="shared" si="1"/>
        <v>200351</v>
      </c>
      <c r="I99" s="44" t="str">
        <f>IF(LEFT(C99,1)="1",IFERROR(IF(INDEX(单位卡分表!AG:AG,MATCH(C99,单位卡分表!A:A,0))=0,"",INDEX(单位卡分表!AG:AG,MATCH(C99,单位卡分表!A:A,0))),"未找到"),IF(LEFT(C99,1)="2",IFERROR(IF(INDEX(技能卡分表!AG:AG,MATCH(C99,技能卡分表!A:A,0))=0,"",INDEX(技能卡分表!AG:AG,MATCH(C99,技能卡分表!A:A,0))),"未找到"),IF(LEFT(C99,1)="3",IFERROR(IF(INDEX('永久加成分表（废弃）'!AF:AF,MATCH(C99,'永久加成分表（废弃）'!A:A,0))=0,"",INDEX('永久加成分表（废弃）'!AF:AF,MATCH(C99,'永久加成分表（废弃）'!A:A,0))),"未找到"),IF(LEFT(C99,1)="4",IFERROR(IF(INDEX(组件分表!R:R,MATCH(VALUE(LEFT(C99,4)),组件分表!A:A,0))=0,"",INDEX(组件分表!R:R,MATCH(VALUE(LEFT(C99,4)),组件分表!A:A,0))),"未找到"),"不匹配"))))</f>
        <v>AddBuffToAllEntity</v>
      </c>
      <c r="J99" s="89">
        <v>5</v>
      </c>
      <c r="K99" s="90" t="str">
        <f>IF(LEFT(C99,1)="1",IFERROR(CHOOSE(MATCH(INDEX(单位卡分表!C:C,MATCH(C99,单位卡分表!A:A,0)),{1,4,6},0),"单位卡","英雄卡","雇佣兵卡"),""),"")</f>
        <v/>
      </c>
      <c r="L99" s="105"/>
      <c r="M99" s="105"/>
      <c r="N99" s="80">
        <v>9.87</v>
      </c>
      <c r="O99" s="80">
        <v>0.5</v>
      </c>
      <c r="P99" s="80">
        <v>0.1</v>
      </c>
      <c r="Q99" s="80">
        <v>0.94</v>
      </c>
      <c r="R99" s="80">
        <v>0.61</v>
      </c>
      <c r="S99" s="80">
        <v>3</v>
      </c>
      <c r="T99" s="94" t="str">
        <f>IFERROR(IF(LEFT(C99,1)="1",IF(INDEX(单位卡分表!AE:AE,MATCH(C99,单位卡分表!A:A,0))=0,"",INDEX(单位卡分表!AE:AE,MATCH(C99,单位卡分表!A:A,0))),IF(LEFT(C99,1)="2",IF(INDEX(技能卡分表!AE:AE,MATCH(C99,技能卡分表!A:A,0))=0,"",INDEX(技能卡分表!AE:AE,MATCH(C99,技能卡分表!A:A,0))),IF(LEFT(C99,1)="4",IF(INDEX(组件分表!W:W,MATCH(VALUE(LEFT(C99,4)),组件分表!A:A,0))=0,"",INDEX(组件分表!W:W,MATCH(VALUE(LEFT(C99,4)),组件分表!A:A,0))),""))),"")</f>
        <v>Times</v>
      </c>
      <c r="U99" s="95">
        <f>IFERROR(IF(LEFT(C99,1)="1",IF(INDEX(单位卡分表!AF:AF,MATCH(C99,单位卡分表!A:A,0))=0,"",INDEX(单位卡分表!AF:AF,MATCH(C99,单位卡分表!A:A,0))),IF(LEFT(C99,1)="2",IF(INDEX(技能卡分表!AF:AF,MATCH(C99,技能卡分表!A:A,0))=0,"",INDEX(技能卡分表!AF:AF,MATCH(C99,技能卡分表!A:A,0))),IF(LEFT(C99,1)="4",IF(INDEX(组件分表!X:X,MATCH(VALUE(LEFT(C99,4)),组件分表!A:A,0))=0,"",INDEX(组件分表!X:X,MATCH(VALUE(LEFT(C99,4)),组件分表!A:A,0))),""))),"")</f>
        <v>1</v>
      </c>
      <c r="V99" s="96" t="b">
        <v>1</v>
      </c>
      <c r="W99" s="97">
        <v>40001</v>
      </c>
      <c r="X99" s="97"/>
      <c r="Y99" s="97"/>
      <c r="Z99" s="97"/>
      <c r="AA99" s="97"/>
      <c r="AB99" s="97"/>
      <c r="AC99" s="102"/>
    </row>
    <row r="100" ht="19" customHeight="1" spans="3:29">
      <c r="C100" s="44">
        <v>20036</v>
      </c>
      <c r="D100" s="44"/>
      <c r="E100" s="64" t="str">
        <f>IF(LEFT(C100,1)="1",IFERROR(INDEX(单位卡分表!B:B,MATCH(C100,单位卡分表!A:A,0)),"未找到"),IF(LEFT(C100,1)="2",IFERROR(INDEX(技能卡分表!B:B,MATCH(C100,技能卡分表!A:A,0)),"未找到"),IF(LEFT(C100,1)="3",IFERROR(INDEX('永久加成分表（废弃）'!B:B,MATCH(C100,'永久加成分表（废弃）'!A:A,0)),"未找到"),IF(LEFT(C100,1)="4",IFERROR(INDEX(组件分表!C:C,MATCH(VALUE(LEFT(C100,4)),组件分表!A:A,0)),"未找到"),"不匹配"))))</f>
        <v>巨雷枪</v>
      </c>
      <c r="F100" s="26" t="str">
        <f>IF(LEFT(C100,1)="1",IFERROR(INDEX(单位卡分表!P:P,MATCH(C100,单位卡分表!A:A,0)),"未找到"),IF(LEFT(C100,1)="2",IFERROR(INDEX(技能卡分表!P:P,MATCH(C100,技能卡分表!A:A,0)),"未找到"),IF(LEFT(C100,1)="3",IFERROR(INDEX('永久加成分表（废弃）'!N:N,MATCH(C100,'永久加成分表（废弃）'!A:A,0)),"未找到"),IF(LEFT(C100,1)="4",IFERROR(INDEX(组件分表!L:L,MATCH(VALUE(LEFT(C100,4)),组件分表!A:A,0)),"未找到"),"不匹配"))))</f>
        <v>场景穿透，对敌方单位造成{0}点电击伤害，每穿过一个敌方，生成一张临时的雷枪</v>
      </c>
      <c r="G100" s="26" t="str">
        <f>IF(LEFT(C100,1)="1",IFERROR(INDEX(单位卡分表!Q:Q,MATCH(C100,单位卡分表!A:A,0)),"未找到"),IF(LEFT(C100,1)="2",IFERROR(INDEX(技能卡分表!Q:Q,MATCH(C100,技能卡分表!A:A,0)),"未找到"),IF(LEFT(C100,1)="3",IFERROR(INDEX('永久加成分表（废弃）'!O:O,MATCH(C100,'永久加成分表（废弃）'!A:A,0)),"未找到"),IF(LEFT(C100,1)="4",IFERROR(INDEX(组件分表!S:S,MATCH(VALUE(LEFT(C100,4)),组件分表!A:A,0)),"未找到"),"不匹配"))))</f>
        <v>蔓延的电击伤害击杀也算，隐藏效果，打出时若是雨天，则将天气转化成雷雨天，隐藏参数生成卡ID{1}，隐藏参数宽度{2}，增加对经过的场景物件的伤害</v>
      </c>
      <c r="H100" s="44">
        <f t="shared" si="1"/>
        <v>200361</v>
      </c>
      <c r="I100" s="44" t="str">
        <f>IF(LEFT(C100,1)="1",IFERROR(IF(INDEX(单位卡分表!AG:AG,MATCH(C100,单位卡分表!A:A,0))=0,"",INDEX(单位卡分表!AG:AG,MATCH(C100,单位卡分表!A:A,0))),"未找到"),IF(LEFT(C100,1)="2",IFERROR(IF(INDEX(技能卡分表!AG:AG,MATCH(C100,技能卡分表!A:A,0))=0,"",INDEX(技能卡分表!AG:AG,MATCH(C100,技能卡分表!A:A,0))),"未找到"),IF(LEFT(C100,1)="3",IFERROR(IF(INDEX('永久加成分表（废弃）'!AF:AF,MATCH(C100,'永久加成分表（废弃）'!A:A,0))=0,"",INDEX('永久加成分表（废弃）'!AF:AF,MATCH(C100,'永久加成分表（废弃）'!A:A,0))),"未找到"),IF(LEFT(C100,1)="4",IFERROR(IF(INDEX(组件分表!R:R,MATCH(VALUE(LEFT(C100,4)),组件分表!A:A,0))=0,"",INDEX(组件分表!R:R,MATCH(VALUE(LEFT(C100,4)),组件分表!A:A,0))),"未找到"),"不匹配"))))</f>
        <v>SceneThroughCauseElectricshock</v>
      </c>
      <c r="J100" s="89">
        <v>12</v>
      </c>
      <c r="K100" s="90" t="str">
        <f>IF(LEFT(C100,1)="1",IFERROR(CHOOSE(MATCH(INDEX(单位卡分表!C:C,MATCH(C100,单位卡分表!A:A,0)),{1,4,6},0),"单位卡","英雄卡","雇佣兵卡"),""),"")</f>
        <v/>
      </c>
      <c r="L100" s="105"/>
      <c r="M100" s="105"/>
      <c r="N100" s="80">
        <v>9.87</v>
      </c>
      <c r="O100" s="80">
        <v>0.5</v>
      </c>
      <c r="P100" s="80">
        <v>0.1</v>
      </c>
      <c r="Q100" s="80">
        <v>0.94</v>
      </c>
      <c r="R100" s="80">
        <v>0.61</v>
      </c>
      <c r="S100" s="80">
        <v>3</v>
      </c>
      <c r="T100" s="94" t="str">
        <f>IFERROR(IF(LEFT(C100,1)="1",IF(INDEX(单位卡分表!AE:AE,MATCH(C100,单位卡分表!A:A,0))=0,"",INDEX(单位卡分表!AE:AE,MATCH(C100,单位卡分表!A:A,0))),IF(LEFT(C100,1)="2",IF(INDEX(技能卡分表!AE:AE,MATCH(C100,技能卡分表!A:A,0))=0,"",INDEX(技能卡分表!AE:AE,MATCH(C100,技能卡分表!A:A,0))),IF(LEFT(C100,1)="4",IF(INDEX(组件分表!W:W,MATCH(VALUE(LEFT(C100,4)),组件分表!A:A,0))=0,"",INDEX(组件分表!W:W,MATCH(VALUE(LEFT(C100,4)),组件分表!A:A,0))),""))),"")</f>
        <v>Times</v>
      </c>
      <c r="U100" s="95">
        <f>IFERROR(IF(LEFT(C100,1)="1",IF(INDEX(单位卡分表!AF:AF,MATCH(C100,单位卡分表!A:A,0))=0,"",INDEX(单位卡分表!AF:AF,MATCH(C100,单位卡分表!A:A,0))),IF(LEFT(C100,1)="2",IF(INDEX(技能卡分表!AF:AF,MATCH(C100,技能卡分表!A:A,0))=0,"",INDEX(技能卡分表!AF:AF,MATCH(C100,技能卡分表!A:A,0))),IF(LEFT(C100,1)="4",IF(INDEX(组件分表!X:X,MATCH(VALUE(LEFT(C100,4)),组件分表!A:A,0))=0,"",INDEX(组件分表!X:X,MATCH(VALUE(LEFT(C100,4)),组件分表!A:A,0))),""))),"")</f>
        <v>1</v>
      </c>
      <c r="V100" s="96" t="b">
        <v>0</v>
      </c>
      <c r="W100" s="97">
        <v>30</v>
      </c>
      <c r="X100" s="97">
        <v>20030</v>
      </c>
      <c r="Y100" s="97">
        <v>1</v>
      </c>
      <c r="Z100" s="97"/>
      <c r="AA100" s="97"/>
      <c r="AB100" s="97"/>
      <c r="AC100" s="102"/>
    </row>
    <row r="101" ht="19" customHeight="1" spans="3:29">
      <c r="C101" s="44">
        <v>20037</v>
      </c>
      <c r="D101" s="44"/>
      <c r="E101" s="64" t="str">
        <f>IF(LEFT(C101,1)="1",IFERROR(INDEX(单位卡分表!B:B,MATCH(C101,单位卡分表!A:A,0)),"未找到"),IF(LEFT(C101,1)="2",IFERROR(INDEX(技能卡分表!B:B,MATCH(C101,技能卡分表!A:A,0)),"未找到"),IF(LEFT(C101,1)="3",IFERROR(INDEX('永久加成分表（废弃）'!B:B,MATCH(C101,'永久加成分表（废弃）'!A:A,0)),"未找到"),IF(LEFT(C101,1)="4",IFERROR(INDEX(组件分表!C:C,MATCH(VALUE(LEFT(C101,4)),组件分表!A:A,0)),"未找到"),"不匹配"))))</f>
        <v>投石支援</v>
      </c>
      <c r="F101" s="26" t="str">
        <f>IF(LEFT(C101,1)="1",IFERROR(INDEX(单位卡分表!P:P,MATCH(C101,单位卡分表!A:A,0)),"未找到"),IF(LEFT(C101,1)="2",IFERROR(INDEX(技能卡分表!P:P,MATCH(C101,技能卡分表!A:A,0)),"未找到"),IF(LEFT(C101,1)="3",IFERROR(INDEX('永久加成分表（废弃）'!N:N,MATCH(C101,'永久加成分表（废弃）'!A:A,0)),"未找到"),IF(LEFT(C101,1)="4",IFERROR(INDEX(组件分表!L:L,MATCH(VALUE(LEFT(C101,4)),组件分表!A:A,0)),"未找到"),"不匹配"))))</f>
        <v>指定战场任意位置，对范围内的敌方单位造成{0}点伤害并眩晕{1}层</v>
      </c>
      <c r="G101" s="26" t="str">
        <f>IF(LEFT(C101,1)="1",IFERROR(INDEX(单位卡分表!Q:Q,MATCH(C101,单位卡分表!A:A,0)),"未找到"),IF(LEFT(C101,1)="2",IFERROR(INDEX(技能卡分表!Q:Q,MATCH(C101,技能卡分表!A:A,0)),"未找到"),IF(LEFT(C101,1)="3",IFERROR(INDEX('永久加成分表（废弃）'!O:O,MATCH(C101,'永久加成分表（废弃）'!A:A,0)),"未找到"),IF(LEFT(C101,1)="4",IFERROR(INDEX(组件分表!S:S,MATCH(VALUE(LEFT(C101,4)),组件分表!A:A,0)),"未找到"),"不匹配"))))</f>
        <v>隐藏参数范围{2}，敌我双方都生效,眩晕ID{3}</v>
      </c>
      <c r="H101" s="44">
        <f t="shared" si="1"/>
        <v>200371</v>
      </c>
      <c r="I101" s="44" t="str">
        <f>IF(LEFT(C101,1)="1",IFERROR(IF(INDEX(单位卡分表!AG:AG,MATCH(C101,单位卡分表!A:A,0))=0,"",INDEX(单位卡分表!AG:AG,MATCH(C101,单位卡分表!A:A,0))),"未找到"),IF(LEFT(C101,1)="2",IFERROR(IF(INDEX(技能卡分表!AG:AG,MATCH(C101,技能卡分表!A:A,0))=0,"",INDEX(技能卡分表!AG:AG,MATCH(C101,技能卡分表!A:A,0))),"未找到"),IF(LEFT(C101,1)="3",IFERROR(IF(INDEX('永久加成分表（废弃）'!AF:AF,MATCH(C101,'永久加成分表（废弃）'!A:A,0))=0,"",INDEX('永久加成分表（废弃）'!AF:AF,MATCH(C101,'永久加成分表（废弃）'!A:A,0))),"未找到"),IF(LEFT(C101,1)="4",IFERROR(IF(INDEX(组件分表!R:R,MATCH(VALUE(LEFT(C101,4)),组件分表!A:A,0))=0,"",INDEX(组件分表!R:R,MATCH(VALUE(LEFT(C101,4)),组件分表!A:A,0))),"未找到"),"不匹配"))))</f>
        <v>CauseDamageAndAddBuffAtAppointPosition</v>
      </c>
      <c r="J101" s="89">
        <v>5</v>
      </c>
      <c r="K101" s="90" t="str">
        <f>IF(LEFT(C101,1)="1",IFERROR(CHOOSE(MATCH(INDEX(单位卡分表!C:C,MATCH(C101,单位卡分表!A:A,0)),{1,4,6},0),"单位卡","英雄卡","雇佣兵卡"),""),"")</f>
        <v/>
      </c>
      <c r="L101" s="105"/>
      <c r="M101" s="105"/>
      <c r="N101" s="80">
        <v>9.87</v>
      </c>
      <c r="O101" s="80">
        <v>0.5</v>
      </c>
      <c r="P101" s="80">
        <v>0.1</v>
      </c>
      <c r="Q101" s="80">
        <v>0.94</v>
      </c>
      <c r="R101" s="80">
        <v>0.61</v>
      </c>
      <c r="S101" s="80">
        <v>3</v>
      </c>
      <c r="T101" s="94" t="str">
        <f>IFERROR(IF(LEFT(C101,1)="1",IF(INDEX(单位卡分表!AE:AE,MATCH(C101,单位卡分表!A:A,0))=0,"",INDEX(单位卡分表!AE:AE,MATCH(C101,单位卡分表!A:A,0))),IF(LEFT(C101,1)="2",IF(INDEX(技能卡分表!AE:AE,MATCH(C101,技能卡分表!A:A,0))=0,"",INDEX(技能卡分表!AE:AE,MATCH(C101,技能卡分表!A:A,0))),IF(LEFT(C101,1)="4",IF(INDEX(组件分表!W:W,MATCH(VALUE(LEFT(C101,4)),组件分表!A:A,0))=0,"",INDEX(组件分表!W:W,MATCH(VALUE(LEFT(C101,4)),组件分表!A:A,0))),""))),"")</f>
        <v>Times</v>
      </c>
      <c r="U101" s="95">
        <f>IFERROR(IF(LEFT(C101,1)="1",IF(INDEX(单位卡分表!AF:AF,MATCH(C101,单位卡分表!A:A,0))=0,"",INDEX(单位卡分表!AF:AF,MATCH(C101,单位卡分表!A:A,0))),IF(LEFT(C101,1)="2",IF(INDEX(技能卡分表!AF:AF,MATCH(C101,技能卡分表!A:A,0))=0,"",INDEX(技能卡分表!AF:AF,MATCH(C101,技能卡分表!A:A,0))),IF(LEFT(C101,1)="4",IF(INDEX(组件分表!X:X,MATCH(VALUE(LEFT(C101,4)),组件分表!A:A,0))=0,"",INDEX(组件分表!X:X,MATCH(VALUE(LEFT(C101,4)),组件分表!A:A,0))),""))),"")</f>
        <v>1</v>
      </c>
      <c r="V101" s="96" t="b">
        <v>1</v>
      </c>
      <c r="W101" s="97">
        <v>25</v>
      </c>
      <c r="X101" s="97">
        <v>2</v>
      </c>
      <c r="Y101" s="97">
        <v>2</v>
      </c>
      <c r="Z101" s="97">
        <v>40002</v>
      </c>
      <c r="AA101" s="97"/>
      <c r="AB101" s="97"/>
      <c r="AC101" s="102"/>
    </row>
    <row r="102" ht="19" customHeight="1" spans="3:29">
      <c r="C102" s="44">
        <v>20038</v>
      </c>
      <c r="D102" s="44"/>
      <c r="E102" s="64" t="str">
        <f>IF(LEFT(C102,1)="1",IFERROR(INDEX(单位卡分表!B:B,MATCH(C102,单位卡分表!A:A,0)),"未找到"),IF(LEFT(C102,1)="2",IFERROR(INDEX(技能卡分表!B:B,MATCH(C102,技能卡分表!A:A,0)),"未找到"),IF(LEFT(C102,1)="3",IFERROR(INDEX('永久加成分表（废弃）'!B:B,MATCH(C102,'永久加成分表（废弃）'!A:A,0)),"未找到"),IF(LEFT(C102,1)="4",IFERROR(INDEX(组件分表!C:C,MATCH(VALUE(LEFT(C102,4)),组件分表!A:A,0)),"未找到"),"不匹配"))))</f>
        <v>飞砖</v>
      </c>
      <c r="F102" s="26" t="str">
        <f>IF(LEFT(C102,1)="1",IFERROR(INDEX(单位卡分表!P:P,MATCH(C102,单位卡分表!A:A,0)),"未找到"),IF(LEFT(C102,1)="2",IFERROR(INDEX(技能卡分表!P:P,MATCH(C102,技能卡分表!A:A,0)),"未找到"),IF(LEFT(C102,1)="3",IFERROR(INDEX('永久加成分表（废弃）'!N:N,MATCH(C102,'永久加成分表（废弃）'!A:A,0)),"未找到"),IF(LEFT(C102,1)="4",IFERROR(INDEX(组件分表!L:L,MATCH(VALUE(LEFT(C102,4)),组件分表!A:A,0)),"未找到"),"不匹配"))))</f>
        <v>碰到首个敌方单位时，对其造成{0}点伤害并眩晕{1}层</v>
      </c>
      <c r="G102" s="26" t="str">
        <f>IF(LEFT(C102,1)="1",IFERROR(INDEX(单位卡分表!Q:Q,MATCH(C102,单位卡分表!A:A,0)),"未找到"),IF(LEFT(C102,1)="2",IFERROR(INDEX(技能卡分表!Q:Q,MATCH(C102,技能卡分表!A:A,0)),"未找到"),IF(LEFT(C102,1)="3",IFERROR(INDEX('永久加成分表（废弃）'!O:O,MATCH(C102,'永久加成分表（废弃）'!A:A,0)),"未找到"),IF(LEFT(C102,1)="4",IFERROR(INDEX(组件分表!S:S,MATCH(VALUE(LEFT(C102,4)),组件分表!A:A,0)),"未找到"),"不匹配"))))</f>
        <v>眩晕技能ID{2}</v>
      </c>
      <c r="H102" s="44">
        <f t="shared" si="1"/>
        <v>200381</v>
      </c>
      <c r="I102" s="44" t="str">
        <f>IF(LEFT(C102,1)="1",IFERROR(IF(INDEX(单位卡分表!AG:AG,MATCH(C102,单位卡分表!A:A,0))=0,"",INDEX(单位卡分表!AG:AG,MATCH(C102,单位卡分表!A:A,0))),"未找到"),IF(LEFT(C102,1)="2",IFERROR(IF(INDEX(技能卡分表!AG:AG,MATCH(C102,技能卡分表!A:A,0))=0,"",INDEX(技能卡分表!AG:AG,MATCH(C102,技能卡分表!A:A,0))),"未找到"),IF(LEFT(C102,1)="3",IFERROR(IF(INDEX('永久加成分表（废弃）'!AF:AF,MATCH(C102,'永久加成分表（废弃）'!A:A,0))=0,"",INDEX('永久加成分表（废弃）'!AF:AF,MATCH(C102,'永久加成分表（废弃）'!A:A,0))),"未找到"),IF(LEFT(C102,1)="4",IFERROR(IF(INDEX(组件分表!R:R,MATCH(VALUE(LEFT(C102,4)),组件分表!A:A,0))=0,"",INDEX(组件分表!R:R,MATCH(VALUE(LEFT(C102,4)),组件分表!A:A,0))),"未找到"),"不匹配"))))</f>
        <v>CollisionCauseDamageAndAddBuffOnce</v>
      </c>
      <c r="J102" s="89">
        <v>3</v>
      </c>
      <c r="K102" s="90" t="str">
        <f>IF(LEFT(C102,1)="1",IFERROR(CHOOSE(MATCH(INDEX(单位卡分表!C:C,MATCH(C102,单位卡分表!A:A,0)),{1,4,6},0),"单位卡","英雄卡","雇佣兵卡"),""),"")</f>
        <v/>
      </c>
      <c r="L102" s="105"/>
      <c r="M102" s="105"/>
      <c r="N102" s="80">
        <v>9.87</v>
      </c>
      <c r="O102" s="80">
        <v>0.5</v>
      </c>
      <c r="P102" s="80">
        <v>0.1</v>
      </c>
      <c r="Q102" s="80">
        <v>0.94</v>
      </c>
      <c r="R102" s="80">
        <v>0.61</v>
      </c>
      <c r="S102" s="80">
        <v>3</v>
      </c>
      <c r="T102" s="94" t="str">
        <f>IFERROR(IF(LEFT(C102,1)="1",IF(INDEX(单位卡分表!AE:AE,MATCH(C102,单位卡分表!A:A,0))=0,"",INDEX(单位卡分表!AE:AE,MATCH(C102,单位卡分表!A:A,0))),IF(LEFT(C102,1)="2",IF(INDEX(技能卡分表!AE:AE,MATCH(C102,技能卡分表!A:A,0))=0,"",INDEX(技能卡分表!AE:AE,MATCH(C102,技能卡分表!A:A,0))),IF(LEFT(C102,1)="4",IF(INDEX(组件分表!W:W,MATCH(VALUE(LEFT(C102,4)),组件分表!A:A,0))=0,"",INDEX(组件分表!W:W,MATCH(VALUE(LEFT(C102,4)),组件分表!A:A,0))),""))),"")</f>
        <v>Times</v>
      </c>
      <c r="U102" s="95">
        <f>IFERROR(IF(LEFT(C102,1)="1",IF(INDEX(单位卡分表!AF:AF,MATCH(C102,单位卡分表!A:A,0))=0,"",INDEX(单位卡分表!AF:AF,MATCH(C102,单位卡分表!A:A,0))),IF(LEFT(C102,1)="2",IF(INDEX(技能卡分表!AF:AF,MATCH(C102,技能卡分表!A:A,0))=0,"",INDEX(技能卡分表!AF:AF,MATCH(C102,技能卡分表!A:A,0))),IF(LEFT(C102,1)="4",IF(INDEX(组件分表!X:X,MATCH(VALUE(LEFT(C102,4)),组件分表!A:A,0))=0,"",INDEX(组件分表!X:X,MATCH(VALUE(LEFT(C102,4)),组件分表!A:A,0))),""))),"")</f>
        <v>1</v>
      </c>
      <c r="V102" s="96" t="b">
        <v>1</v>
      </c>
      <c r="W102" s="97">
        <v>10</v>
      </c>
      <c r="X102" s="97">
        <v>5</v>
      </c>
      <c r="Y102" s="97">
        <v>40002</v>
      </c>
      <c r="Z102" s="97"/>
      <c r="AA102" s="97"/>
      <c r="AB102" s="97"/>
      <c r="AC102" s="102"/>
    </row>
    <row r="103" ht="19" customHeight="1" spans="3:29">
      <c r="C103" s="44">
        <v>20039</v>
      </c>
      <c r="D103" s="44"/>
      <c r="E103" s="64" t="str">
        <f>IF(LEFT(C103,1)="1",IFERROR(INDEX(单位卡分表!B:B,MATCH(C103,单位卡分表!A:A,0)),"未找到"),IF(LEFT(C103,1)="2",IFERROR(INDEX(技能卡分表!B:B,MATCH(C103,技能卡分表!A:A,0)),"未找到"),IF(LEFT(C103,1)="3",IFERROR(INDEX('永久加成分表（废弃）'!B:B,MATCH(C103,'永久加成分表（废弃）'!A:A,0)),"未找到"),IF(LEFT(C103,1)="4",IFERROR(INDEX(组件分表!C:C,MATCH(VALUE(LEFT(C103,4)),组件分表!A:A,0)),"未找到"),"不匹配"))))</f>
        <v>战术核武</v>
      </c>
      <c r="F103" s="26" t="str">
        <f>IF(LEFT(C103,1)="1",IFERROR(INDEX(单位卡分表!P:P,MATCH(C103,单位卡分表!A:A,0)),"未找到"),IF(LEFT(C103,1)="2",IFERROR(INDEX(技能卡分表!P:P,MATCH(C103,技能卡分表!A:A,0)),"未找到"),IF(LEFT(C103,1)="3",IFERROR(INDEX('永久加成分表（废弃）'!N:N,MATCH(C103,'永久加成分表（废弃）'!A:A,0)),"未找到"),IF(LEFT(C103,1)="4",IFERROR(INDEX(组件分表!L:L,MATCH(VALUE(LEFT(C103,4)),组件分表!A:A,0)),"未找到"),"不匹配"))))</f>
        <v>保留，对所有单位和场景物件造成{0}点伤害并点燃</v>
      </c>
      <c r="G103" s="26" t="str">
        <f>IF(LEFT(C103,1)="1",IFERROR(INDEX(单位卡分表!Q:Q,MATCH(C103,单位卡分表!A:A,0)),"未找到"),IF(LEFT(C103,1)="2",IFERROR(INDEX(技能卡分表!Q:Q,MATCH(C103,技能卡分表!A:A,0)),"未找到"),IF(LEFT(C103,1)="3",IFERROR(INDEX('永久加成分表（废弃）'!O:O,MATCH(C103,'永久加成分表（废弃）'!A:A,0)),"未找到"),IF(LEFT(C103,1)="4",IFERROR(INDEX(组件分表!S:S,MATCH(VALUE(LEFT(C103,4)),组件分表!A:A,0)),"未找到"),"不匹配"))))</f>
        <v>敌我双方都受伤，位置为战场中心，并且有力向周围，隐藏参数推动力{1}</v>
      </c>
      <c r="H103" s="44">
        <f t="shared" si="1"/>
        <v>200391</v>
      </c>
      <c r="I103" s="44" t="str">
        <f>IF(LEFT(C103,1)="1",IFERROR(IF(INDEX(单位卡分表!AG:AG,MATCH(C103,单位卡分表!A:A,0))=0,"",INDEX(单位卡分表!AG:AG,MATCH(C103,单位卡分表!A:A,0))),"未找到"),IF(LEFT(C103,1)="2",IFERROR(IF(INDEX(技能卡分表!AG:AG,MATCH(C103,技能卡分表!A:A,0))=0,"",INDEX(技能卡分表!AG:AG,MATCH(C103,技能卡分表!A:A,0))),"未找到"),IF(LEFT(C103,1)="3",IFERROR(IF(INDEX('永久加成分表（废弃）'!AF:AF,MATCH(C103,'永久加成分表（废弃）'!A:A,0))=0,"",INDEX('永久加成分表（废弃）'!AF:AF,MATCH(C103,'永久加成分表（废弃）'!A:A,0))),"未找到"),IF(LEFT(C103,1)="4",IFERROR(IF(INDEX(组件分表!R:R,MATCH(VALUE(LEFT(C103,4)),组件分表!A:A,0))=0,"",INDEX(组件分表!R:R,MATCH(VALUE(LEFT(C103,4)),组件分表!A:A,0))),"未找到"),"不匹配"))))</f>
        <v>CauseDamageAndAddBuffToAllEntity</v>
      </c>
      <c r="J103" s="89">
        <v>10</v>
      </c>
      <c r="K103" s="90" t="str">
        <f>IF(LEFT(C103,1)="1",IFERROR(CHOOSE(MATCH(INDEX(单位卡分表!C:C,MATCH(C103,单位卡分表!A:A,0)),{1,4,6},0),"单位卡","英雄卡","雇佣兵卡"),""),"")</f>
        <v/>
      </c>
      <c r="L103" s="105"/>
      <c r="M103" s="105"/>
      <c r="N103" s="80">
        <v>9.87</v>
      </c>
      <c r="O103" s="80">
        <v>0.5</v>
      </c>
      <c r="P103" s="80">
        <v>0.1</v>
      </c>
      <c r="Q103" s="80">
        <v>0.94</v>
      </c>
      <c r="R103" s="80">
        <v>0.61</v>
      </c>
      <c r="S103" s="80">
        <v>2.5</v>
      </c>
      <c r="T103" s="94" t="str">
        <f>IFERROR(IF(LEFT(C103,1)="1",IF(INDEX(单位卡分表!AE:AE,MATCH(C103,单位卡分表!A:A,0))=0,"",INDEX(单位卡分表!AE:AE,MATCH(C103,单位卡分表!A:A,0))),IF(LEFT(C103,1)="2",IF(INDEX(技能卡分表!AE:AE,MATCH(C103,技能卡分表!A:A,0))=0,"",INDEX(技能卡分表!AE:AE,MATCH(C103,技能卡分表!A:A,0))),IF(LEFT(C103,1)="4",IF(INDEX(组件分表!W:W,MATCH(VALUE(LEFT(C103,4)),组件分表!A:A,0))=0,"",INDEX(组件分表!W:W,MATCH(VALUE(LEFT(C103,4)),组件分表!A:A,0))),""))),"")</f>
        <v>Times</v>
      </c>
      <c r="U103" s="95">
        <f>IFERROR(IF(LEFT(C103,1)="1",IF(INDEX(单位卡分表!AF:AF,MATCH(C103,单位卡分表!A:A,0))=0,"",INDEX(单位卡分表!AF:AF,MATCH(C103,单位卡分表!A:A,0))),IF(LEFT(C103,1)="2",IF(INDEX(技能卡分表!AF:AF,MATCH(C103,技能卡分表!A:A,0))=0,"",INDEX(技能卡分表!AF:AF,MATCH(C103,技能卡分表!A:A,0))),IF(LEFT(C103,1)="4",IF(INDEX(组件分表!X:X,MATCH(VALUE(LEFT(C103,4)),组件分表!A:A,0))=0,"",INDEX(组件分表!X:X,MATCH(VALUE(LEFT(C103,4)),组件分表!A:A,0))),""))),"")</f>
        <v>1</v>
      </c>
      <c r="V103" s="96" t="b">
        <v>1</v>
      </c>
      <c r="W103" s="97">
        <v>50</v>
      </c>
      <c r="X103" s="97">
        <v>6</v>
      </c>
      <c r="Y103" s="97">
        <v>40003</v>
      </c>
      <c r="Z103" s="97"/>
      <c r="AA103" s="97"/>
      <c r="AB103" s="97"/>
      <c r="AC103" s="102"/>
    </row>
    <row r="104" ht="19" customHeight="1" spans="3:29">
      <c r="C104" s="44">
        <v>20040</v>
      </c>
      <c r="D104" s="44" t="s">
        <v>210</v>
      </c>
      <c r="E104" s="64" t="str">
        <f>IF(LEFT(C104,1)="1",IFERROR(INDEX(单位卡分表!B:B,MATCH(C104,单位卡分表!A:A,0)),"未找到"),IF(LEFT(C104,1)="2",IFERROR(INDEX(技能卡分表!B:B,MATCH(C104,技能卡分表!A:A,0)),"未找到"),IF(LEFT(C104,1)="3",IFERROR(INDEX('永久加成分表（废弃）'!B:B,MATCH(C104,'永久加成分表（废弃）'!A:A,0)),"未找到"),IF(LEFT(C104,1)="4",IFERROR(INDEX(组件分表!C:C,MATCH(VALUE(LEFT(C104,4)),组件分表!A:A,0)),"未找到"),"不匹配"))))</f>
        <v>混乱补给</v>
      </c>
      <c r="F104" s="26" t="str">
        <f>IF(LEFT(C104,1)="1",IFERROR(INDEX(单位卡分表!P:P,MATCH(C104,单位卡分表!A:A,0)),"未找到"),IF(LEFT(C104,1)="2",IFERROR(INDEX(技能卡分表!P:P,MATCH(C104,技能卡分表!A:A,0)),"未找到"),IF(LEFT(C104,1)="3",IFERROR(INDEX('永久加成分表（废弃）'!N:N,MATCH(C104,'永久加成分表（废弃）'!A:A,0)),"未找到"),IF(LEFT(C104,1)="4",IFERROR(INDEX(组件分表!L:L,MATCH(VALUE(LEFT(C104,4)),组件分表!A:A,0)),"未找到"),"不匹配"))))</f>
        <v>在随机空地召唤{0}个礼物盒，被碰撞若干次后打开，打开的玩家获得随机奖励</v>
      </c>
      <c r="G104" s="26" t="str">
        <f>IF(LEFT(C104,1)="1",IFERROR(INDEX(单位卡分表!Q:Q,MATCH(C104,单位卡分表!A:A,0)),"未找到"),IF(LEFT(C104,1)="2",IFERROR(INDEX(技能卡分表!Q:Q,MATCH(C104,技能卡分表!A:A,0)),"未找到"),IF(LEFT(C104,1)="3",IFERROR(INDEX('永久加成分表（废弃）'!O:O,MATCH(C104,'永久加成分表（废弃）'!A:A,0)),"未找到"),IF(LEFT(C104,1)="4",IFERROR(INDEX(组件分表!S:S,MATCH(VALUE(LEFT(C104,4)),组件分表!A:A,0)),"未找到"),"不匹配"))))</f>
        <v>局外货币，全体回血，全体加攻等等都可，预期三回合打开</v>
      </c>
      <c r="H104" s="44">
        <f t="shared" si="1"/>
        <v>200401</v>
      </c>
      <c r="I104" s="44" t="str">
        <f>IF(LEFT(C104,1)="1",IFERROR(IF(INDEX(单位卡分表!AG:AG,MATCH(C104,单位卡分表!A:A,0))=0,"",INDEX(单位卡分表!AG:AG,MATCH(C104,单位卡分表!A:A,0))),"未找到"),IF(LEFT(C104,1)="2",IFERROR(IF(INDEX(技能卡分表!AG:AG,MATCH(C104,技能卡分表!A:A,0))=0,"",INDEX(技能卡分表!AG:AG,MATCH(C104,技能卡分表!A:A,0))),"未找到"),IF(LEFT(C104,1)="3",IFERROR(IF(INDEX('永久加成分表（废弃）'!AF:AF,MATCH(C104,'永久加成分表（废弃）'!A:A,0))=0,"",INDEX('永久加成分表（废弃）'!AF:AF,MATCH(C104,'永久加成分表（废弃）'!A:A,0))),"未找到"),IF(LEFT(C104,1)="4",IFERROR(IF(INDEX(组件分表!R:R,MATCH(VALUE(LEFT(C104,4)),组件分表!A:A,0))=0,"",INDEX(组件分表!R:R,MATCH(VALUE(LEFT(C104,4)),组件分表!A:A,0))),"未找到"),"不匹配"))))</f>
        <v>ChaosSupply</v>
      </c>
      <c r="J104" s="89"/>
      <c r="K104" s="90" t="str">
        <f>IF(LEFT(C104,1)="1",IFERROR(CHOOSE(MATCH(INDEX(单位卡分表!C:C,MATCH(C104,单位卡分表!A:A,0)),{1,4,6},0),"单位卡","英雄卡","雇佣兵卡"),""),"")</f>
        <v/>
      </c>
      <c r="L104" s="105"/>
      <c r="M104" s="105"/>
      <c r="N104" s="80">
        <v>9.87</v>
      </c>
      <c r="O104" s="80">
        <v>0.5</v>
      </c>
      <c r="P104" s="80">
        <v>0.1</v>
      </c>
      <c r="Q104" s="80">
        <v>0.94</v>
      </c>
      <c r="R104" s="80">
        <v>0.61</v>
      </c>
      <c r="S104" s="80">
        <v>2.5</v>
      </c>
      <c r="T104" s="94" t="str">
        <f>IFERROR(IF(LEFT(C104,1)="1",IF(INDEX(单位卡分表!AE:AE,MATCH(C104,单位卡分表!A:A,0))=0,"",INDEX(单位卡分表!AE:AE,MATCH(C104,单位卡分表!A:A,0))),IF(LEFT(C104,1)="2",IF(INDEX(技能卡分表!AE:AE,MATCH(C104,技能卡分表!A:A,0))=0,"",INDEX(技能卡分表!AE:AE,MATCH(C104,技能卡分表!A:A,0))),IF(LEFT(C104,1)="4",IF(INDEX(组件分表!W:W,MATCH(VALUE(LEFT(C104,4)),组件分表!A:A,0))=0,"",INDEX(组件分表!W:W,MATCH(VALUE(LEFT(C104,4)),组件分表!A:A,0))),""))),"")</f>
        <v>Times</v>
      </c>
      <c r="U104" s="95">
        <f>IFERROR(IF(LEFT(C104,1)="1",IF(INDEX(单位卡分表!AF:AF,MATCH(C104,单位卡分表!A:A,0))=0,"",INDEX(单位卡分表!AF:AF,MATCH(C104,单位卡分表!A:A,0))),IF(LEFT(C104,1)="2",IF(INDEX(技能卡分表!AF:AF,MATCH(C104,技能卡分表!A:A,0))=0,"",INDEX(技能卡分表!AF:AF,MATCH(C104,技能卡分表!A:A,0))),IF(LEFT(C104,1)="4",IF(INDEX(组件分表!X:X,MATCH(VALUE(LEFT(C104,4)),组件分表!A:A,0))=0,"",INDEX(组件分表!X:X,MATCH(VALUE(LEFT(C104,4)),组件分表!A:A,0))),""))),"")</f>
        <v>1</v>
      </c>
      <c r="V104" s="96" t="b">
        <v>0</v>
      </c>
      <c r="W104" s="99">
        <v>1</v>
      </c>
      <c r="X104" s="99">
        <v>10004</v>
      </c>
      <c r="Y104" s="99"/>
      <c r="Z104" s="99"/>
      <c r="AA104" s="99"/>
      <c r="AB104" s="99"/>
      <c r="AC104" s="103"/>
    </row>
    <row r="105" ht="19" customHeight="1" spans="3:29">
      <c r="C105" s="44">
        <v>20041</v>
      </c>
      <c r="D105" s="44"/>
      <c r="E105" s="64" t="str">
        <f>IF(LEFT(C105,1)="1",IFERROR(INDEX(单位卡分表!B:B,MATCH(C105,单位卡分表!A:A,0)),"未找到"),IF(LEFT(C105,1)="2",IFERROR(INDEX(技能卡分表!B:B,MATCH(C105,技能卡分表!A:A,0)),"未找到"),IF(LEFT(C105,1)="3",IFERROR(INDEX('永久加成分表（废弃）'!B:B,MATCH(C105,'永久加成分表（废弃）'!A:A,0)),"未找到"),IF(LEFT(C105,1)="4",IFERROR(INDEX(组件分表!C:C,MATCH(VALUE(LEFT(C105,4)),组件分表!A:A,0)),"未找到"),"不匹配"))))</f>
        <v>冰冻陷阱</v>
      </c>
      <c r="F105" s="26" t="str">
        <f>IF(LEFT(C105,1)="1",IFERROR(INDEX(单位卡分表!P:P,MATCH(C105,单位卡分表!A:A,0)),"未找到"),IF(LEFT(C105,1)="2",IFERROR(INDEX(技能卡分表!P:P,MATCH(C105,技能卡分表!A:A,0)),"未找到"),IF(LEFT(C105,1)="3",IFERROR(INDEX('永久加成分表（废弃）'!N:N,MATCH(C105,'永久加成分表（废弃）'!A:A,0)),"未找到"),IF(LEFT(C105,1)="4",IFERROR(INDEX(组件分表!L:L,MATCH(VALUE(LEFT(C105,4)),组件分表!A:A,0)),"未找到"),"不匹配"))))</f>
        <v>在随机空地召唤{0}个陷阱，将敌方单位推入时造成{1}伤害，眩晕{2}层并冻结，陷阱触发后消失</v>
      </c>
      <c r="G105" s="26" t="str">
        <f>IF(LEFT(C105,1)="1",IFERROR(INDEX(单位卡分表!Q:Q,MATCH(C105,单位卡分表!A:A,0)),"未找到"),IF(LEFT(C105,1)="2",IFERROR(INDEX(技能卡分表!Q:Q,MATCH(C105,技能卡分表!A:A,0)),"未找到"),IF(LEFT(C105,1)="3",IFERROR(INDEX('永久加成分表（废弃）'!O:O,MATCH(C105,'永久加成分表（废弃）'!A:A,0)),"未找到"),IF(LEFT(C105,1)="4",IFERROR(INDEX(组件分表!S:S,MATCH(VALUE(LEFT(C105,4)),组件分表!A:A,0)),"未找到"),"不匹配"))))</f>
        <v>回合结束不消失，直到一方推入另一方。我的回合，敌方会触发陷阱，反过来敌方回合就是我方触发陷阱。非主动回合一方会触发陷阱</v>
      </c>
      <c r="H105" s="44">
        <f t="shared" si="1"/>
        <v>200411</v>
      </c>
      <c r="I105" s="44" t="str">
        <f>IF(LEFT(C105,1)="1",IFERROR(IF(INDEX(单位卡分表!AG:AG,MATCH(C105,单位卡分表!A:A,0))=0,"",INDEX(单位卡分表!AG:AG,MATCH(C105,单位卡分表!A:A,0))),"未找到"),IF(LEFT(C105,1)="2",IFERROR(IF(INDEX(技能卡分表!AG:AG,MATCH(C105,技能卡分表!A:A,0))=0,"",INDEX(技能卡分表!AG:AG,MATCH(C105,技能卡分表!A:A,0))),"未找到"),IF(LEFT(C105,1)="3",IFERROR(IF(INDEX('永久加成分表（废弃）'!AF:AF,MATCH(C105,'永久加成分表（废弃）'!A:A,0))=0,"",INDEX('永久加成分表（废弃）'!AF:AF,MATCH(C105,'永久加成分表（废弃）'!A:A,0))),"未找到"),IF(LEFT(C105,1)="4",IFERROR(IF(INDEX(组件分表!R:R,MATCH(VALUE(LEFT(C105,4)),组件分表!A:A,0))=0,"",INDEX(组件分表!R:R,MATCH(VALUE(LEFT(C105,4)),组件分表!A:A,0))),"未找到"),"不匹配"))))</f>
        <v>AddInteractiveObjectAtRandomPosition</v>
      </c>
      <c r="J105" s="89">
        <v>4</v>
      </c>
      <c r="K105" s="90" t="str">
        <f>IF(LEFT(C105,1)="1",IFERROR(CHOOSE(MATCH(INDEX(单位卡分表!C:C,MATCH(C105,单位卡分表!A:A,0)),{1,4,6},0),"单位卡","英雄卡","雇佣兵卡"),""),"")</f>
        <v/>
      </c>
      <c r="L105" s="105"/>
      <c r="M105" s="105"/>
      <c r="N105" s="80">
        <v>9.87</v>
      </c>
      <c r="O105" s="80">
        <v>0.5</v>
      </c>
      <c r="P105" s="80">
        <v>0.1</v>
      </c>
      <c r="Q105" s="80">
        <v>0.94</v>
      </c>
      <c r="R105" s="80">
        <v>0.61</v>
      </c>
      <c r="S105" s="80">
        <v>2.5</v>
      </c>
      <c r="T105" s="94" t="str">
        <f>IFERROR(IF(LEFT(C105,1)="1",IF(INDEX(单位卡分表!AE:AE,MATCH(C105,单位卡分表!A:A,0))=0,"",INDEX(单位卡分表!AE:AE,MATCH(C105,单位卡分表!A:A,0))),IF(LEFT(C105,1)="2",IF(INDEX(技能卡分表!AE:AE,MATCH(C105,技能卡分表!A:A,0))=0,"",INDEX(技能卡分表!AE:AE,MATCH(C105,技能卡分表!A:A,0))),IF(LEFT(C105,1)="4",IF(INDEX(组件分表!W:W,MATCH(VALUE(LEFT(C105,4)),组件分表!A:A,0))=0,"",INDEX(组件分表!W:W,MATCH(VALUE(LEFT(C105,4)),组件分表!A:A,0))),""))),"")</f>
        <v>Times</v>
      </c>
      <c r="U105" s="95">
        <f>IFERROR(IF(LEFT(C105,1)="1",IF(INDEX(单位卡分表!AF:AF,MATCH(C105,单位卡分表!A:A,0))=0,"",INDEX(单位卡分表!AF:AF,MATCH(C105,单位卡分表!A:A,0))),IF(LEFT(C105,1)="2",IF(INDEX(技能卡分表!AF:AF,MATCH(C105,技能卡分表!A:A,0))=0,"",INDEX(技能卡分表!AF:AF,MATCH(C105,技能卡分表!A:A,0))),IF(LEFT(C105,1)="4",IF(INDEX(组件分表!X:X,MATCH(VALUE(LEFT(C105,4)),组件分表!A:A,0))=0,"",INDEX(组件分表!X:X,MATCH(VALUE(LEFT(C105,4)),组件分表!A:A,0))),""))),"")</f>
        <v>1</v>
      </c>
      <c r="V105" s="96" t="b">
        <v>0</v>
      </c>
      <c r="W105" s="97">
        <v>2</v>
      </c>
      <c r="X105" s="97">
        <v>16</v>
      </c>
      <c r="Y105" s="97">
        <v>3</v>
      </c>
      <c r="Z105" s="97">
        <v>10003</v>
      </c>
      <c r="AA105" s="97"/>
      <c r="AB105" s="97"/>
      <c r="AC105" s="102"/>
    </row>
    <row r="106" ht="19" customHeight="1" spans="3:29">
      <c r="C106" s="44">
        <v>20042</v>
      </c>
      <c r="D106" s="44" t="s">
        <v>210</v>
      </c>
      <c r="E106" s="64" t="str">
        <f>IF(LEFT(C106,1)="1",IFERROR(INDEX(单位卡分表!B:B,MATCH(C106,单位卡分表!A:A,0)),"未找到"),IF(LEFT(C106,1)="2",IFERROR(INDEX(技能卡分表!B:B,MATCH(C106,技能卡分表!A:A,0)),"未找到"),IF(LEFT(C106,1)="3",IFERROR(INDEX('永久加成分表（废弃）'!B:B,MATCH(C106,'永久加成分表（废弃）'!A:A,0)),"未找到"),IF(LEFT(C106,1)="4",IFERROR(INDEX(组件分表!C:C,MATCH(VALUE(LEFT(C106,4)),组件分表!A:A,0)),"未找到"),"不匹配"))))</f>
        <v>协力攻击</v>
      </c>
      <c r="F106" s="26" t="str">
        <f>IF(LEFT(C106,1)="1",IFERROR(INDEX(单位卡分表!P:P,MATCH(C106,单位卡分表!A:A,0)),"未找到"),IF(LEFT(C106,1)="2",IFERROR(INDEX(技能卡分表!P:P,MATCH(C106,技能卡分表!A:A,0)),"未找到"),IF(LEFT(C106,1)="3",IFERROR(INDEX('永久加成分表（废弃）'!N:N,MATCH(C106,'永久加成分表（废弃）'!A:A,0)),"未找到"),IF(LEFT(C106,1)="4",IFERROR(INDEX(组件分表!L:L,MATCH(VALUE(LEFT(C106,4)),组件分表!A:A,0)),"未找到"),"不匹配"))))</f>
        <v>穿透，对碰到的第一个敌方单位，造成路径上经过所有我方单位攻击{0}%的伤害</v>
      </c>
      <c r="G106" s="26" t="str">
        <f>IF(LEFT(C106,1)="1",IFERROR(INDEX(单位卡分表!Q:Q,MATCH(C106,单位卡分表!A:A,0)),"未找到"),IF(LEFT(C106,1)="2",IFERROR(INDEX(技能卡分表!Q:Q,MATCH(C106,技能卡分表!A:A,0)),"未找到"),IF(LEFT(C106,1)="3",IFERROR(INDEX('永久加成分表（废弃）'!O:O,MATCH(C106,'永久加成分表（废弃）'!A:A,0)),"未找到"),IF(LEFT(C106,1)="4",IFERROR(INDEX(组件分表!S:S,MATCH(VALUE(LEFT(C106,4)),组件分表!A:A,0)),"未找到"),"不匹配"))))</f>
        <v>注意大蛇弹墙壁，算一次还是两次，得测了告诉我，数值有所调整</v>
      </c>
      <c r="H106" s="44">
        <f t="shared" si="1"/>
        <v>200421</v>
      </c>
      <c r="I106" s="44" t="str">
        <f>IF(LEFT(C106,1)="1",IFERROR(IF(INDEX(单位卡分表!AG:AG,MATCH(C106,单位卡分表!A:A,0))=0,"",INDEX(单位卡分表!AG:AG,MATCH(C106,单位卡分表!A:A,0))),"未找到"),IF(LEFT(C106,1)="2",IFERROR(IF(INDEX(技能卡分表!AG:AG,MATCH(C106,技能卡分表!A:A,0))=0,"",INDEX(技能卡分表!AG:AG,MATCH(C106,技能卡分表!A:A,0))),"未找到"),IF(LEFT(C106,1)="3",IFERROR(IF(INDEX('永久加成分表（废弃）'!AF:AF,MATCH(C106,'永久加成分表（废弃）'!A:A,0))=0,"",INDEX('永久加成分表（废弃）'!AF:AF,MATCH(C106,'永久加成分表（废弃）'!A:A,0))),"未找到"),IF(LEFT(C106,1)="4",IFERROR(IF(INDEX(组件分表!R:R,MATCH(VALUE(LEFT(C106,4)),组件分表!A:A,0))=0,"",INDEX(组件分表!R:R,MATCH(VALUE(LEFT(C106,4)),组件分表!A:A,0))),"未找到"),"不匹配"))))</f>
        <v>CollisionStackAttackCauseDamage</v>
      </c>
      <c r="J106" s="89"/>
      <c r="K106" s="90" t="str">
        <f>IF(LEFT(C106,1)="1",IFERROR(CHOOSE(MATCH(INDEX(单位卡分表!C:C,MATCH(C106,单位卡分表!A:A,0)),{1,4,6},0),"单位卡","英雄卡","雇佣兵卡"),""),"")</f>
        <v/>
      </c>
      <c r="L106" s="105"/>
      <c r="M106" s="105"/>
      <c r="N106" s="80">
        <v>8</v>
      </c>
      <c r="O106" s="80">
        <v>0.3</v>
      </c>
      <c r="P106" s="80">
        <v>0.1</v>
      </c>
      <c r="Q106" s="80">
        <v>0.94</v>
      </c>
      <c r="R106" s="80">
        <v>0.61</v>
      </c>
      <c r="S106" s="80">
        <v>4</v>
      </c>
      <c r="T106" s="94" t="str">
        <f>IFERROR(IF(LEFT(C106,1)="1",IF(INDEX(单位卡分表!AE:AE,MATCH(C106,单位卡分表!A:A,0))=0,"",INDEX(单位卡分表!AE:AE,MATCH(C106,单位卡分表!A:A,0))),IF(LEFT(C106,1)="2",IF(INDEX(技能卡分表!AE:AE,MATCH(C106,技能卡分表!A:A,0))=0,"",INDEX(技能卡分表!AE:AE,MATCH(C106,技能卡分表!A:A,0))),IF(LEFT(C106,1)="4",IF(INDEX(组件分表!W:W,MATCH(VALUE(LEFT(C106,4)),组件分表!A:A,0))=0,"",INDEX(组件分表!W:W,MATCH(VALUE(LEFT(C106,4)),组件分表!A:A,0))),""))),"")</f>
        <v>Times</v>
      </c>
      <c r="U106" s="95">
        <f>IFERROR(IF(LEFT(C106,1)="1",IF(INDEX(单位卡分表!AF:AF,MATCH(C106,单位卡分表!A:A,0))=0,"",INDEX(单位卡分表!AF:AF,MATCH(C106,单位卡分表!A:A,0))),IF(LEFT(C106,1)="2",IF(INDEX(技能卡分表!AF:AF,MATCH(C106,技能卡分表!A:A,0))=0,"",INDEX(技能卡分表!AF:AF,MATCH(C106,技能卡分表!A:A,0))),IF(LEFT(C106,1)="4",IF(INDEX(组件分表!X:X,MATCH(VALUE(LEFT(C106,4)),组件分表!A:A,0))=0,"",INDEX(组件分表!X:X,MATCH(VALUE(LEFT(C106,4)),组件分表!A:A,0))),""))),"")</f>
        <v>1</v>
      </c>
      <c r="V106" s="96" t="b">
        <v>0</v>
      </c>
      <c r="W106" s="99">
        <v>100</v>
      </c>
      <c r="X106" s="99"/>
      <c r="Y106" s="99"/>
      <c r="Z106" s="99"/>
      <c r="AA106" s="99"/>
      <c r="AB106" s="99"/>
      <c r="AC106" s="103"/>
    </row>
    <row r="107" ht="19" customHeight="1" spans="3:29">
      <c r="C107" s="44">
        <v>20043</v>
      </c>
      <c r="D107" s="44"/>
      <c r="E107" s="64" t="str">
        <f>IF(LEFT(C107,1)="1",IFERROR(INDEX(单位卡分表!B:B,MATCH(C107,单位卡分表!A:A,0)),"未找到"),IF(LEFT(C107,1)="2",IFERROR(INDEX(技能卡分表!B:B,MATCH(C107,技能卡分表!A:A,0)),"未找到"),IF(LEFT(C107,1)="3",IFERROR(INDEX('永久加成分表（废弃）'!B:B,MATCH(C107,'永久加成分表（废弃）'!A:A,0)),"未找到"),IF(LEFT(C107,1)="4",IFERROR(INDEX(组件分表!C:C,MATCH(VALUE(LEFT(C107,4)),组件分表!A:A,0)),"未找到"),"不匹配"))))</f>
        <v>爆裂药瓶</v>
      </c>
      <c r="F107" s="26" t="str">
        <f>IF(LEFT(C107,1)="1",IFERROR(INDEX(单位卡分表!P:P,MATCH(C107,单位卡分表!A:A,0)),"未找到"),IF(LEFT(C107,1)="2",IFERROR(INDEX(技能卡分表!P:P,MATCH(C107,技能卡分表!A:A,0)),"未找到"),IF(LEFT(C107,1)="3",IFERROR(INDEX('永久加成分表（废弃）'!N:N,MATCH(C107,'永久加成分表（废弃）'!A:A,0)),"未找到"),IF(LEFT(C107,1)="4",IFERROR(INDEX(组件分表!L:L,MATCH(VALUE(LEFT(C107,4)),组件分表!A:A,0)),"未找到"),"不匹配"))))</f>
        <v>碰到首个单位时，回复范围内的我方单位{0}点生命</v>
      </c>
      <c r="G107" s="26" t="str">
        <f>IF(LEFT(C107,1)="1",IFERROR(INDEX(单位卡分表!Q:Q,MATCH(C107,单位卡分表!A:A,0)),"未找到"),IF(LEFT(C107,1)="2",IFERROR(INDEX(技能卡分表!Q:Q,MATCH(C107,技能卡分表!A:A,0)),"未找到"),IF(LEFT(C107,1)="3",IFERROR(INDEX('永久加成分表（废弃）'!O:O,MATCH(C107,'永久加成分表（废弃）'!A:A,0)),"未找到"),IF(LEFT(C107,1)="4",IFERROR(INDEX(组件分表!S:S,MATCH(VALUE(LEFT(C107,4)),组件分表!A:A,0)),"未找到"),"不匹配"))))</f>
        <v>隐藏参数范围大小{1}</v>
      </c>
      <c r="H107" s="44">
        <f t="shared" si="1"/>
        <v>200431</v>
      </c>
      <c r="I107" s="44" t="str">
        <f>IF(LEFT(C107,1)="1",IFERROR(IF(INDEX(单位卡分表!AG:AG,MATCH(C107,单位卡分表!A:A,0))=0,"",INDEX(单位卡分表!AG:AG,MATCH(C107,单位卡分表!A:A,0))),"未找到"),IF(LEFT(C107,1)="2",IFERROR(IF(INDEX(技能卡分表!AG:AG,MATCH(C107,技能卡分表!A:A,0))=0,"",INDEX(技能卡分表!AG:AG,MATCH(C107,技能卡分表!A:A,0))),"未找到"),IF(LEFT(C107,1)="3",IFERROR(IF(INDEX('永久加成分表（废弃）'!AF:AF,MATCH(C107,'永久加成分表（废弃）'!A:A,0))=0,"",INDEX('永久加成分表（废弃）'!AF:AF,MATCH(C107,'永久加成分表（废弃）'!A:A,0))),"未找到"),IF(LEFT(C107,1)="4",IFERROR(IF(INDEX(组件分表!R:R,MATCH(VALUE(LEFT(C107,4)),组件分表!A:A,0))=0,"",INDEX(组件分表!R:R,MATCH(VALUE(LEFT(C107,4)),组件分表!A:A,0))),"未找到"),"不匹配"))))</f>
        <v>CollisionRecoverHp</v>
      </c>
      <c r="J107" s="89">
        <v>4</v>
      </c>
      <c r="K107" s="90" t="str">
        <f>IF(LEFT(C107,1)="1",IFERROR(CHOOSE(MATCH(INDEX(单位卡分表!C:C,MATCH(C107,单位卡分表!A:A,0)),{1,4,6},0),"单位卡","英雄卡","雇佣兵卡"),""),"")</f>
        <v/>
      </c>
      <c r="L107" s="105"/>
      <c r="M107" s="105"/>
      <c r="N107" s="80">
        <v>4</v>
      </c>
      <c r="O107" s="80">
        <v>0.5</v>
      </c>
      <c r="P107" s="80">
        <v>0.1</v>
      </c>
      <c r="Q107" s="80">
        <v>0.94</v>
      </c>
      <c r="R107" s="80">
        <v>0.61</v>
      </c>
      <c r="S107" s="80">
        <v>3</v>
      </c>
      <c r="T107" s="94" t="str">
        <f>IFERROR(IF(LEFT(C107,1)="1",IF(INDEX(单位卡分表!AE:AE,MATCH(C107,单位卡分表!A:A,0))=0,"",INDEX(单位卡分表!AE:AE,MATCH(C107,单位卡分表!A:A,0))),IF(LEFT(C107,1)="2",IF(INDEX(技能卡分表!AE:AE,MATCH(C107,技能卡分表!A:A,0))=0,"",INDEX(技能卡分表!AE:AE,MATCH(C107,技能卡分表!A:A,0))),IF(LEFT(C107,1)="4",IF(INDEX(组件分表!W:W,MATCH(VALUE(LEFT(C107,4)),组件分表!A:A,0))=0,"",INDEX(组件分表!W:W,MATCH(VALUE(LEFT(C107,4)),组件分表!A:A,0))),""))),"")</f>
        <v>Times</v>
      </c>
      <c r="U107" s="95">
        <f>IFERROR(IF(LEFT(C107,1)="1",IF(INDEX(单位卡分表!AF:AF,MATCH(C107,单位卡分表!A:A,0))=0,"",INDEX(单位卡分表!AF:AF,MATCH(C107,单位卡分表!A:A,0))),IF(LEFT(C107,1)="2",IF(INDEX(技能卡分表!AF:AF,MATCH(C107,技能卡分表!A:A,0))=0,"",INDEX(技能卡分表!AF:AF,MATCH(C107,技能卡分表!A:A,0))),IF(LEFT(C107,1)="4",IF(INDEX(组件分表!X:X,MATCH(VALUE(LEFT(C107,4)),组件分表!A:A,0))=0,"",INDEX(组件分表!X:X,MATCH(VALUE(LEFT(C107,4)),组件分表!A:A,0))),""))),"")</f>
        <v>1</v>
      </c>
      <c r="V107" s="96" t="b">
        <v>0</v>
      </c>
      <c r="W107" s="97">
        <v>25</v>
      </c>
      <c r="X107" s="97">
        <v>6</v>
      </c>
      <c r="Y107" s="97"/>
      <c r="Z107" s="97"/>
      <c r="AA107" s="97"/>
      <c r="AB107" s="97"/>
      <c r="AC107" s="102"/>
    </row>
    <row r="108" ht="19" customHeight="1" spans="3:29">
      <c r="C108" s="44">
        <v>20044</v>
      </c>
      <c r="D108" s="44"/>
      <c r="E108" s="64" t="str">
        <f>IF(LEFT(C108,1)="1",IFERROR(INDEX(单位卡分表!B:B,MATCH(C108,单位卡分表!A:A,0)),"未找到"),IF(LEFT(C108,1)="2",IFERROR(INDEX(技能卡分表!B:B,MATCH(C108,技能卡分表!A:A,0)),"未找到"),IF(LEFT(C108,1)="3",IFERROR(INDEX('永久加成分表（废弃）'!B:B,MATCH(C108,'永久加成分表（废弃）'!A:A,0)),"未找到"),IF(LEFT(C108,1)="4",IFERROR(INDEX(组件分表!C:C,MATCH(VALUE(LEFT(C108,4)),组件分表!A:A,0)),"未找到"),"不匹配"))))</f>
        <v>胡乱抓挠</v>
      </c>
      <c r="F108" s="26" t="str">
        <f>IF(LEFT(C108,1)="1",IFERROR(INDEX(单位卡分表!P:P,MATCH(C108,单位卡分表!A:A,0)),"未找到"),IF(LEFT(C108,1)="2",IFERROR(INDEX(技能卡分表!P:P,MATCH(C108,技能卡分表!A:A,0)),"未找到"),IF(LEFT(C108,1)="3",IFERROR(INDEX('永久加成分表（废弃）'!N:N,MATCH(C108,'永久加成分表（废弃）'!A:A,0)),"未找到"),IF(LEFT(C108,1)="4",IFERROR(INDEX(组件分表!L:L,MATCH(VALUE(LEFT(C108,4)),组件分表!A:A,0)),"未找到"),"不匹配"))))</f>
        <v>对随机敌方单位造成{0}次{1}点伤害，同一敌方单位每被击中一次，该伤害增加{2}%</v>
      </c>
      <c r="G108" s="26" t="str">
        <f>IF(LEFT(C108,1)="1",IFERROR(INDEX(单位卡分表!Q:Q,MATCH(C108,单位卡分表!A:A,0)),"未找到"),IF(LEFT(C108,1)="2",IFERROR(INDEX(技能卡分表!Q:Q,MATCH(C108,技能卡分表!A:A,0)),"未找到"),IF(LEFT(C108,1)="3",IFERROR(INDEX('永久加成分表（废弃）'!O:O,MATCH(C108,'永久加成分表（废弃）'!A:A,0)),"未找到"),IF(LEFT(C108,1)="4",IFERROR(INDEX(组件分表!S:S,MATCH(VALUE(LEFT(C108,4)),组件分表!A:A,0)),"未找到"),"不匹配"))))</f>
        <v>克制单体随从的教程牌，不同单位独立计算重复次数，每次伤害增加为先加后乘</v>
      </c>
      <c r="H108" s="44">
        <f t="shared" si="1"/>
        <v>200441</v>
      </c>
      <c r="I108" s="44" t="str">
        <f>IF(LEFT(C108,1)="1",IFERROR(IF(INDEX(单位卡分表!AG:AG,MATCH(C108,单位卡分表!A:A,0))=0,"",INDEX(单位卡分表!AG:AG,MATCH(C108,单位卡分表!A:A,0))),"未找到"),IF(LEFT(C108,1)="2",IFERROR(IF(INDEX(技能卡分表!AG:AG,MATCH(C108,技能卡分表!A:A,0))=0,"",INDEX(技能卡分表!AG:AG,MATCH(C108,技能卡分表!A:A,0))),"未找到"),IF(LEFT(C108,1)="3",IFERROR(IF(INDEX('永久加成分表（废弃）'!AF:AF,MATCH(C108,'永久加成分表（废弃）'!A:A,0))=0,"",INDEX('永久加成分表（废弃）'!AF:AF,MATCH(C108,'永久加成分表（废弃）'!A:A,0))),"未找到"),IF(LEFT(C108,1)="4",IFERROR(IF(INDEX(组件分表!R:R,MATCH(VALUE(LEFT(C108,4)),组件分表!A:A,0))=0,"",INDEX(组件分表!R:R,MATCH(VALUE(LEFT(C108,4)),组件分表!A:A,0))),"未找到"),"不匹配"))))</f>
        <v>MultiCauseDamage2RandomEnemy</v>
      </c>
      <c r="J108" s="89">
        <v>3</v>
      </c>
      <c r="K108" s="90" t="str">
        <f>IF(LEFT(C108,1)="1",IFERROR(CHOOSE(MATCH(INDEX(单位卡分表!C:C,MATCH(C108,单位卡分表!A:A,0)),{1,4,6},0),"单位卡","英雄卡","雇佣兵卡"),""),"")</f>
        <v/>
      </c>
      <c r="L108" s="105"/>
      <c r="M108" s="105"/>
      <c r="N108" s="80">
        <v>9.87</v>
      </c>
      <c r="O108" s="80">
        <v>0.5</v>
      </c>
      <c r="P108" s="80">
        <v>0.1</v>
      </c>
      <c r="Q108" s="80">
        <v>0.94</v>
      </c>
      <c r="R108" s="80">
        <v>0.61</v>
      </c>
      <c r="S108" s="80">
        <v>3</v>
      </c>
      <c r="T108" s="94" t="str">
        <f>IFERROR(IF(LEFT(C108,1)="1",IF(INDEX(单位卡分表!AE:AE,MATCH(C108,单位卡分表!A:A,0))=0,"",INDEX(单位卡分表!AE:AE,MATCH(C108,单位卡分表!A:A,0))),IF(LEFT(C108,1)="2",IF(INDEX(技能卡分表!AE:AE,MATCH(C108,技能卡分表!A:A,0))=0,"",INDEX(技能卡分表!AE:AE,MATCH(C108,技能卡分表!A:A,0))),IF(LEFT(C108,1)="4",IF(INDEX(组件分表!W:W,MATCH(VALUE(LEFT(C108,4)),组件分表!A:A,0))=0,"",INDEX(组件分表!W:W,MATCH(VALUE(LEFT(C108,4)),组件分表!A:A,0))),""))),"")</f>
        <v>Times</v>
      </c>
      <c r="U108" s="95">
        <f>IFERROR(IF(LEFT(C108,1)="1",IF(INDEX(单位卡分表!AF:AF,MATCH(C108,单位卡分表!A:A,0))=0,"",INDEX(单位卡分表!AF:AF,MATCH(C108,单位卡分表!A:A,0))),IF(LEFT(C108,1)="2",IF(INDEX(技能卡分表!AF:AF,MATCH(C108,技能卡分表!A:A,0))=0,"",INDEX(技能卡分表!AF:AF,MATCH(C108,技能卡分表!A:A,0))),IF(LEFT(C108,1)="4",IF(INDEX(组件分表!X:X,MATCH(VALUE(LEFT(C108,4)),组件分表!A:A,0))=0,"",INDEX(组件分表!X:X,MATCH(VALUE(LEFT(C108,4)),组件分表!A:A,0))),""))),"")</f>
        <v>1</v>
      </c>
      <c r="V108" s="96" t="b">
        <v>0</v>
      </c>
      <c r="W108" s="97">
        <v>5</v>
      </c>
      <c r="X108" s="97">
        <v>4</v>
      </c>
      <c r="Y108" s="97">
        <v>50</v>
      </c>
      <c r="Z108" s="97"/>
      <c r="AA108" s="97"/>
      <c r="AB108" s="97"/>
      <c r="AC108" s="102"/>
    </row>
    <row r="109" ht="19" customHeight="1" spans="3:29">
      <c r="C109" s="44">
        <v>20045</v>
      </c>
      <c r="D109" s="44" t="s">
        <v>210</v>
      </c>
      <c r="E109" s="64" t="str">
        <f>IF(LEFT(C109,1)="1",IFERROR(INDEX(单位卡分表!B:B,MATCH(C109,单位卡分表!A:A,0)),"未找到"),IF(LEFT(C109,1)="2",IFERROR(INDEX(技能卡分表!B:B,MATCH(C109,技能卡分表!A:A,0)),"未找到"),IF(LEFT(C109,1)="3",IFERROR(INDEX('永久加成分表（废弃）'!B:B,MATCH(C109,'永久加成分表（废弃）'!A:A,0)),"未找到"),IF(LEFT(C109,1)="4",IFERROR(INDEX(组件分表!C:C,MATCH(VALUE(LEFT(C109,4)),组件分表!A:A,0)),"未找到"),"不匹配"))))</f>
        <v>接力</v>
      </c>
      <c r="F109" s="26" t="str">
        <f>IF(LEFT(C109,1)="1",IFERROR(INDEX(单位卡分表!P:P,MATCH(C109,单位卡分表!A:A,0)),"未找到"),IF(LEFT(C109,1)="2",IFERROR(INDEX(技能卡分表!P:P,MATCH(C109,技能卡分表!A:A,0)),"未找到"),IF(LEFT(C109,1)="3",IFERROR(INDEX('永久加成分表（废弃）'!N:N,MATCH(C109,'永久加成分表（废弃）'!A:A,0)),"未找到"),IF(LEFT(C109,1)="4",IFERROR(INDEX(组件分表!L:L,MATCH(VALUE(LEFT(C109,4)),组件分表!A:A,0)),"未找到"),"不匹配"))))</f>
        <v>穿透，碰到的第二个我方随从单位，吸收碰到的第一个我方随从单位{0}%的当前属性</v>
      </c>
      <c r="G109" s="26" t="str">
        <f>IF(LEFT(C109,1)="1",IFERROR(INDEX(单位卡分表!Q:Q,MATCH(C109,单位卡分表!A:A,0)),"未找到"),IF(LEFT(C109,1)="2",IFERROR(INDEX(技能卡分表!Q:Q,MATCH(C109,技能卡分表!A:A,0)),"未找到"),IF(LEFT(C109,1)="3",IFERROR(INDEX('永久加成分表（废弃）'!O:O,MATCH(C109,'永久加成分表（废弃）'!A:A,0)),"未找到"),IF(LEFT(C109,1)="4",IFERROR(INDEX(组件分表!S:S,MATCH(VALUE(LEFT(C109,4)),组件分表!A:A,0)),"未找到"),"不匹配"))))</f>
        <v>注意是随从，英雄不算，和橡皮类似，第一个单位攻血属性扣掉对应的百分比，最大值也会，第二个单位血量上限也会增加。若第二个单位没打中，则不触发效果，第一个单位也不扣属性。</v>
      </c>
      <c r="H109" s="44">
        <f t="shared" si="1"/>
        <v>200451</v>
      </c>
      <c r="I109" s="44" t="str">
        <f>IF(LEFT(C109,1)="1",IFERROR(IF(INDEX(单位卡分表!AG:AG,MATCH(C109,单位卡分表!A:A,0))=0,"",INDEX(单位卡分表!AG:AG,MATCH(C109,单位卡分表!A:A,0))),"未找到"),IF(LEFT(C109,1)="2",IFERROR(IF(INDEX(技能卡分表!AG:AG,MATCH(C109,技能卡分表!A:A,0))=0,"",INDEX(技能卡分表!AG:AG,MATCH(C109,技能卡分表!A:A,0))),"未找到"),IF(LEFT(C109,1)="3",IFERROR(IF(INDEX('永久加成分表（废弃）'!AF:AF,MATCH(C109,'永久加成分表（废弃）'!A:A,0))=0,"",INDEX('永久加成分表（废弃）'!AF:AF,MATCH(C109,'永久加成分表（废弃）'!A:A,0))),"未找到"),IF(LEFT(C109,1)="4",IFERROR(IF(INDEX(组件分表!R:R,MATCH(VALUE(LEFT(C109,4)),组件分表!A:A,0))=0,"",INDEX(组件分表!R:R,MATCH(VALUE(LEFT(C109,4)),组件分表!A:A,0))),"未找到"),"不匹配"))))</f>
        <v>ReduceCreatureAttribute2Others</v>
      </c>
      <c r="J109" s="89"/>
      <c r="K109" s="90" t="str">
        <f>IF(LEFT(C109,1)="1",IFERROR(CHOOSE(MATCH(INDEX(单位卡分表!C:C,MATCH(C109,单位卡分表!A:A,0)),{1,4,6},0),"单位卡","英雄卡","雇佣兵卡"),""),"")</f>
        <v/>
      </c>
      <c r="L109" s="105"/>
      <c r="M109" s="105"/>
      <c r="N109" s="80">
        <v>8</v>
      </c>
      <c r="O109" s="80">
        <v>0.5</v>
      </c>
      <c r="P109" s="80">
        <v>0.1</v>
      </c>
      <c r="Q109" s="80">
        <v>0.94</v>
      </c>
      <c r="R109" s="80">
        <v>0.61</v>
      </c>
      <c r="S109" s="80">
        <v>3</v>
      </c>
      <c r="T109" s="94" t="str">
        <f>IFERROR(IF(LEFT(C109,1)="1",IF(INDEX(单位卡分表!AE:AE,MATCH(C109,单位卡分表!A:A,0))=0,"",INDEX(单位卡分表!AE:AE,MATCH(C109,单位卡分表!A:A,0))),IF(LEFT(C109,1)="2",IF(INDEX(技能卡分表!AE:AE,MATCH(C109,技能卡分表!A:A,0))=0,"",INDEX(技能卡分表!AE:AE,MATCH(C109,技能卡分表!A:A,0))),IF(LEFT(C109,1)="4",IF(INDEX(组件分表!W:W,MATCH(VALUE(LEFT(C109,4)),组件分表!A:A,0))=0,"",INDEX(组件分表!W:W,MATCH(VALUE(LEFT(C109,4)),组件分表!A:A,0))),""))),"")</f>
        <v>Times</v>
      </c>
      <c r="U109" s="95">
        <f>IFERROR(IF(LEFT(C109,1)="1",IF(INDEX(单位卡分表!AF:AF,MATCH(C109,单位卡分表!A:A,0))=0,"",INDEX(单位卡分表!AF:AF,MATCH(C109,单位卡分表!A:A,0))),IF(LEFT(C109,1)="2",IF(INDEX(技能卡分表!AF:AF,MATCH(C109,技能卡分表!A:A,0))=0,"",INDEX(技能卡分表!AF:AF,MATCH(C109,技能卡分表!A:A,0))),IF(LEFT(C109,1)="4",IF(INDEX(组件分表!X:X,MATCH(VALUE(LEFT(C109,4)),组件分表!A:A,0))=0,"",INDEX(组件分表!X:X,MATCH(VALUE(LEFT(C109,4)),组件分表!A:A,0))),""))),"")</f>
        <v>1</v>
      </c>
      <c r="V109" s="96" t="b">
        <v>0</v>
      </c>
      <c r="W109" s="99">
        <v>80</v>
      </c>
      <c r="X109" s="99"/>
      <c r="Y109" s="99"/>
      <c r="Z109" s="99"/>
      <c r="AA109" s="99"/>
      <c r="AB109" s="99"/>
      <c r="AC109" s="103"/>
    </row>
    <row r="110" ht="19" customHeight="1" spans="3:29">
      <c r="C110" s="44">
        <v>20046</v>
      </c>
      <c r="D110" s="44"/>
      <c r="E110" s="64" t="str">
        <f>IF(LEFT(C110,1)="1",IFERROR(INDEX(单位卡分表!B:B,MATCH(C110,单位卡分表!A:A,0)),"未找到"),IF(LEFT(C110,1)="2",IFERROR(INDEX(技能卡分表!B:B,MATCH(C110,技能卡分表!A:A,0)),"未找到"),IF(LEFT(C110,1)="3",IFERROR(INDEX('永久加成分表（废弃）'!B:B,MATCH(C110,'永久加成分表（废弃）'!A:A,0)),"未找到"),IF(LEFT(C110,1)="4",IFERROR(INDEX(组件分表!C:C,MATCH(VALUE(LEFT(C110,4)),组件分表!A:A,0)),"未找到"),"不匹配"))))</f>
        <v>重新出发</v>
      </c>
      <c r="F110" s="26" t="str">
        <f>IF(LEFT(C110,1)="1",IFERROR(INDEX(单位卡分表!P:P,MATCH(C110,单位卡分表!A:A,0)),"未找到"),IF(LEFT(C110,1)="2",IFERROR(INDEX(技能卡分表!P:P,MATCH(C110,技能卡分表!A:A,0)),"未找到"),IF(LEFT(C110,1)="3",IFERROR(INDEX('永久加成分表（废弃）'!N:N,MATCH(C110,'永久加成分表（废弃）'!A:A,0)),"未找到"),IF(LEFT(C110,1)="4",IFERROR(INDEX(组件分表!L:L,MATCH(VALUE(LEFT(C110,4)),组件分表!A:A,0)),"未找到"),"不匹配"))))</f>
        <v>碰到首个我方随从单位时，将其牺牲，并获得一张相同随从的临时卡</v>
      </c>
      <c r="G110" s="26" t="str">
        <f>IF(LEFT(C110,1)="1",IFERROR(INDEX(单位卡分表!Q:Q,MATCH(C110,单位卡分表!A:A,0)),"未找到"),IF(LEFT(C110,1)="2",IFERROR(INDEX(技能卡分表!Q:Q,MATCH(C110,技能卡分表!A:A,0)),"未找到"),IF(LEFT(C110,1)="3",IFERROR(INDEX('永久加成分表（废弃）'!O:O,MATCH(C110,'永久加成分表（废弃）'!A:A,0)),"未找到"),IF(LEFT(C110,1)="4",IFERROR(INDEX(组件分表!S:S,MATCH(VALUE(LEFT(C110,4)),组件分表!A:A,0)),"未找到"),"不匹配"))))</f>
        <v>等于一张新卡，不继承场中单位的任何属性</v>
      </c>
      <c r="H110" s="44">
        <f t="shared" si="1"/>
        <v>200461</v>
      </c>
      <c r="I110" s="44" t="str">
        <f>IF(LEFT(C110,1)="1",IFERROR(IF(INDEX(单位卡分表!AG:AG,MATCH(C110,单位卡分表!A:A,0))=0,"",INDEX(单位卡分表!AG:AG,MATCH(C110,单位卡分表!A:A,0))),"未找到"),IF(LEFT(C110,1)="2",IFERROR(IF(INDEX(技能卡分表!AG:AG,MATCH(C110,技能卡分表!A:A,0))=0,"",INDEX(技能卡分表!AG:AG,MATCH(C110,技能卡分表!A:A,0))),"未找到"),IF(LEFT(C110,1)="3",IFERROR(IF(INDEX('永久加成分表（废弃）'!AF:AF,MATCH(C110,'永久加成分表（废弃）'!A:A,0))=0,"",INDEX('永久加成分表（废弃）'!AF:AF,MATCH(C110,'永久加成分表（废弃）'!A:A,0))),"未找到"),IF(LEFT(C110,1)="4",IFERROR(IF(INDEX(组件分表!R:R,MATCH(VALUE(LEFT(C110,4)),组件分表!A:A,0))=0,"",INDEX(组件分表!R:R,MATCH(VALUE(LEFT(C110,4)),组件分表!A:A,0))),"未找到"),"不匹配"))))</f>
        <v>SacrificeCollisionCreatureGetCardOnce</v>
      </c>
      <c r="J110" s="89">
        <v>6</v>
      </c>
      <c r="K110" s="90" t="str">
        <f>IF(LEFT(C110,1)="1",IFERROR(CHOOSE(MATCH(INDEX(单位卡分表!C:C,MATCH(C110,单位卡分表!A:A,0)),{1,4,6},0),"单位卡","英雄卡","雇佣兵卡"),""),"")</f>
        <v/>
      </c>
      <c r="L110" s="105"/>
      <c r="M110" s="105"/>
      <c r="N110" s="80">
        <v>4</v>
      </c>
      <c r="O110" s="80">
        <v>0.5</v>
      </c>
      <c r="P110" s="80">
        <v>0.1</v>
      </c>
      <c r="Q110" s="80">
        <v>0.94</v>
      </c>
      <c r="R110" s="80">
        <v>0.61</v>
      </c>
      <c r="S110" s="80">
        <v>3</v>
      </c>
      <c r="T110" s="94" t="str">
        <f>IFERROR(IF(LEFT(C110,1)="1",IF(INDEX(单位卡分表!AE:AE,MATCH(C110,单位卡分表!A:A,0))=0,"",INDEX(单位卡分表!AE:AE,MATCH(C110,单位卡分表!A:A,0))),IF(LEFT(C110,1)="2",IF(INDEX(技能卡分表!AE:AE,MATCH(C110,技能卡分表!A:A,0))=0,"",INDEX(技能卡分表!AE:AE,MATCH(C110,技能卡分表!A:A,0))),IF(LEFT(C110,1)="4",IF(INDEX(组件分表!W:W,MATCH(VALUE(LEFT(C110,4)),组件分表!A:A,0))=0,"",INDEX(组件分表!W:W,MATCH(VALUE(LEFT(C110,4)),组件分表!A:A,0))),""))),"")</f>
        <v>Times</v>
      </c>
      <c r="U110" s="95">
        <f>IFERROR(IF(LEFT(C110,1)="1",IF(INDEX(单位卡分表!AF:AF,MATCH(C110,单位卡分表!A:A,0))=0,"",INDEX(单位卡分表!AF:AF,MATCH(C110,单位卡分表!A:A,0))),IF(LEFT(C110,1)="2",IF(INDEX(技能卡分表!AF:AF,MATCH(C110,技能卡分表!A:A,0))=0,"",INDEX(技能卡分表!AF:AF,MATCH(C110,技能卡分表!A:A,0))),IF(LEFT(C110,1)="4",IF(INDEX(组件分表!X:X,MATCH(VALUE(LEFT(C110,4)),组件分表!A:A,0))=0,"",INDEX(组件分表!X:X,MATCH(VALUE(LEFT(C110,4)),组件分表!A:A,0))),""))),"")</f>
        <v>1</v>
      </c>
      <c r="V110" s="96" t="b">
        <v>0</v>
      </c>
      <c r="W110" s="97"/>
      <c r="X110" s="97"/>
      <c r="Y110" s="97"/>
      <c r="Z110" s="97"/>
      <c r="AA110" s="97"/>
      <c r="AB110" s="97"/>
      <c r="AC110" s="102"/>
    </row>
    <row r="111" ht="19" customHeight="1" spans="3:29">
      <c r="C111" s="44">
        <v>20047</v>
      </c>
      <c r="D111" s="44"/>
      <c r="E111" s="64" t="str">
        <f>IF(LEFT(C111,1)="1",IFERROR(INDEX(单位卡分表!B:B,MATCH(C111,单位卡分表!A:A,0)),"未找到"),IF(LEFT(C111,1)="2",IFERROR(INDEX(技能卡分表!B:B,MATCH(C111,技能卡分表!A:A,0)),"未找到"),IF(LEFT(C111,1)="3",IFERROR(INDEX('永久加成分表（废弃）'!B:B,MATCH(C111,'永久加成分表（废弃）'!A:A,0)),"未找到"),IF(LEFT(C111,1)="4",IFERROR(INDEX(组件分表!C:C,MATCH(VALUE(LEFT(C111,4)),组件分表!A:A,0)),"未找到"),"不匹配"))))</f>
        <v>临摹</v>
      </c>
      <c r="F111" s="26" t="str">
        <f>IF(LEFT(C111,1)="1",IFERROR(INDEX(单位卡分表!P:P,MATCH(C111,单位卡分表!A:A,0)),"未找到"),IF(LEFT(C111,1)="2",IFERROR(INDEX(技能卡分表!P:P,MATCH(C111,技能卡分表!A:A,0)),"未找到"),IF(LEFT(C111,1)="3",IFERROR(INDEX('永久加成分表（废弃）'!N:N,MATCH(C111,'永久加成分表（废弃）'!A:A,0)),"未找到"),IF(LEFT(C111,1)="4",IFERROR(INDEX(组件分表!L:L,MATCH(VALUE(LEFT(C111,4)),组件分表!A:A,0)),"未找到"),"不匹配"))))</f>
        <v>保留，随机获得一张敌方手牌的临时复制</v>
      </c>
      <c r="G111" s="26" t="str">
        <f>IF(LEFT(C111,1)="1",IFERROR(INDEX(单位卡分表!Q:Q,MATCH(C111,单位卡分表!A:A,0)),"未找到"),IF(LEFT(C111,1)="2",IFERROR(INDEX(技能卡分表!Q:Q,MATCH(C111,技能卡分表!A:A,0)),"未找到"),IF(LEFT(C111,1)="3",IFERROR(INDEX('永久加成分表（废弃）'!O:O,MATCH(C111,'永久加成分表（废弃）'!A:A,0)),"未找到"),IF(LEFT(C111,1)="4",IFERROR(INDEX(组件分表!S:S,MATCH(VALUE(LEFT(C111,4)),组件分表!A:A,0)),"未找到"),"不匹配"))))</f>
        <v>临时优先级高于保留，若同时存在两个特性，优先临时。临摹复制过来的牌与自身等级一致，例如1级临摹复制了3级的纯净水，但是玩家只能获得1级的纯净水</v>
      </c>
      <c r="H111" s="44">
        <f t="shared" si="1"/>
        <v>200471</v>
      </c>
      <c r="I111" s="44" t="str">
        <f>IF(LEFT(C111,1)="1",IFERROR(IF(INDEX(单位卡分表!AG:AG,MATCH(C111,单位卡分表!A:A,0))=0,"",INDEX(单位卡分表!AG:AG,MATCH(C111,单位卡分表!A:A,0))),"未找到"),IF(LEFT(C111,1)="2",IFERROR(IF(INDEX(技能卡分表!AG:AG,MATCH(C111,技能卡分表!A:A,0))=0,"",INDEX(技能卡分表!AG:AG,MATCH(C111,技能卡分表!A:A,0))),"未找到"),IF(LEFT(C111,1)="3",IFERROR(IF(INDEX('永久加成分表（废弃）'!AF:AF,MATCH(C111,'永久加成分表（废弃）'!A:A,0))=0,"",INDEX('永久加成分表（废弃）'!AF:AF,MATCH(C111,'永久加成分表（废弃）'!A:A,0))),"未找到"),IF(LEFT(C111,1)="4",IFERROR(IF(INDEX(组件分表!R:R,MATCH(VALUE(LEFT(C111,4)),组件分表!A:A,0))=0,"",INDEX(组件分表!R:R,MATCH(VALUE(LEFT(C111,4)),组件分表!A:A,0))),"未找到"),"不匹配"))))</f>
        <v>GetEnemyHandCard</v>
      </c>
      <c r="J111" s="89">
        <v>5</v>
      </c>
      <c r="K111" s="90" t="str">
        <f>IF(LEFT(C111,1)="1",IFERROR(CHOOSE(MATCH(INDEX(单位卡分表!C:C,MATCH(C111,单位卡分表!A:A,0)),{1,4,6},0),"单位卡","英雄卡","雇佣兵卡"),""),"")</f>
        <v/>
      </c>
      <c r="L111" s="105"/>
      <c r="M111" s="105"/>
      <c r="N111" s="80">
        <v>9.87</v>
      </c>
      <c r="O111" s="80">
        <v>0.5</v>
      </c>
      <c r="P111" s="80">
        <v>0.1</v>
      </c>
      <c r="Q111" s="80">
        <v>0.94</v>
      </c>
      <c r="R111" s="80">
        <v>0.61</v>
      </c>
      <c r="S111" s="80">
        <v>3</v>
      </c>
      <c r="T111" s="94" t="str">
        <f>IFERROR(IF(LEFT(C111,1)="1",IF(INDEX(单位卡分表!AE:AE,MATCH(C111,单位卡分表!A:A,0))=0,"",INDEX(单位卡分表!AE:AE,MATCH(C111,单位卡分表!A:A,0))),IF(LEFT(C111,1)="2",IF(INDEX(技能卡分表!AE:AE,MATCH(C111,技能卡分表!A:A,0))=0,"",INDEX(技能卡分表!AE:AE,MATCH(C111,技能卡分表!A:A,0))),IF(LEFT(C111,1)="4",IF(INDEX(组件分表!W:W,MATCH(VALUE(LEFT(C111,4)),组件分表!A:A,0))=0,"",INDEX(组件分表!W:W,MATCH(VALUE(LEFT(C111,4)),组件分表!A:A,0))),""))),"")</f>
        <v>Times</v>
      </c>
      <c r="U111" s="95">
        <f>IFERROR(IF(LEFT(C111,1)="1",IF(INDEX(单位卡分表!AF:AF,MATCH(C111,单位卡分表!A:A,0))=0,"",INDEX(单位卡分表!AF:AF,MATCH(C111,单位卡分表!A:A,0))),IF(LEFT(C111,1)="2",IF(INDEX(技能卡分表!AF:AF,MATCH(C111,技能卡分表!A:A,0))=0,"",INDEX(技能卡分表!AF:AF,MATCH(C111,技能卡分表!A:A,0))),IF(LEFT(C111,1)="4",IF(INDEX(组件分表!X:X,MATCH(VALUE(LEFT(C111,4)),组件分表!A:A,0))=0,"",INDEX(组件分表!X:X,MATCH(VALUE(LEFT(C111,4)),组件分表!A:A,0))),""))),"")</f>
        <v>1</v>
      </c>
      <c r="V111" s="96" t="b">
        <v>0</v>
      </c>
      <c r="W111" s="97"/>
      <c r="X111" s="97"/>
      <c r="Y111" s="97"/>
      <c r="Z111" s="97"/>
      <c r="AA111" s="97"/>
      <c r="AB111" s="97"/>
      <c r="AC111" s="102"/>
    </row>
    <row r="112" ht="19" customHeight="1" spans="3:29">
      <c r="C112" s="44">
        <v>20048</v>
      </c>
      <c r="D112" s="44"/>
      <c r="E112" s="64" t="str">
        <f>IF(LEFT(C112,1)="1",IFERROR(INDEX(单位卡分表!B:B,MATCH(C112,单位卡分表!A:A,0)),"未找到"),IF(LEFT(C112,1)="2",IFERROR(INDEX(技能卡分表!B:B,MATCH(C112,技能卡分表!A:A,0)),"未找到"),IF(LEFT(C112,1)="3",IFERROR(INDEX('永久加成分表（废弃）'!B:B,MATCH(C112,'永久加成分表（废弃）'!A:A,0)),"未找到"),IF(LEFT(C112,1)="4",IFERROR(INDEX(组件分表!C:C,MATCH(VALUE(LEFT(C112,4)),组件分表!A:A,0)),"未找到"),"不匹配"))))</f>
        <v>超电磁炮</v>
      </c>
      <c r="F112" s="26" t="str">
        <f>IF(LEFT(C112,1)="1",IFERROR(INDEX(单位卡分表!P:P,MATCH(C112,单位卡分表!A:A,0)),"未找到"),IF(LEFT(C112,1)="2",IFERROR(INDEX(技能卡分表!P:P,MATCH(C112,技能卡分表!A:A,0)),"未找到"),IF(LEFT(C112,1)="3",IFERROR(INDEX('永久加成分表（废弃）'!N:N,MATCH(C112,'永久加成分表（废弃）'!A:A,0)),"未找到"),IF(LEFT(C112,1)="4",IFERROR(INDEX(组件分表!L:L,MATCH(VALUE(LEFT(C112,4)),组件分表!A:A,0)),"未找到"),"不匹配"))))</f>
        <v>场景穿透，对敌方单位造成{0}点电击伤害</v>
      </c>
      <c r="G112" s="26" t="str">
        <f>IF(LEFT(C112,1)="1",IFERROR(INDEX(单位卡分表!Q:Q,MATCH(C112,单位卡分表!A:A,0)),"未找到"),IF(LEFT(C112,1)="2",IFERROR(INDEX(技能卡分表!Q:Q,MATCH(C112,技能卡分表!A:A,0)),"未找到"),IF(LEFT(C112,1)="3",IFERROR(INDEX('永久加成分表（废弃）'!O:O,MATCH(C112,'永久加成分表（废弃）'!A:A,0)),"未找到"),IF(LEFT(C112,1)="4",IFERROR(INDEX(组件分表!S:S,MATCH(VALUE(LEFT(C112,4)),组件分表!A:A,0)),"未找到"),"不匹配"))))</f>
        <v>和巨雷枪效果一致，包括引起雷雨，蔓延伤害这些，隐藏参数宽度{1}，增加对经过的场景物件的伤害</v>
      </c>
      <c r="H112" s="44">
        <f t="shared" si="1"/>
        <v>200481</v>
      </c>
      <c r="I112" s="44" t="str">
        <f>IF(LEFT(C112,1)="1",IFERROR(IF(INDEX(单位卡分表!AG:AG,MATCH(C112,单位卡分表!A:A,0))=0,"",INDEX(单位卡分表!AG:AG,MATCH(C112,单位卡分表!A:A,0))),"未找到"),IF(LEFT(C112,1)="2",IFERROR(IF(INDEX(技能卡分表!AG:AG,MATCH(C112,技能卡分表!A:A,0))=0,"",INDEX(技能卡分表!AG:AG,MATCH(C112,技能卡分表!A:A,0))),"未找到"),IF(LEFT(C112,1)="3",IFERROR(IF(INDEX('永久加成分表（废弃）'!AF:AF,MATCH(C112,'永久加成分表（废弃）'!A:A,0))=0,"",INDEX('永久加成分表（废弃）'!AF:AF,MATCH(C112,'永久加成分表（废弃）'!A:A,0))),"未找到"),IF(LEFT(C112,1)="4",IFERROR(IF(INDEX(组件分表!R:R,MATCH(VALUE(LEFT(C112,4)),组件分表!A:A,0))=0,"",INDEX(组件分表!R:R,MATCH(VALUE(LEFT(C112,4)),组件分表!A:A,0))),"未找到"),"不匹配"))))</f>
        <v>SceneThroughCauseElectricshockDontRebackCard</v>
      </c>
      <c r="J112" s="89">
        <v>4</v>
      </c>
      <c r="K112" s="90" t="str">
        <f>IF(LEFT(C112,1)="1",IFERROR(CHOOSE(MATCH(INDEX(单位卡分表!C:C,MATCH(C112,单位卡分表!A:A,0)),{1,4,6},0),"单位卡","英雄卡","雇佣兵卡"),""),"")</f>
        <v/>
      </c>
      <c r="L112" s="105"/>
      <c r="M112" s="105"/>
      <c r="N112" s="80">
        <v>9.87</v>
      </c>
      <c r="O112" s="80">
        <v>0.5</v>
      </c>
      <c r="P112" s="80">
        <v>0.1</v>
      </c>
      <c r="Q112" s="80">
        <v>0.94</v>
      </c>
      <c r="R112" s="80">
        <v>0.61</v>
      </c>
      <c r="S112" s="80">
        <v>3</v>
      </c>
      <c r="T112" s="94" t="str">
        <f>IFERROR(IF(LEFT(C112,1)="1",IF(INDEX(单位卡分表!AE:AE,MATCH(C112,单位卡分表!A:A,0))=0,"",INDEX(单位卡分表!AE:AE,MATCH(C112,单位卡分表!A:A,0))),IF(LEFT(C112,1)="2",IF(INDEX(技能卡分表!AE:AE,MATCH(C112,技能卡分表!A:A,0))=0,"",INDEX(技能卡分表!AE:AE,MATCH(C112,技能卡分表!A:A,0))),IF(LEFT(C112,1)="4",IF(INDEX(组件分表!W:W,MATCH(VALUE(LEFT(C112,4)),组件分表!A:A,0))=0,"",INDEX(组件分表!W:W,MATCH(VALUE(LEFT(C112,4)),组件分表!A:A,0))),""))),"")</f>
        <v>Times</v>
      </c>
      <c r="U112" s="95">
        <f>IFERROR(IF(LEFT(C112,1)="1",IF(INDEX(单位卡分表!AF:AF,MATCH(C112,单位卡分表!A:A,0))=0,"",INDEX(单位卡分表!AF:AF,MATCH(C112,单位卡分表!A:A,0))),IF(LEFT(C112,1)="2",IF(INDEX(技能卡分表!AF:AF,MATCH(C112,技能卡分表!A:A,0))=0,"",INDEX(技能卡分表!AF:AF,MATCH(C112,技能卡分表!A:A,0))),IF(LEFT(C112,1)="4",IF(INDEX(组件分表!X:X,MATCH(VALUE(LEFT(C112,4)),组件分表!A:A,0))=0,"",INDEX(组件分表!X:X,MATCH(VALUE(LEFT(C112,4)),组件分表!A:A,0))),""))),"")</f>
        <v>1</v>
      </c>
      <c r="V112" s="96" t="b">
        <v>0</v>
      </c>
      <c r="W112" s="97">
        <v>15</v>
      </c>
      <c r="X112" s="97">
        <v>2</v>
      </c>
      <c r="Y112" s="97"/>
      <c r="Z112" s="97"/>
      <c r="AA112" s="97"/>
      <c r="AB112" s="97"/>
      <c r="AC112" s="102"/>
    </row>
    <row r="113" ht="19" customHeight="1" spans="3:29">
      <c r="C113" s="44">
        <v>20049</v>
      </c>
      <c r="D113" s="44"/>
      <c r="E113" s="64" t="str">
        <f>IF(LEFT(C113,1)="1",IFERROR(INDEX(单位卡分表!B:B,MATCH(C113,单位卡分表!A:A,0)),"未找到"),IF(LEFT(C113,1)="2",IFERROR(INDEX(技能卡分表!B:B,MATCH(C113,技能卡分表!A:A,0)),"未找到"),IF(LEFT(C113,1)="3",IFERROR(INDEX('永久加成分表（废弃）'!B:B,MATCH(C113,'永久加成分表（废弃）'!A:A,0)),"未找到"),IF(LEFT(C113,1)="4",IFERROR(INDEX(组件分表!C:C,MATCH(VALUE(LEFT(C113,4)),组件分表!A:A,0)),"未找到"),"不匹配"))))</f>
        <v>尖刺墙</v>
      </c>
      <c r="F113" s="26" t="str">
        <f>IF(LEFT(C113,1)="1",IFERROR(INDEX(单位卡分表!P:P,MATCH(C113,单位卡分表!A:A,0)),"未找到"),IF(LEFT(C113,1)="2",IFERROR(INDEX(技能卡分表!P:P,MATCH(C113,技能卡分表!A:A,0)),"未找到"),IF(LEFT(C113,1)="3",IFERROR(INDEX('永久加成分表（废弃）'!N:N,MATCH(C113,'永久加成分表（废弃）'!A:A,0)),"未找到"),IF(LEFT(C113,1)="4",IFERROR(INDEX(组件分表!L:L,MATCH(VALUE(LEFT(C113,4)),组件分表!A:A,0)),"未找到"),"不匹配"))))</f>
        <v>在我方方舟前生成一堵尖刺墙，墙体血量为{1}</v>
      </c>
      <c r="G113" s="26" t="str">
        <f>IF(LEFT(C113,1)="1",IFERROR(INDEX(单位卡分表!Q:Q,MATCH(C113,单位卡分表!A:A,0)),"未找到"),IF(LEFT(C113,1)="2",IFERROR(INDEX(技能卡分表!Q:Q,MATCH(C113,技能卡分表!A:A,0)),"未找到"),IF(LEFT(C113,1)="3",IFERROR(INDEX('永久加成分表（废弃）'!O:O,MATCH(C113,'永久加成分表（废弃）'!A:A,0)),"未找到"),IF(LEFT(C113,1)="4",IFERROR(INDEX(组件分表!S:S,MATCH(VALUE(LEFT(C113,4)),组件分表!A:A,0)),"未找到"),"不匹配"))))</f>
        <v>在敌方半场最远处墙壁前生成一行，由尖刺墙交互物组成的墙，推开其他单位，若有大蛇，则在大蛇下方整数格子生成。交互物ID{0}</v>
      </c>
      <c r="H113" s="44">
        <f t="shared" si="1"/>
        <v>200491</v>
      </c>
      <c r="I113" s="44" t="str">
        <f>IF(LEFT(C113,1)="1",IFERROR(IF(INDEX(单位卡分表!AG:AG,MATCH(C113,单位卡分表!A:A,0))=0,"",INDEX(单位卡分表!AG:AG,MATCH(C113,单位卡分表!A:A,0))),"未找到"),IF(LEFT(C113,1)="2",IFERROR(IF(INDEX(技能卡分表!AG:AG,MATCH(C113,技能卡分表!A:A,0))=0,"",INDEX(技能卡分表!AG:AG,MATCH(C113,技能卡分表!A:A,0))),"未找到"),IF(LEFT(C113,1)="3",IFERROR(IF(INDEX('永久加成分表（废弃）'!AF:AF,MATCH(C113,'永久加成分表（废弃）'!A:A,0))=0,"",INDEX('永久加成分表（废弃）'!AF:AF,MATCH(C113,'永久加成分表（废弃）'!A:A,0))),"未找到"),IF(LEFT(C113,1)="4",IFERROR(IF(INDEX(组件分表!R:R,MATCH(VALUE(LEFT(C113,4)),组件分表!A:A,0))=0,"",INDEX(组件分表!R:R,MATCH(VALUE(LEFT(C113,4)),组件分表!A:A,0))),"未找到"),"不匹配"))))</f>
        <v>AddInteractiveUponScene</v>
      </c>
      <c r="J113" s="89">
        <v>5</v>
      </c>
      <c r="K113" s="90" t="str">
        <f>IF(LEFT(C113,1)="1",IFERROR(CHOOSE(MATCH(INDEX(单位卡分表!C:C,MATCH(C113,单位卡分表!A:A,0)),{1,4,6},0),"单位卡","英雄卡","雇佣兵卡"),""),"")</f>
        <v/>
      </c>
      <c r="L113" s="105"/>
      <c r="M113" s="105"/>
      <c r="N113" s="80">
        <v>9.87</v>
      </c>
      <c r="O113" s="80">
        <v>0.5</v>
      </c>
      <c r="P113" s="80">
        <v>0.1</v>
      </c>
      <c r="Q113" s="80">
        <v>0.94</v>
      </c>
      <c r="R113" s="80">
        <v>0.61</v>
      </c>
      <c r="S113" s="80">
        <v>3</v>
      </c>
      <c r="T113" s="94" t="str">
        <f>IFERROR(IF(LEFT(C113,1)="1",IF(INDEX(单位卡分表!AE:AE,MATCH(C113,单位卡分表!A:A,0))=0,"",INDEX(单位卡分表!AE:AE,MATCH(C113,单位卡分表!A:A,0))),IF(LEFT(C113,1)="2",IF(INDEX(技能卡分表!AE:AE,MATCH(C113,技能卡分表!A:A,0))=0,"",INDEX(技能卡分表!AE:AE,MATCH(C113,技能卡分表!A:A,0))),IF(LEFT(C113,1)="4",IF(INDEX(组件分表!W:W,MATCH(VALUE(LEFT(C113,4)),组件分表!A:A,0))=0,"",INDEX(组件分表!W:W,MATCH(VALUE(LEFT(C113,4)),组件分表!A:A,0))),""))),"")</f>
        <v>Times</v>
      </c>
      <c r="U113" s="95">
        <f>IFERROR(IF(LEFT(C113,1)="1",IF(INDEX(单位卡分表!AF:AF,MATCH(C113,单位卡分表!A:A,0))=0,"",INDEX(单位卡分表!AF:AF,MATCH(C113,单位卡分表!A:A,0))),IF(LEFT(C113,1)="2",IF(INDEX(技能卡分表!AF:AF,MATCH(C113,技能卡分表!A:A,0))=0,"",INDEX(技能卡分表!AF:AF,MATCH(C113,技能卡分表!A:A,0))),IF(LEFT(C113,1)="4",IF(INDEX(组件分表!X:X,MATCH(VALUE(LEFT(C113,4)),组件分表!A:A,0))=0,"",INDEX(组件分表!X:X,MATCH(VALUE(LEFT(C113,4)),组件分表!A:A,0))),""))),"")</f>
        <v>1</v>
      </c>
      <c r="V113" s="96" t="b">
        <v>0</v>
      </c>
      <c r="W113" s="97">
        <v>10007</v>
      </c>
      <c r="X113" s="97">
        <v>12</v>
      </c>
      <c r="Y113" s="97"/>
      <c r="Z113" s="97"/>
      <c r="AA113" s="97"/>
      <c r="AB113" s="97"/>
      <c r="AC113" s="102"/>
    </row>
    <row r="114" ht="19" customHeight="1" spans="3:29">
      <c r="C114" s="44">
        <v>20050</v>
      </c>
      <c r="D114" s="44"/>
      <c r="E114" s="64" t="str">
        <f>IF(LEFT(C114,1)="1",IFERROR(INDEX(单位卡分表!B:B,MATCH(C114,单位卡分表!A:A,0)),"未找到"),IF(LEFT(C114,1)="2",IFERROR(INDEX(技能卡分表!B:B,MATCH(C114,技能卡分表!A:A,0)),"未找到"),IF(LEFT(C114,1)="3",IFERROR(INDEX('永久加成分表（废弃）'!B:B,MATCH(C114,'永久加成分表（废弃）'!A:A,0)),"未找到"),IF(LEFT(C114,1)="4",IFERROR(INDEX(组件分表!C:C,MATCH(VALUE(LEFT(C114,4)),组件分表!A:A,0)),"未找到"),"不匹配"))))</f>
        <v>海浪冲击</v>
      </c>
      <c r="F114" s="26" t="str">
        <f>IF(LEFT(C114,1)="1",IFERROR(INDEX(单位卡分表!P:P,MATCH(C114,单位卡分表!A:A,0)),"未找到"),IF(LEFT(C114,1)="2",IFERROR(INDEX(技能卡分表!P:P,MATCH(C114,技能卡分表!A:A,0)),"未找到"),IF(LEFT(C114,1)="3",IFERROR(INDEX('永久加成分表（废弃）'!N:N,MATCH(C114,'永久加成分表（废弃）'!A:A,0)),"未找到"),IF(LEFT(C114,1)="4",IFERROR(INDEX(组件分表!L:L,MATCH(VALUE(LEFT(C114,4)),组件分表!A:A,0)),"未找到"),"不匹配"))))</f>
        <v>召唤海浪</v>
      </c>
      <c r="G114" s="26" t="str">
        <f>IF(LEFT(C114,1)="1",IFERROR(INDEX(单位卡分表!Q:Q,MATCH(C114,单位卡分表!A:A,0)),"未找到"),IF(LEFT(C114,1)="2",IFERROR(INDEX(技能卡分表!Q:Q,MATCH(C114,技能卡分表!A:A,0)),"未找到"),IF(LEFT(C114,1)="3",IFERROR(INDEX('永久加成分表（废弃）'!O:O,MATCH(C114,'永久加成分表（废弃）'!A:A,0)),"未找到"),IF(LEFT(C114,1)="4",IFERROR(INDEX(组件分表!S:S,MATCH(VALUE(LEFT(C114,4)),组件分表!A:A,0)),"未找到"),"不匹配"))))</f>
        <v>对所有单位赋予一个自下而上的力，隐藏参数力大小{0}，随机留下{1}个水地面，尝试赋予所有单位潮湿，去除所有火焰地面.{2}海浪次数，{3}海浪间隔</v>
      </c>
      <c r="H114" s="44">
        <f t="shared" si="1"/>
        <v>200501</v>
      </c>
      <c r="I114" s="44" t="str">
        <f>IF(LEFT(C114,1)="1",IFERROR(IF(INDEX(单位卡分表!AG:AG,MATCH(C114,单位卡分表!A:A,0))=0,"",INDEX(单位卡分表!AG:AG,MATCH(C114,单位卡分表!A:A,0))),"未找到"),IF(LEFT(C114,1)="2",IFERROR(IF(INDEX(技能卡分表!AG:AG,MATCH(C114,技能卡分表!A:A,0))=0,"",INDEX(技能卡分表!AG:AG,MATCH(C114,技能卡分表!A:A,0))),"未找到"),IF(LEFT(C114,1)="3",IFERROR(IF(INDEX('永久加成分表（废弃）'!AF:AF,MATCH(C114,'永久加成分表（废弃）'!A:A,0))=0,"",INDEX('永久加成分表（废弃）'!AF:AF,MATCH(C114,'永久加成分表（废弃）'!A:A,0))),"未找到"),IF(LEFT(C114,1)="4",IFERROR(IF(INDEX(组件分表!R:R,MATCH(VALUE(LEFT(C114,4)),组件分表!A:A,0))=0,"",INDEX(组件分表!R:R,MATCH(VALUE(LEFT(C114,4)),组件分表!A:A,0))),"未找到"),"不匹配"))))</f>
        <v>SummonWaves</v>
      </c>
      <c r="J114" s="89">
        <v>12</v>
      </c>
      <c r="K114" s="90" t="str">
        <f>IF(LEFT(C114,1)="1",IFERROR(CHOOSE(MATCH(INDEX(单位卡分表!C:C,MATCH(C114,单位卡分表!A:A,0)),{1,4,6},0),"单位卡","英雄卡","雇佣兵卡"),""),"")</f>
        <v/>
      </c>
      <c r="L114" s="105"/>
      <c r="M114" s="105"/>
      <c r="N114" s="80">
        <v>4</v>
      </c>
      <c r="O114" s="80">
        <v>0.5</v>
      </c>
      <c r="P114" s="80">
        <v>0.1</v>
      </c>
      <c r="Q114" s="80">
        <v>0.94</v>
      </c>
      <c r="R114" s="80">
        <v>0.61</v>
      </c>
      <c r="S114" s="80">
        <v>3</v>
      </c>
      <c r="T114" s="94" t="str">
        <f>IFERROR(IF(LEFT(C114,1)="1",IF(INDEX(单位卡分表!AE:AE,MATCH(C114,单位卡分表!A:A,0))=0,"",INDEX(单位卡分表!AE:AE,MATCH(C114,单位卡分表!A:A,0))),IF(LEFT(C114,1)="2",IF(INDEX(技能卡分表!AE:AE,MATCH(C114,技能卡分表!A:A,0))=0,"",INDEX(技能卡分表!AE:AE,MATCH(C114,技能卡分表!A:A,0))),IF(LEFT(C114,1)="4",IF(INDEX(组件分表!W:W,MATCH(VALUE(LEFT(C114,4)),组件分表!A:A,0))=0,"",INDEX(组件分表!W:W,MATCH(VALUE(LEFT(C114,4)),组件分表!A:A,0))),""))),"")</f>
        <v>Times</v>
      </c>
      <c r="U114" s="95">
        <f>IFERROR(IF(LEFT(C114,1)="1",IF(INDEX(单位卡分表!AF:AF,MATCH(C114,单位卡分表!A:A,0))=0,"",INDEX(单位卡分表!AF:AF,MATCH(C114,单位卡分表!A:A,0))),IF(LEFT(C114,1)="2",IF(INDEX(技能卡分表!AF:AF,MATCH(C114,技能卡分表!A:A,0))=0,"",INDEX(技能卡分表!AF:AF,MATCH(C114,技能卡分表!A:A,0))),IF(LEFT(C114,1)="4",IF(INDEX(组件分表!X:X,MATCH(VALUE(LEFT(C114,4)),组件分表!A:A,0))=0,"",INDEX(组件分表!X:X,MATCH(VALUE(LEFT(C114,4)),组件分表!A:A,0))),""))),"")</f>
        <v>1</v>
      </c>
      <c r="V114" s="96" t="b">
        <v>0</v>
      </c>
      <c r="W114" s="97">
        <v>15</v>
      </c>
      <c r="X114" s="97">
        <v>15</v>
      </c>
      <c r="Y114" s="97">
        <v>1</v>
      </c>
      <c r="Z114" s="97">
        <v>0.5</v>
      </c>
      <c r="AA114" s="97"/>
      <c r="AB114" s="97"/>
      <c r="AC114" s="102"/>
    </row>
    <row r="115" ht="19" customHeight="1" spans="3:29">
      <c r="C115" s="44">
        <v>20051</v>
      </c>
      <c r="D115" s="44"/>
      <c r="E115" s="64" t="str">
        <f>IF(LEFT(C115,1)="1",IFERROR(INDEX(单位卡分表!B:B,MATCH(C115,单位卡分表!A:A,0)),"未找到"),IF(LEFT(C115,1)="2",IFERROR(INDEX(技能卡分表!B:B,MATCH(C115,技能卡分表!A:A,0)),"未找到"),IF(LEFT(C115,1)="3",IFERROR(INDEX('永久加成分表（废弃）'!B:B,MATCH(C115,'永久加成分表（废弃）'!A:A,0)),"未找到"),IF(LEFT(C115,1)="4",IFERROR(INDEX(组件分表!C:C,MATCH(VALUE(LEFT(C115,4)),组件分表!A:A,0)),"未找到"),"不匹配"))))</f>
        <v>修建阵地</v>
      </c>
      <c r="F115" s="26" t="str">
        <f>IF(LEFT(C115,1)="1",IFERROR(INDEX(单位卡分表!P:P,MATCH(C115,单位卡分表!A:A,0)),"未找到"),IF(LEFT(C115,1)="2",IFERROR(INDEX(技能卡分表!P:P,MATCH(C115,技能卡分表!A:A,0)),"未找到"),IF(LEFT(C115,1)="3",IFERROR(INDEX('永久加成分表（废弃）'!N:N,MATCH(C115,'永久加成分表（废弃）'!A:A,0)),"未找到"),IF(LEFT(C115,1)="4",IFERROR(INDEX(组件分表!L:L,MATCH(VALUE(LEFT(C115,4)),组件分表!A:A,0)),"未找到"),"不匹配"))))</f>
        <v>在我方英雄周围生成{0}个掩体，掩体血量为{2}</v>
      </c>
      <c r="G115" s="26" t="str">
        <f>IF(LEFT(C115,1)="1",IFERROR(INDEX(单位卡分表!Q:Q,MATCH(C115,单位卡分表!A:A,0)),"未找到"),IF(LEFT(C115,1)="2",IFERROR(INDEX(技能卡分表!Q:Q,MATCH(C115,技能卡分表!A:A,0)),"未找到"),IF(LEFT(C115,1)="3",IFERROR(INDEX('永久加成分表（废弃）'!O:O,MATCH(C115,'永久加成分表（废弃）'!A:A,0)),"未找到"),IF(LEFT(C115,1)="4",IFERROR(INDEX(组件分表!S:S,MATCH(VALUE(LEFT(C115,4)),组件分表!A:A,0)),"未找到"),"不匹配"))))</f>
        <v>尽量靠近英雄的随机空地，生成掩体，去掉炸药桶生成。交互物ID{1}</v>
      </c>
      <c r="H115" s="44">
        <f t="shared" si="1"/>
        <v>200511</v>
      </c>
      <c r="I115" s="44" t="str">
        <f>IF(LEFT(C115,1)="1",IFERROR(IF(INDEX(单位卡分表!AG:AG,MATCH(C115,单位卡分表!A:A,0))=0,"",INDEX(单位卡分表!AG:AG,MATCH(C115,单位卡分表!A:A,0))),"未找到"),IF(LEFT(C115,1)="2",IFERROR(IF(INDEX(技能卡分表!AG:AG,MATCH(C115,技能卡分表!A:A,0))=0,"",INDEX(技能卡分表!AG:AG,MATCH(C115,技能卡分表!A:A,0))),"未找到"),IF(LEFT(C115,1)="3",IFERROR(IF(INDEX('永久加成分表（废弃）'!AF:AF,MATCH(C115,'永久加成分表（废弃）'!A:A,0))=0,"",INDEX('永久加成分表（废弃）'!AF:AF,MATCH(C115,'永久加成分表（废弃）'!A:A,0))),"未找到"),IF(LEFT(C115,1)="4",IFERROR(IF(INDEX(组件分表!R:R,MATCH(VALUE(LEFT(C115,4)),组件分表!A:A,0))=0,"",INDEX(组件分表!R:R,MATCH(VALUE(LEFT(C115,4)),组件分表!A:A,0))),"未找到"),"不匹配"))))</f>
        <v>AddInteractiveAroundHero</v>
      </c>
      <c r="J115" s="89">
        <v>6</v>
      </c>
      <c r="K115" s="90" t="str">
        <f>IF(LEFT(C115,1)="1",IFERROR(CHOOSE(MATCH(INDEX(单位卡分表!C:C,MATCH(C115,单位卡分表!A:A,0)),{1,4,6},0),"单位卡","英雄卡","雇佣兵卡"),""),"")</f>
        <v/>
      </c>
      <c r="L115" s="105"/>
      <c r="M115" s="105"/>
      <c r="N115" s="80">
        <v>9.87</v>
      </c>
      <c r="O115" s="80">
        <v>0.5</v>
      </c>
      <c r="P115" s="80">
        <v>0.1</v>
      </c>
      <c r="Q115" s="80">
        <v>0.94</v>
      </c>
      <c r="R115" s="80">
        <v>0.61</v>
      </c>
      <c r="S115" s="80">
        <v>3</v>
      </c>
      <c r="T115" s="94" t="str">
        <f>IFERROR(IF(LEFT(C115,1)="1",IF(INDEX(单位卡分表!AE:AE,MATCH(C115,单位卡分表!A:A,0))=0,"",INDEX(单位卡分表!AE:AE,MATCH(C115,单位卡分表!A:A,0))),IF(LEFT(C115,1)="2",IF(INDEX(技能卡分表!AE:AE,MATCH(C115,技能卡分表!A:A,0))=0,"",INDEX(技能卡分表!AE:AE,MATCH(C115,技能卡分表!A:A,0))),IF(LEFT(C115,1)="4",IF(INDEX(组件分表!W:W,MATCH(VALUE(LEFT(C115,4)),组件分表!A:A,0))=0,"",INDEX(组件分表!W:W,MATCH(VALUE(LEFT(C115,4)),组件分表!A:A,0))),""))),"")</f>
        <v>Times</v>
      </c>
      <c r="U115" s="95">
        <f>IFERROR(IF(LEFT(C115,1)="1",IF(INDEX(单位卡分表!AF:AF,MATCH(C115,单位卡分表!A:A,0))=0,"",INDEX(单位卡分表!AF:AF,MATCH(C115,单位卡分表!A:A,0))),IF(LEFT(C115,1)="2",IF(INDEX(技能卡分表!AF:AF,MATCH(C115,技能卡分表!A:A,0))=0,"",INDEX(技能卡分表!AF:AF,MATCH(C115,技能卡分表!A:A,0))),IF(LEFT(C115,1)="4",IF(INDEX(组件分表!X:X,MATCH(VALUE(LEFT(C115,4)),组件分表!A:A,0))=0,"",INDEX(组件分表!X:X,MATCH(VALUE(LEFT(C115,4)),组件分表!A:A,0))),""))),"")</f>
        <v>1</v>
      </c>
      <c r="V115" s="96" t="b">
        <v>0</v>
      </c>
      <c r="W115" s="97">
        <v>7</v>
      </c>
      <c r="X115" s="97">
        <v>10008</v>
      </c>
      <c r="Y115" s="97">
        <v>10</v>
      </c>
      <c r="Z115" s="97"/>
      <c r="AA115" s="97"/>
      <c r="AB115" s="97"/>
      <c r="AC115" s="102"/>
    </row>
    <row r="116" ht="19" customHeight="1" spans="3:29">
      <c r="C116" s="44">
        <v>20052</v>
      </c>
      <c r="D116" s="44" t="s">
        <v>210</v>
      </c>
      <c r="E116" s="64" t="str">
        <f>IF(LEFT(C116,1)="1",IFERROR(INDEX(单位卡分表!B:B,MATCH(C116,单位卡分表!A:A,0)),"未找到"),IF(LEFT(C116,1)="2",IFERROR(INDEX(技能卡分表!B:B,MATCH(C116,技能卡分表!A:A,0)),"未找到"),IF(LEFT(C116,1)="3",IFERROR(INDEX('永久加成分表（废弃）'!B:B,MATCH(C116,'永久加成分表（废弃）'!A:A,0)),"未找到"),IF(LEFT(C116,1)="4",IFERROR(INDEX(组件分表!C:C,MATCH(VALUE(LEFT(C116,4)),组件分表!A:A,0)),"未找到"),"不匹配"))))</f>
        <v>机关枪</v>
      </c>
      <c r="F116" s="26" t="str">
        <f>IF(LEFT(C116,1)="1",IFERROR(INDEX(单位卡分表!P:P,MATCH(C116,单位卡分表!A:A,0)),"未找到"),IF(LEFT(C116,1)="2",IFERROR(INDEX(技能卡分表!P:P,MATCH(C116,技能卡分表!A:A,0)),"未找到"),IF(LEFT(C116,1)="3",IFERROR(INDEX('永久加成分表（废弃）'!N:N,MATCH(C116,'永久加成分表（废弃）'!A:A,0)),"未找到"),IF(LEFT(C116,1)="4",IFERROR(INDEX(组件分表!L:L,MATCH(VALUE(LEFT(C116,4)),组件分表!A:A,0)),"未找到"),"不匹配"))))</f>
        <v>连射，向瞄准方向发射子弹，伤害{0}{1}，弹药数量{2}</v>
      </c>
      <c r="G116" s="26" t="str">
        <f>IF(LEFT(C116,1)="1",IFERROR(INDEX(单位卡分表!Q:Q,MATCH(C116,单位卡分表!A:A,0)),"未找到"),IF(LEFT(C116,1)="2",IFERROR(INDEX(技能卡分表!Q:Q,MATCH(C116,技能卡分表!A:A,0)),"未找到"),IF(LEFT(C116,1)="3",IFERROR(INDEX('永久加成分表（废弃）'!O:O,MATCH(C116,'永久加成分表（废弃）'!A:A,0)),"未找到"),IF(LEFT(C116,1)="4",IFERROR(INDEX(组件分表!S:S,MATCH(VALUE(LEFT(C116,4)),组件分表!A:A,0)),"未找到"),"不匹配"))))</f>
        <v>隐藏参数发射延迟{3}，子弹飞行间隔{4}，子弹类型{5}，子弹最大存在时间{6}。子弹规则为场景物件反弹，打中第一个敌方单位或中立单位生效伤害并结束飞行。</v>
      </c>
      <c r="H116" s="44">
        <f t="shared" si="1"/>
        <v>200521</v>
      </c>
      <c r="I116" s="44" t="str">
        <f>IF(LEFT(C116,1)="1",IFERROR(IF(INDEX(单位卡分表!AG:AG,MATCH(C116,单位卡分表!A:A,0))=0,"",INDEX(单位卡分表!AG:AG,MATCH(C116,单位卡分表!A:A,0))),"未找到"),IF(LEFT(C116,1)="2",IFERROR(IF(INDEX(技能卡分表!AG:AG,MATCH(C116,技能卡分表!A:A,0))=0,"",INDEX(技能卡分表!AG:AG,MATCH(C116,技能卡分表!A:A,0))),"未找到"),IF(LEFT(C116,1)="3",IFERROR(IF(INDEX('永久加成分表（废弃）'!AF:AF,MATCH(C116,'永久加成分表（废弃）'!A:A,0))=0,"",INDEX('永久加成分表（废弃）'!AF:AF,MATCH(C116,'永久加成分表（废弃）'!A:A,0))),"未找到"),IF(LEFT(C116,1)="4",IFERROR(IF(INDEX(组件分表!R:R,MATCH(VALUE(LEFT(C116,4)),组件分表!A:A,0))=0,"",INDEX(组件分表!R:R,MATCH(VALUE(LEFT(C116,4)),组件分表!A:A,0))),"未找到"),"不匹配"))))</f>
        <v>MachineGun</v>
      </c>
      <c r="J116" s="89"/>
      <c r="K116" s="90" t="str">
        <f>IF(LEFT(C116,1)="1",IFERROR(CHOOSE(MATCH(INDEX(单位卡分表!C:C,MATCH(C116,单位卡分表!A:A,0)),{1,4,6},0),"单位卡","英雄卡","雇佣兵卡"),""),"")</f>
        <v/>
      </c>
      <c r="L116" s="105"/>
      <c r="M116" s="105"/>
      <c r="N116" s="80">
        <v>9.87</v>
      </c>
      <c r="O116" s="80">
        <v>0.5</v>
      </c>
      <c r="P116" s="80">
        <v>0.1</v>
      </c>
      <c r="Q116" s="80">
        <v>0.94</v>
      </c>
      <c r="R116" s="80">
        <v>0.61</v>
      </c>
      <c r="S116" s="80">
        <v>5</v>
      </c>
      <c r="T116" s="94" t="str">
        <f>IFERROR(IF(LEFT(C116,1)="1",IF(INDEX(单位卡分表!AE:AE,MATCH(C116,单位卡分表!A:A,0))=0,"",INDEX(单位卡分表!AE:AE,MATCH(C116,单位卡分表!A:A,0))),IF(LEFT(C116,1)="2",IF(INDEX(技能卡分表!AE:AE,MATCH(C116,技能卡分表!A:A,0))=0,"",INDEX(技能卡分表!AE:AE,MATCH(C116,技能卡分表!A:A,0))),IF(LEFT(C116,1)="4",IF(INDEX(组件分表!W:W,MATCH(VALUE(LEFT(C116,4)),组件分表!A:A,0))=0,"",INDEX(组件分表!W:W,MATCH(VALUE(LEFT(C116,4)),组件分表!A:A,0))),""))),"")</f>
        <v>Times</v>
      </c>
      <c r="U116" s="95">
        <f>IFERROR(IF(LEFT(C116,1)="1",IF(INDEX(单位卡分表!AF:AF,MATCH(C116,单位卡分表!A:A,0))=0,"",INDEX(单位卡分表!AF:AF,MATCH(C116,单位卡分表!A:A,0))),IF(LEFT(C116,1)="2",IF(INDEX(技能卡分表!AF:AF,MATCH(C116,技能卡分表!A:A,0))=0,"",INDEX(技能卡分表!AF:AF,MATCH(C116,技能卡分表!A:A,0))),IF(LEFT(C116,1)="4",IF(INDEX(组件分表!X:X,MATCH(VALUE(LEFT(C116,4)),组件分表!A:A,0))=0,"",INDEX(组件分表!X:X,MATCH(VALUE(LEFT(C116,4)),组件分表!A:A,0))),""))),"")</f>
        <v>1</v>
      </c>
      <c r="V116" s="96" t="b">
        <v>0</v>
      </c>
      <c r="W116" s="99">
        <v>20059</v>
      </c>
      <c r="X116" s="106">
        <v>1</v>
      </c>
      <c r="Y116" s="99">
        <v>40</v>
      </c>
      <c r="Z116" s="99">
        <v>0.3</v>
      </c>
      <c r="AA116" s="99">
        <v>0.1</v>
      </c>
      <c r="AB116" s="106">
        <v>1</v>
      </c>
      <c r="AC116" s="103"/>
    </row>
    <row r="117" ht="19" customHeight="1" spans="3:29">
      <c r="C117" s="44">
        <v>20053</v>
      </c>
      <c r="D117" s="44" t="s">
        <v>210</v>
      </c>
      <c r="E117" s="64" t="str">
        <f>IF(LEFT(C117,1)="1",IFERROR(INDEX(单位卡分表!B:B,MATCH(C117,单位卡分表!A:A,0)),"未找到"),IF(LEFT(C117,1)="2",IFERROR(INDEX(技能卡分表!B:B,MATCH(C117,技能卡分表!A:A,0)),"未找到"),IF(LEFT(C117,1)="3",IFERROR(INDEX('永久加成分表（废弃）'!B:B,MATCH(C117,'永久加成分表（废弃）'!A:A,0)),"未找到"),IF(LEFT(C117,1)="4",IFERROR(INDEX(组件分表!C:C,MATCH(VALUE(LEFT(C117,4)),组件分表!A:A,0)),"未找到"),"不匹配"))))</f>
        <v>连击机关枪</v>
      </c>
      <c r="F117" s="26" t="str">
        <f>IF(LEFT(C117,1)="1",IFERROR(INDEX(单位卡分表!P:P,MATCH(C117,单位卡分表!A:A,0)),"未找到"),IF(LEFT(C117,1)="2",IFERROR(INDEX(技能卡分表!P:P,MATCH(C117,技能卡分表!A:A,0)),"未找到"),IF(LEFT(C117,1)="3",IFERROR(INDEX('永久加成分表（废弃）'!N:N,MATCH(C117,'永久加成分表（废弃）'!A:A,0)),"未找到"),IF(LEFT(C117,1)="4",IFERROR(INDEX(组件分表!L:L,MATCH(VALUE(LEFT(C117,4)),组件分表!A:A,0)),"未找到"),"不匹配"))))</f>
        <v>连射，向瞄准方向发射子弹，伤害{0}{1}，弹药数量等于当前连击数的{2}%</v>
      </c>
      <c r="G117" s="26" t="str">
        <f>IF(LEFT(C117,1)="1",IFERROR(INDEX(单位卡分表!Q:Q,MATCH(C117,单位卡分表!A:A,0)),"未找到"),IF(LEFT(C117,1)="2",IFERROR(INDEX(技能卡分表!Q:Q,MATCH(C117,技能卡分表!A:A,0)),"未找到"),IF(LEFT(C117,1)="3",IFERROR(INDEX('永久加成分表（废弃）'!O:O,MATCH(C117,'永久加成分表（废弃）'!A:A,0)),"未找到"),IF(LEFT(C117,1)="4",IFERROR(INDEX(组件分表!S:S,MATCH(VALUE(LEFT(C117,4)),组件分表!A:A,0)),"未找到"),"不匹配"))))</f>
        <v>隐藏参数发射延迟{3}，子弹飞行间隔{4}，子弹类型{5}，子弹最大存在时间{6}。首次发射后弹药数固定，打到一半连击增加，弹药数也不再受影响。</v>
      </c>
      <c r="H117" s="44">
        <f t="shared" si="1"/>
        <v>200531</v>
      </c>
      <c r="I117" s="44" t="str">
        <f>IF(LEFT(C117,1)="1",IFERROR(IF(INDEX(单位卡分表!AG:AG,MATCH(C117,单位卡分表!A:A,0))=0,"",INDEX(单位卡分表!AG:AG,MATCH(C117,单位卡分表!A:A,0))),"未找到"),IF(LEFT(C117,1)="2",IFERROR(IF(INDEX(技能卡分表!AG:AG,MATCH(C117,技能卡分表!A:A,0))=0,"",INDEX(技能卡分表!AG:AG,MATCH(C117,技能卡分表!A:A,0))),"未找到"),IF(LEFT(C117,1)="3",IFERROR(IF(INDEX('永久加成分表（废弃）'!AF:AF,MATCH(C117,'永久加成分表（废弃）'!A:A,0))=0,"",INDEX('永久加成分表（废弃）'!AF:AF,MATCH(C117,'永久加成分表（废弃）'!A:A,0))),"未找到"),IF(LEFT(C117,1)="4",IFERROR(IF(INDEX(组件分表!R:R,MATCH(VALUE(LEFT(C117,4)),组件分表!A:A,0))=0,"",INDEX(组件分表!R:R,MATCH(VALUE(LEFT(C117,4)),组件分表!A:A,0))),"未找到"),"不匹配"))))</f>
        <v>MachineGun</v>
      </c>
      <c r="J117" s="89"/>
      <c r="K117" s="90" t="str">
        <f>IF(LEFT(C117,1)="1",IFERROR(CHOOSE(MATCH(INDEX(单位卡分表!C:C,MATCH(C117,单位卡分表!A:A,0)),{1,4,6},0),"单位卡","英雄卡","雇佣兵卡"),""),"")</f>
        <v/>
      </c>
      <c r="L117" s="105"/>
      <c r="M117" s="105"/>
      <c r="N117" s="80">
        <v>9.87</v>
      </c>
      <c r="O117" s="80">
        <v>0.5</v>
      </c>
      <c r="P117" s="80">
        <v>0.1</v>
      </c>
      <c r="Q117" s="80">
        <v>0.94</v>
      </c>
      <c r="R117" s="80">
        <v>0.61</v>
      </c>
      <c r="S117" s="80">
        <v>5</v>
      </c>
      <c r="T117" s="94" t="str">
        <f>IFERROR(IF(LEFT(C117,1)="1",IF(INDEX(单位卡分表!AE:AE,MATCH(C117,单位卡分表!A:A,0))=0,"",INDEX(单位卡分表!AE:AE,MATCH(C117,单位卡分表!A:A,0))),IF(LEFT(C117,1)="2",IF(INDEX(技能卡分表!AE:AE,MATCH(C117,技能卡分表!A:A,0))=0,"",INDEX(技能卡分表!AE:AE,MATCH(C117,技能卡分表!A:A,0))),IF(LEFT(C117,1)="4",IF(INDEX(组件分表!W:W,MATCH(VALUE(LEFT(C117,4)),组件分表!A:A,0))=0,"",INDEX(组件分表!W:W,MATCH(VALUE(LEFT(C117,4)),组件分表!A:A,0))),""))),"")</f>
        <v>Times</v>
      </c>
      <c r="U117" s="95">
        <f>IFERROR(IF(LEFT(C117,1)="1",IF(INDEX(单位卡分表!AF:AF,MATCH(C117,单位卡分表!A:A,0))=0,"",INDEX(单位卡分表!AF:AF,MATCH(C117,单位卡分表!A:A,0))),IF(LEFT(C117,1)="2",IF(INDEX(技能卡分表!AF:AF,MATCH(C117,技能卡分表!A:A,0))=0,"",INDEX(技能卡分表!AF:AF,MATCH(C117,技能卡分表!A:A,0))),IF(LEFT(C117,1)="4",IF(INDEX(组件分表!X:X,MATCH(VALUE(LEFT(C117,4)),组件分表!A:A,0))=0,"",INDEX(组件分表!X:X,MATCH(VALUE(LEFT(C117,4)),组件分表!A:A,0))),""))),"")</f>
        <v>1</v>
      </c>
      <c r="V117" s="96" t="b">
        <v>0</v>
      </c>
      <c r="W117" s="99">
        <v>20060</v>
      </c>
      <c r="X117" s="106">
        <v>1</v>
      </c>
      <c r="Y117" s="99">
        <v>100</v>
      </c>
      <c r="Z117" s="99">
        <v>0.3</v>
      </c>
      <c r="AA117" s="99">
        <v>0.1</v>
      </c>
      <c r="AB117" s="106">
        <v>2</v>
      </c>
      <c r="AC117" s="103"/>
    </row>
    <row r="118" ht="19" customHeight="1" spans="3:29">
      <c r="C118" s="44">
        <v>20054</v>
      </c>
      <c r="D118" s="44"/>
      <c r="E118" s="64" t="str">
        <f>IF(LEFT(C118,1)="1",IFERROR(INDEX(单位卡分表!B:B,MATCH(C118,单位卡分表!A:A,0)),"未找到"),IF(LEFT(C118,1)="2",IFERROR(INDEX(技能卡分表!B:B,MATCH(C118,技能卡分表!A:A,0)),"未找到"),IF(LEFT(C118,1)="3",IFERROR(INDEX('永久加成分表（废弃）'!B:B,MATCH(C118,'永久加成分表（废弃）'!A:A,0)),"未找到"),IF(LEFT(C118,1)="4",IFERROR(INDEX(组件分表!C:C,MATCH(VALUE(LEFT(C118,4)),组件分表!A:A,0)),"未找到"),"不匹配"))))</f>
        <v>回收</v>
      </c>
      <c r="F118" s="26" t="str">
        <f>IF(LEFT(C118,1)="1",IFERROR(INDEX(单位卡分表!P:P,MATCH(C118,单位卡分表!A:A,0)),"未找到"),IF(LEFT(C118,1)="2",IFERROR(INDEX(技能卡分表!P:P,MATCH(C118,技能卡分表!A:A,0)),"未找到"),IF(LEFT(C118,1)="3",IFERROR(INDEX('永久加成分表（废弃）'!N:N,MATCH(C118,'永久加成分表（废弃）'!A:A,0)),"未找到"),IF(LEFT(C118,1)="4",IFERROR(INDEX(组件分表!L:L,MATCH(VALUE(LEFT(C118,4)),组件分表!A:A,0)),"未找到"),"不匹配"))))</f>
        <v>下一张打出的卡牌，从自身牌库中移除</v>
      </c>
      <c r="G118" s="26" t="str">
        <f>IF(LEFT(C118,1)="1",IFERROR(INDEX(单位卡分表!Q:Q,MATCH(C118,单位卡分表!A:A,0)),"未找到"),IF(LEFT(C118,1)="2",IFERROR(INDEX(技能卡分表!Q:Q,MATCH(C118,技能卡分表!A:A,0)),"未找到"),IF(LEFT(C118,1)="3",IFERROR(INDEX('永久加成分表（废弃）'!O:O,MATCH(C118,'永久加成分表（废弃）'!A:A,0)),"未找到"),IF(LEFT(C118,1)="4",IFERROR(INDEX(组件分表!S:S,MATCH(VALUE(LEFT(C118,4)),组件分表!A:A,0)),"未找到"),"不匹配"))))</f>
        <v>根据对应星级，折算成1星卡数量，返还到总商店库中</v>
      </c>
      <c r="H118" s="44">
        <f t="shared" si="1"/>
        <v>200541</v>
      </c>
      <c r="I118" s="44" t="str">
        <f>IF(LEFT(C118,1)="1",IFERROR(IF(INDEX(单位卡分表!AG:AG,MATCH(C118,单位卡分表!A:A,0))=0,"",INDEX(单位卡分表!AG:AG,MATCH(C118,单位卡分表!A:A,0))),"未找到"),IF(LEFT(C118,1)="2",IFERROR(IF(INDEX(技能卡分表!AG:AG,MATCH(C118,技能卡分表!A:A,0))=0,"",INDEX(技能卡分表!AG:AG,MATCH(C118,技能卡分表!A:A,0))),"未找到"),IF(LEFT(C118,1)="3",IFERROR(IF(INDEX('永久加成分表（废弃）'!AF:AF,MATCH(C118,'永久加成分表（废弃）'!A:A,0))=0,"",INDEX('永久加成分表（废弃）'!AF:AF,MATCH(C118,'永久加成分表（废弃）'!A:A,0))),"未找到"),IF(LEFT(C118,1)="4",IFERROR(IF(INDEX(组件分表!R:R,MATCH(VALUE(LEFT(C118,4)),组件分表!A:A,0))=0,"",INDEX(组件分表!R:R,MATCH(VALUE(LEFT(C118,4)),组件分表!A:A,0))),"未找到"),"不匹配"))))</f>
        <v>RecycleNextCard</v>
      </c>
      <c r="J118" s="89">
        <v>5</v>
      </c>
      <c r="K118" s="90" t="str">
        <f>IF(LEFT(C118,1)="1",IFERROR(CHOOSE(MATCH(INDEX(单位卡分表!C:C,MATCH(C118,单位卡分表!A:A,0)),{1,4,6},0),"单位卡","英雄卡","雇佣兵卡"),""),"")</f>
        <v/>
      </c>
      <c r="L118" s="105"/>
      <c r="M118" s="105"/>
      <c r="N118" s="80">
        <v>9.87</v>
      </c>
      <c r="O118" s="80">
        <v>0.5</v>
      </c>
      <c r="P118" s="80">
        <v>0.1</v>
      </c>
      <c r="Q118" s="80">
        <v>0.94</v>
      </c>
      <c r="R118" s="80">
        <v>0.61</v>
      </c>
      <c r="S118" s="80">
        <v>3</v>
      </c>
      <c r="T118" s="94" t="str">
        <f>IFERROR(IF(LEFT(C118,1)="1",IF(INDEX(单位卡分表!AE:AE,MATCH(C118,单位卡分表!A:A,0))=0,"",INDEX(单位卡分表!AE:AE,MATCH(C118,单位卡分表!A:A,0))),IF(LEFT(C118,1)="2",IF(INDEX(技能卡分表!AE:AE,MATCH(C118,技能卡分表!A:A,0))=0,"",INDEX(技能卡分表!AE:AE,MATCH(C118,技能卡分表!A:A,0))),IF(LEFT(C118,1)="4",IF(INDEX(组件分表!W:W,MATCH(VALUE(LEFT(C118,4)),组件分表!A:A,0))=0,"",INDEX(组件分表!W:W,MATCH(VALUE(LEFT(C118,4)),组件分表!A:A,0))),""))),"")</f>
        <v>Times</v>
      </c>
      <c r="U118" s="95">
        <f>IFERROR(IF(LEFT(C118,1)="1",IF(INDEX(单位卡分表!AF:AF,MATCH(C118,单位卡分表!A:A,0))=0,"",INDEX(单位卡分表!AF:AF,MATCH(C118,单位卡分表!A:A,0))),IF(LEFT(C118,1)="2",IF(INDEX(技能卡分表!AF:AF,MATCH(C118,技能卡分表!A:A,0))=0,"",INDEX(技能卡分表!AF:AF,MATCH(C118,技能卡分表!A:A,0))),IF(LEFT(C118,1)="4",IF(INDEX(组件分表!X:X,MATCH(VALUE(LEFT(C118,4)),组件分表!A:A,0))=0,"",INDEX(组件分表!X:X,MATCH(VALUE(LEFT(C118,4)),组件分表!A:A,0))),""))),"")</f>
        <v>1</v>
      </c>
      <c r="V118" s="96" t="b">
        <v>0</v>
      </c>
      <c r="W118" s="97"/>
      <c r="X118" s="97"/>
      <c r="Y118" s="97"/>
      <c r="Z118" s="97"/>
      <c r="AA118" s="97"/>
      <c r="AB118" s="97"/>
      <c r="AC118" s="102"/>
    </row>
    <row r="119" ht="19" customHeight="1" spans="3:29">
      <c r="C119" s="44">
        <v>20055</v>
      </c>
      <c r="D119" s="44" t="s">
        <v>210</v>
      </c>
      <c r="E119" s="64" t="str">
        <f>IF(LEFT(C119,1)="1",IFERROR(INDEX(单位卡分表!B:B,MATCH(C119,单位卡分表!A:A,0)),"未找到"),IF(LEFT(C119,1)="2",IFERROR(INDEX(技能卡分表!B:B,MATCH(C119,技能卡分表!A:A,0)),"未找到"),IF(LEFT(C119,1)="3",IFERROR(INDEX('永久加成分表（废弃）'!B:B,MATCH(C119,'永久加成分表（废弃）'!A:A,0)),"未找到"),IF(LEFT(C119,1)="4",IFERROR(INDEX(组件分表!C:C,MATCH(VALUE(LEFT(C119,4)),组件分表!A:A,0)),"未找到"),"不匹配"))))</f>
        <v>连击炮</v>
      </c>
      <c r="F119" s="26" t="str">
        <f>IF(LEFT(C119,1)="1",IFERROR(INDEX(单位卡分表!P:P,MATCH(C119,单位卡分表!A:A,0)),"未找到"),IF(LEFT(C119,1)="2",IFERROR(INDEX(技能卡分表!P:P,MATCH(C119,技能卡分表!A:A,0)),"未找到"),IF(LEFT(C119,1)="3",IFERROR(INDEX('永久加成分表（废弃）'!N:N,MATCH(C119,'永久加成分表（废弃）'!A:A,0)),"未找到"),IF(LEFT(C119,1)="4",IFERROR(INDEX(组件分表!L:L,MATCH(VALUE(LEFT(C119,4)),组件分表!A:A,0)),"未找到"),"不匹配"))))</f>
        <v>碰到首个敌方时，造成当前连击数*{0}的伤害</v>
      </c>
      <c r="G119" s="26" t="str">
        <f>IF(LEFT(C119,1)="1",IFERROR(INDEX(单位卡分表!Q:Q,MATCH(C119,单位卡分表!A:A,0)),"未找到"),IF(LEFT(C119,1)="2",IFERROR(INDEX(技能卡分表!Q:Q,MATCH(C119,技能卡分表!A:A,0)),"未找到"),IF(LEFT(C119,1)="3",IFERROR(INDEX('永久加成分表（废弃）'!O:O,MATCH(C119,'永久加成分表（废弃）'!A:A,0)),"未找到"),IF(LEFT(C119,1)="4",IFERROR(INDEX(组件分表!S:S,MATCH(VALUE(LEFT(C119,4)),组件分表!A:A,0)),"未找到"),"不匹配"))))</f>
        <v>场景反弹</v>
      </c>
      <c r="H119" s="44">
        <f t="shared" si="1"/>
        <v>200551</v>
      </c>
      <c r="I119" s="44" t="str">
        <f>IF(LEFT(C119,1)="1",IFERROR(IF(INDEX(单位卡分表!AG:AG,MATCH(C119,单位卡分表!A:A,0))=0,"",INDEX(单位卡分表!AG:AG,MATCH(C119,单位卡分表!A:A,0))),"未找到"),IF(LEFT(C119,1)="2",IFERROR(IF(INDEX(技能卡分表!AG:AG,MATCH(C119,技能卡分表!A:A,0))=0,"",INDEX(技能卡分表!AG:AG,MATCH(C119,技能卡分表!A:A,0))),"未找到"),IF(LEFT(C119,1)="3",IFERROR(IF(INDEX('永久加成分表（废弃）'!AF:AF,MATCH(C119,'永久加成分表（废弃）'!A:A,0))=0,"",INDEX('永久加成分表（废弃）'!AF:AF,MATCH(C119,'永久加成分表（废弃）'!A:A,0))),"未找到"),IF(LEFT(C119,1)="4",IFERROR(IF(INDEX(组件分表!R:R,MATCH(VALUE(LEFT(C119,4)),组件分表!A:A,0))=0,"",INDEX(组件分表!R:R,MATCH(VALUE(LEFT(C119,4)),组件分表!A:A,0))),"未找到"),"不匹配"))))</f>
        <v>CollisionCauseDamageOnce</v>
      </c>
      <c r="J119" s="89"/>
      <c r="K119" s="90" t="str">
        <f>IF(LEFT(C119,1)="1",IFERROR(CHOOSE(MATCH(INDEX(单位卡分表!C:C,MATCH(C119,单位卡分表!A:A,0)),{1,4,6},0),"单位卡","英雄卡","雇佣兵卡"),""),"")</f>
        <v/>
      </c>
      <c r="L119" s="105"/>
      <c r="M119" s="105"/>
      <c r="N119" s="80">
        <v>4</v>
      </c>
      <c r="O119" s="80">
        <v>0.5</v>
      </c>
      <c r="P119" s="80">
        <v>0.1</v>
      </c>
      <c r="Q119" s="80">
        <v>0.94</v>
      </c>
      <c r="R119" s="80">
        <v>0.61</v>
      </c>
      <c r="S119" s="80">
        <v>3</v>
      </c>
      <c r="T119" s="94" t="str">
        <f>IFERROR(IF(LEFT(C119,1)="1",IF(INDEX(单位卡分表!AE:AE,MATCH(C119,单位卡分表!A:A,0))=0,"",INDEX(单位卡分表!AE:AE,MATCH(C119,单位卡分表!A:A,0))),IF(LEFT(C119,1)="2",IF(INDEX(技能卡分表!AE:AE,MATCH(C119,技能卡分表!A:A,0))=0,"",INDEX(技能卡分表!AE:AE,MATCH(C119,技能卡分表!A:A,0))),IF(LEFT(C119,1)="4",IF(INDEX(组件分表!W:W,MATCH(VALUE(LEFT(C119,4)),组件分表!A:A,0))=0,"",INDEX(组件分表!W:W,MATCH(VALUE(LEFT(C119,4)),组件分表!A:A,0))),""))),"")</f>
        <v>Times</v>
      </c>
      <c r="U119" s="95">
        <f>IFERROR(IF(LEFT(C119,1)="1",IF(INDEX(单位卡分表!AF:AF,MATCH(C119,单位卡分表!A:A,0))=0,"",INDEX(单位卡分表!AF:AF,MATCH(C119,单位卡分表!A:A,0))),IF(LEFT(C119,1)="2",IF(INDEX(技能卡分表!AF:AF,MATCH(C119,技能卡分表!A:A,0))=0,"",INDEX(技能卡分表!AF:AF,MATCH(C119,技能卡分表!A:A,0))),IF(LEFT(C119,1)="4",IF(INDEX(组件分表!X:X,MATCH(VALUE(LEFT(C119,4)),组件分表!A:A,0))=0,"",INDEX(组件分表!X:X,MATCH(VALUE(LEFT(C119,4)),组件分表!A:A,0))),""))),"")</f>
        <v>1</v>
      </c>
      <c r="V119" s="96" t="b">
        <v>0</v>
      </c>
      <c r="W119" s="106">
        <v>1</v>
      </c>
      <c r="X119" s="99">
        <v>5</v>
      </c>
      <c r="Y119" s="99"/>
      <c r="Z119" s="99"/>
      <c r="AA119" s="99"/>
      <c r="AB119" s="99"/>
      <c r="AC119" s="103"/>
    </row>
    <row r="120" ht="19" customHeight="1" spans="3:29">
      <c r="C120" s="44">
        <v>20056</v>
      </c>
      <c r="D120" s="44" t="s">
        <v>210</v>
      </c>
      <c r="E120" s="64" t="str">
        <f>IF(LEFT(C120,1)="1",IFERROR(INDEX(单位卡分表!B:B,MATCH(C120,单位卡分表!A:A,0)),"未找到"),IF(LEFT(C120,1)="2",IFERROR(INDEX(技能卡分表!B:B,MATCH(C120,技能卡分表!A:A,0)),"未找到"),IF(LEFT(C120,1)="3",IFERROR(INDEX('永久加成分表（废弃）'!B:B,MATCH(C120,'永久加成分表（废弃）'!A:A,0)),"未找到"),IF(LEFT(C120,1)="4",IFERROR(INDEX(组件分表!C:C,MATCH(VALUE(LEFT(C120,4)),组件分表!A:A,0)),"未找到"),"不匹配"))))</f>
        <v>协力炮</v>
      </c>
      <c r="F120" s="26" t="str">
        <f>IF(LEFT(C120,1)="1",IFERROR(INDEX(单位卡分表!P:P,MATCH(C120,单位卡分表!A:A,0)),"未找到"),IF(LEFT(C120,1)="2",IFERROR(INDEX(技能卡分表!P:P,MATCH(C120,技能卡分表!A:A,0)),"未找到"),IF(LEFT(C120,1)="3",IFERROR(INDEX('永久加成分表（废弃）'!N:N,MATCH(C120,'永久加成分表（废弃）'!A:A,0)),"未找到"),IF(LEFT(C120,1)="4",IFERROR(INDEX(组件分表!L:L,MATCH(VALUE(LEFT(C120,4)),组件分表!A:A,0)),"未找到"),"不匹配"))))</f>
        <v>碰到首个敌方时，造成当前我方单位数*{0}的伤害</v>
      </c>
      <c r="G120" s="26" t="str">
        <f>IF(LEFT(C120,1)="1",IFERROR(INDEX(单位卡分表!Q:Q,MATCH(C120,单位卡分表!A:A,0)),"未找到"),IF(LEFT(C120,1)="2",IFERROR(INDEX(技能卡分表!Q:Q,MATCH(C120,技能卡分表!A:A,0)),"未找到"),IF(LEFT(C120,1)="3",IFERROR(INDEX('永久加成分表（废弃）'!O:O,MATCH(C120,'永久加成分表（废弃）'!A:A,0)),"未找到"),IF(LEFT(C120,1)="4",IFERROR(INDEX(组件分表!S:S,MATCH(VALUE(LEFT(C120,4)),组件分表!A:A,0)),"未找到"),"不匹配"))))</f>
        <v>场景反弹</v>
      </c>
      <c r="H120" s="44">
        <f t="shared" si="1"/>
        <v>200561</v>
      </c>
      <c r="I120" s="44" t="str">
        <f>IF(LEFT(C120,1)="1",IFERROR(IF(INDEX(单位卡分表!AG:AG,MATCH(C120,单位卡分表!A:A,0))=0,"",INDEX(单位卡分表!AG:AG,MATCH(C120,单位卡分表!A:A,0))),"未找到"),IF(LEFT(C120,1)="2",IFERROR(IF(INDEX(技能卡分表!AG:AG,MATCH(C120,技能卡分表!A:A,0))=0,"",INDEX(技能卡分表!AG:AG,MATCH(C120,技能卡分表!A:A,0))),"未找到"),IF(LEFT(C120,1)="3",IFERROR(IF(INDEX('永久加成分表（废弃）'!AF:AF,MATCH(C120,'永久加成分表（废弃）'!A:A,0))=0,"",INDEX('永久加成分表（废弃）'!AF:AF,MATCH(C120,'永久加成分表（废弃）'!A:A,0))),"未找到"),IF(LEFT(C120,1)="4",IFERROR(IF(INDEX(组件分表!R:R,MATCH(VALUE(LEFT(C120,4)),组件分表!A:A,0))=0,"",INDEX(组件分表!R:R,MATCH(VALUE(LEFT(C120,4)),组件分表!A:A,0))),"未找到"),"不匹配"))))</f>
        <v>CollisionCauseDamageOnce</v>
      </c>
      <c r="J120" s="89"/>
      <c r="K120" s="90" t="str">
        <f>IF(LEFT(C120,1)="1",IFERROR(CHOOSE(MATCH(INDEX(单位卡分表!C:C,MATCH(C120,单位卡分表!A:A,0)),{1,4,6},0),"单位卡","英雄卡","雇佣兵卡"),""),"")</f>
        <v/>
      </c>
      <c r="L120" s="105"/>
      <c r="M120" s="105"/>
      <c r="N120" s="80">
        <v>4</v>
      </c>
      <c r="O120" s="80">
        <v>0.5</v>
      </c>
      <c r="P120" s="80">
        <v>0.1</v>
      </c>
      <c r="Q120" s="80">
        <v>0.94</v>
      </c>
      <c r="R120" s="80">
        <v>0.61</v>
      </c>
      <c r="S120" s="80">
        <v>3</v>
      </c>
      <c r="T120" s="94" t="str">
        <f>IFERROR(IF(LEFT(C120,1)="1",IF(INDEX(单位卡分表!AE:AE,MATCH(C120,单位卡分表!A:A,0))=0,"",INDEX(单位卡分表!AE:AE,MATCH(C120,单位卡分表!A:A,0))),IF(LEFT(C120,1)="2",IF(INDEX(技能卡分表!AE:AE,MATCH(C120,技能卡分表!A:A,0))=0,"",INDEX(技能卡分表!AE:AE,MATCH(C120,技能卡分表!A:A,0))),IF(LEFT(C120,1)="4",IF(INDEX(组件分表!W:W,MATCH(VALUE(LEFT(C120,4)),组件分表!A:A,0))=0,"",INDEX(组件分表!W:W,MATCH(VALUE(LEFT(C120,4)),组件分表!A:A,0))),""))),"")</f>
        <v>Times</v>
      </c>
      <c r="U120" s="95">
        <f>IFERROR(IF(LEFT(C120,1)="1",IF(INDEX(单位卡分表!AF:AF,MATCH(C120,单位卡分表!A:A,0))=0,"",INDEX(单位卡分表!AF:AF,MATCH(C120,单位卡分表!A:A,0))),IF(LEFT(C120,1)="2",IF(INDEX(技能卡分表!AF:AF,MATCH(C120,技能卡分表!A:A,0))=0,"",INDEX(技能卡分表!AF:AF,MATCH(C120,技能卡分表!A:A,0))),IF(LEFT(C120,1)="4",IF(INDEX(组件分表!X:X,MATCH(VALUE(LEFT(C120,4)),组件分表!A:A,0))=0,"",INDEX(组件分表!X:X,MATCH(VALUE(LEFT(C120,4)),组件分表!A:A,0))),""))),"")</f>
        <v>1</v>
      </c>
      <c r="V120" s="96" t="b">
        <v>0</v>
      </c>
      <c r="W120" s="106">
        <v>2</v>
      </c>
      <c r="X120" s="99">
        <v>5</v>
      </c>
      <c r="Y120" s="99"/>
      <c r="Z120" s="99"/>
      <c r="AA120" s="99"/>
      <c r="AB120" s="99"/>
      <c r="AC120" s="103"/>
    </row>
    <row r="121" ht="19" customHeight="1" spans="3:29">
      <c r="C121" s="44">
        <v>20057</v>
      </c>
      <c r="D121" s="44" t="s">
        <v>210</v>
      </c>
      <c r="E121" s="64" t="str">
        <f>IF(LEFT(C121,1)="1",IFERROR(INDEX(单位卡分表!B:B,MATCH(C121,单位卡分表!A:A,0)),"未找到"),IF(LEFT(C121,1)="2",IFERROR(INDEX(技能卡分表!B:B,MATCH(C121,技能卡分表!A:A,0)),"未找到"),IF(LEFT(C121,1)="3",IFERROR(INDEX('永久加成分表（废弃）'!B:B,MATCH(C121,'永久加成分表（废弃）'!A:A,0)),"未找到"),IF(LEFT(C121,1)="4",IFERROR(INDEX(组件分表!C:C,MATCH(VALUE(LEFT(C121,4)),组件分表!A:A,0)),"未找到"),"不匹配"))))</f>
        <v>金币炮</v>
      </c>
      <c r="F121" s="26" t="str">
        <f>IF(LEFT(C121,1)="1",IFERROR(INDEX(单位卡分表!P:P,MATCH(C121,单位卡分表!A:A,0)),"未找到"),IF(LEFT(C121,1)="2",IFERROR(INDEX(技能卡分表!P:P,MATCH(C121,技能卡分表!A:A,0)),"未找到"),IF(LEFT(C121,1)="3",IFERROR(INDEX('永久加成分表（废弃）'!N:N,MATCH(C121,'永久加成分表（废弃）'!A:A,0)),"未找到"),IF(LEFT(C121,1)="4",IFERROR(INDEX(组件分表!L:L,MATCH(VALUE(LEFT(C121,4)),组件分表!A:A,0)),"未找到"),"不匹配"))))</f>
        <v>碰到首个敌方时，造成当前金币数*{0}的伤害</v>
      </c>
      <c r="G121" s="26" t="str">
        <f>IF(LEFT(C121,1)="1",IFERROR(INDEX(单位卡分表!Q:Q,MATCH(C121,单位卡分表!A:A,0)),"未找到"),IF(LEFT(C121,1)="2",IFERROR(INDEX(技能卡分表!Q:Q,MATCH(C121,技能卡分表!A:A,0)),"未找到"),IF(LEFT(C121,1)="3",IFERROR(INDEX('永久加成分表（废弃）'!O:O,MATCH(C121,'永久加成分表（废弃）'!A:A,0)),"未找到"),IF(LEFT(C121,1)="4",IFERROR(INDEX(组件分表!S:S,MATCH(VALUE(LEFT(C121,4)),组件分表!A:A,0)),"未找到"),"不匹配"))))</f>
        <v>本回合金币数</v>
      </c>
      <c r="H121" s="44">
        <f t="shared" si="1"/>
        <v>200571</v>
      </c>
      <c r="I121" s="44" t="str">
        <f>IF(LEFT(C121,1)="1",IFERROR(IF(INDEX(单位卡分表!AG:AG,MATCH(C121,单位卡分表!A:A,0))=0,"",INDEX(单位卡分表!AG:AG,MATCH(C121,单位卡分表!A:A,0))),"未找到"),IF(LEFT(C121,1)="2",IFERROR(IF(INDEX(技能卡分表!AG:AG,MATCH(C121,技能卡分表!A:A,0))=0,"",INDEX(技能卡分表!AG:AG,MATCH(C121,技能卡分表!A:A,0))),"未找到"),IF(LEFT(C121,1)="3",IFERROR(IF(INDEX('永久加成分表（废弃）'!AF:AF,MATCH(C121,'永久加成分表（废弃）'!A:A,0))=0,"",INDEX('永久加成分表（废弃）'!AF:AF,MATCH(C121,'永久加成分表（废弃）'!A:A,0))),"未找到"),IF(LEFT(C121,1)="4",IFERROR(IF(INDEX(组件分表!R:R,MATCH(VALUE(LEFT(C121,4)),组件分表!A:A,0))=0,"",INDEX(组件分表!R:R,MATCH(VALUE(LEFT(C121,4)),组件分表!A:A,0))),"未找到"),"不匹配"))))</f>
        <v>CollisionCauseDamageOnce</v>
      </c>
      <c r="J121" s="89"/>
      <c r="K121" s="90" t="str">
        <f>IF(LEFT(C121,1)="1",IFERROR(CHOOSE(MATCH(INDEX(单位卡分表!C:C,MATCH(C121,单位卡分表!A:A,0)),{1,4,6},0),"单位卡","英雄卡","雇佣兵卡"),""),"")</f>
        <v/>
      </c>
      <c r="L121" s="105"/>
      <c r="M121" s="105"/>
      <c r="N121" s="80">
        <v>4</v>
      </c>
      <c r="O121" s="80">
        <v>0.5</v>
      </c>
      <c r="P121" s="80">
        <v>0.1</v>
      </c>
      <c r="Q121" s="80">
        <v>0.94</v>
      </c>
      <c r="R121" s="80">
        <v>0.61</v>
      </c>
      <c r="S121" s="80">
        <v>3</v>
      </c>
      <c r="T121" s="94" t="str">
        <f>IFERROR(IF(LEFT(C121,1)="1",IF(INDEX(单位卡分表!AE:AE,MATCH(C121,单位卡分表!A:A,0))=0,"",INDEX(单位卡分表!AE:AE,MATCH(C121,单位卡分表!A:A,0))),IF(LEFT(C121,1)="2",IF(INDEX(技能卡分表!AE:AE,MATCH(C121,技能卡分表!A:A,0))=0,"",INDEX(技能卡分表!AE:AE,MATCH(C121,技能卡分表!A:A,0))),IF(LEFT(C121,1)="4",IF(INDEX(组件分表!W:W,MATCH(VALUE(LEFT(C121,4)),组件分表!A:A,0))=0,"",INDEX(组件分表!W:W,MATCH(VALUE(LEFT(C121,4)),组件分表!A:A,0))),""))),"")</f>
        <v>Times</v>
      </c>
      <c r="U121" s="95">
        <f>IFERROR(IF(LEFT(C121,1)="1",IF(INDEX(单位卡分表!AF:AF,MATCH(C121,单位卡分表!A:A,0))=0,"",INDEX(单位卡分表!AF:AF,MATCH(C121,单位卡分表!A:A,0))),IF(LEFT(C121,1)="2",IF(INDEX(技能卡分表!AF:AF,MATCH(C121,技能卡分表!A:A,0))=0,"",INDEX(技能卡分表!AF:AF,MATCH(C121,技能卡分表!A:A,0))),IF(LEFT(C121,1)="4",IF(INDEX(组件分表!X:X,MATCH(VALUE(LEFT(C121,4)),组件分表!A:A,0))=0,"",INDEX(组件分表!X:X,MATCH(VALUE(LEFT(C121,4)),组件分表!A:A,0))),""))),"")</f>
        <v>1</v>
      </c>
      <c r="V121" s="96" t="b">
        <v>0</v>
      </c>
      <c r="W121" s="106">
        <v>3</v>
      </c>
      <c r="X121" s="99">
        <v>3</v>
      </c>
      <c r="Y121" s="99"/>
      <c r="Z121" s="99"/>
      <c r="AA121" s="99"/>
      <c r="AB121" s="99"/>
      <c r="AC121" s="103"/>
    </row>
    <row r="122" ht="19" customHeight="1" spans="3:29">
      <c r="C122" s="44">
        <v>20058</v>
      </c>
      <c r="D122" s="44" t="s">
        <v>210</v>
      </c>
      <c r="E122" s="64" t="str">
        <f>IF(LEFT(C122,1)="1",IFERROR(INDEX(单位卡分表!B:B,MATCH(C122,单位卡分表!A:A,0)),"未找到"),IF(LEFT(C122,1)="2",IFERROR(INDEX(技能卡分表!B:B,MATCH(C122,技能卡分表!A:A,0)),"未找到"),IF(LEFT(C122,1)="3",IFERROR(INDEX('永久加成分表（废弃）'!B:B,MATCH(C122,'永久加成分表（废弃）'!A:A,0)),"未找到"),IF(LEFT(C122,1)="4",IFERROR(INDEX(组件分表!C:C,MATCH(VALUE(LEFT(C122,4)),组件分表!A:A,0)),"未找到"),"不匹配"))))</f>
        <v>单位机关枪</v>
      </c>
      <c r="F122" s="26" t="str">
        <f>IF(LEFT(C122,1)="1",IFERROR(INDEX(单位卡分表!P:P,MATCH(C122,单位卡分表!A:A,0)),"未找到"),IF(LEFT(C122,1)="2",IFERROR(INDEX(技能卡分表!P:P,MATCH(C122,技能卡分表!A:A,0)),"未找到"),IF(LEFT(C122,1)="3",IFERROR(INDEX('永久加成分表（废弃）'!N:N,MATCH(C122,'永久加成分表（废弃）'!A:A,0)),"未找到"),IF(LEFT(C122,1)="4",IFERROR(INDEX(组件分表!L:L,MATCH(VALUE(LEFT(C122,4)),组件分表!A:A,0)),"未找到"),"不匹配"))))</f>
        <v>连射，向瞄准方向发射子弹，伤害{0}{1}，弹药数量等于当前我方单位数的{2}%</v>
      </c>
      <c r="G122" s="26" t="str">
        <f>IF(LEFT(C122,1)="1",IFERROR(INDEX(单位卡分表!Q:Q,MATCH(C122,单位卡分表!A:A,0)),"未找到"),IF(LEFT(C122,1)="2",IFERROR(INDEX(技能卡分表!Q:Q,MATCH(C122,技能卡分表!A:A,0)),"未找到"),IF(LEFT(C122,1)="3",IFERROR(INDEX('永久加成分表（废弃）'!O:O,MATCH(C122,'永久加成分表（废弃）'!A:A,0)),"未找到"),IF(LEFT(C122,1)="4",IFERROR(INDEX(组件分表!S:S,MATCH(VALUE(LEFT(C122,4)),组件分表!A:A,0)),"未找到"),"不匹配"))))</f>
        <v>隐藏参数发射延迟{3}，子弹飞行间隔{4}，子弹最大存在时间{5}。首次发射后弹药数固定，打到一半单位数变化，弹药数也不再受影响。</v>
      </c>
      <c r="H122" s="44">
        <f t="shared" si="1"/>
        <v>200581</v>
      </c>
      <c r="I122" s="44" t="str">
        <f>IF(LEFT(C122,1)="1",IFERROR(IF(INDEX(单位卡分表!AG:AG,MATCH(C122,单位卡分表!A:A,0))=0,"",INDEX(单位卡分表!AG:AG,MATCH(C122,单位卡分表!A:A,0))),"未找到"),IF(LEFT(C122,1)="2",IFERROR(IF(INDEX(技能卡分表!AG:AG,MATCH(C122,技能卡分表!A:A,0))=0,"",INDEX(技能卡分表!AG:AG,MATCH(C122,技能卡分表!A:A,0))),"未找到"),IF(LEFT(C122,1)="3",IFERROR(IF(INDEX('永久加成分表（废弃）'!AF:AF,MATCH(C122,'永久加成分表（废弃）'!A:A,0))=0,"",INDEX('永久加成分表（废弃）'!AF:AF,MATCH(C122,'永久加成分表（废弃）'!A:A,0))),"未找到"),IF(LEFT(C122,1)="4",IFERROR(IF(INDEX(组件分表!R:R,MATCH(VALUE(LEFT(C122,4)),组件分表!A:A,0))=0,"",INDEX(组件分表!R:R,MATCH(VALUE(LEFT(C122,4)),组件分表!A:A,0))),"未找到"),"不匹配"))))</f>
        <v>MachineGun</v>
      </c>
      <c r="J122" s="89"/>
      <c r="K122" s="90" t="str">
        <f>IF(LEFT(C122,1)="1",IFERROR(CHOOSE(MATCH(INDEX(单位卡分表!C:C,MATCH(C122,单位卡分表!A:A,0)),{1,4,6},0),"单位卡","英雄卡","雇佣兵卡"),""),"")</f>
        <v/>
      </c>
      <c r="L122" s="105"/>
      <c r="M122" s="105"/>
      <c r="N122" s="80">
        <v>9.87</v>
      </c>
      <c r="O122" s="80">
        <v>0.5</v>
      </c>
      <c r="P122" s="80">
        <v>0.1</v>
      </c>
      <c r="Q122" s="80">
        <v>0.94</v>
      </c>
      <c r="R122" s="80">
        <v>0.61</v>
      </c>
      <c r="S122" s="80">
        <v>5</v>
      </c>
      <c r="T122" s="94" t="str">
        <f>IFERROR(IF(LEFT(C122,1)="1",IF(INDEX(单位卡分表!AE:AE,MATCH(C122,单位卡分表!A:A,0))=0,"",INDEX(单位卡分表!AE:AE,MATCH(C122,单位卡分表!A:A,0))),IF(LEFT(C122,1)="2",IF(INDEX(技能卡分表!AE:AE,MATCH(C122,技能卡分表!A:A,0))=0,"",INDEX(技能卡分表!AE:AE,MATCH(C122,技能卡分表!A:A,0))),IF(LEFT(C122,1)="4",IF(INDEX(组件分表!W:W,MATCH(VALUE(LEFT(C122,4)),组件分表!A:A,0))=0,"",INDEX(组件分表!W:W,MATCH(VALUE(LEFT(C122,4)),组件分表!A:A,0))),""))),"")</f>
        <v>Times</v>
      </c>
      <c r="U122" s="95">
        <f>IFERROR(IF(LEFT(C122,1)="1",IF(INDEX(单位卡分表!AF:AF,MATCH(C122,单位卡分表!A:A,0))=0,"",INDEX(单位卡分表!AF:AF,MATCH(C122,单位卡分表!A:A,0))),IF(LEFT(C122,1)="2",IF(INDEX(技能卡分表!AF:AF,MATCH(C122,技能卡分表!A:A,0))=0,"",INDEX(技能卡分表!AF:AF,MATCH(C122,技能卡分表!A:A,0))),IF(LEFT(C122,1)="4",IF(INDEX(组件分表!X:X,MATCH(VALUE(LEFT(C122,4)),组件分表!A:A,0))=0,"",INDEX(组件分表!X:X,MATCH(VALUE(LEFT(C122,4)),组件分表!A:A,0))),""))),"")</f>
        <v>1</v>
      </c>
      <c r="V122" s="96" t="b">
        <v>0</v>
      </c>
      <c r="W122" s="99">
        <v>20061</v>
      </c>
      <c r="X122" s="106">
        <v>1</v>
      </c>
      <c r="Y122" s="99">
        <v>200</v>
      </c>
      <c r="Z122" s="99">
        <v>0.3</v>
      </c>
      <c r="AA122" s="99">
        <v>0.1</v>
      </c>
      <c r="AB122" s="106">
        <v>3</v>
      </c>
      <c r="AC122" s="103"/>
    </row>
    <row r="123" ht="19" customHeight="1" spans="3:29">
      <c r="C123" s="44">
        <v>20059</v>
      </c>
      <c r="D123" s="44" t="s">
        <v>210</v>
      </c>
      <c r="E123" s="64" t="str">
        <f>IF(LEFT(C123,1)="1",IFERROR(INDEX(单位卡分表!B:B,MATCH(C123,单位卡分表!A:A,0)),"未找到"),IF(LEFT(C123,1)="2",IFERROR(INDEX(技能卡分表!B:B,MATCH(C123,技能卡分表!A:A,0)),"未找到"),IF(LEFT(C123,1)="3",IFERROR(INDEX('永久加成分表（废弃）'!B:B,MATCH(C123,'永久加成分表（废弃）'!A:A,0)),"未找到"),IF(LEFT(C123,1)="4",IFERROR(INDEX(组件分表!C:C,MATCH(VALUE(LEFT(C123,4)),组件分表!A:A,0)),"未找到"),"不匹配"))))</f>
        <v>机关枪子弹</v>
      </c>
      <c r="F123" s="26" t="str">
        <f>IF(LEFT(C123,1)="1",IFERROR(INDEX(单位卡分表!P:P,MATCH(C123,单位卡分表!A:A,0)),"未找到"),IF(LEFT(C123,1)="2",IFERROR(INDEX(技能卡分表!P:P,MATCH(C123,技能卡分表!A:A,0)),"未找到"),IF(LEFT(C123,1)="3",IFERROR(INDEX('永久加成分表（废弃）'!N:N,MATCH(C123,'永久加成分表（废弃）'!A:A,0)),"未找到"),IF(LEFT(C123,1)="4",IFERROR(INDEX(组件分表!L:L,MATCH(VALUE(LEFT(C123,4)),组件分表!A:A,0)),"未找到"),"不匹配"))))</f>
        <v>伤害{0}</v>
      </c>
      <c r="G123" s="26">
        <f>IF(LEFT(C123,1)="1",IFERROR(INDEX(单位卡分表!Q:Q,MATCH(C123,单位卡分表!A:A,0)),"未找到"),IF(LEFT(C123,1)="2",IFERROR(INDEX(技能卡分表!Q:Q,MATCH(C123,技能卡分表!A:A,0)),"未找到"),IF(LEFT(C123,1)="3",IFERROR(INDEX('永久加成分表（废弃）'!O:O,MATCH(C123,'永久加成分表（废弃）'!A:A,0)),"未找到"),IF(LEFT(C123,1)="4",IFERROR(INDEX(组件分表!S:S,MATCH(VALUE(LEFT(C123,4)),组件分表!A:A,0)),"未找到"),"不匹配"))))</f>
        <v>0</v>
      </c>
      <c r="H123" s="44">
        <f t="shared" si="1"/>
        <v>200591</v>
      </c>
      <c r="I123" s="44" t="str">
        <f>IF(LEFT(C123,1)="1",IFERROR(IF(INDEX(单位卡分表!AG:AG,MATCH(C123,单位卡分表!A:A,0))=0,"",INDEX(单位卡分表!AG:AG,MATCH(C123,单位卡分表!A:A,0))),"未找到"),IF(LEFT(C123,1)="2",IFERROR(IF(INDEX(技能卡分表!AG:AG,MATCH(C123,技能卡分表!A:A,0))=0,"",INDEX(技能卡分表!AG:AG,MATCH(C123,技能卡分表!A:A,0))),"未找到"),IF(LEFT(C123,1)="3",IFERROR(IF(INDEX('永久加成分表（废弃）'!AF:AF,MATCH(C123,'永久加成分表（废弃）'!A:A,0))=0,"",INDEX('永久加成分表（废弃）'!AF:AF,MATCH(C123,'永久加成分表（废弃）'!A:A,0))),"未找到"),IF(LEFT(C123,1)="4",IFERROR(IF(INDEX(组件分表!R:R,MATCH(VALUE(LEFT(C123,4)),组件分表!A:A,0))=0,"",INDEX(组件分表!R:R,MATCH(VALUE(LEFT(C123,4)),组件分表!A:A,0))),"未找到"),"不匹配"))))</f>
        <v>NormalBullet</v>
      </c>
      <c r="J123" s="89"/>
      <c r="K123" s="90" t="str">
        <f>IF(LEFT(C123,1)="1",IFERROR(CHOOSE(MATCH(INDEX(单位卡分表!C:C,MATCH(C123,单位卡分表!A:A,0)),{1,4,6},0),"单位卡","英雄卡","雇佣兵卡"),""),"")</f>
        <v/>
      </c>
      <c r="L123" s="105"/>
      <c r="M123" s="105"/>
      <c r="N123" s="80">
        <v>9.87</v>
      </c>
      <c r="O123" s="80">
        <v>0.5</v>
      </c>
      <c r="P123" s="80">
        <v>0.1</v>
      </c>
      <c r="Q123" s="80">
        <v>0.94</v>
      </c>
      <c r="R123" s="80">
        <v>0.61</v>
      </c>
      <c r="S123" s="80">
        <v>5</v>
      </c>
      <c r="T123" s="94" t="str">
        <f>IFERROR(IF(LEFT(C123,1)="1",IF(INDEX(单位卡分表!AE:AE,MATCH(C123,单位卡分表!A:A,0))=0,"",INDEX(单位卡分表!AE:AE,MATCH(C123,单位卡分表!A:A,0))),IF(LEFT(C123,1)="2",IF(INDEX(技能卡分表!AE:AE,MATCH(C123,技能卡分表!A:A,0))=0,"",INDEX(技能卡分表!AE:AE,MATCH(C123,技能卡分表!A:A,0))),IF(LEFT(C123,1)="4",IF(INDEX(组件分表!W:W,MATCH(VALUE(LEFT(C123,4)),组件分表!A:A,0))=0,"",INDEX(组件分表!W:W,MATCH(VALUE(LEFT(C123,4)),组件分表!A:A,0))),""))),"")</f>
        <v>Times</v>
      </c>
      <c r="U123" s="95">
        <f>IFERROR(IF(LEFT(C123,1)="1",IF(INDEX(单位卡分表!AF:AF,MATCH(C123,单位卡分表!A:A,0))=0,"",INDEX(单位卡分表!AF:AF,MATCH(C123,单位卡分表!A:A,0))),IF(LEFT(C123,1)="2",IF(INDEX(技能卡分表!AF:AF,MATCH(C123,技能卡分表!A:A,0))=0,"",INDEX(技能卡分表!AF:AF,MATCH(C123,技能卡分表!A:A,0))),IF(LEFT(C123,1)="4",IF(INDEX(组件分表!X:X,MATCH(VALUE(LEFT(C123,4)),组件分表!A:A,0))=0,"",INDEX(组件分表!X:X,MATCH(VALUE(LEFT(C123,4)),组件分表!A:A,0))),""))),"")</f>
        <v>1</v>
      </c>
      <c r="V123" s="96" t="b">
        <v>0</v>
      </c>
      <c r="W123" s="99">
        <v>1</v>
      </c>
      <c r="X123" s="99"/>
      <c r="Y123" s="99"/>
      <c r="Z123" s="99"/>
      <c r="AA123" s="99"/>
      <c r="AB123" s="99"/>
      <c r="AC123" s="103"/>
    </row>
    <row r="124" ht="19" customHeight="1" spans="3:29">
      <c r="C124" s="44">
        <v>20060</v>
      </c>
      <c r="D124" s="44" t="s">
        <v>210</v>
      </c>
      <c r="E124" s="64" t="str">
        <f>IF(LEFT(C124,1)="1",IFERROR(INDEX(单位卡分表!B:B,MATCH(C124,单位卡分表!A:A,0)),"未找到"),IF(LEFT(C124,1)="2",IFERROR(INDEX(技能卡分表!B:B,MATCH(C124,技能卡分表!A:A,0)),"未找到"),IF(LEFT(C124,1)="3",IFERROR(INDEX('永久加成分表（废弃）'!B:B,MATCH(C124,'永久加成分表（废弃）'!A:A,0)),"未找到"),IF(LEFT(C124,1)="4",IFERROR(INDEX(组件分表!C:C,MATCH(VALUE(LEFT(C124,4)),组件分表!A:A,0)),"未找到"),"不匹配"))))</f>
        <v>连击机关枪子弹</v>
      </c>
      <c r="F124" s="26" t="str">
        <f>IF(LEFT(C124,1)="1",IFERROR(INDEX(单位卡分表!P:P,MATCH(C124,单位卡分表!A:A,0)),"未找到"),IF(LEFT(C124,1)="2",IFERROR(INDEX(技能卡分表!P:P,MATCH(C124,技能卡分表!A:A,0)),"未找到"),IF(LEFT(C124,1)="3",IFERROR(INDEX('永久加成分表（废弃）'!N:N,MATCH(C124,'永久加成分表（废弃）'!A:A,0)),"未找到"),IF(LEFT(C124,1)="4",IFERROR(INDEX(组件分表!L:L,MATCH(VALUE(LEFT(C124,4)),组件分表!A:A,0)),"未找到"),"不匹配"))))</f>
        <v>伤害{0}</v>
      </c>
      <c r="G124" s="26">
        <f>IF(LEFT(C124,1)="1",IFERROR(INDEX(单位卡分表!Q:Q,MATCH(C124,单位卡分表!A:A,0)),"未找到"),IF(LEFT(C124,1)="2",IFERROR(INDEX(技能卡分表!Q:Q,MATCH(C124,技能卡分表!A:A,0)),"未找到"),IF(LEFT(C124,1)="3",IFERROR(INDEX('永久加成分表（废弃）'!O:O,MATCH(C124,'永久加成分表（废弃）'!A:A,0)),"未找到"),IF(LEFT(C124,1)="4",IFERROR(INDEX(组件分表!S:S,MATCH(VALUE(LEFT(C124,4)),组件分表!A:A,0)),"未找到"),"不匹配"))))</f>
        <v>0</v>
      </c>
      <c r="H124" s="44">
        <f t="shared" si="1"/>
        <v>200601</v>
      </c>
      <c r="I124" s="44" t="str">
        <f>IF(LEFT(C124,1)="1",IFERROR(IF(INDEX(单位卡分表!AG:AG,MATCH(C124,单位卡分表!A:A,0))=0,"",INDEX(单位卡分表!AG:AG,MATCH(C124,单位卡分表!A:A,0))),"未找到"),IF(LEFT(C124,1)="2",IFERROR(IF(INDEX(技能卡分表!AG:AG,MATCH(C124,技能卡分表!A:A,0))=0,"",INDEX(技能卡分表!AG:AG,MATCH(C124,技能卡分表!A:A,0))),"未找到"),IF(LEFT(C124,1)="3",IFERROR(IF(INDEX('永久加成分表（废弃）'!AF:AF,MATCH(C124,'永久加成分表（废弃）'!A:A,0))=0,"",INDEX('永久加成分表（废弃）'!AF:AF,MATCH(C124,'永久加成分表（废弃）'!A:A,0))),"未找到"),IF(LEFT(C124,1)="4",IFERROR(IF(INDEX(组件分表!R:R,MATCH(VALUE(LEFT(C124,4)),组件分表!A:A,0))=0,"",INDEX(组件分表!R:R,MATCH(VALUE(LEFT(C124,4)),组件分表!A:A,0))),"未找到"),"不匹配"))))</f>
        <v>NormalBullet</v>
      </c>
      <c r="J124" s="89"/>
      <c r="K124" s="90" t="str">
        <f>IF(LEFT(C124,1)="1",IFERROR(CHOOSE(MATCH(INDEX(单位卡分表!C:C,MATCH(C124,单位卡分表!A:A,0)),{1,4,6},0),"单位卡","英雄卡","雇佣兵卡"),""),"")</f>
        <v/>
      </c>
      <c r="L124" s="105"/>
      <c r="M124" s="105"/>
      <c r="N124" s="80">
        <v>9.87</v>
      </c>
      <c r="O124" s="80">
        <v>0.5</v>
      </c>
      <c r="P124" s="80">
        <v>0.1</v>
      </c>
      <c r="Q124" s="80">
        <v>0.94</v>
      </c>
      <c r="R124" s="80">
        <v>0.61</v>
      </c>
      <c r="S124" s="80">
        <v>5</v>
      </c>
      <c r="T124" s="94" t="str">
        <f>IFERROR(IF(LEFT(C124,1)="1",IF(INDEX(单位卡分表!AE:AE,MATCH(C124,单位卡分表!A:A,0))=0,"",INDEX(单位卡分表!AE:AE,MATCH(C124,单位卡分表!A:A,0))),IF(LEFT(C124,1)="2",IF(INDEX(技能卡分表!AE:AE,MATCH(C124,技能卡分表!A:A,0))=0,"",INDEX(技能卡分表!AE:AE,MATCH(C124,技能卡分表!A:A,0))),IF(LEFT(C124,1)="4",IF(INDEX(组件分表!W:W,MATCH(VALUE(LEFT(C124,4)),组件分表!A:A,0))=0,"",INDEX(组件分表!W:W,MATCH(VALUE(LEFT(C124,4)),组件分表!A:A,0))),""))),"")</f>
        <v>Times</v>
      </c>
      <c r="U124" s="95">
        <f>IFERROR(IF(LEFT(C124,1)="1",IF(INDEX(单位卡分表!AF:AF,MATCH(C124,单位卡分表!A:A,0))=0,"",INDEX(单位卡分表!AF:AF,MATCH(C124,单位卡分表!A:A,0))),IF(LEFT(C124,1)="2",IF(INDEX(技能卡分表!AF:AF,MATCH(C124,技能卡分表!A:A,0))=0,"",INDEX(技能卡分表!AF:AF,MATCH(C124,技能卡分表!A:A,0))),IF(LEFT(C124,1)="4",IF(INDEX(组件分表!X:X,MATCH(VALUE(LEFT(C124,4)),组件分表!A:A,0))=0,"",INDEX(组件分表!X:X,MATCH(VALUE(LEFT(C124,4)),组件分表!A:A,0))),""))),"")</f>
        <v>1</v>
      </c>
      <c r="V124" s="96" t="b">
        <v>0</v>
      </c>
      <c r="W124" s="99">
        <v>5</v>
      </c>
      <c r="X124" s="99"/>
      <c r="Y124" s="99"/>
      <c r="Z124" s="99"/>
      <c r="AA124" s="99"/>
      <c r="AB124" s="99"/>
      <c r="AC124" s="103"/>
    </row>
    <row r="125" ht="19" customHeight="1" spans="3:29">
      <c r="C125" s="44">
        <v>20061</v>
      </c>
      <c r="D125" s="44" t="s">
        <v>210</v>
      </c>
      <c r="E125" s="64" t="str">
        <f>IF(LEFT(C125,1)="1",IFERROR(INDEX(单位卡分表!B:B,MATCH(C125,单位卡分表!A:A,0)),"未找到"),IF(LEFT(C125,1)="2",IFERROR(INDEX(技能卡分表!B:B,MATCH(C125,技能卡分表!A:A,0)),"未找到"),IF(LEFT(C125,1)="3",IFERROR(INDEX('永久加成分表（废弃）'!B:B,MATCH(C125,'永久加成分表（废弃）'!A:A,0)),"未找到"),IF(LEFT(C125,1)="4",IFERROR(INDEX(组件分表!C:C,MATCH(VALUE(LEFT(C125,4)),组件分表!A:A,0)),"未找到"),"不匹配"))))</f>
        <v>单位机关枪子弹</v>
      </c>
      <c r="F125" s="26" t="str">
        <f>IF(LEFT(C125,1)="1",IFERROR(INDEX(单位卡分表!P:P,MATCH(C125,单位卡分表!A:A,0)),"未找到"),IF(LEFT(C125,1)="2",IFERROR(INDEX(技能卡分表!P:P,MATCH(C125,技能卡分表!A:A,0)),"未找到"),IF(LEFT(C125,1)="3",IFERROR(INDEX('永久加成分表（废弃）'!N:N,MATCH(C125,'永久加成分表（废弃）'!A:A,0)),"未找到"),IF(LEFT(C125,1)="4",IFERROR(INDEX(组件分表!L:L,MATCH(VALUE(LEFT(C125,4)),组件分表!A:A,0)),"未找到"),"不匹配"))))</f>
        <v>伤害{0}</v>
      </c>
      <c r="G125" s="26">
        <f>IF(LEFT(C125,1)="1",IFERROR(INDEX(单位卡分表!Q:Q,MATCH(C125,单位卡分表!A:A,0)),"未找到"),IF(LEFT(C125,1)="2",IFERROR(INDEX(技能卡分表!Q:Q,MATCH(C125,技能卡分表!A:A,0)),"未找到"),IF(LEFT(C125,1)="3",IFERROR(INDEX('永久加成分表（废弃）'!O:O,MATCH(C125,'永久加成分表（废弃）'!A:A,0)),"未找到"),IF(LEFT(C125,1)="4",IFERROR(INDEX(组件分表!S:S,MATCH(VALUE(LEFT(C125,4)),组件分表!A:A,0)),"未找到"),"不匹配"))))</f>
        <v>0</v>
      </c>
      <c r="H125" s="44">
        <f t="shared" si="1"/>
        <v>200611</v>
      </c>
      <c r="I125" s="44" t="str">
        <f>IF(LEFT(C125,1)="1",IFERROR(IF(INDEX(单位卡分表!AG:AG,MATCH(C125,单位卡分表!A:A,0))=0,"",INDEX(单位卡分表!AG:AG,MATCH(C125,单位卡分表!A:A,0))),"未找到"),IF(LEFT(C125,1)="2",IFERROR(IF(INDEX(技能卡分表!AG:AG,MATCH(C125,技能卡分表!A:A,0))=0,"",INDEX(技能卡分表!AG:AG,MATCH(C125,技能卡分表!A:A,0))),"未找到"),IF(LEFT(C125,1)="3",IFERROR(IF(INDEX('永久加成分表（废弃）'!AF:AF,MATCH(C125,'永久加成分表（废弃）'!A:A,0))=0,"",INDEX('永久加成分表（废弃）'!AF:AF,MATCH(C125,'永久加成分表（废弃）'!A:A,0))),"未找到"),IF(LEFT(C125,1)="4",IFERROR(IF(INDEX(组件分表!R:R,MATCH(VALUE(LEFT(C125,4)),组件分表!A:A,0))=0,"",INDEX(组件分表!R:R,MATCH(VALUE(LEFT(C125,4)),组件分表!A:A,0))),"未找到"),"不匹配"))))</f>
        <v>NormalBullet</v>
      </c>
      <c r="J125" s="89"/>
      <c r="K125" s="90" t="str">
        <f>IF(LEFT(C125,1)="1",IFERROR(CHOOSE(MATCH(INDEX(单位卡分表!C:C,MATCH(C125,单位卡分表!A:A,0)),{1,4,6},0),"单位卡","英雄卡","雇佣兵卡"),""),"")</f>
        <v/>
      </c>
      <c r="L125" s="105"/>
      <c r="M125" s="105"/>
      <c r="N125" s="80">
        <v>9.87</v>
      </c>
      <c r="O125" s="80">
        <v>0.5</v>
      </c>
      <c r="P125" s="80">
        <v>0.1</v>
      </c>
      <c r="Q125" s="80">
        <v>0.94</v>
      </c>
      <c r="R125" s="80">
        <v>0.61</v>
      </c>
      <c r="S125" s="80">
        <v>5</v>
      </c>
      <c r="T125" s="94" t="str">
        <f>IFERROR(IF(LEFT(C125,1)="1",IF(INDEX(单位卡分表!AE:AE,MATCH(C125,单位卡分表!A:A,0))=0,"",INDEX(单位卡分表!AE:AE,MATCH(C125,单位卡分表!A:A,0))),IF(LEFT(C125,1)="2",IF(INDEX(技能卡分表!AE:AE,MATCH(C125,技能卡分表!A:A,0))=0,"",INDEX(技能卡分表!AE:AE,MATCH(C125,技能卡分表!A:A,0))),IF(LEFT(C125,1)="4",IF(INDEX(组件分表!W:W,MATCH(VALUE(LEFT(C125,4)),组件分表!A:A,0))=0,"",INDEX(组件分表!W:W,MATCH(VALUE(LEFT(C125,4)),组件分表!A:A,0))),""))),"")</f>
        <v>Times</v>
      </c>
      <c r="U125" s="95">
        <f>IFERROR(IF(LEFT(C125,1)="1",IF(INDEX(单位卡分表!AF:AF,MATCH(C125,单位卡分表!A:A,0))=0,"",INDEX(单位卡分表!AF:AF,MATCH(C125,单位卡分表!A:A,0))),IF(LEFT(C125,1)="2",IF(INDEX(技能卡分表!AF:AF,MATCH(C125,技能卡分表!A:A,0))=0,"",INDEX(技能卡分表!AF:AF,MATCH(C125,技能卡分表!A:A,0))),IF(LEFT(C125,1)="4",IF(INDEX(组件分表!X:X,MATCH(VALUE(LEFT(C125,4)),组件分表!A:A,0))=0,"",INDEX(组件分表!X:X,MATCH(VALUE(LEFT(C125,4)),组件分表!A:A,0))),""))),"")</f>
        <v>1</v>
      </c>
      <c r="V125" s="96" t="b">
        <v>0</v>
      </c>
      <c r="W125" s="99">
        <v>5</v>
      </c>
      <c r="X125" s="99"/>
      <c r="Y125" s="99"/>
      <c r="Z125" s="99"/>
      <c r="AA125" s="99"/>
      <c r="AB125" s="99"/>
      <c r="AC125" s="103"/>
    </row>
    <row r="126" ht="19" customHeight="1" spans="3:29">
      <c r="C126" s="44">
        <v>20062</v>
      </c>
      <c r="D126" s="44"/>
      <c r="E126" s="64" t="str">
        <f>IF(LEFT(C126,1)="1",IFERROR(INDEX(单位卡分表!B:B,MATCH(C126,单位卡分表!A:A,0)),"未找到"),IF(LEFT(C126,1)="2",IFERROR(INDEX(技能卡分表!B:B,MATCH(C126,技能卡分表!A:A,0)),"未找到"),IF(LEFT(C126,1)="3",IFERROR(INDEX('永久加成分表（废弃）'!B:B,MATCH(C126,'永久加成分表（废弃）'!A:A,0)),"未找到"),IF(LEFT(C126,1)="4",IFERROR(INDEX(组件分表!C:C,MATCH(VALUE(LEFT(C126,4)),组件分表!A:A,0)),"未找到"),"不匹配"))))</f>
        <v>瞬移</v>
      </c>
      <c r="F126" s="26" t="str">
        <f>IF(LEFT(C126,1)="1",IFERROR(INDEX(单位卡分表!P:P,MATCH(C126,单位卡分表!A:A,0)),"未找到"),IF(LEFT(C126,1)="2",IFERROR(INDEX(技能卡分表!P:P,MATCH(C126,技能卡分表!A:A,0)),"未找到"),IF(LEFT(C126,1)="3",IFERROR(INDEX('永久加成分表（废弃）'!N:N,MATCH(C126,'永久加成分表（废弃）'!A:A,0)),"未找到"),IF(LEFT(C126,1)="4",IFERROR(INDEX(组件分表!L:L,MATCH(VALUE(LEFT(C126,4)),组件分表!A:A,0)),"未找到"),"不匹配"))))</f>
        <v>指定战场位置，我方英雄瞬移到该位置</v>
      </c>
      <c r="G126" s="26" t="str">
        <f>IF(LEFT(C126,1)="1",IFERROR(INDEX(单位卡分表!Q:Q,MATCH(C126,单位卡分表!A:A,0)),"未找到"),IF(LEFT(C126,1)="2",IFERROR(INDEX(技能卡分表!Q:Q,MATCH(C126,技能卡分表!A:A,0)),"未找到"),IF(LEFT(C126,1)="3",IFERROR(INDEX('永久加成分表（废弃）'!O:O,MATCH(C126,'永久加成分表（废弃）'!A:A,0)),"未找到"),IF(LEFT(C126,1)="4",IFERROR(INDEX(组件分表!S:S,MATCH(VALUE(LEFT(C126,4)),组件分表!A:A,0)),"未找到"),"不匹配"))))</f>
        <v>食人花专属，对大蛇无用，其他英雄也可以用.复制过来的牌与自身等级一致，例如1级复制了3级的纯净水，但是玩家只能获得1级的纯净水</v>
      </c>
      <c r="H126" s="44">
        <f t="shared" si="1"/>
        <v>200621</v>
      </c>
      <c r="I126" s="44" t="str">
        <f>IF(LEFT(C126,1)="1",IFERROR(IF(INDEX(单位卡分表!AG:AG,MATCH(C126,单位卡分表!A:A,0))=0,"",INDEX(单位卡分表!AG:AG,MATCH(C126,单位卡分表!A:A,0))),"未找到"),IF(LEFT(C126,1)="2",IFERROR(IF(INDEX(技能卡分表!AG:AG,MATCH(C126,技能卡分表!A:A,0))=0,"",INDEX(技能卡分表!AG:AG,MATCH(C126,技能卡分表!A:A,0))),"未找到"),IF(LEFT(C126,1)="3",IFERROR(IF(INDEX('永久加成分表（废弃）'!AF:AF,MATCH(C126,'永久加成分表（废弃）'!A:A,0))=0,"",INDEX('永久加成分表（废弃）'!AF:AF,MATCH(C126,'永久加成分表（废弃）'!A:A,0))),"未找到"),IF(LEFT(C126,1)="4",IFERROR(IF(INDEX(组件分表!R:R,MATCH(VALUE(LEFT(C126,4)),组件分表!A:A,0))=0,"",INDEX(组件分表!R:R,MATCH(VALUE(LEFT(C126,4)),组件分表!A:A,0))),"未找到"),"不匹配"))))</f>
        <v>Teleport</v>
      </c>
      <c r="J126" s="89"/>
      <c r="K126" s="90" t="str">
        <f>IF(LEFT(C126,1)="1",IFERROR(CHOOSE(MATCH(INDEX(单位卡分表!C:C,MATCH(C126,单位卡分表!A:A,0)),{1,4,6},0),"单位卡","英雄卡","雇佣兵卡"),""),"")</f>
        <v/>
      </c>
      <c r="L126" s="105"/>
      <c r="M126" s="105"/>
      <c r="N126" s="80">
        <v>9.87</v>
      </c>
      <c r="O126" s="80">
        <v>0.5</v>
      </c>
      <c r="P126" s="80">
        <v>0.1</v>
      </c>
      <c r="Q126" s="80">
        <v>0.94</v>
      </c>
      <c r="R126" s="80">
        <v>0.61</v>
      </c>
      <c r="S126" s="80">
        <v>5</v>
      </c>
      <c r="T126" s="94" t="str">
        <f>IFERROR(IF(LEFT(C126,1)="1",IF(INDEX(单位卡分表!AE:AE,MATCH(C126,单位卡分表!A:A,0))=0,"",INDEX(单位卡分表!AE:AE,MATCH(C126,单位卡分表!A:A,0))),IF(LEFT(C126,1)="2",IF(INDEX(技能卡分表!AE:AE,MATCH(C126,技能卡分表!A:A,0))=0,"",INDEX(技能卡分表!AE:AE,MATCH(C126,技能卡分表!A:A,0))),IF(LEFT(C126,1)="4",IF(INDEX(组件分表!W:W,MATCH(VALUE(LEFT(C126,4)),组件分表!A:A,0))=0,"",INDEX(组件分表!W:W,MATCH(VALUE(LEFT(C126,4)),组件分表!A:A,0))),""))),"")</f>
        <v>Times</v>
      </c>
      <c r="U126" s="95">
        <f>IFERROR(IF(LEFT(C126,1)="1",IF(INDEX(单位卡分表!AF:AF,MATCH(C126,单位卡分表!A:A,0))=0,"",INDEX(单位卡分表!AF:AF,MATCH(C126,单位卡分表!A:A,0))),IF(LEFT(C126,1)="2",IF(INDEX(技能卡分表!AF:AF,MATCH(C126,技能卡分表!A:A,0))=0,"",INDEX(技能卡分表!AF:AF,MATCH(C126,技能卡分表!A:A,0))),IF(LEFT(C126,1)="4",IF(INDEX(组件分表!X:X,MATCH(VALUE(LEFT(C126,4)),组件分表!A:A,0))=0,"",INDEX(组件分表!X:X,MATCH(VALUE(LEFT(C126,4)),组件分表!A:A,0))),""))),"")</f>
        <v>1</v>
      </c>
      <c r="V126" s="96" t="b">
        <v>0</v>
      </c>
      <c r="W126" s="97"/>
      <c r="X126" s="97"/>
      <c r="Y126" s="97"/>
      <c r="Z126" s="97"/>
      <c r="AA126" s="97"/>
      <c r="AB126" s="97"/>
      <c r="AC126" s="102"/>
    </row>
    <row r="127" ht="19" customHeight="1" spans="3:29">
      <c r="C127" s="44">
        <v>20063</v>
      </c>
      <c r="D127" s="44"/>
      <c r="E127" s="64" t="str">
        <f>IF(LEFT(C127,1)="1",IFERROR(INDEX(单位卡分表!B:B,MATCH(C127,单位卡分表!A:A,0)),"未找到"),IF(LEFT(C127,1)="2",IFERROR(INDEX(技能卡分表!B:B,MATCH(C127,技能卡分表!A:A,0)),"未找到"),IF(LEFT(C127,1)="3",IFERROR(INDEX('永久加成分表（废弃）'!B:B,MATCH(C127,'永久加成分表（废弃）'!A:A,0)),"未找到"),IF(LEFT(C127,1)="4",IFERROR(INDEX(组件分表!C:C,MATCH(VALUE(LEFT(C127,4)),组件分表!A:A,0)),"未找到"),"不匹配"))))</f>
        <v>复制</v>
      </c>
      <c r="F127" s="26" t="str">
        <f>IF(LEFT(C127,1)="1",IFERROR(INDEX(单位卡分表!P:P,MATCH(C127,单位卡分表!A:A,0)),"未找到"),IF(LEFT(C127,1)="2",IFERROR(INDEX(技能卡分表!P:P,MATCH(C127,技能卡分表!A:A,0)),"未找到"),IF(LEFT(C127,1)="3",IFERROR(INDEX('永久加成分表（废弃）'!N:N,MATCH(C127,'永久加成分表（废弃）'!A:A,0)),"未找到"),IF(LEFT(C127,1)="4",IFERROR(INDEX(组件分表!L:L,MATCH(VALUE(LEFT(C127,4)),组件分表!A:A,0)),"未找到"),"不匹配"))))</f>
        <v>打出时，随机获得战场上{0}个随从单位的临时复制</v>
      </c>
      <c r="G127" s="26" t="str">
        <f>IF(LEFT(C127,1)="1",IFERROR(INDEX(单位卡分表!Q:Q,MATCH(C127,单位卡分表!A:A,0)),"未找到"),IF(LEFT(C127,1)="2",IFERROR(INDEX(技能卡分表!Q:Q,MATCH(C127,技能卡分表!A:A,0)),"未找到"),IF(LEFT(C127,1)="3",IFERROR(INDEX('永久加成分表（废弃）'!O:O,MATCH(C127,'永久加成分表（废弃）'!A:A,0)),"未找到"),IF(LEFT(C127,1)="4",IFERROR(INDEX(组件分表!S:S,MATCH(VALUE(LEFT(C127,4)),组件分表!A:A,0)),"未找到"),"不匹配"))))</f>
        <v>单位牌到手上，类似临摹</v>
      </c>
      <c r="H127" s="44">
        <f t="shared" si="1"/>
        <v>200631</v>
      </c>
      <c r="I127" s="44" t="str">
        <f>IF(LEFT(C127,1)="1",IFERROR(IF(INDEX(单位卡分表!AG:AG,MATCH(C127,单位卡分表!A:A,0))=0,"",INDEX(单位卡分表!AG:AG,MATCH(C127,单位卡分表!A:A,0))),"未找到"),IF(LEFT(C127,1)="2",IFERROR(IF(INDEX(技能卡分表!AG:AG,MATCH(C127,技能卡分表!A:A,0))=0,"",INDEX(技能卡分表!AG:AG,MATCH(C127,技能卡分表!A:A,0))),"未找到"),IF(LEFT(C127,1)="3",IFERROR(IF(INDEX('永久加成分表（废弃）'!AF:AF,MATCH(C127,'永久加成分表（废弃）'!A:A,0))=0,"",INDEX('永久加成分表（废弃）'!AF:AF,MATCH(C127,'永久加成分表（废弃）'!A:A,0))),"未找到"),IF(LEFT(C127,1)="4",IFERROR(IF(INDEX(组件分表!R:R,MATCH(VALUE(LEFT(C127,4)),组件分表!A:A,0))=0,"",INDEX(组件分表!R:R,MATCH(VALUE(LEFT(C127,4)),组件分表!A:A,0))),"未找到"),"不匹配"))))</f>
        <v>GetOurUnitCard</v>
      </c>
      <c r="J127" s="89">
        <v>10</v>
      </c>
      <c r="K127" s="90" t="str">
        <f>IF(LEFT(C127,1)="1",IFERROR(CHOOSE(MATCH(INDEX(单位卡分表!C:C,MATCH(C127,单位卡分表!A:A,0)),{1,4,6},0),"单位卡","英雄卡","雇佣兵卡"),""),"")</f>
        <v/>
      </c>
      <c r="L127" s="105"/>
      <c r="M127" s="105"/>
      <c r="N127" s="80">
        <v>9.87</v>
      </c>
      <c r="O127" s="80">
        <v>0.5</v>
      </c>
      <c r="P127" s="80">
        <v>0.1</v>
      </c>
      <c r="Q127" s="80">
        <v>0.94</v>
      </c>
      <c r="R127" s="80">
        <v>0.61</v>
      </c>
      <c r="S127" s="80">
        <v>5</v>
      </c>
      <c r="T127" s="94" t="str">
        <f>IFERROR(IF(LEFT(C127,1)="1",IF(INDEX(单位卡分表!AE:AE,MATCH(C127,单位卡分表!A:A,0))=0,"",INDEX(单位卡分表!AE:AE,MATCH(C127,单位卡分表!A:A,0))),IF(LEFT(C127,1)="2",IF(INDEX(技能卡分表!AE:AE,MATCH(C127,技能卡分表!A:A,0))=0,"",INDEX(技能卡分表!AE:AE,MATCH(C127,技能卡分表!A:A,0))),IF(LEFT(C127,1)="4",IF(INDEX(组件分表!W:W,MATCH(VALUE(LEFT(C127,4)),组件分表!A:A,0))=0,"",INDEX(组件分表!W:W,MATCH(VALUE(LEFT(C127,4)),组件分表!A:A,0))),""))),"")</f>
        <v>Times</v>
      </c>
      <c r="U127" s="95">
        <f>IFERROR(IF(LEFT(C127,1)="1",IF(INDEX(单位卡分表!AF:AF,MATCH(C127,单位卡分表!A:A,0))=0,"",INDEX(单位卡分表!AF:AF,MATCH(C127,单位卡分表!A:A,0))),IF(LEFT(C127,1)="2",IF(INDEX(技能卡分表!AF:AF,MATCH(C127,技能卡分表!A:A,0))=0,"",INDEX(技能卡分表!AF:AF,MATCH(C127,技能卡分表!A:A,0))),IF(LEFT(C127,1)="4",IF(INDEX(组件分表!X:X,MATCH(VALUE(LEFT(C127,4)),组件分表!A:A,0))=0,"",INDEX(组件分表!X:X,MATCH(VALUE(LEFT(C127,4)),组件分表!A:A,0))),""))),"")</f>
        <v>1</v>
      </c>
      <c r="V127" s="96" t="b">
        <v>0</v>
      </c>
      <c r="W127" s="97">
        <v>3</v>
      </c>
      <c r="X127" s="97"/>
      <c r="Y127" s="97"/>
      <c r="Z127" s="97"/>
      <c r="AA127" s="97"/>
      <c r="AB127" s="97"/>
      <c r="AC127" s="102"/>
    </row>
    <row r="128" ht="19" customHeight="1" spans="3:29">
      <c r="C128" s="44">
        <v>20064</v>
      </c>
      <c r="D128" s="44"/>
      <c r="E128" s="64" t="str">
        <f>IF(LEFT(C128,1)="1",IFERROR(INDEX(单位卡分表!B:B,MATCH(C128,单位卡分表!A:A,0)),"未找到"),IF(LEFT(C128,1)="2",IFERROR(INDEX(技能卡分表!B:B,MATCH(C128,技能卡分表!A:A,0)),"未找到"),IF(LEFT(C128,1)="3",IFERROR(INDEX('永久加成分表（废弃）'!B:B,MATCH(C128,'永久加成分表（废弃）'!A:A,0)),"未找到"),IF(LEFT(C128,1)="4",IFERROR(INDEX(组件分表!C:C,MATCH(VALUE(LEFT(C128,4)),组件分表!A:A,0)),"未找到"),"不匹配"))))</f>
        <v>猎杀标记</v>
      </c>
      <c r="F128" s="26" t="str">
        <f>IF(LEFT(C128,1)="1",IFERROR(INDEX(单位卡分表!P:P,MATCH(C128,单位卡分表!A:A,0)),"未找到"),IF(LEFT(C128,1)="2",IFERROR(INDEX(技能卡分表!P:P,MATCH(C128,技能卡分表!A:A,0)),"未找到"),IF(LEFT(C128,1)="3",IFERROR(INDEX('永久加成分表（废弃）'!N:N,MATCH(C128,'永久加成分表（废弃）'!A:A,0)),"未找到"),IF(LEFT(C128,1)="4",IFERROR(INDEX(组件分表!L:L,MATCH(VALUE(LEFT(C128,4)),组件分表!A:A,0)),"未找到"),"不匹配"))))</f>
        <v>标记碰到的首个敌方单位，并对其造成{0}伤害，标记单位死亡时，再次获取本卡，回合结束标记消失</v>
      </c>
      <c r="G128" s="26" t="str">
        <f>IF(LEFT(C128,1)="1",IFERROR(INDEX(单位卡分表!Q:Q,MATCH(C128,单位卡分表!A:A,0)),"未找到"),IF(LEFT(C128,1)="2",IFERROR(INDEX(技能卡分表!Q:Q,MATCH(C128,技能卡分表!A:A,0)),"未找到"),IF(LEFT(C128,1)="3",IFERROR(INDEX('永久加成分表（废弃）'!O:O,MATCH(C128,'永久加成分表（废弃）'!A:A,0)),"未找到"),IF(LEFT(C128,1)="4",IFERROR(INDEX(组件分表!S:S,MATCH(VALUE(LEFT(C128,4)),组件分表!A:A,0)),"未找到"),"不匹配"))))</f>
        <v>本卡的临时复制，英雄也能标记</v>
      </c>
      <c r="H128" s="44">
        <f t="shared" si="1"/>
        <v>200641</v>
      </c>
      <c r="I128" s="44" t="str">
        <f>IF(LEFT(C128,1)="1",IFERROR(IF(INDEX(单位卡分表!AG:AG,MATCH(C128,单位卡分表!A:A,0))=0,"",INDEX(单位卡分表!AG:AG,MATCH(C128,单位卡分表!A:A,0))),"未找到"),IF(LEFT(C128,1)="2",IFERROR(IF(INDEX(技能卡分表!AG:AG,MATCH(C128,技能卡分表!A:A,0))=0,"",INDEX(技能卡分表!AG:AG,MATCH(C128,技能卡分表!A:A,0))),"未找到"),IF(LEFT(C128,1)="3",IFERROR(IF(INDEX('永久加成分表（废弃）'!AF:AF,MATCH(C128,'永久加成分表（废弃）'!A:A,0))=0,"",INDEX('永久加成分表（废弃）'!AF:AF,MATCH(C128,'永久加成分表（废弃）'!A:A,0))),"未找到"),IF(LEFT(C128,1)="4",IFERROR(IF(INDEX(组件分表!R:R,MATCH(VALUE(LEFT(C128,4)),组件分表!A:A,0))=0,"",INDEX(组件分表!R:R,MATCH(VALUE(LEFT(C128,4)),组件分表!A:A,0))),"未找到"),"不匹配"))))</f>
        <v>HuntingMark</v>
      </c>
      <c r="J128" s="89">
        <v>3</v>
      </c>
      <c r="K128" s="90" t="str">
        <f>IF(LEFT(C128,1)="1",IFERROR(CHOOSE(MATCH(INDEX(单位卡分表!C:C,MATCH(C128,单位卡分表!A:A,0)),{1,4,6},0),"单位卡","英雄卡","雇佣兵卡"),""),"")</f>
        <v/>
      </c>
      <c r="L128" s="105"/>
      <c r="M128" s="105"/>
      <c r="N128" s="80">
        <v>9.87</v>
      </c>
      <c r="O128" s="80">
        <v>0.5</v>
      </c>
      <c r="P128" s="80">
        <v>0.1</v>
      </c>
      <c r="Q128" s="80">
        <v>0.94</v>
      </c>
      <c r="R128" s="80">
        <v>0.61</v>
      </c>
      <c r="S128" s="80">
        <v>5</v>
      </c>
      <c r="T128" s="94" t="str">
        <f>IFERROR(IF(LEFT(C128,1)="1",IF(INDEX(单位卡分表!AE:AE,MATCH(C128,单位卡分表!A:A,0))=0,"",INDEX(单位卡分表!AE:AE,MATCH(C128,单位卡分表!A:A,0))),IF(LEFT(C128,1)="2",IF(INDEX(技能卡分表!AE:AE,MATCH(C128,技能卡分表!A:A,0))=0,"",INDEX(技能卡分表!AE:AE,MATCH(C128,技能卡分表!A:A,0))),IF(LEFT(C128,1)="4",IF(INDEX(组件分表!W:W,MATCH(VALUE(LEFT(C128,4)),组件分表!A:A,0))=0,"",INDEX(组件分表!W:W,MATCH(VALUE(LEFT(C128,4)),组件分表!A:A,0))),""))),"")</f>
        <v>Times</v>
      </c>
      <c r="U128" s="95">
        <f>IFERROR(IF(LEFT(C128,1)="1",IF(INDEX(单位卡分表!AF:AF,MATCH(C128,单位卡分表!A:A,0))=0,"",INDEX(单位卡分表!AF:AF,MATCH(C128,单位卡分表!A:A,0))),IF(LEFT(C128,1)="2",IF(INDEX(技能卡分表!AF:AF,MATCH(C128,技能卡分表!A:A,0))=0,"",INDEX(技能卡分表!AF:AF,MATCH(C128,技能卡分表!A:A,0))),IF(LEFT(C128,1)="4",IF(INDEX(组件分表!X:X,MATCH(VALUE(LEFT(C128,4)),组件分表!A:A,0))=0,"",INDEX(组件分表!X:X,MATCH(VALUE(LEFT(C128,4)),组件分表!A:A,0))),""))),"")</f>
        <v>1</v>
      </c>
      <c r="V128" s="96" t="b">
        <v>0</v>
      </c>
      <c r="W128" s="97">
        <v>15</v>
      </c>
      <c r="X128" s="97"/>
      <c r="Y128" s="97"/>
      <c r="Z128" s="97"/>
      <c r="AA128" s="97"/>
      <c r="AB128" s="97"/>
      <c r="AC128" s="102"/>
    </row>
    <row r="129" ht="19" customHeight="1" spans="3:29">
      <c r="C129" s="44">
        <v>20065</v>
      </c>
      <c r="D129" s="44"/>
      <c r="E129" s="64" t="str">
        <f>IF(LEFT(C129,1)="1",IFERROR(INDEX(单位卡分表!B:B,MATCH(C129,单位卡分表!A:A,0)),"未找到"),IF(LEFT(C129,1)="2",IFERROR(INDEX(技能卡分表!B:B,MATCH(C129,技能卡分表!A:A,0)),"未找到"),IF(LEFT(C129,1)="3",IFERROR(INDEX('永久加成分表（废弃）'!B:B,MATCH(C129,'永久加成分表（废弃）'!A:A,0)),"未找到"),IF(LEFT(C129,1)="4",IFERROR(INDEX(组件分表!C:C,MATCH(VALUE(LEFT(C129,4)),组件分表!A:A,0)),"未找到"),"不匹配"))))</f>
        <v>回旋镖</v>
      </c>
      <c r="F129" s="26" t="str">
        <f>IF(LEFT(C129,1)="1",IFERROR(INDEX(单位卡分表!P:P,MATCH(C129,单位卡分表!A:A,0)),"未找到"),IF(LEFT(C129,1)="2",IFERROR(INDEX(技能卡分表!P:P,MATCH(C129,技能卡分表!A:A,0)),"未找到"),IF(LEFT(C129,1)="3",IFERROR(INDEX('永久加成分表（废弃）'!N:N,MATCH(C129,'永久加成分表（废弃）'!A:A,0)),"未找到"),IF(LEFT(C129,1)="4",IFERROR(INDEX(组件分表!L:L,MATCH(VALUE(LEFT(C129,4)),组件分表!A:A,0)),"未找到"),"不匹配"))))</f>
        <v>对随机敌方单位造成{0}点伤害，打出时有{1}%概率回到手牌，每次打出概率下降{2}%</v>
      </c>
      <c r="G129" s="26" t="str">
        <f>IF(LEFT(C129,1)="1",IFERROR(INDEX(单位卡分表!Q:Q,MATCH(C129,单位卡分表!A:A,0)),"未找到"),IF(LEFT(C129,1)="2",IFERROR(INDEX(技能卡分表!Q:Q,MATCH(C129,技能卡分表!A:A,0)),"未找到"),IF(LEFT(C129,1)="3",IFERROR(INDEX('永久加成分表（废弃）'!O:O,MATCH(C129,'永久加成分表（废弃）'!A:A,0)),"未找到"),IF(LEFT(C129,1)="4",IFERROR(INDEX(组件分表!S:S,MATCH(VALUE(LEFT(C129,4)),组件分表!A:A,0)),"未找到"),"不匹配"))))</f>
        <v>技能版羽毛球</v>
      </c>
      <c r="H129" s="44">
        <f t="shared" si="1"/>
        <v>200651</v>
      </c>
      <c r="I129" s="44" t="str">
        <f>IF(LEFT(C129,1)="1",IFERROR(IF(INDEX(单位卡分表!AG:AG,MATCH(C129,单位卡分表!A:A,0))=0,"",INDEX(单位卡分表!AG:AG,MATCH(C129,单位卡分表!A:A,0))),"未找到"),IF(LEFT(C129,1)="2",IFERROR(IF(INDEX(技能卡分表!AG:AG,MATCH(C129,技能卡分表!A:A,0))=0,"",INDEX(技能卡分表!AG:AG,MATCH(C129,技能卡分表!A:A,0))),"未找到"),IF(LEFT(C129,1)="3",IFERROR(IF(INDEX('永久加成分表（废弃）'!AF:AF,MATCH(C129,'永久加成分表（废弃）'!A:A,0))=0,"",INDEX('永久加成分表（废弃）'!AF:AF,MATCH(C129,'永久加成分表（废弃）'!A:A,0))),"未找到"),IF(LEFT(C129,1)="4",IFERROR(IF(INDEX(组件分表!R:R,MATCH(VALUE(LEFT(C129,4)),组件分表!A:A,0))=0,"",INDEX(组件分表!R:R,MATCH(VALUE(LEFT(C129,4)),组件分表!A:A,0))),"未找到"),"不匹配"))))</f>
        <v>ConsecutiveKill</v>
      </c>
      <c r="J129" s="89">
        <v>3</v>
      </c>
      <c r="K129" s="90" t="str">
        <f>IF(LEFT(C129,1)="1",IFERROR(CHOOSE(MATCH(INDEX(单位卡分表!C:C,MATCH(C129,单位卡分表!A:A,0)),{1,4,6},0),"单位卡","英雄卡","雇佣兵卡"),""),"")</f>
        <v/>
      </c>
      <c r="L129" s="105"/>
      <c r="M129" s="105"/>
      <c r="N129" s="80">
        <v>9.87</v>
      </c>
      <c r="O129" s="80">
        <v>0.5</v>
      </c>
      <c r="P129" s="80">
        <v>0.1</v>
      </c>
      <c r="Q129" s="80">
        <v>0.94</v>
      </c>
      <c r="R129" s="80">
        <v>0.61</v>
      </c>
      <c r="S129" s="80">
        <v>5</v>
      </c>
      <c r="T129" s="94" t="str">
        <f>IFERROR(IF(LEFT(C129,1)="1",IF(INDEX(单位卡分表!AE:AE,MATCH(C129,单位卡分表!A:A,0))=0,"",INDEX(单位卡分表!AE:AE,MATCH(C129,单位卡分表!A:A,0))),IF(LEFT(C129,1)="2",IF(INDEX(技能卡分表!AE:AE,MATCH(C129,技能卡分表!A:A,0))=0,"",INDEX(技能卡分表!AE:AE,MATCH(C129,技能卡分表!A:A,0))),IF(LEFT(C129,1)="4",IF(INDEX(组件分表!W:W,MATCH(VALUE(LEFT(C129,4)),组件分表!A:A,0))=0,"",INDEX(组件分表!W:W,MATCH(VALUE(LEFT(C129,4)),组件分表!A:A,0))),""))),"")</f>
        <v>Times</v>
      </c>
      <c r="U129" s="95">
        <f>IFERROR(IF(LEFT(C129,1)="1",IF(INDEX(单位卡分表!AF:AF,MATCH(C129,单位卡分表!A:A,0))=0,"",INDEX(单位卡分表!AF:AF,MATCH(C129,单位卡分表!A:A,0))),IF(LEFT(C129,1)="2",IF(INDEX(技能卡分表!AF:AF,MATCH(C129,技能卡分表!A:A,0))=0,"",INDEX(技能卡分表!AF:AF,MATCH(C129,技能卡分表!A:A,0))),IF(LEFT(C129,1)="4",IF(INDEX(组件分表!X:X,MATCH(VALUE(LEFT(C129,4)),组件分表!A:A,0))=0,"",INDEX(组件分表!X:X,MATCH(VALUE(LEFT(C129,4)),组件分表!A:A,0))),""))),"")</f>
        <v>1</v>
      </c>
      <c r="V129" s="96" t="b">
        <v>0</v>
      </c>
      <c r="W129" s="97">
        <v>10</v>
      </c>
      <c r="X129" s="97">
        <v>90</v>
      </c>
      <c r="Y129" s="97">
        <v>30</v>
      </c>
      <c r="Z129" s="97"/>
      <c r="AA129" s="97"/>
      <c r="AB129" s="97"/>
      <c r="AC129" s="102"/>
    </row>
    <row r="130" ht="19" customHeight="1" spans="3:29">
      <c r="C130" s="44">
        <v>20066</v>
      </c>
      <c r="D130" s="44"/>
      <c r="E130" s="64" t="str">
        <f>IF(LEFT(C130,1)="1",IFERROR(INDEX(单位卡分表!B:B,MATCH(C130,单位卡分表!A:A,0)),"未找到"),IF(LEFT(C130,1)="2",IFERROR(INDEX(技能卡分表!B:B,MATCH(C130,技能卡分表!A:A,0)),"未找到"),IF(LEFT(C130,1)="3",IFERROR(INDEX('永久加成分表（废弃）'!B:B,MATCH(C130,'永久加成分表（废弃）'!A:A,0)),"未找到"),IF(LEFT(C130,1)="4",IFERROR(INDEX(组件分表!C:C,MATCH(VALUE(LEFT(C130,4)),组件分表!A:A,0)),"未找到"),"不匹配"))))</f>
        <v>协力恢复</v>
      </c>
      <c r="F130" s="26" t="str">
        <f>IF(LEFT(C130,1)="1",IFERROR(INDEX(单位卡分表!P:P,MATCH(C130,单位卡分表!A:A,0)),"未找到"),IF(LEFT(C130,1)="2",IFERROR(INDEX(技能卡分表!P:P,MATCH(C130,技能卡分表!A:A,0)),"未找到"),IF(LEFT(C130,1)="3",IFERROR(INDEX('永久加成分表（废弃）'!N:N,MATCH(C130,'永久加成分表（废弃）'!A:A,0)),"未找到"),IF(LEFT(C130,1)="4",IFERROR(INDEX(组件分表!L:L,MATCH(VALUE(LEFT(C130,4)),组件分表!A:A,0)),"未找到"),"不匹配"))))</f>
        <v>打出时，我方单位比敌方单位每少一个，为所有我方单位回复{0}生命</v>
      </c>
      <c r="G130" s="26">
        <f>IF(LEFT(C130,1)="1",IFERROR(INDEX(单位卡分表!Q:Q,MATCH(C130,单位卡分表!A:A,0)),"未找到"),IF(LEFT(C130,1)="2",IFERROR(INDEX(技能卡分表!Q:Q,MATCH(C130,技能卡分表!A:A,0)),"未找到"),IF(LEFT(C130,1)="3",IFERROR(INDEX('永久加成分表（废弃）'!O:O,MATCH(C130,'永久加成分表（废弃）'!A:A,0)),"未找到"),IF(LEFT(C130,1)="4",IFERROR(INDEX(组件分表!S:S,MATCH(VALUE(LEFT(C130,4)),组件分表!A:A,0)),"未找到"),"不匹配"))))</f>
        <v>0</v>
      </c>
      <c r="H130" s="44">
        <f t="shared" si="1"/>
        <v>200661</v>
      </c>
      <c r="I130" s="44" t="str">
        <f>IF(LEFT(C130,1)="1",IFERROR(IF(INDEX(单位卡分表!AG:AG,MATCH(C130,单位卡分表!A:A,0))=0,"",INDEX(单位卡分表!AG:AG,MATCH(C130,单位卡分表!A:A,0))),"未找到"),IF(LEFT(C130,1)="2",IFERROR(IF(INDEX(技能卡分表!AG:AG,MATCH(C130,技能卡分表!A:A,0))=0,"",INDEX(技能卡分表!AG:AG,MATCH(C130,技能卡分表!A:A,0))),"未找到"),IF(LEFT(C130,1)="3",IFERROR(IF(INDEX('永久加成分表（废弃）'!AF:AF,MATCH(C130,'永久加成分表（废弃）'!A:A,0))=0,"",INDEX('永久加成分表（废弃）'!AF:AF,MATCH(C130,'永久加成分表（废弃）'!A:A,0))),"未找到"),IF(LEFT(C130,1)="4",IFERROR(IF(INDEX(组件分表!R:R,MATCH(VALUE(LEFT(C130,4)),组件分表!A:A,0))=0,"",INDEX(组件分表!R:R,MATCH(VALUE(LEFT(C130,4)),组件分表!A:A,0))),"未找到"),"不匹配"))))</f>
        <v>CooperativeRecovery</v>
      </c>
      <c r="J130" s="89">
        <v>5</v>
      </c>
      <c r="K130" s="90" t="str">
        <f>IF(LEFT(C130,1)="1",IFERROR(CHOOSE(MATCH(INDEX(单位卡分表!C:C,MATCH(C130,单位卡分表!A:A,0)),{1,4,6},0),"单位卡","英雄卡","雇佣兵卡"),""),"")</f>
        <v/>
      </c>
      <c r="L130" s="105"/>
      <c r="M130" s="105"/>
      <c r="N130" s="80">
        <v>9.87</v>
      </c>
      <c r="O130" s="80">
        <v>0.5</v>
      </c>
      <c r="P130" s="80">
        <v>0.1</v>
      </c>
      <c r="Q130" s="80">
        <v>0.94</v>
      </c>
      <c r="R130" s="80">
        <v>0.61</v>
      </c>
      <c r="S130" s="80">
        <v>5</v>
      </c>
      <c r="T130" s="94" t="str">
        <f>IFERROR(IF(LEFT(C130,1)="1",IF(INDEX(单位卡分表!AE:AE,MATCH(C130,单位卡分表!A:A,0))=0,"",INDEX(单位卡分表!AE:AE,MATCH(C130,单位卡分表!A:A,0))),IF(LEFT(C130,1)="2",IF(INDEX(技能卡分表!AE:AE,MATCH(C130,技能卡分表!A:A,0))=0,"",INDEX(技能卡分表!AE:AE,MATCH(C130,技能卡分表!A:A,0))),IF(LEFT(C130,1)="4",IF(INDEX(组件分表!W:W,MATCH(VALUE(LEFT(C130,4)),组件分表!A:A,0))=0,"",INDEX(组件分表!W:W,MATCH(VALUE(LEFT(C130,4)),组件分表!A:A,0))),""))),"")</f>
        <v>Times</v>
      </c>
      <c r="U130" s="95">
        <f>IFERROR(IF(LEFT(C130,1)="1",IF(INDEX(单位卡分表!AF:AF,MATCH(C130,单位卡分表!A:A,0))=0,"",INDEX(单位卡分表!AF:AF,MATCH(C130,单位卡分表!A:A,0))),IF(LEFT(C130,1)="2",IF(INDEX(技能卡分表!AF:AF,MATCH(C130,技能卡分表!A:A,0))=0,"",INDEX(技能卡分表!AF:AF,MATCH(C130,技能卡分表!A:A,0))),IF(LEFT(C130,1)="4",IF(INDEX(组件分表!X:X,MATCH(VALUE(LEFT(C130,4)),组件分表!A:A,0))=0,"",INDEX(组件分表!X:X,MATCH(VALUE(LEFT(C130,4)),组件分表!A:A,0))),""))),"")</f>
        <v>1</v>
      </c>
      <c r="V130" s="96" t="b">
        <v>0</v>
      </c>
      <c r="W130" s="97">
        <v>16</v>
      </c>
      <c r="X130" s="97"/>
      <c r="Y130" s="97"/>
      <c r="Z130" s="97"/>
      <c r="AA130" s="97"/>
      <c r="AB130" s="97"/>
      <c r="AC130" s="102"/>
    </row>
    <row r="131" ht="19" customHeight="1" spans="3:29">
      <c r="C131" s="44">
        <v>20067</v>
      </c>
      <c r="D131" s="44" t="s">
        <v>210</v>
      </c>
      <c r="E131" s="64" t="str">
        <f>IF(LEFT(C131,1)="1",IFERROR(INDEX(单位卡分表!B:B,MATCH(C131,单位卡分表!A:A,0)),"未找到"),IF(LEFT(C131,1)="2",IFERROR(INDEX(技能卡分表!B:B,MATCH(C131,技能卡分表!A:A,0)),"未找到"),IF(LEFT(C131,1)="3",IFERROR(INDEX('永久加成分表（废弃）'!B:B,MATCH(C131,'永久加成分表（废弃）'!A:A,0)),"未找到"),IF(LEFT(C131,1)="4",IFERROR(INDEX(组件分表!C:C,MATCH(VALUE(LEFT(C131,4)),组件分表!A:A,0)),"未找到"),"不匹配"))))</f>
        <v>金币机关枪</v>
      </c>
      <c r="F131" s="26" t="str">
        <f>IF(LEFT(C131,1)="1",IFERROR(INDEX(单位卡分表!P:P,MATCH(C131,单位卡分表!A:A,0)),"未找到"),IF(LEFT(C131,1)="2",IFERROR(INDEX(技能卡分表!P:P,MATCH(C131,技能卡分表!A:A,0)),"未找到"),IF(LEFT(C131,1)="3",IFERROR(INDEX('永久加成分表（废弃）'!N:N,MATCH(C131,'永久加成分表（废弃）'!A:A,0)),"未找到"),IF(LEFT(C131,1)="4",IFERROR(INDEX(组件分表!L:L,MATCH(VALUE(LEFT(C131,4)),组件分表!A:A,0)),"未找到"),"不匹配"))))</f>
        <v>连射，向瞄准方向发射子弹，伤害{0}{1}，弹药数量等于当前可用金币数的{2}%</v>
      </c>
      <c r="G131" s="26">
        <f>IF(LEFT(C131,1)="1",IFERROR(INDEX(单位卡分表!Q:Q,MATCH(C131,单位卡分表!A:A,0)),"未找到"),IF(LEFT(C131,1)="2",IFERROR(INDEX(技能卡分表!Q:Q,MATCH(C131,技能卡分表!A:A,0)),"未找到"),IF(LEFT(C131,1)="3",IFERROR(INDEX('永久加成分表（废弃）'!O:O,MATCH(C131,'永久加成分表（废弃）'!A:A,0)),"未找到"),IF(LEFT(C131,1)="4",IFERROR(INDEX(组件分表!S:S,MATCH(VALUE(LEFT(C131,4)),组件分表!A:A,0)),"未找到"),"不匹配"))))</f>
        <v>0</v>
      </c>
      <c r="H131" s="44">
        <f t="shared" si="1"/>
        <v>200671</v>
      </c>
      <c r="I131" s="44" t="str">
        <f>IF(LEFT(C131,1)="1",IFERROR(IF(INDEX(单位卡分表!AG:AG,MATCH(C131,单位卡分表!A:A,0))=0,"",INDEX(单位卡分表!AG:AG,MATCH(C131,单位卡分表!A:A,0))),"未找到"),IF(LEFT(C131,1)="2",IFERROR(IF(INDEX(技能卡分表!AG:AG,MATCH(C131,技能卡分表!A:A,0))=0,"",INDEX(技能卡分表!AG:AG,MATCH(C131,技能卡分表!A:A,0))),"未找到"),IF(LEFT(C131,1)="3",IFERROR(IF(INDEX('永久加成分表（废弃）'!AF:AF,MATCH(C131,'永久加成分表（废弃）'!A:A,0))=0,"",INDEX('永久加成分表（废弃）'!AF:AF,MATCH(C131,'永久加成分表（废弃）'!A:A,0))),"未找到"),IF(LEFT(C131,1)="4",IFERROR(IF(INDEX(组件分表!R:R,MATCH(VALUE(LEFT(C131,4)),组件分表!A:A,0))=0,"",INDEX(组件分表!R:R,MATCH(VALUE(LEFT(C131,4)),组件分表!A:A,0))),"未找到"),"不匹配"))))</f>
        <v>MachineGun</v>
      </c>
      <c r="J131" s="89"/>
      <c r="K131" s="90" t="str">
        <f>IF(LEFT(C131,1)="1",IFERROR(CHOOSE(MATCH(INDEX(单位卡分表!C:C,MATCH(C131,单位卡分表!A:A,0)),{1,4,6},0),"单位卡","英雄卡","雇佣兵卡"),""),"")</f>
        <v/>
      </c>
      <c r="L131" s="105"/>
      <c r="M131" s="105"/>
      <c r="N131" s="80">
        <v>9.87</v>
      </c>
      <c r="O131" s="80">
        <v>0.5</v>
      </c>
      <c r="P131" s="80">
        <v>0.1</v>
      </c>
      <c r="Q131" s="80">
        <v>0.94</v>
      </c>
      <c r="R131" s="80">
        <v>0.61</v>
      </c>
      <c r="S131" s="80">
        <v>5</v>
      </c>
      <c r="T131" s="94" t="str">
        <f>IFERROR(IF(LEFT(C131,1)="1",IF(INDEX(单位卡分表!AE:AE,MATCH(C131,单位卡分表!A:A,0))=0,"",INDEX(单位卡分表!AE:AE,MATCH(C131,单位卡分表!A:A,0))),IF(LEFT(C131,1)="2",IF(INDEX(技能卡分表!AE:AE,MATCH(C131,技能卡分表!A:A,0))=0,"",INDEX(技能卡分表!AE:AE,MATCH(C131,技能卡分表!A:A,0))),IF(LEFT(C131,1)="4",IF(INDEX(组件分表!W:W,MATCH(VALUE(LEFT(C131,4)),组件分表!A:A,0))=0,"",INDEX(组件分表!W:W,MATCH(VALUE(LEFT(C131,4)),组件分表!A:A,0))),""))),"")</f>
        <v>Times</v>
      </c>
      <c r="U131" s="95">
        <f>IFERROR(IF(LEFT(C131,1)="1",IF(INDEX(单位卡分表!AF:AF,MATCH(C131,单位卡分表!A:A,0))=0,"",INDEX(单位卡分表!AF:AF,MATCH(C131,单位卡分表!A:A,0))),IF(LEFT(C131,1)="2",IF(INDEX(技能卡分表!AF:AF,MATCH(C131,技能卡分表!A:A,0))=0,"",INDEX(技能卡分表!AF:AF,MATCH(C131,技能卡分表!A:A,0))),IF(LEFT(C131,1)="4",IF(INDEX(组件分表!X:X,MATCH(VALUE(LEFT(C131,4)),组件分表!A:A,0))=0,"",INDEX(组件分表!X:X,MATCH(VALUE(LEFT(C131,4)),组件分表!A:A,0))),""))),"")</f>
        <v>1</v>
      </c>
      <c r="V131" s="96" t="b">
        <v>0</v>
      </c>
      <c r="W131" s="99">
        <v>20071</v>
      </c>
      <c r="X131" s="106">
        <v>1</v>
      </c>
      <c r="Y131" s="99">
        <v>80</v>
      </c>
      <c r="Z131" s="99">
        <v>0.3</v>
      </c>
      <c r="AA131" s="99">
        <v>0.1</v>
      </c>
      <c r="AB131" s="106">
        <v>4</v>
      </c>
      <c r="AC131" s="103"/>
    </row>
    <row r="132" ht="19" customHeight="1" spans="3:29">
      <c r="C132" s="44">
        <v>20068</v>
      </c>
      <c r="D132" s="44"/>
      <c r="E132" s="64" t="str">
        <f>IF(LEFT(C132,1)="1",IFERROR(INDEX(单位卡分表!B:B,MATCH(C132,单位卡分表!A:A,0)),"未找到"),IF(LEFT(C132,1)="2",IFERROR(INDEX(技能卡分表!B:B,MATCH(C132,技能卡分表!A:A,0)),"未找到"),IF(LEFT(C132,1)="3",IFERROR(INDEX('永久加成分表（废弃）'!B:B,MATCH(C132,'永久加成分表（废弃）'!A:A,0)),"未找到"),IF(LEFT(C132,1)="4",IFERROR(INDEX(组件分表!C:C,MATCH(VALUE(LEFT(C132,4)),组件分表!A:A,0)),"未找到"),"不匹配"))))</f>
        <v>集合</v>
      </c>
      <c r="F132" s="26" t="str">
        <f>IF(LEFT(C132,1)="1",IFERROR(INDEX(单位卡分表!P:P,MATCH(C132,单位卡分表!A:A,0)),"未找到"),IF(LEFT(C132,1)="2",IFERROR(INDEX(技能卡分表!P:P,MATCH(C132,技能卡分表!A:A,0)),"未找到"),IF(LEFT(C132,1)="3",IFERROR(INDEX('永久加成分表（废弃）'!N:N,MATCH(C132,'永久加成分表（废弃）'!A:A,0)),"未找到"),IF(LEFT(C132,1)="4",IFERROR(INDEX(组件分表!L:L,MATCH(VALUE(LEFT(C132,4)),组件分表!A:A,0)),"未找到"),"不匹配"))))</f>
        <v>保留，打出时，将场上所有我方同名随从融合成一个，属性继承{0}%</v>
      </c>
      <c r="G132" s="26" t="str">
        <f>IF(LEFT(C132,1)="1",IFERROR(INDEX(单位卡分表!Q:Q,MATCH(C132,单位卡分表!A:A,0)),"未找到"),IF(LEFT(C132,1)="2",IFERROR(INDEX(技能卡分表!Q:Q,MATCH(C132,技能卡分表!A:A,0)),"未找到"),IF(LEFT(C132,1)="3",IFERROR(INDEX('永久加成分表（废弃）'!O:O,MATCH(C132,'永久加成分表（废弃）'!A:A,0)),"未找到"),IF(LEFT(C132,1)="4",IFERROR(INDEX(组件分表!S:S,MATCH(VALUE(LEFT(C132,4)),组件分表!A:A,0)),"未找到"),"不匹配"))))</f>
        <v>随机选择其中一个作为载体即可，属性为当前属性。例如场上三个羽毛球，随机挑其中一个，获得另外两个{0}%属性，另外两个杀死</v>
      </c>
      <c r="H132" s="44">
        <f t="shared" si="1"/>
        <v>200681</v>
      </c>
      <c r="I132" s="44" t="str">
        <f>IF(LEFT(C132,1)="1",IFERROR(IF(INDEX(单位卡分表!AG:AG,MATCH(C132,单位卡分表!A:A,0))=0,"",INDEX(单位卡分表!AG:AG,MATCH(C132,单位卡分表!A:A,0))),"未找到"),IF(LEFT(C132,1)="2",IFERROR(IF(INDEX(技能卡分表!AG:AG,MATCH(C132,技能卡分表!A:A,0))=0,"",INDEX(技能卡分表!AG:AG,MATCH(C132,技能卡分表!A:A,0))),"未找到"),IF(LEFT(C132,1)="3",IFERROR(IF(INDEX('永久加成分表（废弃）'!AF:AF,MATCH(C132,'永久加成分表（废弃）'!A:A,0))=0,"",INDEX('永久加成分表（废弃）'!AF:AF,MATCH(C132,'永久加成分表（废弃）'!A:A,0))),"未找到"),IF(LEFT(C132,1)="4",IFERROR(IF(INDEX(组件分表!R:R,MATCH(VALUE(LEFT(C132,4)),组件分表!A:A,0))=0,"",INDEX(组件分表!R:R,MATCH(VALUE(LEFT(C132,4)),组件分表!A:A,0))),"未找到"),"不匹配"))))</f>
        <v>Fusion</v>
      </c>
      <c r="J132" s="89">
        <v>4</v>
      </c>
      <c r="K132" s="90" t="str">
        <f>IF(LEFT(C132,1)="1",IFERROR(CHOOSE(MATCH(INDEX(单位卡分表!C:C,MATCH(C132,单位卡分表!A:A,0)),{1,4,6},0),"单位卡","英雄卡","雇佣兵卡"),""),"")</f>
        <v/>
      </c>
      <c r="L132" s="105"/>
      <c r="M132" s="105"/>
      <c r="N132" s="80">
        <v>9.87</v>
      </c>
      <c r="O132" s="80">
        <v>0.5</v>
      </c>
      <c r="P132" s="80">
        <v>0.1</v>
      </c>
      <c r="Q132" s="80">
        <v>0.94</v>
      </c>
      <c r="R132" s="80">
        <v>0.61</v>
      </c>
      <c r="S132" s="80">
        <v>5</v>
      </c>
      <c r="T132" s="94" t="str">
        <f>IFERROR(IF(LEFT(C132,1)="1",IF(INDEX(单位卡分表!AE:AE,MATCH(C132,单位卡分表!A:A,0))=0,"",INDEX(单位卡分表!AE:AE,MATCH(C132,单位卡分表!A:A,0))),IF(LEFT(C132,1)="2",IF(INDEX(技能卡分表!AE:AE,MATCH(C132,技能卡分表!A:A,0))=0,"",INDEX(技能卡分表!AE:AE,MATCH(C132,技能卡分表!A:A,0))),IF(LEFT(C132,1)="4",IF(INDEX(组件分表!W:W,MATCH(VALUE(LEFT(C132,4)),组件分表!A:A,0))=0,"",INDEX(组件分表!W:W,MATCH(VALUE(LEFT(C132,4)),组件分表!A:A,0))),""))),"")</f>
        <v>Times</v>
      </c>
      <c r="U132" s="95">
        <f>IFERROR(IF(LEFT(C132,1)="1",IF(INDEX(单位卡分表!AF:AF,MATCH(C132,单位卡分表!A:A,0))=0,"",INDEX(单位卡分表!AF:AF,MATCH(C132,单位卡分表!A:A,0))),IF(LEFT(C132,1)="2",IF(INDEX(技能卡分表!AF:AF,MATCH(C132,技能卡分表!A:A,0))=0,"",INDEX(技能卡分表!AF:AF,MATCH(C132,技能卡分表!A:A,0))),IF(LEFT(C132,1)="4",IF(INDEX(组件分表!X:X,MATCH(VALUE(LEFT(C132,4)),组件分表!A:A,0))=0,"",INDEX(组件分表!X:X,MATCH(VALUE(LEFT(C132,4)),组件分表!A:A,0))),""))),"")</f>
        <v>1</v>
      </c>
      <c r="V132" s="96" t="b">
        <v>0</v>
      </c>
      <c r="W132" s="97">
        <v>100</v>
      </c>
      <c r="X132" s="97"/>
      <c r="Y132" s="97"/>
      <c r="Z132" s="97"/>
      <c r="AA132" s="97"/>
      <c r="AB132" s="97"/>
      <c r="AC132" s="102"/>
    </row>
    <row r="133" ht="19" customHeight="1" spans="3:29">
      <c r="C133" s="44">
        <v>20069</v>
      </c>
      <c r="D133" s="44" t="s">
        <v>210</v>
      </c>
      <c r="E133" s="64" t="str">
        <f>IF(LEFT(C133,1)="1",IFERROR(INDEX(单位卡分表!B:B,MATCH(C133,单位卡分表!A:A,0)),"未找到"),IF(LEFT(C133,1)="2",IFERROR(INDEX(技能卡分表!B:B,MATCH(C133,技能卡分表!A:A,0)),"未找到"),IF(LEFT(C133,1)="3",IFERROR(INDEX('永久加成分表（废弃）'!B:B,MATCH(C133,'永久加成分表（废弃）'!A:A,0)),"未找到"),IF(LEFT(C133,1)="4",IFERROR(INDEX(组件分表!C:C,MATCH(VALUE(LEFT(C133,4)),组件分表!A:A,0)),"未找到"),"不匹配"))))</f>
        <v>剥削</v>
      </c>
      <c r="F133" s="26" t="str">
        <f>IF(LEFT(C133,1)="1",IFERROR(INDEX(单位卡分表!P:P,MATCH(C133,单位卡分表!A:A,0)),"未找到"),IF(LEFT(C133,1)="2",IFERROR(INDEX(技能卡分表!P:P,MATCH(C133,技能卡分表!A:A,0)),"未找到"),IF(LEFT(C133,1)="3",IFERROR(INDEX('永久加成分表（废弃）'!N:N,MATCH(C133,'永久加成分表（废弃）'!A:A,0)),"未找到"),IF(LEFT(C133,1)="4",IFERROR(INDEX(组件分表!L:L,MATCH(VALUE(LEFT(C133,4)),组件分表!A:A,0)),"未找到"),"不匹配"))))</f>
        <v>对随机{0}个我方单位造成{1}点伤害，获得{2}个金币</v>
      </c>
      <c r="G133" s="26" t="str">
        <f>IF(LEFT(C133,1)="1",IFERROR(INDEX(单位卡分表!Q:Q,MATCH(C133,单位卡分表!A:A,0)),"未找到"),IF(LEFT(C133,1)="2",IFERROR(INDEX(技能卡分表!Q:Q,MATCH(C133,技能卡分表!A:A,0)),"未找到"),IF(LEFT(C133,1)="3",IFERROR(INDEX('永久加成分表（废弃）'!O:O,MATCH(C133,'永久加成分表（废弃）'!A:A,0)),"未找到"),IF(LEFT(C133,1)="4",IFERROR(INDEX(组件分表!S:S,MATCH(VALUE(LEFT(C133,4)),组件分表!A:A,0)),"未找到"),"不匹配"))))</f>
        <v>若场上没有击中友方，就不生效，若击中友方但是因为圣盾这些没造成伤害，还是生效的</v>
      </c>
      <c r="H133" s="44">
        <f t="shared" ref="H133:H196" si="2">C133*10+1</f>
        <v>200691</v>
      </c>
      <c r="I133" s="44" t="str">
        <f>IF(LEFT(C133,1)="1",IFERROR(IF(INDEX(单位卡分表!AG:AG,MATCH(C133,单位卡分表!A:A,0))=0,"",INDEX(单位卡分表!AG:AG,MATCH(C133,单位卡分表!A:A,0))),"未找到"),IF(LEFT(C133,1)="2",IFERROR(IF(INDEX(技能卡分表!AG:AG,MATCH(C133,技能卡分表!A:A,0))=0,"",INDEX(技能卡分表!AG:AG,MATCH(C133,技能卡分表!A:A,0))),"未找到"),IF(LEFT(C133,1)="3",IFERROR(IF(INDEX('永久加成分表（废弃）'!AF:AF,MATCH(C133,'永久加成分表（废弃）'!A:A,0))=0,"",INDEX('永久加成分表（废弃）'!AF:AF,MATCH(C133,'永久加成分表（废弃）'!A:A,0))),"未找到"),IF(LEFT(C133,1)="4",IFERROR(IF(INDEX(组件分表!R:R,MATCH(VALUE(LEFT(C133,4)),组件分表!A:A,0))=0,"",INDEX(组件分表!R:R,MATCH(VALUE(LEFT(C133,4)),组件分表!A:A,0))),"未找到"),"不匹配"))))</f>
        <v>DonateBlood</v>
      </c>
      <c r="J133" s="89"/>
      <c r="K133" s="90" t="str">
        <f>IF(LEFT(C133,1)="1",IFERROR(CHOOSE(MATCH(INDEX(单位卡分表!C:C,MATCH(C133,单位卡分表!A:A,0)),{1,4,6},0),"单位卡","英雄卡","雇佣兵卡"),""),"")</f>
        <v/>
      </c>
      <c r="L133" s="105"/>
      <c r="M133" s="105"/>
      <c r="N133" s="80">
        <v>9.87</v>
      </c>
      <c r="O133" s="80">
        <v>0.5</v>
      </c>
      <c r="P133" s="80">
        <v>0.1</v>
      </c>
      <c r="Q133" s="80">
        <v>0.94</v>
      </c>
      <c r="R133" s="80">
        <v>0.61</v>
      </c>
      <c r="S133" s="80">
        <v>5</v>
      </c>
      <c r="T133" s="94" t="str">
        <f>IFERROR(IF(LEFT(C133,1)="1",IF(INDEX(单位卡分表!AE:AE,MATCH(C133,单位卡分表!A:A,0))=0,"",INDEX(单位卡分表!AE:AE,MATCH(C133,单位卡分表!A:A,0))),IF(LEFT(C133,1)="2",IF(INDEX(技能卡分表!AE:AE,MATCH(C133,技能卡分表!A:A,0))=0,"",INDEX(技能卡分表!AE:AE,MATCH(C133,技能卡分表!A:A,0))),IF(LEFT(C133,1)="4",IF(INDEX(组件分表!W:W,MATCH(VALUE(LEFT(C133,4)),组件分表!A:A,0))=0,"",INDEX(组件分表!W:W,MATCH(VALUE(LEFT(C133,4)),组件分表!A:A,0))),""))),"")</f>
        <v>Times</v>
      </c>
      <c r="U133" s="95">
        <f>IFERROR(IF(LEFT(C133,1)="1",IF(INDEX(单位卡分表!AF:AF,MATCH(C133,单位卡分表!A:A,0))=0,"",INDEX(单位卡分表!AF:AF,MATCH(C133,单位卡分表!A:A,0))),IF(LEFT(C133,1)="2",IF(INDEX(技能卡分表!AF:AF,MATCH(C133,技能卡分表!A:A,0))=0,"",INDEX(技能卡分表!AF:AF,MATCH(C133,技能卡分表!A:A,0))),IF(LEFT(C133,1)="4",IF(INDEX(组件分表!X:X,MATCH(VALUE(LEFT(C133,4)),组件分表!A:A,0))=0,"",INDEX(组件分表!X:X,MATCH(VALUE(LEFT(C133,4)),组件分表!A:A,0))),""))),"")</f>
        <v>1</v>
      </c>
      <c r="V133" s="96" t="b">
        <v>0</v>
      </c>
      <c r="W133" s="99">
        <v>1</v>
      </c>
      <c r="X133" s="99">
        <v>50</v>
      </c>
      <c r="Y133" s="99">
        <v>8</v>
      </c>
      <c r="Z133" s="99"/>
      <c r="AA133" s="99"/>
      <c r="AB133" s="99"/>
      <c r="AC133" s="103"/>
    </row>
    <row r="134" ht="19" customHeight="1" spans="3:29">
      <c r="C134" s="44">
        <v>20070</v>
      </c>
      <c r="D134" s="44"/>
      <c r="E134" s="64" t="str">
        <f>IF(LEFT(C134,1)="1",IFERROR(INDEX(单位卡分表!B:B,MATCH(C134,单位卡分表!A:A,0)),"未找到"),IF(LEFT(C134,1)="2",IFERROR(INDEX(技能卡分表!B:B,MATCH(C134,技能卡分表!A:A,0)),"未找到"),IF(LEFT(C134,1)="3",IFERROR(INDEX('永久加成分表（废弃）'!B:B,MATCH(C134,'永久加成分表（废弃）'!A:A,0)),"未找到"),IF(LEFT(C134,1)="4",IFERROR(INDEX(组件分表!C:C,MATCH(VALUE(LEFT(C134,4)),组件分表!A:A,0)),"未找到"),"不匹配"))))</f>
        <v>夺魂</v>
      </c>
      <c r="F134" s="26" t="str">
        <f>IF(LEFT(C134,1)="1",IFERROR(INDEX(单位卡分表!P:P,MATCH(C134,单位卡分表!A:A,0)),"未找到"),IF(LEFT(C134,1)="2",IFERROR(INDEX(技能卡分表!P:P,MATCH(C134,技能卡分表!A:A,0)),"未找到"),IF(LEFT(C134,1)="3",IFERROR(INDEX('永久加成分表（废弃）'!N:N,MATCH(C134,'永久加成分表（废弃）'!A:A,0)),"未找到"),IF(LEFT(C134,1)="4",IFERROR(INDEX(组件分表!L:L,MATCH(VALUE(LEFT(C134,4)),组件分表!A:A,0)),"未找到"),"不匹配"))))</f>
        <v>碰到首个敌方单位时，对其造成{0}伤害，若击杀，则召唤一个该单位的我方复制</v>
      </c>
      <c r="G134" s="26" t="str">
        <f>IF(LEFT(C134,1)="1",IFERROR(INDEX(单位卡分表!Q:Q,MATCH(C134,单位卡分表!A:A,0)),"未找到"),IF(LEFT(C134,1)="2",IFERROR(INDEX(技能卡分表!Q:Q,MATCH(C134,技能卡分表!A:A,0)),"未找到"),IF(LEFT(C134,1)="3",IFERROR(INDEX('永久加成分表（废弃）'!O:O,MATCH(C134,'永久加成分表（废弃）'!A:A,0)),"未找到"),IF(LEFT(C134,1)="4",IFERROR(INDEX(组件分表!S:S,MATCH(VALUE(LEFT(C134,4)),组件分表!A:A,0)),"未找到"),"不匹配"))))</f>
        <v>不保留属性和buff，相当于一张新卡，重新召唤在原地，敌方变我方</v>
      </c>
      <c r="H134" s="44">
        <f t="shared" si="2"/>
        <v>200701</v>
      </c>
      <c r="I134" s="44" t="str">
        <f>IF(LEFT(C134,1)="1",IFERROR(IF(INDEX(单位卡分表!AG:AG,MATCH(C134,单位卡分表!A:A,0))=0,"",INDEX(单位卡分表!AG:AG,MATCH(C134,单位卡分表!A:A,0))),"未找到"),IF(LEFT(C134,1)="2",IFERROR(IF(INDEX(技能卡分表!AG:AG,MATCH(C134,技能卡分表!A:A,0))=0,"",INDEX(技能卡分表!AG:AG,MATCH(C134,技能卡分表!A:A,0))),"未找到"),IF(LEFT(C134,1)="3",IFERROR(IF(INDEX('永久加成分表（废弃）'!AF:AF,MATCH(C134,'永久加成分表（废弃）'!A:A,0))=0,"",INDEX('永久加成分表（废弃）'!AF:AF,MATCH(C134,'永久加成分表（废弃）'!A:A,0))),"未找到"),IF(LEFT(C134,1)="4",IFERROR(IF(INDEX(组件分表!R:R,MATCH(VALUE(LEFT(C134,4)),组件分表!A:A,0))=0,"",INDEX(组件分表!R:R,MATCH(VALUE(LEFT(C134,4)),组件分表!A:A,0))),"未找到"),"不匹配"))))</f>
        <v>Induce2Capitulate</v>
      </c>
      <c r="J134" s="89">
        <v>4</v>
      </c>
      <c r="K134" s="90" t="str">
        <f>IF(LEFT(C134,1)="1",IFERROR(CHOOSE(MATCH(INDEX(单位卡分表!C:C,MATCH(C134,单位卡分表!A:A,0)),{1,4,6},0),"单位卡","英雄卡","雇佣兵卡"),""),"")</f>
        <v/>
      </c>
      <c r="L134" s="105"/>
      <c r="M134" s="105"/>
      <c r="N134" s="80">
        <v>9.87</v>
      </c>
      <c r="O134" s="80">
        <v>0.5</v>
      </c>
      <c r="P134" s="80">
        <v>0.1</v>
      </c>
      <c r="Q134" s="80">
        <v>0.94</v>
      </c>
      <c r="R134" s="80">
        <v>0.61</v>
      </c>
      <c r="S134" s="80">
        <v>5</v>
      </c>
      <c r="T134" s="94" t="str">
        <f>IFERROR(IF(LEFT(C134,1)="1",IF(INDEX(单位卡分表!AE:AE,MATCH(C134,单位卡分表!A:A,0))=0,"",INDEX(单位卡分表!AE:AE,MATCH(C134,单位卡分表!A:A,0))),IF(LEFT(C134,1)="2",IF(INDEX(技能卡分表!AE:AE,MATCH(C134,技能卡分表!A:A,0))=0,"",INDEX(技能卡分表!AE:AE,MATCH(C134,技能卡分表!A:A,0))),IF(LEFT(C134,1)="4",IF(INDEX(组件分表!W:W,MATCH(VALUE(LEFT(C134,4)),组件分表!A:A,0))=0,"",INDEX(组件分表!W:W,MATCH(VALUE(LEFT(C134,4)),组件分表!A:A,0))),""))),"")</f>
        <v>Times</v>
      </c>
      <c r="U134" s="95">
        <f>IFERROR(IF(LEFT(C134,1)="1",IF(INDEX(单位卡分表!AF:AF,MATCH(C134,单位卡分表!A:A,0))=0,"",INDEX(单位卡分表!AF:AF,MATCH(C134,单位卡分表!A:A,0))),IF(LEFT(C134,1)="2",IF(INDEX(技能卡分表!AF:AF,MATCH(C134,技能卡分表!A:A,0))=0,"",INDEX(技能卡分表!AF:AF,MATCH(C134,技能卡分表!A:A,0))),IF(LEFT(C134,1)="4",IF(INDEX(组件分表!X:X,MATCH(VALUE(LEFT(C134,4)),组件分表!A:A,0))=0,"",INDEX(组件分表!X:X,MATCH(VALUE(LEFT(C134,4)),组件分表!A:A,0))),""))),"")</f>
        <v>1</v>
      </c>
      <c r="V134" s="96" t="b">
        <v>0</v>
      </c>
      <c r="W134" s="97">
        <v>20</v>
      </c>
      <c r="X134" s="97"/>
      <c r="Y134" s="97"/>
      <c r="Z134" s="97"/>
      <c r="AA134" s="97"/>
      <c r="AB134" s="97"/>
      <c r="AC134" s="102"/>
    </row>
    <row r="135" ht="19" customHeight="1" spans="3:29">
      <c r="C135" s="44">
        <v>20071</v>
      </c>
      <c r="D135" s="44" t="s">
        <v>210</v>
      </c>
      <c r="E135" s="64" t="str">
        <f>IF(LEFT(C135,1)="1",IFERROR(INDEX(单位卡分表!B:B,MATCH(C135,单位卡分表!A:A,0)),"未找到"),IF(LEFT(C135,1)="2",IFERROR(INDEX(技能卡分表!B:B,MATCH(C135,技能卡分表!A:A,0)),"未找到"),IF(LEFT(C135,1)="3",IFERROR(INDEX('永久加成分表（废弃）'!B:B,MATCH(C135,'永久加成分表（废弃）'!A:A,0)),"未找到"),IF(LEFT(C135,1)="4",IFERROR(INDEX(组件分表!C:C,MATCH(VALUE(LEFT(C135,4)),组件分表!A:A,0)),"未找到"),"不匹配"))))</f>
        <v>金币机关枪子弹</v>
      </c>
      <c r="F135" s="26" t="str">
        <f>IF(LEFT(C135,1)="1",IFERROR(INDEX(单位卡分表!P:P,MATCH(C135,单位卡分表!A:A,0)),"未找到"),IF(LEFT(C135,1)="2",IFERROR(INDEX(技能卡分表!P:P,MATCH(C135,技能卡分表!A:A,0)),"未找到"),IF(LEFT(C135,1)="3",IFERROR(INDEX('永久加成分表（废弃）'!N:N,MATCH(C135,'永久加成分表（废弃）'!A:A,0)),"未找到"),IF(LEFT(C135,1)="4",IFERROR(INDEX(组件分表!L:L,MATCH(VALUE(LEFT(C135,4)),组件分表!A:A,0)),"未找到"),"不匹配"))))</f>
        <v>伤害{0}</v>
      </c>
      <c r="G135" s="26">
        <f>IF(LEFT(C135,1)="1",IFERROR(INDEX(单位卡分表!Q:Q,MATCH(C135,单位卡分表!A:A,0)),"未找到"),IF(LEFT(C135,1)="2",IFERROR(INDEX(技能卡分表!Q:Q,MATCH(C135,技能卡分表!A:A,0)),"未找到"),IF(LEFT(C135,1)="3",IFERROR(INDEX('永久加成分表（废弃）'!O:O,MATCH(C135,'永久加成分表（废弃）'!A:A,0)),"未找到"),IF(LEFT(C135,1)="4",IFERROR(INDEX(组件分表!S:S,MATCH(VALUE(LEFT(C135,4)),组件分表!A:A,0)),"未找到"),"不匹配"))))</f>
        <v>0</v>
      </c>
      <c r="H135" s="44">
        <f t="shared" si="2"/>
        <v>200711</v>
      </c>
      <c r="I135" s="44" t="str">
        <f>IF(LEFT(C135,1)="1",IFERROR(IF(INDEX(单位卡分表!AG:AG,MATCH(C135,单位卡分表!A:A,0))=0,"",INDEX(单位卡分表!AG:AG,MATCH(C135,单位卡分表!A:A,0))),"未找到"),IF(LEFT(C135,1)="2",IFERROR(IF(INDEX(技能卡分表!AG:AG,MATCH(C135,技能卡分表!A:A,0))=0,"",INDEX(技能卡分表!AG:AG,MATCH(C135,技能卡分表!A:A,0))),"未找到"),IF(LEFT(C135,1)="3",IFERROR(IF(INDEX('永久加成分表（废弃）'!AF:AF,MATCH(C135,'永久加成分表（废弃）'!A:A,0))=0,"",INDEX('永久加成分表（废弃）'!AF:AF,MATCH(C135,'永久加成分表（废弃）'!A:A,0))),"未找到"),IF(LEFT(C135,1)="4",IFERROR(IF(INDEX(组件分表!R:R,MATCH(VALUE(LEFT(C135,4)),组件分表!A:A,0))=0,"",INDEX(组件分表!R:R,MATCH(VALUE(LEFT(C135,4)),组件分表!A:A,0))),"未找到"),"不匹配"))))</f>
        <v>NormalBullet</v>
      </c>
      <c r="J135" s="89"/>
      <c r="K135" s="90" t="str">
        <f>IF(LEFT(C135,1)="1",IFERROR(CHOOSE(MATCH(INDEX(单位卡分表!C:C,MATCH(C135,单位卡分表!A:A,0)),{1,4,6},0),"单位卡","英雄卡","雇佣兵卡"),""),"")</f>
        <v/>
      </c>
      <c r="L135" s="105"/>
      <c r="M135" s="105"/>
      <c r="N135" s="80">
        <v>9.87</v>
      </c>
      <c r="O135" s="80">
        <v>0.5</v>
      </c>
      <c r="P135" s="80">
        <v>0.1</v>
      </c>
      <c r="Q135" s="80">
        <v>0.94</v>
      </c>
      <c r="R135" s="80">
        <v>0.61</v>
      </c>
      <c r="S135" s="80">
        <v>5</v>
      </c>
      <c r="T135" s="94" t="str">
        <f>IFERROR(IF(LEFT(C135,1)="1",IF(INDEX(单位卡分表!AE:AE,MATCH(C135,单位卡分表!A:A,0))=0,"",INDEX(单位卡分表!AE:AE,MATCH(C135,单位卡分表!A:A,0))),IF(LEFT(C135,1)="2",IF(INDEX(技能卡分表!AE:AE,MATCH(C135,技能卡分表!A:A,0))=0,"",INDEX(技能卡分表!AE:AE,MATCH(C135,技能卡分表!A:A,0))),IF(LEFT(C135,1)="4",IF(INDEX(组件分表!W:W,MATCH(VALUE(LEFT(C135,4)),组件分表!A:A,0))=0,"",INDEX(组件分表!W:W,MATCH(VALUE(LEFT(C135,4)),组件分表!A:A,0))),""))),"")</f>
        <v>Times</v>
      </c>
      <c r="U135" s="95">
        <f>IFERROR(IF(LEFT(C135,1)="1",IF(INDEX(单位卡分表!AF:AF,MATCH(C135,单位卡分表!A:A,0))=0,"",INDEX(单位卡分表!AF:AF,MATCH(C135,单位卡分表!A:A,0))),IF(LEFT(C135,1)="2",IF(INDEX(技能卡分表!AF:AF,MATCH(C135,技能卡分表!A:A,0))=0,"",INDEX(技能卡分表!AF:AF,MATCH(C135,技能卡分表!A:A,0))),IF(LEFT(C135,1)="4",IF(INDEX(组件分表!X:X,MATCH(VALUE(LEFT(C135,4)),组件分表!A:A,0))=0,"",INDEX(组件分表!X:X,MATCH(VALUE(LEFT(C135,4)),组件分表!A:A,0))),""))),"")</f>
        <v>1</v>
      </c>
      <c r="V135" s="96" t="b">
        <v>0</v>
      </c>
      <c r="W135" s="99">
        <v>5</v>
      </c>
      <c r="X135" s="99"/>
      <c r="Y135" s="99"/>
      <c r="Z135" s="99"/>
      <c r="AA135" s="99"/>
      <c r="AB135" s="99"/>
      <c r="AC135" s="103"/>
    </row>
    <row r="136" ht="19" customHeight="1" spans="3:29">
      <c r="C136" s="44">
        <v>20072</v>
      </c>
      <c r="D136" s="44"/>
      <c r="E136" s="64" t="str">
        <f>IF(LEFT(C136,1)="1",IFERROR(INDEX(单位卡分表!B:B,MATCH(C136,单位卡分表!A:A,0)),"未找到"),IF(LEFT(C136,1)="2",IFERROR(INDEX(技能卡分表!B:B,MATCH(C136,技能卡分表!A:A,0)),"未找到"),IF(LEFT(C136,1)="3",IFERROR(INDEX('永久加成分表（废弃）'!B:B,MATCH(C136,'永久加成分表（废弃）'!A:A,0)),"未找到"),IF(LEFT(C136,1)="4",IFERROR(INDEX(组件分表!C:C,MATCH(VALUE(LEFT(C136,4)),组件分表!A:A,0)),"未找到"),"不匹配"))))</f>
        <v>瞄准</v>
      </c>
      <c r="F136" s="26" t="str">
        <f>IF(LEFT(C136,1)="1",IFERROR(INDEX(单位卡分表!P:P,MATCH(C136,单位卡分表!A:A,0)),"未找到"),IF(LEFT(C136,1)="2",IFERROR(INDEX(技能卡分表!P:P,MATCH(C136,技能卡分表!A:A,0)),"未找到"),IF(LEFT(C136,1)="3",IFERROR(INDEX('永久加成分表（废弃）'!N:N,MATCH(C136,'永久加成分表（废弃）'!A:A,0)),"未找到"),IF(LEFT(C136,1)="4",IFERROR(INDEX(组件分表!L:L,MATCH(VALUE(LEFT(C136,4)),组件分表!A:A,0)),"未找到"),"不匹配"))))</f>
        <v>保留，碰到首个单位时，为其添加一个定向标记，所有随机选择目标的技能，都优先以该单位为目标</v>
      </c>
      <c r="G136" s="26" t="str">
        <f>IF(LEFT(C136,1)="1",IFERROR(INDEX(单位卡分表!Q:Q,MATCH(C136,单位卡分表!A:A,0)),"未找到"),IF(LEFT(C136,1)="2",IFERROR(INDEX(技能卡分表!Q:Q,MATCH(C136,技能卡分表!A:A,0)),"未找到"),IF(LEFT(C136,1)="3",IFERROR(INDEX('永久加成分表（废弃）'!O:O,MATCH(C136,'永久加成分表（废弃）'!A:A,0)),"未找到"),IF(LEFT(C136,1)="4",IFERROR(INDEX(组件分表!S:S,MATCH(VALUE(LEFT(C136,4)),组件分表!A:A,0)),"未找到"),"不匹配"))))</f>
        <v>英雄也算，敌我的优先级更高，随机我方的技能不会选到敌方去，反之同理，若有多个定向标记，则在其中随机，标记持久保存，直到单位死亡</v>
      </c>
      <c r="H136" s="44">
        <f t="shared" si="2"/>
        <v>200721</v>
      </c>
      <c r="I136" s="44" t="str">
        <f>IF(LEFT(C136,1)="1",IFERROR(IF(INDEX(单位卡分表!AG:AG,MATCH(C136,单位卡分表!A:A,0))=0,"",INDEX(单位卡分表!AG:AG,MATCH(C136,单位卡分表!A:A,0))),"未找到"),IF(LEFT(C136,1)="2",IFERROR(IF(INDEX(技能卡分表!AG:AG,MATCH(C136,技能卡分表!A:A,0))=0,"",INDEX(技能卡分表!AG:AG,MATCH(C136,技能卡分表!A:A,0))),"未找到"),IF(LEFT(C136,1)="3",IFERROR(IF(INDEX('永久加成分表（废弃）'!AF:AF,MATCH(C136,'永久加成分表（废弃）'!A:A,0))=0,"",INDEX('永久加成分表（废弃）'!AF:AF,MATCH(C136,'永久加成分表（废弃）'!A:A,0))),"未找到"),IF(LEFT(C136,1)="4",IFERROR(IF(INDEX(组件分表!R:R,MATCH(VALUE(LEFT(C136,4)),组件分表!A:A,0))=0,"",INDEX(组件分表!R:R,MATCH(VALUE(LEFT(C136,4)),组件分表!A:A,0))),"未找到"),"不匹配"))))</f>
        <v/>
      </c>
      <c r="J136" s="89">
        <v>4</v>
      </c>
      <c r="K136" s="90" t="str">
        <f>IF(LEFT(C136,1)="1",IFERROR(CHOOSE(MATCH(INDEX(单位卡分表!C:C,MATCH(C136,单位卡分表!A:A,0)),{1,4,6},0),"单位卡","英雄卡","雇佣兵卡"),""),"")</f>
        <v/>
      </c>
      <c r="L136" s="105"/>
      <c r="M136" s="105"/>
      <c r="N136" s="80">
        <v>9.87</v>
      </c>
      <c r="O136" s="80">
        <v>0.5</v>
      </c>
      <c r="P136" s="80">
        <v>0.1</v>
      </c>
      <c r="Q136" s="80">
        <v>0.94</v>
      </c>
      <c r="R136" s="80">
        <v>0.61</v>
      </c>
      <c r="S136" s="80">
        <v>5</v>
      </c>
      <c r="T136" s="94" t="str">
        <f>IFERROR(IF(LEFT(C136,1)="1",IF(INDEX(单位卡分表!AE:AE,MATCH(C136,单位卡分表!A:A,0))=0,"",INDEX(单位卡分表!AE:AE,MATCH(C136,单位卡分表!A:A,0))),IF(LEFT(C136,1)="2",IF(INDEX(技能卡分表!AE:AE,MATCH(C136,技能卡分表!A:A,0))=0,"",INDEX(技能卡分表!AE:AE,MATCH(C136,技能卡分表!A:A,0))),IF(LEFT(C136,1)="4",IF(INDEX(组件分表!W:W,MATCH(VALUE(LEFT(C136,4)),组件分表!A:A,0))=0,"",INDEX(组件分表!W:W,MATCH(VALUE(LEFT(C136,4)),组件分表!A:A,0))),""))),"")</f>
        <v/>
      </c>
      <c r="U136" s="95" t="str">
        <f>IFERROR(IF(LEFT(C136,1)="1",IF(INDEX(单位卡分表!AF:AF,MATCH(C136,单位卡分表!A:A,0))=0,"",INDEX(单位卡分表!AF:AF,MATCH(C136,单位卡分表!A:A,0))),IF(LEFT(C136,1)="2",IF(INDEX(技能卡分表!AF:AF,MATCH(C136,技能卡分表!A:A,0))=0,"",INDEX(技能卡分表!AF:AF,MATCH(C136,技能卡分表!A:A,0))),IF(LEFT(C136,1)="4",IF(INDEX(组件分表!X:X,MATCH(VALUE(LEFT(C136,4)),组件分表!A:A,0))=0,"",INDEX(组件分表!X:X,MATCH(VALUE(LEFT(C136,4)),组件分表!A:A,0))),""))),"")</f>
        <v/>
      </c>
      <c r="V136" s="96" t="b">
        <v>0</v>
      </c>
      <c r="W136" s="97"/>
      <c r="X136" s="97"/>
      <c r="Y136" s="97"/>
      <c r="Z136" s="97"/>
      <c r="AA136" s="97"/>
      <c r="AB136" s="97"/>
      <c r="AC136" s="102"/>
    </row>
    <row r="137" ht="19" customHeight="1" spans="3:29">
      <c r="C137" s="44">
        <v>20073</v>
      </c>
      <c r="D137" s="44"/>
      <c r="E137" s="64" t="str">
        <f>IF(LEFT(C137,1)="1",IFERROR(INDEX(单位卡分表!B:B,MATCH(C137,单位卡分表!A:A,0)),"未找到"),IF(LEFT(C137,1)="2",IFERROR(INDEX(技能卡分表!B:B,MATCH(C137,技能卡分表!A:A,0)),"未找到"),IF(LEFT(C137,1)="3",IFERROR(INDEX('永久加成分表（废弃）'!B:B,MATCH(C137,'永久加成分表（废弃）'!A:A,0)),"未找到"),IF(LEFT(C137,1)="4",IFERROR(INDEX(组件分表!C:C,MATCH(VALUE(LEFT(C137,4)),组件分表!A:A,0)),"未找到"),"不匹配"))))</f>
        <v>镭射光束</v>
      </c>
      <c r="F137" s="26" t="str">
        <f>IF(LEFT(C137,1)="1",IFERROR(INDEX(单位卡分表!P:P,MATCH(C137,单位卡分表!A:A,0)),"未找到"),IF(LEFT(C137,1)="2",IFERROR(INDEX(技能卡分表!P:P,MATCH(C137,技能卡分表!A:A,0)),"未找到"),IF(LEFT(C137,1)="3",IFERROR(INDEX('永久加成分表（废弃）'!N:N,MATCH(C137,'永久加成分表（废弃）'!A:A,0)),"未找到"),IF(LEFT(C137,1)="4",IFERROR(INDEX(组件分表!L:L,MATCH(VALUE(LEFT(C137,4)),组件分表!A:A,0)),"未找到"),"不匹配"))))</f>
        <v>场景穿透，持续对敌方造成{0}点伤害，持续{1}秒</v>
      </c>
      <c r="G137" s="26" t="str">
        <f>IF(LEFT(C137,1)="1",IFERROR(INDEX(单位卡分表!Q:Q,MATCH(C137,单位卡分表!A:A,0)),"未找到"),IF(LEFT(C137,1)="2",IFERROR(INDEX(技能卡分表!Q:Q,MATCH(C137,技能卡分表!A:A,0)),"未找到"),IF(LEFT(C137,1)="3",IFERROR(INDEX('永久加成分表（废弃）'!O:O,MATCH(C137,'永久加成分表（废弃）'!A:A,0)),"未找到"),IF(LEFT(C137,1)="4",IFERROR(INDEX(组件分表!S:S,MATCH(VALUE(LEFT(C137,4)),组件分表!A:A,0)),"未找到"),"不匹配"))))</f>
        <v>隐藏参数伤害间隔{2}，光束宽度{3}，克制方舟的技能，方舟像素破坏后，会继续破坏后面的像素
做一张发镭射光束的单位卡</v>
      </c>
      <c r="H137" s="44">
        <f t="shared" si="2"/>
        <v>200731</v>
      </c>
      <c r="I137" s="44" t="str">
        <f>IF(LEFT(C137,1)="1",IFERROR(IF(INDEX(单位卡分表!AG:AG,MATCH(C137,单位卡分表!A:A,0))=0,"",INDEX(单位卡分表!AG:AG,MATCH(C137,单位卡分表!A:A,0))),"未找到"),IF(LEFT(C137,1)="2",IFERROR(IF(INDEX(技能卡分表!AG:AG,MATCH(C137,技能卡分表!A:A,0))=0,"",INDEX(技能卡分表!AG:AG,MATCH(C137,技能卡分表!A:A,0))),"未找到"),IF(LEFT(C137,1)="3",IFERROR(IF(INDEX('永久加成分表（废弃）'!AF:AF,MATCH(C137,'永久加成分表（废弃）'!A:A,0))=0,"",INDEX('永久加成分表（废弃）'!AF:AF,MATCH(C137,'永久加成分表（废弃）'!A:A,0))),"未找到"),IF(LEFT(C137,1)="4",IFERROR(IF(INDEX(组件分表!R:R,MATCH(VALUE(LEFT(C137,4)),组件分表!A:A,0))=0,"",INDEX(组件分表!R:R,MATCH(VALUE(LEFT(C137,4)),组件分表!A:A,0))),"未找到"),"不匹配"))))</f>
        <v>LaserBeam</v>
      </c>
      <c r="J137" s="89">
        <v>6</v>
      </c>
      <c r="K137" s="90" t="str">
        <f>IF(LEFT(C137,1)="1",IFERROR(CHOOSE(MATCH(INDEX(单位卡分表!C:C,MATCH(C137,单位卡分表!A:A,0)),{1,4,6},0),"单位卡","英雄卡","雇佣兵卡"),""),"")</f>
        <v/>
      </c>
      <c r="L137" s="105"/>
      <c r="M137" s="105"/>
      <c r="N137" s="80">
        <v>9.87</v>
      </c>
      <c r="O137" s="80">
        <v>0.5</v>
      </c>
      <c r="P137" s="80">
        <v>0.1</v>
      </c>
      <c r="Q137" s="80">
        <v>0.94</v>
      </c>
      <c r="R137" s="80">
        <v>0.61</v>
      </c>
      <c r="S137" s="80">
        <v>5</v>
      </c>
      <c r="T137" s="94" t="str">
        <f>IFERROR(IF(LEFT(C137,1)="1",IF(INDEX(单位卡分表!AE:AE,MATCH(C137,单位卡分表!A:A,0))=0,"",INDEX(单位卡分表!AE:AE,MATCH(C137,单位卡分表!A:A,0))),IF(LEFT(C137,1)="2",IF(INDEX(技能卡分表!AE:AE,MATCH(C137,技能卡分表!A:A,0))=0,"",INDEX(技能卡分表!AE:AE,MATCH(C137,技能卡分表!A:A,0))),IF(LEFT(C137,1)="4",IF(INDEX(组件分表!W:W,MATCH(VALUE(LEFT(C137,4)),组件分表!A:A,0))=0,"",INDEX(组件分表!W:W,MATCH(VALUE(LEFT(C137,4)),组件分表!A:A,0))),""))),"")</f>
        <v>Duration</v>
      </c>
      <c r="U137" s="95">
        <f>IFERROR(IF(LEFT(C137,1)="1",IF(INDEX(单位卡分表!AF:AF,MATCH(C137,单位卡分表!A:A,0))=0,"",INDEX(单位卡分表!AF:AF,MATCH(C137,单位卡分表!A:A,0))),IF(LEFT(C137,1)="2",IF(INDEX(技能卡分表!AF:AF,MATCH(C137,技能卡分表!A:A,0))=0,"",INDEX(技能卡分表!AF:AF,MATCH(C137,技能卡分表!A:A,0))),IF(LEFT(C137,1)="4",IF(INDEX(组件分表!X:X,MATCH(VALUE(LEFT(C137,4)),组件分表!A:A,0))=0,"",INDEX(组件分表!X:X,MATCH(VALUE(LEFT(C137,4)),组件分表!A:A,0))),""))),"")</f>
        <v>2</v>
      </c>
      <c r="V137" s="96" t="b">
        <v>0</v>
      </c>
      <c r="W137" s="97">
        <v>5</v>
      </c>
      <c r="X137" s="97">
        <v>3</v>
      </c>
      <c r="Y137" s="97">
        <v>0.2</v>
      </c>
      <c r="Z137" s="97">
        <v>0.5</v>
      </c>
      <c r="AA137" s="97"/>
      <c r="AB137" s="97"/>
      <c r="AC137" s="102"/>
    </row>
    <row r="138" ht="19" customHeight="1" spans="3:29">
      <c r="C138" s="44">
        <v>20074</v>
      </c>
      <c r="D138" s="44" t="s">
        <v>210</v>
      </c>
      <c r="E138" s="64" t="str">
        <f>IF(LEFT(C138,1)="1",IFERROR(INDEX(单位卡分表!B:B,MATCH(C138,单位卡分表!A:A,0)),"未找到"),IF(LEFT(C138,1)="2",IFERROR(INDEX(技能卡分表!B:B,MATCH(C138,技能卡分表!A:A,0)),"未找到"),IF(LEFT(C138,1)="3",IFERROR(INDEX('永久加成分表（废弃）'!B:B,MATCH(C138,'永久加成分表（废弃）'!A:A,0)),"未找到"),IF(LEFT(C138,1)="4",IFERROR(INDEX(组件分表!C:C,MATCH(VALUE(LEFT(C138,4)),组件分表!A:A,0)),"未找到"),"不匹配"))))</f>
        <v>随机升星</v>
      </c>
      <c r="F138" s="26" t="str">
        <f>IF(LEFT(C138,1)="1",IFERROR(INDEX(单位卡分表!P:P,MATCH(C138,单位卡分表!A:A,0)),"未找到"),IF(LEFT(C138,1)="2",IFERROR(INDEX(技能卡分表!P:P,MATCH(C138,技能卡分表!A:A,0)),"未找到"),IF(LEFT(C138,1)="3",IFERROR(INDEX('永久加成分表（废弃）'!N:N,MATCH(C138,'永久加成分表（废弃）'!A:A,0)),"未找到"),IF(LEFT(C138,1)="4",IFERROR(INDEX(组件分表!L:L,MATCH(VALUE(LEFT(C138,4)),组件分表!A:A,0)),"未找到"),"不匹配"))))</f>
        <v>保留，打出时，牌组里的随机一张牌升{0}星</v>
      </c>
      <c r="G138" s="26" t="str">
        <f>IF(LEFT(C138,1)="1",IFERROR(INDEX(单位卡分表!Q:Q,MATCH(C138,单位卡分表!A:A,0)),"未找到"),IF(LEFT(C138,1)="2",IFERROR(INDEX(技能卡分表!Q:Q,MATCH(C138,技能卡分表!A:A,0)),"未找到"),IF(LEFT(C138,1)="3",IFERROR(INDEX('永久加成分表（废弃）'!O:O,MATCH(C138,'永久加成分表（废弃）'!A:A,0)),"未找到"),IF(LEFT(C138,1)="4",IFERROR(INDEX(组件分表!S:S,MATCH(VALUE(LEFT(C138,4)),组件分表!A:A,0)),"未找到"),"不匹配"))))</f>
        <v>不会选英雄专属卡</v>
      </c>
      <c r="H138" s="44">
        <f t="shared" si="2"/>
        <v>200741</v>
      </c>
      <c r="I138" s="44" t="str">
        <f>IF(LEFT(C138,1)="1",IFERROR(IF(INDEX(单位卡分表!AG:AG,MATCH(C138,单位卡分表!A:A,0))=0,"",INDEX(单位卡分表!AG:AG,MATCH(C138,单位卡分表!A:A,0))),"未找到"),IF(LEFT(C138,1)="2",IFERROR(IF(INDEX(技能卡分表!AG:AG,MATCH(C138,技能卡分表!A:A,0))=0,"",INDEX(技能卡分表!AG:AG,MATCH(C138,技能卡分表!A:A,0))),"未找到"),IF(LEFT(C138,1)="3",IFERROR(IF(INDEX('永久加成分表（废弃）'!AF:AF,MATCH(C138,'永久加成分表（废弃）'!A:A,0))=0,"",INDEX('永久加成分表（废弃）'!AF:AF,MATCH(C138,'永久加成分表（废弃）'!A:A,0))),"未找到"),IF(LEFT(C138,1)="4",IFERROR(IF(INDEX(组件分表!R:R,MATCH(VALUE(LEFT(C138,4)),组件分表!A:A,0))=0,"",INDEX(组件分表!R:R,MATCH(VALUE(LEFT(C138,4)),组件分表!A:A,0))),"未找到"),"不匹配"))))</f>
        <v>RandomStarUp</v>
      </c>
      <c r="J138" s="89"/>
      <c r="K138" s="90" t="str">
        <f>IF(LEFT(C138,1)="1",IFERROR(CHOOSE(MATCH(INDEX(单位卡分表!C:C,MATCH(C138,单位卡分表!A:A,0)),{1,4,6},0),"单位卡","英雄卡","雇佣兵卡"),""),"")</f>
        <v/>
      </c>
      <c r="L138" s="105"/>
      <c r="M138" s="105"/>
      <c r="N138" s="80">
        <v>9.87</v>
      </c>
      <c r="O138" s="80">
        <v>0.5</v>
      </c>
      <c r="P138" s="80">
        <v>0.1</v>
      </c>
      <c r="Q138" s="80">
        <v>0.94</v>
      </c>
      <c r="R138" s="80">
        <v>0.61</v>
      </c>
      <c r="S138" s="80">
        <v>5</v>
      </c>
      <c r="T138" s="94" t="str">
        <f>IFERROR(IF(LEFT(C138,1)="1",IF(INDEX(单位卡分表!AE:AE,MATCH(C138,单位卡分表!A:A,0))=0,"",INDEX(单位卡分表!AE:AE,MATCH(C138,单位卡分表!A:A,0))),IF(LEFT(C138,1)="2",IF(INDEX(技能卡分表!AE:AE,MATCH(C138,技能卡分表!A:A,0))=0,"",INDEX(技能卡分表!AE:AE,MATCH(C138,技能卡分表!A:A,0))),IF(LEFT(C138,1)="4",IF(INDEX(组件分表!W:W,MATCH(VALUE(LEFT(C138,4)),组件分表!A:A,0))=0,"",INDEX(组件分表!W:W,MATCH(VALUE(LEFT(C138,4)),组件分表!A:A,0))),""))),"")</f>
        <v>Times</v>
      </c>
      <c r="U138" s="95">
        <f>IFERROR(IF(LEFT(C138,1)="1",IF(INDEX(单位卡分表!AF:AF,MATCH(C138,单位卡分表!A:A,0))=0,"",INDEX(单位卡分表!AF:AF,MATCH(C138,单位卡分表!A:A,0))),IF(LEFT(C138,1)="2",IF(INDEX(技能卡分表!AF:AF,MATCH(C138,技能卡分表!A:A,0))=0,"",INDEX(技能卡分表!AF:AF,MATCH(C138,技能卡分表!A:A,0))),IF(LEFT(C138,1)="4",IF(INDEX(组件分表!X:X,MATCH(VALUE(LEFT(C138,4)),组件分表!A:A,0))=0,"",INDEX(组件分表!X:X,MATCH(VALUE(LEFT(C138,4)),组件分表!A:A,0))),""))),"")</f>
        <v>1</v>
      </c>
      <c r="V138" s="96" t="b">
        <v>0</v>
      </c>
      <c r="W138" s="99">
        <v>1</v>
      </c>
      <c r="X138" s="99"/>
      <c r="Y138" s="99"/>
      <c r="Z138" s="99"/>
      <c r="AA138" s="99"/>
      <c r="AB138" s="99"/>
      <c r="AC138" s="103"/>
    </row>
    <row r="139" ht="19" customHeight="1" spans="3:29">
      <c r="C139" s="44">
        <v>20075</v>
      </c>
      <c r="D139" s="44" t="s">
        <v>210</v>
      </c>
      <c r="E139" s="64" t="str">
        <f>IF(LEFT(C139,1)="1",IFERROR(INDEX(单位卡分表!B:B,MATCH(C139,单位卡分表!A:A,0)),"未找到"),IF(LEFT(C139,1)="2",IFERROR(INDEX(技能卡分表!B:B,MATCH(C139,技能卡分表!A:A,0)),"未找到"),IF(LEFT(C139,1)="3",IFERROR(INDEX('永久加成分表（废弃）'!B:B,MATCH(C139,'永久加成分表（废弃）'!A:A,0)),"未找到"),IF(LEFT(C139,1)="4",IFERROR(INDEX(组件分表!C:C,MATCH(VALUE(LEFT(C139,4)),组件分表!A:A,0)),"未找到"),"不匹配"))))</f>
        <v>定向升星</v>
      </c>
      <c r="F139" s="26" t="str">
        <f>IF(LEFT(C139,1)="1",IFERROR(INDEX(单位卡分表!P:P,MATCH(C139,单位卡分表!A:A,0)),"未找到"),IF(LEFT(C139,1)="2",IFERROR(INDEX(技能卡分表!P:P,MATCH(C139,技能卡分表!A:A,0)),"未找到"),IF(LEFT(C139,1)="3",IFERROR(INDEX('永久加成分表（废弃）'!N:N,MATCH(C139,'永久加成分表（废弃）'!A:A,0)),"未找到"),IF(LEFT(C139,1)="4",IFERROR(INDEX(组件分表!L:L,MATCH(VALUE(LEFT(C139,4)),组件分表!A:A,0)),"未找到"),"不匹配"))))</f>
        <v>保留，打出后，使你打出的下一张牌升{0}星</v>
      </c>
      <c r="G139" s="26" t="str">
        <f>IF(LEFT(C139,1)="1",IFERROR(INDEX(单位卡分表!Q:Q,MATCH(C139,单位卡分表!A:A,0)),"未找到"),IF(LEFT(C139,1)="2",IFERROR(INDEX(技能卡分表!Q:Q,MATCH(C139,技能卡分表!A:A,0)),"未找到"),IF(LEFT(C139,1)="3",IFERROR(INDEX('永久加成分表（废弃）'!O:O,MATCH(C139,'永久加成分表（废弃）'!A:A,0)),"未找到"),IF(LEFT(C139,1)="4",IFERROR(INDEX(组件分表!S:S,MATCH(VALUE(LEFT(C139,4)),组件分表!A:A,0)),"未找到"),"不匹配"))))</f>
        <v>若该卡牌无法升星或者是英雄专属卡，跳过，下一张卡再生效，可以加一个最多跳过次数。打出这张就让其升星成功，即时反馈</v>
      </c>
      <c r="H139" s="44">
        <f t="shared" si="2"/>
        <v>200751</v>
      </c>
      <c r="I139" s="44" t="str">
        <f>IF(LEFT(C139,1)="1",IFERROR(IF(INDEX(单位卡分表!AG:AG,MATCH(C139,单位卡分表!A:A,0))=0,"",INDEX(单位卡分表!AG:AG,MATCH(C139,单位卡分表!A:A,0))),"未找到"),IF(LEFT(C139,1)="2",IFERROR(IF(INDEX(技能卡分表!AG:AG,MATCH(C139,技能卡分表!A:A,0))=0,"",INDEX(技能卡分表!AG:AG,MATCH(C139,技能卡分表!A:A,0))),"未找到"),IF(LEFT(C139,1)="3",IFERROR(IF(INDEX('永久加成分表（废弃）'!AF:AF,MATCH(C139,'永久加成分表（废弃）'!A:A,0))=0,"",INDEX('永久加成分表（废弃）'!AF:AF,MATCH(C139,'永久加成分表（废弃）'!A:A,0))),"未找到"),IF(LEFT(C139,1)="4",IFERROR(IF(INDEX(组件分表!R:R,MATCH(VALUE(LEFT(C139,4)),组件分表!A:A,0))=0,"",INDEX(组件分表!R:R,MATCH(VALUE(LEFT(C139,4)),组件分表!A:A,0))),"未找到"),"不匹配"))))</f>
        <v>NextStarUp</v>
      </c>
      <c r="J139" s="89"/>
      <c r="K139" s="90" t="str">
        <f>IF(LEFT(C139,1)="1",IFERROR(CHOOSE(MATCH(INDEX(单位卡分表!C:C,MATCH(C139,单位卡分表!A:A,0)),{1,4,6},0),"单位卡","英雄卡","雇佣兵卡"),""),"")</f>
        <v/>
      </c>
      <c r="L139" s="105"/>
      <c r="M139" s="105"/>
      <c r="N139" s="80">
        <v>9.87</v>
      </c>
      <c r="O139" s="80">
        <v>0.5</v>
      </c>
      <c r="P139" s="80">
        <v>0.1</v>
      </c>
      <c r="Q139" s="80">
        <v>0.94</v>
      </c>
      <c r="R139" s="80">
        <v>0.61</v>
      </c>
      <c r="S139" s="80">
        <v>5</v>
      </c>
      <c r="T139" s="94" t="str">
        <f>IFERROR(IF(LEFT(C139,1)="1",IF(INDEX(单位卡分表!AE:AE,MATCH(C139,单位卡分表!A:A,0))=0,"",INDEX(单位卡分表!AE:AE,MATCH(C139,单位卡分表!A:A,0))),IF(LEFT(C139,1)="2",IF(INDEX(技能卡分表!AE:AE,MATCH(C139,技能卡分表!A:A,0))=0,"",INDEX(技能卡分表!AE:AE,MATCH(C139,技能卡分表!A:A,0))),IF(LEFT(C139,1)="4",IF(INDEX(组件分表!W:W,MATCH(VALUE(LEFT(C139,4)),组件分表!A:A,0))=0,"",INDEX(组件分表!W:W,MATCH(VALUE(LEFT(C139,4)),组件分表!A:A,0))),""))),"")</f>
        <v>Times</v>
      </c>
      <c r="U139" s="95">
        <f>IFERROR(IF(LEFT(C139,1)="1",IF(INDEX(单位卡分表!AF:AF,MATCH(C139,单位卡分表!A:A,0))=0,"",INDEX(单位卡分表!AF:AF,MATCH(C139,单位卡分表!A:A,0))),IF(LEFT(C139,1)="2",IF(INDEX(技能卡分表!AF:AF,MATCH(C139,技能卡分表!A:A,0))=0,"",INDEX(技能卡分表!AF:AF,MATCH(C139,技能卡分表!A:A,0))),IF(LEFT(C139,1)="4",IF(INDEX(组件分表!X:X,MATCH(VALUE(LEFT(C139,4)),组件分表!A:A,0))=0,"",INDEX(组件分表!X:X,MATCH(VALUE(LEFT(C139,4)),组件分表!A:A,0))),""))),"")</f>
        <v>1</v>
      </c>
      <c r="V139" s="96" t="b">
        <v>0</v>
      </c>
      <c r="W139" s="99">
        <v>1</v>
      </c>
      <c r="X139" s="99"/>
      <c r="Y139" s="99"/>
      <c r="Z139" s="99"/>
      <c r="AA139" s="99"/>
      <c r="AB139" s="99"/>
      <c r="AC139" s="103"/>
    </row>
    <row r="140" ht="19" customHeight="1" spans="3:29">
      <c r="C140" s="44">
        <v>20076</v>
      </c>
      <c r="D140" s="44" t="s">
        <v>210</v>
      </c>
      <c r="E140" s="64" t="str">
        <f>IF(LEFT(C140,1)="1",IFERROR(INDEX(单位卡分表!B:B,MATCH(C140,单位卡分表!A:A,0)),"未找到"),IF(LEFT(C140,1)="2",IFERROR(INDEX(技能卡分表!B:B,MATCH(C140,技能卡分表!A:A,0)),"未找到"),IF(LEFT(C140,1)="3",IFERROR(INDEX('永久加成分表（废弃）'!B:B,MATCH(C140,'永久加成分表（废弃）'!A:A,0)),"未找到"),IF(LEFT(C140,1)="4",IFERROR(INDEX(组件分表!C:C,MATCH(VALUE(LEFT(C140,4)),组件分表!A:A,0)),"未找到"),"不匹配"))))</f>
        <v>主炮子弹</v>
      </c>
      <c r="F140" s="26" t="str">
        <f>IF(LEFT(C140,1)="1",IFERROR(INDEX(单位卡分表!P:P,MATCH(C140,单位卡分表!A:A,0)),"未找到"),IF(LEFT(C140,1)="2",IFERROR(INDEX(技能卡分表!P:P,MATCH(C140,技能卡分表!A:A,0)),"未找到"),IF(LEFT(C140,1)="3",IFERROR(INDEX('永久加成分表（废弃）'!N:N,MATCH(C140,'永久加成分表（废弃）'!A:A,0)),"未找到"),IF(LEFT(C140,1)="4",IFERROR(INDEX(组件分表!L:L,MATCH(VALUE(LEFT(C140,4)),组件分表!A:A,0)),"未找到"),"不匹配"))))</f>
        <v>伤害{0}</v>
      </c>
      <c r="G140" s="26">
        <f>IF(LEFT(C140,1)="1",IFERROR(INDEX(单位卡分表!Q:Q,MATCH(C140,单位卡分表!A:A,0)),"未找到"),IF(LEFT(C140,1)="2",IFERROR(INDEX(技能卡分表!Q:Q,MATCH(C140,技能卡分表!A:A,0)),"未找到"),IF(LEFT(C140,1)="3",IFERROR(INDEX('永久加成分表（废弃）'!O:O,MATCH(C140,'永久加成分表（废弃）'!A:A,0)),"未找到"),IF(LEFT(C140,1)="4",IFERROR(INDEX(组件分表!S:S,MATCH(VALUE(LEFT(C140,4)),组件分表!A:A,0)),"未找到"),"不匹配"))))</f>
        <v>0</v>
      </c>
      <c r="H140" s="44">
        <f t="shared" si="2"/>
        <v>200761</v>
      </c>
      <c r="I140" s="44" t="str">
        <f>IF(LEFT(C140,1)="1",IFERROR(IF(INDEX(单位卡分表!AG:AG,MATCH(C140,单位卡分表!A:A,0))=0,"",INDEX(单位卡分表!AG:AG,MATCH(C140,单位卡分表!A:A,0))),"未找到"),IF(LEFT(C140,1)="2",IFERROR(IF(INDEX(技能卡分表!AG:AG,MATCH(C140,技能卡分表!A:A,0))=0,"",INDEX(技能卡分表!AG:AG,MATCH(C140,技能卡分表!A:A,0))),"未找到"),IF(LEFT(C140,1)="3",IFERROR(IF(INDEX('永久加成分表（废弃）'!AF:AF,MATCH(C140,'永久加成分表（废弃）'!A:A,0))=0,"",INDEX('永久加成分表（废弃）'!AF:AF,MATCH(C140,'永久加成分表（废弃）'!A:A,0))),"未找到"),IF(LEFT(C140,1)="4",IFERROR(IF(INDEX(组件分表!R:R,MATCH(VALUE(LEFT(C140,4)),组件分表!A:A,0))=0,"",INDEX(组件分表!R:R,MATCH(VALUE(LEFT(C140,4)),组件分表!A:A,0))),"未找到"),"不匹配"))))</f>
        <v>GunBullet</v>
      </c>
      <c r="J140" s="89"/>
      <c r="K140" s="90" t="str">
        <f>IF(LEFT(C140,1)="1",IFERROR(CHOOSE(MATCH(INDEX(单位卡分表!C:C,MATCH(C140,单位卡分表!A:A,0)),{1,4,6},0),"单位卡","英雄卡","雇佣兵卡"),""),"")</f>
        <v/>
      </c>
      <c r="L140" s="105"/>
      <c r="M140" s="105"/>
      <c r="N140" s="80">
        <v>9.87</v>
      </c>
      <c r="O140" s="80">
        <v>0.5</v>
      </c>
      <c r="P140" s="80">
        <v>0.1</v>
      </c>
      <c r="Q140" s="80">
        <v>0.94</v>
      </c>
      <c r="R140" s="80">
        <v>0.61</v>
      </c>
      <c r="S140" s="80">
        <v>5</v>
      </c>
      <c r="T140" s="94" t="str">
        <f>IFERROR(IF(LEFT(C140,1)="1",IF(INDEX(单位卡分表!AE:AE,MATCH(C140,单位卡分表!A:A,0))=0,"",INDEX(单位卡分表!AE:AE,MATCH(C140,单位卡分表!A:A,0))),IF(LEFT(C140,1)="2",IF(INDEX(技能卡分表!AE:AE,MATCH(C140,技能卡分表!A:A,0))=0,"",INDEX(技能卡分表!AE:AE,MATCH(C140,技能卡分表!A:A,0))),IF(LEFT(C140,1)="4",IF(INDEX(组件分表!W:W,MATCH(VALUE(LEFT(C140,4)),组件分表!A:A,0))=0,"",INDEX(组件分表!W:W,MATCH(VALUE(LEFT(C140,4)),组件分表!A:A,0))),""))),"")</f>
        <v>Times</v>
      </c>
      <c r="U140" s="95">
        <f>IFERROR(IF(LEFT(C140,1)="1",IF(INDEX(单位卡分表!AF:AF,MATCH(C140,单位卡分表!A:A,0))=0,"",INDEX(单位卡分表!AF:AF,MATCH(C140,单位卡分表!A:A,0))),IF(LEFT(C140,1)="2",IF(INDEX(技能卡分表!AF:AF,MATCH(C140,技能卡分表!A:A,0))=0,"",INDEX(技能卡分表!AF:AF,MATCH(C140,技能卡分表!A:A,0))),IF(LEFT(C140,1)="4",IF(INDEX(组件分表!X:X,MATCH(VALUE(LEFT(C140,4)),组件分表!A:A,0))=0,"",INDEX(组件分表!X:X,MATCH(VALUE(LEFT(C140,4)),组件分表!A:A,0))),""))),"")</f>
        <v>1</v>
      </c>
      <c r="V140" s="96" t="b">
        <v>0</v>
      </c>
      <c r="W140" s="99">
        <v>15</v>
      </c>
      <c r="X140" s="99"/>
      <c r="Y140" s="99"/>
      <c r="Z140" s="99"/>
      <c r="AA140" s="99"/>
      <c r="AB140" s="99"/>
      <c r="AC140" s="103"/>
    </row>
    <row r="141" ht="19" customHeight="1" spans="3:29">
      <c r="C141" s="44">
        <v>20077</v>
      </c>
      <c r="D141" s="44" t="s">
        <v>210</v>
      </c>
      <c r="E141" s="64" t="str">
        <f>IF(LEFT(C141,1)="1",IFERROR(INDEX(单位卡分表!B:B,MATCH(C141,单位卡分表!A:A,0)),"未找到"),IF(LEFT(C141,1)="2",IFERROR(INDEX(技能卡分表!B:B,MATCH(C141,技能卡分表!A:A,0)),"未找到"),IF(LEFT(C141,1)="3",IFERROR(INDEX('永久加成分表（废弃）'!B:B,MATCH(C141,'永久加成分表（废弃）'!A:A,0)),"未找到"),IF(LEFT(C141,1)="4",IFERROR(INDEX(组件分表!C:C,MATCH(VALUE(LEFT(C141,4)),组件分表!A:A,0)),"未找到"),"不匹配"))))</f>
        <v>副炮子弹</v>
      </c>
      <c r="F141" s="26" t="str">
        <f>IF(LEFT(C141,1)="1",IFERROR(INDEX(单位卡分表!P:P,MATCH(C141,单位卡分表!A:A,0)),"未找到"),IF(LEFT(C141,1)="2",IFERROR(INDEX(技能卡分表!P:P,MATCH(C141,技能卡分表!A:A,0)),"未找到"),IF(LEFT(C141,1)="3",IFERROR(INDEX('永久加成分表（废弃）'!N:N,MATCH(C141,'永久加成分表（废弃）'!A:A,0)),"未找到"),IF(LEFT(C141,1)="4",IFERROR(INDEX(组件分表!L:L,MATCH(VALUE(LEFT(C141,4)),组件分表!A:A,0)),"未找到"),"不匹配"))))</f>
        <v>伤害{0}</v>
      </c>
      <c r="G141" s="26">
        <f>IF(LEFT(C141,1)="1",IFERROR(INDEX(单位卡分表!Q:Q,MATCH(C141,单位卡分表!A:A,0)),"未找到"),IF(LEFT(C141,1)="2",IFERROR(INDEX(技能卡分表!Q:Q,MATCH(C141,技能卡分表!A:A,0)),"未找到"),IF(LEFT(C141,1)="3",IFERROR(INDEX('永久加成分表（废弃）'!O:O,MATCH(C141,'永久加成分表（废弃）'!A:A,0)),"未找到"),IF(LEFT(C141,1)="4",IFERROR(INDEX(组件分表!S:S,MATCH(VALUE(LEFT(C141,4)),组件分表!A:A,0)),"未找到"),"不匹配"))))</f>
        <v>0</v>
      </c>
      <c r="H141" s="44">
        <f t="shared" si="2"/>
        <v>200771</v>
      </c>
      <c r="I141" s="44" t="str">
        <f>IF(LEFT(C141,1)="1",IFERROR(IF(INDEX(单位卡分表!AG:AG,MATCH(C141,单位卡分表!A:A,0))=0,"",INDEX(单位卡分表!AG:AG,MATCH(C141,单位卡分表!A:A,0))),"未找到"),IF(LEFT(C141,1)="2",IFERROR(IF(INDEX(技能卡分表!AG:AG,MATCH(C141,技能卡分表!A:A,0))=0,"",INDEX(技能卡分表!AG:AG,MATCH(C141,技能卡分表!A:A,0))),"未找到"),IF(LEFT(C141,1)="3",IFERROR(IF(INDEX('永久加成分表（废弃）'!AF:AF,MATCH(C141,'永久加成分表（废弃）'!A:A,0))=0,"",INDEX('永久加成分表（废弃）'!AF:AF,MATCH(C141,'永久加成分表（废弃）'!A:A,0))),"未找到"),IF(LEFT(C141,1)="4",IFERROR(IF(INDEX(组件分表!R:R,MATCH(VALUE(LEFT(C141,4)),组件分表!A:A,0))=0,"",INDEX(组件分表!R:R,MATCH(VALUE(LEFT(C141,4)),组件分表!A:A,0))),"未找到"),"不匹配"))))</f>
        <v>GunBullet</v>
      </c>
      <c r="J141" s="89"/>
      <c r="K141" s="90" t="str">
        <f>IF(LEFT(C141,1)="1",IFERROR(CHOOSE(MATCH(INDEX(单位卡分表!C:C,MATCH(C141,单位卡分表!A:A,0)),{1,4,6},0),"单位卡","英雄卡","雇佣兵卡"),""),"")</f>
        <v/>
      </c>
      <c r="L141" s="105"/>
      <c r="M141" s="105"/>
      <c r="N141" s="80">
        <v>9.87</v>
      </c>
      <c r="O141" s="80">
        <v>0.5</v>
      </c>
      <c r="P141" s="80">
        <v>0.1</v>
      </c>
      <c r="Q141" s="80">
        <v>0.94</v>
      </c>
      <c r="R141" s="80">
        <v>0.61</v>
      </c>
      <c r="S141" s="80">
        <v>5</v>
      </c>
      <c r="T141" s="94" t="str">
        <f>IFERROR(IF(LEFT(C141,1)="1",IF(INDEX(单位卡分表!AE:AE,MATCH(C141,单位卡分表!A:A,0))=0,"",INDEX(单位卡分表!AE:AE,MATCH(C141,单位卡分表!A:A,0))),IF(LEFT(C141,1)="2",IF(INDEX(技能卡分表!AE:AE,MATCH(C141,技能卡分表!A:A,0))=0,"",INDEX(技能卡分表!AE:AE,MATCH(C141,技能卡分表!A:A,0))),IF(LEFT(C141,1)="4",IF(INDEX(组件分表!W:W,MATCH(VALUE(LEFT(C141,4)),组件分表!A:A,0))=0,"",INDEX(组件分表!W:W,MATCH(VALUE(LEFT(C141,4)),组件分表!A:A,0))),""))),"")</f>
        <v>Times</v>
      </c>
      <c r="U141" s="95">
        <f>IFERROR(IF(LEFT(C141,1)="1",IF(INDEX(单位卡分表!AF:AF,MATCH(C141,单位卡分表!A:A,0))=0,"",INDEX(单位卡分表!AF:AF,MATCH(C141,单位卡分表!A:A,0))),IF(LEFT(C141,1)="2",IF(INDEX(技能卡分表!AF:AF,MATCH(C141,技能卡分表!A:A,0))=0,"",INDEX(技能卡分表!AF:AF,MATCH(C141,技能卡分表!A:A,0))),IF(LEFT(C141,1)="4",IF(INDEX(组件分表!X:X,MATCH(VALUE(LEFT(C141,4)),组件分表!A:A,0))=0,"",INDEX(组件分表!X:X,MATCH(VALUE(LEFT(C141,4)),组件分表!A:A,0))),""))),"")</f>
        <v>1</v>
      </c>
      <c r="V141" s="96" t="b">
        <v>0</v>
      </c>
      <c r="W141" s="99">
        <v>15</v>
      </c>
      <c r="X141" s="99"/>
      <c r="Y141" s="99"/>
      <c r="Z141" s="99"/>
      <c r="AA141" s="99"/>
      <c r="AB141" s="99"/>
      <c r="AC141" s="103"/>
    </row>
    <row r="142" ht="19" customHeight="1" spans="3:29">
      <c r="C142" s="44">
        <v>20078</v>
      </c>
      <c r="D142" s="44"/>
      <c r="E142" s="64" t="str">
        <f>IF(LEFT(C142,1)="1",IFERROR(INDEX(单位卡分表!B:B,MATCH(C142,单位卡分表!A:A,0)),"未找到"),IF(LEFT(C142,1)="2",IFERROR(INDEX(技能卡分表!B:B,MATCH(C142,技能卡分表!A:A,0)),"未找到"),IF(LEFT(C142,1)="3",IFERROR(INDEX('永久加成分表（废弃）'!B:B,MATCH(C142,'永久加成分表（废弃）'!A:A,0)),"未找到"),IF(LEFT(C142,1)="4",IFERROR(INDEX(组件分表!C:C,MATCH(VALUE(LEFT(C142,4)),组件分表!A:A,0)),"未找到"),"不匹配"))))</f>
        <v>应急英雄</v>
      </c>
      <c r="F142" s="26" t="str">
        <f>IF(LEFT(C142,1)="1",IFERROR(INDEX(单位卡分表!P:P,MATCH(C142,单位卡分表!A:A,0)),"未找到"),IF(LEFT(C142,1)="2",IFERROR(INDEX(技能卡分表!P:P,MATCH(C142,技能卡分表!A:A,0)),"未找到"),IF(LEFT(C142,1)="3",IFERROR(INDEX('永久加成分表（废弃）'!N:N,MATCH(C142,'永久加成分表（废弃）'!A:A,0)),"未找到"),IF(LEFT(C142,1)="4",IFERROR(INDEX(组件分表!L:L,MATCH(VALUE(LEFT(C142,4)),组件分表!A:A,0)),"未找到"),"不匹配"))))</f>
        <v>从牌库抽取我方英雄，打出时英雄生命为1</v>
      </c>
      <c r="G142" s="26">
        <f>IF(LEFT(C142,1)="1",IFERROR(INDEX(单位卡分表!Q:Q,MATCH(C142,单位卡分表!A:A,0)),"未找到"),IF(LEFT(C142,1)="2",IFERROR(INDEX(技能卡分表!Q:Q,MATCH(C142,技能卡分表!A:A,0)),"未找到"),IF(LEFT(C142,1)="3",IFERROR(INDEX('永久加成分表（废弃）'!O:O,MATCH(C142,'永久加成分表（废弃）'!A:A,0)),"未找到"),IF(LEFT(C142,1)="4",IFERROR(INDEX(组件分表!S:S,MATCH(VALUE(LEFT(C142,4)),组件分表!A:A,0)),"未找到"),"不匹配"))))</f>
        <v>0</v>
      </c>
      <c r="H142" s="44">
        <f t="shared" si="2"/>
        <v>200781</v>
      </c>
      <c r="I142" s="44" t="str">
        <f>IF(LEFT(C142,1)="1",IFERROR(IF(INDEX(单位卡分表!AG:AG,MATCH(C142,单位卡分表!A:A,0))=0,"",INDEX(单位卡分表!AG:AG,MATCH(C142,单位卡分表!A:A,0))),"未找到"),IF(LEFT(C142,1)="2",IFERROR(IF(INDEX(技能卡分表!AG:AG,MATCH(C142,技能卡分表!A:A,0))=0,"",INDEX(技能卡分表!AG:AG,MATCH(C142,技能卡分表!A:A,0))),"未找到"),IF(LEFT(C142,1)="3",IFERROR(IF(INDEX('永久加成分表（废弃）'!AF:AF,MATCH(C142,'永久加成分表（废弃）'!A:A,0))=0,"",INDEX('永久加成分表（废弃）'!AF:AF,MATCH(C142,'永久加成分表（废弃）'!A:A,0))),"未找到"),IF(LEFT(C142,1)="4",IFERROR(IF(INDEX(组件分表!R:R,MATCH(VALUE(LEFT(C142,4)),组件分表!A:A,0))=0,"",INDEX(组件分表!R:R,MATCH(VALUE(LEFT(C142,4)),组件分表!A:A,0))),"未找到"),"不匹配"))))</f>
        <v>EmergencyHero</v>
      </c>
      <c r="J142" s="89">
        <v>10</v>
      </c>
      <c r="K142" s="90" t="str">
        <f>IF(LEFT(C142,1)="1",IFERROR(CHOOSE(MATCH(INDEX(单位卡分表!C:C,MATCH(C142,单位卡分表!A:A,0)),{1,4,6},0),"单位卡","英雄卡","雇佣兵卡"),""),"")</f>
        <v/>
      </c>
      <c r="L142" s="105"/>
      <c r="M142" s="105"/>
      <c r="N142" s="80">
        <v>9.87</v>
      </c>
      <c r="O142" s="80">
        <v>0.5</v>
      </c>
      <c r="P142" s="80">
        <v>0.1</v>
      </c>
      <c r="Q142" s="80">
        <v>0.94</v>
      </c>
      <c r="R142" s="80">
        <v>0.61</v>
      </c>
      <c r="S142" s="80">
        <v>5</v>
      </c>
      <c r="T142" s="94" t="str">
        <f>IFERROR(IF(LEFT(C142,1)="1",IF(INDEX(单位卡分表!AE:AE,MATCH(C142,单位卡分表!A:A,0))=0,"",INDEX(单位卡分表!AE:AE,MATCH(C142,单位卡分表!A:A,0))),IF(LEFT(C142,1)="2",IF(INDEX(技能卡分表!AE:AE,MATCH(C142,技能卡分表!A:A,0))=0,"",INDEX(技能卡分表!AE:AE,MATCH(C142,技能卡分表!A:A,0))),IF(LEFT(C142,1)="4",IF(INDEX(组件分表!W:W,MATCH(VALUE(LEFT(C142,4)),组件分表!A:A,0))=0,"",INDEX(组件分表!W:W,MATCH(VALUE(LEFT(C142,4)),组件分表!A:A,0))),""))),"")</f>
        <v>Times</v>
      </c>
      <c r="U142" s="95">
        <f>IFERROR(IF(LEFT(C142,1)="1",IF(INDEX(单位卡分表!AF:AF,MATCH(C142,单位卡分表!A:A,0))=0,"",INDEX(单位卡分表!AF:AF,MATCH(C142,单位卡分表!A:A,0))),IF(LEFT(C142,1)="2",IF(INDEX(技能卡分表!AF:AF,MATCH(C142,技能卡分表!A:A,0))=0,"",INDEX(技能卡分表!AF:AF,MATCH(C142,技能卡分表!A:A,0))),IF(LEFT(C142,1)="4",IF(INDEX(组件分表!X:X,MATCH(VALUE(LEFT(C142,4)),组件分表!A:A,0))=0,"",INDEX(组件分表!X:X,MATCH(VALUE(LEFT(C142,4)),组件分表!A:A,0))),""))),"")</f>
        <v>1</v>
      </c>
      <c r="V142" s="96" t="b">
        <v>0</v>
      </c>
      <c r="W142" s="97"/>
      <c r="X142" s="97"/>
      <c r="Y142" s="97"/>
      <c r="Z142" s="97"/>
      <c r="AA142" s="97"/>
      <c r="AB142" s="97"/>
      <c r="AC142" s="102"/>
    </row>
    <row r="143" ht="19" customHeight="1" spans="3:29">
      <c r="C143" s="44">
        <v>20079</v>
      </c>
      <c r="D143" s="44"/>
      <c r="E143" s="64" t="str">
        <f>IF(LEFT(C143,1)="1",IFERROR(INDEX(单位卡分表!B:B,MATCH(C143,单位卡分表!A:A,0)),"未找到"),IF(LEFT(C143,1)="2",IFERROR(INDEX(技能卡分表!B:B,MATCH(C143,技能卡分表!A:A,0)),"未找到"),IF(LEFT(C143,1)="3",IFERROR(INDEX('永久加成分表（废弃）'!B:B,MATCH(C143,'永久加成分表（废弃）'!A:A,0)),"未找到"),IF(LEFT(C143,1)="4",IFERROR(INDEX(组件分表!C:C,MATCH(VALUE(LEFT(C143,4)),组件分表!A:A,0)),"未找到"),"不匹配"))))</f>
        <v>召唤英雄</v>
      </c>
      <c r="F143" s="26" t="str">
        <f>IF(LEFT(C143,1)="1",IFERROR(INDEX(单位卡分表!P:P,MATCH(C143,单位卡分表!A:A,0)),"未找到"),IF(LEFT(C143,1)="2",IFERROR(INDEX(技能卡分表!P:P,MATCH(C143,技能卡分表!A:A,0)),"未找到"),IF(LEFT(C143,1)="3",IFERROR(INDEX('永久加成分表（废弃）'!N:N,MATCH(C143,'永久加成分表（废弃）'!A:A,0)),"未找到"),IF(LEFT(C143,1)="4",IFERROR(INDEX(组件分表!L:L,MATCH(VALUE(LEFT(C143,4)),组件分表!A:A,0)),"未找到"),"不匹配"))))</f>
        <v>从牌库抽取我方英雄</v>
      </c>
      <c r="G143" s="26">
        <f>IF(LEFT(C143,1)="1",IFERROR(INDEX(单位卡分表!Q:Q,MATCH(C143,单位卡分表!A:A,0)),"未找到"),IF(LEFT(C143,1)="2",IFERROR(INDEX(技能卡分表!Q:Q,MATCH(C143,技能卡分表!A:A,0)),"未找到"),IF(LEFT(C143,1)="3",IFERROR(INDEX('永久加成分表（废弃）'!O:O,MATCH(C143,'永久加成分表（废弃）'!A:A,0)),"未找到"),IF(LEFT(C143,1)="4",IFERROR(INDEX(组件分表!S:S,MATCH(VALUE(LEFT(C143,4)),组件分表!A:A,0)),"未找到"),"不匹配"))))</f>
        <v>0</v>
      </c>
      <c r="H143" s="44">
        <f t="shared" si="2"/>
        <v>200791</v>
      </c>
      <c r="I143" s="44" t="str">
        <f>IF(LEFT(C143,1)="1",IFERROR(IF(INDEX(单位卡分表!AG:AG,MATCH(C143,单位卡分表!A:A,0))=0,"",INDEX(单位卡分表!AG:AG,MATCH(C143,单位卡分表!A:A,0))),"未找到"),IF(LEFT(C143,1)="2",IFERROR(IF(INDEX(技能卡分表!AG:AG,MATCH(C143,技能卡分表!A:A,0))=0,"",INDEX(技能卡分表!AG:AG,MATCH(C143,技能卡分表!A:A,0))),"未找到"),IF(LEFT(C143,1)="3",IFERROR(IF(INDEX('永久加成分表（废弃）'!AF:AF,MATCH(C143,'永久加成分表（废弃）'!A:A,0))=0,"",INDEX('永久加成分表（废弃）'!AF:AF,MATCH(C143,'永久加成分表（废弃）'!A:A,0))),"未找到"),IF(LEFT(C143,1)="4",IFERROR(IF(INDEX(组件分表!R:R,MATCH(VALUE(LEFT(C143,4)),组件分表!A:A,0))=0,"",INDEX(组件分表!R:R,MATCH(VALUE(LEFT(C143,4)),组件分表!A:A,0))),"未找到"),"不匹配"))))</f>
        <v>SummonHero</v>
      </c>
      <c r="J143" s="89">
        <v>10</v>
      </c>
      <c r="K143" s="90" t="str">
        <f>IF(LEFT(C143,1)="1",IFERROR(CHOOSE(MATCH(INDEX(单位卡分表!C:C,MATCH(C143,单位卡分表!A:A,0)),{1,4,6},0),"单位卡","英雄卡","雇佣兵卡"),""),"")</f>
        <v/>
      </c>
      <c r="L143" s="105"/>
      <c r="M143" s="105"/>
      <c r="N143" s="80">
        <v>9.87</v>
      </c>
      <c r="O143" s="80">
        <v>0.5</v>
      </c>
      <c r="P143" s="80">
        <v>0.1</v>
      </c>
      <c r="Q143" s="80">
        <v>0.94</v>
      </c>
      <c r="R143" s="80">
        <v>0.61</v>
      </c>
      <c r="S143" s="80">
        <v>5</v>
      </c>
      <c r="T143" s="94" t="str">
        <f>IFERROR(IF(LEFT(C143,1)="1",IF(INDEX(单位卡分表!AE:AE,MATCH(C143,单位卡分表!A:A,0))=0,"",INDEX(单位卡分表!AE:AE,MATCH(C143,单位卡分表!A:A,0))),IF(LEFT(C143,1)="2",IF(INDEX(技能卡分表!AE:AE,MATCH(C143,技能卡分表!A:A,0))=0,"",INDEX(技能卡分表!AE:AE,MATCH(C143,技能卡分表!A:A,0))),IF(LEFT(C143,1)="4",IF(INDEX(组件分表!W:W,MATCH(VALUE(LEFT(C143,4)),组件分表!A:A,0))=0,"",INDEX(组件分表!W:W,MATCH(VALUE(LEFT(C143,4)),组件分表!A:A,0))),""))),"")</f>
        <v>Times</v>
      </c>
      <c r="U143" s="95">
        <f>IFERROR(IF(LEFT(C143,1)="1",IF(INDEX(单位卡分表!AF:AF,MATCH(C143,单位卡分表!A:A,0))=0,"",INDEX(单位卡分表!AF:AF,MATCH(C143,单位卡分表!A:A,0))),IF(LEFT(C143,1)="2",IF(INDEX(技能卡分表!AF:AF,MATCH(C143,技能卡分表!A:A,0))=0,"",INDEX(技能卡分表!AF:AF,MATCH(C143,技能卡分表!A:A,0))),IF(LEFT(C143,1)="4",IF(INDEX(组件分表!X:X,MATCH(VALUE(LEFT(C143,4)),组件分表!A:A,0))=0,"",INDEX(组件分表!X:X,MATCH(VALUE(LEFT(C143,4)),组件分表!A:A,0))),""))),"")</f>
        <v>1</v>
      </c>
      <c r="V143" s="96" t="b">
        <v>0</v>
      </c>
      <c r="W143" s="97"/>
      <c r="X143" s="97"/>
      <c r="Y143" s="97"/>
      <c r="Z143" s="97"/>
      <c r="AA143" s="97"/>
      <c r="AB143" s="97"/>
      <c r="AC143" s="102"/>
    </row>
    <row r="144" ht="19" customHeight="1" spans="3:29">
      <c r="C144" s="97">
        <v>20080</v>
      </c>
      <c r="D144" s="44"/>
      <c r="E144" s="64" t="str">
        <f>IF(LEFT(C144,1)="1",IFERROR(INDEX(单位卡分表!B:B,MATCH(C144,单位卡分表!A:A,0)),"未找到"),IF(LEFT(C144,1)="2",IFERROR(INDEX(技能卡分表!B:B,MATCH(C144,技能卡分表!A:A,0)),"未找到"),IF(LEFT(C144,1)="3",IFERROR(INDEX('永久加成分表（废弃）'!B:B,MATCH(C144,'永久加成分表（废弃）'!A:A,0)),"未找到"),IF(LEFT(C144,1)="4",IFERROR(INDEX(组件分表!C:C,MATCH(VALUE(LEFT(C144,4)),组件分表!A:A,0)),"未找到"),"不匹配"))))</f>
        <v>尾针开刃</v>
      </c>
      <c r="F144" s="26" t="str">
        <f>IF(LEFT(C144,1)="1",IFERROR(INDEX(单位卡分表!P:P,MATCH(C144,单位卡分表!A:A,0)),"未找到"),IF(LEFT(C144,1)="2",IFERROR(INDEX(技能卡分表!P:P,MATCH(C144,技能卡分表!A:A,0)),"未找到"),IF(LEFT(C144,1)="3",IFERROR(INDEX('永久加成分表（废弃）'!N:N,MATCH(C144,'永久加成分表（废弃）'!A:A,0)),"未找到"),IF(LEFT(C144,1)="4",IFERROR(INDEX(组件分表!L:L,MATCH(VALUE(LEFT(C144,4)),组件分表!A:A,0)),"未找到"),"不匹配"))))</f>
        <v>打出时燃烧英雄{0}%当前血量，为其永久增加燃烧血量{1}%的攻击</v>
      </c>
      <c r="G144" s="26" t="str">
        <f>IF(LEFT(C144,1)="1",IFERROR(INDEX(单位卡分表!Q:Q,MATCH(C144,单位卡分表!A:A,0)),"未找到"),IF(LEFT(C144,1)="2",IFERROR(INDEX(技能卡分表!Q:Q,MATCH(C144,技能卡分表!A:A,0)),"未找到"),IF(LEFT(C144,1)="3",IFERROR(INDEX('永久加成分表（废弃）'!O:O,MATCH(C144,'永久加成分表（废弃）'!A:A,0)),"未找到"),IF(LEFT(C144,1)="4",IFERROR(INDEX(组件分表!S:S,MATCH(VALUE(LEFT(C144,4)),组件分表!A:A,0)),"未找到"),"不匹配"))))</f>
        <v>新版本梅丽莎专属卡</v>
      </c>
      <c r="H144" s="44">
        <f t="shared" si="2"/>
        <v>200801</v>
      </c>
      <c r="I144" s="44" t="str">
        <f>IF(LEFT(C144,1)="1",IFERROR(IF(INDEX(单位卡分表!AG:AG,MATCH(C144,单位卡分表!A:A,0))=0,"",INDEX(单位卡分表!AG:AG,MATCH(C144,单位卡分表!A:A,0))),"未找到"),IF(LEFT(C144,1)="2",IFERROR(IF(INDEX(技能卡分表!AG:AG,MATCH(C144,技能卡分表!A:A,0))=0,"",INDEX(技能卡分表!AG:AG,MATCH(C144,技能卡分表!A:A,0))),"未找到"),IF(LEFT(C144,1)="3",IFERROR(IF(INDEX('永久加成分表（废弃）'!AF:AF,MATCH(C144,'永久加成分表（废弃）'!A:A,0))=0,"",INDEX('永久加成分表（废弃）'!AF:AF,MATCH(C144,'永久加成分表（废弃）'!A:A,0))),"未找到"),IF(LEFT(C144,1)="4",IFERROR(IF(INDEX(组件分表!R:R,MATCH(VALUE(LEFT(C144,4)),组件分表!A:A,0))=0,"",INDEX(组件分表!R:R,MATCH(VALUE(LEFT(C144,4)),组件分表!A:A,0))),"未找到"),"不匹配"))))</f>
        <v>TailNeedle</v>
      </c>
      <c r="J144" s="89"/>
      <c r="K144" s="90" t="str">
        <f>IF(LEFT(C144,1)="1",IFERROR(CHOOSE(MATCH(INDEX(单位卡分表!C:C,MATCH(C144,单位卡分表!A:A,0)),{1,4,6},0),"单位卡","英雄卡","雇佣兵卡"),""),"")</f>
        <v/>
      </c>
      <c r="L144" s="105"/>
      <c r="M144" s="105"/>
      <c r="N144" s="80">
        <v>9.87</v>
      </c>
      <c r="O144" s="80">
        <v>0.5</v>
      </c>
      <c r="P144" s="80">
        <v>0.1</v>
      </c>
      <c r="Q144" s="80">
        <v>0.94</v>
      </c>
      <c r="R144" s="80">
        <v>0.61</v>
      </c>
      <c r="S144" s="80">
        <v>5</v>
      </c>
      <c r="T144" s="94" t="str">
        <f>IFERROR(IF(LEFT(C144,1)="1",IF(INDEX(单位卡分表!AE:AE,MATCH(C144,单位卡分表!A:A,0))=0,"",INDEX(单位卡分表!AE:AE,MATCH(C144,单位卡分表!A:A,0))),IF(LEFT(C144,1)="2",IF(INDEX(技能卡分表!AE:AE,MATCH(C144,技能卡分表!A:A,0))=0,"",INDEX(技能卡分表!AE:AE,MATCH(C144,技能卡分表!A:A,0))),IF(LEFT(C144,1)="4",IF(INDEX(组件分表!W:W,MATCH(VALUE(LEFT(C144,4)),组件分表!A:A,0))=0,"",INDEX(组件分表!W:W,MATCH(VALUE(LEFT(C144,4)),组件分表!A:A,0))),""))),"")</f>
        <v>Times</v>
      </c>
      <c r="U144" s="95">
        <f>IFERROR(IF(LEFT(C144,1)="1",IF(INDEX(单位卡分表!AF:AF,MATCH(C144,单位卡分表!A:A,0))=0,"",INDEX(单位卡分表!AF:AF,MATCH(C144,单位卡分表!A:A,0))),IF(LEFT(C144,1)="2",IF(INDEX(技能卡分表!AF:AF,MATCH(C144,技能卡分表!A:A,0))=0,"",INDEX(技能卡分表!AF:AF,MATCH(C144,技能卡分表!A:A,0))),IF(LEFT(C144,1)="4",IF(INDEX(组件分表!X:X,MATCH(VALUE(LEFT(C144,4)),组件分表!A:A,0))=0,"",INDEX(组件分表!X:X,MATCH(VALUE(LEFT(C144,4)),组件分表!A:A,0))),""))),"")</f>
        <v>1</v>
      </c>
      <c r="V144" s="96" t="b">
        <v>0</v>
      </c>
      <c r="W144" s="97">
        <v>15</v>
      </c>
      <c r="X144" s="97">
        <v>15</v>
      </c>
      <c r="Y144" s="97"/>
      <c r="Z144" s="97"/>
      <c r="AA144" s="97"/>
      <c r="AB144" s="97"/>
      <c r="AC144" s="102"/>
    </row>
    <row r="145" ht="19" customHeight="1" spans="3:29">
      <c r="C145" s="44">
        <v>20081</v>
      </c>
      <c r="D145" s="44"/>
      <c r="E145" s="64" t="str">
        <f>IF(LEFT(C145,1)="1",IFERROR(INDEX(单位卡分表!B:B,MATCH(C145,单位卡分表!A:A,0)),"未找到"),IF(LEFT(C145,1)="2",IFERROR(INDEX(技能卡分表!B:B,MATCH(C145,技能卡分表!A:A,0)),"未找到"),IF(LEFT(C145,1)="3",IFERROR(INDEX('永久加成分表（废弃）'!B:B,MATCH(C145,'永久加成分表（废弃）'!A:A,0)),"未找到"),IF(LEFT(C145,1)="4",IFERROR(INDEX(组件分表!C:C,MATCH(VALUE(LEFT(C145,4)),组件分表!A:A,0)),"未找到"),"不匹配"))))</f>
        <v>合众为一</v>
      </c>
      <c r="F145" s="26" t="str">
        <f>IF(LEFT(C145,1)="1",IFERROR(INDEX(单位卡分表!P:P,MATCH(C145,单位卡分表!A:A,0)),"未找到"),IF(LEFT(C145,1)="2",IFERROR(INDEX(技能卡分表!P:P,MATCH(C145,技能卡分表!A:A,0)),"未找到"),IF(LEFT(C145,1)="3",IFERROR(INDEX('永久加成分表（废弃）'!N:N,MATCH(C145,'永久加成分表（废弃）'!A:A,0)),"未找到"),IF(LEFT(C145,1)="4",IFERROR(INDEX(组件分表!L:L,MATCH(VALUE(LEFT(C145,4)),组件分表!A:A,0)),"未找到"),"不匹配"))))</f>
        <v>将所有我方分裂体回收到本体</v>
      </c>
      <c r="G145" s="26" t="str">
        <f>IF(LEFT(C145,1)="1",IFERROR(INDEX(单位卡分表!Q:Q,MATCH(C145,单位卡分表!A:A,0)),"未找到"),IF(LEFT(C145,1)="2",IFERROR(INDEX(技能卡分表!Q:Q,MATCH(C145,技能卡分表!A:A,0)),"未找到"),IF(LEFT(C145,1)="3",IFERROR(INDEX('永久加成分表（废弃）'!O:O,MATCH(C145,'永久加成分表（废弃）'!A:A,0)),"未找到"),IF(LEFT(C145,1)="4",IFERROR(INDEX(组件分表!S:S,MATCH(VALUE(LEFT(C145,4)),组件分表!A:A,0)),"未找到"),"不匹配"))))</f>
        <v>新版本宁芙专属卡</v>
      </c>
      <c r="H145" s="44">
        <f t="shared" si="2"/>
        <v>200811</v>
      </c>
      <c r="I145" s="44" t="str">
        <f>IF(LEFT(C145,1)="1",IFERROR(IF(INDEX(单位卡分表!AG:AG,MATCH(C145,单位卡分表!A:A,0))=0,"",INDEX(单位卡分表!AG:AG,MATCH(C145,单位卡分表!A:A,0))),"未找到"),IF(LEFT(C145,1)="2",IFERROR(IF(INDEX(技能卡分表!AG:AG,MATCH(C145,技能卡分表!A:A,0))=0,"",INDEX(技能卡分表!AG:AG,MATCH(C145,技能卡分表!A:A,0))),"未找到"),IF(LEFT(C145,1)="3",IFERROR(IF(INDEX('永久加成分表（废弃）'!AF:AF,MATCH(C145,'永久加成分表（废弃）'!A:A,0))=0,"",INDEX('永久加成分表（废弃）'!AF:AF,MATCH(C145,'永久加成分表（废弃）'!A:A,0))),"未找到"),IF(LEFT(C145,1)="4",IFERROR(IF(INDEX(组件分表!R:R,MATCH(VALUE(LEFT(C145,4)),组件分表!A:A,0))=0,"",INDEX(组件分表!R:R,MATCH(VALUE(LEFT(C145,4)),组件分表!A:A,0))),"未找到"),"不匹配"))))</f>
        <v>Merge</v>
      </c>
      <c r="J145" s="89"/>
      <c r="K145" s="90" t="str">
        <f>IF(LEFT(C145,1)="1",IFERROR(CHOOSE(MATCH(INDEX(单位卡分表!C:C,MATCH(C145,单位卡分表!A:A,0)),{1,4,6},0),"单位卡","英雄卡","雇佣兵卡"),""),"")</f>
        <v/>
      </c>
      <c r="L145" s="105"/>
      <c r="M145" s="105"/>
      <c r="N145" s="80">
        <v>9.87</v>
      </c>
      <c r="O145" s="80">
        <v>0.5</v>
      </c>
      <c r="P145" s="80">
        <v>0.1</v>
      </c>
      <c r="Q145" s="80">
        <v>0.94</v>
      </c>
      <c r="R145" s="80">
        <v>0.61</v>
      </c>
      <c r="S145" s="80">
        <v>5</v>
      </c>
      <c r="T145" s="94" t="str">
        <f>IFERROR(IF(LEFT(C145,1)="1",IF(INDEX(单位卡分表!AE:AE,MATCH(C145,单位卡分表!A:A,0))=0,"",INDEX(单位卡分表!AE:AE,MATCH(C145,单位卡分表!A:A,0))),IF(LEFT(C145,1)="2",IF(INDEX(技能卡分表!AE:AE,MATCH(C145,技能卡分表!A:A,0))=0,"",INDEX(技能卡分表!AE:AE,MATCH(C145,技能卡分表!A:A,0))),IF(LEFT(C145,1)="4",IF(INDEX(组件分表!W:W,MATCH(VALUE(LEFT(C145,4)),组件分表!A:A,0))=0,"",INDEX(组件分表!W:W,MATCH(VALUE(LEFT(C145,4)),组件分表!A:A,0))),""))),"")</f>
        <v>Times</v>
      </c>
      <c r="U145" s="95">
        <f>IFERROR(IF(LEFT(C145,1)="1",IF(INDEX(单位卡分表!AF:AF,MATCH(C145,单位卡分表!A:A,0))=0,"",INDEX(单位卡分表!AF:AF,MATCH(C145,单位卡分表!A:A,0))),IF(LEFT(C145,1)="2",IF(INDEX(技能卡分表!AF:AF,MATCH(C145,技能卡分表!A:A,0))=0,"",INDEX(技能卡分表!AF:AF,MATCH(C145,技能卡分表!A:A,0))),IF(LEFT(C145,1)="4",IF(INDEX(组件分表!X:X,MATCH(VALUE(LEFT(C145,4)),组件分表!A:A,0))=0,"",INDEX(组件分表!X:X,MATCH(VALUE(LEFT(C145,4)),组件分表!A:A,0))),""))),"")</f>
        <v>1</v>
      </c>
      <c r="V145" s="96" t="b">
        <v>0</v>
      </c>
      <c r="W145" s="97"/>
      <c r="X145" s="97"/>
      <c r="Y145" s="97"/>
      <c r="Z145" s="97"/>
      <c r="AA145" s="97"/>
      <c r="AB145" s="97"/>
      <c r="AC145" s="102"/>
    </row>
    <row r="146" ht="19" customHeight="1" spans="3:29">
      <c r="C146" s="44">
        <v>20082</v>
      </c>
      <c r="D146" s="44"/>
      <c r="E146" s="64" t="str">
        <f>IF(LEFT(C146,1)="1",IFERROR(INDEX(单位卡分表!B:B,MATCH(C146,单位卡分表!A:A,0)),"未找到"),IF(LEFT(C146,1)="2",IFERROR(INDEX(技能卡分表!B:B,MATCH(C146,技能卡分表!A:A,0)),"未找到"),IF(LEFT(C146,1)="3",IFERROR(INDEX('永久加成分表（废弃）'!B:B,MATCH(C146,'永久加成分表（废弃）'!A:A,0)),"未找到"),IF(LEFT(C146,1)="4",IFERROR(INDEX(组件分表!C:C,MATCH(VALUE(LEFT(C146,4)),组件分表!A:A,0)),"未找到"),"不匹配"))))</f>
        <v>随机重塑</v>
      </c>
      <c r="F146" s="26" t="str">
        <f>IF(LEFT(C146,1)="1",IFERROR(INDEX(单位卡分表!P:P,MATCH(C146,单位卡分表!A:A,0)),"未找到"),IF(LEFT(C146,1)="2",IFERROR(INDEX(技能卡分表!P:P,MATCH(C146,技能卡分表!A:A,0)),"未找到"),IF(LEFT(C146,1)="3",IFERROR(INDEX('永久加成分表（废弃）'!N:N,MATCH(C146,'永久加成分表（废弃）'!A:A,0)),"未找到"),IF(LEFT(C146,1)="4",IFERROR(INDEX(组件分表!L:L,MATCH(VALUE(LEFT(C146,4)),组件分表!A:A,0)),"未找到"),"不匹配"))))</f>
        <v>将碰到的首个我方随从，变形成随机单位</v>
      </c>
      <c r="G146" s="26" t="str">
        <f>IF(LEFT(C146,1)="1",IFERROR(INDEX(单位卡分表!Q:Q,MATCH(C146,单位卡分表!A:A,0)),"未找到"),IF(LEFT(C146,1)="2",IFERROR(INDEX(技能卡分表!Q:Q,MATCH(C146,技能卡分表!A:A,0)),"未找到"),IF(LEFT(C146,1)="3",IFERROR(INDEX('永久加成分表（废弃）'!O:O,MATCH(C146,'永久加成分表（废弃）'!A:A,0)),"未找到"),IF(LEFT(C146,1)="4",IFERROR(INDEX(组件分表!S:S,MATCH(VALUE(LEFT(C146,4)),组件分表!A:A,0)),"未找到"),"不匹配"))))</f>
        <v>雇佣兵卡也算</v>
      </c>
      <c r="H146" s="44">
        <f t="shared" si="2"/>
        <v>200821</v>
      </c>
      <c r="I146" s="44" t="str">
        <f>IF(LEFT(C146,1)="1",IFERROR(IF(INDEX(单位卡分表!AG:AG,MATCH(C146,单位卡分表!A:A,0))=0,"",INDEX(单位卡分表!AG:AG,MATCH(C146,单位卡分表!A:A,0))),"未找到"),IF(LEFT(C146,1)="2",IFERROR(IF(INDEX(技能卡分表!AG:AG,MATCH(C146,技能卡分表!A:A,0))=0,"",INDEX(技能卡分表!AG:AG,MATCH(C146,技能卡分表!A:A,0))),"未找到"),IF(LEFT(C146,1)="3",IFERROR(IF(INDEX('永久加成分表（废弃）'!AF:AF,MATCH(C146,'永久加成分表（废弃）'!A:A,0))=0,"",INDEX('永久加成分表（废弃）'!AF:AF,MATCH(C146,'永久加成分表（废弃）'!A:A,0))),"未找到"),IF(LEFT(C146,1)="4",IFERROR(IF(INDEX(组件分表!R:R,MATCH(VALUE(LEFT(C146,4)),组件分表!A:A,0))=0,"",INDEX(组件分表!R:R,MATCH(VALUE(LEFT(C146,4)),组件分表!A:A,0))),"未找到"),"不匹配"))))</f>
        <v>Deformation</v>
      </c>
      <c r="J146" s="89">
        <v>4</v>
      </c>
      <c r="K146" s="90" t="str">
        <f>IF(LEFT(C146,1)="1",IFERROR(CHOOSE(MATCH(INDEX(单位卡分表!C:C,MATCH(C146,单位卡分表!A:A,0)),{1,4,6},0),"单位卡","英雄卡","雇佣兵卡"),""),"")</f>
        <v/>
      </c>
      <c r="L146" s="105"/>
      <c r="M146" s="105"/>
      <c r="N146" s="80">
        <v>9.87</v>
      </c>
      <c r="O146" s="80">
        <v>0.5</v>
      </c>
      <c r="P146" s="80">
        <v>0.1</v>
      </c>
      <c r="Q146" s="80">
        <v>0.94</v>
      </c>
      <c r="R146" s="80">
        <v>0.61</v>
      </c>
      <c r="S146" s="80">
        <v>5</v>
      </c>
      <c r="T146" s="94" t="str">
        <f>IFERROR(IF(LEFT(C146,1)="1",IF(INDEX(单位卡分表!AE:AE,MATCH(C146,单位卡分表!A:A,0))=0,"",INDEX(单位卡分表!AE:AE,MATCH(C146,单位卡分表!A:A,0))),IF(LEFT(C146,1)="2",IF(INDEX(技能卡分表!AE:AE,MATCH(C146,技能卡分表!A:A,0))=0,"",INDEX(技能卡分表!AE:AE,MATCH(C146,技能卡分表!A:A,0))),IF(LEFT(C146,1)="4",IF(INDEX(组件分表!W:W,MATCH(VALUE(LEFT(C146,4)),组件分表!A:A,0))=0,"",INDEX(组件分表!W:W,MATCH(VALUE(LEFT(C146,4)),组件分表!A:A,0))),""))),"")</f>
        <v>Times</v>
      </c>
      <c r="U146" s="95">
        <f>IFERROR(IF(LEFT(C146,1)="1",IF(INDEX(单位卡分表!AF:AF,MATCH(C146,单位卡分表!A:A,0))=0,"",INDEX(单位卡分表!AF:AF,MATCH(C146,单位卡分表!A:A,0))),IF(LEFT(C146,1)="2",IF(INDEX(技能卡分表!AF:AF,MATCH(C146,技能卡分表!A:A,0))=0,"",INDEX(技能卡分表!AF:AF,MATCH(C146,技能卡分表!A:A,0))),IF(LEFT(C146,1)="4",IF(INDEX(组件分表!X:X,MATCH(VALUE(LEFT(C146,4)),组件分表!A:A,0))=0,"",INDEX(组件分表!X:X,MATCH(VALUE(LEFT(C146,4)),组件分表!A:A,0))),""))),"")</f>
        <v>1</v>
      </c>
      <c r="V146" s="96" t="b">
        <v>0</v>
      </c>
      <c r="W146" s="97">
        <v>1</v>
      </c>
      <c r="X146" s="97"/>
      <c r="Y146" s="97"/>
      <c r="Z146" s="97"/>
      <c r="AA146" s="97"/>
      <c r="AB146" s="97"/>
      <c r="AC146" s="102"/>
    </row>
    <row r="147" ht="19" customHeight="1" spans="3:29">
      <c r="C147" s="97">
        <v>20083</v>
      </c>
      <c r="D147" s="44"/>
      <c r="E147" s="64" t="str">
        <f>IF(LEFT(C147,1)="1",IFERROR(INDEX(单位卡分表!B:B,MATCH(C147,单位卡分表!A:A,0)),"未找到"),IF(LEFT(C147,1)="2",IFERROR(INDEX(技能卡分表!B:B,MATCH(C147,技能卡分表!A:A,0)),"未找到"),IF(LEFT(C147,1)="3",IFERROR(INDEX('永久加成分表（废弃）'!B:B,MATCH(C147,'永久加成分表（废弃）'!A:A,0)),"未找到"),IF(LEFT(C147,1)="4",IFERROR(INDEX(组件分表!C:C,MATCH(VALUE(LEFT(C147,4)),组件分表!A:A,0)),"未找到"),"不匹配"))))</f>
        <v>同归于尽！</v>
      </c>
      <c r="F147" s="26" t="str">
        <f>IF(LEFT(C147,1)="1",IFERROR(INDEX(单位卡分表!P:P,MATCH(C147,单位卡分表!A:A,0)),"未找到"),IF(LEFT(C147,1)="2",IFERROR(INDEX(技能卡分表!P:P,MATCH(C147,技能卡分表!A:A,0)),"未找到"),IF(LEFT(C147,1)="3",IFERROR(INDEX('永久加成分表（废弃）'!N:N,MATCH(C147,'永久加成分表（废弃）'!A:A,0)),"未找到"),IF(LEFT(C147,1)="4",IFERROR(INDEX(组件分表!L:L,MATCH(VALUE(LEFT(C147,4)),组件分表!A:A,0)),"未找到"),"不匹配"))))</f>
        <v>保留，引爆我方本节方舟，对场上所有单位和敌方方舟造成{0}点伤害</v>
      </c>
      <c r="G147" s="26">
        <f>IF(LEFT(C147,1)="1",IFERROR(INDEX(单位卡分表!Q:Q,MATCH(C147,单位卡分表!A:A,0)),"未找到"),IF(LEFT(C147,1)="2",IFERROR(INDEX(技能卡分表!Q:Q,MATCH(C147,技能卡分表!A:A,0)),"未找到"),IF(LEFT(C147,1)="3",IFERROR(INDEX('永久加成分表（废弃）'!O:O,MATCH(C147,'永久加成分表（废弃）'!A:A,0)),"未找到"),IF(LEFT(C147,1)="4",IFERROR(INDEX(组件分表!S:S,MATCH(VALUE(LEFT(C147,4)),组件分表!A:A,0)),"未找到"),"不匹配"))))</f>
        <v>0</v>
      </c>
      <c r="H147" s="44">
        <f t="shared" si="2"/>
        <v>200831</v>
      </c>
      <c r="I147" s="44" t="str">
        <f>IF(LEFT(C147,1)="1",IFERROR(IF(INDEX(单位卡分表!AG:AG,MATCH(C147,单位卡分表!A:A,0))=0,"",INDEX(单位卡分表!AG:AG,MATCH(C147,单位卡分表!A:A,0))),"未找到"),IF(LEFT(C147,1)="2",IFERROR(IF(INDEX(技能卡分表!AG:AG,MATCH(C147,技能卡分表!A:A,0))=0,"",INDEX(技能卡分表!AG:AG,MATCH(C147,技能卡分表!A:A,0))),"未找到"),IF(LEFT(C147,1)="3",IFERROR(IF(INDEX('永久加成分表（废弃）'!AF:AF,MATCH(C147,'永久加成分表（废弃）'!A:A,0))=0,"",INDEX('永久加成分表（废弃）'!AF:AF,MATCH(C147,'永久加成分表（废弃）'!A:A,0))),"未找到"),IF(LEFT(C147,1)="4",IFERROR(IF(INDEX(组件分表!R:R,MATCH(VALUE(LEFT(C147,4)),组件分表!A:A,0))=0,"",INDEX(组件分表!R:R,MATCH(VALUE(LEFT(C147,4)),组件分表!A:A,0))),"未找到"),"不匹配"))))</f>
        <v>TogetherDie</v>
      </c>
      <c r="J147" s="89">
        <v>6</v>
      </c>
      <c r="K147" s="90" t="str">
        <f>IF(LEFT(C147,1)="1",IFERROR(CHOOSE(MATCH(INDEX(单位卡分表!C:C,MATCH(C147,单位卡分表!A:A,0)),{1,4,6},0),"单位卡","英雄卡","雇佣兵卡"),""),"")</f>
        <v/>
      </c>
      <c r="L147" s="105"/>
      <c r="M147" s="105"/>
      <c r="N147" s="80">
        <v>9.87</v>
      </c>
      <c r="O147" s="80">
        <v>0.5</v>
      </c>
      <c r="P147" s="80">
        <v>0.1</v>
      </c>
      <c r="Q147" s="80">
        <v>0.94</v>
      </c>
      <c r="R147" s="80">
        <v>0.61</v>
      </c>
      <c r="S147" s="80">
        <v>5</v>
      </c>
      <c r="T147" s="94" t="str">
        <f>IFERROR(IF(LEFT(C147,1)="1",IF(INDEX(单位卡分表!AE:AE,MATCH(C147,单位卡分表!A:A,0))=0,"",INDEX(单位卡分表!AE:AE,MATCH(C147,单位卡分表!A:A,0))),IF(LEFT(C147,1)="2",IF(INDEX(技能卡分表!AE:AE,MATCH(C147,技能卡分表!A:A,0))=0,"",INDEX(技能卡分表!AE:AE,MATCH(C147,技能卡分表!A:A,0))),IF(LEFT(C147,1)="4",IF(INDEX(组件分表!W:W,MATCH(VALUE(LEFT(C147,4)),组件分表!A:A,0))=0,"",INDEX(组件分表!W:W,MATCH(VALUE(LEFT(C147,4)),组件分表!A:A,0))),""))),"")</f>
        <v>Times</v>
      </c>
      <c r="U147" s="95">
        <f>IFERROR(IF(LEFT(C147,1)="1",IF(INDEX(单位卡分表!AF:AF,MATCH(C147,单位卡分表!A:A,0))=0,"",INDEX(单位卡分表!AF:AF,MATCH(C147,单位卡分表!A:A,0))),IF(LEFT(C147,1)="2",IF(INDEX(技能卡分表!AF:AF,MATCH(C147,技能卡分表!A:A,0))=0,"",INDEX(技能卡分表!AF:AF,MATCH(C147,技能卡分表!A:A,0))),IF(LEFT(C147,1)="4",IF(INDEX(组件分表!X:X,MATCH(VALUE(LEFT(C147,4)),组件分表!A:A,0))=0,"",INDEX(组件分表!X:X,MATCH(VALUE(LEFT(C147,4)),组件分表!A:A,0))),""))),"")</f>
        <v>1</v>
      </c>
      <c r="V147" s="96" t="b">
        <v>0</v>
      </c>
      <c r="W147" s="97">
        <v>300</v>
      </c>
      <c r="X147" s="97"/>
      <c r="Y147" s="97"/>
      <c r="Z147" s="97"/>
      <c r="AA147" s="97"/>
      <c r="AB147" s="97"/>
      <c r="AC147" s="102"/>
    </row>
    <row r="148" ht="19" customHeight="1" spans="3:29">
      <c r="C148" s="44">
        <v>20084</v>
      </c>
      <c r="D148" s="44"/>
      <c r="E148" s="64" t="str">
        <f>IF(LEFT(C148,1)="1",IFERROR(INDEX(单位卡分表!B:B,MATCH(C148,单位卡分表!A:A,0)),"未找到"),IF(LEFT(C148,1)="2",IFERROR(INDEX(技能卡分表!B:B,MATCH(C148,技能卡分表!A:A,0)),"未找到"),IF(LEFT(C148,1)="3",IFERROR(INDEX('永久加成分表（废弃）'!B:B,MATCH(C148,'永久加成分表（废弃）'!A:A,0)),"未找到"),IF(LEFT(C148,1)="4",IFERROR(INDEX(组件分表!C:C,MATCH(VALUE(LEFT(C148,4)),组件分表!A:A,0)),"未找到"),"不匹配"))))</f>
        <v>呕！</v>
      </c>
      <c r="F148" s="26" t="str">
        <f>IF(LEFT(C148,1)="1",IFERROR(INDEX(单位卡分表!P:P,MATCH(C148,单位卡分表!A:A,0)),"未找到"),IF(LEFT(C148,1)="2",IFERROR(INDEX(技能卡分表!P:P,MATCH(C148,技能卡分表!A:A,0)),"未找到"),IF(LEFT(C148,1)="3",IFERROR(INDEX('永久加成分表（废弃）'!N:N,MATCH(C148,'永久加成分表（废弃）'!A:A,0)),"未找到"),IF(LEFT(C148,1)="4",IFERROR(INDEX(组件分表!L:L,MATCH(VALUE(LEFT(C148,4)),组件分表!A:A,0)),"未找到"),"不匹配"))))</f>
        <v>让所有单位呕吐，留下水地面，吞噬单位吐出</v>
      </c>
      <c r="G148" s="26">
        <f>IF(LEFT(C148,1)="1",IFERROR(INDEX(单位卡分表!Q:Q,MATCH(C148,单位卡分表!A:A,0)),"未找到"),IF(LEFT(C148,1)="2",IFERROR(INDEX(技能卡分表!Q:Q,MATCH(C148,技能卡分表!A:A,0)),"未找到"),IF(LEFT(C148,1)="3",IFERROR(INDEX('永久加成分表（废弃）'!O:O,MATCH(C148,'永久加成分表（废弃）'!A:A,0)),"未找到"),IF(LEFT(C148,1)="4",IFERROR(INDEX(组件分表!S:S,MATCH(VALUE(LEFT(C148,4)),组件分表!A:A,0)),"未找到"),"不匹配"))))</f>
        <v>0</v>
      </c>
      <c r="H148" s="44">
        <f t="shared" si="2"/>
        <v>200841</v>
      </c>
      <c r="I148" s="44" t="str">
        <f>IF(LEFT(C148,1)="1",IFERROR(IF(INDEX(单位卡分表!AG:AG,MATCH(C148,单位卡分表!A:A,0))=0,"",INDEX(单位卡分表!AG:AG,MATCH(C148,单位卡分表!A:A,0))),"未找到"),IF(LEFT(C148,1)="2",IFERROR(IF(INDEX(技能卡分表!AG:AG,MATCH(C148,技能卡分表!A:A,0))=0,"",INDEX(技能卡分表!AG:AG,MATCH(C148,技能卡分表!A:A,0))),"未找到"),IF(LEFT(C148,1)="3",IFERROR(IF(INDEX('永久加成分表（废弃）'!AF:AF,MATCH(C148,'永久加成分表（废弃）'!A:A,0))=0,"",INDEX('永久加成分表（废弃）'!AF:AF,MATCH(C148,'永久加成分表（废弃）'!A:A,0))),"未找到"),IF(LEFT(C148,1)="4",IFERROR(IF(INDEX(组件分表!R:R,MATCH(VALUE(LEFT(C148,4)),组件分表!A:A,0))=0,"",INDEX(组件分表!R:R,MATCH(VALUE(LEFT(C148,4)),组件分表!A:A,0))),"未找到"),"不匹配"))))</f>
        <v>Vomit</v>
      </c>
      <c r="J148" s="89">
        <v>4</v>
      </c>
      <c r="K148" s="90" t="str">
        <f>IF(LEFT(C148,1)="1",IFERROR(CHOOSE(MATCH(INDEX(单位卡分表!C:C,MATCH(C148,单位卡分表!A:A,0)),{1,4,6},0),"单位卡","英雄卡","雇佣兵卡"),""),"")</f>
        <v/>
      </c>
      <c r="L148" s="105"/>
      <c r="M148" s="105"/>
      <c r="N148" s="80">
        <v>9.87</v>
      </c>
      <c r="O148" s="80">
        <v>0.5</v>
      </c>
      <c r="P148" s="80">
        <v>0.1</v>
      </c>
      <c r="Q148" s="80">
        <v>0.94</v>
      </c>
      <c r="R148" s="80">
        <v>0.61</v>
      </c>
      <c r="S148" s="80">
        <v>5</v>
      </c>
      <c r="T148" s="94" t="str">
        <f>IFERROR(IF(LEFT(C148,1)="1",IF(INDEX(单位卡分表!AE:AE,MATCH(C148,单位卡分表!A:A,0))=0,"",INDEX(单位卡分表!AE:AE,MATCH(C148,单位卡分表!A:A,0))),IF(LEFT(C148,1)="2",IF(INDEX(技能卡分表!AE:AE,MATCH(C148,技能卡分表!A:A,0))=0,"",INDEX(技能卡分表!AE:AE,MATCH(C148,技能卡分表!A:A,0))),IF(LEFT(C148,1)="4",IF(INDEX(组件分表!W:W,MATCH(VALUE(LEFT(C148,4)),组件分表!A:A,0))=0,"",INDEX(组件分表!W:W,MATCH(VALUE(LEFT(C148,4)),组件分表!A:A,0))),""))),"")</f>
        <v>Times</v>
      </c>
      <c r="U148" s="95">
        <f>IFERROR(IF(LEFT(C148,1)="1",IF(INDEX(单位卡分表!AF:AF,MATCH(C148,单位卡分表!A:A,0))=0,"",INDEX(单位卡分表!AF:AF,MATCH(C148,单位卡分表!A:A,0))),IF(LEFT(C148,1)="2",IF(INDEX(技能卡分表!AF:AF,MATCH(C148,技能卡分表!A:A,0))=0,"",INDEX(技能卡分表!AF:AF,MATCH(C148,技能卡分表!A:A,0))),IF(LEFT(C148,1)="4",IF(INDEX(组件分表!X:X,MATCH(VALUE(LEFT(C148,4)),组件分表!A:A,0))=0,"",INDEX(组件分表!X:X,MATCH(VALUE(LEFT(C148,4)),组件分表!A:A,0))),""))),"")</f>
        <v>1</v>
      </c>
      <c r="V148" s="96" t="b">
        <v>0</v>
      </c>
      <c r="W148" s="97"/>
      <c r="X148" s="97"/>
      <c r="Y148" s="97"/>
      <c r="Z148" s="97"/>
      <c r="AA148" s="97"/>
      <c r="AB148" s="97"/>
      <c r="AC148" s="102"/>
    </row>
    <row r="149" ht="19" customHeight="1" spans="3:29">
      <c r="C149" s="44">
        <v>20085</v>
      </c>
      <c r="D149" s="44"/>
      <c r="E149" s="64" t="str">
        <f>IF(LEFT(C149,1)="1",IFERROR(INDEX(单位卡分表!B:B,MATCH(C149,单位卡分表!A:A,0)),"未找到"),IF(LEFT(C149,1)="2",IFERROR(INDEX(技能卡分表!B:B,MATCH(C149,技能卡分表!A:A,0)),"未找到"),IF(LEFT(C149,1)="3",IFERROR(INDEX('永久加成分表（废弃）'!B:B,MATCH(C149,'永久加成分表（废弃）'!A:A,0)),"未找到"),IF(LEFT(C149,1)="4",IFERROR(INDEX(组件分表!C:C,MATCH(VALUE(LEFT(C149,4)),组件分表!A:A,0)),"未找到"),"不匹配"))))</f>
        <v>虚化</v>
      </c>
      <c r="F149" s="26" t="str">
        <f>IF(LEFT(C149,1)="1",IFERROR(INDEX(单位卡分表!P:P,MATCH(C149,单位卡分表!A:A,0)),"未找到"),IF(LEFT(C149,1)="2",IFERROR(INDEX(技能卡分表!P:P,MATCH(C149,技能卡分表!A:A,0)),"未找到"),IF(LEFT(C149,1)="3",IFERROR(INDEX('永久加成分表（废弃）'!N:N,MATCH(C149,'永久加成分表（废弃）'!A:A,0)),"未找到"),IF(LEFT(C149,1)="4",IFERROR(INDEX(组件分表!L:L,MATCH(VALUE(LEFT(C149,4)),组件分表!A:A,0)),"未找到"),"不匹配"))))</f>
        <v>使碰撞的首个单位虚化，无法碰撞或被碰撞，但受到双倍伤害，下个我方回合开始时恢复</v>
      </c>
      <c r="G149" s="26">
        <f>IF(LEFT(C149,1)="1",IFERROR(INDEX(单位卡分表!Q:Q,MATCH(C149,单位卡分表!A:A,0)),"未找到"),IF(LEFT(C149,1)="2",IFERROR(INDEX(技能卡分表!Q:Q,MATCH(C149,技能卡分表!A:A,0)),"未找到"),IF(LEFT(C149,1)="3",IFERROR(INDEX('永久加成分表（废弃）'!O:O,MATCH(C149,'永久加成分表（废弃）'!A:A,0)),"未找到"),IF(LEFT(C149,1)="4",IFERROR(INDEX(组件分表!S:S,MATCH(VALUE(LEFT(C149,4)),组件分表!A:A,0)),"未找到"),"不匹配"))))</f>
        <v>0</v>
      </c>
      <c r="H149" s="44">
        <f t="shared" si="2"/>
        <v>200851</v>
      </c>
      <c r="I149" s="44" t="str">
        <f>IF(LEFT(C149,1)="1",IFERROR(IF(INDEX(单位卡分表!AG:AG,MATCH(C149,单位卡分表!A:A,0))=0,"",INDEX(单位卡分表!AG:AG,MATCH(C149,单位卡分表!A:A,0))),"未找到"),IF(LEFT(C149,1)="2",IFERROR(IF(INDEX(技能卡分表!AG:AG,MATCH(C149,技能卡分表!A:A,0))=0,"",INDEX(技能卡分表!AG:AG,MATCH(C149,技能卡分表!A:A,0))),"未找到"),IF(LEFT(C149,1)="3",IFERROR(IF(INDEX('永久加成分表（废弃）'!AF:AF,MATCH(C149,'永久加成分表（废弃）'!A:A,0))=0,"",INDEX('永久加成分表（废弃）'!AF:AF,MATCH(C149,'永久加成分表（废弃）'!A:A,0))),"未找到"),IF(LEFT(C149,1)="4",IFERROR(IF(INDEX(组件分表!R:R,MATCH(VALUE(LEFT(C149,4)),组件分表!A:A,0))=0,"",INDEX(组件分表!R:R,MATCH(VALUE(LEFT(C149,4)),组件分表!A:A,0))),"未找到"),"不匹配"))))</f>
        <v>Vitual</v>
      </c>
      <c r="J149" s="89">
        <v>5</v>
      </c>
      <c r="K149" s="90" t="str">
        <f>IF(LEFT(C149,1)="1",IFERROR(CHOOSE(MATCH(INDEX(单位卡分表!C:C,MATCH(C149,单位卡分表!A:A,0)),{1,4,6},0),"单位卡","英雄卡","雇佣兵卡"),""),"")</f>
        <v/>
      </c>
      <c r="L149" s="105"/>
      <c r="M149" s="105"/>
      <c r="N149" s="80">
        <v>9.87</v>
      </c>
      <c r="O149" s="80">
        <v>0.5</v>
      </c>
      <c r="P149" s="80">
        <v>0.1</v>
      </c>
      <c r="Q149" s="80">
        <v>0.94</v>
      </c>
      <c r="R149" s="80">
        <v>0.61</v>
      </c>
      <c r="S149" s="80">
        <v>5</v>
      </c>
      <c r="T149" s="94" t="str">
        <f>IFERROR(IF(LEFT(C149,1)="1",IF(INDEX(单位卡分表!AE:AE,MATCH(C149,单位卡分表!A:A,0))=0,"",INDEX(单位卡分表!AE:AE,MATCH(C149,单位卡分表!A:A,0))),IF(LEFT(C149,1)="2",IF(INDEX(技能卡分表!AE:AE,MATCH(C149,技能卡分表!A:A,0))=0,"",INDEX(技能卡分表!AE:AE,MATCH(C149,技能卡分表!A:A,0))),IF(LEFT(C149,1)="4",IF(INDEX(组件分表!W:W,MATCH(VALUE(LEFT(C149,4)),组件分表!A:A,0))=0,"",INDEX(组件分表!W:W,MATCH(VALUE(LEFT(C149,4)),组件分表!A:A,0))),""))),"")</f>
        <v>Times</v>
      </c>
      <c r="U149" s="95">
        <f>IFERROR(IF(LEFT(C149,1)="1",IF(INDEX(单位卡分表!AF:AF,MATCH(C149,单位卡分表!A:A,0))=0,"",INDEX(单位卡分表!AF:AF,MATCH(C149,单位卡分表!A:A,0))),IF(LEFT(C149,1)="2",IF(INDEX(技能卡分表!AF:AF,MATCH(C149,技能卡分表!A:A,0))=0,"",INDEX(技能卡分表!AF:AF,MATCH(C149,技能卡分表!A:A,0))),IF(LEFT(C149,1)="4",IF(INDEX(组件分表!X:X,MATCH(VALUE(LEFT(C149,4)),组件分表!A:A,0))=0,"",INDEX(组件分表!X:X,MATCH(VALUE(LEFT(C149,4)),组件分表!A:A,0))),""))),"")</f>
        <v>1</v>
      </c>
      <c r="V149" s="96" t="b">
        <v>0</v>
      </c>
      <c r="W149" s="97"/>
      <c r="X149" s="97"/>
      <c r="Y149" s="97"/>
      <c r="Z149" s="97"/>
      <c r="AA149" s="97"/>
      <c r="AB149" s="97"/>
      <c r="AC149" s="102"/>
    </row>
    <row r="150" spans="1:29">
      <c r="A150" s="9" t="str">
        <f t="shared" ref="A150:A198" si="3">IF(VALUE(B150)=VALUE(C150),"是","不是")</f>
        <v>是</v>
      </c>
      <c r="B150" s="9" t="str">
        <f>组件ID生成表!S5</f>
        <v>40011</v>
      </c>
      <c r="C150" s="64">
        <v>40011</v>
      </c>
      <c r="D150" s="32"/>
      <c r="E150" s="64" t="str">
        <f>IF(LEFT(C150,1)="1",IFERROR(INDEX(单位卡分表!B:B,MATCH(C150,单位卡分表!A:A,0)),"未找到"),IF(LEFT(C150,1)="2",IFERROR(INDEX(技能卡分表!B:B,MATCH(C150,技能卡分表!A:A,0)),"未找到"),IF(LEFT(C150,1)="3",IFERROR(INDEX('永久加成分表（废弃）'!B:B,MATCH(C150,'永久加成分表（废弃）'!A:A,0)),"未找到"),IF(LEFT(C150,1)="4",IFERROR(INDEX(组件分表!C:C,MATCH(VALUE(LEFT(C150,4)),组件分表!A:A,0)),"未找到"),"不匹配"))))</f>
        <v>初始炮</v>
      </c>
      <c r="F150" s="26" t="str">
        <f>IF(LEFT(C150,1)="1",IFERROR(INDEX(单位卡分表!P:P,MATCH(C150,单位卡分表!A:A,0)),"未找到"),IF(LEFT(C150,1)="2",IFERROR(INDEX(技能卡分表!P:P,MATCH(C150,技能卡分表!A:A,0)),"未找到"),IF(LEFT(C150,1)="3",IFERROR(INDEX('永久加成分表（废弃）'!N:N,MATCH(C150,'永久加成分表（废弃）'!A:A,0)),"未找到"),IF(LEFT(C150,1)="4",IFERROR(INDEX(组件分表!L:L,MATCH(VALUE(LEFT(C150,4)),组件分表!A:A,0)),"未找到"),"不匹配"))))</f>
        <v>打出时，回合开始时：开炮，伤害为{0}</v>
      </c>
      <c r="G150" s="26" t="str">
        <f>IF(LEFT(C150,1)="1",IFERROR(INDEX(单位卡分表!Q:Q,MATCH(C150,单位卡分表!A:A,0)),"未找到"),IF(LEFT(C150,1)="2",IFERROR(INDEX(技能卡分表!Q:Q,MATCH(C150,技能卡分表!A:A,0)),"未找到"),IF(LEFT(C150,1)="3",IFERROR(INDEX('永久加成分表（废弃）'!O:O,MATCH(C150,'永久加成分表（废弃）'!A:A,0)),"未找到"),IF(LEFT(C150,1)="4",IFERROR(INDEX(组件分表!S:S,MATCH(VALUE(LEFT(C150,4)),组件分表!A:A,0)),"未找到"),"不匹配"))))</f>
        <v>{0:炮弹ID，1:偏移角度}</v>
      </c>
      <c r="H150" s="44">
        <f t="shared" si="2"/>
        <v>400111</v>
      </c>
      <c r="I150" s="44" t="str">
        <f>IF(LEFT(C150,1)="1",IFERROR(IF(INDEX(单位卡分表!AG:AG,MATCH(C150,单位卡分表!A:A,0))=0,"",INDEX(单位卡分表!AG:AG,MATCH(C150,单位卡分表!A:A,0))),"未找到"),IF(LEFT(C150,1)="2",IFERROR(IF(INDEX(技能卡分表!AG:AG,MATCH(C150,技能卡分表!A:A,0))=0,"",INDEX(技能卡分表!AG:AG,MATCH(C150,技能卡分表!A:A,0))),"未找到"),IF(LEFT(C150,1)="3",IFERROR(IF(INDEX('永久加成分表（废弃）'!AF:AF,MATCH(C150,'永久加成分表（废弃）'!A:A,0))=0,"",INDEX('永久加成分表（废弃）'!AF:AF,MATCH(C150,'永久加成分表（废弃）'!A:A,0))),"未找到"),IF(LEFT(C150,1)="4",IFERROR(IF(INDEX(组件分表!R:R,MATCH(VALUE(LEFT(C150,4)),组件分表!A:A,0))=0,"",INDEX(组件分表!R:R,MATCH(VALUE(LEFT(C150,4)),组件分表!A:A,0))),"未找到"),"不匹配"))))</f>
        <v>ArkPartNormalGun</v>
      </c>
      <c r="J150" s="89">
        <v>5</v>
      </c>
      <c r="K150" s="90" t="str">
        <f>IF(LEFT(C150,1)="1",IFERROR(CHOOSE(MATCH(INDEX(单位卡分表!C:C,MATCH(C150,单位卡分表!A:A,0)),{1,4,6},0),"单位卡","英雄卡","雇佣兵卡"),""),"")</f>
        <v/>
      </c>
      <c r="L150" s="105"/>
      <c r="M150" s="105"/>
      <c r="N150" s="80"/>
      <c r="O150" s="80"/>
      <c r="P150" s="80"/>
      <c r="Q150" s="80"/>
      <c r="R150" s="80"/>
      <c r="S150" s="80"/>
      <c r="T150" s="94" t="str">
        <f>IFERROR(IF(LEFT(C150,1)="1",IF(INDEX(单位卡分表!AE:AE,MATCH(C150,单位卡分表!A:A,0))=0,"",INDEX(单位卡分表!AE:AE,MATCH(C150,单位卡分表!A:A,0))),IF(LEFT(C150,1)="2",IF(INDEX(技能卡分表!AE:AE,MATCH(C150,技能卡分表!A:A,0))=0,"",INDEX(技能卡分表!AE:AE,MATCH(C150,技能卡分表!A:A,0))),IF(LEFT(C150,1)="4",IF(INDEX(组件分表!W:W,MATCH(VALUE(LEFT(C150,4)),组件分表!A:A,0))=0,"",INDEX(组件分表!W:W,MATCH(VALUE(LEFT(C150,4)),组件分表!A:A,0))),""))),"")</f>
        <v/>
      </c>
      <c r="U150" s="95" t="str">
        <f>IFERROR(IF(LEFT(C150,1)="1",IF(INDEX(单位卡分表!AF:AF,MATCH(C150,单位卡分表!A:A,0))=0,"",INDEX(单位卡分表!AF:AF,MATCH(C150,单位卡分表!A:A,0))),IF(LEFT(C150,1)="2",IF(INDEX(技能卡分表!AF:AF,MATCH(C150,技能卡分表!A:A,0))=0,"",INDEX(技能卡分表!AF:AF,MATCH(C150,技能卡分表!A:A,0))),IF(LEFT(C150,1)="4",IF(INDEX(组件分表!X:X,MATCH(VALUE(LEFT(C150,4)),组件分表!A:A,0))=0,"",INDEX(组件分表!X:X,MATCH(VALUE(LEFT(C150,4)),组件分表!A:A,0))),""))),"")</f>
        <v/>
      </c>
      <c r="V150" s="96" t="b">
        <v>0</v>
      </c>
      <c r="W150" s="97">
        <v>40431</v>
      </c>
      <c r="X150" s="97">
        <v>5</v>
      </c>
      <c r="Y150" s="97"/>
      <c r="Z150" s="97"/>
      <c r="AA150" s="97"/>
      <c r="AB150" s="97"/>
      <c r="AC150" s="102"/>
    </row>
    <row r="151" ht="19" customHeight="1" spans="1:29">
      <c r="A151" s="9" t="str">
        <f t="shared" si="3"/>
        <v>是</v>
      </c>
      <c r="B151" s="9" t="str">
        <f>组件ID生成表!S6</f>
        <v>40021</v>
      </c>
      <c r="C151" s="64">
        <v>40021</v>
      </c>
      <c r="D151" s="32"/>
      <c r="E151" s="64" t="str">
        <f>IF(LEFT(C151,1)="1",IFERROR(INDEX(单位卡分表!B:B,MATCH(C151,单位卡分表!A:A,0)),"未找到"),IF(LEFT(C151,1)="2",IFERROR(INDEX(技能卡分表!B:B,MATCH(C151,技能卡分表!A:A,0)),"未找到"),IF(LEFT(C151,1)="3",IFERROR(INDEX('永久加成分表（废弃）'!B:B,MATCH(C151,'永久加成分表（废弃）'!A:A,0)),"未找到"),IF(LEFT(C151,1)="4",IFERROR(INDEX(组件分表!C:C,MATCH(VALUE(LEFT(C151,4)),组件分表!A:A,0)),"未找到"),"不匹配"))))</f>
        <v>过渡炮</v>
      </c>
      <c r="F151" s="26" t="str">
        <f>IF(LEFT(C151,1)="1",IFERROR(INDEX(单位卡分表!P:P,MATCH(C151,单位卡分表!A:A,0)),"未找到"),IF(LEFT(C151,1)="2",IFERROR(INDEX(技能卡分表!P:P,MATCH(C151,技能卡分表!A:A,0)),"未找到"),IF(LEFT(C151,1)="3",IFERROR(INDEX('永久加成分表（废弃）'!N:N,MATCH(C151,'永久加成分表（废弃）'!A:A,0)),"未找到"),IF(LEFT(C151,1)="4",IFERROR(INDEX(组件分表!L:L,MATCH(VALUE(LEFT(C151,4)),组件分表!A:A,0)),"未找到"),"不匹配"))))</f>
        <v>打出时，回合开始时：开炮，伤害为{0}，被替换时获得{2}金币</v>
      </c>
      <c r="G151" s="26" t="str">
        <f>IF(LEFT(C151,1)="1",IFERROR(INDEX(单位卡分表!Q:Q,MATCH(C151,单位卡分表!A:A,0)),"未找到"),IF(LEFT(C151,1)="2",IFERROR(INDEX(技能卡分表!Q:Q,MATCH(C151,技能卡分表!A:A,0)),"未找到"),IF(LEFT(C151,1)="3",IFERROR(INDEX('永久加成分表（废弃）'!O:O,MATCH(C151,'永久加成分表（废弃）'!A:A,0)),"未找到"),IF(LEFT(C151,1)="4",IFERROR(INDEX(组件分表!S:S,MATCH(VALUE(LEFT(C151,4)),组件分表!A:A,0)),"未找到"),"不匹配"))))</f>
        <v>{0:炮弹ID，1:偏移角度，2:金币数}</v>
      </c>
      <c r="H151" s="44">
        <f t="shared" si="2"/>
        <v>400211</v>
      </c>
      <c r="I151" s="44" t="str">
        <f>IF(LEFT(C151,1)="1",IFERROR(IF(INDEX(单位卡分表!AG:AG,MATCH(C151,单位卡分表!A:A,0))=0,"",INDEX(单位卡分表!AG:AG,MATCH(C151,单位卡分表!A:A,0))),"未找到"),IF(LEFT(C151,1)="2",IFERROR(IF(INDEX(技能卡分表!AG:AG,MATCH(C151,技能卡分表!A:A,0))=0,"",INDEX(技能卡分表!AG:AG,MATCH(C151,技能卡分表!A:A,0))),"未找到"),IF(LEFT(C151,1)="3",IFERROR(IF(INDEX('永久加成分表（废弃）'!AF:AF,MATCH(C151,'永久加成分表（废弃）'!A:A,0))=0,"",INDEX('永久加成分表（废弃）'!AF:AF,MATCH(C151,'永久加成分表（废弃）'!A:A,0))),"未找到"),IF(LEFT(C151,1)="4",IFERROR(IF(INDEX(组件分表!R:R,MATCH(VALUE(LEFT(C151,4)),组件分表!A:A,0))=0,"",INDEX(组件分表!R:R,MATCH(VALUE(LEFT(C151,4)),组件分表!A:A,0))),"未找到"),"不匹配"))))</f>
        <v>ArkPartTransitionGun</v>
      </c>
      <c r="J151" s="89">
        <v>5</v>
      </c>
      <c r="K151" s="90"/>
      <c r="L151" s="105"/>
      <c r="M151" s="105"/>
      <c r="N151" s="80"/>
      <c r="O151" s="80"/>
      <c r="P151" s="80"/>
      <c r="Q151" s="80"/>
      <c r="R151" s="80"/>
      <c r="S151" s="80"/>
      <c r="T151" s="94" t="str">
        <f>IFERROR(IF(LEFT(C151,1)="1",IF(INDEX(单位卡分表!AE:AE,MATCH(C151,单位卡分表!A:A,0))=0,"",INDEX(单位卡分表!AE:AE,MATCH(C151,单位卡分表!A:A,0))),IF(LEFT(C151,1)="2",IF(INDEX(技能卡分表!AE:AE,MATCH(C151,技能卡分表!A:A,0))=0,"",INDEX(技能卡分表!AE:AE,MATCH(C151,技能卡分表!A:A,0))),IF(LEFT(C151,1)="4",IF(INDEX(组件分表!W:W,MATCH(VALUE(LEFT(C151,4)),组件分表!A:A,0))=0,"",INDEX(组件分表!W:W,MATCH(VALUE(LEFT(C151,4)),组件分表!A:A,0))),""))),"")</f>
        <v/>
      </c>
      <c r="U151" s="95" t="str">
        <f>IFERROR(IF(LEFT(C151,1)="1",IF(INDEX(单位卡分表!AF:AF,MATCH(C151,单位卡分表!A:A,0))=0,"",INDEX(单位卡分表!AF:AF,MATCH(C151,单位卡分表!A:A,0))),IF(LEFT(C151,1)="2",IF(INDEX(技能卡分表!AF:AF,MATCH(C151,技能卡分表!A:A,0))=0,"",INDEX(技能卡分表!AF:AF,MATCH(C151,技能卡分表!A:A,0))),IF(LEFT(C151,1)="4",IF(INDEX(组件分表!X:X,MATCH(VALUE(LEFT(C151,4)),组件分表!A:A,0))=0,"",INDEX(组件分表!X:X,MATCH(VALUE(LEFT(C151,4)),组件分表!A:A,0))),""))),"")</f>
        <v/>
      </c>
      <c r="V151" s="96" t="b">
        <v>0</v>
      </c>
      <c r="W151" s="97">
        <v>40441</v>
      </c>
      <c r="X151" s="97">
        <v>5</v>
      </c>
      <c r="Y151" s="97">
        <v>3</v>
      </c>
      <c r="Z151" s="97"/>
      <c r="AA151" s="97"/>
      <c r="AB151" s="97"/>
      <c r="AC151" s="102"/>
    </row>
    <row r="152" spans="1:29">
      <c r="A152" s="9" t="str">
        <f t="shared" si="3"/>
        <v>是</v>
      </c>
      <c r="B152" s="9" t="str">
        <f>组件ID生成表!S7</f>
        <v>40032</v>
      </c>
      <c r="C152" s="64" t="s">
        <v>466</v>
      </c>
      <c r="D152" s="44"/>
      <c r="E152" s="64" t="str">
        <f>IF(LEFT(C152,1)="1",IFERROR(INDEX(单位卡分表!B:B,MATCH(C152,单位卡分表!A:A,0)),"未找到"),IF(LEFT(C152,1)="2",IFERROR(INDEX(技能卡分表!B:B,MATCH(C152,技能卡分表!A:A,0)),"未找到"),IF(LEFT(C152,1)="3",IFERROR(INDEX('永久加成分表（废弃）'!B:B,MATCH(C152,'永久加成分表（废弃）'!A:A,0)),"未找到"),IF(LEFT(C152,1)="4",IFERROR(INDEX(组件分表!C:C,MATCH(VALUE(LEFT(C152,4)),组件分表!A:A,0)),"未找到"),"不匹配"))))</f>
        <v>英雄炮</v>
      </c>
      <c r="F152" s="26" t="str">
        <f>IF(LEFT(C152,1)="1",IFERROR(INDEX(单位卡分表!P:P,MATCH(C152,单位卡分表!A:A,0)),"未找到"),IF(LEFT(C152,1)="2",IFERROR(INDEX(技能卡分表!P:P,MATCH(C152,技能卡分表!A:A,0)),"未找到"),IF(LEFT(C152,1)="3",IFERROR(INDEX('永久加成分表（废弃）'!N:N,MATCH(C152,'永久加成分表（废弃）'!A:A,0)),"未找到"),IF(LEFT(C152,1)="4",IFERROR(INDEX(组件分表!L:L,MATCH(VALUE(LEFT(C152,4)),组件分表!A:A,0)),"未找到"),"不匹配"))))</f>
        <v>打出时，回合开始时：向敌方英雄开炮，伤害为{0}</v>
      </c>
      <c r="G152" s="26" t="str">
        <f>IF(LEFT(C152,1)="1",IFERROR(INDEX(单位卡分表!Q:Q,MATCH(C152,单位卡分表!A:A,0)),"未找到"),IF(LEFT(C152,1)="2",IFERROR(INDEX(技能卡分表!Q:Q,MATCH(C152,技能卡分表!A:A,0)),"未找到"),IF(LEFT(C152,1)="3",IFERROR(INDEX('永久加成分表（废弃）'!O:O,MATCH(C152,'永久加成分表（废弃）'!A:A,0)),"未找到"),IF(LEFT(C152,1)="4",IFERROR(INDEX(组件分表!S:S,MATCH(VALUE(LEFT(C152,4)),组件分表!A:A,0)),"未找到"),"不匹配"))))</f>
        <v>{0:炮弹ID}</v>
      </c>
      <c r="H152" s="44">
        <f t="shared" si="2"/>
        <v>400321</v>
      </c>
      <c r="I152" s="44" t="str">
        <f>IF(LEFT(C152,1)="1",IFERROR(IF(INDEX(单位卡分表!AG:AG,MATCH(C152,单位卡分表!A:A,0))=0,"",INDEX(单位卡分表!AG:AG,MATCH(C152,单位卡分表!A:A,0))),"未找到"),IF(LEFT(C152,1)="2",IFERROR(IF(INDEX(技能卡分表!AG:AG,MATCH(C152,技能卡分表!A:A,0))=0,"",INDEX(技能卡分表!AG:AG,MATCH(C152,技能卡分表!A:A,0))),"未找到"),IF(LEFT(C152,1)="3",IFERROR(IF(INDEX('永久加成分表（废弃）'!AF:AF,MATCH(C152,'永久加成分表（废弃）'!A:A,0))=0,"",INDEX('永久加成分表（废弃）'!AF:AF,MATCH(C152,'永久加成分表（废弃）'!A:A,0))),"未找到"),IF(LEFT(C152,1)="4",IFERROR(IF(INDEX(组件分表!R:R,MATCH(VALUE(LEFT(C152,4)),组件分表!A:A,0))=0,"",INDEX(组件分表!R:R,MATCH(VALUE(LEFT(C152,4)),组件分表!A:A,0))),"未找到"),"不匹配"))))</f>
        <v>ArkPartHeroGun</v>
      </c>
      <c r="J152" s="89">
        <v>6</v>
      </c>
      <c r="K152" s="90" t="str">
        <f>IF(LEFT(C152,1)="1",IFERROR(CHOOSE(MATCH(INDEX(单位卡分表!C:C,MATCH(C152,单位卡分表!A:A,0)),{1,4,6},0),"单位卡","英雄卡","雇佣兵卡"),""),"")</f>
        <v/>
      </c>
      <c r="L152" s="105"/>
      <c r="M152" s="105"/>
      <c r="N152" s="80"/>
      <c r="O152" s="80"/>
      <c r="P152" s="80"/>
      <c r="Q152" s="80"/>
      <c r="R152" s="80"/>
      <c r="S152" s="80"/>
      <c r="T152" s="94" t="str">
        <f>IFERROR(IF(LEFT(C152,1)="1",IF(INDEX(单位卡分表!AE:AE,MATCH(C152,单位卡分表!A:A,0))=0,"",INDEX(单位卡分表!AE:AE,MATCH(C152,单位卡分表!A:A,0))),IF(LEFT(C152,1)="2",IF(INDEX(技能卡分表!AE:AE,MATCH(C152,技能卡分表!A:A,0))=0,"",INDEX(技能卡分表!AE:AE,MATCH(C152,技能卡分表!A:A,0))),IF(LEFT(C152,1)="4",IF(INDEX(组件分表!W:W,MATCH(VALUE(LEFT(C152,4)),组件分表!A:A,0))=0,"",INDEX(组件分表!W:W,MATCH(VALUE(LEFT(C152,4)),组件分表!A:A,0))),""))),"")</f>
        <v/>
      </c>
      <c r="U152" s="95" t="str">
        <f>IFERROR(IF(LEFT(C152,1)="1",IF(INDEX(单位卡分表!AF:AF,MATCH(C152,单位卡分表!A:A,0))=0,"",INDEX(单位卡分表!AF:AF,MATCH(C152,单位卡分表!A:A,0))),IF(LEFT(C152,1)="2",IF(INDEX(技能卡分表!AF:AF,MATCH(C152,技能卡分表!A:A,0))=0,"",INDEX(技能卡分表!AF:AF,MATCH(C152,技能卡分表!A:A,0))),IF(LEFT(C152,1)="4",IF(INDEX(组件分表!X:X,MATCH(VALUE(LEFT(C152,4)),组件分表!A:A,0))=0,"",INDEX(组件分表!X:X,MATCH(VALUE(LEFT(C152,4)),组件分表!A:A,0))),""))),"")</f>
        <v/>
      </c>
      <c r="V152" s="96" t="b">
        <v>0</v>
      </c>
      <c r="W152" s="97">
        <v>40452</v>
      </c>
      <c r="X152" s="97"/>
      <c r="Y152" s="97"/>
      <c r="Z152" s="97"/>
      <c r="AA152" s="97"/>
      <c r="AB152" s="97"/>
      <c r="AC152" s="102"/>
    </row>
    <row r="153" spans="1:29">
      <c r="A153" s="9" t="str">
        <f t="shared" si="3"/>
        <v>是</v>
      </c>
      <c r="B153" s="9" t="str">
        <f>组件ID生成表!S8</f>
        <v>40043</v>
      </c>
      <c r="C153" s="64" t="s">
        <v>469</v>
      </c>
      <c r="D153" s="44"/>
      <c r="E153" s="64" t="str">
        <f>IF(LEFT(C153,1)="1",IFERROR(INDEX(单位卡分表!B:B,MATCH(C153,单位卡分表!A:A,0)),"未找到"),IF(LEFT(C153,1)="2",IFERROR(INDEX(技能卡分表!B:B,MATCH(C153,技能卡分表!A:A,0)),"未找到"),IF(LEFT(C153,1)="3",IFERROR(INDEX('永久加成分表（废弃）'!B:B,MATCH(C153,'永久加成分表（废弃）'!A:A,0)),"未找到"),IF(LEFT(C153,1)="4",IFERROR(INDEX(组件分表!C:C,MATCH(VALUE(LEFT(C153,4)),组件分表!A:A,0)),"未找到"),"不匹配"))))</f>
        <v>精英炮</v>
      </c>
      <c r="F153" s="26" t="str">
        <f>IF(LEFT(C153,1)="1",IFERROR(INDEX(单位卡分表!P:P,MATCH(C153,单位卡分表!A:A,0)),"未找到"),IF(LEFT(C153,1)="2",IFERROR(INDEX(技能卡分表!P:P,MATCH(C153,技能卡分表!A:A,0)),"未找到"),IF(LEFT(C153,1)="3",IFERROR(INDEX('永久加成分表（废弃）'!N:N,MATCH(C153,'永久加成分表（废弃）'!A:A,0)),"未找到"),IF(LEFT(C153,1)="4",IFERROR(INDEX(组件分表!L:L,MATCH(VALUE(LEFT(C153,4)),组件分表!A:A,0)),"未找到"),"不匹配"))))</f>
        <v>打出时，回合开始时：向敌方攻击最高单位开炮，伤害为{0}</v>
      </c>
      <c r="G153" s="26" t="str">
        <f>IF(LEFT(C153,1)="1",IFERROR(INDEX(单位卡分表!Q:Q,MATCH(C153,单位卡分表!A:A,0)),"未找到"),IF(LEFT(C153,1)="2",IFERROR(INDEX(技能卡分表!Q:Q,MATCH(C153,技能卡分表!A:A,0)),"未找到"),IF(LEFT(C153,1)="3",IFERROR(INDEX('永久加成分表（废弃）'!O:O,MATCH(C153,'永久加成分表（废弃）'!A:A,0)),"未找到"),IF(LEFT(C153,1)="4",IFERROR(INDEX(组件分表!S:S,MATCH(VALUE(LEFT(C153,4)),组件分表!A:A,0)),"未找到"),"不匹配"))))</f>
        <v>{0:炮弹ID}</v>
      </c>
      <c r="H153" s="44">
        <f t="shared" si="2"/>
        <v>400431</v>
      </c>
      <c r="I153" s="44" t="str">
        <f>IF(LEFT(C153,1)="1",IFERROR(IF(INDEX(单位卡分表!AG:AG,MATCH(C153,单位卡分表!A:A,0))=0,"",INDEX(单位卡分表!AG:AG,MATCH(C153,单位卡分表!A:A,0))),"未找到"),IF(LEFT(C153,1)="2",IFERROR(IF(INDEX(技能卡分表!AG:AG,MATCH(C153,技能卡分表!A:A,0))=0,"",INDEX(技能卡分表!AG:AG,MATCH(C153,技能卡分表!A:A,0))),"未找到"),IF(LEFT(C153,1)="3",IFERROR(IF(INDEX('永久加成分表（废弃）'!AF:AF,MATCH(C153,'永久加成分表（废弃）'!A:A,0))=0,"",INDEX('永久加成分表（废弃）'!AF:AF,MATCH(C153,'永久加成分表（废弃）'!A:A,0))),"未找到"),IF(LEFT(C153,1)="4",IFERROR(IF(INDEX(组件分表!R:R,MATCH(VALUE(LEFT(C153,4)),组件分表!A:A,0))=0,"",INDEX(组件分表!R:R,MATCH(VALUE(LEFT(C153,4)),组件分表!A:A,0))),"未找到"),"不匹配"))))</f>
        <v>ArkPartCreatureGun</v>
      </c>
      <c r="J153" s="89">
        <v>9</v>
      </c>
      <c r="K153" s="90" t="str">
        <f>IF(LEFT(C153,1)="1",IFERROR(CHOOSE(MATCH(INDEX(单位卡分表!C:C,MATCH(C153,单位卡分表!A:A,0)),{1,4,6},0),"单位卡","英雄卡","雇佣兵卡"),""),"")</f>
        <v/>
      </c>
      <c r="L153" s="105"/>
      <c r="M153" s="105"/>
      <c r="N153" s="80"/>
      <c r="O153" s="80"/>
      <c r="P153" s="80"/>
      <c r="Q153" s="80"/>
      <c r="R153" s="80"/>
      <c r="S153" s="80"/>
      <c r="T153" s="94" t="str">
        <f>IFERROR(IF(LEFT(C153,1)="1",IF(INDEX(单位卡分表!AE:AE,MATCH(C153,单位卡分表!A:A,0))=0,"",INDEX(单位卡分表!AE:AE,MATCH(C153,单位卡分表!A:A,0))),IF(LEFT(C153,1)="2",IF(INDEX(技能卡分表!AE:AE,MATCH(C153,技能卡分表!A:A,0))=0,"",INDEX(技能卡分表!AE:AE,MATCH(C153,技能卡分表!A:A,0))),IF(LEFT(C153,1)="4",IF(INDEX(组件分表!W:W,MATCH(VALUE(LEFT(C153,4)),组件分表!A:A,0))=0,"",INDEX(组件分表!W:W,MATCH(VALUE(LEFT(C153,4)),组件分表!A:A,0))),""))),"")</f>
        <v/>
      </c>
      <c r="U153" s="95" t="str">
        <f>IFERROR(IF(LEFT(C153,1)="1",IF(INDEX(单位卡分表!AF:AF,MATCH(C153,单位卡分表!A:A,0))=0,"",INDEX(单位卡分表!AF:AF,MATCH(C153,单位卡分表!A:A,0))),IF(LEFT(C153,1)="2",IF(INDEX(技能卡分表!AF:AF,MATCH(C153,技能卡分表!A:A,0))=0,"",INDEX(技能卡分表!AF:AF,MATCH(C153,技能卡分表!A:A,0))),IF(LEFT(C153,1)="4",IF(INDEX(组件分表!X:X,MATCH(VALUE(LEFT(C153,4)),组件分表!A:A,0))=0,"",INDEX(组件分表!X:X,MATCH(VALUE(LEFT(C153,4)),组件分表!A:A,0))),""))),"")</f>
        <v/>
      </c>
      <c r="V153" s="96" t="b">
        <v>0</v>
      </c>
      <c r="W153" s="97">
        <v>40463</v>
      </c>
      <c r="X153" s="97"/>
      <c r="Y153" s="97"/>
      <c r="Z153" s="97"/>
      <c r="AA153" s="97"/>
      <c r="AB153" s="97"/>
      <c r="AC153" s="102"/>
    </row>
    <row r="154" spans="1:29">
      <c r="A154" s="9" t="str">
        <f t="shared" si="3"/>
        <v>是</v>
      </c>
      <c r="B154" s="9" t="str">
        <f>组件ID生成表!S9</f>
        <v>40054</v>
      </c>
      <c r="C154" s="64" t="s">
        <v>472</v>
      </c>
      <c r="D154" s="44"/>
      <c r="E154" s="64" t="str">
        <f>IF(LEFT(C154,1)="1",IFERROR(INDEX(单位卡分表!B:B,MATCH(C154,单位卡分表!A:A,0)),"未找到"),IF(LEFT(C154,1)="2",IFERROR(INDEX(技能卡分表!B:B,MATCH(C154,技能卡分表!A:A,0)),"未找到"),IF(LEFT(C154,1)="3",IFERROR(INDEX('永久加成分表（废弃）'!B:B,MATCH(C154,'永久加成分表（废弃）'!A:A,0)),"未找到"),IF(LEFT(C154,1)="4",IFERROR(INDEX(组件分表!C:C,MATCH(VALUE(LEFT(C154,4)),组件分表!A:A,0)),"未找到"),"不匹配"))))</f>
        <v>方舟炮</v>
      </c>
      <c r="F154" s="26" t="str">
        <f>IF(LEFT(C154,1)="1",IFERROR(INDEX(单位卡分表!P:P,MATCH(C154,单位卡分表!A:A,0)),"未找到"),IF(LEFT(C154,1)="2",IFERROR(INDEX(技能卡分表!P:P,MATCH(C154,技能卡分表!A:A,0)),"未找到"),IF(LEFT(C154,1)="3",IFERROR(INDEX('永久加成分表（废弃）'!N:N,MATCH(C154,'永久加成分表（废弃）'!A:A,0)),"未找到"),IF(LEFT(C154,1)="4",IFERROR(INDEX(组件分表!L:L,MATCH(VALUE(LEFT(C154,4)),组件分表!A:A,0)),"未找到"),"不匹配"))))</f>
        <v>打出时，回合开始时：开炮，伤害为{0}，对方舟伤害增加{2}%</v>
      </c>
      <c r="G154" s="26" t="str">
        <f>IF(LEFT(C154,1)="1",IFERROR(INDEX(单位卡分表!Q:Q,MATCH(C154,单位卡分表!A:A,0)),"未找到"),IF(LEFT(C154,1)="2",IFERROR(INDEX(技能卡分表!Q:Q,MATCH(C154,技能卡分表!A:A,0)),"未找到"),IF(LEFT(C154,1)="3",IFERROR(INDEX('永久加成分表（废弃）'!O:O,MATCH(C154,'永久加成分表（废弃）'!A:A,0)),"未找到"),IF(LEFT(C154,1)="4",IFERROR(INDEX(组件分表!S:S,MATCH(VALUE(LEFT(C154,4)),组件分表!A:A,0)),"未找到"),"不匹配"))))</f>
        <v>{0:炮弹ID，1:偏移角度，2:伤害增加百分比}</v>
      </c>
      <c r="H154" s="44">
        <f t="shared" si="2"/>
        <v>400541</v>
      </c>
      <c r="I154" s="44" t="str">
        <f>IF(LEFT(C154,1)="1",IFERROR(IF(INDEX(单位卡分表!AG:AG,MATCH(C154,单位卡分表!A:A,0))=0,"",INDEX(单位卡分表!AG:AG,MATCH(C154,单位卡分表!A:A,0))),"未找到"),IF(LEFT(C154,1)="2",IFERROR(IF(INDEX(技能卡分表!AG:AG,MATCH(C154,技能卡分表!A:A,0))=0,"",INDEX(技能卡分表!AG:AG,MATCH(C154,技能卡分表!A:A,0))),"未找到"),IF(LEFT(C154,1)="3",IFERROR(IF(INDEX('永久加成分表（废弃）'!AF:AF,MATCH(C154,'永久加成分表（废弃）'!A:A,0))=0,"",INDEX('永久加成分表（废弃）'!AF:AF,MATCH(C154,'永久加成分表（废弃）'!A:A,0))),"未找到"),IF(LEFT(C154,1)="4",IFERROR(IF(INDEX(组件分表!R:R,MATCH(VALUE(LEFT(C154,4)),组件分表!A:A,0))=0,"",INDEX(组件分表!R:R,MATCH(VALUE(LEFT(C154,4)),组件分表!A:A,0))),"未找到"),"不匹配"))))</f>
        <v>ArkPartArkGun</v>
      </c>
      <c r="J154" s="89">
        <v>12</v>
      </c>
      <c r="K154" s="90" t="str">
        <f>IF(LEFT(C154,1)="1",IFERROR(CHOOSE(MATCH(INDEX(单位卡分表!C:C,MATCH(C154,单位卡分表!A:A,0)),{1,4,6},0),"单位卡","英雄卡","雇佣兵卡"),""),"")</f>
        <v/>
      </c>
      <c r="L154" s="105"/>
      <c r="M154" s="105"/>
      <c r="N154" s="80"/>
      <c r="O154" s="80"/>
      <c r="P154" s="80"/>
      <c r="Q154" s="80"/>
      <c r="R154" s="80"/>
      <c r="S154" s="80"/>
      <c r="T154" s="94" t="str">
        <f>IFERROR(IF(LEFT(C154,1)="1",IF(INDEX(单位卡分表!AE:AE,MATCH(C154,单位卡分表!A:A,0))=0,"",INDEX(单位卡分表!AE:AE,MATCH(C154,单位卡分表!A:A,0))),IF(LEFT(C154,1)="2",IF(INDEX(技能卡分表!AE:AE,MATCH(C154,技能卡分表!A:A,0))=0,"",INDEX(技能卡分表!AE:AE,MATCH(C154,技能卡分表!A:A,0))),IF(LEFT(C154,1)="4",IF(INDEX(组件分表!W:W,MATCH(VALUE(LEFT(C154,4)),组件分表!A:A,0))=0,"",INDEX(组件分表!W:W,MATCH(VALUE(LEFT(C154,4)),组件分表!A:A,0))),""))),"")</f>
        <v/>
      </c>
      <c r="U154" s="95" t="str">
        <f>IFERROR(IF(LEFT(C154,1)="1",IF(INDEX(单位卡分表!AF:AF,MATCH(C154,单位卡分表!A:A,0))=0,"",INDEX(单位卡分表!AF:AF,MATCH(C154,单位卡分表!A:A,0))),IF(LEFT(C154,1)="2",IF(INDEX(技能卡分表!AF:AF,MATCH(C154,技能卡分表!A:A,0))=0,"",INDEX(技能卡分表!AF:AF,MATCH(C154,技能卡分表!A:A,0))),IF(LEFT(C154,1)="4",IF(INDEX(组件分表!X:X,MATCH(VALUE(LEFT(C154,4)),组件分表!A:A,0))=0,"",INDEX(组件分表!X:X,MATCH(VALUE(LEFT(C154,4)),组件分表!A:A,0))),""))),"")</f>
        <v/>
      </c>
      <c r="V154" s="96" t="b">
        <v>0</v>
      </c>
      <c r="W154" s="97">
        <v>40394</v>
      </c>
      <c r="X154" s="97">
        <v>5</v>
      </c>
      <c r="Y154" s="97">
        <v>50</v>
      </c>
      <c r="Z154" s="97"/>
      <c r="AA154" s="97"/>
      <c r="AB154" s="97"/>
      <c r="AC154" s="102"/>
    </row>
    <row r="155" spans="1:29">
      <c r="A155" s="9" t="str">
        <f t="shared" si="3"/>
        <v>是</v>
      </c>
      <c r="B155" s="9" t="str">
        <f>组件ID生成表!S10</f>
        <v>40062</v>
      </c>
      <c r="C155" s="64">
        <v>40062</v>
      </c>
      <c r="D155" s="44"/>
      <c r="E155" s="64" t="str">
        <f>IF(LEFT(C155,1)="1",IFERROR(INDEX(单位卡分表!B:B,MATCH(C155,单位卡分表!A:A,0)),"未找到"),IF(LEFT(C155,1)="2",IFERROR(INDEX(技能卡分表!B:B,MATCH(C155,技能卡分表!A:A,0)),"未找到"),IF(LEFT(C155,1)="3",IFERROR(INDEX('永久加成分表（废弃）'!B:B,MATCH(C155,'永久加成分表（废弃）'!A:A,0)),"未找到"),IF(LEFT(C155,1)="4",IFERROR(INDEX(组件分表!C:C,MATCH(VALUE(LEFT(C155,4)),组件分表!A:A,0)),"未找到"),"不匹配"))))</f>
        <v>打牌炮</v>
      </c>
      <c r="F155" s="26" t="str">
        <f>IF(LEFT(C155,1)="1",IFERROR(INDEX(单位卡分表!P:P,MATCH(C155,单位卡分表!A:A,0)),"未找到"),IF(LEFT(C155,1)="2",IFERROR(INDEX(技能卡分表!P:P,MATCH(C155,技能卡分表!A:A,0)),"未找到"),IF(LEFT(C155,1)="3",IFERROR(INDEX('永久加成分表（废弃）'!N:N,MATCH(C155,'永久加成分表（废弃）'!A:A,0)),"未找到"),IF(LEFT(C155,1)="4",IFERROR(INDEX(组件分表!L:L,MATCH(VALUE(LEFT(C155,4)),组件分表!A:A,0)),"未找到"),"不匹配"))))</f>
        <v>每打{1}张牌，向打牌方向开炮，伤害为{0}</v>
      </c>
      <c r="G155" s="26" t="str">
        <f>IF(LEFT(C155,1)="1",IFERROR(INDEX(单位卡分表!Q:Q,MATCH(C155,单位卡分表!A:A,0)),"未找到"),IF(LEFT(C155,1)="2",IFERROR(INDEX(技能卡分表!Q:Q,MATCH(C155,技能卡分表!A:A,0)),"未找到"),IF(LEFT(C155,1)="3",IFERROR(INDEX('永久加成分表（废弃）'!O:O,MATCH(C155,'永久加成分表（废弃）'!A:A,0)),"未找到"),IF(LEFT(C155,1)="4",IFERROR(INDEX(组件分表!S:S,MATCH(VALUE(LEFT(C155,4)),组件分表!A:A,0)),"未找到"),"不匹配"))))</f>
        <v>{0:炮弹ID，1:出牌数量}</v>
      </c>
      <c r="H155" s="44">
        <f t="shared" si="2"/>
        <v>400621</v>
      </c>
      <c r="I155" s="44" t="str">
        <f>IF(LEFT(C155,1)="1",IFERROR(IF(INDEX(单位卡分表!AG:AG,MATCH(C155,单位卡分表!A:A,0))=0,"",INDEX(单位卡分表!AG:AG,MATCH(C155,单位卡分表!A:A,0))),"未找到"),IF(LEFT(C155,1)="2",IFERROR(IF(INDEX(技能卡分表!AG:AG,MATCH(C155,技能卡分表!A:A,0))=0,"",INDEX(技能卡分表!AG:AG,MATCH(C155,技能卡分表!A:A,0))),"未找到"),IF(LEFT(C155,1)="3",IFERROR(IF(INDEX('永久加成分表（废弃）'!AF:AF,MATCH(C155,'永久加成分表（废弃）'!A:A,0))=0,"",INDEX('永久加成分表（废弃）'!AF:AF,MATCH(C155,'永久加成分表（废弃）'!A:A,0))),"未找到"),IF(LEFT(C155,1)="4",IFERROR(IF(INDEX(组件分表!R:R,MATCH(VALUE(LEFT(C155,4)),组件分表!A:A,0))=0,"",INDEX(组件分表!R:R,MATCH(VALUE(LEFT(C155,4)),组件分表!A:A,0))),"未找到"),"不匹配"))))</f>
        <v>ArkPartShootCardGun</v>
      </c>
      <c r="J155" s="89">
        <v>6</v>
      </c>
      <c r="K155" s="90" t="str">
        <f>IF(LEFT(C155,1)="1",IFERROR(CHOOSE(MATCH(INDEX(单位卡分表!C:C,MATCH(C155,单位卡分表!A:A,0)),{1,4,6},0),"单位卡","英雄卡","雇佣兵卡"),""),"")</f>
        <v/>
      </c>
      <c r="L155" s="105"/>
      <c r="M155" s="105"/>
      <c r="N155" s="80"/>
      <c r="O155" s="80"/>
      <c r="P155" s="80"/>
      <c r="Q155" s="80"/>
      <c r="R155" s="80"/>
      <c r="S155" s="80"/>
      <c r="T155" s="94" t="str">
        <f>IFERROR(IF(LEFT(C155,1)="1",IF(INDEX(单位卡分表!AE:AE,MATCH(C155,单位卡分表!A:A,0))=0,"",INDEX(单位卡分表!AE:AE,MATCH(C155,单位卡分表!A:A,0))),IF(LEFT(C155,1)="2",IF(INDEX(技能卡分表!AE:AE,MATCH(C155,技能卡分表!A:A,0))=0,"",INDEX(技能卡分表!AE:AE,MATCH(C155,技能卡分表!A:A,0))),IF(LEFT(C155,1)="4",IF(INDEX(组件分表!W:W,MATCH(VALUE(LEFT(C155,4)),组件分表!A:A,0))=0,"",INDEX(组件分表!W:W,MATCH(VALUE(LEFT(C155,4)),组件分表!A:A,0))),""))),"")</f>
        <v/>
      </c>
      <c r="U155" s="95" t="str">
        <f>IFERROR(IF(LEFT(C155,1)="1",IF(INDEX(单位卡分表!AF:AF,MATCH(C155,单位卡分表!A:A,0))=0,"",INDEX(单位卡分表!AF:AF,MATCH(C155,单位卡分表!A:A,0))),IF(LEFT(C155,1)="2",IF(INDEX(技能卡分表!AF:AF,MATCH(C155,技能卡分表!A:A,0))=0,"",INDEX(技能卡分表!AF:AF,MATCH(C155,技能卡分表!A:A,0))),IF(LEFT(C155,1)="4",IF(INDEX(组件分表!X:X,MATCH(VALUE(LEFT(C155,4)),组件分表!A:A,0))=0,"",INDEX(组件分表!X:X,MATCH(VALUE(LEFT(C155,4)),组件分表!A:A,0))),""))),"")</f>
        <v/>
      </c>
      <c r="V155" s="96" t="b">
        <v>0</v>
      </c>
      <c r="W155" s="97">
        <v>40472</v>
      </c>
      <c r="X155" s="97">
        <v>3</v>
      </c>
      <c r="Y155" s="97"/>
      <c r="Z155" s="97"/>
      <c r="AA155" s="97"/>
      <c r="AB155" s="97"/>
      <c r="AC155" s="102"/>
    </row>
    <row r="156" spans="1:29">
      <c r="A156" s="9" t="str">
        <f t="shared" si="3"/>
        <v>是</v>
      </c>
      <c r="B156" s="9" t="str">
        <f>组件ID生成表!S11</f>
        <v>40074</v>
      </c>
      <c r="C156" s="64" t="s">
        <v>477</v>
      </c>
      <c r="D156" s="44"/>
      <c r="E156" s="64" t="str">
        <f>IF(LEFT(C156,1)="1",IFERROR(INDEX(单位卡分表!B:B,MATCH(C156,单位卡分表!A:A,0)),"未找到"),IF(LEFT(C156,1)="2",IFERROR(INDEX(技能卡分表!B:B,MATCH(C156,技能卡分表!A:A,0)),"未找到"),IF(LEFT(C156,1)="3",IFERROR(INDEX('永久加成分表（废弃）'!B:B,MATCH(C156,'永久加成分表（废弃）'!A:A,0)),"未找到"),IF(LEFT(C156,1)="4",IFERROR(INDEX(组件分表!C:C,MATCH(VALUE(LEFT(C156,4)),组件分表!A:A,0)),"未找到"),"不匹配"))))</f>
        <v>冰冻炮</v>
      </c>
      <c r="F156" s="26" t="str">
        <f>IF(LEFT(C156,1)="1",IFERROR(INDEX(单位卡分表!P:P,MATCH(C156,单位卡分表!A:A,0)),"未找到"),IF(LEFT(C156,1)="2",IFERROR(INDEX(技能卡分表!P:P,MATCH(C156,技能卡分表!A:A,0)),"未找到"),IF(LEFT(C156,1)="3",IFERROR(INDEX('永久加成分表（废弃）'!N:N,MATCH(C156,'永久加成分表（废弃）'!A:A,0)),"未找到"),IF(LEFT(C156,1)="4",IFERROR(INDEX(组件分表!L:L,MATCH(VALUE(LEFT(C156,4)),组件分表!A:A,0)),"未找到"),"不匹配"))))</f>
        <v>打出时，回合开始时：向{1}个敌方单位开炮，伤害为{0}，对击中的敌方赋予冰冻</v>
      </c>
      <c r="G156" s="26" t="str">
        <f>IF(LEFT(C156,1)="1",IFERROR(INDEX(单位卡分表!Q:Q,MATCH(C156,单位卡分表!A:A,0)),"未找到"),IF(LEFT(C156,1)="2",IFERROR(INDEX(技能卡分表!Q:Q,MATCH(C156,技能卡分表!A:A,0)),"未找到"),IF(LEFT(C156,1)="3",IFERROR(INDEX('永久加成分表（废弃）'!O:O,MATCH(C156,'永久加成分表（废弃）'!A:A,0)),"未找到"),IF(LEFT(C156,1)="4",IFERROR(INDEX(组件分表!S:S,MATCH(VALUE(LEFT(C156,4)),组件分表!A:A,0)),"未找到"),"不匹配"))))</f>
        <v>{0:炮弹ID，1:目标数量}</v>
      </c>
      <c r="H156" s="44">
        <f t="shared" si="2"/>
        <v>400741</v>
      </c>
      <c r="I156" s="44" t="str">
        <f>IF(LEFT(C156,1)="1",IFERROR(IF(INDEX(单位卡分表!AG:AG,MATCH(C156,单位卡分表!A:A,0))=0,"",INDEX(单位卡分表!AG:AG,MATCH(C156,单位卡分表!A:A,0))),"未找到"),IF(LEFT(C156,1)="2",IFERROR(IF(INDEX(技能卡分表!AG:AG,MATCH(C156,技能卡分表!A:A,0))=0,"",INDEX(技能卡分表!AG:AG,MATCH(C156,技能卡分表!A:A,0))),"未找到"),IF(LEFT(C156,1)="3",IFERROR(IF(INDEX('永久加成分表（废弃）'!AF:AF,MATCH(C156,'永久加成分表（废弃）'!A:A,0))=0,"",INDEX('永久加成分表（废弃）'!AF:AF,MATCH(C156,'永久加成分表（废弃）'!A:A,0))),"未找到"),IF(LEFT(C156,1)="4",IFERROR(IF(INDEX(组件分表!R:R,MATCH(VALUE(LEFT(C156,4)),组件分表!A:A,0))=0,"",INDEX(组件分表!R:R,MATCH(VALUE(LEFT(C156,4)),组件分表!A:A,0))),"未找到"),"不匹配"))))</f>
        <v>ArkPartFreezeGun</v>
      </c>
      <c r="J156" s="89">
        <v>12</v>
      </c>
      <c r="K156" s="90" t="str">
        <f>IF(LEFT(C156,1)="1",IFERROR(CHOOSE(MATCH(INDEX(单位卡分表!C:C,MATCH(C156,单位卡分表!A:A,0)),{1,4,6},0),"单位卡","英雄卡","雇佣兵卡"),""),"")</f>
        <v/>
      </c>
      <c r="L156" s="105"/>
      <c r="M156" s="105"/>
      <c r="N156" s="80"/>
      <c r="O156" s="80"/>
      <c r="P156" s="80"/>
      <c r="Q156" s="80"/>
      <c r="R156" s="80"/>
      <c r="S156" s="80"/>
      <c r="T156" s="94" t="str">
        <f>IFERROR(IF(LEFT(C156,1)="1",IF(INDEX(单位卡分表!AE:AE,MATCH(C156,单位卡分表!A:A,0))=0,"",INDEX(单位卡分表!AE:AE,MATCH(C156,单位卡分表!A:A,0))),IF(LEFT(C156,1)="2",IF(INDEX(技能卡分表!AE:AE,MATCH(C156,技能卡分表!A:A,0))=0,"",INDEX(技能卡分表!AE:AE,MATCH(C156,技能卡分表!A:A,0))),IF(LEFT(C156,1)="4",IF(INDEX(组件分表!W:W,MATCH(VALUE(LEFT(C156,4)),组件分表!A:A,0))=0,"",INDEX(组件分表!W:W,MATCH(VALUE(LEFT(C156,4)),组件分表!A:A,0))),""))),"")</f>
        <v/>
      </c>
      <c r="U156" s="95" t="str">
        <f>IFERROR(IF(LEFT(C156,1)="1",IF(INDEX(单位卡分表!AF:AF,MATCH(C156,单位卡分表!A:A,0))=0,"",INDEX(单位卡分表!AF:AF,MATCH(C156,单位卡分表!A:A,0))),IF(LEFT(C156,1)="2",IF(INDEX(技能卡分表!AF:AF,MATCH(C156,技能卡分表!A:A,0))=0,"",INDEX(技能卡分表!AF:AF,MATCH(C156,技能卡分表!A:A,0))),IF(LEFT(C156,1)="4",IF(INDEX(组件分表!X:X,MATCH(VALUE(LEFT(C156,4)),组件分表!A:A,0))=0,"",INDEX(组件分表!X:X,MATCH(VALUE(LEFT(C156,4)),组件分表!A:A,0))),""))),"")</f>
        <v/>
      </c>
      <c r="V156" s="96" t="b">
        <v>0</v>
      </c>
      <c r="W156" s="97">
        <v>40404</v>
      </c>
      <c r="X156" s="97">
        <v>2</v>
      </c>
      <c r="Y156" s="97"/>
      <c r="Z156" s="97"/>
      <c r="AA156" s="97"/>
      <c r="AB156" s="97"/>
      <c r="AC156" s="102"/>
    </row>
    <row r="157" spans="1:29">
      <c r="A157" s="9" t="str">
        <f t="shared" si="3"/>
        <v>是</v>
      </c>
      <c r="B157" s="9" t="str">
        <f>组件ID生成表!S12</f>
        <v>40085</v>
      </c>
      <c r="C157" s="64" t="s">
        <v>480</v>
      </c>
      <c r="D157" s="44"/>
      <c r="E157" s="64" t="str">
        <f>IF(LEFT(C157,1)="1",IFERROR(INDEX(单位卡分表!B:B,MATCH(C157,单位卡分表!A:A,0)),"未找到"),IF(LEFT(C157,1)="2",IFERROR(INDEX(技能卡分表!B:B,MATCH(C157,技能卡分表!A:A,0)),"未找到"),IF(LEFT(C157,1)="3",IFERROR(INDEX('永久加成分表（废弃）'!B:B,MATCH(C157,'永久加成分表（废弃）'!A:A,0)),"未找到"),IF(LEFT(C157,1)="4",IFERROR(INDEX(组件分表!C:C,MATCH(VALUE(LEFT(C157,4)),组件分表!A:A,0)),"未找到"),"不匹配"))))</f>
        <v>一次性卡炮</v>
      </c>
      <c r="F157" s="26" t="str">
        <f>IF(LEFT(C157,1)="1",IFERROR(INDEX(单位卡分表!P:P,MATCH(C157,单位卡分表!A:A,0)),"未找到"),IF(LEFT(C157,1)="2",IFERROR(INDEX(技能卡分表!P:P,MATCH(C157,技能卡分表!A:A,0)),"未找到"),IF(LEFT(C157,1)="3",IFERROR(INDEX('永久加成分表（废弃）'!N:N,MATCH(C157,'永久加成分表（废弃）'!A:A,0)),"未找到"),IF(LEFT(C157,1)="4",IFERROR(INDEX(组件分表!L:L,MATCH(VALUE(LEFT(C157,4)),组件分表!A:A,0)),"未找到"),"不匹配"))))</f>
        <v>打出时，回合开始时：开炮，伤害为{0}，本局战斗，每获得过{2}张商店一次性卡，伤害增加{3}</v>
      </c>
      <c r="G157" s="26" t="str">
        <f>IF(LEFT(C157,1)="1",IFERROR(INDEX(单位卡分表!Q:Q,MATCH(C157,单位卡分表!A:A,0)),"未找到"),IF(LEFT(C157,1)="2",IFERROR(INDEX(技能卡分表!Q:Q,MATCH(C157,技能卡分表!A:A,0)),"未找到"),IF(LEFT(C157,1)="3",IFERROR(INDEX('永久加成分表（废弃）'!O:O,MATCH(C157,'永久加成分表（废弃）'!A:A,0)),"未找到"),IF(LEFT(C157,1)="4",IFERROR(INDEX(组件分表!S:S,MATCH(VALUE(LEFT(C157,4)),组件分表!A:A,0)),"未找到"),"不匹配"))))</f>
        <v>{0:炮弹ID，1:偏移角度，2：获得卡片数量，3：增加伤害}</v>
      </c>
      <c r="H157" s="44">
        <f t="shared" si="2"/>
        <v>400851</v>
      </c>
      <c r="I157" s="44" t="str">
        <f>IF(LEFT(C157,1)="1",IFERROR(IF(INDEX(单位卡分表!AG:AG,MATCH(C157,单位卡分表!A:A,0))=0,"",INDEX(单位卡分表!AG:AG,MATCH(C157,单位卡分表!A:A,0))),"未找到"),IF(LEFT(C157,1)="2",IFERROR(IF(INDEX(技能卡分表!AG:AG,MATCH(C157,技能卡分表!A:A,0))=0,"",INDEX(技能卡分表!AG:AG,MATCH(C157,技能卡分表!A:A,0))),"未找到"),IF(LEFT(C157,1)="3",IFERROR(IF(INDEX('永久加成分表（废弃）'!AF:AF,MATCH(C157,'永久加成分表（废弃）'!A:A,0))=0,"",INDEX('永久加成分表（废弃）'!AF:AF,MATCH(C157,'永久加成分表（废弃）'!A:A,0))),"未找到"),IF(LEFT(C157,1)="4",IFERROR(IF(INDEX(组件分表!R:R,MATCH(VALUE(LEFT(C157,4)),组件分表!A:A,0))=0,"",INDEX(组件分表!R:R,MATCH(VALUE(LEFT(C157,4)),组件分表!A:A,0))),"未找到"),"不匹配"))))</f>
        <v>ArkPartTempCardGun</v>
      </c>
      <c r="J157" s="89">
        <v>12</v>
      </c>
      <c r="K157" s="90" t="str">
        <f>IF(LEFT(C157,1)="1",IFERROR(CHOOSE(MATCH(INDEX(单位卡分表!C:C,MATCH(C157,单位卡分表!A:A,0)),{1,4,6},0),"单位卡","英雄卡","雇佣兵卡"),""),"")</f>
        <v/>
      </c>
      <c r="L157" s="105"/>
      <c r="M157" s="105"/>
      <c r="N157" s="80"/>
      <c r="O157" s="80"/>
      <c r="P157" s="80"/>
      <c r="Q157" s="80"/>
      <c r="R157" s="80"/>
      <c r="S157" s="80"/>
      <c r="T157" s="94" t="str">
        <f>IFERROR(IF(LEFT(C157,1)="1",IF(INDEX(单位卡分表!AE:AE,MATCH(C157,单位卡分表!A:A,0))=0,"",INDEX(单位卡分表!AE:AE,MATCH(C157,单位卡分表!A:A,0))),IF(LEFT(C157,1)="2",IF(INDEX(技能卡分表!AE:AE,MATCH(C157,技能卡分表!A:A,0))=0,"",INDEX(技能卡分表!AE:AE,MATCH(C157,技能卡分表!A:A,0))),IF(LEFT(C157,1)="4",IF(INDEX(组件分表!W:W,MATCH(VALUE(LEFT(C157,4)),组件分表!A:A,0))=0,"",INDEX(组件分表!W:W,MATCH(VALUE(LEFT(C157,4)),组件分表!A:A,0))),""))),"")</f>
        <v/>
      </c>
      <c r="U157" s="95" t="str">
        <f>IFERROR(IF(LEFT(C157,1)="1",IF(INDEX(单位卡分表!AF:AF,MATCH(C157,单位卡分表!A:A,0))=0,"",INDEX(单位卡分表!AF:AF,MATCH(C157,单位卡分表!A:A,0))),IF(LEFT(C157,1)="2",IF(INDEX(技能卡分表!AF:AF,MATCH(C157,技能卡分表!A:A,0))=0,"",INDEX(技能卡分表!AF:AF,MATCH(C157,技能卡分表!A:A,0))),IF(LEFT(C157,1)="4",IF(INDEX(组件分表!X:X,MATCH(VALUE(LEFT(C157,4)),组件分表!A:A,0))=0,"",INDEX(组件分表!X:X,MATCH(VALUE(LEFT(C157,4)),组件分表!A:A,0))),""))),"")</f>
        <v/>
      </c>
      <c r="V157" s="96" t="b">
        <v>0</v>
      </c>
      <c r="W157" s="97">
        <v>40485</v>
      </c>
      <c r="X157" s="97">
        <v>5</v>
      </c>
      <c r="Y157" s="97">
        <v>1</v>
      </c>
      <c r="Z157" s="97">
        <v>3</v>
      </c>
      <c r="AA157" s="97"/>
      <c r="AB157" s="97"/>
      <c r="AC157" s="102"/>
    </row>
    <row r="158" spans="1:29">
      <c r="A158" s="9" t="str">
        <f t="shared" si="3"/>
        <v>是</v>
      </c>
      <c r="B158" s="9" t="str">
        <f>组件ID生成表!S13</f>
        <v>40093</v>
      </c>
      <c r="C158" s="64" t="s">
        <v>483</v>
      </c>
      <c r="D158" s="44"/>
      <c r="E158" s="64" t="str">
        <f>IF(LEFT(C158,1)="1",IFERROR(INDEX(单位卡分表!B:B,MATCH(C158,单位卡分表!A:A,0)),"未找到"),IF(LEFT(C158,1)="2",IFERROR(INDEX(技能卡分表!B:B,MATCH(C158,技能卡分表!A:A,0)),"未找到"),IF(LEFT(C158,1)="3",IFERROR(INDEX('永久加成分表（废弃）'!B:B,MATCH(C158,'永久加成分表（废弃）'!A:A,0)),"未找到"),IF(LEFT(C158,1)="4",IFERROR(INDEX(组件分表!C:C,MATCH(VALUE(LEFT(C158,4)),组件分表!A:A,0)),"未找到"),"不匹配"))))</f>
        <v>亡语商店炮</v>
      </c>
      <c r="F158" s="26" t="str">
        <f>IF(LEFT(C158,1)="1",IFERROR(INDEX(单位卡分表!P:P,MATCH(C158,单位卡分表!A:A,0)),"未找到"),IF(LEFT(C158,1)="2",IFERROR(INDEX(技能卡分表!P:P,MATCH(C158,技能卡分表!A:A,0)),"未找到"),IF(LEFT(C158,1)="3",IFERROR(INDEX('永久加成分表（废弃）'!N:N,MATCH(C158,'永久加成分表（废弃）'!A:A,0)),"未找到"),IF(LEFT(C158,1)="4",IFERROR(INDEX(组件分表!L:L,MATCH(VALUE(LEFT(C158,4)),组件分表!A:A,0)),"未找到"),"不匹配"))))</f>
        <v>打出时，回合开始时：开炮，伤害为{0}，被替换时，获得一张比本组件星级高{2}级的一次性卡</v>
      </c>
      <c r="G158" s="26" t="str">
        <f>IF(LEFT(C158,1)="1",IFERROR(INDEX(单位卡分表!Q:Q,MATCH(C158,单位卡分表!A:A,0)),"未找到"),IF(LEFT(C158,1)="2",IFERROR(INDEX(技能卡分表!Q:Q,MATCH(C158,技能卡分表!A:A,0)),"未找到"),IF(LEFT(C158,1)="3",IFERROR(INDEX('永久加成分表（废弃）'!O:O,MATCH(C158,'永久加成分表（废弃）'!A:A,0)),"未找到"),IF(LEFT(C158,1)="4",IFERROR(INDEX(组件分表!S:S,MATCH(VALUE(LEFT(C158,4)),组件分表!A:A,0)),"未找到"),"不匹配"))))</f>
        <v>{0:炮弹ID，1:偏移角度，2：高多少级}</v>
      </c>
      <c r="H158" s="44">
        <f t="shared" si="2"/>
        <v>400931</v>
      </c>
      <c r="I158" s="44" t="str">
        <f>IF(LEFT(C158,1)="1",IFERROR(IF(INDEX(单位卡分表!AG:AG,MATCH(C158,单位卡分表!A:A,0))=0,"",INDEX(单位卡分表!AG:AG,MATCH(C158,单位卡分表!A:A,0))),"未找到"),IF(LEFT(C158,1)="2",IFERROR(IF(INDEX(技能卡分表!AG:AG,MATCH(C158,技能卡分表!A:A,0))=0,"",INDEX(技能卡分表!AG:AG,MATCH(C158,技能卡分表!A:A,0))),"未找到"),IF(LEFT(C158,1)="3",IFERROR(IF(INDEX('永久加成分表（废弃）'!AF:AF,MATCH(C158,'永久加成分表（废弃）'!A:A,0))=0,"",INDEX('永久加成分表（废弃）'!AF:AF,MATCH(C158,'永久加成分表（废弃）'!A:A,0))),"未找到"),IF(LEFT(C158,1)="4",IFERROR(IF(INDEX(组件分表!R:R,MATCH(VALUE(LEFT(C158,4)),组件分表!A:A,0))=0,"",INDEX(组件分表!R:R,MATCH(VALUE(LEFT(C158,4)),组件分表!A:A,0))),"未找到"),"不匹配"))))</f>
        <v>ArkPartReplaceGun</v>
      </c>
      <c r="J158" s="89">
        <v>9</v>
      </c>
      <c r="K158" s="90" t="str">
        <f>IF(LEFT(C158,1)="1",IFERROR(CHOOSE(MATCH(INDEX(单位卡分表!C:C,MATCH(C158,单位卡分表!A:A,0)),{1,4,6},0),"单位卡","英雄卡","雇佣兵卡"),""),"")</f>
        <v/>
      </c>
      <c r="L158" s="105"/>
      <c r="M158" s="105"/>
      <c r="N158" s="80"/>
      <c r="O158" s="80"/>
      <c r="P158" s="80"/>
      <c r="Q158" s="80"/>
      <c r="R158" s="80"/>
      <c r="S158" s="80"/>
      <c r="T158" s="94" t="str">
        <f>IFERROR(IF(LEFT(C158,1)="1",IF(INDEX(单位卡分表!AE:AE,MATCH(C158,单位卡分表!A:A,0))=0,"",INDEX(单位卡分表!AE:AE,MATCH(C158,单位卡分表!A:A,0))),IF(LEFT(C158,1)="2",IF(INDEX(技能卡分表!AE:AE,MATCH(C158,技能卡分表!A:A,0))=0,"",INDEX(技能卡分表!AE:AE,MATCH(C158,技能卡分表!A:A,0))),IF(LEFT(C158,1)="4",IF(INDEX(组件分表!W:W,MATCH(VALUE(LEFT(C158,4)),组件分表!A:A,0))=0,"",INDEX(组件分表!W:W,MATCH(VALUE(LEFT(C158,4)),组件分表!A:A,0))),""))),"")</f>
        <v/>
      </c>
      <c r="U158" s="95" t="str">
        <f>IFERROR(IF(LEFT(C158,1)="1",IF(INDEX(单位卡分表!AF:AF,MATCH(C158,单位卡分表!A:A,0))=0,"",INDEX(单位卡分表!AF:AF,MATCH(C158,单位卡分表!A:A,0))),IF(LEFT(C158,1)="2",IF(INDEX(技能卡分表!AF:AF,MATCH(C158,技能卡分表!A:A,0))=0,"",INDEX(技能卡分表!AF:AF,MATCH(C158,技能卡分表!A:A,0))),IF(LEFT(C158,1)="4",IF(INDEX(组件分表!X:X,MATCH(VALUE(LEFT(C158,4)),组件分表!A:A,0))=0,"",INDEX(组件分表!X:X,MATCH(VALUE(LEFT(C158,4)),组件分表!A:A,0))),""))),"")</f>
        <v/>
      </c>
      <c r="V158" s="96" t="b">
        <v>0</v>
      </c>
      <c r="W158" s="97">
        <v>40493</v>
      </c>
      <c r="X158" s="97">
        <v>5</v>
      </c>
      <c r="Y158" s="97">
        <v>2</v>
      </c>
      <c r="Z158" s="97"/>
      <c r="AA158" s="97"/>
      <c r="AB158" s="97"/>
      <c r="AC158" s="102"/>
    </row>
    <row r="159" spans="1:29">
      <c r="A159" s="9" t="str">
        <f t="shared" si="3"/>
        <v>是</v>
      </c>
      <c r="B159" s="9" t="str">
        <f>组件ID生成表!S14</f>
        <v>40105</v>
      </c>
      <c r="C159" s="64" t="s">
        <v>486</v>
      </c>
      <c r="D159" s="44"/>
      <c r="E159" s="64" t="str">
        <f>IF(LEFT(C159,1)="1",IFERROR(INDEX(单位卡分表!B:B,MATCH(C159,单位卡分表!A:A,0)),"未找到"),IF(LEFT(C159,1)="2",IFERROR(INDEX(技能卡分表!B:B,MATCH(C159,技能卡分表!A:A,0)),"未找到"),IF(LEFT(C159,1)="3",IFERROR(INDEX('永久加成分表（废弃）'!B:B,MATCH(C159,'永久加成分表（废弃）'!A:A,0)),"未找到"),IF(LEFT(C159,1)="4",IFERROR(INDEX(组件分表!C:C,MATCH(VALUE(LEFT(C159,4)),组件分表!A:A,0)),"未找到"),"不匹配"))))</f>
        <v>冲刺引擎</v>
      </c>
      <c r="F159" s="26" t="str">
        <f>IF(LEFT(C159,1)="1",IFERROR(INDEX(单位卡分表!P:P,MATCH(C159,单位卡分表!A:A,0)),"未找到"),IF(LEFT(C159,1)="2",IFERROR(INDEX(技能卡分表!P:P,MATCH(C159,技能卡分表!A:A,0)),"未找到"),IF(LEFT(C159,1)="3",IFERROR(INDEX('永久加成分表（废弃）'!N:N,MATCH(C159,'永久加成分表（废弃）'!A:A,0)),"未找到"),IF(LEFT(C159,1)="4",IFERROR(INDEX(组件分表!L:L,MATCH(VALUE(LEFT(C159,4)),组件分表!A:A,0)),"未找到"),"不匹配"))))</f>
        <v>我方方舟回合开始多冲撞{0}次，伤害增加{1}%</v>
      </c>
      <c r="G159" s="26" t="str">
        <f>IF(LEFT(C159,1)="1",IFERROR(INDEX(单位卡分表!Q:Q,MATCH(C159,单位卡分表!A:A,0)),"未找到"),IF(LEFT(C159,1)="2",IFERROR(INDEX(技能卡分表!Q:Q,MATCH(C159,技能卡分表!A:A,0)),"未找到"),IF(LEFT(C159,1)="3",IFERROR(INDEX('永久加成分表（废弃）'!O:O,MATCH(C159,'永久加成分表（废弃）'!A:A,0)),"未找到"),IF(LEFT(C159,1)="4",IFERROR(INDEX(组件分表!S:S,MATCH(VALUE(LEFT(C159,4)),组件分表!A:A,0)),"未找到"),"不匹配"))))</f>
        <v>{0:冲撞次数，1：伤害百分比}</v>
      </c>
      <c r="H159" s="44">
        <f t="shared" si="2"/>
        <v>401051</v>
      </c>
      <c r="I159" s="44" t="str">
        <f>IF(LEFT(C159,1)="1",IFERROR(IF(INDEX(单位卡分表!AG:AG,MATCH(C159,单位卡分表!A:A,0))=0,"",INDEX(单位卡分表!AG:AG,MATCH(C159,单位卡分表!A:A,0))),"未找到"),IF(LEFT(C159,1)="2",IFERROR(IF(INDEX(技能卡分表!AG:AG,MATCH(C159,技能卡分表!A:A,0))=0,"",INDEX(技能卡分表!AG:AG,MATCH(C159,技能卡分表!A:A,0))),"未找到"),IF(LEFT(C159,1)="3",IFERROR(IF(INDEX('永久加成分表（废弃）'!AF:AF,MATCH(C159,'永久加成分表（废弃）'!A:A,0))=0,"",INDEX('永久加成分表（废弃）'!AF:AF,MATCH(C159,'永久加成分表（废弃）'!A:A,0))),"未找到"),IF(LEFT(C159,1)="4",IFERROR(IF(INDEX(组件分表!R:R,MATCH(VALUE(LEFT(C159,4)),组件分表!A:A,0))=0,"",INDEX(组件分表!R:R,MATCH(VALUE(LEFT(C159,4)),组件分表!A:A,0))),"未找到"),"不匹配"))))</f>
        <v>ArkPartClashEngine</v>
      </c>
      <c r="J159" s="89">
        <v>12</v>
      </c>
      <c r="K159" s="90" t="str">
        <f>IF(LEFT(C159,1)="1",IFERROR(CHOOSE(MATCH(INDEX(单位卡分表!C:C,MATCH(C159,单位卡分表!A:A,0)),{1,4,6},0),"单位卡","英雄卡","雇佣兵卡"),""),"")</f>
        <v/>
      </c>
      <c r="L159" s="105"/>
      <c r="M159" s="105"/>
      <c r="N159" s="80"/>
      <c r="O159" s="80"/>
      <c r="P159" s="80"/>
      <c r="Q159" s="80"/>
      <c r="R159" s="80"/>
      <c r="S159" s="80"/>
      <c r="T159" s="94" t="str">
        <f>IFERROR(IF(LEFT(C159,1)="1",IF(INDEX(单位卡分表!AE:AE,MATCH(C159,单位卡分表!A:A,0))=0,"",INDEX(单位卡分表!AE:AE,MATCH(C159,单位卡分表!A:A,0))),IF(LEFT(C159,1)="2",IF(INDEX(技能卡分表!AE:AE,MATCH(C159,技能卡分表!A:A,0))=0,"",INDEX(技能卡分表!AE:AE,MATCH(C159,技能卡分表!A:A,0))),IF(LEFT(C159,1)="4",IF(INDEX(组件分表!W:W,MATCH(VALUE(LEFT(C159,4)),组件分表!A:A,0))=0,"",INDEX(组件分表!W:W,MATCH(VALUE(LEFT(C159,4)),组件分表!A:A,0))),""))),"")</f>
        <v/>
      </c>
      <c r="U159" s="95" t="str">
        <f>IFERROR(IF(LEFT(C159,1)="1",IF(INDEX(单位卡分表!AF:AF,MATCH(C159,单位卡分表!A:A,0))=0,"",INDEX(单位卡分表!AF:AF,MATCH(C159,单位卡分表!A:A,0))),IF(LEFT(C159,1)="2",IF(INDEX(技能卡分表!AF:AF,MATCH(C159,技能卡分表!A:A,0))=0,"",INDEX(技能卡分表!AF:AF,MATCH(C159,技能卡分表!A:A,0))),IF(LEFT(C159,1)="4",IF(INDEX(组件分表!X:X,MATCH(VALUE(LEFT(C159,4)),组件分表!A:A,0))=0,"",INDEX(组件分表!X:X,MATCH(VALUE(LEFT(C159,4)),组件分表!A:A,0))),""))),"")</f>
        <v/>
      </c>
      <c r="V159" s="96" t="b">
        <v>0</v>
      </c>
      <c r="W159" s="97">
        <v>1</v>
      </c>
      <c r="X159" s="97">
        <v>100</v>
      </c>
      <c r="Y159" s="97"/>
      <c r="Z159" s="97"/>
      <c r="AA159" s="97"/>
      <c r="AB159" s="97"/>
      <c r="AC159" s="102"/>
    </row>
    <row r="160" spans="1:29">
      <c r="A160" s="9" t="str">
        <f t="shared" si="3"/>
        <v>是</v>
      </c>
      <c r="B160" s="9" t="str">
        <f>组件ID生成表!S15</f>
        <v>40114</v>
      </c>
      <c r="C160" s="64" t="s">
        <v>489</v>
      </c>
      <c r="D160" s="44"/>
      <c r="E160" s="64" t="str">
        <f>IF(LEFT(C160,1)="1",IFERROR(INDEX(单位卡分表!B:B,MATCH(C160,单位卡分表!A:A,0)),"未找到"),IF(LEFT(C160,1)="2",IFERROR(INDEX(技能卡分表!B:B,MATCH(C160,技能卡分表!A:A,0)),"未找到"),IF(LEFT(C160,1)="3",IFERROR(INDEX('永久加成分表（废弃）'!B:B,MATCH(C160,'永久加成分表（废弃）'!A:A,0)),"未找到"),IF(LEFT(C160,1)="4",IFERROR(INDEX(组件分表!C:C,MATCH(VALUE(LEFT(C160,4)),组件分表!A:A,0)),"未找到"),"不匹配"))))</f>
        <v>单位装填炮</v>
      </c>
      <c r="F160" s="26" t="str">
        <f>IF(LEFT(C160,1)="1",IFERROR(INDEX(单位卡分表!P:P,MATCH(C160,单位卡分表!A:A,0)),"未找到"),IF(LEFT(C160,1)="2",IFERROR(INDEX(技能卡分表!P:P,MATCH(C160,技能卡分表!A:A,0)),"未找到"),IF(LEFT(C160,1)="3",IFERROR(INDEX('永久加成分表（废弃）'!N:N,MATCH(C160,'永久加成分表（废弃）'!A:A,0)),"未找到"),IF(LEFT(C160,1)="4",IFERROR(INDEX(组件分表!L:L,MATCH(VALUE(LEFT(C160,4)),组件分表!A:A,0)),"未找到"),"不匹配"))))</f>
        <v>我方回合结束时：将{0}个随机友方单位装填进炮，我方开始时发射出去</v>
      </c>
      <c r="G160" s="26" t="str">
        <f>IF(LEFT(C160,1)="1",IFERROR(INDEX(单位卡分表!Q:Q,MATCH(C160,单位卡分表!A:A,0)),"未找到"),IF(LEFT(C160,1)="2",IFERROR(INDEX(技能卡分表!Q:Q,MATCH(C160,技能卡分表!A:A,0)),"未找到"),IF(LEFT(C160,1)="3",IFERROR(INDEX('永久加成分表（废弃）'!O:O,MATCH(C160,'永久加成分表（废弃）'!A:A,0)),"未找到"),IF(LEFT(C160,1)="4",IFERROR(INDEX(组件分表!S:S,MATCH(VALUE(LEFT(C160,4)),组件分表!A:A,0)),"未找到"),"不匹配"))))</f>
        <v>{0:随从个数，1:力大小}</v>
      </c>
      <c r="H160" s="44">
        <f t="shared" si="2"/>
        <v>401141</v>
      </c>
      <c r="I160" s="44" t="str">
        <f>IF(LEFT(C160,1)="1",IFERROR(IF(INDEX(单位卡分表!AG:AG,MATCH(C160,单位卡分表!A:A,0))=0,"",INDEX(单位卡分表!AG:AG,MATCH(C160,单位卡分表!A:A,0))),"未找到"),IF(LEFT(C160,1)="2",IFERROR(IF(INDEX(技能卡分表!AG:AG,MATCH(C160,技能卡分表!A:A,0))=0,"",INDEX(技能卡分表!AG:AG,MATCH(C160,技能卡分表!A:A,0))),"未找到"),IF(LEFT(C160,1)="3",IFERROR(IF(INDEX('永久加成分表（废弃）'!AF:AF,MATCH(C160,'永久加成分表（废弃）'!A:A,0))=0,"",INDEX('永久加成分表（废弃）'!AF:AF,MATCH(C160,'永久加成分表（废弃）'!A:A,0))),"未找到"),IF(LEFT(C160,1)="4",IFERROR(IF(INDEX(组件分表!R:R,MATCH(VALUE(LEFT(C160,4)),组件分表!A:A,0))=0,"",INDEX(组件分表!R:R,MATCH(VALUE(LEFT(C160,4)),组件分表!A:A,0))),"未找到"),"不匹配"))))</f>
        <v>ArkPartEquipUnitGun</v>
      </c>
      <c r="J160" s="89">
        <v>12</v>
      </c>
      <c r="K160" s="90" t="str">
        <f>IF(LEFT(C160,1)="1",IFERROR(CHOOSE(MATCH(INDEX(单位卡分表!C:C,MATCH(C160,单位卡分表!A:A,0)),{1,4,6},0),"单位卡","英雄卡","雇佣兵卡"),""),"")</f>
        <v/>
      </c>
      <c r="L160" s="105"/>
      <c r="M160" s="105"/>
      <c r="N160" s="80"/>
      <c r="O160" s="80"/>
      <c r="P160" s="80"/>
      <c r="Q160" s="80"/>
      <c r="R160" s="80"/>
      <c r="S160" s="80"/>
      <c r="T160" s="94" t="str">
        <f>IFERROR(IF(LEFT(C160,1)="1",IF(INDEX(单位卡分表!AE:AE,MATCH(C160,单位卡分表!A:A,0))=0,"",INDEX(单位卡分表!AE:AE,MATCH(C160,单位卡分表!A:A,0))),IF(LEFT(C160,1)="2",IF(INDEX(技能卡分表!AE:AE,MATCH(C160,技能卡分表!A:A,0))=0,"",INDEX(技能卡分表!AE:AE,MATCH(C160,技能卡分表!A:A,0))),IF(LEFT(C160,1)="4",IF(INDEX(组件分表!W:W,MATCH(VALUE(LEFT(C160,4)),组件分表!A:A,0))=0,"",INDEX(组件分表!W:W,MATCH(VALUE(LEFT(C160,4)),组件分表!A:A,0))),""))),"")</f>
        <v/>
      </c>
      <c r="U160" s="95" t="str">
        <f>IFERROR(IF(LEFT(C160,1)="1",IF(INDEX(单位卡分表!AF:AF,MATCH(C160,单位卡分表!A:A,0))=0,"",INDEX(单位卡分表!AF:AF,MATCH(C160,单位卡分表!A:A,0))),IF(LEFT(C160,1)="2",IF(INDEX(技能卡分表!AF:AF,MATCH(C160,技能卡分表!A:A,0))=0,"",INDEX(技能卡分表!AF:AF,MATCH(C160,技能卡分表!A:A,0))),IF(LEFT(C160,1)="4",IF(INDEX(组件分表!X:X,MATCH(VALUE(LEFT(C160,4)),组件分表!A:A,0))=0,"",INDEX(组件分表!X:X,MATCH(VALUE(LEFT(C160,4)),组件分表!A:A,0))),""))),"")</f>
        <v/>
      </c>
      <c r="V160" s="96" t="b">
        <v>0</v>
      </c>
      <c r="W160" s="97">
        <v>2</v>
      </c>
      <c r="X160" s="97">
        <v>6</v>
      </c>
      <c r="Y160" s="97"/>
      <c r="Z160" s="97"/>
      <c r="AA160" s="97"/>
      <c r="AB160" s="97"/>
      <c r="AC160" s="102"/>
    </row>
    <row r="161" spans="1:29">
      <c r="A161" s="9" t="str">
        <f t="shared" si="3"/>
        <v>是</v>
      </c>
      <c r="B161" s="9" t="str">
        <f>组件ID生成表!S16</f>
        <v>40123</v>
      </c>
      <c r="C161" s="64" t="s">
        <v>492</v>
      </c>
      <c r="D161" s="44"/>
      <c r="E161" s="64" t="str">
        <f>IF(LEFT(C161,1)="1",IFERROR(INDEX(单位卡分表!B:B,MATCH(C161,单位卡分表!A:A,0)),"未找到"),IF(LEFT(C161,1)="2",IFERROR(INDEX(技能卡分表!B:B,MATCH(C161,技能卡分表!A:A,0)),"未找到"),IF(LEFT(C161,1)="3",IFERROR(INDEX('永久加成分表（废弃）'!B:B,MATCH(C161,'永久加成分表（废弃）'!A:A,0)),"未找到"),IF(LEFT(C161,1)="4",IFERROR(INDEX(组件分表!C:C,MATCH(VALUE(LEFT(C161,4)),组件分表!A:A,0)),"未找到"),"不匹配"))))</f>
        <v>自动打牌炮</v>
      </c>
      <c r="F161" s="26" t="str">
        <f>IF(LEFT(C161,1)="1",IFERROR(INDEX(单位卡分表!P:P,MATCH(C161,单位卡分表!A:A,0)),"未找到"),IF(LEFT(C161,1)="2",IFERROR(INDEX(技能卡分表!P:P,MATCH(C161,技能卡分表!A:A,0)),"未找到"),IF(LEFT(C161,1)="3",IFERROR(INDEX('永久加成分表（废弃）'!N:N,MATCH(C161,'永久加成分表（废弃）'!A:A,0)),"未找到"),IF(LEFT(C161,1)="4",IFERROR(INDEX(组件分表!L:L,MATCH(VALUE(LEFT(C161,4)),组件分表!A:A,0)),"未找到"),"不匹配"))))</f>
        <v>我方回合结束时：将未打且非保留的单位牌发射出去，其攻击增加{1}</v>
      </c>
      <c r="G161" s="26" t="str">
        <f>IF(LEFT(C161,1)="1",IFERROR(INDEX(单位卡分表!Q:Q,MATCH(C161,单位卡分表!A:A,0)),"未找到"),IF(LEFT(C161,1)="2",IFERROR(INDEX(技能卡分表!Q:Q,MATCH(C161,技能卡分表!A:A,0)),"未找到"),IF(LEFT(C161,1)="3",IFERROR(INDEX('永久加成分表（废弃）'!O:O,MATCH(C161,'永久加成分表（废弃）'!A:A,0)),"未找到"),IF(LEFT(C161,1)="4",IFERROR(INDEX(组件分表!S:S,MATCH(VALUE(LEFT(C161,4)),组件分表!A:A,0)),"未找到"),"不匹配"))))</f>
        <v>{0:偏移角度，1：加成百分比}</v>
      </c>
      <c r="H161" s="44">
        <f t="shared" si="2"/>
        <v>401231</v>
      </c>
      <c r="I161" s="44" t="str">
        <f>IF(LEFT(C161,1)="1",IFERROR(IF(INDEX(单位卡分表!AG:AG,MATCH(C161,单位卡分表!A:A,0))=0,"",INDEX(单位卡分表!AG:AG,MATCH(C161,单位卡分表!A:A,0))),"未找到"),IF(LEFT(C161,1)="2",IFERROR(IF(INDEX(技能卡分表!AG:AG,MATCH(C161,技能卡分表!A:A,0))=0,"",INDEX(技能卡分表!AG:AG,MATCH(C161,技能卡分表!A:A,0))),"未找到"),IF(LEFT(C161,1)="3",IFERROR(IF(INDEX('永久加成分表（废弃）'!AF:AF,MATCH(C161,'永久加成分表（废弃）'!A:A,0))=0,"",INDEX('永久加成分表（废弃）'!AF:AF,MATCH(C161,'永久加成分表（废弃）'!A:A,0))),"未找到"),IF(LEFT(C161,1)="4",IFERROR(IF(INDEX(组件分表!R:R,MATCH(VALUE(LEFT(C161,4)),组件分表!A:A,0))=0,"",INDEX(组件分表!R:R,MATCH(VALUE(LEFT(C161,4)),组件分表!A:A,0))),"未找到"),"不匹配"))))</f>
        <v>ArkPartAutoShootCardGun</v>
      </c>
      <c r="J161" s="89">
        <v>9</v>
      </c>
      <c r="K161" s="90" t="str">
        <f>IF(LEFT(C161,1)="1",IFERROR(CHOOSE(MATCH(INDEX(单位卡分表!C:C,MATCH(C161,单位卡分表!A:A,0)),{1,4,6},0),"单位卡","英雄卡","雇佣兵卡"),""),"")</f>
        <v/>
      </c>
      <c r="L161" s="105"/>
      <c r="M161" s="105"/>
      <c r="N161" s="80"/>
      <c r="O161" s="80"/>
      <c r="P161" s="80"/>
      <c r="Q161" s="80"/>
      <c r="R161" s="80"/>
      <c r="S161" s="80"/>
      <c r="T161" s="94" t="str">
        <f>IFERROR(IF(LEFT(C161,1)="1",IF(INDEX(单位卡分表!AE:AE,MATCH(C161,单位卡分表!A:A,0))=0,"",INDEX(单位卡分表!AE:AE,MATCH(C161,单位卡分表!A:A,0))),IF(LEFT(C161,1)="2",IF(INDEX(技能卡分表!AE:AE,MATCH(C161,技能卡分表!A:A,0))=0,"",INDEX(技能卡分表!AE:AE,MATCH(C161,技能卡分表!A:A,0))),IF(LEFT(C161,1)="4",IF(INDEX(组件分表!W:W,MATCH(VALUE(LEFT(C161,4)),组件分表!A:A,0))=0,"",INDEX(组件分表!W:W,MATCH(VALUE(LEFT(C161,4)),组件分表!A:A,0))),""))),"")</f>
        <v/>
      </c>
      <c r="U161" s="95" t="str">
        <f>IFERROR(IF(LEFT(C161,1)="1",IF(INDEX(单位卡分表!AF:AF,MATCH(C161,单位卡分表!A:A,0))=0,"",INDEX(单位卡分表!AF:AF,MATCH(C161,单位卡分表!A:A,0))),IF(LEFT(C161,1)="2",IF(INDEX(技能卡分表!AF:AF,MATCH(C161,技能卡分表!A:A,0))=0,"",INDEX(技能卡分表!AF:AF,MATCH(C161,技能卡分表!A:A,0))),IF(LEFT(C161,1)="4",IF(INDEX(组件分表!X:X,MATCH(VALUE(LEFT(C161,4)),组件分表!A:A,0))=0,"",INDEX(组件分表!X:X,MATCH(VALUE(LEFT(C161,4)),组件分表!A:A,0))),""))),"")</f>
        <v/>
      </c>
      <c r="V161" s="96" t="b">
        <v>0</v>
      </c>
      <c r="W161" s="97">
        <v>5</v>
      </c>
      <c r="X161" s="97">
        <v>5</v>
      </c>
      <c r="Y161" s="97"/>
      <c r="Z161" s="97"/>
      <c r="AA161" s="97"/>
      <c r="AB161" s="97"/>
      <c r="AC161" s="102"/>
    </row>
    <row r="162" spans="1:29">
      <c r="A162" s="9" t="str">
        <f t="shared" si="3"/>
        <v>是</v>
      </c>
      <c r="B162" s="9" t="str">
        <f>组件ID生成表!S17</f>
        <v>40134</v>
      </c>
      <c r="C162" s="64" t="s">
        <v>495</v>
      </c>
      <c r="D162" s="44"/>
      <c r="E162" s="64" t="str">
        <f>IF(LEFT(C162,1)="1",IFERROR(INDEX(单位卡分表!B:B,MATCH(C162,单位卡分表!A:A,0)),"未找到"),IF(LEFT(C162,1)="2",IFERROR(INDEX(技能卡分表!B:B,MATCH(C162,技能卡分表!A:A,0)),"未找到"),IF(LEFT(C162,1)="3",IFERROR(INDEX('永久加成分表（废弃）'!B:B,MATCH(C162,'永久加成分表（废弃）'!A:A,0)),"未找到"),IF(LEFT(C162,1)="4",IFERROR(INDEX(组件分表!C:C,MATCH(VALUE(LEFT(C162,4)),组件分表!A:A,0)),"未找到"),"不匹配"))))</f>
        <v>烟雾导弹</v>
      </c>
      <c r="F162" s="26" t="str">
        <f>IF(LEFT(C162,1)="1",IFERROR(INDEX(单位卡分表!P:P,MATCH(C162,单位卡分表!A:A,0)),"未找到"),IF(LEFT(C162,1)="2",IFERROR(INDEX(技能卡分表!P:P,MATCH(C162,技能卡分表!A:A,0)),"未找到"),IF(LEFT(C162,1)="3",IFERROR(INDEX('永久加成分表（废弃）'!N:N,MATCH(C162,'永久加成分表（废弃）'!A:A,0)),"未找到"),IF(LEFT(C162,1)="4",IFERROR(INDEX(组件分表!L:L,MATCH(VALUE(LEFT(C162,4)),组件分表!A:A,0)),"未找到"),"不匹配"))))</f>
        <v>回合结束时：在随机位置产生一片烟雾，烟雾中看不到单位并且瞄准线失效</v>
      </c>
      <c r="G162" s="26" t="str">
        <f>IF(LEFT(C162,1)="1",IFERROR(INDEX(单位卡分表!Q:Q,MATCH(C162,单位卡分表!A:A,0)),"未找到"),IF(LEFT(C162,1)="2",IFERROR(INDEX(技能卡分表!Q:Q,MATCH(C162,技能卡分表!A:A,0)),"未找到"),IF(LEFT(C162,1)="3",IFERROR(INDEX('永久加成分表（废弃）'!O:O,MATCH(C162,'永久加成分表（废弃）'!A:A,0)),"未找到"),IF(LEFT(C162,1)="4",IFERROR(INDEX(组件分表!S:S,MATCH(VALUE(LEFT(C162,4)),组件分表!A:A,0)),"未找到"),"不匹配"))))</f>
        <v>{0:范围大小}</v>
      </c>
      <c r="H162" s="44">
        <f t="shared" si="2"/>
        <v>401341</v>
      </c>
      <c r="I162" s="44" t="str">
        <f>IF(LEFT(C162,1)="1",IFERROR(IF(INDEX(单位卡分表!AG:AG,MATCH(C162,单位卡分表!A:A,0))=0,"",INDEX(单位卡分表!AG:AG,MATCH(C162,单位卡分表!A:A,0))),"未找到"),IF(LEFT(C162,1)="2",IFERROR(IF(INDEX(技能卡分表!AG:AG,MATCH(C162,技能卡分表!A:A,0))=0,"",INDEX(技能卡分表!AG:AG,MATCH(C162,技能卡分表!A:A,0))),"未找到"),IF(LEFT(C162,1)="3",IFERROR(IF(INDEX('永久加成分表（废弃）'!AF:AF,MATCH(C162,'永久加成分表（废弃）'!A:A,0))=0,"",INDEX('永久加成分表（废弃）'!AF:AF,MATCH(C162,'永久加成分表（废弃）'!A:A,0))),"未找到"),IF(LEFT(C162,1)="4",IFERROR(IF(INDEX(组件分表!R:R,MATCH(VALUE(LEFT(C162,4)),组件分表!A:A,0))=0,"",INDEX(组件分表!R:R,MATCH(VALUE(LEFT(C162,4)),组件分表!A:A,0))),"未找到"),"不匹配"))))</f>
        <v>ArkPartOverloadGun</v>
      </c>
      <c r="J162" s="89">
        <v>12</v>
      </c>
      <c r="K162" s="90" t="str">
        <f>IF(LEFT(C162,1)="1",IFERROR(CHOOSE(MATCH(INDEX(单位卡分表!C:C,MATCH(C162,单位卡分表!A:A,0)),{1,4,6},0),"单位卡","英雄卡","雇佣兵卡"),""),"")</f>
        <v/>
      </c>
      <c r="L162" s="105"/>
      <c r="M162" s="105"/>
      <c r="N162" s="80"/>
      <c r="O162" s="80"/>
      <c r="P162" s="80"/>
      <c r="Q162" s="80"/>
      <c r="R162" s="80"/>
      <c r="S162" s="80"/>
      <c r="T162" s="94" t="str">
        <f>IFERROR(IF(LEFT(C162,1)="1",IF(INDEX(单位卡分表!AE:AE,MATCH(C162,单位卡分表!A:A,0))=0,"",INDEX(单位卡分表!AE:AE,MATCH(C162,单位卡分表!A:A,0))),IF(LEFT(C162,1)="2",IF(INDEX(技能卡分表!AE:AE,MATCH(C162,技能卡分表!A:A,0))=0,"",INDEX(技能卡分表!AE:AE,MATCH(C162,技能卡分表!A:A,0))),IF(LEFT(C162,1)="4",IF(INDEX(组件分表!W:W,MATCH(VALUE(LEFT(C162,4)),组件分表!A:A,0))=0,"",INDEX(组件分表!W:W,MATCH(VALUE(LEFT(C162,4)),组件分表!A:A,0))),""))),"")</f>
        <v/>
      </c>
      <c r="U162" s="95" t="str">
        <f>IFERROR(IF(LEFT(C162,1)="1",IF(INDEX(单位卡分表!AF:AF,MATCH(C162,单位卡分表!A:A,0))=0,"",INDEX(单位卡分表!AF:AF,MATCH(C162,单位卡分表!A:A,0))),IF(LEFT(C162,1)="2",IF(INDEX(技能卡分表!AF:AF,MATCH(C162,技能卡分表!A:A,0))=0,"",INDEX(技能卡分表!AF:AF,MATCH(C162,技能卡分表!A:A,0))),IF(LEFT(C162,1)="4",IF(INDEX(组件分表!X:X,MATCH(VALUE(LEFT(C162,4)),组件分表!A:A,0))=0,"",INDEX(组件分表!X:X,MATCH(VALUE(LEFT(C162,4)),组件分表!A:A,0))),""))),"")</f>
        <v/>
      </c>
      <c r="V162" s="96" t="b">
        <v>0</v>
      </c>
      <c r="W162" s="97">
        <v>5</v>
      </c>
      <c r="X162" s="97"/>
      <c r="Y162" s="97"/>
      <c r="Z162" s="97"/>
      <c r="AA162" s="97"/>
      <c r="AB162" s="97"/>
      <c r="AC162" s="102"/>
    </row>
    <row r="163" spans="1:29">
      <c r="A163" s="9" t="str">
        <f t="shared" si="3"/>
        <v>是</v>
      </c>
      <c r="B163" s="9" t="str">
        <f>组件ID生成表!S18</f>
        <v>40141</v>
      </c>
      <c r="C163" s="64" t="s">
        <v>498</v>
      </c>
      <c r="D163" s="44"/>
      <c r="E163" s="64" t="str">
        <f>IF(LEFT(C163,1)="1",IFERROR(INDEX(单位卡分表!B:B,MATCH(C163,单位卡分表!A:A,0)),"未找到"),IF(LEFT(C163,1)="2",IFERROR(INDEX(技能卡分表!B:B,MATCH(C163,技能卡分表!A:A,0)),"未找到"),IF(LEFT(C163,1)="3",IFERROR(INDEX('永久加成分表（废弃）'!B:B,MATCH(C163,'永久加成分表（废弃）'!A:A,0)),"未找到"),IF(LEFT(C163,1)="4",IFERROR(INDEX(组件分表!C:C,MATCH(VALUE(LEFT(C163,4)),组件分表!A:A,0)),"未找到"),"不匹配"))))</f>
        <v>初始导弹</v>
      </c>
      <c r="F163" s="26" t="str">
        <f>IF(LEFT(C163,1)="1",IFERROR(INDEX(单位卡分表!P:P,MATCH(C163,单位卡分表!A:A,0)),"未找到"),IF(LEFT(C163,1)="2",IFERROR(INDEX(技能卡分表!P:P,MATCH(C163,技能卡分表!A:A,0)),"未找到"),IF(LEFT(C163,1)="3",IFERROR(INDEX('永久加成分表（废弃）'!N:N,MATCH(C163,'永久加成分表（废弃）'!A:A,0)),"未找到"),IF(LEFT(C163,1)="4",IFERROR(INDEX(组件分表!L:L,MATCH(VALUE(LEFT(C163,4)),组件分表!A:A,0)),"未找到"),"不匹配"))))</f>
        <v>打出时，回合开始时：对随机范围区域造成{0}伤害</v>
      </c>
      <c r="G163" s="26" t="str">
        <f>IF(LEFT(C163,1)="1",IFERROR(INDEX(单位卡分表!Q:Q,MATCH(C163,单位卡分表!A:A,0)),"未找到"),IF(LEFT(C163,1)="2",IFERROR(INDEX(技能卡分表!Q:Q,MATCH(C163,技能卡分表!A:A,0)),"未找到"),IF(LEFT(C163,1)="3",IFERROR(INDEX('永久加成分表（废弃）'!O:O,MATCH(C163,'永久加成分表（废弃）'!A:A,0)),"未找到"),IF(LEFT(C163,1)="4",IFERROR(INDEX(组件分表!S:S,MATCH(VALUE(LEFT(C163,4)),组件分表!A:A,0)),"未找到"),"不匹配"))))</f>
        <v>{0:伤害，1:范围}</v>
      </c>
      <c r="H163" s="44">
        <f t="shared" si="2"/>
        <v>401411</v>
      </c>
      <c r="I163" s="44" t="str">
        <f>IF(LEFT(C163,1)="1",IFERROR(IF(INDEX(单位卡分表!AG:AG,MATCH(C163,单位卡分表!A:A,0))=0,"",INDEX(单位卡分表!AG:AG,MATCH(C163,单位卡分表!A:A,0))),"未找到"),IF(LEFT(C163,1)="2",IFERROR(IF(INDEX(技能卡分表!AG:AG,MATCH(C163,技能卡分表!A:A,0))=0,"",INDEX(技能卡分表!AG:AG,MATCH(C163,技能卡分表!A:A,0))),"未找到"),IF(LEFT(C163,1)="3",IFERROR(IF(INDEX('永久加成分表（废弃）'!AF:AF,MATCH(C163,'永久加成分表（废弃）'!A:A,0))=0,"",INDEX('永久加成分表（废弃）'!AF:AF,MATCH(C163,'永久加成分表（废弃）'!A:A,0))),"未找到"),IF(LEFT(C163,1)="4",IFERROR(IF(INDEX(组件分表!R:R,MATCH(VALUE(LEFT(C163,4)),组件分表!A:A,0))=0,"",INDEX(组件分表!R:R,MATCH(VALUE(LEFT(C163,4)),组件分表!A:A,0))),"未找到"),"不匹配"))))</f>
        <v>ArkPartNormalMissile</v>
      </c>
      <c r="J163" s="89">
        <v>5</v>
      </c>
      <c r="K163" s="90" t="str">
        <f>IF(LEFT(C163,1)="1",IFERROR(CHOOSE(MATCH(INDEX(单位卡分表!C:C,MATCH(C163,单位卡分表!A:A,0)),{1,4,6},0),"单位卡","英雄卡","雇佣兵卡"),""),"")</f>
        <v/>
      </c>
      <c r="L163" s="105"/>
      <c r="M163" s="105"/>
      <c r="N163" s="80"/>
      <c r="O163" s="80"/>
      <c r="P163" s="80"/>
      <c r="Q163" s="80"/>
      <c r="R163" s="80"/>
      <c r="S163" s="80"/>
      <c r="T163" s="94" t="str">
        <f>IFERROR(IF(LEFT(C163,1)="1",IF(INDEX(单位卡分表!AE:AE,MATCH(C163,单位卡分表!A:A,0))=0,"",INDEX(单位卡分表!AE:AE,MATCH(C163,单位卡分表!A:A,0))),IF(LEFT(C163,1)="2",IF(INDEX(技能卡分表!AE:AE,MATCH(C163,技能卡分表!A:A,0))=0,"",INDEX(技能卡分表!AE:AE,MATCH(C163,技能卡分表!A:A,0))),IF(LEFT(C163,1)="4",IF(INDEX(组件分表!W:W,MATCH(VALUE(LEFT(C163,4)),组件分表!A:A,0))=0,"",INDEX(组件分表!W:W,MATCH(VALUE(LEFT(C163,4)),组件分表!A:A,0))),""))),"")</f>
        <v/>
      </c>
      <c r="U163" s="95" t="str">
        <f>IFERROR(IF(LEFT(C163,1)="1",IF(INDEX(单位卡分表!AF:AF,MATCH(C163,单位卡分表!A:A,0))=0,"",INDEX(单位卡分表!AF:AF,MATCH(C163,单位卡分表!A:A,0))),IF(LEFT(C163,1)="2",IF(INDEX(技能卡分表!AF:AF,MATCH(C163,技能卡分表!A:A,0))=0,"",INDEX(技能卡分表!AF:AF,MATCH(C163,技能卡分表!A:A,0))),IF(LEFT(C163,1)="4",IF(INDEX(组件分表!X:X,MATCH(VALUE(LEFT(C163,4)),组件分表!A:A,0))=0,"",INDEX(组件分表!X:X,MATCH(VALUE(LEFT(C163,4)),组件分表!A:A,0))),""))),"")</f>
        <v/>
      </c>
      <c r="V163" s="96" t="b">
        <v>0</v>
      </c>
      <c r="W163" s="97">
        <v>5</v>
      </c>
      <c r="X163" s="97">
        <v>1.5</v>
      </c>
      <c r="Y163" s="97"/>
      <c r="Z163" s="97"/>
      <c r="AA163" s="97"/>
      <c r="AB163" s="97"/>
      <c r="AC163" s="102"/>
    </row>
    <row r="164" spans="1:29">
      <c r="A164" s="9" t="str">
        <f t="shared" si="3"/>
        <v>是</v>
      </c>
      <c r="B164" s="9" t="str">
        <f>组件ID生成表!S19</f>
        <v>40151</v>
      </c>
      <c r="C164" s="64" t="s">
        <v>501</v>
      </c>
      <c r="D164" s="44"/>
      <c r="E164" s="64" t="str">
        <f>IF(LEFT(C164,1)="1",IFERROR(INDEX(单位卡分表!B:B,MATCH(C164,单位卡分表!A:A,0)),"未找到"),IF(LEFT(C164,1)="2",IFERROR(INDEX(技能卡分表!B:B,MATCH(C164,技能卡分表!A:A,0)),"未找到"),IF(LEFT(C164,1)="3",IFERROR(INDEX('永久加成分表（废弃）'!B:B,MATCH(C164,'永久加成分表（废弃）'!A:A,0)),"未找到"),IF(LEFT(C164,1)="4",IFERROR(INDEX(组件分表!C:C,MATCH(VALUE(LEFT(C164,4)),组件分表!A:A,0)),"未找到"),"不匹配"))))</f>
        <v>过渡导弹</v>
      </c>
      <c r="F164" s="26" t="str">
        <f>IF(LEFT(C164,1)="1",IFERROR(INDEX(单位卡分表!P:P,MATCH(C164,单位卡分表!A:A,0)),"未找到"),IF(LEFT(C164,1)="2",IFERROR(INDEX(技能卡分表!P:P,MATCH(C164,技能卡分表!A:A,0)),"未找到"),IF(LEFT(C164,1)="3",IFERROR(INDEX('永久加成分表（废弃）'!N:N,MATCH(C164,'永久加成分表（废弃）'!A:A,0)),"未找到"),IF(LEFT(C164,1)="4",IFERROR(INDEX(组件分表!L:L,MATCH(VALUE(LEFT(C164,4)),组件分表!A:A,0)),"未找到"),"不匹配"))))</f>
        <v>打出时，回合开始时：对随机范围区域造成{0}伤害，被替换时获得{2}金币</v>
      </c>
      <c r="G164" s="26" t="str">
        <f>IF(LEFT(C164,1)="1",IFERROR(INDEX(单位卡分表!Q:Q,MATCH(C164,单位卡分表!A:A,0)),"未找到"),IF(LEFT(C164,1)="2",IFERROR(INDEX(技能卡分表!Q:Q,MATCH(C164,技能卡分表!A:A,0)),"未找到"),IF(LEFT(C164,1)="3",IFERROR(INDEX('永久加成分表（废弃）'!O:O,MATCH(C164,'永久加成分表（废弃）'!A:A,0)),"未找到"),IF(LEFT(C164,1)="4",IFERROR(INDEX(组件分表!S:S,MATCH(VALUE(LEFT(C164,4)),组件分表!A:A,0)),"未找到"),"不匹配"))))</f>
        <v>{0:伤害，1:范围，2：获得金币数}</v>
      </c>
      <c r="H164" s="44">
        <f t="shared" si="2"/>
        <v>401511</v>
      </c>
      <c r="I164" s="44" t="str">
        <f>IF(LEFT(C164,1)="1",IFERROR(IF(INDEX(单位卡分表!AG:AG,MATCH(C164,单位卡分表!A:A,0))=0,"",INDEX(单位卡分表!AG:AG,MATCH(C164,单位卡分表!A:A,0))),"未找到"),IF(LEFT(C164,1)="2",IFERROR(IF(INDEX(技能卡分表!AG:AG,MATCH(C164,技能卡分表!A:A,0))=0,"",INDEX(技能卡分表!AG:AG,MATCH(C164,技能卡分表!A:A,0))),"未找到"),IF(LEFT(C164,1)="3",IFERROR(IF(INDEX('永久加成分表（废弃）'!AF:AF,MATCH(C164,'永久加成分表（废弃）'!A:A,0))=0,"",INDEX('永久加成分表（废弃）'!AF:AF,MATCH(C164,'永久加成分表（废弃）'!A:A,0))),"未找到"),IF(LEFT(C164,1)="4",IFERROR(IF(INDEX(组件分表!R:R,MATCH(VALUE(LEFT(C164,4)),组件分表!A:A,0))=0,"",INDEX(组件分表!R:R,MATCH(VALUE(LEFT(C164,4)),组件分表!A:A,0))),"未找到"),"不匹配"))))</f>
        <v>ArkPartPassMissile</v>
      </c>
      <c r="J164" s="89">
        <v>5</v>
      </c>
      <c r="K164" s="90" t="str">
        <f>IF(LEFT(C164,1)="1",IFERROR(CHOOSE(MATCH(INDEX(单位卡分表!C:C,MATCH(C164,单位卡分表!A:A,0)),{1,4,6},0),"单位卡","英雄卡","雇佣兵卡"),""),"")</f>
        <v/>
      </c>
      <c r="L164" s="105"/>
      <c r="M164" s="105"/>
      <c r="N164" s="80"/>
      <c r="O164" s="80"/>
      <c r="P164" s="80"/>
      <c r="Q164" s="80"/>
      <c r="R164" s="80"/>
      <c r="S164" s="80"/>
      <c r="T164" s="94" t="str">
        <f>IFERROR(IF(LEFT(C164,1)="1",IF(INDEX(单位卡分表!AE:AE,MATCH(C164,单位卡分表!A:A,0))=0,"",INDEX(单位卡分表!AE:AE,MATCH(C164,单位卡分表!A:A,0))),IF(LEFT(C164,1)="2",IF(INDEX(技能卡分表!AE:AE,MATCH(C164,技能卡分表!A:A,0))=0,"",INDEX(技能卡分表!AE:AE,MATCH(C164,技能卡分表!A:A,0))),IF(LEFT(C164,1)="4",IF(INDEX(组件分表!W:W,MATCH(VALUE(LEFT(C164,4)),组件分表!A:A,0))=0,"",INDEX(组件分表!W:W,MATCH(VALUE(LEFT(C164,4)),组件分表!A:A,0))),""))),"")</f>
        <v/>
      </c>
      <c r="U164" s="95" t="str">
        <f>IFERROR(IF(LEFT(C164,1)="1",IF(INDEX(单位卡分表!AF:AF,MATCH(C164,单位卡分表!A:A,0))=0,"",INDEX(单位卡分表!AF:AF,MATCH(C164,单位卡分表!A:A,0))),IF(LEFT(C164,1)="2",IF(INDEX(技能卡分表!AF:AF,MATCH(C164,技能卡分表!A:A,0))=0,"",INDEX(技能卡分表!AF:AF,MATCH(C164,技能卡分表!A:A,0))),IF(LEFT(C164,1)="4",IF(INDEX(组件分表!X:X,MATCH(VALUE(LEFT(C164,4)),组件分表!A:A,0))=0,"",INDEX(组件分表!X:X,MATCH(VALUE(LEFT(C164,4)),组件分表!A:A,0))),""))),"")</f>
        <v/>
      </c>
      <c r="V164" s="96" t="b">
        <v>0</v>
      </c>
      <c r="W164" s="97">
        <v>20</v>
      </c>
      <c r="X164" s="97">
        <v>1.5</v>
      </c>
      <c r="Y164" s="97">
        <v>3</v>
      </c>
      <c r="Z164" s="97"/>
      <c r="AA164" s="97"/>
      <c r="AB164" s="97"/>
      <c r="AC164" s="102"/>
    </row>
    <row r="165" spans="1:29">
      <c r="A165" s="9" t="str">
        <f t="shared" si="3"/>
        <v>是</v>
      </c>
      <c r="B165" s="9" t="str">
        <f>组件ID生成表!S20</f>
        <v>40163</v>
      </c>
      <c r="C165" s="64" t="s">
        <v>504</v>
      </c>
      <c r="D165" s="44"/>
      <c r="E165" s="64" t="str">
        <f>IF(LEFT(C165,1)="1",IFERROR(INDEX(单位卡分表!B:B,MATCH(C165,单位卡分表!A:A,0)),"未找到"),IF(LEFT(C165,1)="2",IFERROR(INDEX(技能卡分表!B:B,MATCH(C165,技能卡分表!A:A,0)),"未找到"),IF(LEFT(C165,1)="3",IFERROR(INDEX('永久加成分表（废弃）'!B:B,MATCH(C165,'永久加成分表（废弃）'!A:A,0)),"未找到"),IF(LEFT(C165,1)="4",IFERROR(INDEX(组件分表!C:C,MATCH(VALUE(LEFT(C165,4)),组件分表!A:A,0)),"未找到"),"不匹配"))))</f>
        <v>蓄力核武</v>
      </c>
      <c r="F165" s="26" t="str">
        <f>IF(LEFT(C165,1)="1",IFERROR(INDEX(单位卡分表!P:P,MATCH(C165,单位卡分表!A:A,0)),"未找到"),IF(LEFT(C165,1)="2",IFERROR(INDEX(技能卡分表!P:P,MATCH(C165,技能卡分表!A:A,0)),"未找到"),IF(LEFT(C165,1)="3",IFERROR(INDEX('永久加成分表（废弃）'!N:N,MATCH(C165,'永久加成分表（废弃）'!A:A,0)),"未找到"),IF(LEFT(C165,1)="4",IFERROR(INDEX(组件分表!L:L,MATCH(VALUE(LEFT(C165,4)),组件分表!A:A,0)),"未找到"),"不匹配"))))</f>
        <v>蓄力{0}回合，回合开始时：发射一颗毁天灭地的核弹，核弹伤害为{1}</v>
      </c>
      <c r="G165" s="26" t="str">
        <f>IF(LEFT(C165,1)="1",IFERROR(INDEX(单位卡分表!Q:Q,MATCH(C165,单位卡分表!A:A,0)),"未找到"),IF(LEFT(C165,1)="2",IFERROR(INDEX(技能卡分表!Q:Q,MATCH(C165,技能卡分表!A:A,0)),"未找到"),IF(LEFT(C165,1)="3",IFERROR(INDEX('永久加成分表（废弃）'!O:O,MATCH(C165,'永久加成分表（废弃）'!A:A,0)),"未找到"),IF(LEFT(C165,1)="4",IFERROR(INDEX(组件分表!S:S,MATCH(VALUE(LEFT(C165,4)),组件分表!A:A,0)),"未找到"),"不匹配"))))</f>
        <v>{0:回合间隔，1:伤害}</v>
      </c>
      <c r="H165" s="44">
        <f t="shared" si="2"/>
        <v>401631</v>
      </c>
      <c r="I165" s="44" t="str">
        <f>IF(LEFT(C165,1)="1",IFERROR(IF(INDEX(单位卡分表!AG:AG,MATCH(C165,单位卡分表!A:A,0))=0,"",INDEX(单位卡分表!AG:AG,MATCH(C165,单位卡分表!A:A,0))),"未找到"),IF(LEFT(C165,1)="2",IFERROR(IF(INDEX(技能卡分表!AG:AG,MATCH(C165,技能卡分表!A:A,0))=0,"",INDEX(技能卡分表!AG:AG,MATCH(C165,技能卡分表!A:A,0))),"未找到"),IF(LEFT(C165,1)="3",IFERROR(IF(INDEX('永久加成分表（废弃）'!AF:AF,MATCH(C165,'永久加成分表（废弃）'!A:A,0))=0,"",INDEX('永久加成分表（废弃）'!AF:AF,MATCH(C165,'永久加成分表（废弃）'!A:A,0))),"未找到"),IF(LEFT(C165,1)="4",IFERROR(IF(INDEX(组件分表!R:R,MATCH(VALUE(LEFT(C165,4)),组件分表!A:A,0))=0,"",INDEX(组件分表!R:R,MATCH(VALUE(LEFT(C165,4)),组件分表!A:A,0))),"未找到"),"不匹配"))))</f>
        <v>ArkPartAccumulatePowerMissile</v>
      </c>
      <c r="J165" s="89">
        <v>9</v>
      </c>
      <c r="K165" s="90" t="str">
        <f>IF(LEFT(C165,1)="1",IFERROR(CHOOSE(MATCH(INDEX(单位卡分表!C:C,MATCH(C165,单位卡分表!A:A,0)),{1,4,6},0),"单位卡","英雄卡","雇佣兵卡"),""),"")</f>
        <v/>
      </c>
      <c r="L165" s="105"/>
      <c r="M165" s="105"/>
      <c r="N165" s="80"/>
      <c r="O165" s="80"/>
      <c r="P165" s="80"/>
      <c r="Q165" s="80"/>
      <c r="R165" s="80"/>
      <c r="S165" s="80"/>
      <c r="T165" s="94" t="str">
        <f>IFERROR(IF(LEFT(C165,1)="1",IF(INDEX(单位卡分表!AE:AE,MATCH(C165,单位卡分表!A:A,0))=0,"",INDEX(单位卡分表!AE:AE,MATCH(C165,单位卡分表!A:A,0))),IF(LEFT(C165,1)="2",IF(INDEX(技能卡分表!AE:AE,MATCH(C165,技能卡分表!A:A,0))=0,"",INDEX(技能卡分表!AE:AE,MATCH(C165,技能卡分表!A:A,0))),IF(LEFT(C165,1)="4",IF(INDEX(组件分表!W:W,MATCH(VALUE(LEFT(C165,4)),组件分表!A:A,0))=0,"",INDEX(组件分表!W:W,MATCH(VALUE(LEFT(C165,4)),组件分表!A:A,0))),""))),"")</f>
        <v/>
      </c>
      <c r="U165" s="95" t="str">
        <f>IFERROR(IF(LEFT(C165,1)="1",IF(INDEX(单位卡分表!AF:AF,MATCH(C165,单位卡分表!A:A,0))=0,"",INDEX(单位卡分表!AF:AF,MATCH(C165,单位卡分表!A:A,0))),IF(LEFT(C165,1)="2",IF(INDEX(技能卡分表!AF:AF,MATCH(C165,技能卡分表!A:A,0))=0,"",INDEX(技能卡分表!AF:AF,MATCH(C165,技能卡分表!A:A,0))),IF(LEFT(C165,1)="4",IF(INDEX(组件分表!X:X,MATCH(VALUE(LEFT(C165,4)),组件分表!A:A,0))=0,"",INDEX(组件分表!X:X,MATCH(VALUE(LEFT(C165,4)),组件分表!A:A,0))),""))),"")</f>
        <v/>
      </c>
      <c r="V165" s="96" t="b">
        <v>0</v>
      </c>
      <c r="W165" s="97">
        <v>2</v>
      </c>
      <c r="X165" s="97">
        <v>111</v>
      </c>
      <c r="Y165" s="97"/>
      <c r="Z165" s="97"/>
      <c r="AA165" s="97"/>
      <c r="AB165" s="97"/>
      <c r="AC165" s="102"/>
    </row>
    <row r="166" spans="1:112">
      <c r="A166" s="9" t="str">
        <f t="shared" si="3"/>
        <v>是</v>
      </c>
      <c r="B166" s="9" t="str">
        <f>组件ID生成表!S21</f>
        <v>40173</v>
      </c>
      <c r="C166" s="44" t="s">
        <v>507</v>
      </c>
      <c r="D166" s="44"/>
      <c r="E166" s="64" t="str">
        <f>IF(LEFT(C166,1)="1",IFERROR(INDEX(单位卡分表!B:B,MATCH(C166,单位卡分表!A:A,0)),"未找到"),IF(LEFT(C166,1)="2",IFERROR(INDEX(技能卡分表!B:B,MATCH(C166,技能卡分表!A:A,0)),"未找到"),IF(LEFT(C166,1)="3",IFERROR(INDEX('永久加成分表（废弃）'!B:B,MATCH(C166,'永久加成分表（废弃）'!A:A,0)),"未找到"),IF(LEFT(C166,1)="4",IFERROR(INDEX(组件分表!C:C,MATCH(VALUE(LEFT(C166,4)),组件分表!A:A,0)),"未找到"),"不匹配"))))</f>
        <v>智能导弹</v>
      </c>
      <c r="F166" s="26" t="str">
        <f>IF(LEFT(C166,1)="1",IFERROR(INDEX(单位卡分表!P:P,MATCH(C166,单位卡分表!A:A,0)),"未找到"),IF(LEFT(C166,1)="2",IFERROR(INDEX(技能卡分表!P:P,MATCH(C166,技能卡分表!A:A,0)),"未找到"),IF(LEFT(C166,1)="3",IFERROR(INDEX('永久加成分表（废弃）'!N:N,MATCH(C166,'永久加成分表（废弃）'!A:A,0)),"未找到"),IF(LEFT(C166,1)="4",IFERROR(INDEX(组件分表!L:L,MATCH(VALUE(LEFT(C166,4)),组件分表!A:A,0)),"未找到"),"不匹配"))))</f>
        <v>打出时，回合开始时：向单位最多的位置发射炮弹，对其中的敌方造成{0}伤害，我方治疗{1}生命</v>
      </c>
      <c r="G166" s="26" t="str">
        <f>IF(LEFT(C166,1)="1",IFERROR(INDEX(单位卡分表!Q:Q,MATCH(C166,单位卡分表!A:A,0)),"未找到"),IF(LEFT(C166,1)="2",IFERROR(INDEX(技能卡分表!Q:Q,MATCH(C166,技能卡分表!A:A,0)),"未找到"),IF(LEFT(C166,1)="3",IFERROR(INDEX('永久加成分表（废弃）'!O:O,MATCH(C166,'永久加成分表（废弃）'!A:A,0)),"未找到"),IF(LEFT(C166,1)="4",IFERROR(INDEX(组件分表!S:S,MATCH(VALUE(LEFT(C166,4)),组件分表!A:A,0)),"未找到"),"不匹配"))))</f>
        <v>{0:伤害，1:恢复血量，2：范围}</v>
      </c>
      <c r="H166" s="44">
        <f t="shared" si="2"/>
        <v>401731</v>
      </c>
      <c r="I166" s="44" t="str">
        <f>IF(LEFT(C166,1)="1",IFERROR(IF(INDEX(单位卡分表!AG:AG,MATCH(C166,单位卡分表!A:A,0))=0,"",INDEX(单位卡分表!AG:AG,MATCH(C166,单位卡分表!A:A,0))),"未找到"),IF(LEFT(C166,1)="2",IFERROR(IF(INDEX(技能卡分表!AG:AG,MATCH(C166,技能卡分表!A:A,0))=0,"",INDEX(技能卡分表!AG:AG,MATCH(C166,技能卡分表!A:A,0))),"未找到"),IF(LEFT(C166,1)="3",IFERROR(IF(INDEX('永久加成分表（废弃）'!AF:AF,MATCH(C166,'永久加成分表（废弃）'!A:A,0))=0,"",INDEX('永久加成分表（废弃）'!AF:AF,MATCH(C166,'永久加成分表（废弃）'!A:A,0))),"未找到"),IF(LEFT(C166,1)="4",IFERROR(IF(INDEX(组件分表!R:R,MATCH(VALUE(LEFT(C166,4)),组件分表!A:A,0))=0,"",INDEX(组件分表!R:R,MATCH(VALUE(LEFT(C166,4)),组件分表!A:A,0))),"未找到"),"不匹配"))))</f>
        <v>ArkPartAutoMissile</v>
      </c>
      <c r="J166" s="89">
        <v>9</v>
      </c>
      <c r="K166" s="90" t="str">
        <f>IF(LEFT(C166,1)="1",IFERROR(CHOOSE(MATCH(INDEX(单位卡分表!C:C,MATCH(C166,单位卡分表!A:A,0)),{1,4,6},0),"单位卡","英雄卡","雇佣兵卡"),""),"")</f>
        <v/>
      </c>
      <c r="L166" s="105"/>
      <c r="M166" s="105"/>
      <c r="N166" s="80"/>
      <c r="O166" s="80"/>
      <c r="P166" s="80"/>
      <c r="Q166" s="80"/>
      <c r="R166" s="80"/>
      <c r="S166" s="80"/>
      <c r="T166" s="94" t="str">
        <f>IFERROR(IF(LEFT(C166,1)="1",IF(INDEX(单位卡分表!AE:AE,MATCH(C166,单位卡分表!A:A,0))=0,"",INDEX(单位卡分表!AE:AE,MATCH(C166,单位卡分表!A:A,0))),IF(LEFT(C166,1)="2",IF(INDEX(技能卡分表!AE:AE,MATCH(C166,技能卡分表!A:A,0))=0,"",INDEX(技能卡分表!AE:AE,MATCH(C166,技能卡分表!A:A,0))),IF(LEFT(C166,1)="4",IF(INDEX(组件分表!W:W,MATCH(VALUE(LEFT(C166,4)),组件分表!A:A,0))=0,"",INDEX(组件分表!W:W,MATCH(VALUE(LEFT(C166,4)),组件分表!A:A,0))),""))),"")</f>
        <v/>
      </c>
      <c r="U166" s="95" t="str">
        <f>IFERROR(IF(LEFT(C166,1)="1",IF(INDEX(单位卡分表!AF:AF,MATCH(C166,单位卡分表!A:A,0))=0,"",INDEX(单位卡分表!AF:AF,MATCH(C166,单位卡分表!A:A,0))),IF(LEFT(C166,1)="2",IF(INDEX(技能卡分表!AF:AF,MATCH(C166,技能卡分表!A:A,0))=0,"",INDEX(技能卡分表!AF:AF,MATCH(C166,技能卡分表!A:A,0))),IF(LEFT(C166,1)="4",IF(INDEX(组件分表!X:X,MATCH(VALUE(LEFT(C166,4)),组件分表!A:A,0))=0,"",INDEX(组件分表!X:X,MATCH(VALUE(LEFT(C166,4)),组件分表!A:A,0))),""))),"")</f>
        <v/>
      </c>
      <c r="V166" s="96" t="b">
        <v>0</v>
      </c>
      <c r="W166" s="97">
        <v>15</v>
      </c>
      <c r="X166" s="97">
        <v>15</v>
      </c>
      <c r="Y166" s="97">
        <v>2.5</v>
      </c>
      <c r="Z166" s="97"/>
      <c r="AA166" s="97"/>
      <c r="AB166" s="97"/>
      <c r="AC166" s="102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</row>
    <row r="167" spans="1:112">
      <c r="A167" s="9" t="str">
        <f t="shared" si="3"/>
        <v>是</v>
      </c>
      <c r="B167" s="9" t="str">
        <f>组件ID生成表!S22</f>
        <v>40185</v>
      </c>
      <c r="C167" s="44" t="s">
        <v>510</v>
      </c>
      <c r="D167" s="44"/>
      <c r="E167" s="64" t="str">
        <f>IF(LEFT(C167,1)="1",IFERROR(INDEX(单位卡分表!B:B,MATCH(C167,单位卡分表!A:A,0)),"未找到"),IF(LEFT(C167,1)="2",IFERROR(INDEX(技能卡分表!B:B,MATCH(C167,技能卡分表!A:A,0)),"未找到"),IF(LEFT(C167,1)="3",IFERROR(INDEX('永久加成分表（废弃）'!B:B,MATCH(C167,'永久加成分表（废弃）'!A:A,0)),"未找到"),IF(LEFT(C167,1)="4",IFERROR(INDEX(组件分表!C:C,MATCH(VALUE(LEFT(C167,4)),组件分表!A:A,0)),"未找到"),"不匹配"))))</f>
        <v>英雄导弹</v>
      </c>
      <c r="F167" s="26" t="str">
        <f>IF(LEFT(C167,1)="1",IFERROR(INDEX(单位卡分表!P:P,MATCH(C167,单位卡分表!A:A,0)),"未找到"),IF(LEFT(C167,1)="2",IFERROR(INDEX(技能卡分表!P:P,MATCH(C167,技能卡分表!A:A,0)),"未找到"),IF(LEFT(C167,1)="3",IFERROR(INDEX('永久加成分表（废弃）'!N:N,MATCH(C167,'永久加成分表（废弃）'!A:A,0)),"未找到"),IF(LEFT(C167,1)="4",IFERROR(INDEX(组件分表!L:L,MATCH(VALUE(LEFT(C167,4)),组件分表!A:A,0)),"未找到"),"不匹配"))))</f>
        <v>打出时，回合开始时：以我方英雄为中心，对范围内敌方和英雄自身造成{0}伤害</v>
      </c>
      <c r="G167" s="26" t="str">
        <f>IF(LEFT(C167,1)="1",IFERROR(INDEX(单位卡分表!Q:Q,MATCH(C167,单位卡分表!A:A,0)),"未找到"),IF(LEFT(C167,1)="2",IFERROR(INDEX(技能卡分表!Q:Q,MATCH(C167,技能卡分表!A:A,0)),"未找到"),IF(LEFT(C167,1)="3",IFERROR(INDEX('永久加成分表（废弃）'!O:O,MATCH(C167,'永久加成分表（废弃）'!A:A,0)),"未找到"),IF(LEFT(C167,1)="4",IFERROR(INDEX(组件分表!S:S,MATCH(VALUE(LEFT(C167,4)),组件分表!A:A,0)),"未找到"),"不匹配"))))</f>
        <v>{0:伤害，1:范围}</v>
      </c>
      <c r="H167" s="44">
        <f t="shared" si="2"/>
        <v>401851</v>
      </c>
      <c r="I167" s="44" t="str">
        <f>IF(LEFT(C167,1)="1",IFERROR(IF(INDEX(单位卡分表!AG:AG,MATCH(C167,单位卡分表!A:A,0))=0,"",INDEX(单位卡分表!AG:AG,MATCH(C167,单位卡分表!A:A,0))),"未找到"),IF(LEFT(C167,1)="2",IFERROR(IF(INDEX(技能卡分表!AG:AG,MATCH(C167,技能卡分表!A:A,0))=0,"",INDEX(技能卡分表!AG:AG,MATCH(C167,技能卡分表!A:A,0))),"未找到"),IF(LEFT(C167,1)="3",IFERROR(IF(INDEX('永久加成分表（废弃）'!AF:AF,MATCH(C167,'永久加成分表（废弃）'!A:A,0))=0,"",INDEX('永久加成分表（废弃）'!AF:AF,MATCH(C167,'永久加成分表（废弃）'!A:A,0))),"未找到"),IF(LEFT(C167,1)="4",IFERROR(IF(INDEX(组件分表!R:R,MATCH(VALUE(LEFT(C167,4)),组件分表!A:A,0))=0,"",INDEX(组件分表!R:R,MATCH(VALUE(LEFT(C167,4)),组件分表!A:A,0))),"未找到"),"不匹配"))))</f>
        <v>ArkPartHeroMissile</v>
      </c>
      <c r="J167" s="89">
        <v>12</v>
      </c>
      <c r="K167" s="90" t="str">
        <f>IF(LEFT(C167,1)="1",IFERROR(CHOOSE(MATCH(INDEX(单位卡分表!C:C,MATCH(C167,单位卡分表!A:A,0)),{1,4,6},0),"单位卡","英雄卡","雇佣兵卡"),""),"")</f>
        <v/>
      </c>
      <c r="L167" s="105"/>
      <c r="M167" s="105"/>
      <c r="N167" s="80"/>
      <c r="O167" s="80"/>
      <c r="P167" s="80"/>
      <c r="Q167" s="80"/>
      <c r="R167" s="80"/>
      <c r="S167" s="80"/>
      <c r="T167" s="94" t="str">
        <f>IFERROR(IF(LEFT(C167,1)="1",IF(INDEX(单位卡分表!AE:AE,MATCH(C167,单位卡分表!A:A,0))=0,"",INDEX(单位卡分表!AE:AE,MATCH(C167,单位卡分表!A:A,0))),IF(LEFT(C167,1)="2",IF(INDEX(技能卡分表!AE:AE,MATCH(C167,技能卡分表!A:A,0))=0,"",INDEX(技能卡分表!AE:AE,MATCH(C167,技能卡分表!A:A,0))),IF(LEFT(C167,1)="4",IF(INDEX(组件分表!W:W,MATCH(VALUE(LEFT(C167,4)),组件分表!A:A,0))=0,"",INDEX(组件分表!W:W,MATCH(VALUE(LEFT(C167,4)),组件分表!A:A,0))),""))),"")</f>
        <v/>
      </c>
      <c r="U167" s="95" t="str">
        <f>IFERROR(IF(LEFT(C167,1)="1",IF(INDEX(单位卡分表!AF:AF,MATCH(C167,单位卡分表!A:A,0))=0,"",INDEX(单位卡分表!AF:AF,MATCH(C167,单位卡分表!A:A,0))),IF(LEFT(C167,1)="2",IF(INDEX(技能卡分表!AF:AF,MATCH(C167,技能卡分表!A:A,0))=0,"",INDEX(技能卡分表!AF:AF,MATCH(C167,技能卡分表!A:A,0))),IF(LEFT(C167,1)="4",IF(INDEX(组件分表!X:X,MATCH(VALUE(LEFT(C167,4)),组件分表!A:A,0))=0,"",INDEX(组件分表!X:X,MATCH(VALUE(LEFT(C167,4)),组件分表!A:A,0))),""))),"")</f>
        <v/>
      </c>
      <c r="V167" s="96" t="b">
        <v>0</v>
      </c>
      <c r="W167" s="97">
        <v>50</v>
      </c>
      <c r="X167" s="97">
        <v>2.5</v>
      </c>
      <c r="Y167" s="97"/>
      <c r="Z167" s="97"/>
      <c r="AA167" s="97"/>
      <c r="AB167" s="97"/>
      <c r="AC167" s="102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</row>
    <row r="168" spans="1:112">
      <c r="A168" s="9" t="str">
        <f t="shared" si="3"/>
        <v>是</v>
      </c>
      <c r="B168" s="9" t="str">
        <f>组件ID生成表!S23</f>
        <v>40192</v>
      </c>
      <c r="C168" s="44" t="s">
        <v>513</v>
      </c>
      <c r="D168" s="44"/>
      <c r="E168" s="64" t="str">
        <f>IF(LEFT(C168,1)="1",IFERROR(INDEX(单位卡分表!B:B,MATCH(C168,单位卡分表!A:A,0)),"未找到"),IF(LEFT(C168,1)="2",IFERROR(INDEX(技能卡分表!B:B,MATCH(C168,技能卡分表!A:A,0)),"未找到"),IF(LEFT(C168,1)="3",IFERROR(INDEX('永久加成分表（废弃）'!B:B,MATCH(C168,'永久加成分表（废弃）'!A:A,0)),"未找到"),IF(LEFT(C168,1)="4",IFERROR(INDEX(组件分表!C:C,MATCH(VALUE(LEFT(C168,4)),组件分表!A:A,0)),"未找到"),"不匹配"))))</f>
        <v>液体导弹</v>
      </c>
      <c r="F168" s="26" t="str">
        <f>IF(LEFT(C168,1)="1",IFERROR(INDEX(单位卡分表!P:P,MATCH(C168,单位卡分表!A:A,0)),"未找到"),IF(LEFT(C168,1)="2",IFERROR(INDEX(技能卡分表!P:P,MATCH(C168,技能卡分表!A:A,0)),"未找到"),IF(LEFT(C168,1)="3",IFERROR(INDEX('永久加成分表（废弃）'!N:N,MATCH(C168,'永久加成分表（废弃）'!A:A,0)),"未找到"),IF(LEFT(C168,1)="4",IFERROR(INDEX(组件分表!L:L,MATCH(VALUE(LEFT(C168,4)),组件分表!A:A,0)),"未找到"),"不匹配"))))</f>
        <v>打出时，回合开始时：对随机范围区域，造成{0}伤害，赋予潮湿，并留下水地面</v>
      </c>
      <c r="G168" s="26" t="str">
        <f>IF(LEFT(C168,1)="1",IFERROR(INDEX(单位卡分表!Q:Q,MATCH(C168,单位卡分表!A:A,0)),"未找到"),IF(LEFT(C168,1)="2",IFERROR(INDEX(技能卡分表!Q:Q,MATCH(C168,技能卡分表!A:A,0)),"未找到"),IF(LEFT(C168,1)="3",IFERROR(INDEX('永久加成分表（废弃）'!O:O,MATCH(C168,'永久加成分表（废弃）'!A:A,0)),"未找到"),IF(LEFT(C168,1)="4",IFERROR(INDEX(组件分表!S:S,MATCH(VALUE(LEFT(C168,4)),组件分表!A:A,0)),"未找到"),"不匹配"))))</f>
        <v>{0:伤害，1:范围}</v>
      </c>
      <c r="H168" s="44">
        <f t="shared" si="2"/>
        <v>401921</v>
      </c>
      <c r="I168" s="44" t="str">
        <f>IF(LEFT(C168,1)="1",IFERROR(IF(INDEX(单位卡分表!AG:AG,MATCH(C168,单位卡分表!A:A,0))=0,"",INDEX(单位卡分表!AG:AG,MATCH(C168,单位卡分表!A:A,0))),"未找到"),IF(LEFT(C168,1)="2",IFERROR(IF(INDEX(技能卡分表!AG:AG,MATCH(C168,技能卡分表!A:A,0))=0,"",INDEX(技能卡分表!AG:AG,MATCH(C168,技能卡分表!A:A,0))),"未找到"),IF(LEFT(C168,1)="3",IFERROR(IF(INDEX('永久加成分表（废弃）'!AF:AF,MATCH(C168,'永久加成分表（废弃）'!A:A,0))=0,"",INDEX('永久加成分表（废弃）'!AF:AF,MATCH(C168,'永久加成分表（废弃）'!A:A,0))),"未找到"),IF(LEFT(C168,1)="4",IFERROR(IF(INDEX(组件分表!R:R,MATCH(VALUE(LEFT(C168,4)),组件分表!A:A,0))=0,"",INDEX(组件分表!R:R,MATCH(VALUE(LEFT(C168,4)),组件分表!A:A,0))),"未找到"),"不匹配"))))</f>
        <v>ArkPartWaterMissile</v>
      </c>
      <c r="J168" s="89">
        <v>6</v>
      </c>
      <c r="K168" s="90" t="str">
        <f>IF(LEFT(C168,1)="1",IFERROR(CHOOSE(MATCH(INDEX(单位卡分表!C:C,MATCH(C168,单位卡分表!A:A,0)),{1,4,6},0),"单位卡","英雄卡","雇佣兵卡"),""),"")</f>
        <v/>
      </c>
      <c r="L168" s="105"/>
      <c r="M168" s="105"/>
      <c r="N168" s="80"/>
      <c r="O168" s="80"/>
      <c r="P168" s="80"/>
      <c r="Q168" s="80"/>
      <c r="R168" s="80"/>
      <c r="S168" s="80"/>
      <c r="T168" s="94" t="str">
        <f>IFERROR(IF(LEFT(C168,1)="1",IF(INDEX(单位卡分表!AE:AE,MATCH(C168,单位卡分表!A:A,0))=0,"",INDEX(单位卡分表!AE:AE,MATCH(C168,单位卡分表!A:A,0))),IF(LEFT(C168,1)="2",IF(INDEX(技能卡分表!AE:AE,MATCH(C168,技能卡分表!A:A,0))=0,"",INDEX(技能卡分表!AE:AE,MATCH(C168,技能卡分表!A:A,0))),IF(LEFT(C168,1)="4",IF(INDEX(组件分表!W:W,MATCH(VALUE(LEFT(C168,4)),组件分表!A:A,0))=0,"",INDEX(组件分表!W:W,MATCH(VALUE(LEFT(C168,4)),组件分表!A:A,0))),""))),"")</f>
        <v/>
      </c>
      <c r="U168" s="95" t="str">
        <f>IFERROR(IF(LEFT(C168,1)="1",IF(INDEX(单位卡分表!AF:AF,MATCH(C168,单位卡分表!A:A,0))=0,"",INDEX(单位卡分表!AF:AF,MATCH(C168,单位卡分表!A:A,0))),IF(LEFT(C168,1)="2",IF(INDEX(技能卡分表!AF:AF,MATCH(C168,技能卡分表!A:A,0))=0,"",INDEX(技能卡分表!AF:AF,MATCH(C168,技能卡分表!A:A,0))),IF(LEFT(C168,1)="4",IF(INDEX(组件分表!X:X,MATCH(VALUE(LEFT(C168,4)),组件分表!A:A,0))=0,"",INDEX(组件分表!X:X,MATCH(VALUE(LEFT(C168,4)),组件分表!A:A,0))),""))),"")</f>
        <v/>
      </c>
      <c r="V168" s="96" t="b">
        <v>0</v>
      </c>
      <c r="W168" s="97">
        <v>10</v>
      </c>
      <c r="X168" s="97">
        <v>2.5</v>
      </c>
      <c r="Y168" s="97"/>
      <c r="Z168" s="97"/>
      <c r="AA168" s="97"/>
      <c r="AB168" s="97"/>
      <c r="AC168" s="102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</row>
    <row r="169" spans="1:112">
      <c r="A169" s="9" t="str">
        <f t="shared" si="3"/>
        <v>是</v>
      </c>
      <c r="B169" s="9" t="str">
        <f>组件ID生成表!S24</f>
        <v>40204</v>
      </c>
      <c r="C169" s="44" t="s">
        <v>516</v>
      </c>
      <c r="D169" s="44"/>
      <c r="E169" s="64" t="str">
        <f>IF(LEFT(C169,1)="1",IFERROR(INDEX(单位卡分表!B:B,MATCH(C169,单位卡分表!A:A,0)),"未找到"),IF(LEFT(C169,1)="2",IFERROR(INDEX(技能卡分表!B:B,MATCH(C169,技能卡分表!A:A,0)),"未找到"),IF(LEFT(C169,1)="3",IFERROR(INDEX('永久加成分表（废弃）'!B:B,MATCH(C169,'永久加成分表（废弃）'!A:A,0)),"未找到"),IF(LEFT(C169,1)="4",IFERROR(INDEX(组件分表!C:C,MATCH(VALUE(LEFT(C169,4)),组件分表!A:A,0)),"未找到"),"不匹配"))))</f>
        <v>加速导弹</v>
      </c>
      <c r="F169" s="26" t="str">
        <f>IF(LEFT(C169,1)="1",IFERROR(INDEX(单位卡分表!P:P,MATCH(C169,单位卡分表!A:A,0)),"未找到"),IF(LEFT(C169,1)="2",IFERROR(INDEX(技能卡分表!P:P,MATCH(C169,技能卡分表!A:A,0)),"未找到"),IF(LEFT(C169,1)="3",IFERROR(INDEX('永久加成分表（废弃）'!N:N,MATCH(C169,'永久加成分表（废弃）'!A:A,0)),"未找到"),IF(LEFT(C169,1)="4",IFERROR(INDEX(组件分表!L:L,MATCH(VALUE(LEFT(C169,4)),组件分表!A:A,0)),"未找到"),"不匹配"))))</f>
        <v>打出时，回合开始时：在随机区域生成{0}个加速地面</v>
      </c>
      <c r="G169" s="26" t="str">
        <f>IF(LEFT(C169,1)="1",IFERROR(INDEX(单位卡分表!Q:Q,MATCH(C169,单位卡分表!A:A,0)),"未找到"),IF(LEFT(C169,1)="2",IFERROR(INDEX(技能卡分表!Q:Q,MATCH(C169,技能卡分表!A:A,0)),"未找到"),IF(LEFT(C169,1)="3",IFERROR(INDEX('永久加成分表（废弃）'!O:O,MATCH(C169,'永久加成分表（废弃）'!A:A,0)),"未找到"),IF(LEFT(C169,1)="4",IFERROR(INDEX(组件分表!S:S,MATCH(VALUE(LEFT(C169,4)),组件分表!A:A,0)),"未找到"),"不匹配"))))</f>
        <v>{0：地面数量，1:范围半径，2:力}</v>
      </c>
      <c r="H169" s="44">
        <f t="shared" si="2"/>
        <v>402041</v>
      </c>
      <c r="I169" s="44" t="str">
        <f>IF(LEFT(C169,1)="1",IFERROR(IF(INDEX(单位卡分表!AG:AG,MATCH(C169,单位卡分表!A:A,0))=0,"",INDEX(单位卡分表!AG:AG,MATCH(C169,单位卡分表!A:A,0))),"未找到"),IF(LEFT(C169,1)="2",IFERROR(IF(INDEX(技能卡分表!AG:AG,MATCH(C169,技能卡分表!A:A,0))=0,"",INDEX(技能卡分表!AG:AG,MATCH(C169,技能卡分表!A:A,0))),"未找到"),IF(LEFT(C169,1)="3",IFERROR(IF(INDEX('永久加成分表（废弃）'!AF:AF,MATCH(C169,'永久加成分表（废弃）'!A:A,0))=0,"",INDEX('永久加成分表（废弃）'!AF:AF,MATCH(C169,'永久加成分表（废弃）'!A:A,0))),"未找到"),IF(LEFT(C169,1)="4",IFERROR(IF(INDEX(组件分表!R:R,MATCH(VALUE(LEFT(C169,4)),组件分表!A:A,0))=0,"",INDEX(组件分表!R:R,MATCH(VALUE(LEFT(C169,4)),组件分表!A:A,0))),"未找到"),"不匹配"))))</f>
        <v>ArkPartAccelerateMissile</v>
      </c>
      <c r="J169" s="89">
        <v>12</v>
      </c>
      <c r="K169" s="90" t="str">
        <f>IF(LEFT(C169,1)="1",IFERROR(CHOOSE(MATCH(INDEX(单位卡分表!C:C,MATCH(C169,单位卡分表!A:A,0)),{1,4,6},0),"单位卡","英雄卡","雇佣兵卡"),""),"")</f>
        <v/>
      </c>
      <c r="L169" s="105"/>
      <c r="M169" s="105"/>
      <c r="N169" s="80"/>
      <c r="O169" s="80"/>
      <c r="P169" s="80"/>
      <c r="Q169" s="80"/>
      <c r="R169" s="80"/>
      <c r="S169" s="80"/>
      <c r="T169" s="94" t="str">
        <f>IFERROR(IF(LEFT(C169,1)="1",IF(INDEX(单位卡分表!AE:AE,MATCH(C169,单位卡分表!A:A,0))=0,"",INDEX(单位卡分表!AE:AE,MATCH(C169,单位卡分表!A:A,0))),IF(LEFT(C169,1)="2",IF(INDEX(技能卡分表!AE:AE,MATCH(C169,技能卡分表!A:A,0))=0,"",INDEX(技能卡分表!AE:AE,MATCH(C169,技能卡分表!A:A,0))),IF(LEFT(C169,1)="4",IF(INDEX(组件分表!W:W,MATCH(VALUE(LEFT(C169,4)),组件分表!A:A,0))=0,"",INDEX(组件分表!W:W,MATCH(VALUE(LEFT(C169,4)),组件分表!A:A,0))),""))),"")</f>
        <v/>
      </c>
      <c r="U169" s="95" t="str">
        <f>IFERROR(IF(LEFT(C169,1)="1",IF(INDEX(单位卡分表!AF:AF,MATCH(C169,单位卡分表!A:A,0))=0,"",INDEX(单位卡分表!AF:AF,MATCH(C169,单位卡分表!A:A,0))),IF(LEFT(C169,1)="2",IF(INDEX(技能卡分表!AF:AF,MATCH(C169,技能卡分表!A:A,0))=0,"",INDEX(技能卡分表!AF:AF,MATCH(C169,技能卡分表!A:A,0))),IF(LEFT(C169,1)="4",IF(INDEX(组件分表!X:X,MATCH(VALUE(LEFT(C169,4)),组件分表!A:A,0))=0,"",INDEX(组件分表!X:X,MATCH(VALUE(LEFT(C169,4)),组件分表!A:A,0))),""))),"")</f>
        <v/>
      </c>
      <c r="V169" s="96" t="b">
        <v>0</v>
      </c>
      <c r="W169" s="97">
        <v>8</v>
      </c>
      <c r="X169" s="97">
        <v>3.75</v>
      </c>
      <c r="Y169" s="97">
        <v>12</v>
      </c>
      <c r="Z169" s="97"/>
      <c r="AA169" s="97"/>
      <c r="AB169" s="97"/>
      <c r="AC169" s="102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</row>
    <row r="170" spans="1:112">
      <c r="A170" s="9" t="str">
        <f t="shared" si="3"/>
        <v>是</v>
      </c>
      <c r="B170" s="9" t="str">
        <f>组件ID生成表!S25</f>
        <v>40212</v>
      </c>
      <c r="C170" s="44">
        <v>40212</v>
      </c>
      <c r="D170" s="44"/>
      <c r="E170" s="64" t="str">
        <f>IF(LEFT(C170,1)="1",IFERROR(INDEX(单位卡分表!B:B,MATCH(C170,单位卡分表!A:A,0)),"未找到"),IF(LEFT(C170,1)="2",IFERROR(INDEX(技能卡分表!B:B,MATCH(C170,技能卡分表!A:A,0)),"未找到"),IF(LEFT(C170,1)="3",IFERROR(INDEX('永久加成分表（废弃）'!B:B,MATCH(C170,'永久加成分表（废弃）'!A:A,0)),"未找到"),IF(LEFT(C170,1)="4",IFERROR(INDEX(组件分表!C:C,MATCH(VALUE(LEFT(C170,4)),组件分表!A:A,0)),"未找到"),"不匹配"))))</f>
        <v>掩体导弹</v>
      </c>
      <c r="F170" s="26" t="str">
        <f>IF(LEFT(C170,1)="1",IFERROR(INDEX(单位卡分表!P:P,MATCH(C170,单位卡分表!A:A,0)),"未找到"),IF(LEFT(C170,1)="2",IFERROR(INDEX(技能卡分表!P:P,MATCH(C170,技能卡分表!A:A,0)),"未找到"),IF(LEFT(C170,1)="3",IFERROR(INDEX('永久加成分表（废弃）'!N:N,MATCH(C170,'永久加成分表（废弃）'!A:A,0)),"未找到"),IF(LEFT(C170,1)="4",IFERROR(INDEX(组件分表!L:L,MATCH(VALUE(LEFT(C170,4)),组件分表!A:A,0)),"未找到"),"不匹配"))))</f>
        <v>回合结束时：围绕我方生命最低单位召唤{0}个掩体，掩体生命为{2}，我方回合开始时移除</v>
      </c>
      <c r="G170" s="26" t="str">
        <f>IF(LEFT(C170,1)="1",IFERROR(INDEX(单位卡分表!Q:Q,MATCH(C170,单位卡分表!A:A,0)),"未找到"),IF(LEFT(C170,1)="2",IFERROR(INDEX(技能卡分表!Q:Q,MATCH(C170,技能卡分表!A:A,0)),"未找到"),IF(LEFT(C170,1)="3",IFERROR(INDEX('永久加成分表（废弃）'!O:O,MATCH(C170,'永久加成分表（废弃）'!A:A,0)),"未找到"),IF(LEFT(C170,1)="4",IFERROR(INDEX(组件分表!S:S,MATCH(VALUE(LEFT(C170,4)),组件分表!A:A,0)),"未找到"),"不匹配"))))</f>
        <v>{0：交互物数量，1:交互物ID，2:掩体血量}</v>
      </c>
      <c r="H170" s="44">
        <f t="shared" si="2"/>
        <v>402121</v>
      </c>
      <c r="I170" s="44" t="str">
        <f>IF(LEFT(C170,1)="1",IFERROR(IF(INDEX(单位卡分表!AG:AG,MATCH(C170,单位卡分表!A:A,0))=0,"",INDEX(单位卡分表!AG:AG,MATCH(C170,单位卡分表!A:A,0))),"未找到"),IF(LEFT(C170,1)="2",IFERROR(IF(INDEX(技能卡分表!AG:AG,MATCH(C170,技能卡分表!A:A,0))=0,"",INDEX(技能卡分表!AG:AG,MATCH(C170,技能卡分表!A:A,0))),"未找到"),IF(LEFT(C170,1)="3",IFERROR(IF(INDEX('永久加成分表（废弃）'!AF:AF,MATCH(C170,'永久加成分表（废弃）'!A:A,0))=0,"",INDEX('永久加成分表（废弃）'!AF:AF,MATCH(C170,'永久加成分表（废弃）'!A:A,0))),"未找到"),IF(LEFT(C170,1)="4",IFERROR(IF(INDEX(组件分表!R:R,MATCH(VALUE(LEFT(C170,4)),组件分表!A:A,0))=0,"",INDEX(组件分表!R:R,MATCH(VALUE(LEFT(C170,4)),组件分表!A:A,0))),"未找到"),"不匹配"))))</f>
        <v>ArkPartAddInteractiveAircraft</v>
      </c>
      <c r="J170" s="89">
        <v>6</v>
      </c>
      <c r="K170" s="90" t="str">
        <f>IF(LEFT(C170,1)="1",IFERROR(CHOOSE(MATCH(INDEX(单位卡分表!C:C,MATCH(C170,单位卡分表!A:A,0)),{1,4,6},0),"单位卡","英雄卡","雇佣兵卡"),""),"")</f>
        <v/>
      </c>
      <c r="L170" s="105"/>
      <c r="M170" s="105"/>
      <c r="N170" s="80"/>
      <c r="O170" s="80"/>
      <c r="P170" s="80"/>
      <c r="Q170" s="80"/>
      <c r="R170" s="80"/>
      <c r="S170" s="80"/>
      <c r="T170" s="94" t="str">
        <f>IFERROR(IF(LEFT(C170,1)="1",IF(INDEX(单位卡分表!AE:AE,MATCH(C170,单位卡分表!A:A,0))=0,"",INDEX(单位卡分表!AE:AE,MATCH(C170,单位卡分表!A:A,0))),IF(LEFT(C170,1)="2",IF(INDEX(技能卡分表!AE:AE,MATCH(C170,技能卡分表!A:A,0))=0,"",INDEX(技能卡分表!AE:AE,MATCH(C170,技能卡分表!A:A,0))),IF(LEFT(C170,1)="4",IF(INDEX(组件分表!W:W,MATCH(VALUE(LEFT(C170,4)),组件分表!A:A,0))=0,"",INDEX(组件分表!W:W,MATCH(VALUE(LEFT(C170,4)),组件分表!A:A,0))),""))),"")</f>
        <v/>
      </c>
      <c r="U170" s="95" t="str">
        <f>IFERROR(IF(LEFT(C170,1)="1",IF(INDEX(单位卡分表!AF:AF,MATCH(C170,单位卡分表!A:A,0))=0,"",INDEX(单位卡分表!AF:AF,MATCH(C170,单位卡分表!A:A,0))),IF(LEFT(C170,1)="2",IF(INDEX(技能卡分表!AF:AF,MATCH(C170,技能卡分表!A:A,0))=0,"",INDEX(技能卡分表!AF:AF,MATCH(C170,技能卡分表!A:A,0))),IF(LEFT(C170,1)="4",IF(INDEX(组件分表!X:X,MATCH(VALUE(LEFT(C170,4)),组件分表!A:A,0))=0,"",INDEX(组件分表!X:X,MATCH(VALUE(LEFT(C170,4)),组件分表!A:A,0))),""))),"")</f>
        <v/>
      </c>
      <c r="V170" s="96" t="b">
        <v>0</v>
      </c>
      <c r="W170" s="97">
        <v>8</v>
      </c>
      <c r="X170" s="97">
        <v>10008</v>
      </c>
      <c r="Y170" s="97">
        <v>10</v>
      </c>
      <c r="Z170" s="97"/>
      <c r="AA170" s="97"/>
      <c r="AB170" s="97"/>
      <c r="AC170" s="102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</row>
    <row r="171" spans="1:112">
      <c r="A171" s="9" t="str">
        <f t="shared" si="3"/>
        <v>是</v>
      </c>
      <c r="B171" s="9" t="str">
        <f>组件ID生成表!S26</f>
        <v>40221</v>
      </c>
      <c r="C171" s="44" t="s">
        <v>521</v>
      </c>
      <c r="D171" s="44"/>
      <c r="E171" s="64" t="str">
        <f>IF(LEFT(C171,1)="1",IFERROR(INDEX(单位卡分表!B:B,MATCH(C171,单位卡分表!A:A,0)),"未找到"),IF(LEFT(C171,1)="2",IFERROR(INDEX(技能卡分表!B:B,MATCH(C171,技能卡分表!A:A,0)),"未找到"),IF(LEFT(C171,1)="3",IFERROR(INDEX('永久加成分表（废弃）'!B:B,MATCH(C171,'永久加成分表（废弃）'!A:A,0)),"未找到"),IF(LEFT(C171,1)="4",IFERROR(INDEX(组件分表!C:C,MATCH(VALUE(LEFT(C171,4)),组件分表!A:A,0)),"未找到"),"不匹配"))))</f>
        <v>初始治疗引擎</v>
      </c>
      <c r="F171" s="26" t="str">
        <f>IF(LEFT(C171,1)="1",IFERROR(INDEX(单位卡分表!P:P,MATCH(C171,单位卡分表!A:A,0)),"未找到"),IF(LEFT(C171,1)="2",IFERROR(INDEX(技能卡分表!P:P,MATCH(C171,技能卡分表!A:A,0)),"未找到"),IF(LEFT(C171,1)="3",IFERROR(INDEX('永久加成分表（废弃）'!N:N,MATCH(C171,'永久加成分表（废弃）'!A:A,0)),"未找到"),IF(LEFT(C171,1)="4",IFERROR(INDEX(组件分表!L:L,MATCH(VALUE(LEFT(C171,4)),组件分表!A:A,0)),"未找到"),"不匹配"))))</f>
        <v>打出时，回合开始时：治疗生命比例最低的我方{0}点生命</v>
      </c>
      <c r="G171" s="26" t="str">
        <f>IF(LEFT(C171,1)="1",IFERROR(INDEX(单位卡分表!Q:Q,MATCH(C171,单位卡分表!A:A,0)),"未找到"),IF(LEFT(C171,1)="2",IFERROR(INDEX(技能卡分表!Q:Q,MATCH(C171,技能卡分表!A:A,0)),"未找到"),IF(LEFT(C171,1)="3",IFERROR(INDEX('永久加成分表（废弃）'!O:O,MATCH(C171,'永久加成分表（废弃）'!A:A,0)),"未找到"),IF(LEFT(C171,1)="4",IFERROR(INDEX(组件分表!S:S,MATCH(VALUE(LEFT(C171,4)),组件分表!A:A,0)),"未找到"),"不匹配"))))</f>
        <v>{0：恢复血量}</v>
      </c>
      <c r="H171" s="44">
        <f t="shared" si="2"/>
        <v>402211</v>
      </c>
      <c r="I171" s="44" t="str">
        <f>IF(LEFT(C171,1)="1",IFERROR(IF(INDEX(单位卡分表!AG:AG,MATCH(C171,单位卡分表!A:A,0))=0,"",INDEX(单位卡分表!AG:AG,MATCH(C171,单位卡分表!A:A,0))),"未找到"),IF(LEFT(C171,1)="2",IFERROR(IF(INDEX(技能卡分表!AG:AG,MATCH(C171,技能卡分表!A:A,0))=0,"",INDEX(技能卡分表!AG:AG,MATCH(C171,技能卡分表!A:A,0))),"未找到"),IF(LEFT(C171,1)="3",IFERROR(IF(INDEX('永久加成分表（废弃）'!AF:AF,MATCH(C171,'永久加成分表（废弃）'!A:A,0))=0,"",INDEX('永久加成分表（废弃）'!AF:AF,MATCH(C171,'永久加成分表（废弃）'!A:A,0))),"未找到"),IF(LEFT(C171,1)="4",IFERROR(IF(INDEX(组件分表!R:R,MATCH(VALUE(LEFT(C171,4)),组件分表!A:A,0))=0,"",INDEX(组件分表!R:R,MATCH(VALUE(LEFT(C171,4)),组件分表!A:A,0))),"未找到"),"不匹配"))))</f>
        <v>ArkPartCureEngine</v>
      </c>
      <c r="J171" s="89">
        <v>5</v>
      </c>
      <c r="K171" s="90" t="str">
        <f>IF(LEFT(C171,1)="1",IFERROR(CHOOSE(MATCH(INDEX(单位卡分表!C:C,MATCH(C171,单位卡分表!A:A,0)),{1,4,6},0),"单位卡","英雄卡","雇佣兵卡"),""),"")</f>
        <v/>
      </c>
      <c r="L171" s="105"/>
      <c r="M171" s="105"/>
      <c r="N171" s="80"/>
      <c r="O171" s="80"/>
      <c r="P171" s="80"/>
      <c r="Q171" s="80"/>
      <c r="R171" s="80"/>
      <c r="S171" s="80"/>
      <c r="T171" s="94" t="str">
        <f>IFERROR(IF(LEFT(C171,1)="1",IF(INDEX(单位卡分表!AE:AE,MATCH(C171,单位卡分表!A:A,0))=0,"",INDEX(单位卡分表!AE:AE,MATCH(C171,单位卡分表!A:A,0))),IF(LEFT(C171,1)="2",IF(INDEX(技能卡分表!AE:AE,MATCH(C171,技能卡分表!A:A,0))=0,"",INDEX(技能卡分表!AE:AE,MATCH(C171,技能卡分表!A:A,0))),IF(LEFT(C171,1)="4",IF(INDEX(组件分表!W:W,MATCH(VALUE(LEFT(C171,4)),组件分表!A:A,0))=0,"",INDEX(组件分表!W:W,MATCH(VALUE(LEFT(C171,4)),组件分表!A:A,0))),""))),"")</f>
        <v/>
      </c>
      <c r="U171" s="95" t="str">
        <f>IFERROR(IF(LEFT(C171,1)="1",IF(INDEX(单位卡分表!AF:AF,MATCH(C171,单位卡分表!A:A,0))=0,"",INDEX(单位卡分表!AF:AF,MATCH(C171,单位卡分表!A:A,0))),IF(LEFT(C171,1)="2",IF(INDEX(技能卡分表!AF:AF,MATCH(C171,技能卡分表!A:A,0))=0,"",INDEX(技能卡分表!AF:AF,MATCH(C171,技能卡分表!A:A,0))),IF(LEFT(C171,1)="4",IF(INDEX(组件分表!X:X,MATCH(VALUE(LEFT(C171,4)),组件分表!A:A,0))=0,"",INDEX(组件分表!X:X,MATCH(VALUE(LEFT(C171,4)),组件分表!A:A,0))),""))),"")</f>
        <v/>
      </c>
      <c r="V171" s="96" t="b">
        <v>0</v>
      </c>
      <c r="W171" s="97">
        <v>6</v>
      </c>
      <c r="X171" s="97"/>
      <c r="Y171" s="97"/>
      <c r="Z171" s="97"/>
      <c r="AA171" s="97"/>
      <c r="AB171" s="97"/>
      <c r="AC171" s="102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</row>
    <row r="172" spans="1:112">
      <c r="A172" s="9" t="str">
        <f t="shared" si="3"/>
        <v>是</v>
      </c>
      <c r="B172" s="9" t="str">
        <f>组件ID生成表!S27</f>
        <v>40232</v>
      </c>
      <c r="C172" s="44" t="s">
        <v>524</v>
      </c>
      <c r="D172" s="44"/>
      <c r="E172" s="64" t="str">
        <f>IF(LEFT(C172,1)="1",IFERROR(INDEX(单位卡分表!B:B,MATCH(C172,单位卡分表!A:A,0)),"未找到"),IF(LEFT(C172,1)="2",IFERROR(INDEX(技能卡分表!B:B,MATCH(C172,技能卡分表!A:A,0)),"未找到"),IF(LEFT(C172,1)="3",IFERROR(INDEX('永久加成分表（废弃）'!B:B,MATCH(C172,'永久加成分表（废弃）'!A:A,0)),"未找到"),IF(LEFT(C172,1)="4",IFERROR(INDEX(组件分表!C:C,MATCH(VALUE(LEFT(C172,4)),组件分表!A:A,0)),"未找到"),"不匹配"))))</f>
        <v>转运无人机</v>
      </c>
      <c r="F172" s="26" t="str">
        <f>IF(LEFT(C172,1)="1",IFERROR(INDEX(单位卡分表!P:P,MATCH(C172,单位卡分表!A:A,0)),"未找到"),IF(LEFT(C172,1)="2",IFERROR(INDEX(技能卡分表!P:P,MATCH(C172,技能卡分表!A:A,0)),"未找到"),IF(LEFT(C172,1)="3",IFERROR(INDEX('永久加成分表（废弃）'!N:N,MATCH(C172,'永久加成分表（废弃）'!A:A,0)),"未找到"),IF(LEFT(C172,1)="4",IFERROR(INDEX(组件分表!L:L,MATCH(VALUE(LEFT(C172,4)),组件分表!A:A,0)),"未找到"),"不匹配"))))</f>
        <v>打出时，回合开始时：从我方生命最高随从转移{0}生命上限到我方英雄身上</v>
      </c>
      <c r="G172" s="26" t="str">
        <f>IF(LEFT(C172,1)="1",IFERROR(INDEX(单位卡分表!Q:Q,MATCH(C172,单位卡分表!A:A,0)),"未找到"),IF(LEFT(C172,1)="2",IFERROR(INDEX(技能卡分表!Q:Q,MATCH(C172,技能卡分表!A:A,0)),"未找到"),IF(LEFT(C172,1)="3",IFERROR(INDEX('永久加成分表（废弃）'!O:O,MATCH(C172,'永久加成分表（废弃）'!A:A,0)),"未找到"),IF(LEFT(C172,1)="4",IFERROR(INDEX(组件分表!S:S,MATCH(VALUE(LEFT(C172,4)),组件分表!A:A,0)),"未找到"),"不匹配"))))</f>
        <v>{0：转移血量}</v>
      </c>
      <c r="H172" s="44">
        <f t="shared" si="2"/>
        <v>402321</v>
      </c>
      <c r="I172" s="44" t="str">
        <f>IF(LEFT(C172,1)="1",IFERROR(IF(INDEX(单位卡分表!AG:AG,MATCH(C172,单位卡分表!A:A,0))=0,"",INDEX(单位卡分表!AG:AG,MATCH(C172,单位卡分表!A:A,0))),"未找到"),IF(LEFT(C172,1)="2",IFERROR(IF(INDEX(技能卡分表!AG:AG,MATCH(C172,技能卡分表!A:A,0))=0,"",INDEX(技能卡分表!AG:AG,MATCH(C172,技能卡分表!A:A,0))),"未找到"),IF(LEFT(C172,1)="3",IFERROR(IF(INDEX('永久加成分表（废弃）'!AF:AF,MATCH(C172,'永久加成分表（废弃）'!A:A,0))=0,"",INDEX('永久加成分表（废弃）'!AF:AF,MATCH(C172,'永久加成分表（废弃）'!A:A,0))),"未找到"),IF(LEFT(C172,1)="4",IFERROR(IF(INDEX(组件分表!R:R,MATCH(VALUE(LEFT(C172,4)),组件分表!A:A,0))=0,"",INDEX(组件分表!R:R,MATCH(VALUE(LEFT(C172,4)),组件分表!A:A,0))),"未找到"),"不匹配"))))</f>
        <v>ArkPartTransportAircraft</v>
      </c>
      <c r="J172" s="89">
        <v>6</v>
      </c>
      <c r="K172" s="90" t="str">
        <f>IF(LEFT(C172,1)="1",IFERROR(CHOOSE(MATCH(INDEX(单位卡分表!C:C,MATCH(C172,单位卡分表!A:A,0)),{1,4,6},0),"单位卡","英雄卡","雇佣兵卡"),""),"")</f>
        <v/>
      </c>
      <c r="L172" s="105"/>
      <c r="M172" s="105"/>
      <c r="N172" s="80"/>
      <c r="O172" s="80"/>
      <c r="P172" s="80"/>
      <c r="Q172" s="80"/>
      <c r="R172" s="80"/>
      <c r="S172" s="80"/>
      <c r="T172" s="94" t="str">
        <f>IFERROR(IF(LEFT(C172,1)="1",IF(INDEX(单位卡分表!AE:AE,MATCH(C172,单位卡分表!A:A,0))=0,"",INDEX(单位卡分表!AE:AE,MATCH(C172,单位卡分表!A:A,0))),IF(LEFT(C172,1)="2",IF(INDEX(技能卡分表!AE:AE,MATCH(C172,技能卡分表!A:A,0))=0,"",INDEX(技能卡分表!AE:AE,MATCH(C172,技能卡分表!A:A,0))),IF(LEFT(C172,1)="4",IF(INDEX(组件分表!W:W,MATCH(VALUE(LEFT(C172,4)),组件分表!A:A,0))=0,"",INDEX(组件分表!W:W,MATCH(VALUE(LEFT(C172,4)),组件分表!A:A,0))),""))),"")</f>
        <v/>
      </c>
      <c r="U172" s="95" t="str">
        <f>IFERROR(IF(LEFT(C172,1)="1",IF(INDEX(单位卡分表!AF:AF,MATCH(C172,单位卡分表!A:A,0))=0,"",INDEX(单位卡分表!AF:AF,MATCH(C172,单位卡分表!A:A,0))),IF(LEFT(C172,1)="2",IF(INDEX(技能卡分表!AF:AF,MATCH(C172,技能卡分表!A:A,0))=0,"",INDEX(技能卡分表!AF:AF,MATCH(C172,技能卡分表!A:A,0))),IF(LEFT(C172,1)="4",IF(INDEX(组件分表!X:X,MATCH(VALUE(LEFT(C172,4)),组件分表!A:A,0))=0,"",INDEX(组件分表!X:X,MATCH(VALUE(LEFT(C172,4)),组件分表!A:A,0))),""))),"")</f>
        <v/>
      </c>
      <c r="V172" s="96" t="b">
        <v>0</v>
      </c>
      <c r="W172" s="97">
        <v>15</v>
      </c>
      <c r="X172" s="97"/>
      <c r="Y172" s="97"/>
      <c r="Z172" s="97"/>
      <c r="AA172" s="97"/>
      <c r="AB172" s="97"/>
      <c r="AC172" s="102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</row>
    <row r="173" ht="32" customHeight="1" spans="1:112">
      <c r="A173" s="9" t="str">
        <f t="shared" si="3"/>
        <v>是</v>
      </c>
      <c r="B173" s="9" t="str">
        <f>组件ID生成表!S28</f>
        <v>40242</v>
      </c>
      <c r="C173" s="44">
        <v>40242</v>
      </c>
      <c r="D173" s="44"/>
      <c r="E173" s="64" t="str">
        <f>IF(LEFT(C173,1)="1",IFERROR(INDEX(单位卡分表!B:B,MATCH(C173,单位卡分表!A:A,0)),"未找到"),IF(LEFT(C173,1)="2",IFERROR(INDEX(技能卡分表!B:B,MATCH(C173,技能卡分表!A:A,0)),"未找到"),IF(LEFT(C173,1)="3",IFERROR(INDEX('永久加成分表（废弃）'!B:B,MATCH(C173,'永久加成分表（废弃）'!A:A,0)),"未找到"),IF(LEFT(C173,1)="4",IFERROR(INDEX(组件分表!C:C,MATCH(VALUE(LEFT(C173,4)),组件分表!A:A,0)),"未找到"),"不匹配"))))</f>
        <v>猎杀无人机</v>
      </c>
      <c r="F173" s="26" t="str">
        <f>IF(LEFT(C173,1)="1",IFERROR(INDEX(单位卡分表!P:P,MATCH(C173,单位卡分表!A:A,0)),"未找到"),IF(LEFT(C173,1)="2",IFERROR(INDEX(技能卡分表!P:P,MATCH(C173,技能卡分表!A:A,0)),"未找到"),IF(LEFT(C173,1)="3",IFERROR(INDEX('永久加成分表（废弃）'!N:N,MATCH(C173,'永久加成分表（废弃）'!A:A,0)),"未找到"),IF(LEFT(C173,1)="4",IFERROR(INDEX(组件分表!L:L,MATCH(VALUE(LEFT(C173,4)),组件分表!A:A,0)),"未找到"),"不匹配"))))</f>
        <v>我方回合：将生命最低的敌方单位变大{0}%</v>
      </c>
      <c r="G173" s="26" t="str">
        <f>IF(LEFT(C173,1)="1",IFERROR(INDEX(单位卡分表!Q:Q,MATCH(C173,单位卡分表!A:A,0)),"未找到"),IF(LEFT(C173,1)="2",IFERROR(INDEX(技能卡分表!Q:Q,MATCH(C173,技能卡分表!A:A,0)),"未找到"),IF(LEFT(C173,1)="3",IFERROR(INDEX('永久加成分表（废弃）'!O:O,MATCH(C173,'永久加成分表（废弃）'!A:A,0)),"未找到"),IF(LEFT(C173,1)="4",IFERROR(INDEX(组件分表!S:S,MATCH(VALUE(LEFT(C173,4)),组件分表!A:A,0)),"未找到"),"不匹配"))))</f>
        <v>{0：增加百分比}</v>
      </c>
      <c r="H173" s="44">
        <f t="shared" si="2"/>
        <v>402421</v>
      </c>
      <c r="I173" s="44" t="str">
        <f>IF(LEFT(C173,1)="1",IFERROR(IF(INDEX(单位卡分表!AG:AG,MATCH(C173,单位卡分表!A:A,0))=0,"",INDEX(单位卡分表!AG:AG,MATCH(C173,单位卡分表!A:A,0))),"未找到"),IF(LEFT(C173,1)="2",IFERROR(IF(INDEX(技能卡分表!AG:AG,MATCH(C173,技能卡分表!A:A,0))=0,"",INDEX(技能卡分表!AG:AG,MATCH(C173,技能卡分表!A:A,0))),"未找到"),IF(LEFT(C173,1)="3",IFERROR(IF(INDEX('永久加成分表（废弃）'!AF:AF,MATCH(C173,'永久加成分表（废弃）'!A:A,0))=0,"",INDEX('永久加成分表（废弃）'!AF:AF,MATCH(C173,'永久加成分表（废弃）'!A:A,0))),"未找到"),IF(LEFT(C173,1)="4",IFERROR(IF(INDEX(组件分表!R:R,MATCH(VALUE(LEFT(C173,4)),组件分表!A:A,0))=0,"",INDEX(组件分表!R:R,MATCH(VALUE(LEFT(C173,4)),组件分表!A:A,0))),"未找到"),"不匹配"))))</f>
        <v>ArkPartHuntingAircraft</v>
      </c>
      <c r="J173" s="89">
        <v>6</v>
      </c>
      <c r="K173" s="90"/>
      <c r="L173" s="105"/>
      <c r="M173" s="105"/>
      <c r="N173" s="80"/>
      <c r="O173" s="80"/>
      <c r="P173" s="80"/>
      <c r="Q173" s="80"/>
      <c r="R173" s="80"/>
      <c r="S173" s="80"/>
      <c r="T173" s="94"/>
      <c r="U173" s="95"/>
      <c r="V173" s="96" t="b">
        <v>0</v>
      </c>
      <c r="W173" s="97">
        <v>30</v>
      </c>
      <c r="X173" s="97"/>
      <c r="Y173" s="97"/>
      <c r="Z173" s="97"/>
      <c r="AA173" s="97"/>
      <c r="AB173" s="97"/>
      <c r="AC173" s="102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</row>
    <row r="174" spans="1:112">
      <c r="A174" s="9" t="str">
        <f t="shared" si="3"/>
        <v>是</v>
      </c>
      <c r="B174" s="9" t="str">
        <f>组件ID生成表!S29</f>
        <v>40255</v>
      </c>
      <c r="C174" s="44" t="s">
        <v>529</v>
      </c>
      <c r="D174" s="44"/>
      <c r="E174" s="64" t="str">
        <f>IF(LEFT(C174,1)="1",IFERROR(INDEX(单位卡分表!B:B,MATCH(C174,单位卡分表!A:A,0)),"未找到"),IF(LEFT(C174,1)="2",IFERROR(INDEX(技能卡分表!B:B,MATCH(C174,技能卡分表!A:A,0)),"未找到"),IF(LEFT(C174,1)="3",IFERROR(INDEX('永久加成分表（废弃）'!B:B,MATCH(C174,'永久加成分表（废弃）'!A:A,0)),"未找到"),IF(LEFT(C174,1)="4",IFERROR(INDEX(组件分表!C:C,MATCH(VALUE(LEFT(C174,4)),组件分表!A:A,0)),"未找到"),"不匹配"))))</f>
        <v>目标无人机</v>
      </c>
      <c r="F174" s="26" t="str">
        <f>IF(LEFT(C174,1)="1",IFERROR(INDEX(单位卡分表!P:P,MATCH(C174,单位卡分表!A:A,0)),"未找到"),IF(LEFT(C174,1)="2",IFERROR(INDEX(技能卡分表!P:P,MATCH(C174,技能卡分表!A:A,0)),"未找到"),IF(LEFT(C174,1)="3",IFERROR(INDEX('永久加成分表（废弃）'!N:N,MATCH(C174,'永久加成分表（废弃）'!A:A,0)),"未找到"),IF(LEFT(C174,1)="4",IFERROR(INDEX(组件分表!L:L,MATCH(VALUE(LEFT(C174,4)),组件分表!A:A,0)),"未找到"),"不匹配"))))</f>
        <v>打出时，回合开始时：随机标记{0}个敌方单位，标记单位受伤增加{1}%，最大叠加{2}层</v>
      </c>
      <c r="G174" s="26" t="str">
        <f>IF(LEFT(C174,1)="1",IFERROR(INDEX(单位卡分表!Q:Q,MATCH(C174,单位卡分表!A:A,0)),"未找到"),IF(LEFT(C174,1)="2",IFERROR(INDEX(技能卡分表!Q:Q,MATCH(C174,技能卡分表!A:A,0)),"未找到"),IF(LEFT(C174,1)="3",IFERROR(INDEX('永久加成分表（废弃）'!O:O,MATCH(C174,'永久加成分表（废弃）'!A:A,0)),"未找到"),IF(LEFT(C174,1)="4",IFERROR(INDEX(组件分表!S:S,MATCH(VALUE(LEFT(C174,4)),组件分表!A:A,0)),"未找到"),"不匹配"))))</f>
        <v>{0：标记敌方数，1:伤害增加百分比，2:最大叠加层数}</v>
      </c>
      <c r="H174" s="44">
        <f t="shared" si="2"/>
        <v>402551</v>
      </c>
      <c r="I174" s="44" t="str">
        <f>IF(LEFT(C174,1)="1",IFERROR(IF(INDEX(单位卡分表!AG:AG,MATCH(C174,单位卡分表!A:A,0))=0,"",INDEX(单位卡分表!AG:AG,MATCH(C174,单位卡分表!A:A,0))),"未找到"),IF(LEFT(C174,1)="2",IFERROR(IF(INDEX(技能卡分表!AG:AG,MATCH(C174,技能卡分表!A:A,0))=0,"",INDEX(技能卡分表!AG:AG,MATCH(C174,技能卡分表!A:A,0))),"未找到"),IF(LEFT(C174,1)="3",IFERROR(IF(INDEX('永久加成分表（废弃）'!AF:AF,MATCH(C174,'永久加成分表（废弃）'!A:A,0))=0,"",INDEX('永久加成分表（废弃）'!AF:AF,MATCH(C174,'永久加成分表（废弃）'!A:A,0))),"未找到"),IF(LEFT(C174,1)="4",IFERROR(IF(INDEX(组件分表!R:R,MATCH(VALUE(LEFT(C174,4)),组件分表!A:A,0))=0,"",INDEX(组件分表!R:R,MATCH(VALUE(LEFT(C174,4)),组件分表!A:A,0))),"未找到"),"不匹配"))))</f>
        <v>ArkPartTargetAircraft</v>
      </c>
      <c r="J174" s="89">
        <v>12</v>
      </c>
      <c r="K174" s="90" t="str">
        <f>IF(LEFT(C174,1)="1",IFERROR(CHOOSE(MATCH(INDEX(单位卡分表!C:C,MATCH(C174,单位卡分表!A:A,0)),{1,4,6},0),"单位卡","英雄卡","雇佣兵卡"),""),"")</f>
        <v/>
      </c>
      <c r="L174" s="105"/>
      <c r="M174" s="105"/>
      <c r="N174" s="80"/>
      <c r="O174" s="80"/>
      <c r="P174" s="80"/>
      <c r="Q174" s="80"/>
      <c r="R174" s="80"/>
      <c r="S174" s="80"/>
      <c r="T174" s="94" t="str">
        <f>IFERROR(IF(LEFT(C174,1)="1",IF(INDEX(单位卡分表!AE:AE,MATCH(C174,单位卡分表!A:A,0))=0,"",INDEX(单位卡分表!AE:AE,MATCH(C174,单位卡分表!A:A,0))),IF(LEFT(C174,1)="2",IF(INDEX(技能卡分表!AE:AE,MATCH(C174,技能卡分表!A:A,0))=0,"",INDEX(技能卡分表!AE:AE,MATCH(C174,技能卡分表!A:A,0))),IF(LEFT(C174,1)="4",IF(INDEX(组件分表!W:W,MATCH(VALUE(LEFT(C174,4)),组件分表!A:A,0))=0,"",INDEX(组件分表!W:W,MATCH(VALUE(LEFT(C174,4)),组件分表!A:A,0))),""))),"")</f>
        <v/>
      </c>
      <c r="U174" s="95" t="str">
        <f>IFERROR(IF(LEFT(C174,1)="1",IF(INDEX(单位卡分表!AF:AF,MATCH(C174,单位卡分表!A:A,0))=0,"",INDEX(单位卡分表!AF:AF,MATCH(C174,单位卡分表!A:A,0))),IF(LEFT(C174,1)="2",IF(INDEX(技能卡分表!AF:AF,MATCH(C174,技能卡分表!A:A,0))=0,"",INDEX(技能卡分表!AF:AF,MATCH(C174,技能卡分表!A:A,0))),IF(LEFT(C174,1)="4",IF(INDEX(组件分表!X:X,MATCH(VALUE(LEFT(C174,4)),组件分表!A:A,0))=0,"",INDEX(组件分表!X:X,MATCH(VALUE(LEFT(C174,4)),组件分表!A:A,0))),""))),"")</f>
        <v/>
      </c>
      <c r="V174" s="96" t="b">
        <v>0</v>
      </c>
      <c r="W174" s="97">
        <v>2</v>
      </c>
      <c r="X174" s="97">
        <v>50</v>
      </c>
      <c r="Y174" s="97">
        <v>2</v>
      </c>
      <c r="Z174" s="97"/>
      <c r="AA174" s="97"/>
      <c r="AB174" s="97"/>
      <c r="AC174" s="102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</row>
    <row r="175" spans="1:112">
      <c r="A175" s="9" t="str">
        <f t="shared" si="3"/>
        <v>是</v>
      </c>
      <c r="B175" s="9" t="str">
        <f>组件ID生成表!S30</f>
        <v>40263</v>
      </c>
      <c r="C175" s="44" t="s">
        <v>532</v>
      </c>
      <c r="D175" s="44"/>
      <c r="E175" s="64" t="str">
        <f>IF(LEFT(C175,1)="1",IFERROR(INDEX(单位卡分表!B:B,MATCH(C175,单位卡分表!A:A,0)),"未找到"),IF(LEFT(C175,1)="2",IFERROR(INDEX(技能卡分表!B:B,MATCH(C175,技能卡分表!A:A,0)),"未找到"),IF(LEFT(C175,1)="3",IFERROR(INDEX('永久加成分表（废弃）'!B:B,MATCH(C175,'永久加成分表（废弃）'!A:A,0)),"未找到"),IF(LEFT(C175,1)="4",IFERROR(INDEX(组件分表!C:C,MATCH(VALUE(LEFT(C175,4)),组件分表!A:A,0)),"未找到"),"不匹配"))))</f>
        <v>变强无人机</v>
      </c>
      <c r="F175" s="26" t="str">
        <f>IF(LEFT(C175,1)="1",IFERROR(INDEX(单位卡分表!P:P,MATCH(C175,单位卡分表!A:A,0)),"未找到"),IF(LEFT(C175,1)="2",IFERROR(INDEX(技能卡分表!P:P,MATCH(C175,技能卡分表!A:A,0)),"未找到"),IF(LEFT(C175,1)="3",IFERROR(INDEX('永久加成分表（废弃）'!N:N,MATCH(C175,'永久加成分表（废弃）'!A:A,0)),"未找到"),IF(LEFT(C175,1)="4",IFERROR(INDEX(组件分表!L:L,MATCH(VALUE(LEFT(C175,4)),组件分表!A:A,0)),"未找到"),"不匹配"))))</f>
        <v>每当我方单位（分裂体除外）死亡或离场，他在本局对战中的攻击永久增加{0}</v>
      </c>
      <c r="G175" s="26" t="str">
        <f>IF(LEFT(C175,1)="1",IFERROR(INDEX(单位卡分表!Q:Q,MATCH(C175,单位卡分表!A:A,0)),"未找到"),IF(LEFT(C175,1)="2",IFERROR(INDEX(技能卡分表!Q:Q,MATCH(C175,技能卡分表!A:A,0)),"未找到"),IF(LEFT(C175,1)="3",IFERROR(INDEX('永久加成分表（废弃）'!O:O,MATCH(C175,'永久加成分表（废弃）'!A:A,0)),"未找到"),IF(LEFT(C175,1)="4",IFERROR(INDEX(组件分表!S:S,MATCH(VALUE(LEFT(C175,4)),组件分表!A:A,0)),"未找到"),"不匹配"))))</f>
        <v>{0：攻击值}</v>
      </c>
      <c r="H175" s="44">
        <f t="shared" si="2"/>
        <v>402631</v>
      </c>
      <c r="I175" s="44" t="str">
        <f>IF(LEFT(C175,1)="1",IFERROR(IF(INDEX(单位卡分表!AG:AG,MATCH(C175,单位卡分表!A:A,0))=0,"",INDEX(单位卡分表!AG:AG,MATCH(C175,单位卡分表!A:A,0))),"未找到"),IF(LEFT(C175,1)="2",IFERROR(IF(INDEX(技能卡分表!AG:AG,MATCH(C175,技能卡分表!A:A,0))=0,"",INDEX(技能卡分表!AG:AG,MATCH(C175,技能卡分表!A:A,0))),"未找到"),IF(LEFT(C175,1)="3",IFERROR(IF(INDEX('永久加成分表（废弃）'!AF:AF,MATCH(C175,'永久加成分表（废弃）'!A:A,0))=0,"",INDEX('永久加成分表（废弃）'!AF:AF,MATCH(C175,'永久加成分表（废弃）'!A:A,0))),"未找到"),IF(LEFT(C175,1)="4",IFERROR(IF(INDEX(组件分表!R:R,MATCH(VALUE(LEFT(C175,4)),组件分表!A:A,0))=0,"",INDEX(组件分表!R:R,MATCH(VALUE(LEFT(C175,4)),组件分表!A:A,0))),"未找到"),"不匹配"))))</f>
        <v>ArkPartStrongAircraft</v>
      </c>
      <c r="J175" s="89">
        <v>9</v>
      </c>
      <c r="K175" s="90" t="str">
        <f>IF(LEFT(C175,1)="1",IFERROR(CHOOSE(MATCH(INDEX(单位卡分表!C:C,MATCH(C175,单位卡分表!A:A,0)),{1,4,6},0),"单位卡","英雄卡","雇佣兵卡"),""),"")</f>
        <v/>
      </c>
      <c r="L175" s="105"/>
      <c r="M175" s="105"/>
      <c r="N175" s="80"/>
      <c r="O175" s="80"/>
      <c r="P175" s="80"/>
      <c r="Q175" s="80"/>
      <c r="R175" s="80"/>
      <c r="S175" s="80"/>
      <c r="T175" s="94" t="str">
        <f>IFERROR(IF(LEFT(C175,1)="1",IF(INDEX(单位卡分表!AE:AE,MATCH(C175,单位卡分表!A:A,0))=0,"",INDEX(单位卡分表!AE:AE,MATCH(C175,单位卡分表!A:A,0))),IF(LEFT(C175,1)="2",IF(INDEX(技能卡分表!AE:AE,MATCH(C175,技能卡分表!A:A,0))=0,"",INDEX(技能卡分表!AE:AE,MATCH(C175,技能卡分表!A:A,0))),IF(LEFT(C175,1)="4",IF(INDEX(组件分表!W:W,MATCH(VALUE(LEFT(C175,4)),组件分表!A:A,0))=0,"",INDEX(组件分表!W:W,MATCH(VALUE(LEFT(C175,4)),组件分表!A:A,0))),""))),"")</f>
        <v/>
      </c>
      <c r="U175" s="95" t="str">
        <f>IFERROR(IF(LEFT(C175,1)="1",IF(INDEX(单位卡分表!AF:AF,MATCH(C175,单位卡分表!A:A,0))=0,"",INDEX(单位卡分表!AF:AF,MATCH(C175,单位卡分表!A:A,0))),IF(LEFT(C175,1)="2",IF(INDEX(技能卡分表!AF:AF,MATCH(C175,技能卡分表!A:A,0))=0,"",INDEX(技能卡分表!AF:AF,MATCH(C175,技能卡分表!A:A,0))),IF(LEFT(C175,1)="4",IF(INDEX(组件分表!X:X,MATCH(VALUE(LEFT(C175,4)),组件分表!A:A,0))=0,"",INDEX(组件分表!X:X,MATCH(VALUE(LEFT(C175,4)),组件分表!A:A,0))),""))),"")</f>
        <v/>
      </c>
      <c r="V175" s="96" t="b">
        <v>0</v>
      </c>
      <c r="W175" s="97">
        <v>3</v>
      </c>
      <c r="X175" s="97"/>
      <c r="Y175" s="97"/>
      <c r="Z175" s="97"/>
      <c r="AA175" s="97"/>
      <c r="AB175" s="97"/>
      <c r="AC175" s="102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</row>
    <row r="176" spans="1:112">
      <c r="A176" s="9" t="str">
        <f t="shared" si="3"/>
        <v>是</v>
      </c>
      <c r="B176" s="9" t="str">
        <f>组件ID生成表!S31</f>
        <v>40274</v>
      </c>
      <c r="C176" s="44" t="s">
        <v>535</v>
      </c>
      <c r="D176" s="44"/>
      <c r="E176" s="64" t="str">
        <f>IF(LEFT(C176,1)="1",IFERROR(INDEX(单位卡分表!B:B,MATCH(C176,单位卡分表!A:A,0)),"未找到"),IF(LEFT(C176,1)="2",IFERROR(INDEX(技能卡分表!B:B,MATCH(C176,技能卡分表!A:A,0)),"未找到"),IF(LEFT(C176,1)="3",IFERROR(INDEX('永久加成分表（废弃）'!B:B,MATCH(C176,'永久加成分表（废弃）'!A:A,0)),"未找到"),IF(LEFT(C176,1)="4",IFERROR(INDEX(组件分表!C:C,MATCH(VALUE(LEFT(C176,4)),组件分表!A:A,0)),"未找到"),"不匹配"))))</f>
        <v>粘合无人机</v>
      </c>
      <c r="F176" s="26" t="str">
        <f>IF(LEFT(C176,1)="1",IFERROR(INDEX(单位卡分表!P:P,MATCH(C176,单位卡分表!A:A,0)),"未找到"),IF(LEFT(C176,1)="2",IFERROR(INDEX(技能卡分表!P:P,MATCH(C176,技能卡分表!A:A,0)),"未找到"),IF(LEFT(C176,1)="3",IFERROR(INDEX('永久加成分表（废弃）'!N:N,MATCH(C176,'永久加成分表（废弃）'!A:A,0)),"未找到"),IF(LEFT(C176,1)="4",IFERROR(INDEX(组件分表!L:L,MATCH(VALUE(LEFT(C176,4)),组件分表!A:A,0)),"未找到"),"不匹配"))))</f>
        <v>我方回合结束时，将所有我方单位粘合到英雄上，我方回合开始时弹走黏合单位</v>
      </c>
      <c r="G176" s="26">
        <f>IF(LEFT(C176,1)="1",IFERROR(INDEX(单位卡分表!Q:Q,MATCH(C176,单位卡分表!A:A,0)),"未找到"),IF(LEFT(C176,1)="2",IFERROR(INDEX(技能卡分表!Q:Q,MATCH(C176,技能卡分表!A:A,0)),"未找到"),IF(LEFT(C176,1)="3",IFERROR(INDEX('永久加成分表（废弃）'!O:O,MATCH(C176,'永久加成分表（废弃）'!A:A,0)),"未找到"),IF(LEFT(C176,1)="4",IFERROR(INDEX(组件分表!S:S,MATCH(VALUE(LEFT(C176,4)),组件分表!A:A,0)),"未找到"),"不匹配"))))</f>
        <v>0</v>
      </c>
      <c r="H176" s="44">
        <f t="shared" si="2"/>
        <v>402741</v>
      </c>
      <c r="I176" s="44" t="str">
        <f>IF(LEFT(C176,1)="1",IFERROR(IF(INDEX(单位卡分表!AG:AG,MATCH(C176,单位卡分表!A:A,0))=0,"",INDEX(单位卡分表!AG:AG,MATCH(C176,单位卡分表!A:A,0))),"未找到"),IF(LEFT(C176,1)="2",IFERROR(IF(INDEX(技能卡分表!AG:AG,MATCH(C176,技能卡分表!A:A,0))=0,"",INDEX(技能卡分表!AG:AG,MATCH(C176,技能卡分表!A:A,0))),"未找到"),IF(LEFT(C176,1)="3",IFERROR(IF(INDEX('永久加成分表（废弃）'!AF:AF,MATCH(C176,'永久加成分表（废弃）'!A:A,0))=0,"",INDEX('永久加成分表（废弃）'!AF:AF,MATCH(C176,'永久加成分表（废弃）'!A:A,0))),"未找到"),IF(LEFT(C176,1)="4",IFERROR(IF(INDEX(组件分表!R:R,MATCH(VALUE(LEFT(C176,4)),组件分表!A:A,0))=0,"",INDEX(组件分表!R:R,MATCH(VALUE(LEFT(C176,4)),组件分表!A:A,0))),"未找到"),"不匹配"))))</f>
        <v>ArkPartMixAircraft</v>
      </c>
      <c r="J176" s="89">
        <v>12</v>
      </c>
      <c r="K176" s="90" t="str">
        <f>IF(LEFT(C176,1)="1",IFERROR(CHOOSE(MATCH(INDEX(单位卡分表!C:C,MATCH(C176,单位卡分表!A:A,0)),{1,4,6},0),"单位卡","英雄卡","雇佣兵卡"),""),"")</f>
        <v/>
      </c>
      <c r="L176" s="105"/>
      <c r="M176" s="105"/>
      <c r="N176" s="80"/>
      <c r="O176" s="80"/>
      <c r="P176" s="80"/>
      <c r="Q176" s="80"/>
      <c r="R176" s="80"/>
      <c r="S176" s="80"/>
      <c r="T176" s="94" t="str">
        <f>IFERROR(IF(LEFT(C176,1)="1",IF(INDEX(单位卡分表!AE:AE,MATCH(C176,单位卡分表!A:A,0))=0,"",INDEX(单位卡分表!AE:AE,MATCH(C176,单位卡分表!A:A,0))),IF(LEFT(C176,1)="2",IF(INDEX(技能卡分表!AE:AE,MATCH(C176,技能卡分表!A:A,0))=0,"",INDEX(技能卡分表!AE:AE,MATCH(C176,技能卡分表!A:A,0))),IF(LEFT(C176,1)="4",IF(INDEX(组件分表!W:W,MATCH(VALUE(LEFT(C176,4)),组件分表!A:A,0))=0,"",INDEX(组件分表!W:W,MATCH(VALUE(LEFT(C176,4)),组件分表!A:A,0))),""))),"")</f>
        <v/>
      </c>
      <c r="U176" s="95" t="str">
        <f>IFERROR(IF(LEFT(C176,1)="1",IF(INDEX(单位卡分表!AF:AF,MATCH(C176,单位卡分表!A:A,0))=0,"",INDEX(单位卡分表!AF:AF,MATCH(C176,单位卡分表!A:A,0))),IF(LEFT(C176,1)="2",IF(INDEX(技能卡分表!AF:AF,MATCH(C176,技能卡分表!A:A,0))=0,"",INDEX(技能卡分表!AF:AF,MATCH(C176,技能卡分表!A:A,0))),IF(LEFT(C176,1)="4",IF(INDEX(组件分表!X:X,MATCH(VALUE(LEFT(C176,4)),组件分表!A:A,0))=0,"",INDEX(组件分表!X:X,MATCH(VALUE(LEFT(C176,4)),组件分表!A:A,0))),""))),"")</f>
        <v/>
      </c>
      <c r="V176" s="96" t="b">
        <v>0</v>
      </c>
      <c r="W176" s="97"/>
      <c r="X176" s="97"/>
      <c r="Y176" s="97"/>
      <c r="Z176" s="97"/>
      <c r="AA176" s="97"/>
      <c r="AB176" s="97"/>
      <c r="AC176" s="102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</row>
    <row r="177" spans="1:112">
      <c r="A177" s="9" t="str">
        <f t="shared" si="3"/>
        <v>是</v>
      </c>
      <c r="B177" s="9" t="str">
        <f>组件ID生成表!S32</f>
        <v>40283</v>
      </c>
      <c r="C177" s="44">
        <v>40283</v>
      </c>
      <c r="D177" s="44"/>
      <c r="E177" s="64" t="str">
        <f>IF(LEFT(C177,1)="1",IFERROR(INDEX(单位卡分表!B:B,MATCH(C177,单位卡分表!A:A,0)),"未找到"),IF(LEFT(C177,1)="2",IFERROR(INDEX(技能卡分表!B:B,MATCH(C177,技能卡分表!A:A,0)),"未找到"),IF(LEFT(C177,1)="3",IFERROR(INDEX('永久加成分表（废弃）'!B:B,MATCH(C177,'永久加成分表（废弃）'!A:A,0)),"未找到"),IF(LEFT(C177,1)="4",IFERROR(INDEX(组件分表!C:C,MATCH(VALUE(LEFT(C177,4)),组件分表!A:A,0)),"未找到"),"不匹配"))))</f>
        <v>汲取无人机</v>
      </c>
      <c r="F177" s="26" t="str">
        <f>IF(LEFT(C177,1)="1",IFERROR(INDEX(单位卡分表!P:P,MATCH(C177,单位卡分表!A:A,0)),"未找到"),IF(LEFT(C177,1)="2",IFERROR(INDEX(技能卡分表!P:P,MATCH(C177,技能卡分表!A:A,0)),"未找到"),IF(LEFT(C177,1)="3",IFERROR(INDEX('永久加成分表（废弃）'!N:N,MATCH(C177,'永久加成分表（废弃）'!A:A,0)),"未找到"),IF(LEFT(C177,1)="4",IFERROR(INDEX(组件分表!L:L,MATCH(VALUE(LEFT(C177,4)),组件分表!A:A,0)),"未找到"),"不匹配"))))</f>
        <v>我方回合：我方英雄碰到雇佣兵时，吸取其{0}点攻击力</v>
      </c>
      <c r="G177" s="26" t="str">
        <f>IF(LEFT(C177,1)="1",IFERROR(INDEX(单位卡分表!Q:Q,MATCH(C177,单位卡分表!A:A,0)),"未找到"),IF(LEFT(C177,1)="2",IFERROR(INDEX(技能卡分表!Q:Q,MATCH(C177,技能卡分表!A:A,0)),"未找到"),IF(LEFT(C177,1)="3",IFERROR(INDEX('永久加成分表（废弃）'!O:O,MATCH(C177,'永久加成分表（废弃）'!A:A,0)),"未找到"),IF(LEFT(C177,1)="4",IFERROR(INDEX(组件分表!S:S,MATCH(VALUE(LEFT(C177,4)),组件分表!A:A,0)),"未找到"),"不匹配"))))</f>
        <v>{0：攻击值}</v>
      </c>
      <c r="H177" s="44">
        <f t="shared" si="2"/>
        <v>402831</v>
      </c>
      <c r="I177" s="44" t="str">
        <f>IF(LEFT(C177,1)="1",IFERROR(IF(INDEX(单位卡分表!AG:AG,MATCH(C177,单位卡分表!A:A,0))=0,"",INDEX(单位卡分表!AG:AG,MATCH(C177,单位卡分表!A:A,0))),"未找到"),IF(LEFT(C177,1)="2",IFERROR(IF(INDEX(技能卡分表!AG:AG,MATCH(C177,技能卡分表!A:A,0))=0,"",INDEX(技能卡分表!AG:AG,MATCH(C177,技能卡分表!A:A,0))),"未找到"),IF(LEFT(C177,1)="3",IFERROR(IF(INDEX('永久加成分表（废弃）'!AF:AF,MATCH(C177,'永久加成分表（废弃）'!A:A,0))=0,"",INDEX('永久加成分表（废弃）'!AF:AF,MATCH(C177,'永久加成分表（废弃）'!A:A,0))),"未找到"),IF(LEFT(C177,1)="4",IFERROR(IF(INDEX(组件分表!R:R,MATCH(VALUE(LEFT(C177,4)),组件分表!A:A,0))=0,"",INDEX(组件分表!R:R,MATCH(VALUE(LEFT(C177,4)),组件分表!A:A,0))),"未找到"),"不匹配"))))</f>
        <v>ArkPartDrawAircraft</v>
      </c>
      <c r="J177" s="89">
        <v>9</v>
      </c>
      <c r="K177" s="90" t="str">
        <f>IF(LEFT(C177,1)="1",IFERROR(CHOOSE(MATCH(INDEX(单位卡分表!C:C,MATCH(C177,单位卡分表!A:A,0)),{1,4,6},0),"单位卡","英雄卡","雇佣兵卡"),""),"")</f>
        <v/>
      </c>
      <c r="L177" s="105"/>
      <c r="M177" s="105"/>
      <c r="N177" s="80"/>
      <c r="O177" s="80"/>
      <c r="P177" s="80"/>
      <c r="Q177" s="80"/>
      <c r="R177" s="80"/>
      <c r="S177" s="80"/>
      <c r="T177" s="94" t="str">
        <f>IFERROR(IF(LEFT(C177,1)="1",IF(INDEX(单位卡分表!AE:AE,MATCH(C177,单位卡分表!A:A,0))=0,"",INDEX(单位卡分表!AE:AE,MATCH(C177,单位卡分表!A:A,0))),IF(LEFT(C177,1)="2",IF(INDEX(技能卡分表!AE:AE,MATCH(C177,技能卡分表!A:A,0))=0,"",INDEX(技能卡分表!AE:AE,MATCH(C177,技能卡分表!A:A,0))),IF(LEFT(C177,1)="4",IF(INDEX(组件分表!W:W,MATCH(VALUE(LEFT(C177,4)),组件分表!A:A,0))=0,"",INDEX(组件分表!W:W,MATCH(VALUE(LEFT(C177,4)),组件分表!A:A,0))),""))),"")</f>
        <v/>
      </c>
      <c r="U177" s="95" t="str">
        <f>IFERROR(IF(LEFT(C177,1)="1",IF(INDEX(单位卡分表!AF:AF,MATCH(C177,单位卡分表!A:A,0))=0,"",INDEX(单位卡分表!AF:AF,MATCH(C177,单位卡分表!A:A,0))),IF(LEFT(C177,1)="2",IF(INDEX(技能卡分表!AF:AF,MATCH(C177,技能卡分表!A:A,0))=0,"",INDEX(技能卡分表!AF:AF,MATCH(C177,技能卡分表!A:A,0))),IF(LEFT(C177,1)="4",IF(INDEX(组件分表!X:X,MATCH(VALUE(LEFT(C177,4)),组件分表!A:A,0))=0,"",INDEX(组件分表!X:X,MATCH(VALUE(LEFT(C177,4)),组件分表!A:A,0))),""))),"")</f>
        <v/>
      </c>
      <c r="V177" s="96" t="b">
        <v>0</v>
      </c>
      <c r="W177" s="97">
        <v>3</v>
      </c>
      <c r="X177" s="97"/>
      <c r="Y177" s="97"/>
      <c r="Z177" s="97"/>
      <c r="AA177" s="97"/>
      <c r="AB177" s="97"/>
      <c r="AC177" s="102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</row>
    <row r="178" spans="1:112">
      <c r="A178" s="9" t="str">
        <f t="shared" si="3"/>
        <v>是</v>
      </c>
      <c r="B178" s="9" t="str">
        <f>组件ID生成表!S33</f>
        <v>40295</v>
      </c>
      <c r="C178" s="44" t="s">
        <v>540</v>
      </c>
      <c r="D178" s="44"/>
      <c r="E178" s="64" t="str">
        <f>IF(LEFT(C178,1)="1",IFERROR(INDEX(单位卡分表!B:B,MATCH(C178,单位卡分表!A:A,0)),"未找到"),IF(LEFT(C178,1)="2",IFERROR(INDEX(技能卡分表!B:B,MATCH(C178,技能卡分表!A:A,0)),"未找到"),IF(LEFT(C178,1)="3",IFERROR(INDEX('永久加成分表（废弃）'!B:B,MATCH(C178,'永久加成分表（废弃）'!A:A,0)),"未找到"),IF(LEFT(C178,1)="4",IFERROR(INDEX(组件分表!C:C,MATCH(VALUE(LEFT(C178,4)),组件分表!A:A,0)),"未找到"),"不匹配"))))</f>
        <v>抽卡引擎</v>
      </c>
      <c r="F178" s="26" t="str">
        <f>IF(LEFT(C178,1)="1",IFERROR(INDEX(单位卡分表!P:P,MATCH(C178,单位卡分表!A:A,0)),"未找到"),IF(LEFT(C178,1)="2",IFERROR(INDEX(技能卡分表!P:P,MATCH(C178,技能卡分表!A:A,0)),"未找到"),IF(LEFT(C178,1)="3",IFERROR(INDEX('永久加成分表（废弃）'!N:N,MATCH(C178,'永久加成分表（废弃）'!A:A,0)),"未找到"),IF(LEFT(C178,1)="4",IFERROR(INDEX(组件分表!L:L,MATCH(VALUE(LEFT(C178,4)),组件分表!A:A,0)),"未找到"),"不匹配"))))</f>
        <v>每回合抽卡数量加{0}</v>
      </c>
      <c r="G178" s="26" t="str">
        <f>IF(LEFT(C178,1)="1",IFERROR(INDEX(单位卡分表!Q:Q,MATCH(C178,单位卡分表!A:A,0)),"未找到"),IF(LEFT(C178,1)="2",IFERROR(INDEX(技能卡分表!Q:Q,MATCH(C178,技能卡分表!A:A,0)),"未找到"),IF(LEFT(C178,1)="3",IFERROR(INDEX('永久加成分表（废弃）'!O:O,MATCH(C178,'永久加成分表（废弃）'!A:A,0)),"未找到"),IF(LEFT(C178,1)="4",IFERROR(INDEX(组件分表!S:S,MATCH(VALUE(LEFT(C178,4)),组件分表!A:A,0)),"未找到"),"不匹配"))))</f>
        <v>{0：数量}</v>
      </c>
      <c r="H178" s="44">
        <f t="shared" si="2"/>
        <v>402951</v>
      </c>
      <c r="I178" s="44" t="str">
        <f>IF(LEFT(C178,1)="1",IFERROR(IF(INDEX(单位卡分表!AG:AG,MATCH(C178,单位卡分表!A:A,0))=0,"",INDEX(单位卡分表!AG:AG,MATCH(C178,单位卡分表!A:A,0))),"未找到"),IF(LEFT(C178,1)="2",IFERROR(IF(INDEX(技能卡分表!AG:AG,MATCH(C178,技能卡分表!A:A,0))=0,"",INDEX(技能卡分表!AG:AG,MATCH(C178,技能卡分表!A:A,0))),"未找到"),IF(LEFT(C178,1)="3",IFERROR(IF(INDEX('永久加成分表（废弃）'!AF:AF,MATCH(C178,'永久加成分表（废弃）'!A:A,0))=0,"",INDEX('永久加成分表（废弃）'!AF:AF,MATCH(C178,'永久加成分表（废弃）'!A:A,0))),"未找到"),IF(LEFT(C178,1)="4",IFERROR(IF(INDEX(组件分表!R:R,MATCH(VALUE(LEFT(C178,4)),组件分表!A:A,0))=0,"",INDEX(组件分表!R:R,MATCH(VALUE(LEFT(C178,4)),组件分表!A:A,0))),"未找到"),"不匹配"))))</f>
        <v>ArkPartDrawCardEngine</v>
      </c>
      <c r="J178" s="89">
        <v>12</v>
      </c>
      <c r="K178" s="90" t="str">
        <f>IF(LEFT(C178,1)="1",IFERROR(CHOOSE(MATCH(INDEX(单位卡分表!C:C,MATCH(C178,单位卡分表!A:A,0)),{1,4,6},0),"单位卡","英雄卡","雇佣兵卡"),""),"")</f>
        <v/>
      </c>
      <c r="L178" s="105"/>
      <c r="M178" s="105"/>
      <c r="N178" s="80"/>
      <c r="O178" s="80"/>
      <c r="P178" s="80"/>
      <c r="Q178" s="80"/>
      <c r="R178" s="80"/>
      <c r="S178" s="80"/>
      <c r="T178" s="94" t="str">
        <f>IFERROR(IF(LEFT(C178,1)="1",IF(INDEX(单位卡分表!AE:AE,MATCH(C178,单位卡分表!A:A,0))=0,"",INDEX(单位卡分表!AE:AE,MATCH(C178,单位卡分表!A:A,0))),IF(LEFT(C178,1)="2",IF(INDEX(技能卡分表!AE:AE,MATCH(C178,技能卡分表!A:A,0))=0,"",INDEX(技能卡分表!AE:AE,MATCH(C178,技能卡分表!A:A,0))),IF(LEFT(C178,1)="4",IF(INDEX(组件分表!W:W,MATCH(VALUE(LEFT(C178,4)),组件分表!A:A,0))=0,"",INDEX(组件分表!W:W,MATCH(VALUE(LEFT(C178,4)),组件分表!A:A,0))),""))),"")</f>
        <v/>
      </c>
      <c r="U178" s="95" t="str">
        <f>IFERROR(IF(LEFT(C178,1)="1",IF(INDEX(单位卡分表!AF:AF,MATCH(C178,单位卡分表!A:A,0))=0,"",INDEX(单位卡分表!AF:AF,MATCH(C178,单位卡分表!A:A,0))),IF(LEFT(C178,1)="2",IF(INDEX(技能卡分表!AF:AF,MATCH(C178,技能卡分表!A:A,0))=0,"",INDEX(技能卡分表!AF:AF,MATCH(C178,技能卡分表!A:A,0))),IF(LEFT(C178,1)="4",IF(INDEX(组件分表!X:X,MATCH(VALUE(LEFT(C178,4)),组件分表!A:A,0))=0,"",INDEX(组件分表!X:X,MATCH(VALUE(LEFT(C178,4)),组件分表!A:A,0))),""))),"")</f>
        <v/>
      </c>
      <c r="V178" s="96" t="b">
        <v>0</v>
      </c>
      <c r="W178" s="97">
        <v>1</v>
      </c>
      <c r="X178" s="97"/>
      <c r="Y178" s="97"/>
      <c r="Z178" s="97"/>
      <c r="AA178" s="97"/>
      <c r="AB178" s="97"/>
      <c r="AC178" s="102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</row>
    <row r="179" spans="1:112">
      <c r="A179" s="9" t="str">
        <f t="shared" si="3"/>
        <v>是</v>
      </c>
      <c r="B179" s="9" t="str">
        <f>组件ID生成表!S34</f>
        <v>40302</v>
      </c>
      <c r="C179" s="44" t="s">
        <v>543</v>
      </c>
      <c r="D179" s="44"/>
      <c r="E179" s="64" t="str">
        <f>IF(LEFT(C179,1)="1",IFERROR(INDEX(单位卡分表!B:B,MATCH(C179,单位卡分表!A:A,0)),"未找到"),IF(LEFT(C179,1)="2",IFERROR(INDEX(技能卡分表!B:B,MATCH(C179,技能卡分表!A:A,0)),"未找到"),IF(LEFT(C179,1)="3",IFERROR(INDEX('永久加成分表（废弃）'!B:B,MATCH(C179,'永久加成分表（废弃）'!A:A,0)),"未找到"),IF(LEFT(C179,1)="4",IFERROR(INDEX(组件分表!C:C,MATCH(VALUE(LEFT(C179,4)),组件分表!A:A,0)),"未找到"),"不匹配"))))</f>
        <v>圣盾引擎</v>
      </c>
      <c r="F179" s="26" t="str">
        <f>IF(LEFT(C179,1)="1",IFERROR(INDEX(单位卡分表!P:P,MATCH(C179,单位卡分表!A:A,0)),"未找到"),IF(LEFT(C179,1)="2",IFERROR(INDEX(技能卡分表!P:P,MATCH(C179,技能卡分表!A:A,0)),"未找到"),IF(LEFT(C179,1)="3",IFERROR(INDEX('永久加成分表（废弃）'!N:N,MATCH(C179,'永久加成分表（废弃）'!A:A,0)),"未找到"),IF(LEFT(C179,1)="4",IFERROR(INDEX(组件分表!L:L,MATCH(VALUE(LEFT(C179,4)),组件分表!A:A,0)),"未找到"),"不匹配"))))</f>
        <v>回合结束时：为随机{0}个我方添加圣盾</v>
      </c>
      <c r="G179" s="26" t="str">
        <f>IF(LEFT(C179,1)="1",IFERROR(INDEX(单位卡分表!Q:Q,MATCH(C179,单位卡分表!A:A,0)),"未找到"),IF(LEFT(C179,1)="2",IFERROR(INDEX(技能卡分表!Q:Q,MATCH(C179,技能卡分表!A:A,0)),"未找到"),IF(LEFT(C179,1)="3",IFERROR(INDEX('永久加成分表（废弃）'!O:O,MATCH(C179,'永久加成分表（废弃）'!A:A,0)),"未找到"),IF(LEFT(C179,1)="4",IFERROR(INDEX(组件分表!S:S,MATCH(VALUE(LEFT(C179,4)),组件分表!A:A,0)),"未找到"),"不匹配"))))</f>
        <v>{0：数量}</v>
      </c>
      <c r="H179" s="44">
        <f t="shared" si="2"/>
        <v>403021</v>
      </c>
      <c r="I179" s="44" t="str">
        <f>IF(LEFT(C179,1)="1",IFERROR(IF(INDEX(单位卡分表!AG:AG,MATCH(C179,单位卡分表!A:A,0))=0,"",INDEX(单位卡分表!AG:AG,MATCH(C179,单位卡分表!A:A,0))),"未找到"),IF(LEFT(C179,1)="2",IFERROR(IF(INDEX(技能卡分表!AG:AG,MATCH(C179,技能卡分表!A:A,0))=0,"",INDEX(技能卡分表!AG:AG,MATCH(C179,技能卡分表!A:A,0))),"未找到"),IF(LEFT(C179,1)="3",IFERROR(IF(INDEX('永久加成分表（废弃）'!AF:AF,MATCH(C179,'永久加成分表（废弃）'!A:A,0))=0,"",INDEX('永久加成分表（废弃）'!AF:AF,MATCH(C179,'永久加成分表（废弃）'!A:A,0))),"未找到"),IF(LEFT(C179,1)="4",IFERROR(IF(INDEX(组件分表!R:R,MATCH(VALUE(LEFT(C179,4)),组件分表!A:A,0))=0,"",INDEX(组件分表!R:R,MATCH(VALUE(LEFT(C179,4)),组件分表!A:A,0))),"未找到"),"不匹配"))))</f>
        <v>ArkPartRandomAddShieldEngine</v>
      </c>
      <c r="J179" s="89">
        <v>6</v>
      </c>
      <c r="K179" s="90" t="str">
        <f>IF(LEFT(C179,1)="1",IFERROR(CHOOSE(MATCH(INDEX(单位卡分表!C:C,MATCH(C179,单位卡分表!A:A,0)),{1,4,6},0),"单位卡","英雄卡","雇佣兵卡"),""),"")</f>
        <v/>
      </c>
      <c r="L179" s="105"/>
      <c r="M179" s="105"/>
      <c r="N179" s="80"/>
      <c r="O179" s="80"/>
      <c r="P179" s="80"/>
      <c r="Q179" s="80"/>
      <c r="R179" s="80"/>
      <c r="S179" s="80"/>
      <c r="T179" s="94" t="str">
        <f>IFERROR(IF(LEFT(C179,1)="1",IF(INDEX(单位卡分表!AE:AE,MATCH(C179,单位卡分表!A:A,0))=0,"",INDEX(单位卡分表!AE:AE,MATCH(C179,单位卡分表!A:A,0))),IF(LEFT(C179,1)="2",IF(INDEX(技能卡分表!AE:AE,MATCH(C179,技能卡分表!A:A,0))=0,"",INDEX(技能卡分表!AE:AE,MATCH(C179,技能卡分表!A:A,0))),IF(LEFT(C179,1)="4",IF(INDEX(组件分表!W:W,MATCH(VALUE(LEFT(C179,4)),组件分表!A:A,0))=0,"",INDEX(组件分表!W:W,MATCH(VALUE(LEFT(C179,4)),组件分表!A:A,0))),""))),"")</f>
        <v/>
      </c>
      <c r="U179" s="95" t="str">
        <f>IFERROR(IF(LEFT(C179,1)="1",IF(INDEX(单位卡分表!AF:AF,MATCH(C179,单位卡分表!A:A,0))=0,"",INDEX(单位卡分表!AF:AF,MATCH(C179,单位卡分表!A:A,0))),IF(LEFT(C179,1)="2",IF(INDEX(技能卡分表!AF:AF,MATCH(C179,技能卡分表!A:A,0))=0,"",INDEX(技能卡分表!AF:AF,MATCH(C179,技能卡分表!A:A,0))),IF(LEFT(C179,1)="4",IF(INDEX(组件分表!X:X,MATCH(VALUE(LEFT(C179,4)),组件分表!A:A,0))=0,"",INDEX(组件分表!X:X,MATCH(VALUE(LEFT(C179,4)),组件分表!A:A,0))),""))),"")</f>
        <v/>
      </c>
      <c r="V179" s="96" t="b">
        <v>0</v>
      </c>
      <c r="W179" s="97">
        <v>3</v>
      </c>
      <c r="X179" s="97"/>
      <c r="Y179" s="97"/>
      <c r="Z179" s="97"/>
      <c r="AA179" s="97"/>
      <c r="AB179" s="97"/>
      <c r="AC179" s="102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</row>
    <row r="180" spans="1:112">
      <c r="A180" s="9" t="str">
        <f t="shared" si="3"/>
        <v>是</v>
      </c>
      <c r="B180" s="9" t="str">
        <f>组件ID生成表!S35</f>
        <v>40313</v>
      </c>
      <c r="C180" s="44">
        <v>40313</v>
      </c>
      <c r="D180" s="44"/>
      <c r="E180" s="64" t="str">
        <f>IF(LEFT(C180,1)="1",IFERROR(INDEX(单位卡分表!B:B,MATCH(C180,单位卡分表!A:A,0)),"未找到"),IF(LEFT(C180,1)="2",IFERROR(INDEX(技能卡分表!B:B,MATCH(C180,技能卡分表!A:A,0)),"未找到"),IF(LEFT(C180,1)="3",IFERROR(INDEX('永久加成分表（废弃）'!B:B,MATCH(C180,'永久加成分表（废弃）'!A:A,0)),"未找到"),IF(LEFT(C180,1)="4",IFERROR(INDEX(组件分表!C:C,MATCH(VALUE(LEFT(C180,4)),组件分表!A:A,0)),"未找到"),"不匹配"))))</f>
        <v>生命引擎</v>
      </c>
      <c r="F180" s="26" t="str">
        <f>IF(LEFT(C180,1)="1",IFERROR(INDEX(单位卡分表!P:P,MATCH(C180,单位卡分表!A:A,0)),"未找到"),IF(LEFT(C180,1)="2",IFERROR(INDEX(技能卡分表!P:P,MATCH(C180,技能卡分表!A:A,0)),"未找到"),IF(LEFT(C180,1)="3",IFERROR(INDEX('永久加成分表（废弃）'!N:N,MATCH(C180,'永久加成分表（废弃）'!A:A,0)),"未找到"),IF(LEFT(C180,1)="4",IFERROR(INDEX(组件分表!L:L,MATCH(VALUE(LEFT(C180,4)),组件分表!A:A,0)),"未找到"),"不匹配"))))</f>
        <v>回合结束时：为所有我方永久增加{0}生命</v>
      </c>
      <c r="G180" s="26" t="str">
        <f>IF(LEFT(C180,1)="1",IFERROR(INDEX(单位卡分表!Q:Q,MATCH(C180,单位卡分表!A:A,0)),"未找到"),IF(LEFT(C180,1)="2",IFERROR(INDEX(技能卡分表!Q:Q,MATCH(C180,技能卡分表!A:A,0)),"未找到"),IF(LEFT(C180,1)="3",IFERROR(INDEX('永久加成分表（废弃）'!O:O,MATCH(C180,'永久加成分表（废弃）'!A:A,0)),"未找到"),IF(LEFT(C180,1)="4",IFERROR(INDEX(组件分表!S:S,MATCH(VALUE(LEFT(C180,4)),组件分表!A:A,0)),"未找到"),"不匹配"))))</f>
        <v>{0：生命值}</v>
      </c>
      <c r="H180" s="44">
        <f t="shared" si="2"/>
        <v>403131</v>
      </c>
      <c r="I180" s="44" t="str">
        <f>IF(LEFT(C180,1)="1",IFERROR(IF(INDEX(单位卡分表!AG:AG,MATCH(C180,单位卡分表!A:A,0))=0,"",INDEX(单位卡分表!AG:AG,MATCH(C180,单位卡分表!A:A,0))),"未找到"),IF(LEFT(C180,1)="2",IFERROR(IF(INDEX(技能卡分表!AG:AG,MATCH(C180,技能卡分表!A:A,0))=0,"",INDEX(技能卡分表!AG:AG,MATCH(C180,技能卡分表!A:A,0))),"未找到"),IF(LEFT(C180,1)="3",IFERROR(IF(INDEX('永久加成分表（废弃）'!AF:AF,MATCH(C180,'永久加成分表（废弃）'!A:A,0))=0,"",INDEX('永久加成分表（废弃）'!AF:AF,MATCH(C180,'永久加成分表（废弃）'!A:A,0))),"未找到"),IF(LEFT(C180,1)="4",IFERROR(IF(INDEX(组件分表!R:R,MATCH(VALUE(LEFT(C180,4)),组件分表!A:A,0))=0,"",INDEX(组件分表!R:R,MATCH(VALUE(LEFT(C180,4)),组件分表!A:A,0))),"未找到"),"不匹配"))))</f>
        <v>ArkPartHealthEngine</v>
      </c>
      <c r="J180" s="89">
        <v>9</v>
      </c>
      <c r="K180" s="90" t="str">
        <f>IF(LEFT(C180,1)="1",IFERROR(CHOOSE(MATCH(INDEX(单位卡分表!C:C,MATCH(C180,单位卡分表!A:A,0)),{1,4,6},0),"单位卡","英雄卡","雇佣兵卡"),""),"")</f>
        <v/>
      </c>
      <c r="L180" s="105"/>
      <c r="M180" s="105"/>
      <c r="N180" s="80"/>
      <c r="O180" s="80"/>
      <c r="P180" s="80"/>
      <c r="Q180" s="80"/>
      <c r="R180" s="80"/>
      <c r="S180" s="80"/>
      <c r="T180" s="94" t="str">
        <f>IFERROR(IF(LEFT(C180,1)="1",IF(INDEX(单位卡分表!AE:AE,MATCH(C180,单位卡分表!A:A,0))=0,"",INDEX(单位卡分表!AE:AE,MATCH(C180,单位卡分表!A:A,0))),IF(LEFT(C180,1)="2",IF(INDEX(技能卡分表!AE:AE,MATCH(C180,技能卡分表!A:A,0))=0,"",INDEX(技能卡分表!AE:AE,MATCH(C180,技能卡分表!A:A,0))),IF(LEFT(C180,1)="4",IF(INDEX(组件分表!W:W,MATCH(VALUE(LEFT(C180,4)),组件分表!A:A,0))=0,"",INDEX(组件分表!W:W,MATCH(VALUE(LEFT(C180,4)),组件分表!A:A,0))),""))),"")</f>
        <v/>
      </c>
      <c r="U180" s="95" t="str">
        <f>IFERROR(IF(LEFT(C180,1)="1",IF(INDEX(单位卡分表!AF:AF,MATCH(C180,单位卡分表!A:A,0))=0,"",INDEX(单位卡分表!AF:AF,MATCH(C180,单位卡分表!A:A,0))),IF(LEFT(C180,1)="2",IF(INDEX(技能卡分表!AF:AF,MATCH(C180,技能卡分表!A:A,0))=0,"",INDEX(技能卡分表!AF:AF,MATCH(C180,技能卡分表!A:A,0))),IF(LEFT(C180,1)="4",IF(INDEX(组件分表!X:X,MATCH(VALUE(LEFT(C180,4)),组件分表!A:A,0))=0,"",INDEX(组件分表!X:X,MATCH(VALUE(LEFT(C180,4)),组件分表!A:A,0))),""))),"")</f>
        <v/>
      </c>
      <c r="V180" s="96" t="b">
        <v>0</v>
      </c>
      <c r="W180" s="97">
        <v>10</v>
      </c>
      <c r="X180" s="97"/>
      <c r="Y180" s="97"/>
      <c r="Z180" s="97"/>
      <c r="AA180" s="97"/>
      <c r="AB180" s="97"/>
      <c r="AC180" s="102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</row>
    <row r="181" spans="1:112">
      <c r="A181" s="9" t="str">
        <f t="shared" si="3"/>
        <v>是</v>
      </c>
      <c r="B181" s="9" t="str">
        <f>组件ID生成表!S36</f>
        <v>40323</v>
      </c>
      <c r="C181" s="44" t="s">
        <v>548</v>
      </c>
      <c r="D181" s="44"/>
      <c r="E181" s="64" t="str">
        <f>IF(LEFT(C181,1)="1",IFERROR(INDEX(单位卡分表!B:B,MATCH(C181,单位卡分表!A:A,0)),"未找到"),IF(LEFT(C181,1)="2",IFERROR(INDEX(技能卡分表!B:B,MATCH(C181,技能卡分表!A:A,0)),"未找到"),IF(LEFT(C181,1)="3",IFERROR(INDEX('永久加成分表（废弃）'!B:B,MATCH(C181,'永久加成分表（废弃）'!A:A,0)),"未找到"),IF(LEFT(C181,1)="4",IFERROR(INDEX(组件分表!C:C,MATCH(VALUE(LEFT(C181,4)),组件分表!A:A,0)),"未找到"),"不匹配"))))</f>
        <v>过载引擎</v>
      </c>
      <c r="F181" s="26" t="str">
        <f>IF(LEFT(C181,1)="1",IFERROR(INDEX(单位卡分表!P:P,MATCH(C181,单位卡分表!A:A,0)),"未找到"),IF(LEFT(C181,1)="2",IFERROR(INDEX(技能卡分表!P:P,MATCH(C181,技能卡分表!A:A,0)),"未找到"),IF(LEFT(C181,1)="3",IFERROR(INDEX('永久加成分表（废弃）'!N:N,MATCH(C181,'永久加成分表（废弃）'!A:A,0)),"未找到"),IF(LEFT(C181,1)="4",IFERROR(INDEX(组件分表!L:L,MATCH(VALUE(LEFT(C181,4)),组件分表!A:A,0)),"未找到"),"不匹配"))))</f>
        <v>回合开始时：对我方方舟造成一定伤害，抽{0}张卡</v>
      </c>
      <c r="G181" s="26" t="str">
        <f>IF(LEFT(C181,1)="1",IFERROR(INDEX(单位卡分表!Q:Q,MATCH(C181,单位卡分表!A:A,0)),"未找到"),IF(LEFT(C181,1)="2",IFERROR(INDEX(技能卡分表!Q:Q,MATCH(C181,技能卡分表!A:A,0)),"未找到"),IF(LEFT(C181,1)="3",IFERROR(INDEX('永久加成分表（废弃）'!O:O,MATCH(C181,'永久加成分表（废弃）'!A:A,0)),"未找到"),IF(LEFT(C181,1)="4",IFERROR(INDEX(组件分表!S:S,MATCH(VALUE(LEFT(C181,4)),组件分表!A:A,0)),"未找到"),"不匹配"))))</f>
        <v>{0：抽卡数，1：方舟伤害像素个数，2：方舟伤害}</v>
      </c>
      <c r="H181" s="44">
        <f t="shared" si="2"/>
        <v>403231</v>
      </c>
      <c r="I181" s="44" t="str">
        <f>IF(LEFT(C181,1)="1",IFERROR(IF(INDEX(单位卡分表!AG:AG,MATCH(C181,单位卡分表!A:A,0))=0,"",INDEX(单位卡分表!AG:AG,MATCH(C181,单位卡分表!A:A,0))),"未找到"),IF(LEFT(C181,1)="2",IFERROR(IF(INDEX(技能卡分表!AG:AG,MATCH(C181,技能卡分表!A:A,0))=0,"",INDEX(技能卡分表!AG:AG,MATCH(C181,技能卡分表!A:A,0))),"未找到"),IF(LEFT(C181,1)="3",IFERROR(IF(INDEX('永久加成分表（废弃）'!AF:AF,MATCH(C181,'永久加成分表（废弃）'!A:A,0))=0,"",INDEX('永久加成分表（废弃）'!AF:AF,MATCH(C181,'永久加成分表（废弃）'!A:A,0))),"未找到"),IF(LEFT(C181,1)="4",IFERROR(IF(INDEX(组件分表!R:R,MATCH(VALUE(LEFT(C181,4)),组件分表!A:A,0))=0,"",INDEX(组件分表!R:R,MATCH(VALUE(LEFT(C181,4)),组件分表!A:A,0))),"未找到"),"不匹配"))))</f>
        <v>ArkPartOverloadEngine</v>
      </c>
      <c r="J181" s="89">
        <v>9</v>
      </c>
      <c r="K181" s="90" t="str">
        <f>IF(LEFT(C181,1)="1",IFERROR(CHOOSE(MATCH(INDEX(单位卡分表!C:C,MATCH(C181,单位卡分表!A:A,0)),{1,4,6},0),"单位卡","英雄卡","雇佣兵卡"),""),"")</f>
        <v/>
      </c>
      <c r="L181" s="105"/>
      <c r="M181" s="105"/>
      <c r="N181" s="80"/>
      <c r="O181" s="80"/>
      <c r="P181" s="80"/>
      <c r="Q181" s="80"/>
      <c r="R181" s="80"/>
      <c r="S181" s="80"/>
      <c r="T181" s="94" t="str">
        <f>IFERROR(IF(LEFT(C181,1)="1",IF(INDEX(单位卡分表!AE:AE,MATCH(C181,单位卡分表!A:A,0))=0,"",INDEX(单位卡分表!AE:AE,MATCH(C181,单位卡分表!A:A,0))),IF(LEFT(C181,1)="2",IF(INDEX(技能卡分表!AE:AE,MATCH(C181,技能卡分表!A:A,0))=0,"",INDEX(技能卡分表!AE:AE,MATCH(C181,技能卡分表!A:A,0))),IF(LEFT(C181,1)="4",IF(INDEX(组件分表!W:W,MATCH(VALUE(LEFT(C181,4)),组件分表!A:A,0))=0,"",INDEX(组件分表!W:W,MATCH(VALUE(LEFT(C181,4)),组件分表!A:A,0))),""))),"")</f>
        <v/>
      </c>
      <c r="U181" s="95" t="str">
        <f>IFERROR(IF(LEFT(C181,1)="1",IF(INDEX(单位卡分表!AF:AF,MATCH(C181,单位卡分表!A:A,0))=0,"",INDEX(单位卡分表!AF:AF,MATCH(C181,单位卡分表!A:A,0))),IF(LEFT(C181,1)="2",IF(INDEX(技能卡分表!AF:AF,MATCH(C181,技能卡分表!A:A,0))=0,"",INDEX(技能卡分表!AF:AF,MATCH(C181,技能卡分表!A:A,0))),IF(LEFT(C181,1)="4",IF(INDEX(组件分表!X:X,MATCH(VALUE(LEFT(C181,4)),组件分表!A:A,0))=0,"",INDEX(组件分表!X:X,MATCH(VALUE(LEFT(C181,4)),组件分表!A:A,0))),""))),"")</f>
        <v/>
      </c>
      <c r="V181" s="96" t="b">
        <v>0</v>
      </c>
      <c r="W181" s="97">
        <v>1</v>
      </c>
      <c r="X181" s="97">
        <v>30</v>
      </c>
      <c r="Y181" s="97">
        <v>30</v>
      </c>
      <c r="Z181" s="97"/>
      <c r="AA181" s="97"/>
      <c r="AB181" s="97"/>
      <c r="AC181" s="102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</row>
    <row r="182" ht="19" customHeight="1" spans="1:112">
      <c r="A182" s="9" t="str">
        <f t="shared" si="3"/>
        <v>是</v>
      </c>
      <c r="B182" s="9" t="str">
        <f>组件ID生成表!S37</f>
        <v>40331</v>
      </c>
      <c r="C182" s="44">
        <v>40331</v>
      </c>
      <c r="D182" s="44"/>
      <c r="E182" s="64" t="str">
        <f>IF(LEFT(C182,1)="1",IFERROR(INDEX(单位卡分表!B:B,MATCH(C182,单位卡分表!A:A,0)),"未找到"),IF(LEFT(C182,1)="2",IFERROR(INDEX(技能卡分表!B:B,MATCH(C182,技能卡分表!A:A,0)),"未找到"),IF(LEFT(C182,1)="3",IFERROR(INDEX('永久加成分表（废弃）'!B:B,MATCH(C182,'永久加成分表（废弃）'!A:A,0)),"未找到"),IF(LEFT(C182,1)="4",IFERROR(INDEX(组件分表!C:C,MATCH(VALUE(LEFT(C182,4)),组件分表!A:A,0)),"未找到"),"不匹配"))))</f>
        <v>猎杀引擎</v>
      </c>
      <c r="F182" s="26" t="str">
        <f>IF(LEFT(C182,1)="1",IFERROR(INDEX(单位卡分表!P:P,MATCH(C182,单位卡分表!A:A,0)),"未找到"),IF(LEFT(C182,1)="2",IFERROR(INDEX(技能卡分表!P:P,MATCH(C182,技能卡分表!A:A,0)),"未找到"),IF(LEFT(C182,1)="3",IFERROR(INDEX('永久加成分表（废弃）'!N:N,MATCH(C182,'永久加成分表（废弃）'!A:A,0)),"未找到"),IF(LEFT(C182,1)="4",IFERROR(INDEX(组件分表!L:L,MATCH(VALUE(LEFT(C182,4)),组件分表!A:A,0)),"未找到"),"不匹配"))))</f>
        <v>击杀敌方时：为所有我方回复{0}生命</v>
      </c>
      <c r="G182" s="26" t="str">
        <f>IF(LEFT(C182,1)="1",IFERROR(INDEX(单位卡分表!Q:Q,MATCH(C182,单位卡分表!A:A,0)),"未找到"),IF(LEFT(C182,1)="2",IFERROR(INDEX(技能卡分表!Q:Q,MATCH(C182,技能卡分表!A:A,0)),"未找到"),IF(LEFT(C182,1)="3",IFERROR(INDEX('永久加成分表（废弃）'!O:O,MATCH(C182,'永久加成分表（废弃）'!A:A,0)),"未找到"),IF(LEFT(C182,1)="4",IFERROR(INDEX(组件分表!S:S,MATCH(VALUE(LEFT(C182,4)),组件分表!A:A,0)),"未找到"),"不匹配"))))</f>
        <v>{0：回复生命值}</v>
      </c>
      <c r="H182" s="44">
        <f t="shared" si="2"/>
        <v>403311</v>
      </c>
      <c r="I182" s="44" t="str">
        <f>IF(LEFT(C182,1)="1",IFERROR(IF(INDEX(单位卡分表!AG:AG,MATCH(C182,单位卡分表!A:A,0))=0,"",INDEX(单位卡分表!AG:AG,MATCH(C182,单位卡分表!A:A,0))),"未找到"),IF(LEFT(C182,1)="2",IFERROR(IF(INDEX(技能卡分表!AG:AG,MATCH(C182,技能卡分表!A:A,0))=0,"",INDEX(技能卡分表!AG:AG,MATCH(C182,技能卡分表!A:A,0))),"未找到"),IF(LEFT(C182,1)="3",IFERROR(IF(INDEX('永久加成分表（废弃）'!AF:AF,MATCH(C182,'永久加成分表（废弃）'!A:A,0))=0,"",INDEX('永久加成分表（废弃）'!AF:AF,MATCH(C182,'永久加成分表（废弃）'!A:A,0))),"未找到"),IF(LEFT(C182,1)="4",IFERROR(IF(INDEX(组件分表!R:R,MATCH(VALUE(LEFT(C182,4)),组件分表!A:A,0))=0,"",INDEX(组件分表!R:R,MATCH(VALUE(LEFT(C182,4)),组件分表!A:A,0))),"未找到"),"不匹配"))))</f>
        <v>ArkPartHuntingEngine</v>
      </c>
      <c r="J182" s="89">
        <v>5</v>
      </c>
      <c r="K182" s="90"/>
      <c r="L182" s="105"/>
      <c r="M182" s="105"/>
      <c r="N182" s="80"/>
      <c r="O182" s="80"/>
      <c r="P182" s="80"/>
      <c r="Q182" s="80"/>
      <c r="R182" s="80"/>
      <c r="S182" s="80"/>
      <c r="T182" s="94"/>
      <c r="U182" s="95"/>
      <c r="V182" s="96" t="b">
        <v>0</v>
      </c>
      <c r="W182" s="97">
        <v>8</v>
      </c>
      <c r="X182" s="97"/>
      <c r="Y182" s="97"/>
      <c r="Z182" s="97"/>
      <c r="AA182" s="97"/>
      <c r="AB182" s="97"/>
      <c r="AC182" s="102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</row>
    <row r="183" spans="1:112">
      <c r="A183" s="9" t="str">
        <f t="shared" si="3"/>
        <v>是</v>
      </c>
      <c r="B183" s="9" t="str">
        <f>组件ID生成表!S38</f>
        <v>40342</v>
      </c>
      <c r="C183" s="44" t="s">
        <v>553</v>
      </c>
      <c r="D183" s="44"/>
      <c r="E183" s="64" t="str">
        <f>IF(LEFT(C183,1)="1",IFERROR(INDEX(单位卡分表!B:B,MATCH(C183,单位卡分表!A:A,0)),"未找到"),IF(LEFT(C183,1)="2",IFERROR(INDEX(技能卡分表!B:B,MATCH(C183,技能卡分表!A:A,0)),"未找到"),IF(LEFT(C183,1)="3",IFERROR(INDEX('永久加成分表（废弃）'!B:B,MATCH(C183,'永久加成分表（废弃）'!A:A,0)),"未找到"),IF(LEFT(C183,1)="4",IFERROR(INDEX(组件分表!C:C,MATCH(VALUE(LEFT(C183,4)),组件分表!A:A,0)),"未找到"),"不匹配"))))</f>
        <v>组件破坏引擎</v>
      </c>
      <c r="F183" s="26" t="str">
        <f>IF(LEFT(C183,1)="1",IFERROR(INDEX(单位卡分表!P:P,MATCH(C183,单位卡分表!A:A,0)),"未找到"),IF(LEFT(C183,1)="2",IFERROR(INDEX(技能卡分表!P:P,MATCH(C183,技能卡分表!A:A,0)),"未找到"),IF(LEFT(C183,1)="3",IFERROR(INDEX('永久加成分表（废弃）'!N:N,MATCH(C183,'永久加成分表（废弃）'!A:A,0)),"未找到"),IF(LEFT(C183,1)="4",IFERROR(INDEX(组件分表!L:L,MATCH(VALUE(LEFT(C183,4)),组件分表!A:A,0)),"未找到"),"不匹配"))))</f>
        <v>每破坏一个敌方组件，抽{0}张卡</v>
      </c>
      <c r="G183" s="26" t="str">
        <f>IF(LEFT(C183,1)="1",IFERROR(INDEX(单位卡分表!Q:Q,MATCH(C183,单位卡分表!A:A,0)),"未找到"),IF(LEFT(C183,1)="2",IFERROR(INDEX(技能卡分表!Q:Q,MATCH(C183,技能卡分表!A:A,0)),"未找到"),IF(LEFT(C183,1)="3",IFERROR(INDEX('永久加成分表（废弃）'!O:O,MATCH(C183,'永久加成分表（废弃）'!A:A,0)),"未找到"),IF(LEFT(C183,1)="4",IFERROR(INDEX(组件分表!S:S,MATCH(VALUE(LEFT(C183,4)),组件分表!A:A,0)),"未找到"),"不匹配"))))</f>
        <v>{0：抽卡数}</v>
      </c>
      <c r="H183" s="44">
        <f t="shared" si="2"/>
        <v>403421</v>
      </c>
      <c r="I183" s="44" t="str">
        <f>IF(LEFT(C183,1)="1",IFERROR(IF(INDEX(单位卡分表!AG:AG,MATCH(C183,单位卡分表!A:A,0))=0,"",INDEX(单位卡分表!AG:AG,MATCH(C183,单位卡分表!A:A,0))),"未找到"),IF(LEFT(C183,1)="2",IFERROR(IF(INDEX(技能卡分表!AG:AG,MATCH(C183,技能卡分表!A:A,0))=0,"",INDEX(技能卡分表!AG:AG,MATCH(C183,技能卡分表!A:A,0))),"未找到"),IF(LEFT(C183,1)="3",IFERROR(IF(INDEX('永久加成分表（废弃）'!AF:AF,MATCH(C183,'永久加成分表（废弃）'!A:A,0))=0,"",INDEX('永久加成分表（废弃）'!AF:AF,MATCH(C183,'永久加成分表（废弃）'!A:A,0))),"未找到"),IF(LEFT(C183,1)="4",IFERROR(IF(INDEX(组件分表!R:R,MATCH(VALUE(LEFT(C183,4)),组件分表!A:A,0))=0,"",INDEX(组件分表!R:R,MATCH(VALUE(LEFT(C183,4)),组件分表!A:A,0))),"未找到"),"不匹配"))))</f>
        <v>ArkPartDestoryArkPartEngine</v>
      </c>
      <c r="J183" s="89">
        <v>6</v>
      </c>
      <c r="K183" s="90" t="str">
        <f>IF(LEFT(C183,1)="1",IFERROR(CHOOSE(MATCH(INDEX(单位卡分表!C:C,MATCH(C183,单位卡分表!A:A,0)),{1,4,6},0),"单位卡","英雄卡","雇佣兵卡"),""),"")</f>
        <v/>
      </c>
      <c r="L183" s="105"/>
      <c r="M183" s="105"/>
      <c r="N183" s="80"/>
      <c r="O183" s="80"/>
      <c r="P183" s="80"/>
      <c r="Q183" s="80"/>
      <c r="R183" s="80"/>
      <c r="S183" s="80"/>
      <c r="T183" s="94" t="str">
        <f>IFERROR(IF(LEFT(C183,1)="1",IF(INDEX(单位卡分表!AE:AE,MATCH(C183,单位卡分表!A:A,0))=0,"",INDEX(单位卡分表!AE:AE,MATCH(C183,单位卡分表!A:A,0))),IF(LEFT(C183,1)="2",IF(INDEX(技能卡分表!AE:AE,MATCH(C183,技能卡分表!A:A,0))=0,"",INDEX(技能卡分表!AE:AE,MATCH(C183,技能卡分表!A:A,0))),IF(LEFT(C183,1)="4",IF(INDEX(组件分表!W:W,MATCH(VALUE(LEFT(C183,4)),组件分表!A:A,0))=0,"",INDEX(组件分表!W:W,MATCH(VALUE(LEFT(C183,4)),组件分表!A:A,0))),""))),"")</f>
        <v/>
      </c>
      <c r="U183" s="95" t="str">
        <f>IFERROR(IF(LEFT(C183,1)="1",IF(INDEX(单位卡分表!AF:AF,MATCH(C183,单位卡分表!A:A,0))=0,"",INDEX(单位卡分表!AF:AF,MATCH(C183,单位卡分表!A:A,0))),IF(LEFT(C183,1)="2",IF(INDEX(技能卡分表!AF:AF,MATCH(C183,技能卡分表!A:A,0))=0,"",INDEX(技能卡分表!AF:AF,MATCH(C183,技能卡分表!A:A,0))),IF(LEFT(C183,1)="4",IF(INDEX(组件分表!X:X,MATCH(VALUE(LEFT(C183,4)),组件分表!A:A,0))=0,"",INDEX(组件分表!X:X,MATCH(VALUE(LEFT(C183,4)),组件分表!A:A,0))),""))),"")</f>
        <v/>
      </c>
      <c r="V183" s="96" t="b">
        <v>0</v>
      </c>
      <c r="W183" s="97">
        <v>1</v>
      </c>
      <c r="X183" s="97"/>
      <c r="Y183" s="97"/>
      <c r="Z183" s="97"/>
      <c r="AA183" s="97"/>
      <c r="AB183" s="97"/>
      <c r="AC183" s="102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</row>
    <row r="184" spans="1:112">
      <c r="A184" s="9" t="str">
        <f t="shared" si="3"/>
        <v>是</v>
      </c>
      <c r="B184" s="9" t="str">
        <f>组件ID生成表!S39</f>
        <v>40354</v>
      </c>
      <c r="C184" s="44" t="s">
        <v>556</v>
      </c>
      <c r="D184" s="44"/>
      <c r="E184" s="64" t="str">
        <f>IF(LEFT(C184,1)="1",IFERROR(INDEX(单位卡分表!B:B,MATCH(C184,单位卡分表!A:A,0)),"未找到"),IF(LEFT(C184,1)="2",IFERROR(INDEX(技能卡分表!B:B,MATCH(C184,技能卡分表!A:A,0)),"未找到"),IF(LEFT(C184,1)="3",IFERROR(INDEX('永久加成分表（废弃）'!B:B,MATCH(C184,'永久加成分表（废弃）'!A:A,0)),"未找到"),IF(LEFT(C184,1)="4",IFERROR(INDEX(组件分表!C:C,MATCH(VALUE(LEFT(C184,4)),组件分表!A:A,0)),"未找到"),"不匹配"))))</f>
        <v>临时卡引擎</v>
      </c>
      <c r="F184" s="26" t="str">
        <f>IF(LEFT(C184,1)="1",IFERROR(INDEX(单位卡分表!P:P,MATCH(C184,单位卡分表!A:A,0)),"未找到"),IF(LEFT(C184,1)="2",IFERROR(INDEX(技能卡分表!P:P,MATCH(C184,技能卡分表!A:A,0)),"未找到"),IF(LEFT(C184,1)="3",IFERROR(INDEX('永久加成分表（废弃）'!N:N,MATCH(C184,'永久加成分表（废弃）'!A:A,0)),"未找到"),IF(LEFT(C184,1)="4",IFERROR(INDEX(组件分表!L:L,MATCH(VALUE(LEFT(C184,4)),组件分表!A:A,0)),"未找到"),"不匹配"))))</f>
        <v>每打出{0}张临时卡，抽{1}张卡</v>
      </c>
      <c r="G184" s="26" t="str">
        <f>IF(LEFT(C184,1)="1",IFERROR(INDEX(单位卡分表!Q:Q,MATCH(C184,单位卡分表!A:A,0)),"未找到"),IF(LEFT(C184,1)="2",IFERROR(INDEX(技能卡分表!Q:Q,MATCH(C184,技能卡分表!A:A,0)),"未找到"),IF(LEFT(C184,1)="3",IFERROR(INDEX('永久加成分表（废弃）'!O:O,MATCH(C184,'永久加成分表（废弃）'!A:A,0)),"未找到"),IF(LEFT(C184,1)="4",IFERROR(INDEX(组件分表!S:S,MATCH(VALUE(LEFT(C184,4)),组件分表!A:A,0)),"未找到"),"不匹配"))))</f>
        <v>{0：打牌数，1：抽卡数}</v>
      </c>
      <c r="H184" s="44">
        <f t="shared" si="2"/>
        <v>403541</v>
      </c>
      <c r="I184" s="44" t="str">
        <f>IF(LEFT(C184,1)="1",IFERROR(IF(INDEX(单位卡分表!AG:AG,MATCH(C184,单位卡分表!A:A,0))=0,"",INDEX(单位卡分表!AG:AG,MATCH(C184,单位卡分表!A:A,0))),"未找到"),IF(LEFT(C184,1)="2",IFERROR(IF(INDEX(技能卡分表!AG:AG,MATCH(C184,技能卡分表!A:A,0))=0,"",INDEX(技能卡分表!AG:AG,MATCH(C184,技能卡分表!A:A,0))),"未找到"),IF(LEFT(C184,1)="3",IFERROR(IF(INDEX('永久加成分表（废弃）'!AF:AF,MATCH(C184,'永久加成分表（废弃）'!A:A,0))=0,"",INDEX('永久加成分表（废弃）'!AF:AF,MATCH(C184,'永久加成分表（废弃）'!A:A,0))),"未找到"),IF(LEFT(C184,1)="4",IFERROR(IF(INDEX(组件分表!R:R,MATCH(VALUE(LEFT(C184,4)),组件分表!A:A,0))=0,"",INDEX(组件分表!R:R,MATCH(VALUE(LEFT(C184,4)),组件分表!A:A,0))),"未找到"),"不匹配"))))</f>
        <v>ArkPartTempCardEngine</v>
      </c>
      <c r="J184" s="89">
        <v>12</v>
      </c>
      <c r="K184" s="90" t="str">
        <f>IF(LEFT(C184,1)="1",IFERROR(CHOOSE(MATCH(INDEX(单位卡分表!C:C,MATCH(C184,单位卡分表!A:A,0)),{1,4,6},0),"单位卡","英雄卡","雇佣兵卡"),""),"")</f>
        <v/>
      </c>
      <c r="L184" s="105"/>
      <c r="M184" s="105"/>
      <c r="N184" s="80"/>
      <c r="O184" s="80"/>
      <c r="P184" s="80"/>
      <c r="Q184" s="80"/>
      <c r="R184" s="80"/>
      <c r="S184" s="80"/>
      <c r="T184" s="94" t="str">
        <f>IFERROR(IF(LEFT(C184,1)="1",IF(INDEX(单位卡分表!AE:AE,MATCH(C184,单位卡分表!A:A,0))=0,"",INDEX(单位卡分表!AE:AE,MATCH(C184,单位卡分表!A:A,0))),IF(LEFT(C184,1)="2",IF(INDEX(技能卡分表!AE:AE,MATCH(C184,技能卡分表!A:A,0))=0,"",INDEX(技能卡分表!AE:AE,MATCH(C184,技能卡分表!A:A,0))),IF(LEFT(C184,1)="4",IF(INDEX(组件分表!W:W,MATCH(VALUE(LEFT(C184,4)),组件分表!A:A,0))=0,"",INDEX(组件分表!W:W,MATCH(VALUE(LEFT(C184,4)),组件分表!A:A,0))),""))),"")</f>
        <v/>
      </c>
      <c r="U184" s="95" t="str">
        <f>IFERROR(IF(LEFT(C184,1)="1",IF(INDEX(单位卡分表!AF:AF,MATCH(C184,单位卡分表!A:A,0))=0,"",INDEX(单位卡分表!AF:AF,MATCH(C184,单位卡分表!A:A,0))),IF(LEFT(C184,1)="2",IF(INDEX(技能卡分表!AF:AF,MATCH(C184,技能卡分表!A:A,0))=0,"",INDEX(技能卡分表!AF:AF,MATCH(C184,技能卡分表!A:A,0))),IF(LEFT(C184,1)="4",IF(INDEX(组件分表!X:X,MATCH(VALUE(LEFT(C184,4)),组件分表!A:A,0))=0,"",INDEX(组件分表!X:X,MATCH(VALUE(LEFT(C184,4)),组件分表!A:A,0))),""))),"")</f>
        <v/>
      </c>
      <c r="V184" s="96" t="b">
        <v>0</v>
      </c>
      <c r="W184" s="97">
        <v>4</v>
      </c>
      <c r="X184" s="97">
        <v>1</v>
      </c>
      <c r="Y184" s="97"/>
      <c r="Z184" s="97"/>
      <c r="AA184" s="97"/>
      <c r="AB184" s="97"/>
      <c r="AC184" s="102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</row>
    <row r="185" spans="1:112">
      <c r="A185" s="9" t="str">
        <f t="shared" si="3"/>
        <v>是</v>
      </c>
      <c r="B185" s="9" t="str">
        <f>组件ID生成表!S40</f>
        <v>40362</v>
      </c>
      <c r="C185" s="44" t="s">
        <v>559</v>
      </c>
      <c r="D185" s="44"/>
      <c r="E185" s="64" t="str">
        <f>IF(LEFT(C185,1)="1",IFERROR(INDEX(单位卡分表!B:B,MATCH(C185,单位卡分表!A:A,0)),"未找到"),IF(LEFT(C185,1)="2",IFERROR(INDEX(技能卡分表!B:B,MATCH(C185,技能卡分表!A:A,0)),"未找到"),IF(LEFT(C185,1)="3",IFERROR(INDEX('永久加成分表（废弃）'!B:B,MATCH(C185,'永久加成分表（废弃）'!A:A,0)),"未找到"),IF(LEFT(C185,1)="4",IFERROR(INDEX(组件分表!C:C,MATCH(VALUE(LEFT(C185,4)),组件分表!A:A,0)),"未找到"),"不匹配"))))</f>
        <v>急救引擎</v>
      </c>
      <c r="F185" s="26" t="str">
        <f>IF(LEFT(C185,1)="1",IFERROR(INDEX(单位卡分表!P:P,MATCH(C185,单位卡分表!A:A,0)),"未找到"),IF(LEFT(C185,1)="2",IFERROR(INDEX(技能卡分表!P:P,MATCH(C185,技能卡分表!A:A,0)),"未找到"),IF(LEFT(C185,1)="3",IFERROR(INDEX('永久加成分表（废弃）'!N:N,MATCH(C185,'永久加成分表（废弃）'!A:A,0)),"未找到"),IF(LEFT(C185,1)="4",IFERROR(INDEX(组件分表!L:L,MATCH(VALUE(LEFT(C185,4)),组件分表!A:A,0)),"未找到"),"不匹配"))))</f>
        <v>每个我方回合和敌方回合：我方英雄首次血量降至一半以下，对我方方舟造成一定伤害，为英雄回复{0}生命</v>
      </c>
      <c r="G185" s="26" t="str">
        <f>IF(LEFT(C185,1)="1",IFERROR(INDEX(单位卡分表!Q:Q,MATCH(C185,单位卡分表!A:A,0)),"未找到"),IF(LEFT(C185,1)="2",IFERROR(INDEX(技能卡分表!Q:Q,MATCH(C185,技能卡分表!A:A,0)),"未找到"),IF(LEFT(C185,1)="3",IFERROR(INDEX('永久加成分表（废弃）'!O:O,MATCH(C185,'永久加成分表（废弃）'!A:A,0)),"未找到"),IF(LEFT(C185,1)="4",IFERROR(INDEX(组件分表!S:S,MATCH(VALUE(LEFT(C185,4)),组件分表!A:A,0)),"未找到"),"不匹配"))))</f>
        <v>{0：回复生命值，1：方舟伤害像素个数，2：方舟伤害}</v>
      </c>
      <c r="H185" s="44">
        <f t="shared" si="2"/>
        <v>403621</v>
      </c>
      <c r="I185" s="44" t="str">
        <f>IF(LEFT(C185,1)="1",IFERROR(IF(INDEX(单位卡分表!AG:AG,MATCH(C185,单位卡分表!A:A,0))=0,"",INDEX(单位卡分表!AG:AG,MATCH(C185,单位卡分表!A:A,0))),"未找到"),IF(LEFT(C185,1)="2",IFERROR(IF(INDEX(技能卡分表!AG:AG,MATCH(C185,技能卡分表!A:A,0))=0,"",INDEX(技能卡分表!AG:AG,MATCH(C185,技能卡分表!A:A,0))),"未找到"),IF(LEFT(C185,1)="3",IFERROR(IF(INDEX('永久加成分表（废弃）'!AF:AF,MATCH(C185,'永久加成分表（废弃）'!A:A,0))=0,"",INDEX('永久加成分表（废弃）'!AF:AF,MATCH(C185,'永久加成分表（废弃）'!A:A,0))),"未找到"),IF(LEFT(C185,1)="4",IFERROR(IF(INDEX(组件分表!R:R,MATCH(VALUE(LEFT(C185,4)),组件分表!A:A,0))=0,"",INDEX(组件分表!R:R,MATCH(VALUE(LEFT(C185,4)),组件分表!A:A,0))),"未找到"),"不匹配"))))</f>
        <v>ArkPartFrstAidEngine</v>
      </c>
      <c r="J185" s="89">
        <v>6</v>
      </c>
      <c r="K185" s="90" t="str">
        <f>IF(LEFT(C185,1)="1",IFERROR(CHOOSE(MATCH(INDEX(单位卡分表!C:C,MATCH(C185,单位卡分表!A:A,0)),{1,4,6},0),"单位卡","英雄卡","雇佣兵卡"),""),"")</f>
        <v/>
      </c>
      <c r="L185" s="105"/>
      <c r="M185" s="105"/>
      <c r="N185" s="80"/>
      <c r="O185" s="80"/>
      <c r="P185" s="80"/>
      <c r="Q185" s="80"/>
      <c r="R185" s="80"/>
      <c r="S185" s="80"/>
      <c r="T185" s="94" t="str">
        <f>IFERROR(IF(LEFT(C185,1)="1",IF(INDEX(单位卡分表!AE:AE,MATCH(C185,单位卡分表!A:A,0))=0,"",INDEX(单位卡分表!AE:AE,MATCH(C185,单位卡分表!A:A,0))),IF(LEFT(C185,1)="2",IF(INDEX(技能卡分表!AE:AE,MATCH(C185,技能卡分表!A:A,0))=0,"",INDEX(技能卡分表!AE:AE,MATCH(C185,技能卡分表!A:A,0))),IF(LEFT(C185,1)="4",IF(INDEX(组件分表!W:W,MATCH(VALUE(LEFT(C185,4)),组件分表!A:A,0))=0,"",INDEX(组件分表!W:W,MATCH(VALUE(LEFT(C185,4)),组件分表!A:A,0))),""))),"")</f>
        <v/>
      </c>
      <c r="U185" s="95" t="str">
        <f>IFERROR(IF(LEFT(C185,1)="1",IF(INDEX(单位卡分表!AF:AF,MATCH(C185,单位卡分表!A:A,0))=0,"",INDEX(单位卡分表!AF:AF,MATCH(C185,单位卡分表!A:A,0))),IF(LEFT(C185,1)="2",IF(INDEX(技能卡分表!AF:AF,MATCH(C185,技能卡分表!A:A,0))=0,"",INDEX(技能卡分表!AF:AF,MATCH(C185,技能卡分表!A:A,0))),IF(LEFT(C185,1)="4",IF(INDEX(组件分表!X:X,MATCH(VALUE(LEFT(C185,4)),组件分表!A:A,0))=0,"",INDEX(组件分表!X:X,MATCH(VALUE(LEFT(C185,4)),组件分表!A:A,0))),""))),"")</f>
        <v/>
      </c>
      <c r="V185" s="96" t="b">
        <v>0</v>
      </c>
      <c r="W185" s="97">
        <v>100</v>
      </c>
      <c r="X185" s="97">
        <v>60</v>
      </c>
      <c r="Y185" s="97">
        <v>60</v>
      </c>
      <c r="Z185" s="97"/>
      <c r="AA185" s="97"/>
      <c r="AB185" s="97"/>
      <c r="AC185" s="102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</row>
    <row r="186" ht="19" customHeight="1" spans="1:112">
      <c r="A186" s="9" t="str">
        <f t="shared" si="3"/>
        <v>是</v>
      </c>
      <c r="B186" s="9" t="str">
        <f>组件ID生成表!S41</f>
        <v>40374</v>
      </c>
      <c r="C186" s="44">
        <v>40374</v>
      </c>
      <c r="D186" s="44"/>
      <c r="E186" s="64" t="str">
        <f>IF(LEFT(C186,1)="1",IFERROR(INDEX(单位卡分表!B:B,MATCH(C186,单位卡分表!A:A,0)),"未找到"),IF(LEFT(C186,1)="2",IFERROR(INDEX(技能卡分表!B:B,MATCH(C186,技能卡分表!A:A,0)),"未找到"),IF(LEFT(C186,1)="3",IFERROR(INDEX('永久加成分表（废弃）'!B:B,MATCH(C186,'永久加成分表（废弃）'!A:A,0)),"未找到"),IF(LEFT(C186,1)="4",IFERROR(INDEX(组件分表!C:C,MATCH(VALUE(LEFT(C186,4)),组件分表!A:A,0)),"未找到"),"不匹配"))))</f>
        <v>商店引擎</v>
      </c>
      <c r="F186" s="26" t="str">
        <f>IF(LEFT(C186,1)="1",IFERROR(INDEX(单位卡分表!P:P,MATCH(C186,单位卡分表!A:A,0)),"未找到"),IF(LEFT(C186,1)="2",IFERROR(INDEX(技能卡分表!P:P,MATCH(C186,技能卡分表!A:A,0)),"未找到"),IF(LEFT(C186,1)="3",IFERROR(INDEX('永久加成分表（废弃）'!N:N,MATCH(C186,'永久加成分表（废弃）'!A:A,0)),"未找到"),IF(LEFT(C186,1)="4",IFERROR(INDEX(组件分表!L:L,MATCH(VALUE(LEFT(C186,4)),组件分表!A:A,0)),"未找到"),"不匹配"))))</f>
        <v>打出时，每回合开始时：给与{0}张随机同星一次性卡</v>
      </c>
      <c r="G186" s="26" t="str">
        <f>IF(LEFT(C186,1)="1",IFERROR(INDEX(单位卡分表!Q:Q,MATCH(C186,单位卡分表!A:A,0)),"未找到"),IF(LEFT(C186,1)="2",IFERROR(INDEX(技能卡分表!Q:Q,MATCH(C186,技能卡分表!A:A,0)),"未找到"),IF(LEFT(C186,1)="3",IFERROR(INDEX('永久加成分表（废弃）'!O:O,MATCH(C186,'永久加成分表（废弃）'!A:A,0)),"未找到"),IF(LEFT(C186,1)="4",IFERROR(INDEX(组件分表!S:S,MATCH(VALUE(LEFT(C186,4)),组件分表!A:A,0)),"未找到"),"不匹配"))))</f>
        <v>{0：数量}</v>
      </c>
      <c r="H186" s="44">
        <f t="shared" si="2"/>
        <v>403741</v>
      </c>
      <c r="I186" s="44" t="str">
        <f>IF(LEFT(C186,1)="1",IFERROR(IF(INDEX(单位卡分表!AG:AG,MATCH(C186,单位卡分表!A:A,0))=0,"",INDEX(单位卡分表!AG:AG,MATCH(C186,单位卡分表!A:A,0))),"未找到"),IF(LEFT(C186,1)="2",IFERROR(IF(INDEX(技能卡分表!AG:AG,MATCH(C186,技能卡分表!A:A,0))=0,"",INDEX(技能卡分表!AG:AG,MATCH(C186,技能卡分表!A:A,0))),"未找到"),IF(LEFT(C186,1)="3",IFERROR(IF(INDEX('永久加成分表（废弃）'!AF:AF,MATCH(C186,'永久加成分表（废弃）'!A:A,0))=0,"",INDEX('永久加成分表（废弃）'!AF:AF,MATCH(C186,'永久加成分表（废弃）'!A:A,0))),"未找到"),IF(LEFT(C186,1)="4",IFERROR(IF(INDEX(组件分表!R:R,MATCH(VALUE(LEFT(C186,4)),组件分表!A:A,0))=0,"",INDEX(组件分表!R:R,MATCH(VALUE(LEFT(C186,4)),组件分表!A:A,0))),"未找到"),"不匹配"))))</f>
        <v>ArkPartShopEngine</v>
      </c>
      <c r="J186" s="89">
        <v>12</v>
      </c>
      <c r="K186" s="90"/>
      <c r="L186" s="105"/>
      <c r="M186" s="105"/>
      <c r="N186" s="80"/>
      <c r="O186" s="80"/>
      <c r="P186" s="80"/>
      <c r="Q186" s="80"/>
      <c r="R186" s="80"/>
      <c r="S186" s="80"/>
      <c r="T186" s="94"/>
      <c r="U186" s="95"/>
      <c r="V186" s="96" t="b">
        <v>0</v>
      </c>
      <c r="W186" s="97">
        <v>2</v>
      </c>
      <c r="X186" s="97"/>
      <c r="Y186" s="97"/>
      <c r="Z186" s="97"/>
      <c r="AA186" s="97"/>
      <c r="AB186" s="97"/>
      <c r="AC186" s="102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</row>
    <row r="187" spans="1:112">
      <c r="A187" s="9" t="str">
        <f t="shared" si="3"/>
        <v>是</v>
      </c>
      <c r="B187" s="9" t="str">
        <f>组件ID生成表!S42</f>
        <v>40383</v>
      </c>
      <c r="C187" s="44" t="s">
        <v>564</v>
      </c>
      <c r="D187" s="44"/>
      <c r="E187" s="64" t="str">
        <f>IF(LEFT(C187,1)="1",IFERROR(INDEX(单位卡分表!B:B,MATCH(C187,单位卡分表!A:A,0)),"未找到"),IF(LEFT(C187,1)="2",IFERROR(INDEX(技能卡分表!B:B,MATCH(C187,技能卡分表!A:A,0)),"未找到"),IF(LEFT(C187,1)="3",IFERROR(INDEX('永久加成分表（废弃）'!B:B,MATCH(C187,'永久加成分表（废弃）'!A:A,0)),"未找到"),IF(LEFT(C187,1)="4",IFERROR(INDEX(组件分表!C:C,MATCH(VALUE(LEFT(C187,4)),组件分表!A:A,0)),"未找到"),"不匹配"))))</f>
        <v>转移引擎</v>
      </c>
      <c r="F187" s="26" t="str">
        <f>IF(LEFT(C187,1)="1",IFERROR(INDEX(单位卡分表!P:P,MATCH(C187,单位卡分表!A:A,0)),"未找到"),IF(LEFT(C187,1)="2",IFERROR(INDEX(技能卡分表!P:P,MATCH(C187,技能卡分表!A:A,0)),"未找到"),IF(LEFT(C187,1)="3",IFERROR(INDEX('永久加成分表（废弃）'!N:N,MATCH(C187,'永久加成分表（废弃）'!A:A,0)),"未找到"),IF(LEFT(C187,1)="4",IFERROR(INDEX(组件分表!L:L,MATCH(VALUE(LEFT(C187,4)),组件分表!A:A,0)),"未找到"),"不匹配"))))</f>
        <v>回合结束时：对我方英雄造成{0}伤害，为所有我方随从永久+{1}生命</v>
      </c>
      <c r="G187" s="26" t="str">
        <f>IF(LEFT(C187,1)="1",IFERROR(INDEX(单位卡分表!Q:Q,MATCH(C187,单位卡分表!A:A,0)),"未找到"),IF(LEFT(C187,1)="2",IFERROR(INDEX(技能卡分表!Q:Q,MATCH(C187,技能卡分表!A:A,0)),"未找到"),IF(LEFT(C187,1)="3",IFERROR(INDEX('永久加成分表（废弃）'!O:O,MATCH(C187,'永久加成分表（废弃）'!A:A,0)),"未找到"),IF(LEFT(C187,1)="4",IFERROR(INDEX(组件分表!S:S,MATCH(VALUE(LEFT(C187,4)),组件分表!A:A,0)),"未找到"),"不匹配"))))</f>
        <v>{0：英雄伤害 1：随从生命}</v>
      </c>
      <c r="H187" s="44">
        <f t="shared" si="2"/>
        <v>403831</v>
      </c>
      <c r="I187" s="44" t="str">
        <f>IF(LEFT(C187,1)="1",IFERROR(IF(INDEX(单位卡分表!AG:AG,MATCH(C187,单位卡分表!A:A,0))=0,"",INDEX(单位卡分表!AG:AG,MATCH(C187,单位卡分表!A:A,0))),"未找到"),IF(LEFT(C187,1)="2",IFERROR(IF(INDEX(技能卡分表!AG:AG,MATCH(C187,技能卡分表!A:A,0))=0,"",INDEX(技能卡分表!AG:AG,MATCH(C187,技能卡分表!A:A,0))),"未找到"),IF(LEFT(C187,1)="3",IFERROR(IF(INDEX('永久加成分表（废弃）'!AF:AF,MATCH(C187,'永久加成分表（废弃）'!A:A,0))=0,"",INDEX('永久加成分表（废弃）'!AF:AF,MATCH(C187,'永久加成分表（废弃）'!A:A,0))),"未找到"),IF(LEFT(C187,1)="4",IFERROR(IF(INDEX(组件分表!R:R,MATCH(VALUE(LEFT(C187,4)),组件分表!A:A,0))=0,"",INDEX(组件分表!R:R,MATCH(VALUE(LEFT(C187,4)),组件分表!A:A,0))),"未找到"),"不匹配"))))</f>
        <v>ArkPartTransferEngine</v>
      </c>
      <c r="J187" s="89">
        <v>9</v>
      </c>
      <c r="K187" s="90" t="str">
        <f>IF(LEFT(C187,1)="1",IFERROR(CHOOSE(MATCH(INDEX(单位卡分表!C:C,MATCH(C187,单位卡分表!A:A,0)),{1,4,6},0),"单位卡","英雄卡","雇佣兵卡"),""),"")</f>
        <v/>
      </c>
      <c r="L187" s="105"/>
      <c r="M187" s="105"/>
      <c r="N187" s="80"/>
      <c r="O187" s="80"/>
      <c r="P187" s="80"/>
      <c r="Q187" s="80"/>
      <c r="R187" s="80"/>
      <c r="S187" s="80"/>
      <c r="T187" s="94" t="str">
        <f>IFERROR(IF(LEFT(C187,1)="1",IF(INDEX(单位卡分表!AE:AE,MATCH(C187,单位卡分表!A:A,0))=0,"",INDEX(单位卡分表!AE:AE,MATCH(C187,单位卡分表!A:A,0))),IF(LEFT(C187,1)="2",IF(INDEX(技能卡分表!AE:AE,MATCH(C187,技能卡分表!A:A,0))=0,"",INDEX(技能卡分表!AE:AE,MATCH(C187,技能卡分表!A:A,0))),IF(LEFT(C187,1)="4",IF(INDEX(组件分表!W:W,MATCH(VALUE(LEFT(C187,4)),组件分表!A:A,0))=0,"",INDEX(组件分表!W:W,MATCH(VALUE(LEFT(C187,4)),组件分表!A:A,0))),""))),"")</f>
        <v/>
      </c>
      <c r="U187" s="95" t="str">
        <f>IFERROR(IF(LEFT(C187,1)="1",IF(INDEX(单位卡分表!AF:AF,MATCH(C187,单位卡分表!A:A,0))=0,"",INDEX(单位卡分表!AF:AF,MATCH(C187,单位卡分表!A:A,0))),IF(LEFT(C187,1)="2",IF(INDEX(技能卡分表!AF:AF,MATCH(C187,技能卡分表!A:A,0))=0,"",INDEX(技能卡分表!AF:AF,MATCH(C187,技能卡分表!A:A,0))),IF(LEFT(C187,1)="4",IF(INDEX(组件分表!X:X,MATCH(VALUE(LEFT(C187,4)),组件分表!A:A,0))=0,"",INDEX(组件分表!X:X,MATCH(VALUE(LEFT(C187,4)),组件分表!A:A,0))),""))),"")</f>
        <v/>
      </c>
      <c r="V187" s="96" t="b">
        <v>0</v>
      </c>
      <c r="W187" s="97">
        <v>50</v>
      </c>
      <c r="X187" s="97">
        <v>15</v>
      </c>
      <c r="Y187" s="97"/>
      <c r="Z187" s="97"/>
      <c r="AA187" s="97"/>
      <c r="AB187" s="97"/>
      <c r="AC187" s="102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</row>
    <row r="188" spans="1:112">
      <c r="A188" s="9" t="str">
        <f t="shared" si="3"/>
        <v>是</v>
      </c>
      <c r="B188" s="9" t="str">
        <f>组件ID生成表!S43</f>
        <v>40394</v>
      </c>
      <c r="C188" s="44" t="s">
        <v>567</v>
      </c>
      <c r="D188" s="44"/>
      <c r="E188" s="64" t="str">
        <f>IF(LEFT(C188,1)="1",IFERROR(INDEX(单位卡分表!B:B,MATCH(C188,单位卡分表!A:A,0)),"未找到"),IF(LEFT(C188,1)="2",IFERROR(INDEX(技能卡分表!B:B,MATCH(C188,技能卡分表!A:A,0)),"未找到"),IF(LEFT(C188,1)="3",IFERROR(INDEX('永久加成分表（废弃）'!B:B,MATCH(C188,'永久加成分表（废弃）'!A:A,0)),"未找到"),IF(LEFT(C188,1)="4",IFERROR(INDEX(组件分表!C:C,MATCH(VALUE(LEFT(C188,4)),组件分表!A:A,0)),"未找到"),"不匹配"))))</f>
        <v>方舟炮弹</v>
      </c>
      <c r="F188" s="26" t="str">
        <f>IF(LEFT(C188,1)="1",IFERROR(INDEX(单位卡分表!P:P,MATCH(C188,单位卡分表!A:A,0)),"未找到"),IF(LEFT(C188,1)="2",IFERROR(INDEX(技能卡分表!P:P,MATCH(C188,技能卡分表!A:A,0)),"未找到"),IF(LEFT(C188,1)="3",IFERROR(INDEX('永久加成分表（废弃）'!N:N,MATCH(C188,'永久加成分表（废弃）'!A:A,0)),"未找到"),IF(LEFT(C188,1)="4",IFERROR(INDEX(组件分表!L:L,MATCH(VALUE(LEFT(C188,4)),组件分表!A:A,0)),"未找到"),"不匹配"))))</f>
        <v>方舟炮的炮弹</v>
      </c>
      <c r="G188" s="26">
        <f>IF(LEFT(C188,1)="1",IFERROR(INDEX(单位卡分表!Q:Q,MATCH(C188,单位卡分表!A:A,0)),"未找到"),IF(LEFT(C188,1)="2",IFERROR(INDEX(技能卡分表!Q:Q,MATCH(C188,技能卡分表!A:A,0)),"未找到"),IF(LEFT(C188,1)="3",IFERROR(INDEX('永久加成分表（废弃）'!O:O,MATCH(C188,'永久加成分表（废弃）'!A:A,0)),"未找到"),IF(LEFT(C188,1)="4",IFERROR(INDEX(组件分表!S:S,MATCH(VALUE(LEFT(C188,4)),组件分表!A:A,0)),"未找到"),"不匹配"))))</f>
        <v>0</v>
      </c>
      <c r="H188" s="44">
        <f t="shared" si="2"/>
        <v>403941</v>
      </c>
      <c r="I188" s="44" t="str">
        <f>IF(LEFT(C188,1)="1",IFERROR(IF(INDEX(单位卡分表!AG:AG,MATCH(C188,单位卡分表!A:A,0))=0,"",INDEX(单位卡分表!AG:AG,MATCH(C188,单位卡分表!A:A,0))),"未找到"),IF(LEFT(C188,1)="2",IFERROR(IF(INDEX(技能卡分表!AG:AG,MATCH(C188,技能卡分表!A:A,0))=0,"",INDEX(技能卡分表!AG:AG,MATCH(C188,技能卡分表!A:A,0))),"未找到"),IF(LEFT(C188,1)="3",IFERROR(IF(INDEX('永久加成分表（废弃）'!AF:AF,MATCH(C188,'永久加成分表（废弃）'!A:A,0))=0,"",INDEX('永久加成分表（废弃）'!AF:AF,MATCH(C188,'永久加成分表（废弃）'!A:A,0))),"未找到"),IF(LEFT(C188,1)="4",IFERROR(IF(INDEX(组件分表!R:R,MATCH(VALUE(LEFT(C188,4)),组件分表!A:A,0))=0,"",INDEX(组件分表!R:R,MATCH(VALUE(LEFT(C188,4)),组件分表!A:A,0))),"未找到"),"不匹配"))))</f>
        <v>GunBullet</v>
      </c>
      <c r="J188" s="89"/>
      <c r="K188" s="90" t="str">
        <f>IF(LEFT(C188,1)="1",IFERROR(CHOOSE(MATCH(INDEX(单位卡分表!C:C,MATCH(C188,单位卡分表!A:A,0)),{1,4,6},0),"单位卡","英雄卡","雇佣兵卡"),""),"")</f>
        <v/>
      </c>
      <c r="L188" s="105"/>
      <c r="M188" s="105"/>
      <c r="N188" s="80">
        <v>9.87</v>
      </c>
      <c r="O188" s="80">
        <v>0.5</v>
      </c>
      <c r="P188" s="80">
        <v>0.1</v>
      </c>
      <c r="Q188" s="80">
        <v>0.94</v>
      </c>
      <c r="R188" s="80">
        <v>0.61</v>
      </c>
      <c r="S188" s="80">
        <v>5</v>
      </c>
      <c r="T188" s="94" t="str">
        <f>IFERROR(IF(LEFT(C188,1)="1",IF(INDEX(单位卡分表!AE:AE,MATCH(C188,单位卡分表!A:A,0))=0,"",INDEX(单位卡分表!AE:AE,MATCH(C188,单位卡分表!A:A,0))),IF(LEFT(C188,1)="2",IF(INDEX(技能卡分表!AE:AE,MATCH(C188,技能卡分表!A:A,0))=0,"",INDEX(技能卡分表!AE:AE,MATCH(C188,技能卡分表!A:A,0))),IF(LEFT(C188,1)="4",IF(INDEX(组件分表!W:W,MATCH(VALUE(LEFT(C188,4)),组件分表!A:A,0))=0,"",INDEX(组件分表!W:W,MATCH(VALUE(LEFT(C188,4)),组件分表!A:A,0))),""))),"")</f>
        <v>Times</v>
      </c>
      <c r="U188" s="95">
        <f>IFERROR(IF(LEFT(C188,1)="1",IF(INDEX(单位卡分表!AF:AF,MATCH(C188,单位卡分表!A:A,0))=0,"",INDEX(单位卡分表!AF:AF,MATCH(C188,单位卡分表!A:A,0))),IF(LEFT(C188,1)="2",IF(INDEX(技能卡分表!AF:AF,MATCH(C188,技能卡分表!A:A,0))=0,"",INDEX(技能卡分表!AF:AF,MATCH(C188,技能卡分表!A:A,0))),IF(LEFT(C188,1)="4",IF(INDEX(组件分表!X:X,MATCH(VALUE(LEFT(C188,4)),组件分表!A:A,0))=0,"",INDEX(组件分表!X:X,MATCH(VALUE(LEFT(C188,4)),组件分表!A:A,0))),""))),"")</f>
        <v>1</v>
      </c>
      <c r="V188" s="96" t="b">
        <v>0</v>
      </c>
      <c r="W188" s="97">
        <v>52</v>
      </c>
      <c r="X188" s="97"/>
      <c r="Y188" s="97"/>
      <c r="Z188" s="97"/>
      <c r="AA188" s="97"/>
      <c r="AB188" s="97"/>
      <c r="AC188" s="102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</row>
    <row r="189" spans="1:112">
      <c r="A189" s="9" t="str">
        <f t="shared" si="3"/>
        <v>是</v>
      </c>
      <c r="B189" s="9" t="str">
        <f>组件ID生成表!S44</f>
        <v>40404</v>
      </c>
      <c r="C189" s="44" t="s">
        <v>570</v>
      </c>
      <c r="D189" s="44"/>
      <c r="E189" s="64" t="str">
        <f>IF(LEFT(C189,1)="1",IFERROR(INDEX(单位卡分表!B:B,MATCH(C189,单位卡分表!A:A,0)),"未找到"),IF(LEFT(C189,1)="2",IFERROR(INDEX(技能卡分表!B:B,MATCH(C189,技能卡分表!A:A,0)),"未找到"),IF(LEFT(C189,1)="3",IFERROR(INDEX('永久加成分表（废弃）'!B:B,MATCH(C189,'永久加成分表（废弃）'!A:A,0)),"未找到"),IF(LEFT(C189,1)="4",IFERROR(INDEX(组件分表!C:C,MATCH(VALUE(LEFT(C189,4)),组件分表!A:A,0)),"未找到"),"不匹配"))))</f>
        <v>冰冻炮弹</v>
      </c>
      <c r="F189" s="26" t="str">
        <f>IF(LEFT(C189,1)="1",IFERROR(INDEX(单位卡分表!P:P,MATCH(C189,单位卡分表!A:A,0)),"未找到"),IF(LEFT(C189,1)="2",IFERROR(INDEX(技能卡分表!P:P,MATCH(C189,技能卡分表!A:A,0)),"未找到"),IF(LEFT(C189,1)="3",IFERROR(INDEX('永久加成分表（废弃）'!N:N,MATCH(C189,'永久加成分表（废弃）'!A:A,0)),"未找到"),IF(LEFT(C189,1)="4",IFERROR(INDEX(组件分表!L:L,MATCH(VALUE(LEFT(C189,4)),组件分表!A:A,0)),"未找到"),"不匹配"))))</f>
        <v>冰冻炮的炮弹</v>
      </c>
      <c r="G189" s="26">
        <f>IF(LEFT(C189,1)="1",IFERROR(INDEX(单位卡分表!Q:Q,MATCH(C189,单位卡分表!A:A,0)),"未找到"),IF(LEFT(C189,1)="2",IFERROR(INDEX(技能卡分表!Q:Q,MATCH(C189,技能卡分表!A:A,0)),"未找到"),IF(LEFT(C189,1)="3",IFERROR(INDEX('永久加成分表（废弃）'!O:O,MATCH(C189,'永久加成分表（废弃）'!A:A,0)),"未找到"),IF(LEFT(C189,1)="4",IFERROR(INDEX(组件分表!S:S,MATCH(VALUE(LEFT(C189,4)),组件分表!A:A,0)),"未找到"),"不匹配"))))</f>
        <v>0</v>
      </c>
      <c r="H189" s="44">
        <f t="shared" si="2"/>
        <v>404041</v>
      </c>
      <c r="I189" s="44" t="str">
        <f>IF(LEFT(C189,1)="1",IFERROR(IF(INDEX(单位卡分表!AG:AG,MATCH(C189,单位卡分表!A:A,0))=0,"",INDEX(单位卡分表!AG:AG,MATCH(C189,单位卡分表!A:A,0))),"未找到"),IF(LEFT(C189,1)="2",IFERROR(IF(INDEX(技能卡分表!AG:AG,MATCH(C189,技能卡分表!A:A,0))=0,"",INDEX(技能卡分表!AG:AG,MATCH(C189,技能卡分表!A:A,0))),"未找到"),IF(LEFT(C189,1)="3",IFERROR(IF(INDEX('永久加成分表（废弃）'!AF:AF,MATCH(C189,'永久加成分表（废弃）'!A:A,0))=0,"",INDEX('永久加成分表（废弃）'!AF:AF,MATCH(C189,'永久加成分表（废弃）'!A:A,0))),"未找到"),IF(LEFT(C189,1)="4",IFERROR(IF(INDEX(组件分表!R:R,MATCH(VALUE(LEFT(C189,4)),组件分表!A:A,0))=0,"",INDEX(组件分表!R:R,MATCH(VALUE(LEFT(C189,4)),组件分表!A:A,0))),"未找到"),"不匹配"))))</f>
        <v>GunBullet</v>
      </c>
      <c r="J189" s="107"/>
      <c r="K189" s="90" t="str">
        <f>IF(LEFT(C189,1)="1",IFERROR(CHOOSE(MATCH(INDEX(单位卡分表!C:C,MATCH(C189,单位卡分表!A:A,0)),{1,4,6},0),"单位卡","英雄卡","雇佣兵卡"),""),"")</f>
        <v/>
      </c>
      <c r="L189" s="105"/>
      <c r="M189" s="105"/>
      <c r="N189" s="80">
        <v>9.87</v>
      </c>
      <c r="O189" s="80">
        <v>0.5</v>
      </c>
      <c r="P189" s="80">
        <v>0.1</v>
      </c>
      <c r="Q189" s="80">
        <v>0.94</v>
      </c>
      <c r="R189" s="80">
        <v>0.61</v>
      </c>
      <c r="S189" s="80">
        <v>5</v>
      </c>
      <c r="T189" s="94" t="str">
        <f>IFERROR(IF(LEFT(C189,1)="1",IF(INDEX(单位卡分表!AE:AE,MATCH(C189,单位卡分表!A:A,0))=0,"",INDEX(单位卡分表!AE:AE,MATCH(C189,单位卡分表!A:A,0))),IF(LEFT(C189,1)="2",IF(INDEX(技能卡分表!AE:AE,MATCH(C189,技能卡分表!A:A,0))=0,"",INDEX(技能卡分表!AE:AE,MATCH(C189,技能卡分表!A:A,0))),IF(LEFT(C189,1)="4",IF(INDEX(组件分表!W:W,MATCH(VALUE(LEFT(C189,4)),组件分表!A:A,0))=0,"",INDEX(组件分表!W:W,MATCH(VALUE(LEFT(C189,4)),组件分表!A:A,0))),""))),"")</f>
        <v>Times</v>
      </c>
      <c r="U189" s="95">
        <f>IFERROR(IF(LEFT(C189,1)="1",IF(INDEX(单位卡分表!AF:AF,MATCH(C189,单位卡分表!A:A,0))=0,"",INDEX(单位卡分表!AF:AF,MATCH(C189,单位卡分表!A:A,0))),IF(LEFT(C189,1)="2",IF(INDEX(技能卡分表!AF:AF,MATCH(C189,技能卡分表!A:A,0))=0,"",INDEX(技能卡分表!AF:AF,MATCH(C189,技能卡分表!A:A,0))),IF(LEFT(C189,1)="4",IF(INDEX(组件分表!X:X,MATCH(VALUE(LEFT(C189,4)),组件分表!A:A,0))=0,"",INDEX(组件分表!X:X,MATCH(VALUE(LEFT(C189,4)),组件分表!A:A,0))),""))),"")</f>
        <v>1</v>
      </c>
      <c r="V189" s="96" t="b">
        <v>0</v>
      </c>
      <c r="W189" s="97">
        <v>20</v>
      </c>
      <c r="X189" s="97"/>
      <c r="Y189" s="97"/>
      <c r="Z189" s="97"/>
      <c r="AA189" s="97"/>
      <c r="AB189" s="97"/>
      <c r="AC189" s="102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</row>
    <row r="190" ht="19" customHeight="1" spans="1:112">
      <c r="A190" s="9" t="str">
        <f t="shared" si="3"/>
        <v>是</v>
      </c>
      <c r="B190" s="9" t="str">
        <f>组件ID生成表!S45</f>
        <v>40412</v>
      </c>
      <c r="C190" s="44">
        <v>40412</v>
      </c>
      <c r="D190" s="44"/>
      <c r="E190" s="64" t="str">
        <f>IF(LEFT(C190,1)="1",IFERROR(INDEX(单位卡分表!B:B,MATCH(C190,单位卡分表!A:A,0)),"未找到"),IF(LEFT(C190,1)="2",IFERROR(INDEX(技能卡分表!B:B,MATCH(C190,技能卡分表!A:A,0)),"未找到"),IF(LEFT(C190,1)="3",IFERROR(INDEX('永久加成分表（废弃）'!B:B,MATCH(C190,'永久加成分表（废弃）'!A:A,0)),"未找到"),IF(LEFT(C190,1)="4",IFERROR(INDEX(组件分表!C:C,MATCH(VALUE(LEFT(C190,4)),组件分表!A:A,0)),"未找到"),"不匹配"))))</f>
        <v>承伤引擎</v>
      </c>
      <c r="F190" s="26" t="str">
        <f>IF(LEFT(C190,1)="1",IFERROR(INDEX(单位卡分表!P:P,MATCH(C190,单位卡分表!A:A,0)),"未找到"),IF(LEFT(C190,1)="2",IFERROR(INDEX(技能卡分表!P:P,MATCH(C190,技能卡分表!A:A,0)),"未找到"),IF(LEFT(C190,1)="3",IFERROR(INDEX('永久加成分表（废弃）'!N:N,MATCH(C190,'永久加成分表（废弃）'!A:A,0)),"未找到"),IF(LEFT(C190,1)="4",IFERROR(INDEX(组件分表!L:L,MATCH(VALUE(LEFT(C190,4)),组件分表!A:A,0)),"未找到"),"不匹配"))))</f>
        <v>我方英雄每次受伤：本组件受到{0}点伤害，使我方英雄减免{1}点伤害</v>
      </c>
      <c r="G190" s="26" t="str">
        <f>IF(LEFT(C190,1)="1",IFERROR(INDEX(单位卡分表!Q:Q,MATCH(C190,单位卡分表!A:A,0)),"未找到"),IF(LEFT(C190,1)="2",IFERROR(INDEX(技能卡分表!Q:Q,MATCH(C190,技能卡分表!A:A,0)),"未找到"),IF(LEFT(C190,1)="3",IFERROR(INDEX('永久加成分表（废弃）'!O:O,MATCH(C190,'永久加成分表（废弃）'!A:A,0)),"未找到"),IF(LEFT(C190,1)="4",IFERROR(INDEX(组件分表!S:S,MATCH(VALUE(LEFT(C190,4)),组件分表!A:A,0)),"未找到"),"不匹配"))))</f>
        <v>{0：组件伤害 1：减伤值}</v>
      </c>
      <c r="H190" s="44">
        <f t="shared" si="2"/>
        <v>404121</v>
      </c>
      <c r="I190" s="44" t="str">
        <f>IF(LEFT(C190,1)="1",IFERROR(IF(INDEX(单位卡分表!AG:AG,MATCH(C190,单位卡分表!A:A,0))=0,"",INDEX(单位卡分表!AG:AG,MATCH(C190,单位卡分表!A:A,0))),"未找到"),IF(LEFT(C190,1)="2",IFERROR(IF(INDEX(技能卡分表!AG:AG,MATCH(C190,技能卡分表!A:A,0))=0,"",INDEX(技能卡分表!AG:AG,MATCH(C190,技能卡分表!A:A,0))),"未找到"),IF(LEFT(C190,1)="3",IFERROR(IF(INDEX('永久加成分表（废弃）'!AF:AF,MATCH(C190,'永久加成分表（废弃）'!A:A,0))=0,"",INDEX('永久加成分表（废弃）'!AF:AF,MATCH(C190,'永久加成分表（废弃）'!A:A,0))),"未找到"),IF(LEFT(C190,1)="4",IFERROR(IF(INDEX(组件分表!R:R,MATCH(VALUE(LEFT(C190,4)),组件分表!A:A,0))=0,"",INDEX(组件分表!R:R,MATCH(VALUE(LEFT(C190,4)),组件分表!A:A,0))),"未找到"),"不匹配"))))</f>
        <v>ArkPartProtectEngine</v>
      </c>
      <c r="J190" s="89">
        <v>6</v>
      </c>
      <c r="K190" s="90"/>
      <c r="L190" s="105"/>
      <c r="M190" s="105"/>
      <c r="N190" s="80"/>
      <c r="O190" s="80"/>
      <c r="P190" s="80"/>
      <c r="Q190" s="80"/>
      <c r="R190" s="80"/>
      <c r="S190" s="80"/>
      <c r="T190" s="94"/>
      <c r="U190" s="95"/>
      <c r="V190" s="96" t="b">
        <v>0</v>
      </c>
      <c r="W190" s="97">
        <v>2</v>
      </c>
      <c r="X190" s="97">
        <v>4</v>
      </c>
      <c r="Y190" s="97"/>
      <c r="Z190" s="97"/>
      <c r="AA190" s="97"/>
      <c r="AB190" s="97"/>
      <c r="AC190" s="102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</row>
    <row r="191" spans="1:112">
      <c r="A191" s="9" t="str">
        <f t="shared" si="3"/>
        <v>是</v>
      </c>
      <c r="B191" s="9" t="str">
        <f>组件ID生成表!S46</f>
        <v>40421</v>
      </c>
      <c r="C191" s="44">
        <v>40421</v>
      </c>
      <c r="D191" s="44"/>
      <c r="E191" s="64" t="str">
        <f>IF(LEFT(C191,1)="1",IFERROR(INDEX(单位卡分表!B:B,MATCH(C191,单位卡分表!A:A,0)),"未找到"),IF(LEFT(C191,1)="2",IFERROR(INDEX(技能卡分表!B:B,MATCH(C191,技能卡分表!A:A,0)),"未找到"),IF(LEFT(C191,1)="3",IFERROR(INDEX('永久加成分表（废弃）'!B:B,MATCH(C191,'永久加成分表（废弃）'!A:A,0)),"未找到"),IF(LEFT(C191,1)="4",IFERROR(INDEX(组件分表!C:C,MATCH(VALUE(LEFT(C191,4)),组件分表!A:A,0)),"未找到"),"不匹配"))))</f>
        <v>初始无人机</v>
      </c>
      <c r="F191" s="26" t="str">
        <f>IF(LEFT(C191,1)="1",IFERROR(INDEX(单位卡分表!P:P,MATCH(C191,单位卡分表!A:A,0)),"未找到"),IF(LEFT(C191,1)="2",IFERROR(INDEX(技能卡分表!P:P,MATCH(C191,技能卡分表!A:A,0)),"未找到"),IF(LEFT(C191,1)="3",IFERROR(INDEX('永久加成分表（废弃）'!N:N,MATCH(C191,'永久加成分表（废弃）'!A:A,0)),"未找到"),IF(LEFT(C191,1)="4",IFERROR(INDEX(组件分表!L:L,MATCH(VALUE(LEFT(C191,4)),组件分表!A:A,0)),"未找到"),"不匹配"))))</f>
        <v>打出时，回合开始时：随机选择一个我方，为其增加{0}攻击，回合结束恢复</v>
      </c>
      <c r="G191" s="26" t="str">
        <f>IF(LEFT(C191,1)="1",IFERROR(INDEX(单位卡分表!Q:Q,MATCH(C191,单位卡分表!A:A,0)),"未找到"),IF(LEFT(C191,1)="2",IFERROR(INDEX(技能卡分表!Q:Q,MATCH(C191,技能卡分表!A:A,0)),"未找到"),IF(LEFT(C191,1)="3",IFERROR(INDEX('永久加成分表（废弃）'!O:O,MATCH(C191,'永久加成分表（废弃）'!A:A,0)),"未找到"),IF(LEFT(C191,1)="4",IFERROR(INDEX(组件分表!S:S,MATCH(VALUE(LEFT(C191,4)),组件分表!A:A,0)),"未找到"),"不匹配"))))</f>
        <v>{0：攻击}</v>
      </c>
      <c r="H191" s="44">
        <f t="shared" si="2"/>
        <v>404211</v>
      </c>
      <c r="I191" s="44" t="str">
        <f>IF(LEFT(C191,1)="1",IFERROR(IF(INDEX(单位卡分表!AG:AG,MATCH(C191,单位卡分表!A:A,0))=0,"",INDEX(单位卡分表!AG:AG,MATCH(C191,单位卡分表!A:A,0))),"未找到"),IF(LEFT(C191,1)="2",IFERROR(IF(INDEX(技能卡分表!AG:AG,MATCH(C191,技能卡分表!A:A,0))=0,"",INDEX(技能卡分表!AG:AG,MATCH(C191,技能卡分表!A:A,0))),"未找到"),IF(LEFT(C191,1)="3",IFERROR(IF(INDEX('永久加成分表（废弃）'!AF:AF,MATCH(C191,'永久加成分表（废弃）'!A:A,0))=0,"",INDEX('永久加成分表（废弃）'!AF:AF,MATCH(C191,'永久加成分表（废弃）'!A:A,0))),"未找到"),IF(LEFT(C191,1)="4",IFERROR(IF(INDEX(组件分表!R:R,MATCH(VALUE(LEFT(C191,4)),组件分表!A:A,0))=0,"",INDEX(组件分表!R:R,MATCH(VALUE(LEFT(C191,4)),组件分表!A:A,0))),"未找到"),"不匹配"))))</f>
        <v>ArkPartNormalAircraft</v>
      </c>
      <c r="J191" s="89">
        <v>5</v>
      </c>
      <c r="K191" s="90"/>
      <c r="L191" s="105"/>
      <c r="M191" s="105"/>
      <c r="N191" s="80"/>
      <c r="O191" s="80"/>
      <c r="P191" s="80"/>
      <c r="Q191" s="80"/>
      <c r="R191" s="80"/>
      <c r="S191" s="80"/>
      <c r="T191" s="94"/>
      <c r="U191" s="95"/>
      <c r="V191" s="96" t="b">
        <v>0</v>
      </c>
      <c r="W191" s="97">
        <v>2</v>
      </c>
      <c r="X191" s="97"/>
      <c r="Y191" s="97"/>
      <c r="Z191" s="97"/>
      <c r="AA191" s="97"/>
      <c r="AB191" s="97"/>
      <c r="AC191" s="102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</row>
    <row r="192" spans="1:112">
      <c r="A192" s="9" t="str">
        <f t="shared" si="3"/>
        <v>是</v>
      </c>
      <c r="B192" s="9" t="str">
        <f>组件ID生成表!S47</f>
        <v>40431</v>
      </c>
      <c r="C192" s="44" t="s">
        <v>577</v>
      </c>
      <c r="D192" s="44"/>
      <c r="E192" s="64" t="str">
        <f>IF(LEFT(C192,1)="1",IFERROR(INDEX(单位卡分表!B:B,MATCH(C192,单位卡分表!A:A,0)),"未找到"),IF(LEFT(C192,1)="2",IFERROR(INDEX(技能卡分表!B:B,MATCH(C192,技能卡分表!A:A,0)),"未找到"),IF(LEFT(C192,1)="3",IFERROR(INDEX('永久加成分表（废弃）'!B:B,MATCH(C192,'永久加成分表（废弃）'!A:A,0)),"未找到"),IF(LEFT(C192,1)="4",IFERROR(INDEX(组件分表!C:C,MATCH(VALUE(LEFT(C192,4)),组件分表!A:A,0)),"未找到"),"不匹配"))))</f>
        <v>初始炮炮弹</v>
      </c>
      <c r="F192" s="26" t="str">
        <f>IF(LEFT(C192,1)="1",IFERROR(INDEX(单位卡分表!P:P,MATCH(C192,单位卡分表!A:A,0)),"未找到"),IF(LEFT(C192,1)="2",IFERROR(INDEX(技能卡分表!P:P,MATCH(C192,技能卡分表!A:A,0)),"未找到"),IF(LEFT(C192,1)="3",IFERROR(INDEX('永久加成分表（废弃）'!N:N,MATCH(C192,'永久加成分表（废弃）'!A:A,0)),"未找到"),IF(LEFT(C192,1)="4",IFERROR(INDEX(组件分表!L:L,MATCH(VALUE(LEFT(C192,4)),组件分表!A:A,0)),"未找到"),"不匹配"))))</f>
        <v>初始炮炮弹，伤害{0}</v>
      </c>
      <c r="G192" s="26">
        <f>IF(LEFT(C192,1)="1",IFERROR(INDEX(单位卡分表!Q:Q,MATCH(C192,单位卡分表!A:A,0)),"未找到"),IF(LEFT(C192,1)="2",IFERROR(INDEX(技能卡分表!Q:Q,MATCH(C192,技能卡分表!A:A,0)),"未找到"),IF(LEFT(C192,1)="3",IFERROR(INDEX('永久加成分表（废弃）'!O:O,MATCH(C192,'永久加成分表（废弃）'!A:A,0)),"未找到"),IF(LEFT(C192,1)="4",IFERROR(INDEX(组件分表!S:S,MATCH(VALUE(LEFT(C192,4)),组件分表!A:A,0)),"未找到"),"不匹配"))))</f>
        <v>0</v>
      </c>
      <c r="H192" s="44">
        <f t="shared" si="2"/>
        <v>404311</v>
      </c>
      <c r="I192" s="44" t="str">
        <f>IF(LEFT(C192,1)="1",IFERROR(IF(INDEX(单位卡分表!AG:AG,MATCH(C192,单位卡分表!A:A,0))=0,"",INDEX(单位卡分表!AG:AG,MATCH(C192,单位卡分表!A:A,0))),"未找到"),IF(LEFT(C192,1)="2",IFERROR(IF(INDEX(技能卡分表!AG:AG,MATCH(C192,技能卡分表!A:A,0))=0,"",INDEX(技能卡分表!AG:AG,MATCH(C192,技能卡分表!A:A,0))),"未找到"),IF(LEFT(C192,1)="3",IFERROR(IF(INDEX('永久加成分表（废弃）'!AF:AF,MATCH(C192,'永久加成分表（废弃）'!A:A,0))=0,"",INDEX('永久加成分表（废弃）'!AF:AF,MATCH(C192,'永久加成分表（废弃）'!A:A,0))),"未找到"),IF(LEFT(C192,1)="4",IFERROR(IF(INDEX(组件分表!R:R,MATCH(VALUE(LEFT(C192,4)),组件分表!A:A,0))=0,"",INDEX(组件分表!R:R,MATCH(VALUE(LEFT(C192,4)),组件分表!A:A,0))),"未找到"),"不匹配"))))</f>
        <v>GunBullet</v>
      </c>
      <c r="J192" s="89"/>
      <c r="K192" s="90" t="str">
        <f>IF(LEFT(C192,1)="1",IFERROR(CHOOSE(MATCH(INDEX(单位卡分表!C:C,MATCH(C192,单位卡分表!A:A,0)),{1,4,6},0),"单位卡","英雄卡","雇佣兵卡"),""),"")</f>
        <v/>
      </c>
      <c r="L192" s="105"/>
      <c r="M192" s="105"/>
      <c r="N192" s="80">
        <v>9.87</v>
      </c>
      <c r="O192" s="80">
        <v>0.5</v>
      </c>
      <c r="P192" s="80">
        <v>0.1</v>
      </c>
      <c r="Q192" s="80">
        <v>0.94</v>
      </c>
      <c r="R192" s="80">
        <v>0.61</v>
      </c>
      <c r="S192" s="80">
        <v>5</v>
      </c>
      <c r="T192" s="94" t="str">
        <f>IFERROR(IF(LEFT(C192,1)="1",IF(INDEX(单位卡分表!AE:AE,MATCH(C192,单位卡分表!A:A,0))=0,"",INDEX(单位卡分表!AE:AE,MATCH(C192,单位卡分表!A:A,0))),IF(LEFT(C192,1)="2",IF(INDEX(技能卡分表!AE:AE,MATCH(C192,技能卡分表!A:A,0))=0,"",INDEX(技能卡分表!AE:AE,MATCH(C192,技能卡分表!A:A,0))),IF(LEFT(C192,1)="4",IF(INDEX(组件分表!W:W,MATCH(VALUE(LEFT(C192,4)),组件分表!A:A,0))=0,"",INDEX(组件分表!W:W,MATCH(VALUE(LEFT(C192,4)),组件分表!A:A,0))),""))),"")</f>
        <v>Times</v>
      </c>
      <c r="U192" s="95">
        <f>IFERROR(IF(LEFT(C192,1)="1",IF(INDEX(单位卡分表!AF:AF,MATCH(C192,单位卡分表!A:A,0))=0,"",INDEX(单位卡分表!AF:AF,MATCH(C192,单位卡分表!A:A,0))),IF(LEFT(C192,1)="2",IF(INDEX(技能卡分表!AF:AF,MATCH(C192,技能卡分表!A:A,0))=0,"",INDEX(技能卡分表!AF:AF,MATCH(C192,技能卡分表!A:A,0))),IF(LEFT(C192,1)="4",IF(INDEX(组件分表!X:X,MATCH(VALUE(LEFT(C192,4)),组件分表!A:A,0))=0,"",INDEX(组件分表!X:X,MATCH(VALUE(LEFT(C192,4)),组件分表!A:A,0))),""))),"")</f>
        <v>1</v>
      </c>
      <c r="V192" s="96" t="b">
        <v>0</v>
      </c>
      <c r="W192" s="97">
        <v>8</v>
      </c>
      <c r="X192" s="97"/>
      <c r="Y192" s="97"/>
      <c r="Z192" s="97"/>
      <c r="AA192" s="97"/>
      <c r="AB192" s="97"/>
      <c r="AC192" s="102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</row>
    <row r="193" spans="1:112">
      <c r="A193" s="9" t="str">
        <f t="shared" si="3"/>
        <v>是</v>
      </c>
      <c r="B193" s="9" t="str">
        <f>组件ID生成表!S48</f>
        <v>40441</v>
      </c>
      <c r="C193" s="44" t="s">
        <v>580</v>
      </c>
      <c r="D193" s="44"/>
      <c r="E193" s="64" t="str">
        <f>IF(LEFT(C193,1)="1",IFERROR(INDEX(单位卡分表!B:B,MATCH(C193,单位卡分表!A:A,0)),"未找到"),IF(LEFT(C193,1)="2",IFERROR(INDEX(技能卡分表!B:B,MATCH(C193,技能卡分表!A:A,0)),"未找到"),IF(LEFT(C193,1)="3",IFERROR(INDEX('永久加成分表（废弃）'!B:B,MATCH(C193,'永久加成分表（废弃）'!A:A,0)),"未找到"),IF(LEFT(C193,1)="4",IFERROR(INDEX(组件分表!C:C,MATCH(VALUE(LEFT(C193,4)),组件分表!A:A,0)),"未找到"),"不匹配"))))</f>
        <v>过渡炮炮弹</v>
      </c>
      <c r="F193" s="26" t="str">
        <f>IF(LEFT(C193,1)="1",IFERROR(INDEX(单位卡分表!P:P,MATCH(C193,单位卡分表!A:A,0)),"未找到"),IF(LEFT(C193,1)="2",IFERROR(INDEX(技能卡分表!P:P,MATCH(C193,技能卡分表!A:A,0)),"未找到"),IF(LEFT(C193,1)="3",IFERROR(INDEX('永久加成分表（废弃）'!N:N,MATCH(C193,'永久加成分表（废弃）'!A:A,0)),"未找到"),IF(LEFT(C193,1)="4",IFERROR(INDEX(组件分表!L:L,MATCH(VALUE(LEFT(C193,4)),组件分表!A:A,0)),"未找到"),"不匹配"))))</f>
        <v>过渡炮炮弹，伤害{0}</v>
      </c>
      <c r="G193" s="26">
        <f>IF(LEFT(C193,1)="1",IFERROR(INDEX(单位卡分表!Q:Q,MATCH(C193,单位卡分表!A:A,0)),"未找到"),IF(LEFT(C193,1)="2",IFERROR(INDEX(技能卡分表!Q:Q,MATCH(C193,技能卡分表!A:A,0)),"未找到"),IF(LEFT(C193,1)="3",IFERROR(INDEX('永久加成分表（废弃）'!O:O,MATCH(C193,'永久加成分表（废弃）'!A:A,0)),"未找到"),IF(LEFT(C193,1)="4",IFERROR(INDEX(组件分表!S:S,MATCH(VALUE(LEFT(C193,4)),组件分表!A:A,0)),"未找到"),"不匹配"))))</f>
        <v>0</v>
      </c>
      <c r="H193" s="44">
        <f t="shared" si="2"/>
        <v>404411</v>
      </c>
      <c r="I193" s="44" t="str">
        <f>IF(LEFT(C193,1)="1",IFERROR(IF(INDEX(单位卡分表!AG:AG,MATCH(C193,单位卡分表!A:A,0))=0,"",INDEX(单位卡分表!AG:AG,MATCH(C193,单位卡分表!A:A,0))),"未找到"),IF(LEFT(C193,1)="2",IFERROR(IF(INDEX(技能卡分表!AG:AG,MATCH(C193,技能卡分表!A:A,0))=0,"",INDEX(技能卡分表!AG:AG,MATCH(C193,技能卡分表!A:A,0))),"未找到"),IF(LEFT(C193,1)="3",IFERROR(IF(INDEX('永久加成分表（废弃）'!AF:AF,MATCH(C193,'永久加成分表（废弃）'!A:A,0))=0,"",INDEX('永久加成分表（废弃）'!AF:AF,MATCH(C193,'永久加成分表（废弃）'!A:A,0))),"未找到"),IF(LEFT(C193,1)="4",IFERROR(IF(INDEX(组件分表!R:R,MATCH(VALUE(LEFT(C193,4)),组件分表!A:A,0))=0,"",INDEX(组件分表!R:R,MATCH(VALUE(LEFT(C193,4)),组件分表!A:A,0))),"未找到"),"不匹配"))))</f>
        <v>GunBullet</v>
      </c>
      <c r="J193" s="107"/>
      <c r="K193" s="90" t="str">
        <f>IF(LEFT(C193,1)="1",IFERROR(CHOOSE(MATCH(INDEX(单位卡分表!C:C,MATCH(C193,单位卡分表!A:A,0)),{1,4,6},0),"单位卡","英雄卡","雇佣兵卡"),""),"")</f>
        <v/>
      </c>
      <c r="L193" s="105"/>
      <c r="M193" s="105"/>
      <c r="N193" s="80">
        <v>9.87</v>
      </c>
      <c r="O193" s="80">
        <v>0.5</v>
      </c>
      <c r="P193" s="80">
        <v>0.1</v>
      </c>
      <c r="Q193" s="80">
        <v>0.94</v>
      </c>
      <c r="R193" s="80">
        <v>0.61</v>
      </c>
      <c r="S193" s="80">
        <v>5</v>
      </c>
      <c r="T193" s="94" t="str">
        <f>IFERROR(IF(LEFT(C193,1)="1",IF(INDEX(单位卡分表!AE:AE,MATCH(C193,单位卡分表!A:A,0))=0,"",INDEX(单位卡分表!AE:AE,MATCH(C193,单位卡分表!A:A,0))),IF(LEFT(C193,1)="2",IF(INDEX(技能卡分表!AE:AE,MATCH(C193,技能卡分表!A:A,0))=0,"",INDEX(技能卡分表!AE:AE,MATCH(C193,技能卡分表!A:A,0))),IF(LEFT(C193,1)="4",IF(INDEX(组件分表!W:W,MATCH(VALUE(LEFT(C193,4)),组件分表!A:A,0))=0,"",INDEX(组件分表!W:W,MATCH(VALUE(LEFT(C193,4)),组件分表!A:A,0))),""))),"")</f>
        <v>Times</v>
      </c>
      <c r="U193" s="95">
        <f>IFERROR(IF(LEFT(C193,1)="1",IF(INDEX(单位卡分表!AF:AF,MATCH(C193,单位卡分表!A:A,0))=0,"",INDEX(单位卡分表!AF:AF,MATCH(C193,单位卡分表!A:A,0))),IF(LEFT(C193,1)="2",IF(INDEX(技能卡分表!AF:AF,MATCH(C193,技能卡分表!A:A,0))=0,"",INDEX(技能卡分表!AF:AF,MATCH(C193,技能卡分表!A:A,0))),IF(LEFT(C193,1)="4",IF(INDEX(组件分表!X:X,MATCH(VALUE(LEFT(C193,4)),组件分表!A:A,0))=0,"",INDEX(组件分表!X:X,MATCH(VALUE(LEFT(C193,4)),组件分表!A:A,0))),""))),"")</f>
        <v>1</v>
      </c>
      <c r="V193" s="96" t="b">
        <v>0</v>
      </c>
      <c r="W193" s="97">
        <v>20</v>
      </c>
      <c r="X193" s="97"/>
      <c r="Y193" s="97"/>
      <c r="Z193" s="97"/>
      <c r="AA193" s="97"/>
      <c r="AB193" s="97"/>
      <c r="AC193" s="102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</row>
    <row r="194" spans="1:112">
      <c r="A194" s="9" t="str">
        <f t="shared" si="3"/>
        <v>是</v>
      </c>
      <c r="B194" s="9" t="str">
        <f>组件ID生成表!S49</f>
        <v>40452</v>
      </c>
      <c r="C194" s="44" t="s">
        <v>583</v>
      </c>
      <c r="D194" s="44"/>
      <c r="E194" s="64" t="str">
        <f>IF(LEFT(C194,1)="1",IFERROR(INDEX(单位卡分表!B:B,MATCH(C194,单位卡分表!A:A,0)),"未找到"),IF(LEFT(C194,1)="2",IFERROR(INDEX(技能卡分表!B:B,MATCH(C194,技能卡分表!A:A,0)),"未找到"),IF(LEFT(C194,1)="3",IFERROR(INDEX('永久加成分表（废弃）'!B:B,MATCH(C194,'永久加成分表（废弃）'!A:A,0)),"未找到"),IF(LEFT(C194,1)="4",IFERROR(INDEX(组件分表!C:C,MATCH(VALUE(LEFT(C194,4)),组件分表!A:A,0)),"未找到"),"不匹配"))))</f>
        <v>英雄炮炮弹</v>
      </c>
      <c r="F194" s="26" t="str">
        <f>IF(LEFT(C194,1)="1",IFERROR(INDEX(单位卡分表!P:P,MATCH(C194,单位卡分表!A:A,0)),"未找到"),IF(LEFT(C194,1)="2",IFERROR(INDEX(技能卡分表!P:P,MATCH(C194,技能卡分表!A:A,0)),"未找到"),IF(LEFT(C194,1)="3",IFERROR(INDEX('永久加成分表（废弃）'!N:N,MATCH(C194,'永久加成分表（废弃）'!A:A,0)),"未找到"),IF(LEFT(C194,1)="4",IFERROR(INDEX(组件分表!L:L,MATCH(VALUE(LEFT(C194,4)),组件分表!A:A,0)),"未找到"),"不匹配"))))</f>
        <v>英雄炮炮弹，伤害{0}</v>
      </c>
      <c r="G194" s="26">
        <f>IF(LEFT(C194,1)="1",IFERROR(INDEX(单位卡分表!Q:Q,MATCH(C194,单位卡分表!A:A,0)),"未找到"),IF(LEFT(C194,1)="2",IFERROR(INDEX(技能卡分表!Q:Q,MATCH(C194,技能卡分表!A:A,0)),"未找到"),IF(LEFT(C194,1)="3",IFERROR(INDEX('永久加成分表（废弃）'!O:O,MATCH(C194,'永久加成分表（废弃）'!A:A,0)),"未找到"),IF(LEFT(C194,1)="4",IFERROR(INDEX(组件分表!S:S,MATCH(VALUE(LEFT(C194,4)),组件分表!A:A,0)),"未找到"),"不匹配"))))</f>
        <v>0</v>
      </c>
      <c r="H194" s="44">
        <f t="shared" si="2"/>
        <v>404521</v>
      </c>
      <c r="I194" s="44" t="str">
        <f>IF(LEFT(C194,1)="1",IFERROR(IF(INDEX(单位卡分表!AG:AG,MATCH(C194,单位卡分表!A:A,0))=0,"",INDEX(单位卡分表!AG:AG,MATCH(C194,单位卡分表!A:A,0))),"未找到"),IF(LEFT(C194,1)="2",IFERROR(IF(INDEX(技能卡分表!AG:AG,MATCH(C194,技能卡分表!A:A,0))=0,"",INDEX(技能卡分表!AG:AG,MATCH(C194,技能卡分表!A:A,0))),"未找到"),IF(LEFT(C194,1)="3",IFERROR(IF(INDEX('永久加成分表（废弃）'!AF:AF,MATCH(C194,'永久加成分表（废弃）'!A:A,0))=0,"",INDEX('永久加成分表（废弃）'!AF:AF,MATCH(C194,'永久加成分表（废弃）'!A:A,0))),"未找到"),IF(LEFT(C194,1)="4",IFERROR(IF(INDEX(组件分表!R:R,MATCH(VALUE(LEFT(C194,4)),组件分表!A:A,0))=0,"",INDEX(组件分表!R:R,MATCH(VALUE(LEFT(C194,4)),组件分表!A:A,0))),"未找到"),"不匹配"))))</f>
        <v>GunBullet</v>
      </c>
      <c r="J194" s="89"/>
      <c r="K194" s="90" t="str">
        <f>IF(LEFT(C194,1)="1",IFERROR(CHOOSE(MATCH(INDEX(单位卡分表!C:C,MATCH(C194,单位卡分表!A:A,0)),{1,4,6},0),"单位卡","英雄卡","雇佣兵卡"),""),"")</f>
        <v/>
      </c>
      <c r="L194" s="105"/>
      <c r="M194" s="105"/>
      <c r="N194" s="80">
        <v>9.87</v>
      </c>
      <c r="O194" s="80">
        <v>0.5</v>
      </c>
      <c r="P194" s="80">
        <v>0.1</v>
      </c>
      <c r="Q194" s="80">
        <v>0.94</v>
      </c>
      <c r="R194" s="80">
        <v>0.61</v>
      </c>
      <c r="S194" s="80">
        <v>5</v>
      </c>
      <c r="T194" s="94" t="str">
        <f>IFERROR(IF(LEFT(C194,1)="1",IF(INDEX(单位卡分表!AE:AE,MATCH(C194,单位卡分表!A:A,0))=0,"",INDEX(单位卡分表!AE:AE,MATCH(C194,单位卡分表!A:A,0))),IF(LEFT(C194,1)="2",IF(INDEX(技能卡分表!AE:AE,MATCH(C194,技能卡分表!A:A,0))=0,"",INDEX(技能卡分表!AE:AE,MATCH(C194,技能卡分表!A:A,0))),IF(LEFT(C194,1)="4",IF(INDEX(组件分表!W:W,MATCH(VALUE(LEFT(C194,4)),组件分表!A:A,0))=0,"",INDEX(组件分表!W:W,MATCH(VALUE(LEFT(C194,4)),组件分表!A:A,0))),""))),"")</f>
        <v>Times</v>
      </c>
      <c r="U194" s="95">
        <f>IFERROR(IF(LEFT(C194,1)="1",IF(INDEX(单位卡分表!AF:AF,MATCH(C194,单位卡分表!A:A,0))=0,"",INDEX(单位卡分表!AF:AF,MATCH(C194,单位卡分表!A:A,0))),IF(LEFT(C194,1)="2",IF(INDEX(技能卡分表!AF:AF,MATCH(C194,技能卡分表!A:A,0))=0,"",INDEX(技能卡分表!AF:AF,MATCH(C194,技能卡分表!A:A,0))),IF(LEFT(C194,1)="4",IF(INDEX(组件分表!X:X,MATCH(VALUE(LEFT(C194,4)),组件分表!A:A,0))=0,"",INDEX(组件分表!X:X,MATCH(VALUE(LEFT(C194,4)),组件分表!A:A,0))),""))),"")</f>
        <v>1</v>
      </c>
      <c r="V194" s="96" t="b">
        <v>0</v>
      </c>
      <c r="W194" s="97">
        <v>30</v>
      </c>
      <c r="X194" s="97"/>
      <c r="Y194" s="97"/>
      <c r="Z194" s="97"/>
      <c r="AA194" s="97"/>
      <c r="AB194" s="97"/>
      <c r="AC194" s="102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</row>
    <row r="195" spans="1:112">
      <c r="A195" s="9" t="str">
        <f t="shared" si="3"/>
        <v>是</v>
      </c>
      <c r="B195" s="9" t="str">
        <f>组件ID生成表!S50</f>
        <v>40463</v>
      </c>
      <c r="C195" s="44" t="s">
        <v>586</v>
      </c>
      <c r="D195" s="44"/>
      <c r="E195" s="64" t="str">
        <f>IF(LEFT(C195,1)="1",IFERROR(INDEX(单位卡分表!B:B,MATCH(C195,单位卡分表!A:A,0)),"未找到"),IF(LEFT(C195,1)="2",IFERROR(INDEX(技能卡分表!B:B,MATCH(C195,技能卡分表!A:A,0)),"未找到"),IF(LEFT(C195,1)="3",IFERROR(INDEX('永久加成分表（废弃）'!B:B,MATCH(C195,'永久加成分表（废弃）'!A:A,0)),"未找到"),IF(LEFT(C195,1)="4",IFERROR(INDEX(组件分表!C:C,MATCH(VALUE(LEFT(C195,4)),组件分表!A:A,0)),"未找到"),"不匹配"))))</f>
        <v>精英炮炮弹</v>
      </c>
      <c r="F195" s="26" t="str">
        <f>IF(LEFT(C195,1)="1",IFERROR(INDEX(单位卡分表!P:P,MATCH(C195,单位卡分表!A:A,0)),"未找到"),IF(LEFT(C195,1)="2",IFERROR(INDEX(技能卡分表!P:P,MATCH(C195,技能卡分表!A:A,0)),"未找到"),IF(LEFT(C195,1)="3",IFERROR(INDEX('永久加成分表（废弃）'!N:N,MATCH(C195,'永久加成分表（废弃）'!A:A,0)),"未找到"),IF(LEFT(C195,1)="4",IFERROR(INDEX(组件分表!L:L,MATCH(VALUE(LEFT(C195,4)),组件分表!A:A,0)),"未找到"),"不匹配"))))</f>
        <v>精英炮炮弹，伤害{0}</v>
      </c>
      <c r="G195" s="26">
        <f>IF(LEFT(C195,1)="1",IFERROR(INDEX(单位卡分表!Q:Q,MATCH(C195,单位卡分表!A:A,0)),"未找到"),IF(LEFT(C195,1)="2",IFERROR(INDEX(技能卡分表!Q:Q,MATCH(C195,技能卡分表!A:A,0)),"未找到"),IF(LEFT(C195,1)="3",IFERROR(INDEX('永久加成分表（废弃）'!O:O,MATCH(C195,'永久加成分表（废弃）'!A:A,0)),"未找到"),IF(LEFT(C195,1)="4",IFERROR(INDEX(组件分表!S:S,MATCH(VALUE(LEFT(C195,4)),组件分表!A:A,0)),"未找到"),"不匹配"))))</f>
        <v>0</v>
      </c>
      <c r="H195" s="44">
        <f t="shared" si="2"/>
        <v>404631</v>
      </c>
      <c r="I195" s="44" t="str">
        <f>IF(LEFT(C195,1)="1",IFERROR(IF(INDEX(单位卡分表!AG:AG,MATCH(C195,单位卡分表!A:A,0))=0,"",INDEX(单位卡分表!AG:AG,MATCH(C195,单位卡分表!A:A,0))),"未找到"),IF(LEFT(C195,1)="2",IFERROR(IF(INDEX(技能卡分表!AG:AG,MATCH(C195,技能卡分表!A:A,0))=0,"",INDEX(技能卡分表!AG:AG,MATCH(C195,技能卡分表!A:A,0))),"未找到"),IF(LEFT(C195,1)="3",IFERROR(IF(INDEX('永久加成分表（废弃）'!AF:AF,MATCH(C195,'永久加成分表（废弃）'!A:A,0))=0,"",INDEX('永久加成分表（废弃）'!AF:AF,MATCH(C195,'永久加成分表（废弃）'!A:A,0))),"未找到"),IF(LEFT(C195,1)="4",IFERROR(IF(INDEX(组件分表!R:R,MATCH(VALUE(LEFT(C195,4)),组件分表!A:A,0))=0,"",INDEX(组件分表!R:R,MATCH(VALUE(LEFT(C195,4)),组件分表!A:A,0))),"未找到"),"不匹配"))))</f>
        <v>GunBullet</v>
      </c>
      <c r="J195" s="107"/>
      <c r="K195" s="90" t="str">
        <f>IF(LEFT(C195,1)="1",IFERROR(CHOOSE(MATCH(INDEX(单位卡分表!C:C,MATCH(C195,单位卡分表!A:A,0)),{1,4,6},0),"单位卡","英雄卡","雇佣兵卡"),""),"")</f>
        <v/>
      </c>
      <c r="L195" s="105"/>
      <c r="M195" s="105"/>
      <c r="N195" s="80">
        <v>9.87</v>
      </c>
      <c r="O195" s="80">
        <v>0.5</v>
      </c>
      <c r="P195" s="80">
        <v>0.1</v>
      </c>
      <c r="Q195" s="80">
        <v>0.94</v>
      </c>
      <c r="R195" s="80">
        <v>0.61</v>
      </c>
      <c r="S195" s="80">
        <v>5</v>
      </c>
      <c r="T195" s="94" t="str">
        <f>IFERROR(IF(LEFT(C195,1)="1",IF(INDEX(单位卡分表!AE:AE,MATCH(C195,单位卡分表!A:A,0))=0,"",INDEX(单位卡分表!AE:AE,MATCH(C195,单位卡分表!A:A,0))),IF(LEFT(C195,1)="2",IF(INDEX(技能卡分表!AE:AE,MATCH(C195,技能卡分表!A:A,0))=0,"",INDEX(技能卡分表!AE:AE,MATCH(C195,技能卡分表!A:A,0))),IF(LEFT(C195,1)="4",IF(INDEX(组件分表!W:W,MATCH(VALUE(LEFT(C195,4)),组件分表!A:A,0))=0,"",INDEX(组件分表!W:W,MATCH(VALUE(LEFT(C195,4)),组件分表!A:A,0))),""))),"")</f>
        <v>Times</v>
      </c>
      <c r="U195" s="95">
        <f>IFERROR(IF(LEFT(C195,1)="1",IF(INDEX(单位卡分表!AF:AF,MATCH(C195,单位卡分表!A:A,0))=0,"",INDEX(单位卡分表!AF:AF,MATCH(C195,单位卡分表!A:A,0))),IF(LEFT(C195,1)="2",IF(INDEX(技能卡分表!AF:AF,MATCH(C195,技能卡分表!A:A,0))=0,"",INDEX(技能卡分表!AF:AF,MATCH(C195,技能卡分表!A:A,0))),IF(LEFT(C195,1)="4",IF(INDEX(组件分表!X:X,MATCH(VALUE(LEFT(C195,4)),组件分表!A:A,0))=0,"",INDEX(组件分表!X:X,MATCH(VALUE(LEFT(C195,4)),组件分表!A:A,0))),""))),"")</f>
        <v>1</v>
      </c>
      <c r="V195" s="96" t="b">
        <v>0</v>
      </c>
      <c r="W195" s="97">
        <v>45</v>
      </c>
      <c r="X195" s="97"/>
      <c r="Y195" s="97"/>
      <c r="Z195" s="97"/>
      <c r="AA195" s="97"/>
      <c r="AB195" s="97"/>
      <c r="AC195" s="102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</row>
    <row r="196" spans="1:112">
      <c r="A196" s="9" t="str">
        <f t="shared" si="3"/>
        <v>是</v>
      </c>
      <c r="B196" s="9" t="str">
        <f>组件ID生成表!S51</f>
        <v>40472</v>
      </c>
      <c r="C196" s="44">
        <v>40472</v>
      </c>
      <c r="D196" s="44"/>
      <c r="E196" s="64" t="str">
        <f>IF(LEFT(C196,1)="1",IFERROR(INDEX(单位卡分表!B:B,MATCH(C196,单位卡分表!A:A,0)),"未找到"),IF(LEFT(C196,1)="2",IFERROR(INDEX(技能卡分表!B:B,MATCH(C196,技能卡分表!A:A,0)),"未找到"),IF(LEFT(C196,1)="3",IFERROR(INDEX('永久加成分表（废弃）'!B:B,MATCH(C196,'永久加成分表（废弃）'!A:A,0)),"未找到"),IF(LEFT(C196,1)="4",IFERROR(INDEX(组件分表!C:C,MATCH(VALUE(LEFT(C196,4)),组件分表!A:A,0)),"未找到"),"不匹配"))))</f>
        <v>打牌炮炮弹</v>
      </c>
      <c r="F196" s="26" t="str">
        <f>IF(LEFT(C196,1)="1",IFERROR(INDEX(单位卡分表!P:P,MATCH(C196,单位卡分表!A:A,0)),"未找到"),IF(LEFT(C196,1)="2",IFERROR(INDEX(技能卡分表!P:P,MATCH(C196,技能卡分表!A:A,0)),"未找到"),IF(LEFT(C196,1)="3",IFERROR(INDEX('永久加成分表（废弃）'!N:N,MATCH(C196,'永久加成分表（废弃）'!A:A,0)),"未找到"),IF(LEFT(C196,1)="4",IFERROR(INDEX(组件分表!L:L,MATCH(VALUE(LEFT(C196,4)),组件分表!A:A,0)),"未找到"),"不匹配"))))</f>
        <v>打牌炮炮弹，伤害{0}</v>
      </c>
      <c r="G196" s="26">
        <f>IF(LEFT(C196,1)="1",IFERROR(INDEX(单位卡分表!Q:Q,MATCH(C196,单位卡分表!A:A,0)),"未找到"),IF(LEFT(C196,1)="2",IFERROR(INDEX(技能卡分表!Q:Q,MATCH(C196,技能卡分表!A:A,0)),"未找到"),IF(LEFT(C196,1)="3",IFERROR(INDEX('永久加成分表（废弃）'!O:O,MATCH(C196,'永久加成分表（废弃）'!A:A,0)),"未找到"),IF(LEFT(C196,1)="4",IFERROR(INDEX(组件分表!S:S,MATCH(VALUE(LEFT(C196,4)),组件分表!A:A,0)),"未找到"),"不匹配"))))</f>
        <v>0</v>
      </c>
      <c r="H196" s="44">
        <f t="shared" si="2"/>
        <v>404721</v>
      </c>
      <c r="I196" s="44" t="str">
        <f>IF(LEFT(C196,1)="1",IFERROR(IF(INDEX(单位卡分表!AG:AG,MATCH(C196,单位卡分表!A:A,0))=0,"",INDEX(单位卡分表!AG:AG,MATCH(C196,单位卡分表!A:A,0))),"未找到"),IF(LEFT(C196,1)="2",IFERROR(IF(INDEX(技能卡分表!AG:AG,MATCH(C196,技能卡分表!A:A,0))=0,"",INDEX(技能卡分表!AG:AG,MATCH(C196,技能卡分表!A:A,0))),"未找到"),IF(LEFT(C196,1)="3",IFERROR(IF(INDEX('永久加成分表（废弃）'!AF:AF,MATCH(C196,'永久加成分表（废弃）'!A:A,0))=0,"",INDEX('永久加成分表（废弃）'!AF:AF,MATCH(C196,'永久加成分表（废弃）'!A:A,0))),"未找到"),IF(LEFT(C196,1)="4",IFERROR(IF(INDEX(组件分表!R:R,MATCH(VALUE(LEFT(C196,4)),组件分表!A:A,0))=0,"",INDEX(组件分表!R:R,MATCH(VALUE(LEFT(C196,4)),组件分表!A:A,0))),"未找到"),"不匹配"))))</f>
        <v>GunBullet</v>
      </c>
      <c r="J196" s="107"/>
      <c r="K196" s="90" t="str">
        <f>IF(LEFT(C196,1)="1",IFERROR(CHOOSE(MATCH(INDEX(单位卡分表!C:C,MATCH(C196,单位卡分表!A:A,0)),{1,4,6},0),"单位卡","英雄卡","雇佣兵卡"),""),"")</f>
        <v/>
      </c>
      <c r="L196" s="105"/>
      <c r="M196" s="105"/>
      <c r="N196" s="80">
        <v>9.87</v>
      </c>
      <c r="O196" s="80">
        <v>0.5</v>
      </c>
      <c r="P196" s="80">
        <v>0.1</v>
      </c>
      <c r="Q196" s="80">
        <v>0.94</v>
      </c>
      <c r="R196" s="80">
        <v>0.61</v>
      </c>
      <c r="S196" s="80">
        <v>5</v>
      </c>
      <c r="T196" s="94" t="str">
        <f>IFERROR(IF(LEFT(C196,1)="1",IF(INDEX(单位卡分表!AE:AE,MATCH(C196,单位卡分表!A:A,0))=0,"",INDEX(单位卡分表!AE:AE,MATCH(C196,单位卡分表!A:A,0))),IF(LEFT(C196,1)="2",IF(INDEX(技能卡分表!AE:AE,MATCH(C196,技能卡分表!A:A,0))=0,"",INDEX(技能卡分表!AE:AE,MATCH(C196,技能卡分表!A:A,0))),IF(LEFT(C196,1)="4",IF(INDEX(组件分表!W:W,MATCH(VALUE(LEFT(C196,4)),组件分表!A:A,0))=0,"",INDEX(组件分表!W:W,MATCH(VALUE(LEFT(C196,4)),组件分表!A:A,0))),""))),"")</f>
        <v>Times</v>
      </c>
      <c r="U196" s="95">
        <f>IFERROR(IF(LEFT(C196,1)="1",IF(INDEX(单位卡分表!AF:AF,MATCH(C196,单位卡分表!A:A,0))=0,"",INDEX(单位卡分表!AF:AF,MATCH(C196,单位卡分表!A:A,0))),IF(LEFT(C196,1)="2",IF(INDEX(技能卡分表!AF:AF,MATCH(C196,技能卡分表!A:A,0))=0,"",INDEX(技能卡分表!AF:AF,MATCH(C196,技能卡分表!A:A,0))),IF(LEFT(C196,1)="4",IF(INDEX(组件分表!X:X,MATCH(VALUE(LEFT(C196,4)),组件分表!A:A,0))=0,"",INDEX(组件分表!X:X,MATCH(VALUE(LEFT(C196,4)),组件分表!A:A,0))),""))),"")</f>
        <v>1</v>
      </c>
      <c r="V196" s="96" t="b">
        <v>0</v>
      </c>
      <c r="W196" s="97">
        <v>20</v>
      </c>
      <c r="X196" s="97"/>
      <c r="Y196" s="97"/>
      <c r="Z196" s="97"/>
      <c r="AA196" s="97"/>
      <c r="AB196" s="97"/>
      <c r="AC196" s="102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</row>
    <row r="197" spans="1:112">
      <c r="A197" s="9" t="str">
        <f t="shared" si="3"/>
        <v>是</v>
      </c>
      <c r="B197" s="9" t="str">
        <f>组件ID生成表!S52</f>
        <v>40485</v>
      </c>
      <c r="C197" s="44">
        <v>40485</v>
      </c>
      <c r="D197" s="44"/>
      <c r="E197" s="64" t="str">
        <f>IF(LEFT(C197,1)="1",IFERROR(INDEX(单位卡分表!B:B,MATCH(C197,单位卡分表!A:A,0)),"未找到"),IF(LEFT(C197,1)="2",IFERROR(INDEX(技能卡分表!B:B,MATCH(C197,技能卡分表!A:A,0)),"未找到"),IF(LEFT(C197,1)="3",IFERROR(INDEX('永久加成分表（废弃）'!B:B,MATCH(C197,'永久加成分表（废弃）'!A:A,0)),"未找到"),IF(LEFT(C197,1)="4",IFERROR(INDEX(组件分表!C:C,MATCH(VALUE(LEFT(C197,4)),组件分表!A:A,0)),"未找到"),"不匹配"))))</f>
        <v>一次性卡炮弹</v>
      </c>
      <c r="F197" s="26" t="str">
        <f>IF(LEFT(C197,1)="1",IFERROR(INDEX(单位卡分表!P:P,MATCH(C197,单位卡分表!A:A,0)),"未找到"),IF(LEFT(C197,1)="2",IFERROR(INDEX(技能卡分表!P:P,MATCH(C197,技能卡分表!A:A,0)),"未找到"),IF(LEFT(C197,1)="3",IFERROR(INDEX('永久加成分表（废弃）'!N:N,MATCH(C197,'永久加成分表（废弃）'!A:A,0)),"未找到"),IF(LEFT(C197,1)="4",IFERROR(INDEX(组件分表!L:L,MATCH(VALUE(LEFT(C197,4)),组件分表!A:A,0)),"未找到"),"不匹配"))))</f>
        <v>一次性卡炮，伤害{0}</v>
      </c>
      <c r="G197" s="26">
        <f>IF(LEFT(C197,1)="1",IFERROR(INDEX(单位卡分表!Q:Q,MATCH(C197,单位卡分表!A:A,0)),"未找到"),IF(LEFT(C197,1)="2",IFERROR(INDEX(技能卡分表!Q:Q,MATCH(C197,技能卡分表!A:A,0)),"未找到"),IF(LEFT(C197,1)="3",IFERROR(INDEX('永久加成分表（废弃）'!O:O,MATCH(C197,'永久加成分表（废弃）'!A:A,0)),"未找到"),IF(LEFT(C197,1)="4",IFERROR(INDEX(组件分表!S:S,MATCH(VALUE(LEFT(C197,4)),组件分表!A:A,0)),"未找到"),"不匹配"))))</f>
        <v>0</v>
      </c>
      <c r="H197" s="44">
        <f>C197*10+1</f>
        <v>404851</v>
      </c>
      <c r="I197" s="44" t="str">
        <f>IF(LEFT(C197,1)="1",IFERROR(IF(INDEX(单位卡分表!AG:AG,MATCH(C197,单位卡分表!A:A,0))=0,"",INDEX(单位卡分表!AG:AG,MATCH(C197,单位卡分表!A:A,0))),"未找到"),IF(LEFT(C197,1)="2",IFERROR(IF(INDEX(技能卡分表!AG:AG,MATCH(C197,技能卡分表!A:A,0))=0,"",INDEX(技能卡分表!AG:AG,MATCH(C197,技能卡分表!A:A,0))),"未找到"),IF(LEFT(C197,1)="3",IFERROR(IF(INDEX('永久加成分表（废弃）'!AF:AF,MATCH(C197,'永久加成分表（废弃）'!A:A,0))=0,"",INDEX('永久加成分表（废弃）'!AF:AF,MATCH(C197,'永久加成分表（废弃）'!A:A,0))),"未找到"),IF(LEFT(C197,1)="4",IFERROR(IF(INDEX(组件分表!R:R,MATCH(VALUE(LEFT(C197,4)),组件分表!A:A,0))=0,"",INDEX(组件分表!R:R,MATCH(VALUE(LEFT(C197,4)),组件分表!A:A,0))),"未找到"),"不匹配"))))</f>
        <v>GunBullet</v>
      </c>
      <c r="J197" s="89"/>
      <c r="K197" s="90" t="str">
        <f>IF(LEFT(C197,1)="1",IFERROR(CHOOSE(MATCH(INDEX(单位卡分表!C:C,MATCH(C197,单位卡分表!A:A,0)),{1,4,6},0),"单位卡","英雄卡","雇佣兵卡"),""),"")</f>
        <v/>
      </c>
      <c r="L197" s="105"/>
      <c r="M197" s="105"/>
      <c r="N197" s="80">
        <v>9.87</v>
      </c>
      <c r="O197" s="80">
        <v>0.5</v>
      </c>
      <c r="P197" s="80">
        <v>0.1</v>
      </c>
      <c r="Q197" s="80">
        <v>0.94</v>
      </c>
      <c r="R197" s="80">
        <v>0.61</v>
      </c>
      <c r="S197" s="80">
        <v>5</v>
      </c>
      <c r="T197" s="94" t="str">
        <f>IFERROR(IF(LEFT(C197,1)="1",IF(INDEX(单位卡分表!AE:AE,MATCH(C197,单位卡分表!A:A,0))=0,"",INDEX(单位卡分表!AE:AE,MATCH(C197,单位卡分表!A:A,0))),IF(LEFT(C197,1)="2",IF(INDEX(技能卡分表!AE:AE,MATCH(C197,技能卡分表!A:A,0))=0,"",INDEX(技能卡分表!AE:AE,MATCH(C197,技能卡分表!A:A,0))),IF(LEFT(C197,1)="4",IF(INDEX(组件分表!W:W,MATCH(VALUE(LEFT(C197,4)),组件分表!A:A,0))=0,"",INDEX(组件分表!W:W,MATCH(VALUE(LEFT(C197,4)),组件分表!A:A,0))),""))),"")</f>
        <v>Times</v>
      </c>
      <c r="U197" s="95">
        <f>IFERROR(IF(LEFT(C197,1)="1",IF(INDEX(单位卡分表!AF:AF,MATCH(C197,单位卡分表!A:A,0))=0,"",INDEX(单位卡分表!AF:AF,MATCH(C197,单位卡分表!A:A,0))),IF(LEFT(C197,1)="2",IF(INDEX(技能卡分表!AF:AF,MATCH(C197,技能卡分表!A:A,0))=0,"",INDEX(技能卡分表!AF:AF,MATCH(C197,技能卡分表!A:A,0))),IF(LEFT(C197,1)="4",IF(INDEX(组件分表!X:X,MATCH(VALUE(LEFT(C197,4)),组件分表!A:A,0))=0,"",INDEX(组件分表!X:X,MATCH(VALUE(LEFT(C197,4)),组件分表!A:A,0))),""))),"")</f>
        <v>1</v>
      </c>
      <c r="V197" s="96" t="b">
        <v>0</v>
      </c>
      <c r="W197" s="97">
        <v>60</v>
      </c>
      <c r="X197" s="97"/>
      <c r="Y197" s="97"/>
      <c r="Z197" s="97"/>
      <c r="AA197" s="97"/>
      <c r="AB197" s="97"/>
      <c r="AC197" s="102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</row>
    <row r="198" spans="1:112">
      <c r="A198" s="9" t="str">
        <f t="shared" si="3"/>
        <v>是</v>
      </c>
      <c r="B198" s="9" t="str">
        <f>组件ID生成表!S53</f>
        <v>40493</v>
      </c>
      <c r="C198" s="44">
        <v>40493</v>
      </c>
      <c r="D198" s="44"/>
      <c r="E198" s="64" t="str">
        <f>IF(LEFT(C198,1)="1",IFERROR(INDEX(单位卡分表!B:B,MATCH(C198,单位卡分表!A:A,0)),"未找到"),IF(LEFT(C198,1)="2",IFERROR(INDEX(技能卡分表!B:B,MATCH(C198,技能卡分表!A:A,0)),"未找到"),IF(LEFT(C198,1)="3",IFERROR(INDEX('永久加成分表（废弃）'!B:B,MATCH(C198,'永久加成分表（废弃）'!A:A,0)),"未找到"),IF(LEFT(C198,1)="4",IFERROR(INDEX(组件分表!C:C,MATCH(VALUE(LEFT(C198,4)),组件分表!A:A,0)),"未找到"),"不匹配"))))</f>
        <v>亡语商店炮炮弹</v>
      </c>
      <c r="F198" s="26" t="str">
        <f>IF(LEFT(C198,1)="1",IFERROR(INDEX(单位卡分表!P:P,MATCH(C198,单位卡分表!A:A,0)),"未找到"),IF(LEFT(C198,1)="2",IFERROR(INDEX(技能卡分表!P:P,MATCH(C198,技能卡分表!A:A,0)),"未找到"),IF(LEFT(C198,1)="3",IFERROR(INDEX('永久加成分表（废弃）'!N:N,MATCH(C198,'永久加成分表（废弃）'!A:A,0)),"未找到"),IF(LEFT(C198,1)="4",IFERROR(INDEX(组件分表!L:L,MATCH(VALUE(LEFT(C198,4)),组件分表!A:A,0)),"未找到"),"不匹配"))))</f>
        <v>亡语商店炮炮弹，伤害{0}</v>
      </c>
      <c r="G198" s="26">
        <f>IF(LEFT(C198,1)="1",IFERROR(INDEX(单位卡分表!Q:Q,MATCH(C198,单位卡分表!A:A,0)),"未找到"),IF(LEFT(C198,1)="2",IFERROR(INDEX(技能卡分表!Q:Q,MATCH(C198,技能卡分表!A:A,0)),"未找到"),IF(LEFT(C198,1)="3",IFERROR(INDEX('永久加成分表（废弃）'!O:O,MATCH(C198,'永久加成分表（废弃）'!A:A,0)),"未找到"),IF(LEFT(C198,1)="4",IFERROR(INDEX(组件分表!S:S,MATCH(VALUE(LEFT(C198,4)),组件分表!A:A,0)),"未找到"),"不匹配"))))</f>
        <v>0</v>
      </c>
      <c r="H198" s="44">
        <f>C198*10+1</f>
        <v>404931</v>
      </c>
      <c r="I198" s="44" t="str">
        <f>IF(LEFT(C198,1)="1",IFERROR(IF(INDEX(单位卡分表!AG:AG,MATCH(C198,单位卡分表!A:A,0))=0,"",INDEX(单位卡分表!AG:AG,MATCH(C198,单位卡分表!A:A,0))),"未找到"),IF(LEFT(C198,1)="2",IFERROR(IF(INDEX(技能卡分表!AG:AG,MATCH(C198,技能卡分表!A:A,0))=0,"",INDEX(技能卡分表!AG:AG,MATCH(C198,技能卡分表!A:A,0))),"未找到"),IF(LEFT(C198,1)="3",IFERROR(IF(INDEX('永久加成分表（废弃）'!AF:AF,MATCH(C198,'永久加成分表（废弃）'!A:A,0))=0,"",INDEX('永久加成分表（废弃）'!AF:AF,MATCH(C198,'永久加成分表（废弃）'!A:A,0))),"未找到"),IF(LEFT(C198,1)="4",IFERROR(IF(INDEX(组件分表!R:R,MATCH(VALUE(LEFT(C198,4)),组件分表!A:A,0))=0,"",INDEX(组件分表!R:R,MATCH(VALUE(LEFT(C198,4)),组件分表!A:A,0))),"未找到"),"不匹配"))))</f>
        <v>GunBullet</v>
      </c>
      <c r="J198" s="107"/>
      <c r="K198" s="90" t="str">
        <f>IF(LEFT(C198,1)="1",IFERROR(CHOOSE(MATCH(INDEX(单位卡分表!C:C,MATCH(C198,单位卡分表!A:A,0)),{1,4,6},0),"单位卡","英雄卡","雇佣兵卡"),""),"")</f>
        <v/>
      </c>
      <c r="L198" s="105"/>
      <c r="M198" s="105"/>
      <c r="N198" s="80">
        <v>9.87</v>
      </c>
      <c r="O198" s="80">
        <v>0.5</v>
      </c>
      <c r="P198" s="80">
        <v>0.1</v>
      </c>
      <c r="Q198" s="80">
        <v>0.94</v>
      </c>
      <c r="R198" s="80">
        <v>0.61</v>
      </c>
      <c r="S198" s="80">
        <v>5</v>
      </c>
      <c r="T198" s="94" t="str">
        <f>IFERROR(IF(LEFT(C198,1)="1",IF(INDEX(单位卡分表!AE:AE,MATCH(C198,单位卡分表!A:A,0))=0,"",INDEX(单位卡分表!AE:AE,MATCH(C198,单位卡分表!A:A,0))),IF(LEFT(C198,1)="2",IF(INDEX(技能卡分表!AE:AE,MATCH(C198,技能卡分表!A:A,0))=0,"",INDEX(技能卡分表!AE:AE,MATCH(C198,技能卡分表!A:A,0))),IF(LEFT(C198,1)="4",IF(INDEX(组件分表!W:W,MATCH(VALUE(LEFT(C198,4)),组件分表!A:A,0))=0,"",INDEX(组件分表!W:W,MATCH(VALUE(LEFT(C198,4)),组件分表!A:A,0))),""))),"")</f>
        <v>Times</v>
      </c>
      <c r="U198" s="95">
        <f>IFERROR(IF(LEFT(C198,1)="1",IF(INDEX(单位卡分表!AF:AF,MATCH(C198,单位卡分表!A:A,0))=0,"",INDEX(单位卡分表!AF:AF,MATCH(C198,单位卡分表!A:A,0))),IF(LEFT(C198,1)="2",IF(INDEX(技能卡分表!AF:AF,MATCH(C198,技能卡分表!A:A,0))=0,"",INDEX(技能卡分表!AF:AF,MATCH(C198,技能卡分表!A:A,0))),IF(LEFT(C198,1)="4",IF(INDEX(组件分表!X:X,MATCH(VALUE(LEFT(C198,4)),组件分表!A:A,0))=0,"",INDEX(组件分表!X:X,MATCH(VALUE(LEFT(C198,4)),组件分表!A:A,0))),""))),"")</f>
        <v>1</v>
      </c>
      <c r="V198" s="96" t="b">
        <v>0</v>
      </c>
      <c r="W198" s="97">
        <v>18</v>
      </c>
      <c r="X198" s="97"/>
      <c r="Y198" s="97"/>
      <c r="Z198" s="97"/>
      <c r="AA198" s="97"/>
      <c r="AB198" s="97"/>
      <c r="AC198" s="102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</row>
    <row r="199" spans="3:112">
      <c r="C199" s="9"/>
      <c r="D199" s="9"/>
      <c r="E199" s="8"/>
      <c r="F199" s="87"/>
      <c r="G199" s="8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</row>
    <row r="200" spans="1:112">
      <c r="A200" s="23"/>
      <c r="B200" s="23"/>
      <c r="C200" s="9"/>
      <c r="D200" s="9"/>
      <c r="E200" s="8"/>
      <c r="F200" s="87"/>
      <c r="G200" s="8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</row>
    <row r="201" spans="1:112">
      <c r="A201" s="23"/>
      <c r="B201" s="23"/>
      <c r="C201" s="9"/>
      <c r="D201" s="9"/>
      <c r="E201" s="8"/>
      <c r="F201" s="87"/>
      <c r="G201" s="8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</row>
    <row r="202" spans="1:112">
      <c r="A202" s="23"/>
      <c r="B202" s="23"/>
      <c r="C202" s="9"/>
      <c r="D202" s="9"/>
      <c r="E202" s="8"/>
      <c r="F202" s="87"/>
      <c r="G202" s="8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</row>
    <row r="203" spans="1:112">
      <c r="A203" s="23"/>
      <c r="B203" s="23"/>
      <c r="C203" s="9"/>
      <c r="D203" s="9"/>
      <c r="E203" s="8"/>
      <c r="F203" s="87"/>
      <c r="G203" s="8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</row>
    <row r="204" spans="1:112">
      <c r="A204" s="23"/>
      <c r="B204" s="23"/>
      <c r="C204" s="9"/>
      <c r="D204" s="9"/>
      <c r="E204" s="8"/>
      <c r="F204" s="87"/>
      <c r="G204" s="8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</row>
    <row r="205" spans="1:112">
      <c r="A205" s="23"/>
      <c r="B205" s="23"/>
      <c r="C205" s="9"/>
      <c r="D205" s="9"/>
      <c r="E205" s="8"/>
      <c r="F205" s="87"/>
      <c r="G205" s="8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</row>
    <row r="206" spans="1:112">
      <c r="A206" s="23"/>
      <c r="B206" s="23"/>
      <c r="C206" s="9"/>
      <c r="D206" s="9"/>
      <c r="E206" s="8"/>
      <c r="F206" s="87"/>
      <c r="G206" s="8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</row>
    <row r="207" spans="1:112">
      <c r="A207" s="23"/>
      <c r="B207" s="23"/>
      <c r="C207" s="9"/>
      <c r="D207" s="9"/>
      <c r="E207" s="8"/>
      <c r="F207" s="87"/>
      <c r="G207" s="8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</row>
    <row r="208" spans="1:112">
      <c r="A208" s="23"/>
      <c r="B208" s="23"/>
      <c r="C208" s="9"/>
      <c r="D208" s="9"/>
      <c r="E208" s="8"/>
      <c r="F208" s="87"/>
      <c r="G208" s="8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</row>
    <row r="209" spans="1:112">
      <c r="A209" s="23"/>
      <c r="B209" s="23"/>
      <c r="C209" s="9"/>
      <c r="D209" s="9"/>
      <c r="E209" s="8"/>
      <c r="F209" s="87"/>
      <c r="G209" s="8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</row>
    <row r="210" spans="1:112">
      <c r="A210" s="23"/>
      <c r="B210" s="23"/>
      <c r="C210" s="9"/>
      <c r="D210" s="9"/>
      <c r="E210" s="8"/>
      <c r="F210" s="87"/>
      <c r="G210" s="8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</row>
    <row r="211" spans="1:112">
      <c r="A211" s="23"/>
      <c r="B211" s="23"/>
      <c r="C211" s="9"/>
      <c r="D211" s="9"/>
      <c r="E211" s="8"/>
      <c r="F211" s="87"/>
      <c r="G211" s="8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</row>
    <row r="212" spans="1:112">
      <c r="A212" s="23"/>
      <c r="B212" s="23"/>
      <c r="C212" s="9"/>
      <c r="D212" s="9"/>
      <c r="E212" s="8"/>
      <c r="F212" s="87"/>
      <c r="G212" s="8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</row>
    <row r="213" spans="1:112">
      <c r="A213" s="23"/>
      <c r="B213" s="23"/>
      <c r="C213" s="9"/>
      <c r="D213" s="9"/>
      <c r="E213" s="8"/>
      <c r="F213" s="87"/>
      <c r="G213" s="8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</row>
    <row r="214" spans="1:112">
      <c r="A214" s="23"/>
      <c r="B214" s="23"/>
      <c r="C214" s="9"/>
      <c r="D214" s="9"/>
      <c r="E214" s="8"/>
      <c r="F214" s="87"/>
      <c r="G214" s="8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</row>
    <row r="215" spans="1:112">
      <c r="A215" s="23"/>
      <c r="B215" s="23"/>
      <c r="C215" s="9"/>
      <c r="D215" s="9"/>
      <c r="E215" s="8"/>
      <c r="F215" s="87"/>
      <c r="G215" s="8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</row>
    <row r="216" spans="1:112">
      <c r="A216" s="23"/>
      <c r="B216" s="23"/>
      <c r="C216" s="9"/>
      <c r="D216" s="9"/>
      <c r="E216" s="8"/>
      <c r="F216" s="87"/>
      <c r="G216" s="8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</row>
    <row r="217" spans="1:112">
      <c r="A217" s="23"/>
      <c r="B217" s="23"/>
      <c r="C217" s="9"/>
      <c r="D217" s="9"/>
      <c r="E217" s="8"/>
      <c r="F217" s="87"/>
      <c r="G217" s="8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</row>
    <row r="218" spans="1:112">
      <c r="A218" s="23"/>
      <c r="B218" s="23"/>
      <c r="C218" s="9"/>
      <c r="D218" s="9"/>
      <c r="E218" s="8"/>
      <c r="F218" s="87"/>
      <c r="G218" s="8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</row>
    <row r="219" spans="1:112">
      <c r="A219" s="23"/>
      <c r="B219" s="23"/>
      <c r="C219" s="9"/>
      <c r="D219" s="9"/>
      <c r="E219" s="8"/>
      <c r="F219" s="87"/>
      <c r="G219" s="8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</row>
    <row r="220" spans="1:112">
      <c r="A220" s="23"/>
      <c r="B220" s="23"/>
      <c r="C220" s="9"/>
      <c r="D220" s="9"/>
      <c r="E220" s="8"/>
      <c r="F220" s="87"/>
      <c r="G220" s="8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</row>
    <row r="221" spans="1:112">
      <c r="A221" s="23"/>
      <c r="B221" s="23"/>
      <c r="C221" s="9"/>
      <c r="D221" s="9"/>
      <c r="E221" s="8"/>
      <c r="F221" s="87"/>
      <c r="G221" s="8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</row>
    <row r="222" spans="1:112">
      <c r="A222" s="23"/>
      <c r="B222" s="23"/>
      <c r="C222" s="9"/>
      <c r="D222" s="9"/>
      <c r="E222" s="8"/>
      <c r="F222" s="87"/>
      <c r="G222" s="8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</row>
    <row r="223" spans="1:112">
      <c r="A223" s="23"/>
      <c r="B223" s="23"/>
      <c r="C223" s="9"/>
      <c r="D223" s="9"/>
      <c r="E223" s="8"/>
      <c r="F223" s="87"/>
      <c r="G223" s="8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</row>
    <row r="224" spans="1:112">
      <c r="A224" s="23"/>
      <c r="B224" s="23"/>
      <c r="C224" s="9"/>
      <c r="D224" s="9"/>
      <c r="E224" s="8"/>
      <c r="F224" s="87"/>
      <c r="G224" s="8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</row>
    <row r="225" spans="1:112">
      <c r="A225" s="23"/>
      <c r="B225" s="23"/>
      <c r="C225" s="9"/>
      <c r="D225" s="9"/>
      <c r="E225" s="8"/>
      <c r="F225" s="87"/>
      <c r="G225" s="8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</row>
    <row r="226" spans="1:112">
      <c r="A226" s="23"/>
      <c r="B226" s="23"/>
      <c r="C226" s="9"/>
      <c r="D226" s="9"/>
      <c r="E226" s="8"/>
      <c r="F226" s="87"/>
      <c r="G226" s="8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</row>
    <row r="227" spans="1:112">
      <c r="A227" s="23"/>
      <c r="B227" s="23"/>
      <c r="C227" s="9"/>
      <c r="D227" s="9"/>
      <c r="E227" s="8"/>
      <c r="F227" s="87"/>
      <c r="G227" s="8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</row>
    <row r="228" spans="1:112">
      <c r="A228" s="23"/>
      <c r="B228" s="23"/>
      <c r="C228" s="9"/>
      <c r="D228" s="9"/>
      <c r="E228" s="8"/>
      <c r="F228" s="87"/>
      <c r="G228" s="8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</row>
    <row r="229" spans="1:112">
      <c r="A229" s="23"/>
      <c r="B229" s="23"/>
      <c r="C229" s="9"/>
      <c r="D229" s="9"/>
      <c r="E229" s="8"/>
      <c r="F229" s="87"/>
      <c r="G229" s="8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</row>
    <row r="230" spans="1:112">
      <c r="A230" s="23"/>
      <c r="B230" s="23"/>
      <c r="C230" s="9"/>
      <c r="D230" s="9"/>
      <c r="E230" s="8"/>
      <c r="F230" s="87"/>
      <c r="G230" s="8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</row>
    <row r="231" spans="1:112">
      <c r="A231" s="23"/>
      <c r="B231" s="23"/>
      <c r="C231" s="9"/>
      <c r="D231" s="9"/>
      <c r="E231" s="8"/>
      <c r="F231" s="87"/>
      <c r="G231" s="8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</row>
    <row r="232" spans="1:112">
      <c r="A232" s="23"/>
      <c r="B232" s="23"/>
      <c r="C232" s="9"/>
      <c r="D232" s="9"/>
      <c r="E232" s="8"/>
      <c r="F232" s="87"/>
      <c r="G232" s="8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</row>
    <row r="233" spans="1:112">
      <c r="A233" s="23"/>
      <c r="B233" s="23"/>
      <c r="C233" s="9"/>
      <c r="D233" s="9"/>
      <c r="E233" s="8"/>
      <c r="F233" s="87"/>
      <c r="G233" s="8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</row>
    <row r="234" spans="1:112">
      <c r="A234" s="23"/>
      <c r="B234" s="23"/>
      <c r="C234" s="9"/>
      <c r="D234" s="9"/>
      <c r="E234" s="8"/>
      <c r="F234" s="87"/>
      <c r="G234" s="8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</row>
    <row r="235" spans="1:112">
      <c r="A235" s="23"/>
      <c r="B235" s="23"/>
      <c r="C235" s="9"/>
      <c r="D235" s="9"/>
      <c r="E235" s="8"/>
      <c r="F235" s="87"/>
      <c r="G235" s="8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</row>
    <row r="236" spans="1:112">
      <c r="A236" s="23"/>
      <c r="B236" s="23"/>
      <c r="C236" s="9"/>
      <c r="D236" s="9"/>
      <c r="E236" s="8"/>
      <c r="F236" s="87"/>
      <c r="G236" s="8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</row>
    <row r="237" spans="1:112">
      <c r="A237" s="23"/>
      <c r="B237" s="23"/>
      <c r="C237" s="9"/>
      <c r="D237" s="9"/>
      <c r="E237" s="8"/>
      <c r="F237" s="87"/>
      <c r="G237" s="8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</row>
    <row r="238" spans="1:112">
      <c r="A238" s="23"/>
      <c r="B238" s="23"/>
      <c r="C238" s="9"/>
      <c r="D238" s="9"/>
      <c r="E238" s="8"/>
      <c r="F238" s="87"/>
      <c r="G238" s="8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</row>
    <row r="239" spans="1:112">
      <c r="A239" s="23"/>
      <c r="B239" s="23"/>
      <c r="C239" s="9"/>
      <c r="D239" s="9"/>
      <c r="E239" s="8"/>
      <c r="F239" s="87"/>
      <c r="G239" s="8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</row>
    <row r="240" spans="1:112">
      <c r="A240" s="23"/>
      <c r="B240" s="23"/>
      <c r="C240" s="9"/>
      <c r="D240" s="9"/>
      <c r="E240" s="8"/>
      <c r="F240" s="87"/>
      <c r="G240" s="8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</row>
    <row r="241" spans="1:112">
      <c r="A241" s="23"/>
      <c r="B241" s="23"/>
      <c r="C241" s="9"/>
      <c r="D241" s="9"/>
      <c r="E241" s="8"/>
      <c r="F241" s="87"/>
      <c r="G241" s="8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</row>
    <row r="242" spans="1:112">
      <c r="A242" s="23"/>
      <c r="B242" s="23"/>
      <c r="C242" s="9"/>
      <c r="D242" s="9"/>
      <c r="E242" s="8"/>
      <c r="F242" s="87"/>
      <c r="G242" s="8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</row>
    <row r="243" spans="1:112">
      <c r="A243" s="23"/>
      <c r="B243" s="23"/>
      <c r="C243" s="9"/>
      <c r="D243" s="9"/>
      <c r="E243" s="8"/>
      <c r="F243" s="87"/>
      <c r="G243" s="8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</row>
    <row r="244" spans="1:112">
      <c r="A244" s="23"/>
      <c r="B244" s="23"/>
      <c r="C244" s="9"/>
      <c r="D244" s="9"/>
      <c r="E244" s="8"/>
      <c r="F244" s="87"/>
      <c r="G244" s="8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</row>
    <row r="245" spans="1:112">
      <c r="A245" s="23"/>
      <c r="B245" s="23"/>
      <c r="C245" s="9"/>
      <c r="D245" s="9"/>
      <c r="E245" s="8"/>
      <c r="F245" s="87"/>
      <c r="G245" s="8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</row>
    <row r="246" spans="1:112">
      <c r="A246" s="23"/>
      <c r="B246" s="23"/>
      <c r="C246" s="9"/>
      <c r="D246" s="9"/>
      <c r="E246" s="8"/>
      <c r="F246" s="87"/>
      <c r="G246" s="8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</row>
    <row r="247" spans="1:112">
      <c r="A247" s="23"/>
      <c r="B247" s="23"/>
      <c r="C247" s="9"/>
      <c r="D247" s="9"/>
      <c r="E247" s="8"/>
      <c r="F247" s="87"/>
      <c r="G247" s="8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</row>
    <row r="248" spans="1:112">
      <c r="A248" s="23"/>
      <c r="B248" s="23"/>
      <c r="C248" s="9"/>
      <c r="D248" s="9"/>
      <c r="E248" s="8"/>
      <c r="F248" s="87"/>
      <c r="G248" s="8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</row>
    <row r="249" spans="1:112">
      <c r="A249" s="23"/>
      <c r="B249" s="23"/>
      <c r="C249" s="9"/>
      <c r="D249" s="9"/>
      <c r="E249" s="8"/>
      <c r="F249" s="87"/>
      <c r="G249" s="8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</row>
    <row r="250" spans="1:112">
      <c r="A250" s="23"/>
      <c r="B250" s="23"/>
      <c r="C250" s="9"/>
      <c r="D250" s="9"/>
      <c r="E250" s="8"/>
      <c r="F250" s="87"/>
      <c r="G250" s="8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</row>
    <row r="251" spans="1:112">
      <c r="A251" s="23"/>
      <c r="B251" s="23"/>
      <c r="C251" s="9"/>
      <c r="D251" s="9"/>
      <c r="E251" s="8"/>
      <c r="F251" s="87"/>
      <c r="G251" s="8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</row>
    <row r="252" spans="1:112">
      <c r="A252" s="23"/>
      <c r="B252" s="23"/>
      <c r="C252" s="9"/>
      <c r="D252" s="9"/>
      <c r="E252" s="8"/>
      <c r="F252" s="87"/>
      <c r="G252" s="8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</row>
    <row r="253" spans="1:112">
      <c r="A253" s="23"/>
      <c r="B253" s="23"/>
      <c r="C253" s="9"/>
      <c r="D253" s="9"/>
      <c r="E253" s="8"/>
      <c r="F253" s="87"/>
      <c r="G253" s="8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</row>
    <row r="254" spans="1:112">
      <c r="A254" s="23"/>
      <c r="B254" s="23"/>
      <c r="C254" s="9"/>
      <c r="D254" s="9"/>
      <c r="E254" s="8"/>
      <c r="F254" s="87"/>
      <c r="G254" s="8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</row>
    <row r="255" spans="1:112">
      <c r="A255" s="23"/>
      <c r="B255" s="23"/>
      <c r="C255" s="9"/>
      <c r="D255" s="9"/>
      <c r="E255" s="8"/>
      <c r="F255" s="87"/>
      <c r="G255" s="8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</row>
    <row r="256" spans="1:112">
      <c r="A256" s="23"/>
      <c r="B256" s="23"/>
      <c r="C256" s="9"/>
      <c r="D256" s="9"/>
      <c r="E256" s="8"/>
      <c r="F256" s="87"/>
      <c r="G256" s="8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</row>
    <row r="257" spans="1:112">
      <c r="A257" s="23"/>
      <c r="B257" s="23"/>
      <c r="C257" s="9"/>
      <c r="D257" s="9"/>
      <c r="E257" s="8"/>
      <c r="F257" s="87"/>
      <c r="G257" s="8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</row>
    <row r="258" spans="1:112">
      <c r="A258" s="23"/>
      <c r="B258" s="23"/>
      <c r="C258" s="9"/>
      <c r="D258" s="9"/>
      <c r="E258" s="8"/>
      <c r="F258" s="87"/>
      <c r="G258" s="8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</row>
    <row r="259" spans="1:112">
      <c r="A259" s="23"/>
      <c r="B259" s="23"/>
      <c r="C259" s="9"/>
      <c r="D259" s="9"/>
      <c r="E259" s="8"/>
      <c r="F259" s="87"/>
      <c r="G259" s="8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</row>
    <row r="260" spans="1:112">
      <c r="A260" s="23"/>
      <c r="B260" s="23"/>
      <c r="C260" s="9"/>
      <c r="D260" s="9"/>
      <c r="E260" s="8"/>
      <c r="F260" s="87"/>
      <c r="G260" s="8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</row>
    <row r="261" spans="1:112">
      <c r="A261" s="23"/>
      <c r="B261" s="23"/>
      <c r="C261" s="9"/>
      <c r="D261" s="9"/>
      <c r="E261" s="8"/>
      <c r="F261" s="87"/>
      <c r="G261" s="8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</row>
    <row r="262" spans="1:112">
      <c r="A262" s="23"/>
      <c r="B262" s="23"/>
      <c r="C262" s="9"/>
      <c r="D262" s="9"/>
      <c r="E262" s="8"/>
      <c r="F262" s="87"/>
      <c r="G262" s="8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</row>
    <row r="263" spans="1:112">
      <c r="A263" s="23"/>
      <c r="B263" s="23"/>
      <c r="C263" s="9"/>
      <c r="D263" s="9"/>
      <c r="E263" s="8"/>
      <c r="F263" s="87"/>
      <c r="G263" s="8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</row>
    <row r="264" spans="1:112">
      <c r="A264" s="23"/>
      <c r="B264" s="23"/>
      <c r="C264" s="9"/>
      <c r="D264" s="9"/>
      <c r="E264" s="8"/>
      <c r="F264" s="87"/>
      <c r="G264" s="8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</row>
    <row r="265" spans="1:112">
      <c r="A265" s="23"/>
      <c r="B265" s="23"/>
      <c r="C265" s="9"/>
      <c r="D265" s="9"/>
      <c r="E265" s="8"/>
      <c r="F265" s="87"/>
      <c r="G265" s="8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</row>
    <row r="266" spans="1:112">
      <c r="A266" s="23"/>
      <c r="B266" s="23"/>
      <c r="C266" s="9"/>
      <c r="D266" s="9"/>
      <c r="E266" s="8"/>
      <c r="F266" s="87"/>
      <c r="G266" s="8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</row>
    <row r="267" spans="1:112">
      <c r="A267" s="23"/>
      <c r="B267" s="23"/>
      <c r="C267" s="9"/>
      <c r="D267" s="9"/>
      <c r="E267" s="8"/>
      <c r="F267" s="87"/>
      <c r="G267" s="8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</row>
    <row r="268" spans="1:112">
      <c r="A268" s="23"/>
      <c r="B268" s="23"/>
      <c r="C268" s="9"/>
      <c r="D268" s="9"/>
      <c r="E268" s="8"/>
      <c r="F268" s="87"/>
      <c r="G268" s="8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</row>
    <row r="269" spans="1:112">
      <c r="A269" s="23"/>
      <c r="B269" s="23"/>
      <c r="C269" s="9"/>
      <c r="D269" s="9"/>
      <c r="E269" s="8"/>
      <c r="F269" s="87"/>
      <c r="G269" s="8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</row>
    <row r="270" spans="1:112">
      <c r="A270" s="23"/>
      <c r="B270" s="23"/>
      <c r="C270" s="9"/>
      <c r="D270" s="9"/>
      <c r="E270" s="8"/>
      <c r="F270" s="87"/>
      <c r="G270" s="8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</row>
    <row r="271" spans="1:112">
      <c r="A271" s="23"/>
      <c r="B271" s="23"/>
      <c r="C271" s="9"/>
      <c r="D271" s="9"/>
      <c r="E271" s="8"/>
      <c r="F271" s="87"/>
      <c r="G271" s="8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</row>
    <row r="272" spans="1:112">
      <c r="A272" s="23"/>
      <c r="B272" s="23"/>
      <c r="C272" s="9"/>
      <c r="D272" s="9"/>
      <c r="E272" s="8"/>
      <c r="F272" s="87"/>
      <c r="G272" s="8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</row>
    <row r="273" spans="1:112">
      <c r="A273" s="23"/>
      <c r="B273" s="23"/>
      <c r="C273" s="9"/>
      <c r="D273" s="9"/>
      <c r="E273" s="8"/>
      <c r="F273" s="87"/>
      <c r="G273" s="8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</row>
    <row r="274" spans="1:112">
      <c r="A274" s="23"/>
      <c r="B274" s="23"/>
      <c r="C274" s="9"/>
      <c r="D274" s="9"/>
      <c r="E274" s="8"/>
      <c r="F274" s="87"/>
      <c r="G274" s="8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</row>
    <row r="275" spans="1:112">
      <c r="A275" s="23"/>
      <c r="B275" s="23"/>
      <c r="C275" s="9"/>
      <c r="D275" s="9"/>
      <c r="E275" s="8"/>
      <c r="F275" s="87"/>
      <c r="G275" s="8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</row>
    <row r="276" spans="1:112">
      <c r="A276" s="23"/>
      <c r="B276" s="23"/>
      <c r="C276" s="9"/>
      <c r="D276" s="9"/>
      <c r="E276" s="8"/>
      <c r="F276" s="87"/>
      <c r="G276" s="8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</row>
    <row r="277" spans="1:112">
      <c r="A277" s="23"/>
      <c r="B277" s="23"/>
      <c r="C277" s="9"/>
      <c r="D277" s="9"/>
      <c r="E277" s="8"/>
      <c r="F277" s="87"/>
      <c r="G277" s="8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</row>
    <row r="278" spans="1:112">
      <c r="A278" s="23"/>
      <c r="B278" s="23"/>
      <c r="C278" s="9"/>
      <c r="D278" s="9"/>
      <c r="E278" s="8"/>
      <c r="F278" s="87"/>
      <c r="G278" s="8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</row>
    <row r="279" spans="1:112">
      <c r="A279" s="23"/>
      <c r="B279" s="23"/>
      <c r="C279" s="9"/>
      <c r="D279" s="9"/>
      <c r="E279" s="8"/>
      <c r="F279" s="87"/>
      <c r="G279" s="8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</row>
    <row r="280" spans="1:112">
      <c r="A280" s="23"/>
      <c r="B280" s="23"/>
      <c r="C280" s="9"/>
      <c r="D280" s="9"/>
      <c r="E280" s="8"/>
      <c r="F280" s="87"/>
      <c r="G280" s="8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</row>
    <row r="281" spans="1:112">
      <c r="A281" s="23"/>
      <c r="B281" s="23"/>
      <c r="C281" s="9"/>
      <c r="D281" s="9"/>
      <c r="E281" s="8"/>
      <c r="F281" s="87"/>
      <c r="G281" s="8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</row>
    <row r="282" spans="1:112">
      <c r="A282" s="23"/>
      <c r="B282" s="23"/>
      <c r="C282" s="9"/>
      <c r="D282" s="9"/>
      <c r="E282" s="8"/>
      <c r="F282" s="87"/>
      <c r="G282" s="8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</row>
    <row r="283" spans="1:112">
      <c r="A283" s="23"/>
      <c r="B283" s="23"/>
      <c r="C283" s="9"/>
      <c r="D283" s="9"/>
      <c r="E283" s="8"/>
      <c r="F283" s="87"/>
      <c r="G283" s="8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</row>
    <row r="284" spans="1:112">
      <c r="A284" s="23"/>
      <c r="B284" s="23"/>
      <c r="C284" s="9"/>
      <c r="D284" s="9"/>
      <c r="E284" s="8"/>
      <c r="F284" s="87"/>
      <c r="G284" s="8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</row>
    <row r="285" spans="1:112">
      <c r="A285" s="23"/>
      <c r="B285" s="23"/>
      <c r="C285" s="9"/>
      <c r="D285" s="9"/>
      <c r="E285" s="8"/>
      <c r="F285" s="87"/>
      <c r="G285" s="8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</row>
    <row r="286" spans="1:112">
      <c r="A286" s="23"/>
      <c r="B286" s="23"/>
      <c r="C286" s="9"/>
      <c r="D286" s="9"/>
      <c r="E286" s="8"/>
      <c r="F286" s="87"/>
      <c r="G286" s="8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</row>
    <row r="287" spans="1:112">
      <c r="A287" s="23"/>
      <c r="B287" s="23"/>
      <c r="C287" s="9"/>
      <c r="D287" s="9"/>
      <c r="E287" s="8"/>
      <c r="F287" s="87"/>
      <c r="G287" s="8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</row>
    <row r="288" spans="1:112">
      <c r="A288" s="23"/>
      <c r="B288" s="23"/>
      <c r="C288" s="9"/>
      <c r="D288" s="9"/>
      <c r="E288" s="8"/>
      <c r="F288" s="87"/>
      <c r="G288" s="8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</row>
    <row r="289" spans="1:112">
      <c r="A289" s="23"/>
      <c r="B289" s="23"/>
      <c r="C289" s="9"/>
      <c r="D289" s="9"/>
      <c r="E289" s="8"/>
      <c r="F289" s="87"/>
      <c r="G289" s="8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</row>
    <row r="290" spans="1:112">
      <c r="A290" s="23"/>
      <c r="B290" s="23"/>
      <c r="C290" s="9"/>
      <c r="D290" s="9"/>
      <c r="E290" s="8"/>
      <c r="F290" s="87"/>
      <c r="G290" s="8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</row>
    <row r="291" spans="1:112">
      <c r="A291" s="23"/>
      <c r="B291" s="23"/>
      <c r="C291" s="9"/>
      <c r="D291" s="9"/>
      <c r="E291" s="8"/>
      <c r="F291" s="87"/>
      <c r="G291" s="8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</row>
    <row r="292" spans="1:112">
      <c r="A292" s="23"/>
      <c r="B292" s="23"/>
      <c r="C292" s="9"/>
      <c r="D292" s="9"/>
      <c r="E292" s="8"/>
      <c r="F292" s="87"/>
      <c r="G292" s="8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</row>
    <row r="293" spans="1:112">
      <c r="A293" s="23"/>
      <c r="B293" s="23"/>
      <c r="C293" s="9"/>
      <c r="D293" s="9"/>
      <c r="E293" s="8"/>
      <c r="F293" s="87"/>
      <c r="G293" s="8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</row>
    <row r="294" spans="1:112">
      <c r="A294" s="23"/>
      <c r="B294" s="23"/>
      <c r="C294" s="9"/>
      <c r="D294" s="9"/>
      <c r="E294" s="8"/>
      <c r="F294" s="87"/>
      <c r="G294" s="8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</row>
    <row r="295" spans="1:112">
      <c r="A295" s="23"/>
      <c r="B295" s="23"/>
      <c r="C295" s="9"/>
      <c r="D295" s="9"/>
      <c r="E295" s="8"/>
      <c r="F295" s="87"/>
      <c r="G295" s="8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</row>
    <row r="296" spans="1:112">
      <c r="A296" s="23"/>
      <c r="B296" s="23"/>
      <c r="C296" s="9"/>
      <c r="D296" s="9"/>
      <c r="E296" s="8"/>
      <c r="F296" s="87"/>
      <c r="G296" s="8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</row>
    <row r="297" spans="1:112">
      <c r="A297" s="23"/>
      <c r="B297" s="23"/>
      <c r="C297" s="9"/>
      <c r="D297" s="9"/>
      <c r="E297" s="8"/>
      <c r="F297" s="87"/>
      <c r="G297" s="8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</row>
    <row r="298" spans="1:112">
      <c r="A298" s="23"/>
      <c r="B298" s="23"/>
      <c r="C298" s="9"/>
      <c r="D298" s="9"/>
      <c r="E298" s="8"/>
      <c r="F298" s="87"/>
      <c r="G298" s="8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</row>
    <row r="299" spans="1:112">
      <c r="A299" s="23"/>
      <c r="B299" s="23"/>
      <c r="C299" s="9"/>
      <c r="D299" s="9"/>
      <c r="E299" s="8"/>
      <c r="F299" s="87"/>
      <c r="G299" s="8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</row>
    <row r="300" spans="1:112">
      <c r="A300" s="23"/>
      <c r="B300" s="23"/>
      <c r="C300" s="9"/>
      <c r="D300" s="9"/>
      <c r="E300" s="8"/>
      <c r="F300" s="87"/>
      <c r="G300" s="8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</row>
    <row r="301" spans="1:112">
      <c r="A301" s="23"/>
      <c r="B301" s="23"/>
      <c r="C301" s="9"/>
      <c r="D301" s="9"/>
      <c r="E301" s="8"/>
      <c r="F301" s="87"/>
      <c r="G301" s="8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</row>
    <row r="302" spans="1:112">
      <c r="A302" s="23"/>
      <c r="B302" s="23"/>
      <c r="C302" s="9"/>
      <c r="D302" s="9"/>
      <c r="E302" s="8"/>
      <c r="F302" s="87"/>
      <c r="G302" s="8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</row>
    <row r="303" spans="1:112">
      <c r="A303" s="23"/>
      <c r="B303" s="23"/>
      <c r="C303" s="9"/>
      <c r="D303" s="9"/>
      <c r="E303" s="8"/>
      <c r="F303" s="87"/>
      <c r="G303" s="8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</row>
    <row r="304" spans="1:112">
      <c r="A304" s="23"/>
      <c r="B304" s="23"/>
      <c r="C304" s="9"/>
      <c r="D304" s="9"/>
      <c r="E304" s="8"/>
      <c r="F304" s="87"/>
      <c r="G304" s="8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</row>
    <row r="305" spans="1:112">
      <c r="A305" s="23"/>
      <c r="B305" s="23"/>
      <c r="C305" s="9"/>
      <c r="D305" s="9"/>
      <c r="E305" s="8"/>
      <c r="F305" s="87"/>
      <c r="G305" s="8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</row>
    <row r="306" spans="1:112">
      <c r="A306" s="23"/>
      <c r="B306" s="23"/>
      <c r="C306" s="9"/>
      <c r="D306" s="9"/>
      <c r="E306" s="8"/>
      <c r="F306" s="87"/>
      <c r="G306" s="8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</row>
    <row r="307" spans="1:112">
      <c r="A307" s="23"/>
      <c r="B307" s="23"/>
      <c r="C307" s="9"/>
      <c r="D307" s="9"/>
      <c r="E307" s="8"/>
      <c r="F307" s="87"/>
      <c r="G307" s="8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</row>
    <row r="308" spans="1:112">
      <c r="A308" s="23"/>
      <c r="B308" s="23"/>
      <c r="C308" s="9"/>
      <c r="D308" s="9"/>
      <c r="E308" s="8"/>
      <c r="F308" s="87"/>
      <c r="G308" s="8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</row>
    <row r="309" spans="1:112">
      <c r="A309" s="23"/>
      <c r="B309" s="23"/>
      <c r="C309" s="9"/>
      <c r="D309" s="9"/>
      <c r="E309" s="8"/>
      <c r="F309" s="87"/>
      <c r="G309" s="8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</row>
    <row r="310" spans="1:112">
      <c r="A310" s="23"/>
      <c r="B310" s="23"/>
      <c r="C310" s="9"/>
      <c r="D310" s="9"/>
      <c r="E310" s="8"/>
      <c r="F310" s="87"/>
      <c r="G310" s="8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</row>
    <row r="311" spans="1:112">
      <c r="A311" s="23"/>
      <c r="B311" s="23"/>
      <c r="C311" s="9"/>
      <c r="D311" s="9"/>
      <c r="E311" s="8"/>
      <c r="F311" s="87"/>
      <c r="G311" s="8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</row>
    <row r="312" spans="1:112">
      <c r="A312" s="23"/>
      <c r="B312" s="23"/>
      <c r="C312" s="9"/>
      <c r="D312" s="9"/>
      <c r="E312" s="8"/>
      <c r="F312" s="87"/>
      <c r="G312" s="8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</row>
    <row r="313" spans="1:112">
      <c r="A313" s="23"/>
      <c r="B313" s="23"/>
      <c r="C313" s="9"/>
      <c r="D313" s="9"/>
      <c r="E313" s="8"/>
      <c r="F313" s="87"/>
      <c r="G313" s="8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</row>
    <row r="314" spans="1:112">
      <c r="A314" s="23"/>
      <c r="B314" s="23"/>
      <c r="C314" s="9"/>
      <c r="D314" s="9"/>
      <c r="E314" s="8"/>
      <c r="F314" s="87"/>
      <c r="G314" s="8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</row>
    <row r="315" spans="1:112">
      <c r="A315" s="23"/>
      <c r="B315" s="23"/>
      <c r="C315" s="9"/>
      <c r="D315" s="9"/>
      <c r="E315" s="8"/>
      <c r="F315" s="87"/>
      <c r="G315" s="8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</row>
    <row r="316" spans="1:112">
      <c r="A316" s="23"/>
      <c r="B316" s="23"/>
      <c r="C316" s="9"/>
      <c r="D316" s="9"/>
      <c r="E316" s="8"/>
      <c r="F316" s="87"/>
      <c r="G316" s="8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</row>
    <row r="317" spans="1:112">
      <c r="A317" s="23"/>
      <c r="B317" s="23"/>
      <c r="C317" s="9"/>
      <c r="D317" s="9"/>
      <c r="E317" s="8"/>
      <c r="F317" s="87"/>
      <c r="G317" s="8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</row>
    <row r="318" spans="1:112">
      <c r="A318" s="23"/>
      <c r="B318" s="23"/>
      <c r="C318" s="9"/>
      <c r="D318" s="9"/>
      <c r="E318" s="8"/>
      <c r="F318" s="87"/>
      <c r="G318" s="8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</row>
    <row r="319" spans="1:112">
      <c r="A319" s="23"/>
      <c r="B319" s="23"/>
      <c r="C319" s="9"/>
      <c r="D319" s="9"/>
      <c r="E319" s="8"/>
      <c r="F319" s="87"/>
      <c r="G319" s="8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</row>
    <row r="320" spans="1:112">
      <c r="A320" s="23"/>
      <c r="B320" s="23"/>
      <c r="C320" s="9"/>
      <c r="D320" s="9"/>
      <c r="E320" s="8"/>
      <c r="F320" s="87"/>
      <c r="G320" s="8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</row>
    <row r="321" spans="1:112">
      <c r="A321" s="23"/>
      <c r="B321" s="23"/>
      <c r="C321" s="9"/>
      <c r="D321" s="9"/>
      <c r="E321" s="8"/>
      <c r="F321" s="87"/>
      <c r="G321" s="8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</row>
    <row r="322" spans="1:112">
      <c r="A322" s="23"/>
      <c r="B322" s="23"/>
      <c r="C322" s="9"/>
      <c r="D322" s="9"/>
      <c r="E322" s="8"/>
      <c r="F322" s="87"/>
      <c r="G322" s="8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</row>
    <row r="323" spans="1:112">
      <c r="A323" s="23"/>
      <c r="B323" s="23"/>
      <c r="C323" s="9"/>
      <c r="D323" s="9"/>
      <c r="E323" s="8"/>
      <c r="F323" s="87"/>
      <c r="G323" s="8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</row>
    <row r="324" spans="1:112">
      <c r="A324" s="23"/>
      <c r="B324" s="23"/>
      <c r="C324" s="9"/>
      <c r="D324" s="9"/>
      <c r="E324" s="8"/>
      <c r="F324" s="87"/>
      <c r="G324" s="8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</row>
    <row r="325" spans="1:112">
      <c r="A325" s="23"/>
      <c r="B325" s="23"/>
      <c r="C325" s="9"/>
      <c r="D325" s="9"/>
      <c r="E325" s="8"/>
      <c r="F325" s="87"/>
      <c r="G325" s="8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</row>
    <row r="326" spans="1:112">
      <c r="A326" s="23"/>
      <c r="B326" s="23"/>
      <c r="C326" s="9"/>
      <c r="D326" s="9"/>
      <c r="E326" s="8"/>
      <c r="F326" s="87"/>
      <c r="G326" s="8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</row>
    <row r="327" spans="1:112">
      <c r="A327" s="23"/>
      <c r="B327" s="23"/>
      <c r="C327" s="9"/>
      <c r="D327" s="9"/>
      <c r="E327" s="8"/>
      <c r="F327" s="87"/>
      <c r="G327" s="8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</row>
    <row r="328" spans="1:112">
      <c r="A328" s="23"/>
      <c r="B328" s="23"/>
      <c r="C328" s="9"/>
      <c r="D328" s="9"/>
      <c r="E328" s="8"/>
      <c r="F328" s="87"/>
      <c r="G328" s="8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</row>
    <row r="329" spans="1:112">
      <c r="A329" s="23"/>
      <c r="B329" s="23"/>
      <c r="C329" s="9"/>
      <c r="D329" s="9"/>
      <c r="E329" s="8"/>
      <c r="F329" s="87"/>
      <c r="G329" s="8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</row>
    <row r="330" spans="1:112">
      <c r="A330" s="23"/>
      <c r="B330" s="23"/>
      <c r="C330" s="9"/>
      <c r="D330" s="9"/>
      <c r="E330" s="8"/>
      <c r="F330" s="87"/>
      <c r="G330" s="8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</row>
    <row r="331" spans="1:112">
      <c r="A331" s="23"/>
      <c r="B331" s="23"/>
      <c r="C331" s="9"/>
      <c r="D331" s="9"/>
      <c r="E331" s="8"/>
      <c r="F331" s="87"/>
      <c r="G331" s="8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</row>
    <row r="332" spans="1:112">
      <c r="A332" s="23"/>
      <c r="B332" s="23"/>
      <c r="C332" s="9"/>
      <c r="D332" s="9"/>
      <c r="E332" s="8"/>
      <c r="F332" s="87"/>
      <c r="G332" s="8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</row>
    <row r="333" spans="1:112">
      <c r="A333" s="23"/>
      <c r="B333" s="23"/>
      <c r="C333" s="9"/>
      <c r="D333" s="9"/>
      <c r="E333" s="8"/>
      <c r="F333" s="87"/>
      <c r="G333" s="8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</row>
    <row r="334" spans="1:112">
      <c r="A334" s="23"/>
      <c r="B334" s="23"/>
      <c r="C334" s="9"/>
      <c r="D334" s="9"/>
      <c r="E334" s="8"/>
      <c r="F334" s="87"/>
      <c r="G334" s="8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</row>
    <row r="335" spans="1:112">
      <c r="A335" s="23"/>
      <c r="B335" s="23"/>
      <c r="C335" s="9"/>
      <c r="D335" s="9"/>
      <c r="E335" s="8"/>
      <c r="F335" s="87"/>
      <c r="G335" s="8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</row>
    <row r="336" spans="1:112">
      <c r="A336" s="23"/>
      <c r="B336" s="23"/>
      <c r="C336" s="9"/>
      <c r="D336" s="9"/>
      <c r="E336" s="8"/>
      <c r="F336" s="87"/>
      <c r="G336" s="8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</row>
    <row r="337" spans="1:112">
      <c r="A337" s="23"/>
      <c r="B337" s="23"/>
      <c r="C337" s="9"/>
      <c r="D337" s="9"/>
      <c r="E337" s="8"/>
      <c r="F337" s="87"/>
      <c r="G337" s="8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</row>
    <row r="338" spans="1:112">
      <c r="A338" s="23"/>
      <c r="B338" s="23"/>
      <c r="C338" s="9"/>
      <c r="D338" s="9"/>
      <c r="E338" s="8"/>
      <c r="F338" s="87"/>
      <c r="G338" s="8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</row>
    <row r="339" spans="1:112">
      <c r="A339" s="23"/>
      <c r="B339" s="23"/>
      <c r="C339" s="9"/>
      <c r="D339" s="9"/>
      <c r="E339" s="8"/>
      <c r="F339" s="87"/>
      <c r="G339" s="8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</row>
    <row r="340" spans="1:112">
      <c r="A340" s="23"/>
      <c r="B340" s="23"/>
      <c r="C340" s="9"/>
      <c r="D340" s="9"/>
      <c r="E340" s="8"/>
      <c r="F340" s="87"/>
      <c r="G340" s="8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</row>
    <row r="341" spans="1:112">
      <c r="A341" s="23"/>
      <c r="B341" s="23"/>
      <c r="C341" s="9"/>
      <c r="D341" s="9"/>
      <c r="E341" s="8"/>
      <c r="F341" s="87"/>
      <c r="G341" s="8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</row>
    <row r="342" spans="1:112">
      <c r="A342" s="23"/>
      <c r="B342" s="23"/>
      <c r="C342" s="23"/>
      <c r="D342" s="23"/>
      <c r="E342" s="23"/>
      <c r="F342" s="21"/>
      <c r="G342" s="21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</row>
    <row r="343" spans="1:112">
      <c r="A343" s="23"/>
      <c r="B343" s="23"/>
      <c r="C343" s="23"/>
      <c r="D343" s="23"/>
      <c r="E343" s="23"/>
      <c r="F343" s="21"/>
      <c r="G343" s="21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</row>
    <row r="344" spans="1:112">
      <c r="A344" s="23"/>
      <c r="B344" s="23"/>
      <c r="C344" s="23"/>
      <c r="D344" s="23"/>
      <c r="E344" s="23"/>
      <c r="F344" s="21"/>
      <c r="G344" s="21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</row>
    <row r="345" spans="1:112">
      <c r="A345" s="23"/>
      <c r="B345" s="23"/>
      <c r="C345" s="23"/>
      <c r="D345" s="23"/>
      <c r="E345" s="23"/>
      <c r="F345" s="21"/>
      <c r="G345" s="21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</row>
    <row r="346" spans="1:112">
      <c r="A346" s="23"/>
      <c r="B346" s="23"/>
      <c r="C346" s="23"/>
      <c r="D346" s="23"/>
      <c r="E346" s="23"/>
      <c r="F346" s="21"/>
      <c r="G346" s="21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</row>
    <row r="347" spans="1:112">
      <c r="A347" s="23"/>
      <c r="B347" s="23"/>
      <c r="C347" s="23"/>
      <c r="D347" s="23"/>
      <c r="E347" s="23"/>
      <c r="F347" s="21"/>
      <c r="G347" s="21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</row>
    <row r="348" spans="1:112">
      <c r="A348" s="23"/>
      <c r="B348" s="23"/>
      <c r="C348" s="23"/>
      <c r="D348" s="23"/>
      <c r="E348" s="23"/>
      <c r="F348" s="21"/>
      <c r="G348" s="21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</row>
    <row r="349" spans="1:112">
      <c r="A349" s="23"/>
      <c r="B349" s="23"/>
      <c r="C349" s="23"/>
      <c r="D349" s="23"/>
      <c r="E349" s="23"/>
      <c r="F349" s="21"/>
      <c r="G349" s="21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</row>
    <row r="350" spans="1:112">
      <c r="A350" s="23"/>
      <c r="B350" s="23"/>
      <c r="C350" s="23"/>
      <c r="D350" s="23"/>
      <c r="E350" s="23"/>
      <c r="F350" s="21"/>
      <c r="G350" s="21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</row>
    <row r="351" spans="1:112">
      <c r="A351" s="23"/>
      <c r="B351" s="23"/>
      <c r="C351" s="23"/>
      <c r="D351" s="23"/>
      <c r="E351" s="23"/>
      <c r="F351" s="21"/>
      <c r="G351" s="21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</row>
    <row r="352" spans="1:112">
      <c r="A352" s="23"/>
      <c r="B352" s="23"/>
      <c r="C352" s="23"/>
      <c r="D352" s="23"/>
      <c r="E352" s="23"/>
      <c r="F352" s="21"/>
      <c r="G352" s="21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</row>
    <row r="353" spans="1:112">
      <c r="A353" s="23"/>
      <c r="B353" s="23"/>
      <c r="C353" s="23"/>
      <c r="D353" s="23"/>
      <c r="E353" s="23"/>
      <c r="F353" s="21"/>
      <c r="G353" s="21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</row>
    <row r="354" spans="1:112">
      <c r="A354" s="23"/>
      <c r="B354" s="23"/>
      <c r="C354" s="23"/>
      <c r="D354" s="23"/>
      <c r="E354" s="23"/>
      <c r="F354" s="21"/>
      <c r="G354" s="21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</row>
    <row r="355" spans="1:112">
      <c r="A355" s="23"/>
      <c r="B355" s="23"/>
      <c r="C355" s="23"/>
      <c r="D355" s="23"/>
      <c r="E355" s="23"/>
      <c r="F355" s="21"/>
      <c r="G355" s="21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</row>
    <row r="356" spans="1:112">
      <c r="A356" s="23"/>
      <c r="B356" s="23"/>
      <c r="C356" s="23"/>
      <c r="D356" s="23"/>
      <c r="E356" s="23"/>
      <c r="F356" s="21"/>
      <c r="G356" s="21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</row>
    <row r="357" spans="1:112">
      <c r="A357" s="23"/>
      <c r="B357" s="23"/>
      <c r="C357" s="23"/>
      <c r="D357" s="23"/>
      <c r="E357" s="23"/>
      <c r="F357" s="21"/>
      <c r="G357" s="21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</row>
    <row r="358" spans="1:112">
      <c r="A358" s="23"/>
      <c r="B358" s="23"/>
      <c r="C358" s="23"/>
      <c r="D358" s="23"/>
      <c r="E358" s="23"/>
      <c r="F358" s="21"/>
      <c r="G358" s="21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</row>
    <row r="359" spans="1:112">
      <c r="A359" s="23"/>
      <c r="B359" s="23"/>
      <c r="C359" s="23"/>
      <c r="D359" s="23"/>
      <c r="E359" s="23"/>
      <c r="F359" s="21"/>
      <c r="G359" s="21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</row>
    <row r="360" spans="1:112">
      <c r="A360" s="23"/>
      <c r="B360" s="23"/>
      <c r="C360" s="23"/>
      <c r="D360" s="23"/>
      <c r="E360" s="23"/>
      <c r="F360" s="21"/>
      <c r="G360" s="21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</row>
    <row r="361" spans="1:112">
      <c r="A361" s="23"/>
      <c r="B361" s="23"/>
      <c r="C361" s="23"/>
      <c r="D361" s="23"/>
      <c r="E361" s="23"/>
      <c r="F361" s="21"/>
      <c r="G361" s="21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</row>
    <row r="362" spans="1:112">
      <c r="A362" s="23"/>
      <c r="B362" s="23"/>
      <c r="C362" s="23"/>
      <c r="D362" s="23"/>
      <c r="E362" s="23"/>
      <c r="F362" s="21"/>
      <c r="G362" s="21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</row>
    <row r="363" spans="1:112">
      <c r="A363" s="23"/>
      <c r="B363" s="23"/>
      <c r="C363" s="23"/>
      <c r="D363" s="23"/>
      <c r="E363" s="23"/>
      <c r="F363" s="21"/>
      <c r="G363" s="21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</row>
    <row r="364" spans="1:112">
      <c r="A364" s="23"/>
      <c r="B364" s="23"/>
      <c r="C364" s="23"/>
      <c r="D364" s="23"/>
      <c r="E364" s="23"/>
      <c r="F364" s="21"/>
      <c r="G364" s="21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</row>
    <row r="365" spans="1:112">
      <c r="A365" s="23"/>
      <c r="B365" s="23"/>
      <c r="C365" s="23"/>
      <c r="D365" s="23"/>
      <c r="E365" s="23"/>
      <c r="F365" s="21"/>
      <c r="G365" s="21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</row>
    <row r="366" spans="1:112">
      <c r="A366" s="23"/>
      <c r="B366" s="23"/>
      <c r="C366" s="23"/>
      <c r="D366" s="23"/>
      <c r="E366" s="23"/>
      <c r="F366" s="21"/>
      <c r="G366" s="21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</row>
    <row r="367" spans="1:112">
      <c r="A367" s="23"/>
      <c r="B367" s="23"/>
      <c r="C367" s="23"/>
      <c r="D367" s="23"/>
      <c r="E367" s="23"/>
      <c r="F367" s="21"/>
      <c r="G367" s="21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</row>
    <row r="368" spans="1:112">
      <c r="A368" s="23"/>
      <c r="B368" s="23"/>
      <c r="C368" s="23"/>
      <c r="D368" s="23"/>
      <c r="E368" s="23"/>
      <c r="F368" s="21"/>
      <c r="G368" s="21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</row>
    <row r="369" spans="1:112">
      <c r="A369" s="23"/>
      <c r="B369" s="23"/>
      <c r="C369" s="23"/>
      <c r="D369" s="23"/>
      <c r="E369" s="23"/>
      <c r="F369" s="21"/>
      <c r="G369" s="21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</row>
    <row r="370" spans="1:112">
      <c r="A370" s="23"/>
      <c r="B370" s="23"/>
      <c r="C370" s="23"/>
      <c r="D370" s="23"/>
      <c r="E370" s="23"/>
      <c r="F370" s="21"/>
      <c r="G370" s="21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</row>
    <row r="371" spans="1:112">
      <c r="A371" s="23"/>
      <c r="B371" s="23"/>
      <c r="C371" s="23"/>
      <c r="D371" s="23"/>
      <c r="E371" s="23"/>
      <c r="F371" s="21"/>
      <c r="G371" s="21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</row>
    <row r="372" spans="1:112">
      <c r="A372" s="23"/>
      <c r="B372" s="23"/>
      <c r="C372" s="23"/>
      <c r="D372" s="23"/>
      <c r="E372" s="23"/>
      <c r="F372" s="21"/>
      <c r="G372" s="21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</row>
    <row r="373" spans="1:112">
      <c r="A373" s="23"/>
      <c r="B373" s="23"/>
      <c r="C373" s="23"/>
      <c r="D373" s="23"/>
      <c r="E373" s="23"/>
      <c r="F373" s="21"/>
      <c r="G373" s="21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</row>
    <row r="374" spans="1:112">
      <c r="A374" s="23"/>
      <c r="B374" s="23"/>
      <c r="C374" s="23"/>
      <c r="D374" s="23"/>
      <c r="E374" s="23"/>
      <c r="F374" s="21"/>
      <c r="G374" s="21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</row>
    <row r="375" spans="1:112">
      <c r="A375" s="23"/>
      <c r="B375" s="23"/>
      <c r="C375" s="23"/>
      <c r="D375" s="23"/>
      <c r="E375" s="23"/>
      <c r="F375" s="21"/>
      <c r="G375" s="21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</row>
    <row r="376" spans="1:112">
      <c r="A376" s="23"/>
      <c r="B376" s="23"/>
      <c r="C376" s="23"/>
      <c r="D376" s="23"/>
      <c r="E376" s="23"/>
      <c r="F376" s="21"/>
      <c r="G376" s="21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</row>
    <row r="377" spans="1:112">
      <c r="A377" s="23"/>
      <c r="B377" s="23"/>
      <c r="C377" s="23"/>
      <c r="D377" s="23"/>
      <c r="E377" s="23"/>
      <c r="F377" s="21"/>
      <c r="G377" s="21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</row>
    <row r="378" spans="1:112">
      <c r="A378" s="23"/>
      <c r="B378" s="23"/>
      <c r="C378" s="23"/>
      <c r="D378" s="23"/>
      <c r="E378" s="23"/>
      <c r="F378" s="21"/>
      <c r="G378" s="21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</row>
    <row r="379" spans="1:112">
      <c r="A379" s="23"/>
      <c r="B379" s="23"/>
      <c r="C379" s="23"/>
      <c r="D379" s="23"/>
      <c r="E379" s="23"/>
      <c r="F379" s="21"/>
      <c r="G379" s="21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</row>
    <row r="380" spans="1:112">
      <c r="A380" s="23"/>
      <c r="B380" s="23"/>
      <c r="C380" s="23"/>
      <c r="D380" s="23"/>
      <c r="E380" s="23"/>
      <c r="F380" s="21"/>
      <c r="G380" s="21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</row>
    <row r="381" spans="1:112">
      <c r="A381" s="23"/>
      <c r="B381" s="23"/>
      <c r="C381" s="23"/>
      <c r="D381" s="23"/>
      <c r="E381" s="23"/>
      <c r="F381" s="21"/>
      <c r="G381" s="21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</row>
    <row r="382" spans="1:112">
      <c r="A382" s="23"/>
      <c r="B382" s="23"/>
      <c r="C382" s="23"/>
      <c r="D382" s="23"/>
      <c r="E382" s="23"/>
      <c r="F382" s="21"/>
      <c r="G382" s="21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</row>
    <row r="383" spans="1:112">
      <c r="A383" s="23"/>
      <c r="B383" s="23"/>
      <c r="C383" s="23"/>
      <c r="D383" s="23"/>
      <c r="E383" s="23"/>
      <c r="F383" s="21"/>
      <c r="G383" s="21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</row>
    <row r="384" spans="1:112">
      <c r="A384" s="23"/>
      <c r="B384" s="23"/>
      <c r="C384" s="23"/>
      <c r="D384" s="23"/>
      <c r="E384" s="23"/>
      <c r="F384" s="21"/>
      <c r="G384" s="21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</row>
    <row r="385" spans="1:112">
      <c r="A385" s="23"/>
      <c r="B385" s="23"/>
      <c r="C385" s="23"/>
      <c r="D385" s="23"/>
      <c r="E385" s="23"/>
      <c r="F385" s="21"/>
      <c r="G385" s="21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</row>
    <row r="386" spans="1:112">
      <c r="A386" s="23"/>
      <c r="B386" s="23"/>
      <c r="C386" s="23"/>
      <c r="D386" s="23"/>
      <c r="E386" s="23"/>
      <c r="F386" s="21"/>
      <c r="G386" s="21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</row>
    <row r="387" spans="1:112">
      <c r="A387" s="23"/>
      <c r="B387" s="23"/>
      <c r="C387" s="23"/>
      <c r="D387" s="23"/>
      <c r="E387" s="23"/>
      <c r="F387" s="21"/>
      <c r="G387" s="21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</row>
    <row r="388" spans="1:112">
      <c r="A388" s="23"/>
      <c r="B388" s="23"/>
      <c r="C388" s="23"/>
      <c r="D388" s="23"/>
      <c r="E388" s="23"/>
      <c r="F388" s="21"/>
      <c r="G388" s="21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</row>
    <row r="389" spans="1:112">
      <c r="A389" s="23"/>
      <c r="B389" s="23"/>
      <c r="C389" s="23"/>
      <c r="D389" s="23"/>
      <c r="E389" s="23"/>
      <c r="F389" s="21"/>
      <c r="G389" s="21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</row>
    <row r="390" spans="1:112">
      <c r="A390" s="23"/>
      <c r="B390" s="23"/>
      <c r="C390" s="23"/>
      <c r="D390" s="23"/>
      <c r="E390" s="23"/>
      <c r="F390" s="21"/>
      <c r="G390" s="21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</row>
    <row r="391" spans="1:112">
      <c r="A391" s="23"/>
      <c r="B391" s="23"/>
      <c r="C391" s="23"/>
      <c r="D391" s="23"/>
      <c r="E391" s="23"/>
      <c r="F391" s="21"/>
      <c r="G391" s="21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</row>
    <row r="392" spans="1:112">
      <c r="A392" s="23"/>
      <c r="B392" s="23"/>
      <c r="C392" s="23"/>
      <c r="D392" s="23"/>
      <c r="E392" s="23"/>
      <c r="F392" s="21"/>
      <c r="G392" s="21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</row>
    <row r="393" spans="1:112">
      <c r="A393" s="23"/>
      <c r="B393" s="23"/>
      <c r="C393" s="23"/>
      <c r="D393" s="23"/>
      <c r="E393" s="23"/>
      <c r="F393" s="21"/>
      <c r="G393" s="21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</row>
    <row r="394" spans="1:112">
      <c r="A394" s="23"/>
      <c r="B394" s="23"/>
      <c r="C394" s="23"/>
      <c r="D394" s="23"/>
      <c r="E394" s="23"/>
      <c r="F394" s="21"/>
      <c r="G394" s="21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</row>
    <row r="395" spans="1:112">
      <c r="A395" s="23"/>
      <c r="B395" s="23"/>
      <c r="C395" s="23"/>
      <c r="D395" s="23"/>
      <c r="E395" s="23"/>
      <c r="F395" s="21"/>
      <c r="G395" s="21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</row>
    <row r="396" spans="1:112">
      <c r="A396" s="23"/>
      <c r="B396" s="23"/>
      <c r="C396" s="23"/>
      <c r="D396" s="23"/>
      <c r="E396" s="23"/>
      <c r="F396" s="21"/>
      <c r="G396" s="21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</row>
    <row r="397" spans="1:112">
      <c r="A397" s="23"/>
      <c r="B397" s="23"/>
      <c r="C397" s="23"/>
      <c r="D397" s="23"/>
      <c r="E397" s="23"/>
      <c r="F397" s="21"/>
      <c r="G397" s="21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</row>
    <row r="398" spans="1:112">
      <c r="A398" s="23"/>
      <c r="B398" s="23"/>
      <c r="C398" s="23"/>
      <c r="D398" s="23"/>
      <c r="E398" s="23"/>
      <c r="F398" s="21"/>
      <c r="G398" s="21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</row>
    <row r="399" spans="1:112">
      <c r="A399" s="23"/>
      <c r="B399" s="23"/>
      <c r="C399" s="23"/>
      <c r="D399" s="23"/>
      <c r="E399" s="23"/>
      <c r="F399" s="21"/>
      <c r="G399" s="21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</row>
    <row r="400" spans="1:112">
      <c r="A400" s="23"/>
      <c r="B400" s="23"/>
      <c r="C400" s="23"/>
      <c r="D400" s="23"/>
      <c r="E400" s="23"/>
      <c r="F400" s="21"/>
      <c r="G400" s="21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</row>
    <row r="401" spans="1:112">
      <c r="A401" s="23"/>
      <c r="B401" s="23"/>
      <c r="C401" s="23"/>
      <c r="D401" s="23"/>
      <c r="E401" s="23"/>
      <c r="F401" s="21"/>
      <c r="G401" s="21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</row>
    <row r="402" spans="1:112">
      <c r="A402" s="23"/>
      <c r="B402" s="23"/>
      <c r="C402" s="23"/>
      <c r="D402" s="23"/>
      <c r="E402" s="23"/>
      <c r="F402" s="21"/>
      <c r="G402" s="21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</row>
    <row r="403" spans="1:112">
      <c r="A403" s="23"/>
      <c r="B403" s="23"/>
      <c r="C403" s="23"/>
      <c r="D403" s="23"/>
      <c r="E403" s="23"/>
      <c r="F403" s="21"/>
      <c r="G403" s="21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</row>
    <row r="404" spans="1:112">
      <c r="A404" s="23"/>
      <c r="B404" s="23"/>
      <c r="C404" s="23"/>
      <c r="D404" s="23"/>
      <c r="E404" s="23"/>
      <c r="F404" s="21"/>
      <c r="G404" s="21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</row>
    <row r="405" spans="1:112">
      <c r="A405" s="23"/>
      <c r="B405" s="23"/>
      <c r="C405" s="23"/>
      <c r="D405" s="23"/>
      <c r="E405" s="23"/>
      <c r="F405" s="21"/>
      <c r="G405" s="21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</row>
    <row r="406" spans="1:112">
      <c r="A406" s="23"/>
      <c r="B406" s="23"/>
      <c r="C406" s="23"/>
      <c r="D406" s="23"/>
      <c r="E406" s="23"/>
      <c r="F406" s="21"/>
      <c r="G406" s="21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</row>
    <row r="407" spans="1:112">
      <c r="A407" s="23"/>
      <c r="B407" s="23"/>
      <c r="C407" s="23"/>
      <c r="D407" s="23"/>
      <c r="E407" s="23"/>
      <c r="F407" s="21"/>
      <c r="G407" s="21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</row>
    <row r="408" spans="1:112">
      <c r="A408" s="23"/>
      <c r="B408" s="23"/>
      <c r="C408" s="23"/>
      <c r="D408" s="23"/>
      <c r="E408" s="23"/>
      <c r="F408" s="21"/>
      <c r="G408" s="21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</row>
    <row r="409" spans="1:112">
      <c r="A409" s="23"/>
      <c r="B409" s="23"/>
      <c r="C409" s="23"/>
      <c r="D409" s="23"/>
      <c r="E409" s="23"/>
      <c r="F409" s="21"/>
      <c r="G409" s="21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</row>
  </sheetData>
  <pageMargins left="0.75" right="0.75" top="1" bottom="1" header="0.5" footer="0.5"/>
  <headerFooter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CG177"/>
  <sheetViews>
    <sheetView showGridLines="0" workbookViewId="0">
      <selection activeCell="A1" sqref="A1"/>
    </sheetView>
  </sheetViews>
  <sheetFormatPr defaultColWidth="14" defaultRowHeight="15.2"/>
  <cols>
    <col min="2" max="2" width="23" customWidth="1"/>
    <col min="4" max="4" width="17" customWidth="1"/>
    <col min="7" max="7" width="14" customWidth="1"/>
    <col min="10" max="10" width="15" customWidth="1"/>
    <col min="15" max="15" width="14" customWidth="1"/>
    <col min="18" max="19" width="14" customWidth="1"/>
    <col min="23" max="23" width="15" customWidth="1"/>
    <col min="25" max="25" width="14" customWidth="1"/>
    <col min="27" max="29" width="14" customWidth="1"/>
    <col min="30" max="46" width="14" hidden="1" customWidth="1"/>
    <col min="47" max="52" width="14" customWidth="1"/>
    <col min="53" max="53" width="48" customWidth="1"/>
    <col min="54" max="56" width="14" customWidth="1"/>
    <col min="57" max="57" width="18" customWidth="1"/>
    <col min="58" max="139" width="14" customWidth="1"/>
  </cols>
  <sheetData>
    <row r="1" spans="48:53">
      <c r="AV1" s="9"/>
      <c r="AW1" s="71"/>
      <c r="AX1" s="71"/>
      <c r="BA1" s="21"/>
    </row>
    <row r="2" spans="48:53">
      <c r="AV2" s="9"/>
      <c r="AW2" s="71"/>
      <c r="AX2" s="71"/>
      <c r="BA2" s="21"/>
    </row>
    <row r="3" spans="2:85">
      <c r="B3" s="67" t="s">
        <v>1817</v>
      </c>
      <c r="C3" s="67" t="s">
        <v>1818</v>
      </c>
      <c r="D3" s="9"/>
      <c r="E3" s="9"/>
      <c r="I3" s="67" t="s">
        <v>1819</v>
      </c>
      <c r="J3" s="67" t="s">
        <v>1030</v>
      </c>
      <c r="K3" s="67" t="s">
        <v>1820</v>
      </c>
      <c r="L3" s="67" t="s">
        <v>652</v>
      </c>
      <c r="M3" s="67" t="s">
        <v>653</v>
      </c>
      <c r="N3" s="67" t="s">
        <v>654</v>
      </c>
      <c r="O3" s="67" t="s">
        <v>1542</v>
      </c>
      <c r="P3" s="67" t="s">
        <v>655</v>
      </c>
      <c r="Q3" s="67" t="s">
        <v>656</v>
      </c>
      <c r="R3" s="67" t="s">
        <v>657</v>
      </c>
      <c r="S3" s="67" t="s">
        <v>658</v>
      </c>
      <c r="T3" s="67" t="s">
        <v>659</v>
      </c>
      <c r="U3" s="67" t="s">
        <v>660</v>
      </c>
      <c r="V3" s="67" t="s">
        <v>661</v>
      </c>
      <c r="W3" s="67" t="s">
        <v>680</v>
      </c>
      <c r="X3" s="67" t="s">
        <v>662</v>
      </c>
      <c r="Y3" s="67" t="s">
        <v>1821</v>
      </c>
      <c r="Z3" s="67" t="s">
        <v>1543</v>
      </c>
      <c r="AA3" s="67" t="s">
        <v>1545</v>
      </c>
      <c r="AB3" s="67" t="s">
        <v>1546</v>
      </c>
      <c r="AP3" s="23"/>
      <c r="AQ3" s="23"/>
      <c r="AR3" s="23"/>
      <c r="AS3" s="23"/>
      <c r="AT3" s="23"/>
      <c r="AU3" s="23"/>
      <c r="AV3" s="9"/>
      <c r="AW3" s="72" t="s">
        <v>651</v>
      </c>
      <c r="AX3" s="72" t="s">
        <v>1542</v>
      </c>
      <c r="AY3" s="67" t="s">
        <v>183</v>
      </c>
      <c r="AZ3" s="67" t="s">
        <v>184</v>
      </c>
      <c r="BA3" s="74" t="s">
        <v>185</v>
      </c>
      <c r="BB3" s="67" t="s">
        <v>666</v>
      </c>
      <c r="BC3" s="67" t="s">
        <v>1822</v>
      </c>
      <c r="BD3" s="75" t="s">
        <v>0</v>
      </c>
      <c r="BE3" s="75" t="s">
        <v>1823</v>
      </c>
      <c r="BF3" s="75" t="s">
        <v>1541</v>
      </c>
      <c r="BG3" s="67" t="s">
        <v>1824</v>
      </c>
      <c r="BH3" s="67" t="s">
        <v>1825</v>
      </c>
      <c r="BI3" s="75" t="s">
        <v>656</v>
      </c>
      <c r="BJ3" s="67" t="s">
        <v>1826</v>
      </c>
      <c r="BK3" s="67" t="s">
        <v>1827</v>
      </c>
      <c r="BL3" s="67" t="s">
        <v>1828</v>
      </c>
      <c r="BM3" s="67" t="s">
        <v>1801</v>
      </c>
      <c r="BN3" s="67" t="s">
        <v>1829</v>
      </c>
      <c r="BO3" s="67" t="s">
        <v>1830</v>
      </c>
      <c r="BP3" s="67" t="s">
        <v>1802</v>
      </c>
      <c r="BQ3" s="67" t="s">
        <v>1831</v>
      </c>
      <c r="BR3" s="67" t="s">
        <v>1803</v>
      </c>
      <c r="BS3" s="67" t="s">
        <v>1804</v>
      </c>
      <c r="BT3" s="67" t="s">
        <v>1805</v>
      </c>
      <c r="BU3" s="67" t="s">
        <v>1806</v>
      </c>
      <c r="BV3" s="67" t="s">
        <v>1807</v>
      </c>
      <c r="BW3" s="67" t="s">
        <v>1808</v>
      </c>
      <c r="BX3" s="67" t="s">
        <v>1832</v>
      </c>
      <c r="BY3" s="67" t="s">
        <v>1368</v>
      </c>
      <c r="BZ3" s="75" t="s">
        <v>678</v>
      </c>
      <c r="CA3" s="67" t="s">
        <v>1810</v>
      </c>
      <c r="CB3" s="67" t="s">
        <v>1811</v>
      </c>
      <c r="CC3" s="67" t="s">
        <v>1812</v>
      </c>
      <c r="CD3" s="67" t="s">
        <v>1813</v>
      </c>
      <c r="CE3" s="67" t="s">
        <v>1814</v>
      </c>
      <c r="CF3" s="67" t="s">
        <v>1815</v>
      </c>
      <c r="CG3" s="67" t="s">
        <v>1816</v>
      </c>
    </row>
    <row r="4" spans="2:85">
      <c r="B4" s="44" t="s">
        <v>1833</v>
      </c>
      <c r="C4" s="44">
        <v>1</v>
      </c>
      <c r="D4" s="9"/>
      <c r="E4" s="9"/>
      <c r="I4" s="44">
        <v>10000</v>
      </c>
      <c r="J4" s="44" t="str">
        <f>IF(INDEX(英雄卡分表!B:B,MATCH($I4,英雄卡分表!$A:$A,0))=0,"",INDEX(英雄卡分表!B:B,MATCH($I4,英雄卡分表!$A:$A,0)))</f>
        <v>舰长</v>
      </c>
      <c r="K4" s="44">
        <f>IF(INDEX(英雄卡分表!D:D,MATCH($I4,英雄卡分表!$A:$A,0))=0,"",INDEX(英雄卡分表!D:D,MATCH($I4,英雄卡分表!$A:$A,0)))</f>
        <v>1</v>
      </c>
      <c r="L4" s="44">
        <f>IF(INDEX(英雄卡分表!E:E,MATCH($I4,英雄卡分表!$A:$A,0))=0,"",INDEX(英雄卡分表!E:E,MATCH($I4,英雄卡分表!$A:$A,0)))</f>
        <v>4</v>
      </c>
      <c r="M4" s="44">
        <f>IF(INDEX(英雄卡分表!F:F,MATCH($I4,英雄卡分表!$A:$A,0))=0,"",INDEX(英雄卡分表!F:F,MATCH($I4,英雄卡分表!$A:$A,0)))</f>
        <v>1</v>
      </c>
      <c r="N4" s="44">
        <f>IF(INDEX(英雄卡分表!G:G,MATCH($I4,英雄卡分表!$A:$A,0))=0,"",INDEX(英雄卡分表!G:G,MATCH($I4,英雄卡分表!$A:$A,0)))</f>
        <v>1</v>
      </c>
      <c r="O4" s="44" t="str">
        <f>IF(INDEX(英雄卡分表!H:H,MATCH($I4,英雄卡分表!$A:$A,0))=0,"",INDEX(英雄卡分表!H:H,MATCH($I4,英雄卡分表!$A:$A,0)))</f>
        <v>Normal</v>
      </c>
      <c r="P4" s="44">
        <f>IF(INDEX(英雄卡分表!I:I,MATCH($I4,英雄卡分表!$A:$A,0))=0,"",INDEX(英雄卡分表!I:I,MATCH($I4,英雄卡分表!$A:$A,0)))</f>
        <v>1</v>
      </c>
      <c r="Q4" s="44">
        <f>IF(INDEX(英雄卡分表!J:J,MATCH($I4,英雄卡分表!$A:$A,0))=0,"",INDEX(英雄卡分表!J:J,MATCH($I4,英雄卡分表!$A:$A,0)))</f>
        <v>13</v>
      </c>
      <c r="R4" s="44">
        <f>IF(INDEX(英雄卡分表!K:K,MATCH($I4,英雄卡分表!$A:$A,0))=0,"",INDEX(英雄卡分表!K:K,MATCH($I4,英雄卡分表!$A:$A,0)))</f>
        <v>4</v>
      </c>
      <c r="S4" s="44">
        <f>IF(INDEX(英雄卡分表!L:L,MATCH($I4,英雄卡分表!$A:$A,0))=0,"",INDEX(英雄卡分表!L:L,MATCH($I4,英雄卡分表!$A:$A,0)))</f>
        <v>6</v>
      </c>
      <c r="T4" s="44" t="str">
        <f>IF(INDEX(英雄卡分表!M:M,MATCH($I4,英雄卡分表!$A:$A,0))=0,"",INDEX(英雄卡分表!M:M,MATCH($I4,英雄卡分表!$A:$A,0)))</f>
        <v>常规碰撞</v>
      </c>
      <c r="U4" s="44">
        <f>IF(INDEX(英雄卡分表!N:N,MATCH($I4,英雄卡分表!$A:$A,0))=0,"",INDEX(英雄卡分表!N:N,MATCH($I4,英雄卡分表!$A:$A,0)))</f>
        <v>1</v>
      </c>
      <c r="V4" s="44">
        <f>IF(INDEX(英雄卡分表!O:O,MATCH($I4,英雄卡分表!$A:$A,0))=0,"",INDEX(英雄卡分表!O:O,MATCH($I4,英雄卡分表!$A:$A,0)))</f>
        <v>5</v>
      </c>
      <c r="W4" s="44">
        <f>IF(INDEX(英雄卡分表!P:P,MATCH($I4,英雄卡分表!$A:$A,0))=0,"",INDEX(英雄卡分表!P:P,MATCH($I4,英雄卡分表!$A:$A,0)))</f>
        <v>1</v>
      </c>
      <c r="X4" s="44">
        <f>IF(INDEX(英雄卡分表!Q:Q,MATCH($I4,英雄卡分表!$A:$A,0))=0,"",INDEX(英雄卡分表!Q:Q,MATCH($I4,英雄卡分表!$A:$A,0)))</f>
        <v>15</v>
      </c>
      <c r="Y4" s="44">
        <v>100521</v>
      </c>
      <c r="Z4" s="44">
        <f>IF(INDEX(英雄卡分表!R:R,MATCH($I4,英雄卡分表!$A:$A,0))=0,"",INDEX(英雄卡分表!R:R,MATCH($I4,英雄卡分表!$A:$A,0)))</f>
        <v>20026</v>
      </c>
      <c r="AA4" s="44">
        <f>IF(INDEX(英雄卡分表!AF:AF,MATCH($I4,英雄卡分表!$A:$A,0))=0,"",INDEX(英雄卡分表!AF:AF,MATCH($I4,英雄卡分表!$A:$A,0)))</f>
        <v>12</v>
      </c>
      <c r="AB4" s="44">
        <f>IF(INDEX(英雄卡分表!AG:AG,MATCH($I4,英雄卡分表!$A:$A,0))=0,"",INDEX(英雄卡分表!AG:AG,MATCH($I4,英雄卡分表!$A:$A,0)))</f>
        <v>12</v>
      </c>
      <c r="AD4" t="str">
        <f>_xlfn.TEXTJOIN(", ",TRUE,REPT(INDEX($I$4:$I$9977,ROW(AC4)-ROW($AC$4)+1)&amp;",",X4))</f>
        <v>10000,10000,10000,10000,10000,10000,10000,10000,10000,10000,10000,10000,10000,10000,10000,</v>
      </c>
      <c r="AF4" s="70" t="str">
        <f t="array" ref="AF4:AU4">_xlfn.TEXTSPLIT(AD4,",")</f>
        <v>10000</v>
      </c>
      <c r="AG4" s="70" t="str">
        <v>10000</v>
      </c>
      <c r="AH4" s="70" t="str">
        <v>10000</v>
      </c>
      <c r="AI4" s="70" t="str">
        <v>10000</v>
      </c>
      <c r="AJ4" s="70" t="str">
        <v>10000</v>
      </c>
      <c r="AK4" s="70" t="str">
        <v>10000</v>
      </c>
      <c r="AL4" s="70" t="str">
        <v>10000</v>
      </c>
      <c r="AM4" s="70" t="str">
        <v>10000</v>
      </c>
      <c r="AN4" s="70" t="str">
        <v>10000</v>
      </c>
      <c r="AO4" s="70" t="str">
        <v>10000</v>
      </c>
      <c r="AP4" t="str">
        <v>10000</v>
      </c>
      <c r="AQ4" t="str">
        <v>10000</v>
      </c>
      <c r="AR4" t="str">
        <v>10000</v>
      </c>
      <c r="AS4" t="str">
        <v>10000</v>
      </c>
      <c r="AT4" t="str">
        <v>10000</v>
      </c>
      <c r="AU4" t="str">
        <v/>
      </c>
      <c r="AV4" s="9" t="e">
        <f t="array" ref="AV4:AV108">_xlfn._xlws.FILTER(VALUE(FLATTEN($AF$4:$AT$999)),FLATTEN($AF$4:$AT$999)&lt;&gt;"")</f>
        <v>#NAME?</v>
      </c>
      <c r="AW4" s="73">
        <v>10000</v>
      </c>
      <c r="AX4" s="73" t="str">
        <f t="array" ref="AX4">_xlfn.XLOOKUP(AW4,I:I,O:O,"未找到")</f>
        <v>Normal</v>
      </c>
      <c r="AY4" s="32"/>
      <c r="AZ4" s="32"/>
      <c r="BA4" s="64" t="str">
        <f>IF(INDEX(英雄卡分表!S:S,MATCH($AW4,英雄卡分表!$A:$A,0))=0,"",INDEX(英雄卡分表!S:S,MATCH($AW4,英雄卡分表!$A:$A,0)))</f>
        <v>每打出{0}张卡，获得一张炸蛋</v>
      </c>
      <c r="BB4" s="76"/>
      <c r="BC4" s="76"/>
      <c r="BD4" s="45">
        <f>AW4*100+IF(AW4="","",COUNTIF($AW$4:AW4,AW4))</f>
        <v>1000001</v>
      </c>
      <c r="BE4" s="45">
        <f t="array" ref="BE4">_xlfn.XLOOKUP(AW4,英雄卡分表!A:A,英雄卡分表!AM:AM,"未找到")</f>
        <v>0</v>
      </c>
      <c r="BF4" s="45">
        <f>INDEX(K:K,MATCH(AW4,I:I,0))</f>
        <v>1</v>
      </c>
      <c r="BG4" s="45">
        <f>IF(AW4="","",COUNTIF($AW$4:AW4,AW4))</f>
        <v>1</v>
      </c>
      <c r="BH4" s="77">
        <v>1</v>
      </c>
      <c r="BI4" s="44">
        <f t="array" ref="BI4">_xlfn.XLOOKUP(AW4,I:I,Q:Q,"未找到")</f>
        <v>13</v>
      </c>
      <c r="BJ4" s="44">
        <f>BI4*$C$8*_xlfn.XLOOKUP(BG4,B:B,C:C,"未找到")</f>
        <v>390</v>
      </c>
      <c r="BK4" s="78">
        <v>0.8</v>
      </c>
      <c r="BL4" s="78">
        <v>0.12</v>
      </c>
      <c r="BM4" s="79">
        <f t="shared" ref="BM4:BM67" si="0">CEILING(BL4*BJ4/$C$9,1)</f>
        <v>10</v>
      </c>
      <c r="BN4" s="80">
        <v>8</v>
      </c>
      <c r="BO4" s="78">
        <f t="shared" ref="BO4:BO67" si="1">BK4-BL4</f>
        <v>0.68</v>
      </c>
      <c r="BP4" s="79">
        <f t="shared" ref="BP4:BP67" si="2">CEILING(BO4*BJ4,10)</f>
        <v>270</v>
      </c>
      <c r="BQ4" s="80">
        <v>220</v>
      </c>
      <c r="BR4" s="44">
        <v>51.3</v>
      </c>
      <c r="BS4" s="44">
        <v>0.75</v>
      </c>
      <c r="BT4" s="44">
        <v>0.6</v>
      </c>
      <c r="BU4" s="44">
        <v>2</v>
      </c>
      <c r="BV4" s="44">
        <v>2.3</v>
      </c>
      <c r="BW4" s="32"/>
      <c r="BX4" s="44">
        <f t="shared" ref="BX4:BX67" si="3">(1-BK4)*BJ4</f>
        <v>78</v>
      </c>
      <c r="BY4" s="32"/>
      <c r="BZ4" s="32"/>
      <c r="CA4" s="31"/>
      <c r="CB4" s="31"/>
      <c r="CC4" s="83"/>
      <c r="CD4" s="83"/>
      <c r="CE4" s="83"/>
      <c r="CF4" s="83"/>
      <c r="CG4" s="83"/>
    </row>
    <row r="5" spans="2:85">
      <c r="B5" s="44" t="s">
        <v>1834</v>
      </c>
      <c r="C5" s="44">
        <v>15</v>
      </c>
      <c r="D5" s="23"/>
      <c r="E5" s="23"/>
      <c r="I5" s="44">
        <v>10001</v>
      </c>
      <c r="J5" s="44" t="str">
        <f>IF(INDEX(英雄卡分表!B:B,MATCH($I5,英雄卡分表!$A:$A,0))=0,"",INDEX(英雄卡分表!B:B,MATCH($I5,英雄卡分表!$A:$A,0)))</f>
        <v>梅莉（Meli）</v>
      </c>
      <c r="K5" s="44">
        <f>IF(INDEX(英雄卡分表!D:D,MATCH($I5,英雄卡分表!$A:$A,0))=0,"",INDEX(英雄卡分表!D:D,MATCH($I5,英雄卡分表!$A:$A,0)))</f>
        <v>1</v>
      </c>
      <c r="L5" s="44">
        <f>IF(INDEX(英雄卡分表!E:E,MATCH($I5,英雄卡分表!$A:$A,0))=0,"",INDEX(英雄卡分表!E:E,MATCH($I5,英雄卡分表!$A:$A,0)))</f>
        <v>4</v>
      </c>
      <c r="M5" s="44">
        <f>IF(INDEX(英雄卡分表!F:F,MATCH($I5,英雄卡分表!$A:$A,0))=0,"",INDEX(英雄卡分表!F:F,MATCH($I5,英雄卡分表!$A:$A,0)))</f>
        <v>1</v>
      </c>
      <c r="N5" s="44">
        <f>IF(INDEX(英雄卡分表!G:G,MATCH($I5,英雄卡分表!$A:$A,0))=0,"",INDEX(英雄卡分表!G:G,MATCH($I5,英雄卡分表!$A:$A,0)))</f>
        <v>1</v>
      </c>
      <c r="O5" s="44" t="str">
        <f>IF(INDEX(英雄卡分表!H:H,MATCH($I5,英雄卡分表!$A:$A,0))=0,"",INDEX(英雄卡分表!H:H,MATCH($I5,英雄卡分表!$A:$A,0)))</f>
        <v>Normal</v>
      </c>
      <c r="P5" s="44">
        <f>IF(INDEX(英雄卡分表!I:I,MATCH($I5,英雄卡分表!$A:$A,0))=0,"",INDEX(英雄卡分表!I:I,MATCH($I5,英雄卡分表!$A:$A,0)))</f>
        <v>1</v>
      </c>
      <c r="Q5" s="44">
        <f>IF(INDEX(英雄卡分表!J:J,MATCH($I5,英雄卡分表!$A:$A,0))=0,"",INDEX(英雄卡分表!J:J,MATCH($I5,英雄卡分表!$A:$A,0)))</f>
        <v>23</v>
      </c>
      <c r="R5" s="44">
        <f>IF(INDEX(英雄卡分表!K:K,MATCH($I5,英雄卡分表!$A:$A,0))=0,"",INDEX(英雄卡分表!K:K,MATCH($I5,英雄卡分表!$A:$A,0)))</f>
        <v>4</v>
      </c>
      <c r="S5" s="44">
        <f>IF(INDEX(英雄卡分表!L:L,MATCH($I5,英雄卡分表!$A:$A,0))=0,"",INDEX(英雄卡分表!L:L,MATCH($I5,英雄卡分表!$A:$A,0)))</f>
        <v>6</v>
      </c>
      <c r="T5" s="44" t="str">
        <f>IF(INDEX(英雄卡分表!M:M,MATCH($I5,英雄卡分表!$A:$A,0))=0,"",INDEX(英雄卡分表!M:M,MATCH($I5,英雄卡分表!$A:$A,0)))</f>
        <v>常规碰撞</v>
      </c>
      <c r="U5" s="44">
        <f>IF(INDEX(英雄卡分表!N:N,MATCH($I5,英雄卡分表!$A:$A,0))=0,"",INDEX(英雄卡分表!N:N,MATCH($I5,英雄卡分表!$A:$A,0)))</f>
        <v>1</v>
      </c>
      <c r="V5" s="44">
        <f>IF(INDEX(英雄卡分表!O:O,MATCH($I5,英雄卡分表!$A:$A,0))=0,"",INDEX(英雄卡分表!O:O,MATCH($I5,英雄卡分表!$A:$A,0)))</f>
        <v>5</v>
      </c>
      <c r="W5" s="44">
        <f>IF(INDEX(英雄卡分表!P:P,MATCH($I5,英雄卡分表!$A:$A,0))=0,"",INDEX(英雄卡分表!P:P,MATCH($I5,英雄卡分表!$A:$A,0)))</f>
        <v>1</v>
      </c>
      <c r="X5" s="44">
        <f>IF(INDEX(英雄卡分表!Q:Q,MATCH($I5,英雄卡分表!$A:$A,0))=0,"",INDEX(英雄卡分表!Q:Q,MATCH($I5,英雄卡分表!$A:$A,0)))</f>
        <v>15</v>
      </c>
      <c r="Y5" s="44">
        <v>100531</v>
      </c>
      <c r="Z5" s="44">
        <f>IF(INDEX(英雄卡分表!R:R,MATCH($I5,英雄卡分表!$A:$A,0))=0,"",INDEX(英雄卡分表!R:R,MATCH($I5,英雄卡分表!$A:$A,0)))</f>
        <v>20081</v>
      </c>
      <c r="AA5" s="44">
        <f>IF(INDEX(英雄卡分表!AF:AF,MATCH($I5,英雄卡分表!$A:$A,0))=0,"",INDEX(英雄卡分表!AF:AF,MATCH($I5,英雄卡分表!$A:$A,0)))</f>
        <v>12</v>
      </c>
      <c r="AB5" s="44">
        <f>IF(INDEX(英雄卡分表!AG:AG,MATCH($I5,英雄卡分表!$A:$A,0))=0,"",INDEX(英雄卡分表!AG:AG,MATCH($I5,英雄卡分表!$A:$A,0)))</f>
        <v>12</v>
      </c>
      <c r="AD5" t="str">
        <f>_xlfn.TEXTJOIN(", ",TRUE,REPT(INDEX($I$4:$I$9977,ROW(AC5)-ROW($AC$4)+1)&amp;",",X5))</f>
        <v>10001,10001,10001,10001,10001,10001,10001,10001,10001,10001,10001,10001,10001,10001,10001,</v>
      </c>
      <c r="AF5" s="70" t="str">
        <f t="array" ref="AF5:AU5">_xlfn.TEXTSPLIT(AD5,",")</f>
        <v>10001</v>
      </c>
      <c r="AG5" s="70" t="str">
        <v>10001</v>
      </c>
      <c r="AH5" s="70" t="str">
        <v>10001</v>
      </c>
      <c r="AI5" s="70" t="str">
        <v>10001</v>
      </c>
      <c r="AJ5" s="70" t="str">
        <v>10001</v>
      </c>
      <c r="AK5" s="70" t="str">
        <v>10001</v>
      </c>
      <c r="AL5" s="70" t="str">
        <v>10001</v>
      </c>
      <c r="AM5" s="70" t="str">
        <v>10001</v>
      </c>
      <c r="AN5" s="70" t="str">
        <v>10001</v>
      </c>
      <c r="AO5" s="70" t="str">
        <v>10001</v>
      </c>
      <c r="AP5" t="str">
        <v>10001</v>
      </c>
      <c r="AQ5" t="str">
        <v>10001</v>
      </c>
      <c r="AR5" t="str">
        <v>10001</v>
      </c>
      <c r="AS5" t="str">
        <v>10001</v>
      </c>
      <c r="AT5" t="str">
        <v>10001</v>
      </c>
      <c r="AU5" t="str">
        <v/>
      </c>
      <c r="AV5" s="9" t="e">
        <v>#NAME?</v>
      </c>
      <c r="AW5" s="73">
        <v>10000</v>
      </c>
      <c r="AX5" s="73" t="str">
        <f t="array" ref="AX5">_xlfn.XLOOKUP(AW5,I:I,O:O,"未找到")</f>
        <v>Normal</v>
      </c>
      <c r="AY5" s="32"/>
      <c r="AZ5" s="32"/>
      <c r="BA5" s="64" t="str">
        <f>IF(INDEX(英雄卡分表!S:S,MATCH($AW5,英雄卡分表!$A:$A,0))=0,"",INDEX(英雄卡分表!S:S,MATCH($AW5,英雄卡分表!$A:$A,0)))</f>
        <v>每打出{0}张卡，获得一张炸蛋</v>
      </c>
      <c r="BB5" s="76"/>
      <c r="BC5" s="76"/>
      <c r="BD5" s="45">
        <f>AW5*100+IF(AW5="","",COUNTIF($AW$4:AW5,AW5))</f>
        <v>1000002</v>
      </c>
      <c r="BE5" s="45">
        <f t="array" ref="BE5">_xlfn.XLOOKUP(AW5,英雄卡分表!A:A,英雄卡分表!AM:AM,"未找到")</f>
        <v>0</v>
      </c>
      <c r="BF5" s="45">
        <f>INDEX(K:K,MATCH(AW5,I:I,0))</f>
        <v>1</v>
      </c>
      <c r="BG5" s="45">
        <f>IF(AW5="","",COUNTIF($AW$4:AW5,AW5))</f>
        <v>2</v>
      </c>
      <c r="BH5" s="77">
        <v>2</v>
      </c>
      <c r="BI5" s="44">
        <f t="array" ref="BI5">_xlfn.XLOOKUP(AW5,I:I,Q:Q,"未找到")</f>
        <v>13</v>
      </c>
      <c r="BJ5" s="44">
        <f>BI5*$C$8*_xlfn.XLOOKUP(BG5,B:B,C:C,"未找到")</f>
        <v>416</v>
      </c>
      <c r="BK5" s="78">
        <v>0.8</v>
      </c>
      <c r="BL5" s="78">
        <v>0.1</v>
      </c>
      <c r="BM5" s="79">
        <f t="shared" si="0"/>
        <v>9</v>
      </c>
      <c r="BN5" s="80">
        <v>8</v>
      </c>
      <c r="BO5" s="78">
        <f t="shared" si="1"/>
        <v>0.7</v>
      </c>
      <c r="BP5" s="79">
        <f t="shared" si="2"/>
        <v>300</v>
      </c>
      <c r="BQ5" s="80">
        <v>260</v>
      </c>
      <c r="BR5" s="44">
        <v>51.3</v>
      </c>
      <c r="BS5" s="44">
        <v>0.75</v>
      </c>
      <c r="BT5" s="44">
        <v>0.6</v>
      </c>
      <c r="BU5" s="44">
        <v>2</v>
      </c>
      <c r="BV5" s="44">
        <v>2.3</v>
      </c>
      <c r="BW5" s="32"/>
      <c r="BX5" s="44">
        <f t="shared" si="3"/>
        <v>83.2</v>
      </c>
      <c r="BY5" s="32"/>
      <c r="BZ5" s="32"/>
      <c r="CA5" s="31"/>
      <c r="CB5" s="31"/>
      <c r="CC5" s="83"/>
      <c r="CD5" s="83"/>
      <c r="CE5" s="83"/>
      <c r="CF5" s="83"/>
      <c r="CG5" s="83"/>
    </row>
    <row r="6" spans="2:85">
      <c r="B6" s="65" t="s">
        <v>1835</v>
      </c>
      <c r="C6" s="65">
        <v>5</v>
      </c>
      <c r="D6" s="23"/>
      <c r="E6" s="23"/>
      <c r="I6" s="44">
        <v>10002</v>
      </c>
      <c r="J6" s="44" t="str">
        <f>IF(INDEX(英雄卡分表!B:B,MATCH($I6,英雄卡分表!$A:$A,0))=0,"",INDEX(英雄卡分表!B:B,MATCH($I6,英雄卡分表!$A:$A,0)))</f>
        <v>露娜（Luna）</v>
      </c>
      <c r="K6" s="44">
        <f>IF(INDEX(英雄卡分表!D:D,MATCH($I6,英雄卡分表!$A:$A,0))=0,"",INDEX(英雄卡分表!D:D,MATCH($I6,英雄卡分表!$A:$A,0)))</f>
        <v>1</v>
      </c>
      <c r="L6" s="44">
        <f>IF(INDEX(英雄卡分表!E:E,MATCH($I6,英雄卡分表!$A:$A,0))=0,"",INDEX(英雄卡分表!E:E,MATCH($I6,英雄卡分表!$A:$A,0)))</f>
        <v>4</v>
      </c>
      <c r="M6" s="44">
        <f>IF(INDEX(英雄卡分表!F:F,MATCH($I6,英雄卡分表!$A:$A,0))=0,"",INDEX(英雄卡分表!F:F,MATCH($I6,英雄卡分表!$A:$A,0)))</f>
        <v>1</v>
      </c>
      <c r="N6" s="44">
        <f>IF(INDEX(英雄卡分表!G:G,MATCH($I6,英雄卡分表!$A:$A,0))=0,"",INDEX(英雄卡分表!G:G,MATCH($I6,英雄卡分表!$A:$A,0)))</f>
        <v>1</v>
      </c>
      <c r="O6" s="44" t="str">
        <f>IF(INDEX(英雄卡分表!H:H,MATCH($I6,英雄卡分表!$A:$A,0))=0,"",INDEX(英雄卡分表!H:H,MATCH($I6,英雄卡分表!$A:$A,0)))</f>
        <v>Normal</v>
      </c>
      <c r="P6" s="44">
        <f>IF(INDEX(英雄卡分表!I:I,MATCH($I6,英雄卡分表!$A:$A,0))=0,"",INDEX(英雄卡分表!I:I,MATCH($I6,英雄卡分表!$A:$A,0)))</f>
        <v>1</v>
      </c>
      <c r="Q6" s="44">
        <f>IF(INDEX(英雄卡分表!J:J,MATCH($I6,英雄卡分表!$A:$A,0))=0,"",INDEX(英雄卡分表!J:J,MATCH($I6,英雄卡分表!$A:$A,0)))</f>
        <v>15</v>
      </c>
      <c r="R6" s="44">
        <f>IF(INDEX(英雄卡分表!K:K,MATCH($I6,英雄卡分表!$A:$A,0))=0,"",INDEX(英雄卡分表!K:K,MATCH($I6,英雄卡分表!$A:$A,0)))</f>
        <v>4</v>
      </c>
      <c r="S6" s="44">
        <f>IF(INDEX(英雄卡分表!L:L,MATCH($I6,英雄卡分表!$A:$A,0))=0,"",INDEX(英雄卡分表!L:L,MATCH($I6,英雄卡分表!$A:$A,0)))</f>
        <v>6</v>
      </c>
      <c r="T6" s="44" t="str">
        <f>IF(INDEX(英雄卡分表!M:M,MATCH($I6,英雄卡分表!$A:$A,0))=0,"",INDEX(英雄卡分表!M:M,MATCH($I6,英雄卡分表!$A:$A,0)))</f>
        <v>常规碰撞</v>
      </c>
      <c r="U6" s="44">
        <f>IF(INDEX(英雄卡分表!N:N,MATCH($I6,英雄卡分表!$A:$A,0))=0,"",INDEX(英雄卡分表!N:N,MATCH($I6,英雄卡分表!$A:$A,0)))</f>
        <v>1</v>
      </c>
      <c r="V6" s="44">
        <f>IF(INDEX(英雄卡分表!O:O,MATCH($I6,英雄卡分表!$A:$A,0))=0,"",INDEX(英雄卡分表!O:O,MATCH($I6,英雄卡分表!$A:$A,0)))</f>
        <v>5</v>
      </c>
      <c r="W6" s="44">
        <f>IF(INDEX(英雄卡分表!P:P,MATCH($I6,英雄卡分表!$A:$A,0))=0,"",INDEX(英雄卡分表!P:P,MATCH($I6,英雄卡分表!$A:$A,0)))</f>
        <v>1</v>
      </c>
      <c r="X6" s="44">
        <f>IF(INDEX(英雄卡分表!Q:Q,MATCH($I6,英雄卡分表!$A:$A,0))=0,"",INDEX(英雄卡分表!Q:Q,MATCH($I6,英雄卡分表!$A:$A,0)))</f>
        <v>15</v>
      </c>
      <c r="Y6" s="44">
        <v>100541</v>
      </c>
      <c r="Z6" s="44">
        <f>IF(INDEX(英雄卡分表!R:R,MATCH($I6,英雄卡分表!$A:$A,0))=0,"",INDEX(英雄卡分表!R:R,MATCH($I6,英雄卡分表!$A:$A,0)))</f>
        <v>20017</v>
      </c>
      <c r="AA6" s="44">
        <f>IF(INDEX(英雄卡分表!AF:AF,MATCH($I6,英雄卡分表!$A:$A,0))=0,"",INDEX(英雄卡分表!AF:AF,MATCH($I6,英雄卡分表!$A:$A,0)))</f>
        <v>12</v>
      </c>
      <c r="AB6" s="44">
        <f>IF(INDEX(英雄卡分表!AG:AG,MATCH($I6,英雄卡分表!$A:$A,0))=0,"",INDEX(英雄卡分表!AG:AG,MATCH($I6,英雄卡分表!$A:$A,0)))</f>
        <v>12</v>
      </c>
      <c r="AD6" t="str">
        <f>_xlfn.TEXTJOIN(", ",TRUE,REPT(INDEX($I$4:$I$9977,ROW(AC6)-ROW($AC$4)+1)&amp;",",X6))</f>
        <v>10002,10002,10002,10002,10002,10002,10002,10002,10002,10002,10002,10002,10002,10002,10002,</v>
      </c>
      <c r="AF6" s="70" t="str">
        <f t="array" ref="AF6:AU6">_xlfn.TEXTSPLIT(AD6,",")</f>
        <v>10002</v>
      </c>
      <c r="AG6" s="70" t="str">
        <v>10002</v>
      </c>
      <c r="AH6" s="70" t="str">
        <v>10002</v>
      </c>
      <c r="AI6" s="70" t="str">
        <v>10002</v>
      </c>
      <c r="AJ6" s="70" t="str">
        <v>10002</v>
      </c>
      <c r="AK6" s="70" t="str">
        <v>10002</v>
      </c>
      <c r="AL6" s="70" t="str">
        <v>10002</v>
      </c>
      <c r="AM6" s="70" t="str">
        <v>10002</v>
      </c>
      <c r="AN6" s="70" t="str">
        <v>10002</v>
      </c>
      <c r="AO6" s="70" t="str">
        <v>10002</v>
      </c>
      <c r="AP6" t="str">
        <v>10002</v>
      </c>
      <c r="AQ6" t="str">
        <v>10002</v>
      </c>
      <c r="AR6" t="str">
        <v>10002</v>
      </c>
      <c r="AS6" t="str">
        <v>10002</v>
      </c>
      <c r="AT6" t="str">
        <v>10002</v>
      </c>
      <c r="AU6" t="str">
        <v/>
      </c>
      <c r="AV6" s="9" t="e">
        <v>#NAME?</v>
      </c>
      <c r="AW6" s="73">
        <v>10000</v>
      </c>
      <c r="AX6" s="73" t="str">
        <f t="array" ref="AX6">_xlfn.XLOOKUP(AW6,I:I,O:O,"未找到")</f>
        <v>Normal</v>
      </c>
      <c r="AY6" s="32"/>
      <c r="AZ6" s="32"/>
      <c r="BA6" s="64" t="str">
        <f>IF(INDEX(英雄卡分表!S:S,MATCH($AW6,英雄卡分表!$A:$A,0))=0,"",INDEX(英雄卡分表!S:S,MATCH($AW6,英雄卡分表!$A:$A,0)))</f>
        <v>每打出{0}张卡，获得一张炸蛋</v>
      </c>
      <c r="BB6" s="76"/>
      <c r="BC6" s="76"/>
      <c r="BD6" s="45">
        <f>AW6*100+IF(AW6="","",COUNTIF($AW$4:AW6,AW6))</f>
        <v>1000003</v>
      </c>
      <c r="BE6" s="45">
        <f t="array" ref="BE6">_xlfn.XLOOKUP(AW6,英雄卡分表!A:A,英雄卡分表!AM:AM,"未找到")</f>
        <v>0</v>
      </c>
      <c r="BF6" s="45">
        <f>INDEX(K:K,MATCH(AW6,I:I,0))</f>
        <v>1</v>
      </c>
      <c r="BG6" s="45">
        <f>IF(AW6="","",COUNTIF($AW$4:AW6,AW6))</f>
        <v>3</v>
      </c>
      <c r="BH6" s="77">
        <v>3</v>
      </c>
      <c r="BI6" s="44">
        <f t="array" ref="BI6">_xlfn.XLOOKUP(AW6,I:I,Q:Q,"未找到")</f>
        <v>13</v>
      </c>
      <c r="BJ6" s="44">
        <f>BI6*$C$8*_xlfn.XLOOKUP(BG6,B:B,C:C,"未找到")</f>
        <v>442</v>
      </c>
      <c r="BK6" s="78">
        <v>0.8</v>
      </c>
      <c r="BL6" s="78">
        <v>0.1</v>
      </c>
      <c r="BM6" s="79">
        <f t="shared" si="0"/>
        <v>10</v>
      </c>
      <c r="BN6" s="80">
        <v>10</v>
      </c>
      <c r="BO6" s="78">
        <f t="shared" si="1"/>
        <v>0.7</v>
      </c>
      <c r="BP6" s="79">
        <f t="shared" si="2"/>
        <v>310</v>
      </c>
      <c r="BQ6" s="80">
        <v>300</v>
      </c>
      <c r="BR6" s="44">
        <v>51.3</v>
      </c>
      <c r="BS6" s="44">
        <v>0.75</v>
      </c>
      <c r="BT6" s="44">
        <v>0.6</v>
      </c>
      <c r="BU6" s="44">
        <v>2</v>
      </c>
      <c r="BV6" s="44">
        <v>2.3</v>
      </c>
      <c r="BW6" s="32"/>
      <c r="BX6" s="44">
        <f t="shared" si="3"/>
        <v>88.4</v>
      </c>
      <c r="BY6" s="32"/>
      <c r="BZ6" s="32"/>
      <c r="CA6" s="31"/>
      <c r="CB6" s="31"/>
      <c r="CC6" s="83"/>
      <c r="CD6" s="83"/>
      <c r="CE6" s="83"/>
      <c r="CF6" s="83"/>
      <c r="CG6" s="83"/>
    </row>
    <row r="7" spans="2:85">
      <c r="B7" s="44" t="s">
        <v>1836</v>
      </c>
      <c r="C7" s="44" t="e">
        <f t="array" ref="C7">IMPORTRANGE("https://leiting.feishu.cn/wiki/Z1M0wabBhifUlwkPTyucCC8fnHf","'永久卡与加成卡定价'!L18")</f>
        <v>#NAME?</v>
      </c>
      <c r="D7" s="23"/>
      <c r="E7" s="23"/>
      <c r="I7" s="44">
        <v>10003</v>
      </c>
      <c r="J7" s="44" t="str">
        <f>IF(INDEX(英雄卡分表!B:B,MATCH($I7,英雄卡分表!$A:$A,0))=0,"",INDEX(英雄卡分表!B:B,MATCH($I7,英雄卡分表!$A:$A,0)))</f>
        <v>乔艾塔（Joetta）</v>
      </c>
      <c r="K7" s="44">
        <f>IF(INDEX(英雄卡分表!D:D,MATCH($I7,英雄卡分表!$A:$A,0))=0,"",INDEX(英雄卡分表!D:D,MATCH($I7,英雄卡分表!$A:$A,0)))</f>
        <v>1</v>
      </c>
      <c r="L7" s="44">
        <f>IF(INDEX(英雄卡分表!E:E,MATCH($I7,英雄卡分表!$A:$A,0))=0,"",INDEX(英雄卡分表!E:E,MATCH($I7,英雄卡分表!$A:$A,0)))</f>
        <v>4</v>
      </c>
      <c r="M7" s="44">
        <f>IF(INDEX(英雄卡分表!F:F,MATCH($I7,英雄卡分表!$A:$A,0))=0,"",INDEX(英雄卡分表!F:F,MATCH($I7,英雄卡分表!$A:$A,0)))</f>
        <v>1</v>
      </c>
      <c r="N7" s="44">
        <f>IF(INDEX(英雄卡分表!G:G,MATCH($I7,英雄卡分表!$A:$A,0))=0,"",INDEX(英雄卡分表!G:G,MATCH($I7,英雄卡分表!$A:$A,0)))</f>
        <v>1</v>
      </c>
      <c r="O7" s="44" t="str">
        <f>IF(INDEX(英雄卡分表!H:H,MATCH($I7,英雄卡分表!$A:$A,0))=0,"",INDEX(英雄卡分表!H:H,MATCH($I7,英雄卡分表!$A:$A,0)))</f>
        <v>Normal</v>
      </c>
      <c r="P7" s="44">
        <f>IF(INDEX(英雄卡分表!I:I,MATCH($I7,英雄卡分表!$A:$A,0))=0,"",INDEX(英雄卡分表!I:I,MATCH($I7,英雄卡分表!$A:$A,0)))</f>
        <v>1</v>
      </c>
      <c r="Q7" s="44">
        <f>IF(INDEX(英雄卡分表!J:J,MATCH($I7,英雄卡分表!$A:$A,0))=0,"",INDEX(英雄卡分表!J:J,MATCH($I7,英雄卡分表!$A:$A,0)))</f>
        <v>18</v>
      </c>
      <c r="R7" s="44">
        <f>IF(INDEX(英雄卡分表!K:K,MATCH($I7,英雄卡分表!$A:$A,0))=0,"",INDEX(英雄卡分表!K:K,MATCH($I7,英雄卡分表!$A:$A,0)))</f>
        <v>4</v>
      </c>
      <c r="S7" s="44">
        <f>IF(INDEX(英雄卡分表!L:L,MATCH($I7,英雄卡分表!$A:$A,0))=0,"",INDEX(英雄卡分表!L:L,MATCH($I7,英雄卡分表!$A:$A,0)))</f>
        <v>6</v>
      </c>
      <c r="T7" s="44" t="str">
        <f>IF(INDEX(英雄卡分表!M:M,MATCH($I7,英雄卡分表!$A:$A,0))=0,"",INDEX(英雄卡分表!M:M,MATCH($I7,英雄卡分表!$A:$A,0)))</f>
        <v>常规碰撞</v>
      </c>
      <c r="U7" s="44">
        <f>IF(INDEX(英雄卡分表!N:N,MATCH($I7,英雄卡分表!$A:$A,0))=0,"",INDEX(英雄卡分表!N:N,MATCH($I7,英雄卡分表!$A:$A,0)))</f>
        <v>1</v>
      </c>
      <c r="V7" s="44">
        <f>IF(INDEX(英雄卡分表!O:O,MATCH($I7,英雄卡分表!$A:$A,0))=0,"",INDEX(英雄卡分表!O:O,MATCH($I7,英雄卡分表!$A:$A,0)))</f>
        <v>5</v>
      </c>
      <c r="W7" s="44">
        <f>IF(INDEX(英雄卡分表!P:P,MATCH($I7,英雄卡分表!$A:$A,0))=0,"",INDEX(英雄卡分表!P:P,MATCH($I7,英雄卡分表!$A:$A,0)))</f>
        <v>1</v>
      </c>
      <c r="X7" s="44">
        <f>IF(INDEX(英雄卡分表!Q:Q,MATCH($I7,英雄卡分表!$A:$A,0))=0,"",INDEX(英雄卡分表!Q:Q,MATCH($I7,英雄卡分表!$A:$A,0)))</f>
        <v>15</v>
      </c>
      <c r="Y7" s="44">
        <v>100551</v>
      </c>
      <c r="Z7" s="44">
        <f>IF(INDEX(英雄卡分表!R:R,MATCH($I7,英雄卡分表!$A:$A,0))=0,"",INDEX(英雄卡分表!R:R,MATCH($I7,英雄卡分表!$A:$A,0)))</f>
        <v>20021</v>
      </c>
      <c r="AA7" s="44">
        <f>IF(INDEX(英雄卡分表!AF:AF,MATCH($I7,英雄卡分表!$A:$A,0))=0,"",INDEX(英雄卡分表!AF:AF,MATCH($I7,英雄卡分表!$A:$A,0)))</f>
        <v>12</v>
      </c>
      <c r="AB7" s="44">
        <f>IF(INDEX(英雄卡分表!AG:AG,MATCH($I7,英雄卡分表!$A:$A,0))=0,"",INDEX(英雄卡分表!AG:AG,MATCH($I7,英雄卡分表!$A:$A,0)))</f>
        <v>12</v>
      </c>
      <c r="AD7" t="str">
        <f>_xlfn.TEXTJOIN(", ",TRUE,REPT(INDEX($I$4:$I$9977,ROW(AC7)-ROW($AC$4)+1)&amp;",",X7))</f>
        <v>10003,10003,10003,10003,10003,10003,10003,10003,10003,10003,10003,10003,10003,10003,10003,</v>
      </c>
      <c r="AF7" s="70" t="str">
        <f t="array" ref="AF7:AU7">_xlfn.TEXTSPLIT(AD7,",")</f>
        <v>10003</v>
      </c>
      <c r="AG7" s="70" t="str">
        <v>10003</v>
      </c>
      <c r="AH7" s="70" t="str">
        <v>10003</v>
      </c>
      <c r="AI7" s="70" t="str">
        <v>10003</v>
      </c>
      <c r="AJ7" s="70" t="str">
        <v>10003</v>
      </c>
      <c r="AK7" s="70" t="str">
        <v>10003</v>
      </c>
      <c r="AL7" s="70" t="str">
        <v>10003</v>
      </c>
      <c r="AM7" s="70" t="str">
        <v>10003</v>
      </c>
      <c r="AN7" s="70" t="str">
        <v>10003</v>
      </c>
      <c r="AO7" s="70" t="str">
        <v>10003</v>
      </c>
      <c r="AP7" t="str">
        <v>10003</v>
      </c>
      <c r="AQ7" t="str">
        <v>10003</v>
      </c>
      <c r="AR7" t="str">
        <v>10003</v>
      </c>
      <c r="AS7" t="str">
        <v>10003</v>
      </c>
      <c r="AT7" t="str">
        <v>10003</v>
      </c>
      <c r="AU7" t="str">
        <v/>
      </c>
      <c r="AV7" s="9" t="e">
        <v>#NAME?</v>
      </c>
      <c r="AW7" s="73">
        <v>10000</v>
      </c>
      <c r="AX7" s="73" t="str">
        <f t="array" ref="AX7">_xlfn.XLOOKUP(AW7,I:I,O:O,"未找到")</f>
        <v>Normal</v>
      </c>
      <c r="AY7" s="32"/>
      <c r="AZ7" s="32"/>
      <c r="BA7" s="64" t="str">
        <f>IF(INDEX(英雄卡分表!S:S,MATCH($AW7,英雄卡分表!$A:$A,0))=0,"",INDEX(英雄卡分表!S:S,MATCH($AW7,英雄卡分表!$A:$A,0)))</f>
        <v>每打出{0}张卡，获得一张炸蛋</v>
      </c>
      <c r="BB7" s="76"/>
      <c r="BC7" s="76"/>
      <c r="BD7" s="45">
        <f>AW7*100+IF(AW7="","",COUNTIF($AW$4:AW7,AW7))</f>
        <v>1000004</v>
      </c>
      <c r="BE7" s="45">
        <f t="array" ref="BE7">_xlfn.XLOOKUP(AW7,英雄卡分表!A:A,英雄卡分表!AM:AM,"未找到")</f>
        <v>0</v>
      </c>
      <c r="BF7" s="45">
        <f>INDEX(K:K,MATCH(AW7,I:I,0))</f>
        <v>1</v>
      </c>
      <c r="BG7" s="45">
        <f>IF(AW7="","",COUNTIF($AW$4:AW7,AW7))</f>
        <v>4</v>
      </c>
      <c r="BH7" s="77">
        <v>4</v>
      </c>
      <c r="BI7" s="44">
        <f t="array" ref="BI7">_xlfn.XLOOKUP(AW7,I:I,Q:Q,"未找到")</f>
        <v>13</v>
      </c>
      <c r="BJ7" s="44">
        <f>BI7*$C$8*_xlfn.XLOOKUP(BG7,B:B,C:C,"未找到")</f>
        <v>468</v>
      </c>
      <c r="BK7" s="78">
        <v>0.8</v>
      </c>
      <c r="BL7" s="78">
        <v>0.1</v>
      </c>
      <c r="BM7" s="79">
        <f t="shared" si="0"/>
        <v>10</v>
      </c>
      <c r="BN7" s="80">
        <v>10</v>
      </c>
      <c r="BO7" s="78">
        <f t="shared" si="1"/>
        <v>0.7</v>
      </c>
      <c r="BP7" s="79">
        <f t="shared" si="2"/>
        <v>330</v>
      </c>
      <c r="BQ7" s="80">
        <v>330</v>
      </c>
      <c r="BR7" s="44">
        <v>51.3</v>
      </c>
      <c r="BS7" s="44">
        <v>0.75</v>
      </c>
      <c r="BT7" s="44">
        <v>0.6</v>
      </c>
      <c r="BU7" s="44">
        <v>2</v>
      </c>
      <c r="BV7" s="44">
        <v>2.3</v>
      </c>
      <c r="BW7" s="32"/>
      <c r="BX7" s="44">
        <f t="shared" si="3"/>
        <v>93.6</v>
      </c>
      <c r="BY7" s="32"/>
      <c r="BZ7" s="32"/>
      <c r="CA7" s="31"/>
      <c r="CB7" s="31"/>
      <c r="CC7" s="83"/>
      <c r="CD7" s="83"/>
      <c r="CE7" s="83"/>
      <c r="CF7" s="83"/>
      <c r="CG7" s="83"/>
    </row>
    <row r="8" spans="2:85">
      <c r="B8" s="65" t="s">
        <v>1837</v>
      </c>
      <c r="C8" s="65">
        <v>20</v>
      </c>
      <c r="D8" s="23"/>
      <c r="E8" s="23"/>
      <c r="I8" s="44">
        <v>10004</v>
      </c>
      <c r="J8" s="44" t="str">
        <f>IF(INDEX(英雄卡分表!B:B,MATCH($I8,英雄卡分表!$A:$A,0))=0,"",INDEX(英雄卡分表!B:B,MATCH($I8,英雄卡分表!$A:$A,0)))</f>
        <v>维纳斯（Venus）</v>
      </c>
      <c r="K8" s="44">
        <f>IF(INDEX(英雄卡分表!D:D,MATCH($I8,英雄卡分表!$A:$A,0))=0,"",INDEX(英雄卡分表!D:D,MATCH($I8,英雄卡分表!$A:$A,0)))</f>
        <v>1</v>
      </c>
      <c r="L8" s="44">
        <f>IF(INDEX(英雄卡分表!E:E,MATCH($I8,英雄卡分表!$A:$A,0))=0,"",INDEX(英雄卡分表!E:E,MATCH($I8,英雄卡分表!$A:$A,0)))</f>
        <v>4</v>
      </c>
      <c r="M8" s="44">
        <f>IF(INDEX(英雄卡分表!F:F,MATCH($I8,英雄卡分表!$A:$A,0))=0,"",INDEX(英雄卡分表!F:F,MATCH($I8,英雄卡分表!$A:$A,0)))</f>
        <v>1</v>
      </c>
      <c r="N8" s="44">
        <f>IF(INDEX(英雄卡分表!G:G,MATCH($I8,英雄卡分表!$A:$A,0))=0,"",INDEX(英雄卡分表!G:G,MATCH($I8,英雄卡分表!$A:$A,0)))</f>
        <v>1</v>
      </c>
      <c r="O8" s="44" t="str">
        <f>IF(INDEX(英雄卡分表!H:H,MATCH($I8,英雄卡分表!$A:$A,0))=0,"",INDEX(英雄卡分表!H:H,MATCH($I8,英雄卡分表!$A:$A,0)))</f>
        <v>Chomper</v>
      </c>
      <c r="P8" s="44">
        <f>IF(INDEX(英雄卡分表!I:I,MATCH($I8,英雄卡分表!$A:$A,0))=0,"",INDEX(英雄卡分表!I:I,MATCH($I8,英雄卡分表!$A:$A,0)))</f>
        <v>1</v>
      </c>
      <c r="Q8" s="44">
        <f>IF(INDEX(英雄卡分表!J:J,MATCH($I8,英雄卡分表!$A:$A,0))=0,"",INDEX(英雄卡分表!J:J,MATCH($I8,英雄卡分表!$A:$A,0)))</f>
        <v>18</v>
      </c>
      <c r="R8" s="44">
        <f>IF(INDEX(英雄卡分表!K:K,MATCH($I8,英雄卡分表!$A:$A,0))=0,"",INDEX(英雄卡分表!K:K,MATCH($I8,英雄卡分表!$A:$A,0)))</f>
        <v>4</v>
      </c>
      <c r="S8" s="44">
        <f>IF(INDEX(英雄卡分表!L:L,MATCH($I8,英雄卡分表!$A:$A,0))=0,"",INDEX(英雄卡分表!L:L,MATCH($I8,英雄卡分表!$A:$A,0)))</f>
        <v>6</v>
      </c>
      <c r="T8" s="44" t="str">
        <f>IF(INDEX(英雄卡分表!M:M,MATCH($I8,英雄卡分表!$A:$A,0))=0,"",INDEX(英雄卡分表!M:M,MATCH($I8,英雄卡分表!$A:$A,0)))</f>
        <v>常规碰撞</v>
      </c>
      <c r="U8" s="44">
        <f>IF(INDEX(英雄卡分表!N:N,MATCH($I8,英雄卡分表!$A:$A,0))=0,"",INDEX(英雄卡分表!N:N,MATCH($I8,英雄卡分表!$A:$A,0)))</f>
        <v>1</v>
      </c>
      <c r="V8" s="44">
        <f>IF(INDEX(英雄卡分表!O:O,MATCH($I8,英雄卡分表!$A:$A,0))=0,"",INDEX(英雄卡分表!O:O,MATCH($I8,英雄卡分表!$A:$A,0)))</f>
        <v>5</v>
      </c>
      <c r="W8" s="44">
        <f>IF(INDEX(英雄卡分表!P:P,MATCH($I8,英雄卡分表!$A:$A,0))=0,"",INDEX(英雄卡分表!P:P,MATCH($I8,英雄卡分表!$A:$A,0)))</f>
        <v>1</v>
      </c>
      <c r="X8" s="44">
        <f>IF(INDEX(英雄卡分表!Q:Q,MATCH($I8,英雄卡分表!$A:$A,0))=0,"",INDEX(英雄卡分表!Q:Q,MATCH($I8,英雄卡分表!$A:$A,0)))</f>
        <v>15</v>
      </c>
      <c r="Y8" s="44">
        <v>100561</v>
      </c>
      <c r="Z8" s="44">
        <f>IF(INDEX(英雄卡分表!R:R,MATCH($I8,英雄卡分表!$A:$A,0))=0,"",INDEX(英雄卡分表!R:R,MATCH($I8,英雄卡分表!$A:$A,0)))</f>
        <v>20062</v>
      </c>
      <c r="AA8" s="44">
        <f>IF(INDEX(英雄卡分表!AF:AF,MATCH($I8,英雄卡分表!$A:$A,0))=0,"",INDEX(英雄卡分表!AF:AF,MATCH($I8,英雄卡分表!$A:$A,0)))</f>
        <v>12</v>
      </c>
      <c r="AB8" s="44">
        <f>IF(INDEX(英雄卡分表!AG:AG,MATCH($I8,英雄卡分表!$A:$A,0))=0,"",INDEX(英雄卡分表!AG:AG,MATCH($I8,英雄卡分表!$A:$A,0)))</f>
        <v>12</v>
      </c>
      <c r="AD8" t="str">
        <f>_xlfn.TEXTJOIN(", ",TRUE,REPT(INDEX($I$4:$I$9977,ROW(AC8)-ROW($AC$4)+1)&amp;",",X8))</f>
        <v>10004,10004,10004,10004,10004,10004,10004,10004,10004,10004,10004,10004,10004,10004,10004,</v>
      </c>
      <c r="AF8" s="70" t="str">
        <f t="array" ref="AF8:AU8">_xlfn.TEXTSPLIT(AD8,",")</f>
        <v>10004</v>
      </c>
      <c r="AG8" s="70" t="str">
        <v>10004</v>
      </c>
      <c r="AH8" s="70" t="str">
        <v>10004</v>
      </c>
      <c r="AI8" s="70" t="str">
        <v>10004</v>
      </c>
      <c r="AJ8" s="70" t="str">
        <v>10004</v>
      </c>
      <c r="AK8" s="70" t="str">
        <v>10004</v>
      </c>
      <c r="AL8" s="70" t="str">
        <v>10004</v>
      </c>
      <c r="AM8" s="70" t="str">
        <v>10004</v>
      </c>
      <c r="AN8" s="70" t="str">
        <v>10004</v>
      </c>
      <c r="AO8" s="70" t="str">
        <v>10004</v>
      </c>
      <c r="AP8" t="str">
        <v>10004</v>
      </c>
      <c r="AQ8" t="str">
        <v>10004</v>
      </c>
      <c r="AR8" t="str">
        <v>10004</v>
      </c>
      <c r="AS8" t="str">
        <v>10004</v>
      </c>
      <c r="AT8" t="str">
        <v>10004</v>
      </c>
      <c r="AU8" t="str">
        <v/>
      </c>
      <c r="AV8" s="9" t="e">
        <v>#NAME?</v>
      </c>
      <c r="AW8" s="73">
        <v>10000</v>
      </c>
      <c r="AX8" s="73" t="str">
        <f t="array" ref="AX8">_xlfn.XLOOKUP(AW8,I:I,O:O,"未找到")</f>
        <v>Normal</v>
      </c>
      <c r="AY8" s="32"/>
      <c r="AZ8" s="32"/>
      <c r="BA8" s="64" t="str">
        <f>IF(INDEX(英雄卡分表!S:S,MATCH($AW8,英雄卡分表!$A:$A,0))=0,"",INDEX(英雄卡分表!S:S,MATCH($AW8,英雄卡分表!$A:$A,0)))</f>
        <v>每打出{0}张卡，获得一张炸蛋</v>
      </c>
      <c r="BB8" s="76"/>
      <c r="BC8" s="76"/>
      <c r="BD8" s="45">
        <f>AW8*100+IF(AW8="","",COUNTIF($AW$4:AW8,AW8))</f>
        <v>1000005</v>
      </c>
      <c r="BE8" s="45">
        <f t="array" ref="BE8">_xlfn.XLOOKUP(AW8,英雄卡分表!A:A,英雄卡分表!AM:AM,"未找到")</f>
        <v>0</v>
      </c>
      <c r="BF8" s="45">
        <f>INDEX(K:K,MATCH(AW8,I:I,0))</f>
        <v>1</v>
      </c>
      <c r="BG8" s="45">
        <f>IF(AW8="","",COUNTIF($AW$4:AW8,AW8))</f>
        <v>5</v>
      </c>
      <c r="BH8" s="77">
        <v>5</v>
      </c>
      <c r="BI8" s="44">
        <f t="array" ref="BI8">_xlfn.XLOOKUP(AW8,I:I,Q:Q,"未找到")</f>
        <v>13</v>
      </c>
      <c r="BJ8" s="44">
        <f>BI8*$C$8*_xlfn.XLOOKUP(BG8,B:B,C:C,"未找到")</f>
        <v>494</v>
      </c>
      <c r="BK8" s="78">
        <v>0.8</v>
      </c>
      <c r="BL8" s="78">
        <v>0.1</v>
      </c>
      <c r="BM8" s="79">
        <f t="shared" si="0"/>
        <v>11</v>
      </c>
      <c r="BN8" s="80">
        <v>12</v>
      </c>
      <c r="BO8" s="78">
        <f t="shared" si="1"/>
        <v>0.7</v>
      </c>
      <c r="BP8" s="79">
        <f t="shared" si="2"/>
        <v>350</v>
      </c>
      <c r="BQ8" s="80">
        <v>370</v>
      </c>
      <c r="BR8" s="44">
        <v>51.3</v>
      </c>
      <c r="BS8" s="44">
        <v>0.75</v>
      </c>
      <c r="BT8" s="44">
        <v>0.6</v>
      </c>
      <c r="BU8" s="44">
        <v>2</v>
      </c>
      <c r="BV8" s="44">
        <v>2.3</v>
      </c>
      <c r="BW8" s="32"/>
      <c r="BX8" s="44">
        <f t="shared" si="3"/>
        <v>98.8</v>
      </c>
      <c r="BY8" s="32"/>
      <c r="BZ8" s="32"/>
      <c r="CA8" s="31"/>
      <c r="CB8" s="31"/>
      <c r="CC8" s="83"/>
      <c r="CD8" s="83"/>
      <c r="CE8" s="83"/>
      <c r="CF8" s="83"/>
      <c r="CG8" s="83"/>
    </row>
    <row r="9" spans="2:85">
      <c r="B9" s="44" t="s">
        <v>1838</v>
      </c>
      <c r="C9" s="44">
        <v>4.8582304795942</v>
      </c>
      <c r="I9" s="44">
        <v>10005</v>
      </c>
      <c r="J9" s="44" t="str">
        <f>IF(INDEX(英雄卡分表!B:B,MATCH($I9,英雄卡分表!$A:$A,0))=0,"",INDEX(英雄卡分表!B:B,MATCH($I9,英雄卡分表!$A:$A,0)))</f>
        <v>娜吉尼（Nagini）</v>
      </c>
      <c r="K9" s="44">
        <f>IF(INDEX(英雄卡分表!D:D,MATCH($I9,英雄卡分表!$A:$A,0))=0,"",INDEX(英雄卡分表!D:D,MATCH($I9,英雄卡分表!$A:$A,0)))</f>
        <v>1</v>
      </c>
      <c r="L9" s="44">
        <f>IF(INDEX(英雄卡分表!E:E,MATCH($I9,英雄卡分表!$A:$A,0))=0,"",INDEX(英雄卡分表!E:E,MATCH($I9,英雄卡分表!$A:$A,0)))</f>
        <v>4</v>
      </c>
      <c r="M9" s="44">
        <f>IF(INDEX(英雄卡分表!F:F,MATCH($I9,英雄卡分表!$A:$A,0))=0,"",INDEX(英雄卡分表!F:F,MATCH($I9,英雄卡分表!$A:$A,0)))</f>
        <v>1</v>
      </c>
      <c r="N9" s="44">
        <f>IF(INDEX(英雄卡分表!G:G,MATCH($I9,英雄卡分表!$A:$A,0))=0,"",INDEX(英雄卡分表!G:G,MATCH($I9,英雄卡分表!$A:$A,0)))</f>
        <v>1</v>
      </c>
      <c r="O9" s="44" t="str">
        <f>IF(INDEX(英雄卡分表!H:H,MATCH($I9,英雄卡分表!$A:$A,0))=0,"",INDEX(英雄卡分表!H:H,MATCH($I9,英雄卡分表!$A:$A,0)))</f>
        <v>Snake</v>
      </c>
      <c r="P9" s="44">
        <f>IF(INDEX(英雄卡分表!I:I,MATCH($I9,英雄卡分表!$A:$A,0))=0,"",INDEX(英雄卡分表!I:I,MATCH($I9,英雄卡分表!$A:$A,0)))</f>
        <v>1</v>
      </c>
      <c r="Q9" s="44">
        <f>IF(INDEX(英雄卡分表!J:J,MATCH($I9,英雄卡分表!$A:$A,0))=0,"",INDEX(英雄卡分表!J:J,MATCH($I9,英雄卡分表!$A:$A,0)))</f>
        <v>15</v>
      </c>
      <c r="R9" s="44">
        <f>IF(INDEX(英雄卡分表!K:K,MATCH($I9,英雄卡分表!$A:$A,0))=0,"",INDEX(英雄卡分表!K:K,MATCH($I9,英雄卡分表!$A:$A,0)))</f>
        <v>4</v>
      </c>
      <c r="S9" s="44">
        <f>IF(INDEX(英雄卡分表!L:L,MATCH($I9,英雄卡分表!$A:$A,0))=0,"",INDEX(英雄卡分表!L:L,MATCH($I9,英雄卡分表!$A:$A,0)))</f>
        <v>6</v>
      </c>
      <c r="T9" s="44" t="str">
        <f>IF(INDEX(英雄卡分表!M:M,MATCH($I9,英雄卡分表!$A:$A,0))=0,"",INDEX(英雄卡分表!M:M,MATCH($I9,英雄卡分表!$A:$A,0)))</f>
        <v>常规碰撞</v>
      </c>
      <c r="U9" s="44">
        <f>IF(INDEX(英雄卡分表!N:N,MATCH($I9,英雄卡分表!$A:$A,0))=0,"",INDEX(英雄卡分表!N:N,MATCH($I9,英雄卡分表!$A:$A,0)))</f>
        <v>1</v>
      </c>
      <c r="V9" s="44">
        <f>IF(INDEX(英雄卡分表!O:O,MATCH($I9,英雄卡分表!$A:$A,0))=0,"",INDEX(英雄卡分表!O:O,MATCH($I9,英雄卡分表!$A:$A,0)))</f>
        <v>5</v>
      </c>
      <c r="W9" s="44">
        <f>IF(INDEX(英雄卡分表!P:P,MATCH($I9,英雄卡分表!$A:$A,0))=0,"",INDEX(英雄卡分表!P:P,MATCH($I9,英雄卡分表!$A:$A,0)))</f>
        <v>1</v>
      </c>
      <c r="X9" s="44">
        <f>IF(INDEX(英雄卡分表!Q:Q,MATCH($I9,英雄卡分表!$A:$A,0))=0,"",INDEX(英雄卡分表!Q:Q,MATCH($I9,英雄卡分表!$A:$A,0)))</f>
        <v>15</v>
      </c>
      <c r="Y9" s="44">
        <v>100571</v>
      </c>
      <c r="Z9" s="44">
        <f>IF(INDEX(英雄卡分表!R:R,MATCH($I9,英雄卡分表!$A:$A,0))=0,"",INDEX(英雄卡分表!R:R,MATCH($I9,英雄卡分表!$A:$A,0)))</f>
        <v>20016</v>
      </c>
      <c r="AA9" s="44">
        <f>IF(INDEX(英雄卡分表!AF:AF,MATCH($I9,英雄卡分表!$A:$A,0))=0,"",INDEX(英雄卡分表!AF:AF,MATCH($I9,英雄卡分表!$A:$A,0)))</f>
        <v>12</v>
      </c>
      <c r="AB9" s="44">
        <f>IF(INDEX(英雄卡分表!AG:AG,MATCH($I9,英雄卡分表!$A:$A,0))=0,"",INDEX(英雄卡分表!AG:AG,MATCH($I9,英雄卡分表!$A:$A,0)))</f>
        <v>12</v>
      </c>
      <c r="AD9" t="str">
        <f>_xlfn.TEXTJOIN(", ",TRUE,REPT(INDEX($I$4:$I$9977,ROW(AC9)-ROW($AC$4)+1)&amp;",",X9))</f>
        <v>10005,10005,10005,10005,10005,10005,10005,10005,10005,10005,10005,10005,10005,10005,10005,</v>
      </c>
      <c r="AF9" s="70" t="str">
        <f t="array" ref="AF9:AU9">_xlfn.TEXTSPLIT(AD9,",")</f>
        <v>10005</v>
      </c>
      <c r="AG9" s="70" t="str">
        <v>10005</v>
      </c>
      <c r="AH9" s="70" t="str">
        <v>10005</v>
      </c>
      <c r="AI9" s="70" t="str">
        <v>10005</v>
      </c>
      <c r="AJ9" s="70" t="str">
        <v>10005</v>
      </c>
      <c r="AK9" s="70" t="str">
        <v>10005</v>
      </c>
      <c r="AL9" s="70" t="str">
        <v>10005</v>
      </c>
      <c r="AM9" s="70" t="str">
        <v>10005</v>
      </c>
      <c r="AN9" s="70" t="str">
        <v>10005</v>
      </c>
      <c r="AO9" s="70" t="str">
        <v>10005</v>
      </c>
      <c r="AP9" t="str">
        <v>10005</v>
      </c>
      <c r="AQ9" t="str">
        <v>10005</v>
      </c>
      <c r="AR9" t="str">
        <v>10005</v>
      </c>
      <c r="AS9" t="str">
        <v>10005</v>
      </c>
      <c r="AT9" t="str">
        <v>10005</v>
      </c>
      <c r="AU9" t="str">
        <v/>
      </c>
      <c r="AV9" s="9" t="e">
        <v>#NAME?</v>
      </c>
      <c r="AW9" s="73">
        <v>10000</v>
      </c>
      <c r="AX9" s="73" t="str">
        <f t="array" ref="AX9">_xlfn.XLOOKUP(AW9,I:I,O:O,"未找到")</f>
        <v>Normal</v>
      </c>
      <c r="AY9" s="32"/>
      <c r="AZ9" s="32"/>
      <c r="BA9" s="64" t="str">
        <f>IF(INDEX(英雄卡分表!S:S,MATCH($AW9,英雄卡分表!$A:$A,0))=0,"",INDEX(英雄卡分表!S:S,MATCH($AW9,英雄卡分表!$A:$A,0)))</f>
        <v>每打出{0}张卡，获得一张炸蛋</v>
      </c>
      <c r="BB9" s="76"/>
      <c r="BC9" s="76"/>
      <c r="BD9" s="45">
        <f>AW9*100+IF(AW9="","",COUNTIF($AW$4:AW9,AW9))</f>
        <v>1000006</v>
      </c>
      <c r="BE9" s="45">
        <f t="array" ref="BE9">_xlfn.XLOOKUP(AW9,英雄卡分表!A:A,英雄卡分表!AM:AM,"未找到")</f>
        <v>0</v>
      </c>
      <c r="BF9" s="45">
        <f>INDEX(K:K,MATCH(AW9,I:I,0))</f>
        <v>1</v>
      </c>
      <c r="BG9" s="45">
        <f>IF(AW9="","",COUNTIF($AW$4:AW9,AW9))</f>
        <v>6</v>
      </c>
      <c r="BH9" s="77">
        <v>6</v>
      </c>
      <c r="BI9" s="44">
        <f t="array" ref="BI9">_xlfn.XLOOKUP(AW9,I:I,Q:Q,"未找到")</f>
        <v>13</v>
      </c>
      <c r="BJ9" s="44">
        <f>BI9*$C$8*_xlfn.XLOOKUP(BG9,B:B,C:C,"未找到")</f>
        <v>533</v>
      </c>
      <c r="BK9" s="78">
        <v>0.8</v>
      </c>
      <c r="BL9" s="78">
        <v>0.1</v>
      </c>
      <c r="BM9" s="79">
        <f t="shared" si="0"/>
        <v>11</v>
      </c>
      <c r="BN9" s="80">
        <v>12</v>
      </c>
      <c r="BO9" s="78">
        <f t="shared" si="1"/>
        <v>0.7</v>
      </c>
      <c r="BP9" s="79">
        <f t="shared" si="2"/>
        <v>380</v>
      </c>
      <c r="BQ9" s="80">
        <v>410</v>
      </c>
      <c r="BR9" s="44">
        <v>51.3</v>
      </c>
      <c r="BS9" s="44">
        <v>0.75</v>
      </c>
      <c r="BT9" s="44">
        <v>0.6</v>
      </c>
      <c r="BU9" s="44">
        <v>2</v>
      </c>
      <c r="BV9" s="44">
        <v>2.3</v>
      </c>
      <c r="BW9" s="32"/>
      <c r="BX9" s="44">
        <f t="shared" si="3"/>
        <v>106.6</v>
      </c>
      <c r="BY9" s="32"/>
      <c r="BZ9" s="32"/>
      <c r="CA9" s="31"/>
      <c r="CB9" s="31"/>
      <c r="CC9" s="83"/>
      <c r="CD9" s="83"/>
      <c r="CE9" s="83"/>
      <c r="CF9" s="83"/>
      <c r="CG9" s="83"/>
    </row>
    <row r="10" spans="9:85">
      <c r="I10" s="44">
        <v>10006</v>
      </c>
      <c r="J10" s="44" t="str">
        <f>IF(INDEX(英雄卡分表!B:B,MATCH($I10,英雄卡分表!$A:$A,0))=0,"",INDEX(英雄卡分表!B:B,MATCH($I10,英雄卡分表!$A:$A,0)))</f>
        <v>梅丽莎（Melissa）</v>
      </c>
      <c r="K10" s="44">
        <f>IF(INDEX(英雄卡分表!D:D,MATCH($I10,英雄卡分表!$A:$A,0))=0,"",INDEX(英雄卡分表!D:D,MATCH($I10,英雄卡分表!$A:$A,0)))</f>
        <v>1</v>
      </c>
      <c r="L10" s="44">
        <f>IF(INDEX(英雄卡分表!E:E,MATCH($I10,英雄卡分表!$A:$A,0))=0,"",INDEX(英雄卡分表!E:E,MATCH($I10,英雄卡分表!$A:$A,0)))</f>
        <v>4</v>
      </c>
      <c r="M10" s="44">
        <f>IF(INDEX(英雄卡分表!F:F,MATCH($I10,英雄卡分表!$A:$A,0))=0,"",INDEX(英雄卡分表!F:F,MATCH($I10,英雄卡分表!$A:$A,0)))</f>
        <v>1</v>
      </c>
      <c r="N10" s="44">
        <f>IF(INDEX(英雄卡分表!G:G,MATCH($I10,英雄卡分表!$A:$A,0))=0,"",INDEX(英雄卡分表!G:G,MATCH($I10,英雄卡分表!$A:$A,0)))</f>
        <v>1</v>
      </c>
      <c r="O10" s="44" t="str">
        <f>IF(INDEX(英雄卡分表!H:H,MATCH($I10,英雄卡分表!$A:$A,0))=0,"",INDEX(英雄卡分表!H:H,MATCH($I10,英雄卡分表!$A:$A,0)))</f>
        <v>Normal</v>
      </c>
      <c r="P10" s="44">
        <f>IF(INDEX(英雄卡分表!I:I,MATCH($I10,英雄卡分表!$A:$A,0))=0,"",INDEX(英雄卡分表!I:I,MATCH($I10,英雄卡分表!$A:$A,0)))</f>
        <v>1</v>
      </c>
      <c r="Q10" s="44">
        <f>IF(INDEX(英雄卡分表!J:J,MATCH($I10,英雄卡分表!$A:$A,0))=0,"",INDEX(英雄卡分表!J:J,MATCH($I10,英雄卡分表!$A:$A,0)))</f>
        <v>23</v>
      </c>
      <c r="R10" s="44">
        <f>IF(INDEX(英雄卡分表!K:K,MATCH($I10,英雄卡分表!$A:$A,0))=0,"",INDEX(英雄卡分表!K:K,MATCH($I10,英雄卡分表!$A:$A,0)))</f>
        <v>4</v>
      </c>
      <c r="S10" s="44">
        <f>IF(INDEX(英雄卡分表!L:L,MATCH($I10,英雄卡分表!$A:$A,0))=0,"",INDEX(英雄卡分表!L:L,MATCH($I10,英雄卡分表!$A:$A,0)))</f>
        <v>6</v>
      </c>
      <c r="T10" s="44" t="str">
        <f>IF(INDEX(英雄卡分表!M:M,MATCH($I10,英雄卡分表!$A:$A,0))=0,"",INDEX(英雄卡分表!M:M,MATCH($I10,英雄卡分表!$A:$A,0)))</f>
        <v>常规碰撞</v>
      </c>
      <c r="U10" s="44">
        <f>IF(INDEX(英雄卡分表!N:N,MATCH($I10,英雄卡分表!$A:$A,0))=0,"",INDEX(英雄卡分表!N:N,MATCH($I10,英雄卡分表!$A:$A,0)))</f>
        <v>1</v>
      </c>
      <c r="V10" s="44">
        <f>IF(INDEX(英雄卡分表!O:O,MATCH($I10,英雄卡分表!$A:$A,0))=0,"",INDEX(英雄卡分表!O:O,MATCH($I10,英雄卡分表!$A:$A,0)))</f>
        <v>5</v>
      </c>
      <c r="W10" s="44">
        <f>IF(INDEX(英雄卡分表!P:P,MATCH($I10,英雄卡分表!$A:$A,0))=0,"",INDEX(英雄卡分表!P:P,MATCH($I10,英雄卡分表!$A:$A,0)))</f>
        <v>1</v>
      </c>
      <c r="X10" s="44">
        <f>IF(INDEX(英雄卡分表!Q:Q,MATCH($I10,英雄卡分表!$A:$A,0))=0,"",INDEX(英雄卡分表!Q:Q,MATCH($I10,英雄卡分表!$A:$A,0)))</f>
        <v>15</v>
      </c>
      <c r="Y10" s="44">
        <v>100581</v>
      </c>
      <c r="Z10" s="44">
        <f>IF(INDEX(英雄卡分表!R:R,MATCH($I10,英雄卡分表!$A:$A,0))=0,"",INDEX(英雄卡分表!R:R,MATCH($I10,英雄卡分表!$A:$A,0)))</f>
        <v>20080</v>
      </c>
      <c r="AA10" s="44">
        <f>IF(INDEX(英雄卡分表!AF:AF,MATCH($I10,英雄卡分表!$A:$A,0))=0,"",INDEX(英雄卡分表!AF:AF,MATCH($I10,英雄卡分表!$A:$A,0)))</f>
        <v>12</v>
      </c>
      <c r="AB10" s="44">
        <f>IF(INDEX(英雄卡分表!AG:AG,MATCH($I10,英雄卡分表!$A:$A,0))=0,"",INDEX(英雄卡分表!AG:AG,MATCH($I10,英雄卡分表!$A:$A,0)))</f>
        <v>12</v>
      </c>
      <c r="AD10" t="str">
        <f>_xlfn.TEXTJOIN(", ",TRUE,REPT(INDEX($I$4:$I$9977,ROW(AC10)-ROW($AC$4)+1)&amp;",",X10))</f>
        <v>10006,10006,10006,10006,10006,10006,10006,10006,10006,10006,10006,10006,10006,10006,10006,</v>
      </c>
      <c r="AF10" s="70" t="str">
        <f t="array" ref="AF10:AU10">_xlfn.TEXTSPLIT(AD10,",")</f>
        <v>10006</v>
      </c>
      <c r="AG10" s="70" t="str">
        <v>10006</v>
      </c>
      <c r="AH10" s="70" t="str">
        <v>10006</v>
      </c>
      <c r="AI10" s="70" t="str">
        <v>10006</v>
      </c>
      <c r="AJ10" s="70" t="str">
        <v>10006</v>
      </c>
      <c r="AK10" s="70" t="str">
        <v>10006</v>
      </c>
      <c r="AL10" s="70" t="str">
        <v>10006</v>
      </c>
      <c r="AM10" s="70" t="str">
        <v>10006</v>
      </c>
      <c r="AN10" s="70" t="str">
        <v>10006</v>
      </c>
      <c r="AO10" s="70" t="str">
        <v>10006</v>
      </c>
      <c r="AP10" t="str">
        <v>10006</v>
      </c>
      <c r="AQ10" t="str">
        <v>10006</v>
      </c>
      <c r="AR10" t="str">
        <v>10006</v>
      </c>
      <c r="AS10" t="str">
        <v>10006</v>
      </c>
      <c r="AT10" t="str">
        <v>10006</v>
      </c>
      <c r="AU10" t="str">
        <v/>
      </c>
      <c r="AV10" s="9" t="e">
        <v>#NAME?</v>
      </c>
      <c r="AW10" s="73">
        <v>10000</v>
      </c>
      <c r="AX10" s="73" t="str">
        <f t="array" ref="AX10">_xlfn.XLOOKUP(AW10,I:I,O:O,"未找到")</f>
        <v>Normal</v>
      </c>
      <c r="AY10" s="32"/>
      <c r="AZ10" s="32"/>
      <c r="BA10" s="64" t="str">
        <f>IF(INDEX(英雄卡分表!S:S,MATCH($AW10,英雄卡分表!$A:$A,0))=0,"",INDEX(英雄卡分表!S:S,MATCH($AW10,英雄卡分表!$A:$A,0)))</f>
        <v>每打出{0}张卡，获得一张炸蛋</v>
      </c>
      <c r="BB10" s="76"/>
      <c r="BC10" s="76"/>
      <c r="BD10" s="45">
        <f>AW10*100+IF(AW10="","",COUNTIF($AW$4:AW10,AW10))</f>
        <v>1000007</v>
      </c>
      <c r="BE10" s="45">
        <f t="array" ref="BE10">_xlfn.XLOOKUP(AW10,英雄卡分表!A:A,英雄卡分表!AM:AM,"未找到")</f>
        <v>0</v>
      </c>
      <c r="BF10" s="45">
        <f>INDEX(K:K,MATCH(AW10,I:I,0))</f>
        <v>1</v>
      </c>
      <c r="BG10" s="45">
        <f>IF(AW10="","",COUNTIF($AW$4:AW10,AW10))</f>
        <v>7</v>
      </c>
      <c r="BH10" s="77">
        <v>7</v>
      </c>
      <c r="BI10" s="44">
        <f t="array" ref="BI10">_xlfn.XLOOKUP(AW10,I:I,Q:Q,"未找到")</f>
        <v>13</v>
      </c>
      <c r="BJ10" s="44">
        <f>BI10*$C$8*_xlfn.XLOOKUP(BG10,B:B,C:C,"未找到")</f>
        <v>559</v>
      </c>
      <c r="BK10" s="78">
        <v>0.8</v>
      </c>
      <c r="BL10" s="78">
        <v>0.1</v>
      </c>
      <c r="BM10" s="79">
        <f t="shared" si="0"/>
        <v>12</v>
      </c>
      <c r="BN10" s="80">
        <v>14</v>
      </c>
      <c r="BO10" s="78">
        <f t="shared" si="1"/>
        <v>0.7</v>
      </c>
      <c r="BP10" s="79">
        <f t="shared" si="2"/>
        <v>400</v>
      </c>
      <c r="BQ10" s="80">
        <v>440</v>
      </c>
      <c r="BR10" s="44">
        <v>51.3</v>
      </c>
      <c r="BS10" s="44">
        <v>0.75</v>
      </c>
      <c r="BT10" s="44">
        <v>0.6</v>
      </c>
      <c r="BU10" s="44">
        <v>2</v>
      </c>
      <c r="BV10" s="44">
        <v>2.3</v>
      </c>
      <c r="BW10" s="32"/>
      <c r="BX10" s="44">
        <f t="shared" si="3"/>
        <v>111.8</v>
      </c>
      <c r="BY10" s="32"/>
      <c r="BZ10" s="32"/>
      <c r="CA10" s="31"/>
      <c r="CB10" s="31"/>
      <c r="CC10" s="83"/>
      <c r="CD10" s="83"/>
      <c r="CE10" s="83"/>
      <c r="CF10" s="83"/>
      <c r="CG10" s="83"/>
    </row>
    <row r="11" spans="2:85">
      <c r="B11" s="68" t="s">
        <v>1839</v>
      </c>
      <c r="C11" s="68" t="s">
        <v>1818</v>
      </c>
      <c r="D11" s="68" t="s">
        <v>1839</v>
      </c>
      <c r="E11" s="68" t="s">
        <v>1818</v>
      </c>
      <c r="AV11" s="9" t="e">
        <v>#NAME?</v>
      </c>
      <c r="AW11" s="73">
        <v>10000</v>
      </c>
      <c r="AX11" s="73" t="str">
        <f t="array" ref="AX11">_xlfn.XLOOKUP(AW11,I:I,O:O,"未找到")</f>
        <v>Normal</v>
      </c>
      <c r="AY11" s="32"/>
      <c r="AZ11" s="32"/>
      <c r="BA11" s="64" t="str">
        <f>IF(INDEX(英雄卡分表!S:S,MATCH($AW11,英雄卡分表!$A:$A,0))=0,"",INDEX(英雄卡分表!S:S,MATCH($AW11,英雄卡分表!$A:$A,0)))</f>
        <v>每打出{0}张卡，获得一张炸蛋</v>
      </c>
      <c r="BB11" s="76"/>
      <c r="BC11" s="76"/>
      <c r="BD11" s="45">
        <f>AW11*100+IF(AW11="","",COUNTIF($AW$4:AW11,AW11))</f>
        <v>1000008</v>
      </c>
      <c r="BE11" s="45">
        <f t="array" ref="BE11">_xlfn.XLOOKUP(AW11,英雄卡分表!A:A,英雄卡分表!AM:AM,"未找到")</f>
        <v>0</v>
      </c>
      <c r="BF11" s="45">
        <f>INDEX(K:K,MATCH(AW11,I:I,0))</f>
        <v>1</v>
      </c>
      <c r="BG11" s="45">
        <f>IF(AW11="","",COUNTIF($AW$4:AW11,AW11))</f>
        <v>8</v>
      </c>
      <c r="BH11" s="77">
        <v>8</v>
      </c>
      <c r="BI11" s="44">
        <f t="array" ref="BI11">_xlfn.XLOOKUP(AW11,I:I,Q:Q,"未找到")</f>
        <v>13</v>
      </c>
      <c r="BJ11" s="44">
        <f>BI11*$C$8*_xlfn.XLOOKUP(BG11,B:B,C:C,"未找到")</f>
        <v>585</v>
      </c>
      <c r="BK11" s="78">
        <v>0.8</v>
      </c>
      <c r="BL11" s="78">
        <v>0.1</v>
      </c>
      <c r="BM11" s="79">
        <f t="shared" si="0"/>
        <v>13</v>
      </c>
      <c r="BN11" s="80">
        <v>14</v>
      </c>
      <c r="BO11" s="78">
        <f t="shared" si="1"/>
        <v>0.7</v>
      </c>
      <c r="BP11" s="79">
        <f t="shared" si="2"/>
        <v>410</v>
      </c>
      <c r="BQ11" s="80">
        <v>480</v>
      </c>
      <c r="BR11" s="44">
        <v>51.3</v>
      </c>
      <c r="BS11" s="44">
        <v>0.75</v>
      </c>
      <c r="BT11" s="44">
        <v>0.6</v>
      </c>
      <c r="BU11" s="44">
        <v>2</v>
      </c>
      <c r="BV11" s="44">
        <v>2.3</v>
      </c>
      <c r="BW11" s="32"/>
      <c r="BX11" s="44">
        <f t="shared" si="3"/>
        <v>117</v>
      </c>
      <c r="BY11" s="32"/>
      <c r="BZ11" s="32"/>
      <c r="CA11" s="31"/>
      <c r="CB11" s="31"/>
      <c r="CC11" s="83"/>
      <c r="CD11" s="83"/>
      <c r="CE11" s="83"/>
      <c r="CF11" s="83"/>
      <c r="CG11" s="83"/>
    </row>
    <row r="12" spans="2:85">
      <c r="B12" s="44" t="s">
        <v>1840</v>
      </c>
      <c r="C12" s="44">
        <v>1</v>
      </c>
      <c r="D12" s="44"/>
      <c r="E12" s="44"/>
      <c r="AV12" s="9" t="e">
        <v>#NAME?</v>
      </c>
      <c r="AW12" s="73">
        <v>10000</v>
      </c>
      <c r="AX12" s="73" t="str">
        <f t="array" ref="AX12">_xlfn.XLOOKUP(AW12,I:I,O:O,"未找到")</f>
        <v>Normal</v>
      </c>
      <c r="AY12" s="32"/>
      <c r="AZ12" s="32"/>
      <c r="BA12" s="64" t="str">
        <f>IF(INDEX(英雄卡分表!S:S,MATCH($AW12,英雄卡分表!$A:$A,0))=0,"",INDEX(英雄卡分表!S:S,MATCH($AW12,英雄卡分表!$A:$A,0)))</f>
        <v>每打出{0}张卡，获得一张炸蛋</v>
      </c>
      <c r="BB12" s="76"/>
      <c r="BC12" s="76"/>
      <c r="BD12" s="45">
        <f>AW12*100+IF(AW12="","",COUNTIF($AW$4:AW12,AW12))</f>
        <v>1000009</v>
      </c>
      <c r="BE12" s="45">
        <f t="array" ref="BE12">_xlfn.XLOOKUP(AW12,英雄卡分表!A:A,英雄卡分表!AM:AM,"未找到")</f>
        <v>0</v>
      </c>
      <c r="BF12" s="45">
        <f>INDEX(K:K,MATCH(AW12,I:I,0))</f>
        <v>1</v>
      </c>
      <c r="BG12" s="45">
        <f>IF(AW12="","",COUNTIF($AW$4:AW12,AW12))</f>
        <v>9</v>
      </c>
      <c r="BH12" s="77">
        <v>9</v>
      </c>
      <c r="BI12" s="44">
        <f t="array" ref="BI12">_xlfn.XLOOKUP(AW12,I:I,Q:Q,"未找到")</f>
        <v>13</v>
      </c>
      <c r="BJ12" s="44">
        <f>BI12*$C$8*_xlfn.XLOOKUP(BG12,B:B,C:C,"未找到")</f>
        <v>611</v>
      </c>
      <c r="BK12" s="78">
        <v>0.8</v>
      </c>
      <c r="BL12" s="78">
        <v>0.1</v>
      </c>
      <c r="BM12" s="79">
        <f t="shared" si="0"/>
        <v>13</v>
      </c>
      <c r="BN12" s="80">
        <v>16</v>
      </c>
      <c r="BO12" s="78">
        <f t="shared" si="1"/>
        <v>0.7</v>
      </c>
      <c r="BP12" s="79">
        <f t="shared" si="2"/>
        <v>430</v>
      </c>
      <c r="BQ12" s="80">
        <v>510</v>
      </c>
      <c r="BR12" s="44">
        <v>51.3</v>
      </c>
      <c r="BS12" s="44">
        <v>0.75</v>
      </c>
      <c r="BT12" s="44">
        <v>0.6</v>
      </c>
      <c r="BU12" s="44">
        <v>2</v>
      </c>
      <c r="BV12" s="44">
        <v>2.3</v>
      </c>
      <c r="BW12" s="32"/>
      <c r="BX12" s="44">
        <f t="shared" si="3"/>
        <v>122.2</v>
      </c>
      <c r="BY12" s="32"/>
      <c r="BZ12" s="32"/>
      <c r="CA12" s="31"/>
      <c r="CB12" s="31"/>
      <c r="CC12" s="83"/>
      <c r="CD12" s="83"/>
      <c r="CE12" s="83"/>
      <c r="CF12" s="83"/>
      <c r="CG12" s="83"/>
    </row>
    <row r="13" spans="2:85">
      <c r="B13" s="44" t="s">
        <v>1820</v>
      </c>
      <c r="C13" s="44">
        <v>10</v>
      </c>
      <c r="D13" s="44"/>
      <c r="E13" s="44"/>
      <c r="J13" s="69"/>
      <c r="AV13" s="9" t="e">
        <v>#NAME?</v>
      </c>
      <c r="AW13" s="73">
        <v>10000</v>
      </c>
      <c r="AX13" s="73" t="str">
        <f t="array" ref="AX13">_xlfn.XLOOKUP(AW13,I:I,O:O,"未找到")</f>
        <v>Normal</v>
      </c>
      <c r="AY13" s="32"/>
      <c r="AZ13" s="32"/>
      <c r="BA13" s="64" t="str">
        <f>IF(INDEX(英雄卡分表!S:S,MATCH($AW13,英雄卡分表!$A:$A,0))=0,"",INDEX(英雄卡分表!S:S,MATCH($AW13,英雄卡分表!$A:$A,0)))</f>
        <v>每打出{0}张卡，获得一张炸蛋</v>
      </c>
      <c r="BB13" s="76"/>
      <c r="BC13" s="76"/>
      <c r="BD13" s="45">
        <f>AW13*100+IF(AW13="","",COUNTIF($AW$4:AW13,AW13))</f>
        <v>1000010</v>
      </c>
      <c r="BE13" s="45">
        <f t="array" ref="BE13">_xlfn.XLOOKUP(AW13,英雄卡分表!A:A,英雄卡分表!AM:AM,"未找到")</f>
        <v>0</v>
      </c>
      <c r="BF13" s="45">
        <f>INDEX(K:K,MATCH(AW13,I:I,0))</f>
        <v>1</v>
      </c>
      <c r="BG13" s="45">
        <f>IF(AW13="","",COUNTIF($AW$4:AW13,AW13))</f>
        <v>10</v>
      </c>
      <c r="BH13" s="77">
        <v>10</v>
      </c>
      <c r="BI13" s="44">
        <f t="array" ref="BI13">_xlfn.XLOOKUP(AW13,I:I,Q:Q,"未找到")</f>
        <v>13</v>
      </c>
      <c r="BJ13" s="44">
        <f>BI13*$C$8*_xlfn.XLOOKUP(BG13,B:B,C:C,"未找到")</f>
        <v>637</v>
      </c>
      <c r="BK13" s="78">
        <v>0.8</v>
      </c>
      <c r="BL13" s="78">
        <v>0.1</v>
      </c>
      <c r="BM13" s="79">
        <f t="shared" si="0"/>
        <v>14</v>
      </c>
      <c r="BN13" s="80">
        <v>18</v>
      </c>
      <c r="BO13" s="78">
        <f t="shared" si="1"/>
        <v>0.7</v>
      </c>
      <c r="BP13" s="79">
        <f t="shared" si="2"/>
        <v>450</v>
      </c>
      <c r="BQ13" s="80">
        <v>550</v>
      </c>
      <c r="BR13" s="44">
        <v>51.3</v>
      </c>
      <c r="BS13" s="44">
        <v>0.75</v>
      </c>
      <c r="BT13" s="44">
        <v>0.6</v>
      </c>
      <c r="BU13" s="44">
        <v>2</v>
      </c>
      <c r="BV13" s="44">
        <v>2.3</v>
      </c>
      <c r="BW13" s="32"/>
      <c r="BX13" s="44">
        <f t="shared" si="3"/>
        <v>127.4</v>
      </c>
      <c r="BY13" s="32"/>
      <c r="BZ13" s="32"/>
      <c r="CA13" s="31"/>
      <c r="CB13" s="31"/>
      <c r="CC13" s="83"/>
      <c r="CD13" s="83"/>
      <c r="CE13" s="83"/>
      <c r="CF13" s="83"/>
      <c r="CG13" s="83"/>
    </row>
    <row r="14" spans="2:85">
      <c r="B14" s="44" t="s">
        <v>1841</v>
      </c>
      <c r="C14" s="44">
        <v>1</v>
      </c>
      <c r="D14" s="44"/>
      <c r="E14" s="44"/>
      <c r="AV14" s="9" t="e">
        <v>#NAME?</v>
      </c>
      <c r="AW14" s="73">
        <v>10000</v>
      </c>
      <c r="AX14" s="73" t="str">
        <f t="array" ref="AX14">_xlfn.XLOOKUP(AW14,I:I,O:O,"未找到")</f>
        <v>Normal</v>
      </c>
      <c r="AY14" s="32"/>
      <c r="AZ14" s="32"/>
      <c r="BA14" s="64" t="str">
        <f>IF(INDEX(英雄卡分表!S:S,MATCH($AW14,英雄卡分表!$A:$A,0))=0,"",INDEX(英雄卡分表!S:S,MATCH($AW14,英雄卡分表!$A:$A,0)))</f>
        <v>每打出{0}张卡，获得一张炸蛋</v>
      </c>
      <c r="BB14" s="76"/>
      <c r="BC14" s="76"/>
      <c r="BD14" s="45">
        <f>AW14*100+IF(AW14="","",COUNTIF($AW$4:AW14,AW14))</f>
        <v>1000011</v>
      </c>
      <c r="BE14" s="45">
        <f t="array" ref="BE14">_xlfn.XLOOKUP(AW14,英雄卡分表!A:A,英雄卡分表!AM:AM,"未找到")</f>
        <v>0</v>
      </c>
      <c r="BF14" s="45">
        <f>INDEX(K:K,MATCH(AW14,I:I,0))</f>
        <v>1</v>
      </c>
      <c r="BG14" s="45">
        <f>IF(AW14="","",COUNTIF($AW$4:AW14,AW14))</f>
        <v>11</v>
      </c>
      <c r="BH14" s="77">
        <v>10</v>
      </c>
      <c r="BI14" s="44">
        <f t="array" ref="BI14">_xlfn.XLOOKUP(AW14,I:I,Q:Q,"未找到")</f>
        <v>13</v>
      </c>
      <c r="BJ14" s="44">
        <f>BI14*$C$8*_xlfn.XLOOKUP(BG14,B:B,C:C,"未找到")</f>
        <v>676</v>
      </c>
      <c r="BK14" s="78">
        <v>0.8</v>
      </c>
      <c r="BL14" s="78">
        <v>0.1</v>
      </c>
      <c r="BM14" s="79">
        <f t="shared" si="0"/>
        <v>14</v>
      </c>
      <c r="BN14" s="80">
        <v>18</v>
      </c>
      <c r="BO14" s="78">
        <f t="shared" si="1"/>
        <v>0.7</v>
      </c>
      <c r="BP14" s="79">
        <f t="shared" si="2"/>
        <v>480</v>
      </c>
      <c r="BQ14" s="80">
        <v>590</v>
      </c>
      <c r="BR14" s="44">
        <v>51.3</v>
      </c>
      <c r="BS14" s="44">
        <v>0.75</v>
      </c>
      <c r="BT14" s="44">
        <v>0.6</v>
      </c>
      <c r="BU14" s="44">
        <v>2</v>
      </c>
      <c r="BV14" s="44">
        <v>2.3</v>
      </c>
      <c r="BW14" s="32"/>
      <c r="BX14" s="44">
        <f t="shared" si="3"/>
        <v>135.2</v>
      </c>
      <c r="BY14" s="32"/>
      <c r="BZ14" s="32"/>
      <c r="CA14" s="31"/>
      <c r="CB14" s="31"/>
      <c r="CC14" s="83"/>
      <c r="CD14" s="83"/>
      <c r="CE14" s="83"/>
      <c r="CF14" s="83"/>
      <c r="CG14" s="83"/>
    </row>
    <row r="15" spans="2:85">
      <c r="B15" s="44" t="s">
        <v>1842</v>
      </c>
      <c r="C15" s="44">
        <v>1.2</v>
      </c>
      <c r="D15" s="44"/>
      <c r="E15" s="44"/>
      <c r="AV15" s="9" t="e">
        <v>#NAME?</v>
      </c>
      <c r="AW15" s="73">
        <v>10000</v>
      </c>
      <c r="AX15" s="73" t="str">
        <f t="array" ref="AX15">_xlfn.XLOOKUP(AW15,I:I,O:O,"未找到")</f>
        <v>Normal</v>
      </c>
      <c r="AY15" s="32"/>
      <c r="AZ15" s="32"/>
      <c r="BA15" s="64" t="str">
        <f>IF(INDEX(英雄卡分表!S:S,MATCH($AW15,英雄卡分表!$A:$A,0))=0,"",INDEX(英雄卡分表!S:S,MATCH($AW15,英雄卡分表!$A:$A,0)))</f>
        <v>每打出{0}张卡，获得一张炸蛋</v>
      </c>
      <c r="BB15" s="76"/>
      <c r="BC15" s="76"/>
      <c r="BD15" s="45">
        <f>AW15*100+IF(AW15="","",COUNTIF($AW$4:AW15,AW15))</f>
        <v>1000012</v>
      </c>
      <c r="BE15" s="45">
        <f t="array" ref="BE15">_xlfn.XLOOKUP(AW15,英雄卡分表!A:A,英雄卡分表!AM:AM,"未找到")</f>
        <v>0</v>
      </c>
      <c r="BF15" s="45">
        <f>INDEX(K:K,MATCH(AW15,I:I,0))</f>
        <v>1</v>
      </c>
      <c r="BG15" s="45">
        <f>IF(AW15="","",COUNTIF($AW$4:AW15,AW15))</f>
        <v>12</v>
      </c>
      <c r="BH15" s="77">
        <v>10</v>
      </c>
      <c r="BI15" s="44">
        <f t="array" ref="BI15">_xlfn.XLOOKUP(AW15,I:I,Q:Q,"未找到")</f>
        <v>13</v>
      </c>
      <c r="BJ15" s="44">
        <f>BI15*$C$8*_xlfn.XLOOKUP(BG15,B:B,C:C,"未找到")</f>
        <v>702</v>
      </c>
      <c r="BK15" s="78">
        <v>0.8</v>
      </c>
      <c r="BL15" s="78">
        <v>0.1</v>
      </c>
      <c r="BM15" s="79">
        <f t="shared" si="0"/>
        <v>15</v>
      </c>
      <c r="BN15" s="80">
        <v>20</v>
      </c>
      <c r="BO15" s="78">
        <f t="shared" si="1"/>
        <v>0.7</v>
      </c>
      <c r="BP15" s="79">
        <f t="shared" si="2"/>
        <v>500</v>
      </c>
      <c r="BQ15" s="80">
        <v>620</v>
      </c>
      <c r="BR15" s="44">
        <v>51.3</v>
      </c>
      <c r="BS15" s="44">
        <v>0.75</v>
      </c>
      <c r="BT15" s="44">
        <v>0.6</v>
      </c>
      <c r="BU15" s="44">
        <v>2</v>
      </c>
      <c r="BV15" s="44">
        <v>2.3</v>
      </c>
      <c r="BW15" s="32"/>
      <c r="BX15" s="44">
        <f t="shared" si="3"/>
        <v>140.4</v>
      </c>
      <c r="BY15" s="32"/>
      <c r="BZ15" s="32"/>
      <c r="CA15" s="31"/>
      <c r="CB15" s="31"/>
      <c r="CC15" s="83"/>
      <c r="CD15" s="83"/>
      <c r="CE15" s="83"/>
      <c r="CF15" s="83"/>
      <c r="CG15" s="83"/>
    </row>
    <row r="16" spans="2:85">
      <c r="B16" s="44" t="s">
        <v>1843</v>
      </c>
      <c r="C16" s="44">
        <v>30</v>
      </c>
      <c r="D16" s="44" t="s">
        <v>1844</v>
      </c>
      <c r="E16" s="44">
        <v>3.2</v>
      </c>
      <c r="AV16" s="9" t="e">
        <v>#NAME?</v>
      </c>
      <c r="AW16" s="73">
        <v>10000</v>
      </c>
      <c r="AX16" s="73" t="str">
        <f t="array" ref="AX16">_xlfn.XLOOKUP(AW16,I:I,O:O,"未找到")</f>
        <v>Normal</v>
      </c>
      <c r="AY16" s="32"/>
      <c r="AZ16" s="32"/>
      <c r="BA16" s="64" t="str">
        <f>IF(INDEX(英雄卡分表!S:S,MATCH($AW16,英雄卡分表!$A:$A,0))=0,"",INDEX(英雄卡分表!S:S,MATCH($AW16,英雄卡分表!$A:$A,0)))</f>
        <v>每打出{0}张卡，获得一张炸蛋</v>
      </c>
      <c r="BB16" s="76"/>
      <c r="BC16" s="76"/>
      <c r="BD16" s="45">
        <f>AW16*100+IF(AW16="","",COUNTIF($AW$4:AW16,AW16))</f>
        <v>1000013</v>
      </c>
      <c r="BE16" s="45">
        <f t="array" ref="BE16">_xlfn.XLOOKUP(AW16,英雄卡分表!A:A,英雄卡分表!AM:AM,"未找到")</f>
        <v>0</v>
      </c>
      <c r="BF16" s="45">
        <f>INDEX(K:K,MATCH(AW16,I:I,0))</f>
        <v>1</v>
      </c>
      <c r="BG16" s="45">
        <f>IF(AW16="","",COUNTIF($AW$4:AW16,AW16))</f>
        <v>13</v>
      </c>
      <c r="BH16" s="77">
        <v>10</v>
      </c>
      <c r="BI16" s="44">
        <f t="array" ref="BI16">_xlfn.XLOOKUP(AW16,I:I,Q:Q,"未找到")</f>
        <v>13</v>
      </c>
      <c r="BJ16" s="44">
        <f>BI16*$C$8*_xlfn.XLOOKUP(BG16,B:B,C:C,"未找到")</f>
        <v>728</v>
      </c>
      <c r="BK16" s="78">
        <v>0.8</v>
      </c>
      <c r="BL16" s="78">
        <v>0.1</v>
      </c>
      <c r="BM16" s="79">
        <f t="shared" si="0"/>
        <v>15</v>
      </c>
      <c r="BN16" s="80">
        <v>20</v>
      </c>
      <c r="BO16" s="78">
        <f t="shared" si="1"/>
        <v>0.7</v>
      </c>
      <c r="BP16" s="79">
        <f t="shared" si="2"/>
        <v>510</v>
      </c>
      <c r="BQ16" s="80">
        <v>660</v>
      </c>
      <c r="BR16" s="44">
        <v>51.3</v>
      </c>
      <c r="BS16" s="44">
        <v>0.75</v>
      </c>
      <c r="BT16" s="44">
        <v>0.6</v>
      </c>
      <c r="BU16" s="44">
        <v>2</v>
      </c>
      <c r="BV16" s="44">
        <v>2.3</v>
      </c>
      <c r="BW16" s="32"/>
      <c r="BX16" s="44">
        <f t="shared" si="3"/>
        <v>145.6</v>
      </c>
      <c r="BY16" s="32"/>
      <c r="BZ16" s="32"/>
      <c r="CA16" s="31"/>
      <c r="CB16" s="31"/>
      <c r="CC16" s="83"/>
      <c r="CD16" s="83"/>
      <c r="CE16" s="83"/>
      <c r="CF16" s="83"/>
      <c r="CG16" s="83"/>
    </row>
    <row r="17" spans="2:85">
      <c r="B17" s="44" t="s">
        <v>1845</v>
      </c>
      <c r="C17" s="44">
        <v>30</v>
      </c>
      <c r="D17" s="44" t="s">
        <v>1846</v>
      </c>
      <c r="E17" s="44">
        <v>4</v>
      </c>
      <c r="AV17" s="9" t="e">
        <v>#NAME?</v>
      </c>
      <c r="AW17" s="73">
        <v>10000</v>
      </c>
      <c r="AX17" s="73" t="str">
        <f t="array" ref="AX17">_xlfn.XLOOKUP(AW17,I:I,O:O,"未找到")</f>
        <v>Normal</v>
      </c>
      <c r="AY17" s="32"/>
      <c r="AZ17" s="32"/>
      <c r="BA17" s="64" t="str">
        <f>IF(INDEX(英雄卡分表!S:S,MATCH($AW17,英雄卡分表!$A:$A,0))=0,"",INDEX(英雄卡分表!S:S,MATCH($AW17,英雄卡分表!$A:$A,0)))</f>
        <v>每打出{0}张卡，获得一张炸蛋</v>
      </c>
      <c r="BB17" s="76"/>
      <c r="BC17" s="76"/>
      <c r="BD17" s="45">
        <f>AW17*100+IF(AW17="","",COUNTIF($AW$4:AW17,AW17))</f>
        <v>1000014</v>
      </c>
      <c r="BE17" s="45">
        <f t="array" ref="BE17">_xlfn.XLOOKUP(AW17,英雄卡分表!A:A,英雄卡分表!AM:AM,"未找到")</f>
        <v>0</v>
      </c>
      <c r="BF17" s="45">
        <f>INDEX(K:K,MATCH(AW17,I:I,0))</f>
        <v>1</v>
      </c>
      <c r="BG17" s="45">
        <f>IF(AW17="","",COUNTIF($AW$4:AW17,AW17))</f>
        <v>14</v>
      </c>
      <c r="BH17" s="77">
        <v>10</v>
      </c>
      <c r="BI17" s="44">
        <f t="array" ref="BI17">_xlfn.XLOOKUP(AW17,I:I,Q:Q,"未找到")</f>
        <v>13</v>
      </c>
      <c r="BJ17" s="44">
        <f>BI17*$C$8*_xlfn.XLOOKUP(BG17,B:B,C:C,"未找到")</f>
        <v>754</v>
      </c>
      <c r="BK17" s="78">
        <v>0.8</v>
      </c>
      <c r="BL17" s="78">
        <v>0.1</v>
      </c>
      <c r="BM17" s="79">
        <f t="shared" si="0"/>
        <v>16</v>
      </c>
      <c r="BN17" s="80">
        <v>22</v>
      </c>
      <c r="BO17" s="78">
        <f t="shared" si="1"/>
        <v>0.7</v>
      </c>
      <c r="BP17" s="79">
        <f t="shared" si="2"/>
        <v>530</v>
      </c>
      <c r="BQ17" s="80">
        <v>700</v>
      </c>
      <c r="BR17" s="44">
        <v>51.3</v>
      </c>
      <c r="BS17" s="44">
        <v>0.75</v>
      </c>
      <c r="BT17" s="44">
        <v>0.6</v>
      </c>
      <c r="BU17" s="44">
        <v>2</v>
      </c>
      <c r="BV17" s="44">
        <v>2.3</v>
      </c>
      <c r="BW17" s="32"/>
      <c r="BX17" s="44">
        <f t="shared" si="3"/>
        <v>150.8</v>
      </c>
      <c r="BY17" s="32"/>
      <c r="BZ17" s="32"/>
      <c r="CA17" s="31"/>
      <c r="CB17" s="31"/>
      <c r="CC17" s="83"/>
      <c r="CD17" s="83"/>
      <c r="CE17" s="83"/>
      <c r="CF17" s="83"/>
      <c r="CG17" s="83"/>
    </row>
    <row r="18" spans="2:85">
      <c r="B18" s="44" t="s">
        <v>1847</v>
      </c>
      <c r="C18" s="44">
        <v>30</v>
      </c>
      <c r="D18" s="44" t="s">
        <v>1848</v>
      </c>
      <c r="E18" s="44">
        <v>4</v>
      </c>
      <c r="AV18" s="9" t="e">
        <v>#NAME?</v>
      </c>
      <c r="AW18" s="73">
        <v>10000</v>
      </c>
      <c r="AX18" s="73" t="str">
        <f t="array" ref="AX18">_xlfn.XLOOKUP(AW18,I:I,O:O,"未找到")</f>
        <v>Normal</v>
      </c>
      <c r="AY18" s="32"/>
      <c r="AZ18" s="32"/>
      <c r="BA18" s="64" t="str">
        <f>IF(INDEX(英雄卡分表!S:S,MATCH($AW18,英雄卡分表!$A:$A,0))=0,"",INDEX(英雄卡分表!S:S,MATCH($AW18,英雄卡分表!$A:$A,0)))</f>
        <v>每打出{0}张卡，获得一张炸蛋</v>
      </c>
      <c r="BB18" s="76"/>
      <c r="BC18" s="76"/>
      <c r="BD18" s="45">
        <f>AW18*100+IF(AW18="","",COUNTIF($AW$4:AW18,AW18))</f>
        <v>1000015</v>
      </c>
      <c r="BE18" s="45">
        <f t="array" ref="BE18">_xlfn.XLOOKUP(AW18,英雄卡分表!A:A,英雄卡分表!AM:AM,"未找到")</f>
        <v>0</v>
      </c>
      <c r="BF18" s="45">
        <f>INDEX(K:K,MATCH(AW18,I:I,0))</f>
        <v>1</v>
      </c>
      <c r="BG18" s="45">
        <f>IF(AW18="","",COUNTIF($AW$4:AW18,AW18))</f>
        <v>15</v>
      </c>
      <c r="BH18" s="77">
        <v>0</v>
      </c>
      <c r="BI18" s="44">
        <f t="array" ref="BI18">_xlfn.XLOOKUP(AW18,I:I,Q:Q,"未找到")</f>
        <v>13</v>
      </c>
      <c r="BJ18" s="44">
        <f>BI18*$C$8*_xlfn.XLOOKUP(BG18,B:B,C:C,"未找到")</f>
        <v>780</v>
      </c>
      <c r="BK18" s="78">
        <v>0.8</v>
      </c>
      <c r="BL18" s="78">
        <v>0.1</v>
      </c>
      <c r="BM18" s="79">
        <f t="shared" si="0"/>
        <v>17</v>
      </c>
      <c r="BN18" s="80">
        <v>22</v>
      </c>
      <c r="BO18" s="78">
        <f t="shared" si="1"/>
        <v>0.7</v>
      </c>
      <c r="BP18" s="79">
        <f t="shared" si="2"/>
        <v>550</v>
      </c>
      <c r="BQ18" s="80">
        <v>730</v>
      </c>
      <c r="BR18" s="44">
        <v>51.3</v>
      </c>
      <c r="BS18" s="44">
        <v>0.75</v>
      </c>
      <c r="BT18" s="44">
        <v>0.6</v>
      </c>
      <c r="BU18" s="44">
        <v>2</v>
      </c>
      <c r="BV18" s="44">
        <v>2.3</v>
      </c>
      <c r="BW18" s="32"/>
      <c r="BX18" s="44">
        <f t="shared" si="3"/>
        <v>156</v>
      </c>
      <c r="BY18" s="32"/>
      <c r="BZ18" s="32"/>
      <c r="CA18" s="31"/>
      <c r="CB18" s="31"/>
      <c r="CC18" s="83"/>
      <c r="CD18" s="83"/>
      <c r="CE18" s="83"/>
      <c r="CF18" s="83"/>
      <c r="CG18" s="83"/>
    </row>
    <row r="19" spans="2:85">
      <c r="B19" s="44" t="s">
        <v>1849</v>
      </c>
      <c r="C19" s="44">
        <v>30</v>
      </c>
      <c r="D19" s="44" t="s">
        <v>1850</v>
      </c>
      <c r="E19" s="44">
        <v>5</v>
      </c>
      <c r="AV19" s="9" t="e">
        <v>#NAME?</v>
      </c>
      <c r="AW19" s="73">
        <v>10001</v>
      </c>
      <c r="AX19" s="73" t="str">
        <f t="array" ref="AX19">_xlfn.XLOOKUP(AW19,I:I,O:O,"未找到")</f>
        <v>Normal</v>
      </c>
      <c r="AY19" s="32"/>
      <c r="AZ19" s="32"/>
      <c r="BA19" s="64" t="str">
        <f>IF(INDEX(英雄卡分表!S:S,MATCH($AW19,英雄卡分表!$A:$A,0))=0,"",INDEX(英雄卡分表!S:S,MATCH($AW19,英雄卡分表!$A:$A,0)))</f>
        <v>融合碰撞到的前{0}个友方随从，获得其当前属性和技能效果</v>
      </c>
      <c r="BB19" s="76"/>
      <c r="BC19" s="76"/>
      <c r="BD19" s="45">
        <f>AW19*100+IF(AW19="","",COUNTIF($AW$4:AW19,AW19))</f>
        <v>1000101</v>
      </c>
      <c r="BE19" s="45" t="str">
        <f t="array" ref="BE19">_xlfn.XLOOKUP(AW19,英雄卡分表!A:A,英雄卡分表!AM:AM,"未找到")</f>
        <v>FusionPreUnits</v>
      </c>
      <c r="BF19" s="45">
        <f>INDEX(K:K,MATCH(AW19,I:I,0))</f>
        <v>1</v>
      </c>
      <c r="BG19" s="45">
        <f>IF(AW19="","",COUNTIF($AW$4:AW19,AW19))</f>
        <v>1</v>
      </c>
      <c r="BH19" s="77">
        <v>1</v>
      </c>
      <c r="BI19" s="44">
        <f t="array" ref="BI19">_xlfn.XLOOKUP(AW19,I:I,Q:Q,"未找到")</f>
        <v>23</v>
      </c>
      <c r="BJ19" s="44">
        <f>BI19*$C$8*_xlfn.XLOOKUP(BG19,B:B,C:C,"未找到")</f>
        <v>690</v>
      </c>
      <c r="BK19" s="78">
        <v>0.55</v>
      </c>
      <c r="BL19" s="78">
        <v>0.04</v>
      </c>
      <c r="BM19" s="79">
        <f t="shared" si="0"/>
        <v>6</v>
      </c>
      <c r="BN19" s="81">
        <v>4</v>
      </c>
      <c r="BO19" s="78">
        <f t="shared" si="1"/>
        <v>0.51</v>
      </c>
      <c r="BP19" s="79">
        <f t="shared" si="2"/>
        <v>360</v>
      </c>
      <c r="BQ19" s="81">
        <v>60</v>
      </c>
      <c r="BR19" s="44">
        <v>51.3</v>
      </c>
      <c r="BS19" s="44">
        <v>0.75</v>
      </c>
      <c r="BT19" s="44">
        <v>0.6</v>
      </c>
      <c r="BU19" s="44">
        <v>2</v>
      </c>
      <c r="BV19" s="44">
        <v>2.3</v>
      </c>
      <c r="BW19" s="32"/>
      <c r="BX19" s="44">
        <f t="shared" si="3"/>
        <v>310.5</v>
      </c>
      <c r="BY19" s="32"/>
      <c r="BZ19" s="32"/>
      <c r="CA19" s="31"/>
      <c r="CB19" s="31"/>
      <c r="CC19" s="83"/>
      <c r="CD19" s="83"/>
      <c r="CE19" s="83"/>
      <c r="CF19" s="83"/>
      <c r="CG19" s="83"/>
    </row>
    <row r="20" spans="2:85">
      <c r="B20" s="44" t="s">
        <v>1851</v>
      </c>
      <c r="C20" s="44">
        <v>30</v>
      </c>
      <c r="D20" s="44" t="s">
        <v>1852</v>
      </c>
      <c r="E20" s="44">
        <v>4</v>
      </c>
      <c r="AV20" s="9" t="e">
        <v>#NAME?</v>
      </c>
      <c r="AW20" s="73">
        <v>10001</v>
      </c>
      <c r="AX20" s="73" t="str">
        <f t="array" ref="AX20">_xlfn.XLOOKUP(AW20,I:I,O:O,"未找到")</f>
        <v>Normal</v>
      </c>
      <c r="AY20" s="32"/>
      <c r="AZ20" s="32"/>
      <c r="BA20" s="64" t="str">
        <f>IF(INDEX(英雄卡分表!S:S,MATCH($AW20,英雄卡分表!$A:$A,0))=0,"",INDEX(英雄卡分表!S:S,MATCH($AW20,英雄卡分表!$A:$A,0)))</f>
        <v>融合碰撞到的前{0}个友方随从，获得其当前属性和技能效果</v>
      </c>
      <c r="BB20" s="76"/>
      <c r="BC20" s="76"/>
      <c r="BD20" s="45">
        <f>AW20*100+IF(AW20="","",COUNTIF($AW$4:AW20,AW20))</f>
        <v>1000102</v>
      </c>
      <c r="BE20" s="45" t="str">
        <f t="array" ref="BE20">_xlfn.XLOOKUP(AW20,英雄卡分表!A:A,英雄卡分表!AM:AM,"未找到")</f>
        <v>FusionPreUnits</v>
      </c>
      <c r="BF20" s="45">
        <f>INDEX(K:K,MATCH(AW20,I:I,0))</f>
        <v>1</v>
      </c>
      <c r="BG20" s="45">
        <f>IF(AW20="","",COUNTIF($AW$4:AW20,AW20))</f>
        <v>2</v>
      </c>
      <c r="BH20" s="77">
        <v>2</v>
      </c>
      <c r="BI20" s="44">
        <f t="array" ref="BI20">_xlfn.XLOOKUP(AW20,I:I,Q:Q,"未找到")</f>
        <v>23</v>
      </c>
      <c r="BJ20" s="44">
        <f>BI20*$C$8*_xlfn.XLOOKUP(BG20,B:B,C:C,"未找到")</f>
        <v>736</v>
      </c>
      <c r="BK20" s="78">
        <v>0.55</v>
      </c>
      <c r="BL20" s="78">
        <v>0.04</v>
      </c>
      <c r="BM20" s="79">
        <f t="shared" si="0"/>
        <v>7</v>
      </c>
      <c r="BN20" s="82">
        <v>4</v>
      </c>
      <c r="BO20" s="78">
        <f t="shared" si="1"/>
        <v>0.51</v>
      </c>
      <c r="BP20" s="79">
        <f t="shared" si="2"/>
        <v>380</v>
      </c>
      <c r="BQ20" s="82">
        <v>70</v>
      </c>
      <c r="BR20" s="44">
        <v>51.3</v>
      </c>
      <c r="BS20" s="44">
        <v>0.75</v>
      </c>
      <c r="BT20" s="44">
        <v>0.6</v>
      </c>
      <c r="BU20" s="44">
        <v>2</v>
      </c>
      <c r="BV20" s="44">
        <v>2.3</v>
      </c>
      <c r="BW20" s="32"/>
      <c r="BX20" s="44">
        <f t="shared" si="3"/>
        <v>331.2</v>
      </c>
      <c r="BY20" s="32"/>
      <c r="BZ20" s="32"/>
      <c r="CA20" s="31"/>
      <c r="CB20" s="31"/>
      <c r="CC20" s="83"/>
      <c r="CD20" s="83"/>
      <c r="CE20" s="83"/>
      <c r="CF20" s="83"/>
      <c r="CG20" s="83"/>
    </row>
    <row r="21" spans="2:85">
      <c r="B21" s="44" t="s">
        <v>1853</v>
      </c>
      <c r="C21" s="44">
        <v>45.5</v>
      </c>
      <c r="D21" s="44" t="s">
        <v>1854</v>
      </c>
      <c r="E21" s="44">
        <v>2.1</v>
      </c>
      <c r="N21" s="23"/>
      <c r="O21" s="23"/>
      <c r="AV21" s="9" t="e">
        <v>#NAME?</v>
      </c>
      <c r="AW21" s="73">
        <v>10001</v>
      </c>
      <c r="AX21" s="73" t="str">
        <f t="array" ref="AX21">_xlfn.XLOOKUP(AW21,I:I,O:O,"未找到")</f>
        <v>Normal</v>
      </c>
      <c r="AY21" s="32"/>
      <c r="AZ21" s="32"/>
      <c r="BA21" s="64" t="str">
        <f>IF(INDEX(英雄卡分表!S:S,MATCH($AW21,英雄卡分表!$A:$A,0))=0,"",INDEX(英雄卡分表!S:S,MATCH($AW21,英雄卡分表!$A:$A,0)))</f>
        <v>融合碰撞到的前{0}个友方随从，获得其当前属性和技能效果</v>
      </c>
      <c r="BB21" s="76"/>
      <c r="BC21" s="76"/>
      <c r="BD21" s="45">
        <f>AW21*100+IF(AW21="","",COUNTIF($AW$4:AW21,AW21))</f>
        <v>1000103</v>
      </c>
      <c r="BE21" s="45" t="str">
        <f t="array" ref="BE21">_xlfn.XLOOKUP(AW21,英雄卡分表!A:A,英雄卡分表!AM:AM,"未找到")</f>
        <v>FusionPreUnits</v>
      </c>
      <c r="BF21" s="45">
        <f>INDEX(K:K,MATCH(AW21,I:I,0))</f>
        <v>1</v>
      </c>
      <c r="BG21" s="45">
        <f>IF(AW21="","",COUNTIF($AW$4:AW21,AW21))</f>
        <v>3</v>
      </c>
      <c r="BH21" s="77">
        <v>3</v>
      </c>
      <c r="BI21" s="44">
        <f t="array" ref="BI21">_xlfn.XLOOKUP(AW21,I:I,Q:Q,"未找到")</f>
        <v>23</v>
      </c>
      <c r="BJ21" s="44">
        <f>BI21*$C$8*_xlfn.XLOOKUP(BG21,B:B,C:C,"未找到")</f>
        <v>782</v>
      </c>
      <c r="BK21" s="78">
        <v>0.55</v>
      </c>
      <c r="BL21" s="78">
        <v>0.04</v>
      </c>
      <c r="BM21" s="79">
        <f t="shared" si="0"/>
        <v>7</v>
      </c>
      <c r="BN21" s="82">
        <v>4</v>
      </c>
      <c r="BO21" s="78">
        <f t="shared" si="1"/>
        <v>0.51</v>
      </c>
      <c r="BP21" s="79">
        <f t="shared" si="2"/>
        <v>400</v>
      </c>
      <c r="BQ21" s="82">
        <v>80</v>
      </c>
      <c r="BR21" s="44">
        <v>51.3</v>
      </c>
      <c r="BS21" s="44">
        <v>0.75</v>
      </c>
      <c r="BT21" s="44">
        <v>0.6</v>
      </c>
      <c r="BU21" s="44">
        <v>2</v>
      </c>
      <c r="BV21" s="44">
        <v>2.3</v>
      </c>
      <c r="BW21" s="32"/>
      <c r="BX21" s="44">
        <f t="shared" si="3"/>
        <v>351.9</v>
      </c>
      <c r="BY21" s="32"/>
      <c r="BZ21" s="32"/>
      <c r="CA21" s="31"/>
      <c r="CB21" s="31"/>
      <c r="CC21" s="83"/>
      <c r="CD21" s="83"/>
      <c r="CE21" s="83"/>
      <c r="CF21" s="83"/>
      <c r="CG21" s="83"/>
    </row>
    <row r="22" spans="48:85">
      <c r="AV22" s="9" t="e">
        <v>#NAME?</v>
      </c>
      <c r="AW22" s="73">
        <v>10001</v>
      </c>
      <c r="AX22" s="73" t="str">
        <f t="array" ref="AX22">_xlfn.XLOOKUP(AW22,I:I,O:O,"未找到")</f>
        <v>Normal</v>
      </c>
      <c r="AY22" s="32"/>
      <c r="AZ22" s="32"/>
      <c r="BA22" s="64" t="str">
        <f>IF(INDEX(英雄卡分表!S:S,MATCH($AW22,英雄卡分表!$A:$A,0))=0,"",INDEX(英雄卡分表!S:S,MATCH($AW22,英雄卡分表!$A:$A,0)))</f>
        <v>融合碰撞到的前{0}个友方随从，获得其当前属性和技能效果</v>
      </c>
      <c r="BB22" s="76"/>
      <c r="BC22" s="76"/>
      <c r="BD22" s="45">
        <f>AW22*100+IF(AW22="","",COUNTIF($AW$4:AW22,AW22))</f>
        <v>1000104</v>
      </c>
      <c r="BE22" s="45" t="str">
        <f t="array" ref="BE22">_xlfn.XLOOKUP(AW22,英雄卡分表!A:A,英雄卡分表!AM:AM,"未找到")</f>
        <v>FusionPreUnits</v>
      </c>
      <c r="BF22" s="45">
        <f>INDEX(K:K,MATCH(AW22,I:I,0))</f>
        <v>1</v>
      </c>
      <c r="BG22" s="45">
        <f>IF(AW22="","",COUNTIF($AW$4:AW22,AW22))</f>
        <v>4</v>
      </c>
      <c r="BH22" s="77">
        <v>4</v>
      </c>
      <c r="BI22" s="44">
        <f t="array" ref="BI22">_xlfn.XLOOKUP(AW22,I:I,Q:Q,"未找到")</f>
        <v>23</v>
      </c>
      <c r="BJ22" s="44">
        <f>BI22*$C$8*_xlfn.XLOOKUP(BG22,B:B,C:C,"未找到")</f>
        <v>828</v>
      </c>
      <c r="BK22" s="78">
        <v>0.55</v>
      </c>
      <c r="BL22" s="78">
        <v>0.04</v>
      </c>
      <c r="BM22" s="79">
        <f t="shared" si="0"/>
        <v>7</v>
      </c>
      <c r="BN22" s="82">
        <v>5</v>
      </c>
      <c r="BO22" s="78">
        <f t="shared" si="1"/>
        <v>0.51</v>
      </c>
      <c r="BP22" s="79">
        <f t="shared" si="2"/>
        <v>430</v>
      </c>
      <c r="BQ22" s="82">
        <v>90</v>
      </c>
      <c r="BR22" s="44">
        <v>51.3</v>
      </c>
      <c r="BS22" s="44">
        <v>0.75</v>
      </c>
      <c r="BT22" s="44">
        <v>0.6</v>
      </c>
      <c r="BU22" s="44">
        <v>2</v>
      </c>
      <c r="BV22" s="44">
        <v>2.3</v>
      </c>
      <c r="BW22" s="32"/>
      <c r="BX22" s="44">
        <f t="shared" si="3"/>
        <v>372.6</v>
      </c>
      <c r="BY22" s="32"/>
      <c r="BZ22" s="32"/>
      <c r="CA22" s="31"/>
      <c r="CB22" s="31"/>
      <c r="CC22" s="83"/>
      <c r="CD22" s="83"/>
      <c r="CE22" s="83"/>
      <c r="CF22" s="83"/>
      <c r="CG22" s="83"/>
    </row>
    <row r="23" spans="48:85">
      <c r="AV23" s="9" t="e">
        <v>#NAME?</v>
      </c>
      <c r="AW23" s="73">
        <v>10001</v>
      </c>
      <c r="AX23" s="73" t="str">
        <f t="array" ref="AX23">_xlfn.XLOOKUP(AW23,I:I,O:O,"未找到")</f>
        <v>Normal</v>
      </c>
      <c r="AY23" s="32"/>
      <c r="AZ23" s="32"/>
      <c r="BA23" s="64" t="str">
        <f>IF(INDEX(英雄卡分表!S:S,MATCH($AW23,英雄卡分表!$A:$A,0))=0,"",INDEX(英雄卡分表!S:S,MATCH($AW23,英雄卡分表!$A:$A,0)))</f>
        <v>融合碰撞到的前{0}个友方随从，获得其当前属性和技能效果</v>
      </c>
      <c r="BB23" s="76"/>
      <c r="BC23" s="76"/>
      <c r="BD23" s="45">
        <f>AW23*100+IF(AW23="","",COUNTIF($AW$4:AW23,AW23))</f>
        <v>1000105</v>
      </c>
      <c r="BE23" s="45" t="str">
        <f t="array" ref="BE23">_xlfn.XLOOKUP(AW23,英雄卡分表!A:A,英雄卡分表!AM:AM,"未找到")</f>
        <v>FusionPreUnits</v>
      </c>
      <c r="BF23" s="45">
        <f>INDEX(K:K,MATCH(AW23,I:I,0))</f>
        <v>1</v>
      </c>
      <c r="BG23" s="45">
        <f>IF(AW23="","",COUNTIF($AW$4:AW23,AW23))</f>
        <v>5</v>
      </c>
      <c r="BH23" s="77">
        <v>5</v>
      </c>
      <c r="BI23" s="44">
        <f t="array" ref="BI23">_xlfn.XLOOKUP(AW23,I:I,Q:Q,"未找到")</f>
        <v>23</v>
      </c>
      <c r="BJ23" s="44">
        <f>BI23*$C$8*_xlfn.XLOOKUP(BG23,B:B,C:C,"未找到")</f>
        <v>874</v>
      </c>
      <c r="BK23" s="78">
        <v>0.55</v>
      </c>
      <c r="BL23" s="78">
        <v>0.04</v>
      </c>
      <c r="BM23" s="79">
        <f t="shared" si="0"/>
        <v>8</v>
      </c>
      <c r="BN23" s="82">
        <v>5</v>
      </c>
      <c r="BO23" s="78">
        <f t="shared" si="1"/>
        <v>0.51</v>
      </c>
      <c r="BP23" s="79">
        <f t="shared" si="2"/>
        <v>450</v>
      </c>
      <c r="BQ23" s="82">
        <v>100</v>
      </c>
      <c r="BR23" s="44">
        <v>51.3</v>
      </c>
      <c r="BS23" s="44">
        <v>0.75</v>
      </c>
      <c r="BT23" s="44">
        <v>0.6</v>
      </c>
      <c r="BU23" s="44">
        <v>2</v>
      </c>
      <c r="BV23" s="44">
        <v>2.3</v>
      </c>
      <c r="BW23" s="32"/>
      <c r="BX23" s="44">
        <f t="shared" si="3"/>
        <v>393.3</v>
      </c>
      <c r="BY23" s="32"/>
      <c r="BZ23" s="32"/>
      <c r="CA23" s="31"/>
      <c r="CB23" s="31"/>
      <c r="CC23" s="83"/>
      <c r="CD23" s="83"/>
      <c r="CE23" s="83"/>
      <c r="CF23" s="83"/>
      <c r="CG23" s="83"/>
    </row>
    <row r="24" spans="2:85">
      <c r="B24" s="68" t="s">
        <v>1855</v>
      </c>
      <c r="C24" s="68" t="s">
        <v>1818</v>
      </c>
      <c r="AV24" s="9" t="e">
        <v>#NAME?</v>
      </c>
      <c r="AW24" s="73">
        <v>10001</v>
      </c>
      <c r="AX24" s="73" t="str">
        <f t="array" ref="AX24">_xlfn.XLOOKUP(AW24,I:I,O:O,"未找到")</f>
        <v>Normal</v>
      </c>
      <c r="AY24" s="32"/>
      <c r="AZ24" s="32"/>
      <c r="BA24" s="64" t="str">
        <f>IF(INDEX(英雄卡分表!S:S,MATCH($AW24,英雄卡分表!$A:$A,0))=0,"",INDEX(英雄卡分表!S:S,MATCH($AW24,英雄卡分表!$A:$A,0)))</f>
        <v>融合碰撞到的前{0}个友方随从，获得其当前属性和技能效果</v>
      </c>
      <c r="BB24" s="76"/>
      <c r="BC24" s="76"/>
      <c r="BD24" s="45">
        <f>AW24*100+IF(AW24="","",COUNTIF($AW$4:AW24,AW24))</f>
        <v>1000106</v>
      </c>
      <c r="BE24" s="45" t="str">
        <f t="array" ref="BE24">_xlfn.XLOOKUP(AW24,英雄卡分表!A:A,英雄卡分表!AM:AM,"未找到")</f>
        <v>FusionPreUnits</v>
      </c>
      <c r="BF24" s="45">
        <f>INDEX(K:K,MATCH(AW24,I:I,0))</f>
        <v>1</v>
      </c>
      <c r="BG24" s="44">
        <f>IF(AW24="","",COUNTIF($AW$4:AW24,AW24))</f>
        <v>6</v>
      </c>
      <c r="BH24" s="77">
        <v>6</v>
      </c>
      <c r="BI24" s="44">
        <f t="array" ref="BI24">_xlfn.XLOOKUP(AW24,I:I,Q:Q,"未找到")</f>
        <v>23</v>
      </c>
      <c r="BJ24" s="44">
        <f>BI24*$C$8*_xlfn.XLOOKUP(BG24,B:B,C:C,"未找到")</f>
        <v>943</v>
      </c>
      <c r="BK24" s="78">
        <v>0.55</v>
      </c>
      <c r="BL24" s="78">
        <v>0.04</v>
      </c>
      <c r="BM24" s="79">
        <f t="shared" si="0"/>
        <v>8</v>
      </c>
      <c r="BN24" s="82">
        <v>5</v>
      </c>
      <c r="BO24" s="78">
        <f t="shared" si="1"/>
        <v>0.51</v>
      </c>
      <c r="BP24" s="79">
        <f t="shared" si="2"/>
        <v>490</v>
      </c>
      <c r="BQ24" s="82">
        <v>110</v>
      </c>
      <c r="BR24" s="44">
        <v>51.3</v>
      </c>
      <c r="BS24" s="44">
        <v>0.75</v>
      </c>
      <c r="BT24" s="44">
        <v>0.6</v>
      </c>
      <c r="BU24" s="44">
        <v>2</v>
      </c>
      <c r="BV24" s="44">
        <v>2.3</v>
      </c>
      <c r="BW24" s="32"/>
      <c r="BX24" s="44">
        <f t="shared" si="3"/>
        <v>424.35</v>
      </c>
      <c r="BY24" s="32"/>
      <c r="BZ24" s="32"/>
      <c r="CA24" s="31"/>
      <c r="CB24" s="31"/>
      <c r="CC24" s="83"/>
      <c r="CD24" s="83"/>
      <c r="CE24" s="83"/>
      <c r="CF24" s="83"/>
      <c r="CG24" s="83"/>
    </row>
    <row r="25" spans="2:85">
      <c r="B25" s="44">
        <v>1</v>
      </c>
      <c r="C25" s="44">
        <v>1.5</v>
      </c>
      <c r="AV25" s="9" t="e">
        <v>#NAME?</v>
      </c>
      <c r="AW25" s="73">
        <v>10001</v>
      </c>
      <c r="AX25" s="73" t="str">
        <f t="array" ref="AX25">_xlfn.XLOOKUP(AW25,I:I,O:O,"未找到")</f>
        <v>Normal</v>
      </c>
      <c r="AY25" s="32"/>
      <c r="AZ25" s="32"/>
      <c r="BA25" s="64" t="str">
        <f>IF(INDEX(英雄卡分表!S:S,MATCH($AW25,英雄卡分表!$A:$A,0))=0,"",INDEX(英雄卡分表!S:S,MATCH($AW25,英雄卡分表!$A:$A,0)))</f>
        <v>融合碰撞到的前{0}个友方随从，获得其当前属性和技能效果</v>
      </c>
      <c r="BB25" s="76"/>
      <c r="BC25" s="76"/>
      <c r="BD25" s="45">
        <f>AW25*100+IF(AW25="","",COUNTIF($AW$4:AW25,AW25))</f>
        <v>1000107</v>
      </c>
      <c r="BE25" s="45" t="str">
        <f t="array" ref="BE25">_xlfn.XLOOKUP(AW25,英雄卡分表!A:A,英雄卡分表!AM:AM,"未找到")</f>
        <v>FusionPreUnits</v>
      </c>
      <c r="BF25" s="45">
        <f>INDEX(K:K,MATCH(AW25,I:I,0))</f>
        <v>1</v>
      </c>
      <c r="BG25" s="44">
        <f>IF(AW25="","",COUNTIF($AW$4:AW25,AW25))</f>
        <v>7</v>
      </c>
      <c r="BH25" s="77">
        <v>7</v>
      </c>
      <c r="BI25" s="44">
        <f t="array" ref="BI25">_xlfn.XLOOKUP(AW25,I:I,Q:Q,"未找到")</f>
        <v>23</v>
      </c>
      <c r="BJ25" s="44">
        <f>BI25*$C$8*_xlfn.XLOOKUP(BG25,B:B,C:C,"未找到")</f>
        <v>989</v>
      </c>
      <c r="BK25" s="78">
        <v>0.55</v>
      </c>
      <c r="BL25" s="78">
        <v>0.04</v>
      </c>
      <c r="BM25" s="79">
        <f t="shared" si="0"/>
        <v>9</v>
      </c>
      <c r="BN25" s="82">
        <v>6</v>
      </c>
      <c r="BO25" s="78">
        <f t="shared" si="1"/>
        <v>0.51</v>
      </c>
      <c r="BP25" s="79">
        <f t="shared" si="2"/>
        <v>510</v>
      </c>
      <c r="BQ25" s="82">
        <v>120</v>
      </c>
      <c r="BR25" s="44">
        <v>51.3</v>
      </c>
      <c r="BS25" s="44">
        <v>0.75</v>
      </c>
      <c r="BT25" s="44">
        <v>0.6</v>
      </c>
      <c r="BU25" s="44">
        <v>2</v>
      </c>
      <c r="BV25" s="44">
        <v>2.3</v>
      </c>
      <c r="BW25" s="32"/>
      <c r="BX25" s="44">
        <f t="shared" si="3"/>
        <v>445.05</v>
      </c>
      <c r="BY25" s="32"/>
      <c r="BZ25" s="32"/>
      <c r="CA25" s="31"/>
      <c r="CB25" s="31"/>
      <c r="CC25" s="83"/>
      <c r="CD25" s="83"/>
      <c r="CE25" s="83"/>
      <c r="CF25" s="83"/>
      <c r="CG25" s="83"/>
    </row>
    <row r="26" spans="2:85">
      <c r="B26" s="44">
        <v>2</v>
      </c>
      <c r="C26" s="44">
        <v>1.6</v>
      </c>
      <c r="AV26" s="9" t="e">
        <v>#NAME?</v>
      </c>
      <c r="AW26" s="73">
        <v>10001</v>
      </c>
      <c r="AX26" s="73" t="str">
        <f t="array" ref="AX26">_xlfn.XLOOKUP(AW26,I:I,O:O,"未找到")</f>
        <v>Normal</v>
      </c>
      <c r="AY26" s="32"/>
      <c r="AZ26" s="32"/>
      <c r="BA26" s="64" t="str">
        <f>IF(INDEX(英雄卡分表!S:S,MATCH($AW26,英雄卡分表!$A:$A,0))=0,"",INDEX(英雄卡分表!S:S,MATCH($AW26,英雄卡分表!$A:$A,0)))</f>
        <v>融合碰撞到的前{0}个友方随从，获得其当前属性和技能效果</v>
      </c>
      <c r="BB26" s="76"/>
      <c r="BC26" s="76"/>
      <c r="BD26" s="45">
        <f>AW26*100+IF(AW26="","",COUNTIF($AW$4:AW26,AW26))</f>
        <v>1000108</v>
      </c>
      <c r="BE26" s="45" t="str">
        <f t="array" ref="BE26">_xlfn.XLOOKUP(AW26,英雄卡分表!A:A,英雄卡分表!AM:AM,"未找到")</f>
        <v>FusionPreUnits</v>
      </c>
      <c r="BF26" s="45">
        <f>INDEX(K:K,MATCH(AW26,I:I,0))</f>
        <v>1</v>
      </c>
      <c r="BG26" s="44">
        <f>IF(AW26="","",COUNTIF($AW$4:AW26,AW26))</f>
        <v>8</v>
      </c>
      <c r="BH26" s="77">
        <v>8</v>
      </c>
      <c r="BI26" s="44">
        <f t="array" ref="BI26">_xlfn.XLOOKUP(AW26,I:I,Q:Q,"未找到")</f>
        <v>23</v>
      </c>
      <c r="BJ26" s="44">
        <f>BI26*$C$8*_xlfn.XLOOKUP(BG26,B:B,C:C,"未找到")</f>
        <v>1035</v>
      </c>
      <c r="BK26" s="78">
        <v>0.55</v>
      </c>
      <c r="BL26" s="78">
        <v>0.04</v>
      </c>
      <c r="BM26" s="79">
        <f t="shared" si="0"/>
        <v>9</v>
      </c>
      <c r="BN26" s="82">
        <v>6</v>
      </c>
      <c r="BO26" s="78">
        <f t="shared" si="1"/>
        <v>0.51</v>
      </c>
      <c r="BP26" s="79">
        <f t="shared" si="2"/>
        <v>530</v>
      </c>
      <c r="BQ26" s="82">
        <v>130</v>
      </c>
      <c r="BR26" s="44">
        <v>51.3</v>
      </c>
      <c r="BS26" s="44">
        <v>0.75</v>
      </c>
      <c r="BT26" s="44">
        <v>0.6</v>
      </c>
      <c r="BU26" s="44">
        <v>2</v>
      </c>
      <c r="BV26" s="44">
        <v>2.3</v>
      </c>
      <c r="BW26" s="32"/>
      <c r="BX26" s="44">
        <f t="shared" si="3"/>
        <v>465.75</v>
      </c>
      <c r="BY26" s="32"/>
      <c r="BZ26" s="32"/>
      <c r="CA26" s="31"/>
      <c r="CB26" s="31"/>
      <c r="CC26" s="83"/>
      <c r="CD26" s="83"/>
      <c r="CE26" s="83"/>
      <c r="CF26" s="83"/>
      <c r="CG26" s="83"/>
    </row>
    <row r="27" spans="2:85">
      <c r="B27" s="44">
        <v>3</v>
      </c>
      <c r="C27" s="44">
        <v>1.7</v>
      </c>
      <c r="AV27" s="9" t="e">
        <v>#NAME?</v>
      </c>
      <c r="AW27" s="73">
        <v>10001</v>
      </c>
      <c r="AX27" s="73" t="str">
        <f t="array" ref="AX27">_xlfn.XLOOKUP(AW27,I:I,O:O,"未找到")</f>
        <v>Normal</v>
      </c>
      <c r="AY27" s="32"/>
      <c r="AZ27" s="32"/>
      <c r="BA27" s="64" t="str">
        <f>IF(INDEX(英雄卡分表!S:S,MATCH($AW27,英雄卡分表!$A:$A,0))=0,"",INDEX(英雄卡分表!S:S,MATCH($AW27,英雄卡分表!$A:$A,0)))</f>
        <v>融合碰撞到的前{0}个友方随从，获得其当前属性和技能效果</v>
      </c>
      <c r="BB27" s="76"/>
      <c r="BC27" s="76"/>
      <c r="BD27" s="45">
        <f>AW27*100+IF(AW27="","",COUNTIF($AW$4:AW27,AW27))</f>
        <v>1000109</v>
      </c>
      <c r="BE27" s="45" t="str">
        <f t="array" ref="BE27">_xlfn.XLOOKUP(AW27,英雄卡分表!A:A,英雄卡分表!AM:AM,"未找到")</f>
        <v>FusionPreUnits</v>
      </c>
      <c r="BF27" s="45">
        <f>INDEX(K:K,MATCH(AW27,I:I,0))</f>
        <v>1</v>
      </c>
      <c r="BG27" s="44">
        <f>IF(AW27="","",COUNTIF($AW$4:AW27,AW27))</f>
        <v>9</v>
      </c>
      <c r="BH27" s="77">
        <v>9</v>
      </c>
      <c r="BI27" s="44">
        <f t="array" ref="BI27">_xlfn.XLOOKUP(AW27,I:I,Q:Q,"未找到")</f>
        <v>23</v>
      </c>
      <c r="BJ27" s="44">
        <f>BI27*$C$8*_xlfn.XLOOKUP(BG27,B:B,C:C,"未找到")</f>
        <v>1081</v>
      </c>
      <c r="BK27" s="78">
        <v>0.55</v>
      </c>
      <c r="BL27" s="78">
        <v>0.04</v>
      </c>
      <c r="BM27" s="79">
        <f t="shared" si="0"/>
        <v>9</v>
      </c>
      <c r="BN27" s="82">
        <v>6</v>
      </c>
      <c r="BO27" s="78">
        <f t="shared" si="1"/>
        <v>0.51</v>
      </c>
      <c r="BP27" s="79">
        <f t="shared" si="2"/>
        <v>560</v>
      </c>
      <c r="BQ27" s="82">
        <v>140</v>
      </c>
      <c r="BR27" s="44">
        <v>51.3</v>
      </c>
      <c r="BS27" s="44">
        <v>0.75</v>
      </c>
      <c r="BT27" s="44">
        <v>0.6</v>
      </c>
      <c r="BU27" s="44">
        <v>2</v>
      </c>
      <c r="BV27" s="44">
        <v>2.3</v>
      </c>
      <c r="BW27" s="32"/>
      <c r="BX27" s="44">
        <f t="shared" si="3"/>
        <v>486.45</v>
      </c>
      <c r="BY27" s="32"/>
      <c r="BZ27" s="32"/>
      <c r="CA27" s="31"/>
      <c r="CB27" s="31"/>
      <c r="CC27" s="83"/>
      <c r="CD27" s="83"/>
      <c r="CE27" s="83"/>
      <c r="CF27" s="83"/>
      <c r="CG27" s="83"/>
    </row>
    <row r="28" spans="2:85">
      <c r="B28" s="44">
        <v>4</v>
      </c>
      <c r="C28" s="44">
        <v>1.8</v>
      </c>
      <c r="AV28" s="9" t="e">
        <v>#NAME?</v>
      </c>
      <c r="AW28" s="73">
        <v>10001</v>
      </c>
      <c r="AX28" s="73" t="str">
        <f t="array" ref="AX28">_xlfn.XLOOKUP(AW28,I:I,O:O,"未找到")</f>
        <v>Normal</v>
      </c>
      <c r="AY28" s="32"/>
      <c r="AZ28" s="32"/>
      <c r="BA28" s="64" t="str">
        <f>IF(INDEX(英雄卡分表!S:S,MATCH($AW28,英雄卡分表!$A:$A,0))=0,"",INDEX(英雄卡分表!S:S,MATCH($AW28,英雄卡分表!$A:$A,0)))</f>
        <v>融合碰撞到的前{0}个友方随从，获得其当前属性和技能效果</v>
      </c>
      <c r="BB28" s="76"/>
      <c r="BC28" s="76"/>
      <c r="BD28" s="45">
        <f>AW28*100+IF(AW28="","",COUNTIF($AW$4:AW28,AW28))</f>
        <v>1000110</v>
      </c>
      <c r="BE28" s="45" t="str">
        <f t="array" ref="BE28">_xlfn.XLOOKUP(AW28,英雄卡分表!A:A,英雄卡分表!AM:AM,"未找到")</f>
        <v>FusionPreUnits</v>
      </c>
      <c r="BF28" s="45">
        <f>INDEX(K:K,MATCH(AW28,I:I,0))</f>
        <v>1</v>
      </c>
      <c r="BG28" s="44">
        <f>IF(AW28="","",COUNTIF($AW$4:AW28,AW28))</f>
        <v>10</v>
      </c>
      <c r="BH28" s="77">
        <v>10</v>
      </c>
      <c r="BI28" s="44">
        <f t="array" ref="BI28">_xlfn.XLOOKUP(AW28,I:I,Q:Q,"未找到")</f>
        <v>23</v>
      </c>
      <c r="BJ28" s="44">
        <f>BI28*$C$8*_xlfn.XLOOKUP(BG28,B:B,C:C,"未找到")</f>
        <v>1127</v>
      </c>
      <c r="BK28" s="78">
        <v>0.55</v>
      </c>
      <c r="BL28" s="78">
        <v>0.04</v>
      </c>
      <c r="BM28" s="79">
        <f t="shared" si="0"/>
        <v>10</v>
      </c>
      <c r="BN28" s="82">
        <v>7</v>
      </c>
      <c r="BO28" s="78">
        <f t="shared" si="1"/>
        <v>0.51</v>
      </c>
      <c r="BP28" s="79">
        <f t="shared" si="2"/>
        <v>580</v>
      </c>
      <c r="BQ28" s="82">
        <v>150</v>
      </c>
      <c r="BR28" s="44">
        <v>51.3</v>
      </c>
      <c r="BS28" s="44">
        <v>0.75</v>
      </c>
      <c r="BT28" s="44">
        <v>0.6</v>
      </c>
      <c r="BU28" s="44">
        <v>2</v>
      </c>
      <c r="BV28" s="44">
        <v>2.3</v>
      </c>
      <c r="BW28" s="32"/>
      <c r="BX28" s="44">
        <f t="shared" si="3"/>
        <v>507.15</v>
      </c>
      <c r="BY28" s="32"/>
      <c r="BZ28" s="32"/>
      <c r="CA28" s="31"/>
      <c r="CB28" s="31"/>
      <c r="CC28" s="83"/>
      <c r="CD28" s="83"/>
      <c r="CE28" s="83"/>
      <c r="CF28" s="83"/>
      <c r="CG28" s="83"/>
    </row>
    <row r="29" spans="2:85">
      <c r="B29" s="44">
        <v>5</v>
      </c>
      <c r="C29" s="44">
        <v>1.9</v>
      </c>
      <c r="AV29" s="9" t="e">
        <v>#NAME?</v>
      </c>
      <c r="AW29" s="73">
        <v>10001</v>
      </c>
      <c r="AX29" s="73" t="str">
        <f t="array" ref="AX29">_xlfn.XLOOKUP(AW29,I:I,O:O,"未找到")</f>
        <v>Normal</v>
      </c>
      <c r="AY29" s="32"/>
      <c r="AZ29" s="32"/>
      <c r="BA29" s="64" t="str">
        <f>IF(INDEX(英雄卡分表!S:S,MATCH($AW29,英雄卡分表!$A:$A,0))=0,"",INDEX(英雄卡分表!S:S,MATCH($AW29,英雄卡分表!$A:$A,0)))</f>
        <v>融合碰撞到的前{0}个友方随从，获得其当前属性和技能效果</v>
      </c>
      <c r="BB29" s="76"/>
      <c r="BC29" s="76"/>
      <c r="BD29" s="45">
        <f>AW29*100+IF(AW29="","",COUNTIF($AW$4:AW29,AW29))</f>
        <v>1000111</v>
      </c>
      <c r="BE29" s="45" t="str">
        <f t="array" ref="BE29">_xlfn.XLOOKUP(AW29,英雄卡分表!A:A,英雄卡分表!AM:AM,"未找到")</f>
        <v>FusionPreUnits</v>
      </c>
      <c r="BF29" s="45">
        <f>INDEX(K:K,MATCH(AW29,I:I,0))</f>
        <v>1</v>
      </c>
      <c r="BG29" s="44">
        <f>IF(AW29="","",COUNTIF($AW$4:AW29,AW29))</f>
        <v>11</v>
      </c>
      <c r="BH29" s="77">
        <v>10</v>
      </c>
      <c r="BI29" s="44">
        <f t="array" ref="BI29">_xlfn.XLOOKUP(AW29,I:I,Q:Q,"未找到")</f>
        <v>23</v>
      </c>
      <c r="BJ29" s="44">
        <f>BI29*$C$8*_xlfn.XLOOKUP(BG29,B:B,C:C,"未找到")</f>
        <v>1196</v>
      </c>
      <c r="BK29" s="78">
        <v>0.55</v>
      </c>
      <c r="BL29" s="78">
        <v>0.04</v>
      </c>
      <c r="BM29" s="79">
        <f t="shared" si="0"/>
        <v>10</v>
      </c>
      <c r="BN29" s="82">
        <v>7</v>
      </c>
      <c r="BO29" s="78">
        <f t="shared" si="1"/>
        <v>0.51</v>
      </c>
      <c r="BP29" s="79">
        <f t="shared" si="2"/>
        <v>610</v>
      </c>
      <c r="BQ29" s="82">
        <v>160</v>
      </c>
      <c r="BR29" s="44">
        <v>51.3</v>
      </c>
      <c r="BS29" s="44">
        <v>0.75</v>
      </c>
      <c r="BT29" s="44">
        <v>0.6</v>
      </c>
      <c r="BU29" s="44">
        <v>2</v>
      </c>
      <c r="BV29" s="44">
        <v>2.3</v>
      </c>
      <c r="BW29" s="32"/>
      <c r="BX29" s="44">
        <f t="shared" si="3"/>
        <v>538.2</v>
      </c>
      <c r="BY29" s="32"/>
      <c r="BZ29" s="32"/>
      <c r="CA29" s="31"/>
      <c r="CB29" s="31"/>
      <c r="CC29" s="83"/>
      <c r="CD29" s="83"/>
      <c r="CE29" s="83"/>
      <c r="CF29" s="83"/>
      <c r="CG29" s="83"/>
    </row>
    <row r="30" spans="2:85">
      <c r="B30" s="44">
        <v>6</v>
      </c>
      <c r="C30" s="44">
        <v>2.05</v>
      </c>
      <c r="AV30" s="9" t="e">
        <v>#NAME?</v>
      </c>
      <c r="AW30" s="73">
        <v>10001</v>
      </c>
      <c r="AX30" s="73" t="str">
        <f t="array" ref="AX30">_xlfn.XLOOKUP(AW30,I:I,O:O,"未找到")</f>
        <v>Normal</v>
      </c>
      <c r="AY30" s="32"/>
      <c r="AZ30" s="32"/>
      <c r="BA30" s="64" t="str">
        <f>IF(INDEX(英雄卡分表!S:S,MATCH($AW30,英雄卡分表!$A:$A,0))=0,"",INDEX(英雄卡分表!S:S,MATCH($AW30,英雄卡分表!$A:$A,0)))</f>
        <v>融合碰撞到的前{0}个友方随从，获得其当前属性和技能效果</v>
      </c>
      <c r="BB30" s="76"/>
      <c r="BC30" s="76"/>
      <c r="BD30" s="45">
        <f>AW30*100+IF(AW30="","",COUNTIF($AW$4:AW30,AW30))</f>
        <v>1000112</v>
      </c>
      <c r="BE30" s="45" t="str">
        <f t="array" ref="BE30">_xlfn.XLOOKUP(AW30,英雄卡分表!A:A,英雄卡分表!AM:AM,"未找到")</f>
        <v>FusionPreUnits</v>
      </c>
      <c r="BF30" s="45">
        <f>INDEX(K:K,MATCH(AW30,I:I,0))</f>
        <v>1</v>
      </c>
      <c r="BG30" s="44">
        <f>IF(AW30="","",COUNTIF($AW$4:AW30,AW30))</f>
        <v>12</v>
      </c>
      <c r="BH30" s="77">
        <v>10</v>
      </c>
      <c r="BI30" s="44">
        <f t="array" ref="BI30">_xlfn.XLOOKUP(AW30,I:I,Q:Q,"未找到")</f>
        <v>23</v>
      </c>
      <c r="BJ30" s="44">
        <f>BI30*$C$8*_xlfn.XLOOKUP(BG30,B:B,C:C,"未找到")</f>
        <v>1242</v>
      </c>
      <c r="BK30" s="78">
        <v>0.55</v>
      </c>
      <c r="BL30" s="78">
        <v>0.04</v>
      </c>
      <c r="BM30" s="79">
        <f t="shared" si="0"/>
        <v>11</v>
      </c>
      <c r="BN30" s="82">
        <v>7</v>
      </c>
      <c r="BO30" s="78">
        <f t="shared" si="1"/>
        <v>0.51</v>
      </c>
      <c r="BP30" s="79">
        <f t="shared" si="2"/>
        <v>640</v>
      </c>
      <c r="BQ30" s="82">
        <v>170</v>
      </c>
      <c r="BR30" s="44">
        <v>51.3</v>
      </c>
      <c r="BS30" s="44">
        <v>0.75</v>
      </c>
      <c r="BT30" s="44">
        <v>0.6</v>
      </c>
      <c r="BU30" s="44">
        <v>2</v>
      </c>
      <c r="BV30" s="44">
        <v>2.3</v>
      </c>
      <c r="BW30" s="32"/>
      <c r="BX30" s="44">
        <f t="shared" si="3"/>
        <v>558.9</v>
      </c>
      <c r="BY30" s="32"/>
      <c r="BZ30" s="32"/>
      <c r="CA30" s="31"/>
      <c r="CB30" s="31"/>
      <c r="CC30" s="83"/>
      <c r="CD30" s="83"/>
      <c r="CE30" s="83"/>
      <c r="CF30" s="83"/>
      <c r="CG30" s="83"/>
    </row>
    <row r="31" spans="2:85">
      <c r="B31" s="44">
        <v>7</v>
      </c>
      <c r="C31" s="44">
        <v>2.15</v>
      </c>
      <c r="AV31" s="9" t="e">
        <v>#NAME?</v>
      </c>
      <c r="AW31" s="73">
        <v>10001</v>
      </c>
      <c r="AX31" s="73" t="str">
        <f t="array" ref="AX31">_xlfn.XLOOKUP(AW31,I:I,O:O,"未找到")</f>
        <v>Normal</v>
      </c>
      <c r="AY31" s="32"/>
      <c r="AZ31" s="32"/>
      <c r="BA31" s="64" t="str">
        <f>IF(INDEX(英雄卡分表!S:S,MATCH($AW31,英雄卡分表!$A:$A,0))=0,"",INDEX(英雄卡分表!S:S,MATCH($AW31,英雄卡分表!$A:$A,0)))</f>
        <v>融合碰撞到的前{0}个友方随从，获得其当前属性和技能效果</v>
      </c>
      <c r="BB31" s="76"/>
      <c r="BC31" s="76"/>
      <c r="BD31" s="45">
        <f>AW31*100+IF(AW31="","",COUNTIF($AW$4:AW31,AW31))</f>
        <v>1000113</v>
      </c>
      <c r="BE31" s="45" t="str">
        <f t="array" ref="BE31">_xlfn.XLOOKUP(AW31,英雄卡分表!A:A,英雄卡分表!AM:AM,"未找到")</f>
        <v>FusionPreUnits</v>
      </c>
      <c r="BF31" s="45">
        <f>INDEX(K:K,MATCH(AW31,I:I,0))</f>
        <v>1</v>
      </c>
      <c r="BG31" s="44">
        <f>IF(AW31="","",COUNTIF($AW$4:AW31,AW31))</f>
        <v>13</v>
      </c>
      <c r="BH31" s="77">
        <v>10</v>
      </c>
      <c r="BI31" s="44">
        <f t="array" ref="BI31">_xlfn.XLOOKUP(AW31,I:I,Q:Q,"未找到")</f>
        <v>23</v>
      </c>
      <c r="BJ31" s="44">
        <f>BI31*$C$8*_xlfn.XLOOKUP(BG31,B:B,C:C,"未找到")</f>
        <v>1288</v>
      </c>
      <c r="BK31" s="78">
        <v>0.55</v>
      </c>
      <c r="BL31" s="78">
        <v>0.04</v>
      </c>
      <c r="BM31" s="79">
        <f t="shared" si="0"/>
        <v>11</v>
      </c>
      <c r="BN31" s="82">
        <v>8</v>
      </c>
      <c r="BO31" s="78">
        <f t="shared" si="1"/>
        <v>0.51</v>
      </c>
      <c r="BP31" s="79">
        <f t="shared" si="2"/>
        <v>660</v>
      </c>
      <c r="BQ31" s="82">
        <v>180</v>
      </c>
      <c r="BR31" s="44">
        <v>51.3</v>
      </c>
      <c r="BS31" s="44">
        <v>0.75</v>
      </c>
      <c r="BT31" s="44">
        <v>0.6</v>
      </c>
      <c r="BU31" s="44">
        <v>2</v>
      </c>
      <c r="BV31" s="44">
        <v>2.3</v>
      </c>
      <c r="BW31" s="32"/>
      <c r="BX31" s="44">
        <f t="shared" si="3"/>
        <v>579.6</v>
      </c>
      <c r="BY31" s="32"/>
      <c r="BZ31" s="32"/>
      <c r="CA31" s="31"/>
      <c r="CB31" s="31"/>
      <c r="CC31" s="83"/>
      <c r="CD31" s="83"/>
      <c r="CE31" s="83"/>
      <c r="CF31" s="83"/>
      <c r="CG31" s="83"/>
    </row>
    <row r="32" spans="2:85">
      <c r="B32" s="44">
        <v>8</v>
      </c>
      <c r="C32" s="44">
        <v>2.25</v>
      </c>
      <c r="AV32" s="9" t="e">
        <v>#NAME?</v>
      </c>
      <c r="AW32" s="73">
        <v>10001</v>
      </c>
      <c r="AX32" s="73" t="str">
        <f t="array" ref="AX32">_xlfn.XLOOKUP(AW32,I:I,O:O,"未找到")</f>
        <v>Normal</v>
      </c>
      <c r="AY32" s="32"/>
      <c r="AZ32" s="32"/>
      <c r="BA32" s="64" t="str">
        <f>IF(INDEX(英雄卡分表!S:S,MATCH($AW32,英雄卡分表!$A:$A,0))=0,"",INDEX(英雄卡分表!S:S,MATCH($AW32,英雄卡分表!$A:$A,0)))</f>
        <v>融合碰撞到的前{0}个友方随从，获得其当前属性和技能效果</v>
      </c>
      <c r="BB32" s="76"/>
      <c r="BC32" s="76"/>
      <c r="BD32" s="45">
        <f>AW32*100+IF(AW32="","",COUNTIF($AW$4:AW32,AW32))</f>
        <v>1000114</v>
      </c>
      <c r="BE32" s="45" t="str">
        <f t="array" ref="BE32">_xlfn.XLOOKUP(AW32,英雄卡分表!A:A,英雄卡分表!AM:AM,"未找到")</f>
        <v>FusionPreUnits</v>
      </c>
      <c r="BF32" s="45">
        <f>INDEX(K:K,MATCH(AW32,I:I,0))</f>
        <v>1</v>
      </c>
      <c r="BG32" s="44">
        <f>IF(AW32="","",COUNTIF($AW$4:AW32,AW32))</f>
        <v>14</v>
      </c>
      <c r="BH32" s="77">
        <v>10</v>
      </c>
      <c r="BI32" s="44">
        <f t="array" ref="BI32">_xlfn.XLOOKUP(AW32,I:I,Q:Q,"未找到")</f>
        <v>23</v>
      </c>
      <c r="BJ32" s="44">
        <f>BI32*$C$8*_xlfn.XLOOKUP(BG32,B:B,C:C,"未找到")</f>
        <v>1334</v>
      </c>
      <c r="BK32" s="78">
        <v>0.55</v>
      </c>
      <c r="BL32" s="78">
        <v>0.04</v>
      </c>
      <c r="BM32" s="79">
        <f t="shared" si="0"/>
        <v>11</v>
      </c>
      <c r="BN32" s="82">
        <v>8</v>
      </c>
      <c r="BO32" s="78">
        <f t="shared" si="1"/>
        <v>0.51</v>
      </c>
      <c r="BP32" s="79">
        <f t="shared" si="2"/>
        <v>690</v>
      </c>
      <c r="BQ32" s="82">
        <v>190</v>
      </c>
      <c r="BR32" s="44">
        <v>51.3</v>
      </c>
      <c r="BS32" s="44">
        <v>0.75</v>
      </c>
      <c r="BT32" s="44">
        <v>0.6</v>
      </c>
      <c r="BU32" s="44">
        <v>2</v>
      </c>
      <c r="BV32" s="44">
        <v>2.3</v>
      </c>
      <c r="BW32" s="32"/>
      <c r="BX32" s="44">
        <f t="shared" si="3"/>
        <v>600.3</v>
      </c>
      <c r="BY32" s="32"/>
      <c r="BZ32" s="32"/>
      <c r="CA32" s="31"/>
      <c r="CB32" s="31"/>
      <c r="CC32" s="83"/>
      <c r="CD32" s="83"/>
      <c r="CE32" s="83"/>
      <c r="CF32" s="83"/>
      <c r="CG32" s="83"/>
    </row>
    <row r="33" spans="2:85">
      <c r="B33" s="44">
        <v>9</v>
      </c>
      <c r="C33" s="44">
        <v>2.35</v>
      </c>
      <c r="AV33" s="9" t="e">
        <v>#NAME?</v>
      </c>
      <c r="AW33" s="73">
        <v>10001</v>
      </c>
      <c r="AX33" s="73" t="str">
        <f t="array" ref="AX33">_xlfn.XLOOKUP(AW33,I:I,O:O,"未找到")</f>
        <v>Normal</v>
      </c>
      <c r="AY33" s="32"/>
      <c r="AZ33" s="32"/>
      <c r="BA33" s="64" t="str">
        <f>IF(INDEX(英雄卡分表!S:S,MATCH($AW33,英雄卡分表!$A:$A,0))=0,"",INDEX(英雄卡分表!S:S,MATCH($AW33,英雄卡分表!$A:$A,0)))</f>
        <v>融合碰撞到的前{0}个友方随从，获得其当前属性和技能效果</v>
      </c>
      <c r="BB33" s="76"/>
      <c r="BC33" s="76"/>
      <c r="BD33" s="45">
        <f>AW33*100+IF(AW33="","",COUNTIF($AW$4:AW33,AW33))</f>
        <v>1000115</v>
      </c>
      <c r="BE33" s="45" t="str">
        <f t="array" ref="BE33">_xlfn.XLOOKUP(AW33,英雄卡分表!A:A,英雄卡分表!AM:AM,"未找到")</f>
        <v>FusionPreUnits</v>
      </c>
      <c r="BF33" s="45">
        <f>INDEX(K:K,MATCH(AW33,I:I,0))</f>
        <v>1</v>
      </c>
      <c r="BG33" s="44">
        <f>IF(AW33="","",COUNTIF($AW$4:AW33,AW33))</f>
        <v>15</v>
      </c>
      <c r="BH33" s="77">
        <v>0</v>
      </c>
      <c r="BI33" s="44">
        <f t="array" ref="BI33">_xlfn.XLOOKUP(AW33,I:I,Q:Q,"未找到")</f>
        <v>23</v>
      </c>
      <c r="BJ33" s="44">
        <f>BI33*$C$8*_xlfn.XLOOKUP(BG33,B:B,C:C,"未找到")</f>
        <v>1380</v>
      </c>
      <c r="BK33" s="78">
        <v>0.55</v>
      </c>
      <c r="BL33" s="78">
        <v>0.04</v>
      </c>
      <c r="BM33" s="79">
        <f t="shared" si="0"/>
        <v>12</v>
      </c>
      <c r="BN33" s="82">
        <v>8</v>
      </c>
      <c r="BO33" s="78">
        <f t="shared" si="1"/>
        <v>0.51</v>
      </c>
      <c r="BP33" s="79">
        <f t="shared" si="2"/>
        <v>710</v>
      </c>
      <c r="BQ33" s="82">
        <v>200</v>
      </c>
      <c r="BR33" s="44">
        <v>51.3</v>
      </c>
      <c r="BS33" s="44">
        <v>0.75</v>
      </c>
      <c r="BT33" s="44">
        <v>0.6</v>
      </c>
      <c r="BU33" s="44">
        <v>2</v>
      </c>
      <c r="BV33" s="44">
        <v>2.3</v>
      </c>
      <c r="BW33" s="32"/>
      <c r="BX33" s="44">
        <f t="shared" si="3"/>
        <v>621</v>
      </c>
      <c r="BY33" s="32"/>
      <c r="BZ33" s="32"/>
      <c r="CA33" s="31"/>
      <c r="CB33" s="31"/>
      <c r="CC33" s="83"/>
      <c r="CD33" s="83"/>
      <c r="CE33" s="83"/>
      <c r="CF33" s="83"/>
      <c r="CG33" s="83"/>
    </row>
    <row r="34" spans="2:85">
      <c r="B34" s="44">
        <v>10</v>
      </c>
      <c r="C34" s="44">
        <v>2.45</v>
      </c>
      <c r="AV34" s="9" t="e">
        <v>#NAME?</v>
      </c>
      <c r="AW34" s="73">
        <v>10002</v>
      </c>
      <c r="AX34" s="73" t="str">
        <f t="array" ref="AX34">_xlfn.XLOOKUP(AW34,I:I,O:O,"未找到")</f>
        <v>Normal</v>
      </c>
      <c r="AY34" s="32"/>
      <c r="AZ34" s="32"/>
      <c r="BA34" s="64" t="str">
        <f>IF(INDEX(英雄卡分表!S:S,MATCH($AW34,英雄卡分表!$A:$A,0))=0,"",INDEX(英雄卡分表!S:S,MATCH($AW34,英雄卡分表!$A:$A,0)))</f>
        <v>回合开始时，对随机敌方发射导弹造成{0}点爆炸伤害，我方每触发一次爆炸，所有爆炸伤害永久加{1}，范围永久增加{2}</v>
      </c>
      <c r="BB34" s="76"/>
      <c r="BC34" s="76"/>
      <c r="BD34" s="45">
        <f>AW34*100+IF(AW34="","",COUNTIF($AW$4:AW34,AW34))</f>
        <v>1000201</v>
      </c>
      <c r="BE34" s="45" t="str">
        <f t="array" ref="BE34">_xlfn.XLOOKUP(AW34,英雄卡分表!A:A,英雄卡分表!AM:AM,"未找到")</f>
        <v>Bullet</v>
      </c>
      <c r="BF34" s="45">
        <f>INDEX(K:K,MATCH(AW34,I:I,0))</f>
        <v>1</v>
      </c>
      <c r="BG34" s="44">
        <f>IF(AW34="","",COUNTIF($AW$4:AW34,AW34))</f>
        <v>1</v>
      </c>
      <c r="BH34" s="77">
        <v>1</v>
      </c>
      <c r="BI34" s="44">
        <f t="array" ref="BI34">_xlfn.XLOOKUP(AW34,I:I,Q:Q,"未找到")</f>
        <v>15</v>
      </c>
      <c r="BJ34" s="44">
        <f>BI34*$C$8*_xlfn.XLOOKUP(BG34,B:B,C:C,"未找到")</f>
        <v>450</v>
      </c>
      <c r="BK34" s="78">
        <v>0.75</v>
      </c>
      <c r="BL34" s="78">
        <v>0.16</v>
      </c>
      <c r="BM34" s="79">
        <f t="shared" si="0"/>
        <v>15</v>
      </c>
      <c r="BN34" s="81">
        <v>15</v>
      </c>
      <c r="BO34" s="78">
        <f t="shared" si="1"/>
        <v>0.59</v>
      </c>
      <c r="BP34" s="79">
        <f t="shared" si="2"/>
        <v>270</v>
      </c>
      <c r="BQ34" s="81">
        <v>270</v>
      </c>
      <c r="BR34" s="44">
        <v>51.3</v>
      </c>
      <c r="BS34" s="44">
        <v>0.75</v>
      </c>
      <c r="BT34" s="44">
        <v>0.6</v>
      </c>
      <c r="BU34" s="44">
        <v>2</v>
      </c>
      <c r="BV34" s="44">
        <v>2.3</v>
      </c>
      <c r="BW34" s="32"/>
      <c r="BX34" s="44">
        <f t="shared" si="3"/>
        <v>112.5</v>
      </c>
      <c r="BY34" s="32"/>
      <c r="BZ34" s="32"/>
      <c r="CA34" s="31"/>
      <c r="CB34" s="31"/>
      <c r="CC34" s="83"/>
      <c r="CD34" s="83"/>
      <c r="CE34" s="83"/>
      <c r="CF34" s="83"/>
      <c r="CG34" s="83"/>
    </row>
    <row r="35" spans="2:85">
      <c r="B35" s="44">
        <v>11</v>
      </c>
      <c r="C35" s="44">
        <v>2.6</v>
      </c>
      <c r="AV35" s="9" t="e">
        <v>#NAME?</v>
      </c>
      <c r="AW35" s="73">
        <v>10002</v>
      </c>
      <c r="AX35" s="73" t="str">
        <f t="array" ref="AX35">_xlfn.XLOOKUP(AW35,I:I,O:O,"未找到")</f>
        <v>Normal</v>
      </c>
      <c r="AY35" s="32"/>
      <c r="AZ35" s="32"/>
      <c r="BA35" s="64" t="str">
        <f>IF(INDEX(英雄卡分表!S:S,MATCH($AW35,英雄卡分表!$A:$A,0))=0,"",INDEX(英雄卡分表!S:S,MATCH($AW35,英雄卡分表!$A:$A,0)))</f>
        <v>回合开始时，对随机敌方发射导弹造成{0}点爆炸伤害，我方每触发一次爆炸，所有爆炸伤害永久加{1}，范围永久增加{2}</v>
      </c>
      <c r="BB35" s="76"/>
      <c r="BC35" s="76"/>
      <c r="BD35" s="45">
        <f>AW35*100+IF(AW35="","",COUNTIF($AW$4:AW35,AW35))</f>
        <v>1000202</v>
      </c>
      <c r="BE35" s="45" t="str">
        <f t="array" ref="BE35">_xlfn.XLOOKUP(AW35,英雄卡分表!A:A,英雄卡分表!AM:AM,"未找到")</f>
        <v>Bullet</v>
      </c>
      <c r="BF35" s="45">
        <f>INDEX(K:K,MATCH(AW35,I:I,0))</f>
        <v>1</v>
      </c>
      <c r="BG35" s="44">
        <f>IF(AW35="","",COUNTIF($AW$4:AW35,AW35))</f>
        <v>2</v>
      </c>
      <c r="BH35" s="77">
        <v>2</v>
      </c>
      <c r="BI35" s="44">
        <f t="array" ref="BI35">_xlfn.XLOOKUP(AW35,I:I,Q:Q,"未找到")</f>
        <v>15</v>
      </c>
      <c r="BJ35" s="44">
        <f>BI35*$C$8*_xlfn.XLOOKUP(BG35,B:B,C:C,"未找到")</f>
        <v>480</v>
      </c>
      <c r="BK35" s="78">
        <v>0.8</v>
      </c>
      <c r="BL35" s="78">
        <v>0.16</v>
      </c>
      <c r="BM35" s="79">
        <f t="shared" si="0"/>
        <v>16</v>
      </c>
      <c r="BN35" s="82">
        <v>15</v>
      </c>
      <c r="BO35" s="78">
        <f t="shared" si="1"/>
        <v>0.64</v>
      </c>
      <c r="BP35" s="79">
        <f t="shared" si="2"/>
        <v>310</v>
      </c>
      <c r="BQ35" s="82">
        <v>290</v>
      </c>
      <c r="BR35" s="44">
        <v>51.3</v>
      </c>
      <c r="BS35" s="44">
        <v>0.75</v>
      </c>
      <c r="BT35" s="44">
        <v>0.6</v>
      </c>
      <c r="BU35" s="44">
        <v>2</v>
      </c>
      <c r="BV35" s="44">
        <v>2.3</v>
      </c>
      <c r="BW35" s="32"/>
      <c r="BX35" s="44">
        <f t="shared" si="3"/>
        <v>96</v>
      </c>
      <c r="BY35" s="32"/>
      <c r="BZ35" s="32"/>
      <c r="CA35" s="31"/>
      <c r="CB35" s="31"/>
      <c r="CC35" s="83"/>
      <c r="CD35" s="83"/>
      <c r="CE35" s="83"/>
      <c r="CF35" s="83"/>
      <c r="CG35" s="83"/>
    </row>
    <row r="36" spans="2:85">
      <c r="B36" s="44">
        <v>12</v>
      </c>
      <c r="C36" s="44">
        <v>2.7</v>
      </c>
      <c r="AV36" s="9" t="e">
        <v>#NAME?</v>
      </c>
      <c r="AW36" s="73">
        <v>10002</v>
      </c>
      <c r="AX36" s="73" t="str">
        <f t="array" ref="AX36">_xlfn.XLOOKUP(AW36,I:I,O:O,"未找到")</f>
        <v>Normal</v>
      </c>
      <c r="AY36" s="32"/>
      <c r="AZ36" s="32"/>
      <c r="BA36" s="64" t="str">
        <f>IF(INDEX(英雄卡分表!S:S,MATCH($AW36,英雄卡分表!$A:$A,0))=0,"",INDEX(英雄卡分表!S:S,MATCH($AW36,英雄卡分表!$A:$A,0)))</f>
        <v>回合开始时，对随机敌方发射导弹造成{0}点爆炸伤害，我方每触发一次爆炸，所有爆炸伤害永久加{1}，范围永久增加{2}</v>
      </c>
      <c r="BB36" s="76"/>
      <c r="BC36" s="76"/>
      <c r="BD36" s="45">
        <f>AW36*100+IF(AW36="","",COUNTIF($AW$4:AW36,AW36))</f>
        <v>1000203</v>
      </c>
      <c r="BE36" s="45" t="str">
        <f t="array" ref="BE36">_xlfn.XLOOKUP(AW36,英雄卡分表!A:A,英雄卡分表!AM:AM,"未找到")</f>
        <v>Bullet</v>
      </c>
      <c r="BF36" s="45">
        <f>INDEX(K:K,MATCH(AW36,I:I,0))</f>
        <v>1</v>
      </c>
      <c r="BG36" s="44">
        <f>IF(AW36="","",COUNTIF($AW$4:AW36,AW36))</f>
        <v>3</v>
      </c>
      <c r="BH36" s="77">
        <v>3</v>
      </c>
      <c r="BI36" s="44">
        <f t="array" ref="BI36">_xlfn.XLOOKUP(AW36,I:I,Q:Q,"未找到")</f>
        <v>15</v>
      </c>
      <c r="BJ36" s="44">
        <f>BI36*$C$8*_xlfn.XLOOKUP(BG36,B:B,C:C,"未找到")</f>
        <v>510</v>
      </c>
      <c r="BK36" s="78">
        <v>0.8</v>
      </c>
      <c r="BL36" s="78">
        <v>0.16</v>
      </c>
      <c r="BM36" s="79">
        <f t="shared" si="0"/>
        <v>17</v>
      </c>
      <c r="BN36" s="82">
        <v>15</v>
      </c>
      <c r="BO36" s="78">
        <f t="shared" si="1"/>
        <v>0.64</v>
      </c>
      <c r="BP36" s="79">
        <f t="shared" si="2"/>
        <v>330</v>
      </c>
      <c r="BQ36" s="82">
        <v>310</v>
      </c>
      <c r="BR36" s="44">
        <v>51.3</v>
      </c>
      <c r="BS36" s="44">
        <v>0.75</v>
      </c>
      <c r="BT36" s="44">
        <v>0.6</v>
      </c>
      <c r="BU36" s="44">
        <v>2</v>
      </c>
      <c r="BV36" s="44">
        <v>2.3</v>
      </c>
      <c r="BW36" s="32"/>
      <c r="BX36" s="44">
        <f t="shared" si="3"/>
        <v>102</v>
      </c>
      <c r="BY36" s="32"/>
      <c r="BZ36" s="32"/>
      <c r="CA36" s="31"/>
      <c r="CB36" s="31"/>
      <c r="CC36" s="83"/>
      <c r="CD36" s="83"/>
      <c r="CE36" s="83"/>
      <c r="CF36" s="83"/>
      <c r="CG36" s="83"/>
    </row>
    <row r="37" spans="2:85">
      <c r="B37" s="44">
        <v>13</v>
      </c>
      <c r="C37" s="44">
        <v>2.8</v>
      </c>
      <c r="AV37" s="9" t="e">
        <v>#NAME?</v>
      </c>
      <c r="AW37" s="73">
        <v>10002</v>
      </c>
      <c r="AX37" s="73" t="str">
        <f t="array" ref="AX37">_xlfn.XLOOKUP(AW37,I:I,O:O,"未找到")</f>
        <v>Normal</v>
      </c>
      <c r="AY37" s="32"/>
      <c r="AZ37" s="32"/>
      <c r="BA37" s="64" t="str">
        <f>IF(INDEX(英雄卡分表!S:S,MATCH($AW37,英雄卡分表!$A:$A,0))=0,"",INDEX(英雄卡分表!S:S,MATCH($AW37,英雄卡分表!$A:$A,0)))</f>
        <v>回合开始时，对随机敌方发射导弹造成{0}点爆炸伤害，我方每触发一次爆炸，所有爆炸伤害永久加{1}，范围永久增加{2}</v>
      </c>
      <c r="BB37" s="76"/>
      <c r="BC37" s="76"/>
      <c r="BD37" s="45">
        <f>AW37*100+IF(AW37="","",COUNTIF($AW$4:AW37,AW37))</f>
        <v>1000204</v>
      </c>
      <c r="BE37" s="45" t="str">
        <f t="array" ref="BE37">_xlfn.XLOOKUP(AW37,英雄卡分表!A:A,英雄卡分表!AM:AM,"未找到")</f>
        <v>Bullet</v>
      </c>
      <c r="BF37" s="45">
        <f>INDEX(K:K,MATCH(AW37,I:I,0))</f>
        <v>1</v>
      </c>
      <c r="BG37" s="44">
        <f>IF(AW37="","",COUNTIF($AW$4:AW37,AW37))</f>
        <v>4</v>
      </c>
      <c r="BH37" s="77">
        <v>4</v>
      </c>
      <c r="BI37" s="44">
        <f t="array" ref="BI37">_xlfn.XLOOKUP(AW37,I:I,Q:Q,"未找到")</f>
        <v>15</v>
      </c>
      <c r="BJ37" s="44">
        <f>BI37*$C$8*_xlfn.XLOOKUP(BG37,B:B,C:C,"未找到")</f>
        <v>540</v>
      </c>
      <c r="BK37" s="78">
        <v>0.8</v>
      </c>
      <c r="BL37" s="78">
        <v>0.16</v>
      </c>
      <c r="BM37" s="79">
        <f t="shared" si="0"/>
        <v>18</v>
      </c>
      <c r="BN37" s="82">
        <v>18</v>
      </c>
      <c r="BO37" s="78">
        <f t="shared" si="1"/>
        <v>0.64</v>
      </c>
      <c r="BP37" s="79">
        <f t="shared" si="2"/>
        <v>350</v>
      </c>
      <c r="BQ37" s="82">
        <v>330</v>
      </c>
      <c r="BR37" s="44">
        <v>51.3</v>
      </c>
      <c r="BS37" s="44">
        <v>0.75</v>
      </c>
      <c r="BT37" s="44">
        <v>0.6</v>
      </c>
      <c r="BU37" s="44">
        <v>2</v>
      </c>
      <c r="BV37" s="44">
        <v>2.3</v>
      </c>
      <c r="BW37" s="32"/>
      <c r="BX37" s="44">
        <f t="shared" si="3"/>
        <v>108</v>
      </c>
      <c r="BY37" s="32"/>
      <c r="BZ37" s="32"/>
      <c r="CA37" s="31"/>
      <c r="CB37" s="31"/>
      <c r="CC37" s="83"/>
      <c r="CD37" s="83"/>
      <c r="CE37" s="83"/>
      <c r="CF37" s="83"/>
      <c r="CG37" s="83"/>
    </row>
    <row r="38" spans="2:85">
      <c r="B38" s="44">
        <v>14</v>
      </c>
      <c r="C38" s="44">
        <v>2.9</v>
      </c>
      <c r="AV38" s="9" t="e">
        <v>#NAME?</v>
      </c>
      <c r="AW38" s="73">
        <v>10002</v>
      </c>
      <c r="AX38" s="73" t="str">
        <f t="array" ref="AX38">_xlfn.XLOOKUP(AW38,I:I,O:O,"未找到")</f>
        <v>Normal</v>
      </c>
      <c r="AY38" s="32"/>
      <c r="AZ38" s="32"/>
      <c r="BA38" s="64" t="str">
        <f>IF(INDEX(英雄卡分表!S:S,MATCH($AW38,英雄卡分表!$A:$A,0))=0,"",INDEX(英雄卡分表!S:S,MATCH($AW38,英雄卡分表!$A:$A,0)))</f>
        <v>回合开始时，对随机敌方发射导弹造成{0}点爆炸伤害，我方每触发一次爆炸，所有爆炸伤害永久加{1}，范围永久增加{2}</v>
      </c>
      <c r="BB38" s="76"/>
      <c r="BC38" s="76"/>
      <c r="BD38" s="45">
        <f>AW38*100+IF(AW38="","",COUNTIF($AW$4:AW38,AW38))</f>
        <v>1000205</v>
      </c>
      <c r="BE38" s="45" t="str">
        <f t="array" ref="BE38">_xlfn.XLOOKUP(AW38,英雄卡分表!A:A,英雄卡分表!AM:AM,"未找到")</f>
        <v>Bullet</v>
      </c>
      <c r="BF38" s="45">
        <f>INDEX(K:K,MATCH(AW38,I:I,0))</f>
        <v>1</v>
      </c>
      <c r="BG38" s="44">
        <f>IF(AW38="","",COUNTIF($AW$4:AW38,AW38))</f>
        <v>5</v>
      </c>
      <c r="BH38" s="77">
        <v>5</v>
      </c>
      <c r="BI38" s="44">
        <f t="array" ref="BI38">_xlfn.XLOOKUP(AW38,I:I,Q:Q,"未找到")</f>
        <v>15</v>
      </c>
      <c r="BJ38" s="44">
        <f>BI38*$C$8*_xlfn.XLOOKUP(BG38,B:B,C:C,"未找到")</f>
        <v>570</v>
      </c>
      <c r="BK38" s="78">
        <v>0.8</v>
      </c>
      <c r="BL38" s="78">
        <v>0.16</v>
      </c>
      <c r="BM38" s="79">
        <f t="shared" si="0"/>
        <v>19</v>
      </c>
      <c r="BN38" s="82">
        <v>18</v>
      </c>
      <c r="BO38" s="78">
        <f t="shared" si="1"/>
        <v>0.64</v>
      </c>
      <c r="BP38" s="79">
        <f t="shared" si="2"/>
        <v>370</v>
      </c>
      <c r="BQ38" s="82">
        <v>350</v>
      </c>
      <c r="BR38" s="44">
        <v>51.3</v>
      </c>
      <c r="BS38" s="44">
        <v>0.75</v>
      </c>
      <c r="BT38" s="44">
        <v>0.6</v>
      </c>
      <c r="BU38" s="44">
        <v>2</v>
      </c>
      <c r="BV38" s="44">
        <v>2.3</v>
      </c>
      <c r="BW38" s="32"/>
      <c r="BX38" s="44">
        <f t="shared" si="3"/>
        <v>114</v>
      </c>
      <c r="BY38" s="32"/>
      <c r="BZ38" s="32"/>
      <c r="CA38" s="31"/>
      <c r="CB38" s="31"/>
      <c r="CC38" s="83"/>
      <c r="CD38" s="83"/>
      <c r="CE38" s="83"/>
      <c r="CF38" s="83"/>
      <c r="CG38" s="83"/>
    </row>
    <row r="39" spans="2:85">
      <c r="B39" s="44">
        <v>15</v>
      </c>
      <c r="C39" s="44">
        <v>3</v>
      </c>
      <c r="AV39" s="9" t="e">
        <v>#NAME?</v>
      </c>
      <c r="AW39" s="73">
        <v>10002</v>
      </c>
      <c r="AX39" s="73" t="str">
        <f t="array" ref="AX39">_xlfn.XLOOKUP(AW39,I:I,O:O,"未找到")</f>
        <v>Normal</v>
      </c>
      <c r="AY39" s="32"/>
      <c r="AZ39" s="32"/>
      <c r="BA39" s="64" t="str">
        <f>IF(INDEX(英雄卡分表!S:S,MATCH($AW39,英雄卡分表!$A:$A,0))=0,"",INDEX(英雄卡分表!S:S,MATCH($AW39,英雄卡分表!$A:$A,0)))</f>
        <v>回合开始时，对随机敌方发射导弹造成{0}点爆炸伤害，我方每触发一次爆炸，所有爆炸伤害永久加{1}，范围永久增加{2}</v>
      </c>
      <c r="BB39" s="76"/>
      <c r="BC39" s="76"/>
      <c r="BD39" s="45">
        <f>AW39*100+IF(AW39="","",COUNTIF($AW$4:AW39,AW39))</f>
        <v>1000206</v>
      </c>
      <c r="BE39" s="45" t="str">
        <f t="array" ref="BE39">_xlfn.XLOOKUP(AW39,英雄卡分表!A:A,英雄卡分表!AM:AM,"未找到")</f>
        <v>Bullet</v>
      </c>
      <c r="BF39" s="45">
        <f>INDEX(K:K,MATCH(AW39,I:I,0))</f>
        <v>1</v>
      </c>
      <c r="BG39" s="44">
        <f>IF(AW39="","",COUNTIF($AW$4:AW39,AW39))</f>
        <v>6</v>
      </c>
      <c r="BH39" s="77">
        <v>6</v>
      </c>
      <c r="BI39" s="44">
        <f t="array" ref="BI39">_xlfn.XLOOKUP(AW39,I:I,Q:Q,"未找到")</f>
        <v>15</v>
      </c>
      <c r="BJ39" s="44">
        <f>BI39*$C$8*_xlfn.XLOOKUP(BG39,B:B,C:C,"未找到")</f>
        <v>615</v>
      </c>
      <c r="BK39" s="78">
        <v>0.8</v>
      </c>
      <c r="BL39" s="78">
        <v>0.16</v>
      </c>
      <c r="BM39" s="79">
        <f t="shared" si="0"/>
        <v>21</v>
      </c>
      <c r="BN39" s="82">
        <v>18</v>
      </c>
      <c r="BO39" s="78">
        <f t="shared" si="1"/>
        <v>0.64</v>
      </c>
      <c r="BP39" s="79">
        <f t="shared" si="2"/>
        <v>400</v>
      </c>
      <c r="BQ39" s="82">
        <v>370</v>
      </c>
      <c r="BR39" s="44">
        <v>51.3</v>
      </c>
      <c r="BS39" s="44">
        <v>0.75</v>
      </c>
      <c r="BT39" s="44">
        <v>0.6</v>
      </c>
      <c r="BU39" s="44">
        <v>2</v>
      </c>
      <c r="BV39" s="44">
        <v>2.3</v>
      </c>
      <c r="BW39" s="32"/>
      <c r="BX39" s="44">
        <f t="shared" si="3"/>
        <v>123</v>
      </c>
      <c r="BY39" s="32"/>
      <c r="BZ39" s="32"/>
      <c r="CA39" s="31"/>
      <c r="CB39" s="31"/>
      <c r="CC39" s="83"/>
      <c r="CD39" s="83"/>
      <c r="CE39" s="83"/>
      <c r="CF39" s="83"/>
      <c r="CG39" s="83"/>
    </row>
    <row r="40" spans="48:85">
      <c r="AV40" s="9" t="e">
        <v>#NAME?</v>
      </c>
      <c r="AW40" s="73">
        <v>10002</v>
      </c>
      <c r="AX40" s="73" t="str">
        <f t="array" ref="AX40">_xlfn.XLOOKUP(AW40,I:I,O:O,"未找到")</f>
        <v>Normal</v>
      </c>
      <c r="AY40" s="32"/>
      <c r="AZ40" s="32"/>
      <c r="BA40" s="64" t="str">
        <f>IF(INDEX(英雄卡分表!S:S,MATCH($AW40,英雄卡分表!$A:$A,0))=0,"",INDEX(英雄卡分表!S:S,MATCH($AW40,英雄卡分表!$A:$A,0)))</f>
        <v>回合开始时，对随机敌方发射导弹造成{0}点爆炸伤害，我方每触发一次爆炸，所有爆炸伤害永久加{1}，范围永久增加{2}</v>
      </c>
      <c r="BB40" s="76"/>
      <c r="BC40" s="76"/>
      <c r="BD40" s="45">
        <f>AW40*100+IF(AW40="","",COUNTIF($AW$4:AW40,AW40))</f>
        <v>1000207</v>
      </c>
      <c r="BE40" s="45" t="str">
        <f t="array" ref="BE40">_xlfn.XLOOKUP(AW40,英雄卡分表!A:A,英雄卡分表!AM:AM,"未找到")</f>
        <v>Bullet</v>
      </c>
      <c r="BF40" s="45">
        <f>INDEX(K:K,MATCH(AW40,I:I,0))</f>
        <v>1</v>
      </c>
      <c r="BG40" s="44">
        <f>IF(AW40="","",COUNTIF($AW$4:AW40,AW40))</f>
        <v>7</v>
      </c>
      <c r="BH40" s="77">
        <v>7</v>
      </c>
      <c r="BI40" s="44">
        <f t="array" ref="BI40">_xlfn.XLOOKUP(AW40,I:I,Q:Q,"未找到")</f>
        <v>15</v>
      </c>
      <c r="BJ40" s="44">
        <f>BI40*$C$8*_xlfn.XLOOKUP(BG40,B:B,C:C,"未找到")</f>
        <v>645</v>
      </c>
      <c r="BK40" s="78">
        <v>0.8</v>
      </c>
      <c r="BL40" s="78">
        <v>0.16</v>
      </c>
      <c r="BM40" s="79">
        <f t="shared" si="0"/>
        <v>22</v>
      </c>
      <c r="BN40" s="82">
        <v>24</v>
      </c>
      <c r="BO40" s="78">
        <f t="shared" si="1"/>
        <v>0.64</v>
      </c>
      <c r="BP40" s="79">
        <f t="shared" si="2"/>
        <v>420</v>
      </c>
      <c r="BQ40" s="82">
        <v>390</v>
      </c>
      <c r="BR40" s="44">
        <v>51.3</v>
      </c>
      <c r="BS40" s="44">
        <v>0.75</v>
      </c>
      <c r="BT40" s="44">
        <v>0.6</v>
      </c>
      <c r="BU40" s="44">
        <v>2</v>
      </c>
      <c r="BV40" s="44">
        <v>2.3</v>
      </c>
      <c r="BW40" s="32"/>
      <c r="BX40" s="44">
        <f t="shared" si="3"/>
        <v>129</v>
      </c>
      <c r="BY40" s="32"/>
      <c r="BZ40" s="32"/>
      <c r="CA40" s="31"/>
      <c r="CB40" s="31"/>
      <c r="CC40" s="83"/>
      <c r="CD40" s="83"/>
      <c r="CE40" s="83"/>
      <c r="CF40" s="83"/>
      <c r="CG40" s="83"/>
    </row>
    <row r="41" spans="48:85">
      <c r="AV41" s="9" t="e">
        <v>#NAME?</v>
      </c>
      <c r="AW41" s="73">
        <v>10002</v>
      </c>
      <c r="AX41" s="73" t="str">
        <f t="array" ref="AX41">_xlfn.XLOOKUP(AW41,I:I,O:O,"未找到")</f>
        <v>Normal</v>
      </c>
      <c r="AY41" s="32"/>
      <c r="AZ41" s="32"/>
      <c r="BA41" s="64" t="str">
        <f>IF(INDEX(英雄卡分表!S:S,MATCH($AW41,英雄卡分表!$A:$A,0))=0,"",INDEX(英雄卡分表!S:S,MATCH($AW41,英雄卡分表!$A:$A,0)))</f>
        <v>回合开始时，对随机敌方发射导弹造成{0}点爆炸伤害，我方每触发一次爆炸，所有爆炸伤害永久加{1}，范围永久增加{2}</v>
      </c>
      <c r="BB41" s="76"/>
      <c r="BC41" s="76"/>
      <c r="BD41" s="45">
        <f>AW41*100+IF(AW41="","",COUNTIF($AW$4:AW41,AW41))</f>
        <v>1000208</v>
      </c>
      <c r="BE41" s="45" t="str">
        <f t="array" ref="BE41">_xlfn.XLOOKUP(AW41,英雄卡分表!A:A,英雄卡分表!AM:AM,"未找到")</f>
        <v>Bullet</v>
      </c>
      <c r="BF41" s="45">
        <f>INDEX(K:K,MATCH(AW41,I:I,0))</f>
        <v>1</v>
      </c>
      <c r="BG41" s="44">
        <f>IF(AW41="","",COUNTIF($AW$4:AW41,AW41))</f>
        <v>8</v>
      </c>
      <c r="BH41" s="77">
        <v>8</v>
      </c>
      <c r="BI41" s="44">
        <f t="array" ref="BI41">_xlfn.XLOOKUP(AW41,I:I,Q:Q,"未找到")</f>
        <v>15</v>
      </c>
      <c r="BJ41" s="44">
        <f>BI41*$C$8*_xlfn.XLOOKUP(BG41,B:B,C:C,"未找到")</f>
        <v>675</v>
      </c>
      <c r="BK41" s="78">
        <v>0.8</v>
      </c>
      <c r="BL41" s="78">
        <v>0.16</v>
      </c>
      <c r="BM41" s="79">
        <f t="shared" si="0"/>
        <v>23</v>
      </c>
      <c r="BN41" s="82">
        <v>24</v>
      </c>
      <c r="BO41" s="78">
        <f t="shared" si="1"/>
        <v>0.64</v>
      </c>
      <c r="BP41" s="79">
        <f t="shared" si="2"/>
        <v>440</v>
      </c>
      <c r="BQ41" s="82">
        <v>410</v>
      </c>
      <c r="BR41" s="44">
        <v>51.3</v>
      </c>
      <c r="BS41" s="44">
        <v>0.75</v>
      </c>
      <c r="BT41" s="44">
        <v>0.6</v>
      </c>
      <c r="BU41" s="44">
        <v>2</v>
      </c>
      <c r="BV41" s="44">
        <v>2.3</v>
      </c>
      <c r="BW41" s="32"/>
      <c r="BX41" s="44">
        <f t="shared" si="3"/>
        <v>135</v>
      </c>
      <c r="BY41" s="32"/>
      <c r="BZ41" s="32"/>
      <c r="CA41" s="31"/>
      <c r="CB41" s="31"/>
      <c r="CC41" s="83"/>
      <c r="CD41" s="83"/>
      <c r="CE41" s="83"/>
      <c r="CF41" s="83"/>
      <c r="CG41" s="83"/>
    </row>
    <row r="42" spans="48:85">
      <c r="AV42" s="9" t="e">
        <v>#NAME?</v>
      </c>
      <c r="AW42" s="73">
        <v>10002</v>
      </c>
      <c r="AX42" s="73" t="str">
        <f t="array" ref="AX42">_xlfn.XLOOKUP(AW42,I:I,O:O,"未找到")</f>
        <v>Normal</v>
      </c>
      <c r="AY42" s="32"/>
      <c r="AZ42" s="32"/>
      <c r="BA42" s="64" t="str">
        <f>IF(INDEX(英雄卡分表!S:S,MATCH($AW42,英雄卡分表!$A:$A,0))=0,"",INDEX(英雄卡分表!S:S,MATCH($AW42,英雄卡分表!$A:$A,0)))</f>
        <v>回合开始时，对随机敌方发射导弹造成{0}点爆炸伤害，我方每触发一次爆炸，所有爆炸伤害永久加{1}，范围永久增加{2}</v>
      </c>
      <c r="BB42" s="76"/>
      <c r="BC42" s="76"/>
      <c r="BD42" s="45">
        <f>AW42*100+IF(AW42="","",COUNTIF($AW$4:AW42,AW42))</f>
        <v>1000209</v>
      </c>
      <c r="BE42" s="45" t="str">
        <f t="array" ref="BE42">_xlfn.XLOOKUP(AW42,英雄卡分表!A:A,英雄卡分表!AM:AM,"未找到")</f>
        <v>Bullet</v>
      </c>
      <c r="BF42" s="45">
        <f>INDEX(K:K,MATCH(AW42,I:I,0))</f>
        <v>1</v>
      </c>
      <c r="BG42" s="44">
        <f>IF(AW42="","",COUNTIF($AW$4:AW42,AW42))</f>
        <v>9</v>
      </c>
      <c r="BH42" s="77">
        <v>9</v>
      </c>
      <c r="BI42" s="44">
        <f t="array" ref="BI42">_xlfn.XLOOKUP(AW42,I:I,Q:Q,"未找到")</f>
        <v>15</v>
      </c>
      <c r="BJ42" s="44">
        <f>BI42*$C$8*_xlfn.XLOOKUP(BG42,B:B,C:C,"未找到")</f>
        <v>705</v>
      </c>
      <c r="BK42" s="78">
        <v>0.8</v>
      </c>
      <c r="BL42" s="78">
        <v>0.16</v>
      </c>
      <c r="BM42" s="79">
        <f t="shared" si="0"/>
        <v>24</v>
      </c>
      <c r="BN42" s="82">
        <v>24</v>
      </c>
      <c r="BO42" s="78">
        <f t="shared" si="1"/>
        <v>0.64</v>
      </c>
      <c r="BP42" s="79">
        <f t="shared" si="2"/>
        <v>460</v>
      </c>
      <c r="BQ42" s="82">
        <v>430</v>
      </c>
      <c r="BR42" s="44">
        <v>51.3</v>
      </c>
      <c r="BS42" s="44">
        <v>0.75</v>
      </c>
      <c r="BT42" s="44">
        <v>0.6</v>
      </c>
      <c r="BU42" s="44">
        <v>2</v>
      </c>
      <c r="BV42" s="44">
        <v>2.3</v>
      </c>
      <c r="BW42" s="32"/>
      <c r="BX42" s="44">
        <f t="shared" si="3"/>
        <v>141</v>
      </c>
      <c r="BY42" s="32"/>
      <c r="BZ42" s="32"/>
      <c r="CA42" s="31"/>
      <c r="CB42" s="31"/>
      <c r="CC42" s="83"/>
      <c r="CD42" s="83"/>
      <c r="CE42" s="83"/>
      <c r="CF42" s="83"/>
      <c r="CG42" s="83"/>
    </row>
    <row r="43" spans="48:85">
      <c r="AV43" s="9" t="e">
        <v>#NAME?</v>
      </c>
      <c r="AW43" s="73">
        <v>10002</v>
      </c>
      <c r="AX43" s="73" t="str">
        <f t="array" ref="AX43">_xlfn.XLOOKUP(AW43,I:I,O:O,"未找到")</f>
        <v>Normal</v>
      </c>
      <c r="AY43" s="32"/>
      <c r="AZ43" s="32"/>
      <c r="BA43" s="64" t="str">
        <f>IF(INDEX(英雄卡分表!S:S,MATCH($AW43,英雄卡分表!$A:$A,0))=0,"",INDEX(英雄卡分表!S:S,MATCH($AW43,英雄卡分表!$A:$A,0)))</f>
        <v>回合开始时，对随机敌方发射导弹造成{0}点爆炸伤害，我方每触发一次爆炸，所有爆炸伤害永久加{1}，范围永久增加{2}</v>
      </c>
      <c r="BB43" s="76"/>
      <c r="BC43" s="76"/>
      <c r="BD43" s="45">
        <f>AW43*100+IF(AW43="","",COUNTIF($AW$4:AW43,AW43))</f>
        <v>1000210</v>
      </c>
      <c r="BE43" s="45" t="str">
        <f t="array" ref="BE43">_xlfn.XLOOKUP(AW43,英雄卡分表!A:A,英雄卡分表!AM:AM,"未找到")</f>
        <v>Bullet</v>
      </c>
      <c r="BF43" s="45">
        <f>INDEX(K:K,MATCH(AW43,I:I,0))</f>
        <v>1</v>
      </c>
      <c r="BG43" s="44">
        <f>IF(AW43="","",COUNTIF($AW$4:AW43,AW43))</f>
        <v>10</v>
      </c>
      <c r="BH43" s="77">
        <v>10</v>
      </c>
      <c r="BI43" s="44">
        <f t="array" ref="BI43">_xlfn.XLOOKUP(AW43,I:I,Q:Q,"未找到")</f>
        <v>15</v>
      </c>
      <c r="BJ43" s="44">
        <f>BI43*$C$8*_xlfn.XLOOKUP(BG43,B:B,C:C,"未找到")</f>
        <v>735</v>
      </c>
      <c r="BK43" s="78">
        <v>0.8</v>
      </c>
      <c r="BL43" s="78">
        <v>0.16</v>
      </c>
      <c r="BM43" s="79">
        <f t="shared" si="0"/>
        <v>25</v>
      </c>
      <c r="BN43" s="82">
        <v>26</v>
      </c>
      <c r="BO43" s="78">
        <f t="shared" si="1"/>
        <v>0.64</v>
      </c>
      <c r="BP43" s="79">
        <f t="shared" si="2"/>
        <v>480</v>
      </c>
      <c r="BQ43" s="82">
        <v>450</v>
      </c>
      <c r="BR43" s="44">
        <v>51.3</v>
      </c>
      <c r="BS43" s="44">
        <v>0.75</v>
      </c>
      <c r="BT43" s="44">
        <v>0.6</v>
      </c>
      <c r="BU43" s="44">
        <v>2</v>
      </c>
      <c r="BV43" s="44">
        <v>2.3</v>
      </c>
      <c r="BW43" s="32"/>
      <c r="BX43" s="44">
        <f t="shared" si="3"/>
        <v>147</v>
      </c>
      <c r="BY43" s="32"/>
      <c r="BZ43" s="32"/>
      <c r="CA43" s="31"/>
      <c r="CB43" s="31"/>
      <c r="CC43" s="83"/>
      <c r="CD43" s="83"/>
      <c r="CE43" s="83"/>
      <c r="CF43" s="83"/>
      <c r="CG43" s="83"/>
    </row>
    <row r="44" spans="48:85">
      <c r="AV44" s="9" t="e">
        <v>#NAME?</v>
      </c>
      <c r="AW44" s="73">
        <v>10002</v>
      </c>
      <c r="AX44" s="73" t="str">
        <f t="array" ref="AX44">_xlfn.XLOOKUP(AW44,I:I,O:O,"未找到")</f>
        <v>Normal</v>
      </c>
      <c r="AY44" s="32"/>
      <c r="AZ44" s="32"/>
      <c r="BA44" s="64" t="str">
        <f>IF(INDEX(英雄卡分表!S:S,MATCH($AW44,英雄卡分表!$A:$A,0))=0,"",INDEX(英雄卡分表!S:S,MATCH($AW44,英雄卡分表!$A:$A,0)))</f>
        <v>回合开始时，对随机敌方发射导弹造成{0}点爆炸伤害，我方每触发一次爆炸，所有爆炸伤害永久加{1}，范围永久增加{2}</v>
      </c>
      <c r="BB44" s="76"/>
      <c r="BC44" s="76"/>
      <c r="BD44" s="45">
        <f>AW44*100+IF(AW44="","",COUNTIF($AW$4:AW44,AW44))</f>
        <v>1000211</v>
      </c>
      <c r="BE44" s="45" t="str">
        <f t="array" ref="BE44">_xlfn.XLOOKUP(AW44,英雄卡分表!A:A,英雄卡分表!AM:AM,"未找到")</f>
        <v>Bullet</v>
      </c>
      <c r="BF44" s="45">
        <f>INDEX(K:K,MATCH(AW44,I:I,0))</f>
        <v>1</v>
      </c>
      <c r="BG44" s="44">
        <f>IF(AW44="","",COUNTIF($AW$4:AW44,AW44))</f>
        <v>11</v>
      </c>
      <c r="BH44" s="77">
        <v>10</v>
      </c>
      <c r="BI44" s="44">
        <f t="array" ref="BI44">_xlfn.XLOOKUP(AW44,I:I,Q:Q,"未找到")</f>
        <v>15</v>
      </c>
      <c r="BJ44" s="44">
        <f>BI44*$C$8*_xlfn.XLOOKUP(BG44,B:B,C:C,"未找到")</f>
        <v>780</v>
      </c>
      <c r="BK44" s="78">
        <v>0.8</v>
      </c>
      <c r="BL44" s="78">
        <v>0.16</v>
      </c>
      <c r="BM44" s="79">
        <f t="shared" si="0"/>
        <v>26</v>
      </c>
      <c r="BN44" s="82">
        <v>26</v>
      </c>
      <c r="BO44" s="78">
        <f t="shared" si="1"/>
        <v>0.64</v>
      </c>
      <c r="BP44" s="79">
        <f t="shared" si="2"/>
        <v>500</v>
      </c>
      <c r="BQ44" s="82">
        <v>470</v>
      </c>
      <c r="BR44" s="44">
        <v>51.3</v>
      </c>
      <c r="BS44" s="44">
        <v>0.75</v>
      </c>
      <c r="BT44" s="44">
        <v>0.6</v>
      </c>
      <c r="BU44" s="44">
        <v>2</v>
      </c>
      <c r="BV44" s="44">
        <v>2.3</v>
      </c>
      <c r="BW44" s="32"/>
      <c r="BX44" s="44">
        <f t="shared" si="3"/>
        <v>156</v>
      </c>
      <c r="BY44" s="32"/>
      <c r="BZ44" s="32"/>
      <c r="CA44" s="31"/>
      <c r="CB44" s="31"/>
      <c r="CC44" s="83"/>
      <c r="CD44" s="83"/>
      <c r="CE44" s="83"/>
      <c r="CF44" s="83"/>
      <c r="CG44" s="83"/>
    </row>
    <row r="45" spans="48:85">
      <c r="AV45" s="9" t="e">
        <v>#NAME?</v>
      </c>
      <c r="AW45" s="73">
        <v>10002</v>
      </c>
      <c r="AX45" s="73" t="str">
        <f t="array" ref="AX45">_xlfn.XLOOKUP(AW45,I:I,O:O,"未找到")</f>
        <v>Normal</v>
      </c>
      <c r="AY45" s="32"/>
      <c r="AZ45" s="32"/>
      <c r="BA45" s="64" t="str">
        <f>IF(INDEX(英雄卡分表!S:S,MATCH($AW45,英雄卡分表!$A:$A,0))=0,"",INDEX(英雄卡分表!S:S,MATCH($AW45,英雄卡分表!$A:$A,0)))</f>
        <v>回合开始时，对随机敌方发射导弹造成{0}点爆炸伤害，我方每触发一次爆炸，所有爆炸伤害永久加{1}，范围永久增加{2}</v>
      </c>
      <c r="BB45" s="76"/>
      <c r="BC45" s="76"/>
      <c r="BD45" s="45">
        <f>AW45*100+IF(AW45="","",COUNTIF($AW$4:AW45,AW45))</f>
        <v>1000212</v>
      </c>
      <c r="BE45" s="45" t="str">
        <f t="array" ref="BE45">_xlfn.XLOOKUP(AW45,英雄卡分表!A:A,英雄卡分表!AM:AM,"未找到")</f>
        <v>Bullet</v>
      </c>
      <c r="BF45" s="45">
        <f>INDEX(K:K,MATCH(AW45,I:I,0))</f>
        <v>1</v>
      </c>
      <c r="BG45" s="44">
        <f>IF(AW45="","",COUNTIF($AW$4:AW45,AW45))</f>
        <v>12</v>
      </c>
      <c r="BH45" s="77">
        <v>10</v>
      </c>
      <c r="BI45" s="44">
        <f t="array" ref="BI45">_xlfn.XLOOKUP(AW45,I:I,Q:Q,"未找到")</f>
        <v>15</v>
      </c>
      <c r="BJ45" s="44">
        <f>BI45*$C$8*_xlfn.XLOOKUP(BG45,B:B,C:C,"未找到")</f>
        <v>810</v>
      </c>
      <c r="BK45" s="78">
        <v>0.8</v>
      </c>
      <c r="BL45" s="78">
        <v>0.16</v>
      </c>
      <c r="BM45" s="79">
        <f t="shared" si="0"/>
        <v>27</v>
      </c>
      <c r="BN45" s="82">
        <v>26</v>
      </c>
      <c r="BO45" s="78">
        <f t="shared" si="1"/>
        <v>0.64</v>
      </c>
      <c r="BP45" s="79">
        <f t="shared" si="2"/>
        <v>520</v>
      </c>
      <c r="BQ45" s="82">
        <v>490</v>
      </c>
      <c r="BR45" s="44">
        <v>51.3</v>
      </c>
      <c r="BS45" s="44">
        <v>0.75</v>
      </c>
      <c r="BT45" s="44">
        <v>0.6</v>
      </c>
      <c r="BU45" s="44">
        <v>2</v>
      </c>
      <c r="BV45" s="44">
        <v>2.3</v>
      </c>
      <c r="BW45" s="32"/>
      <c r="BX45" s="44">
        <f t="shared" si="3"/>
        <v>162</v>
      </c>
      <c r="BY45" s="32"/>
      <c r="BZ45" s="32"/>
      <c r="CA45" s="31"/>
      <c r="CB45" s="31"/>
      <c r="CC45" s="83"/>
      <c r="CD45" s="83"/>
      <c r="CE45" s="83"/>
      <c r="CF45" s="83"/>
      <c r="CG45" s="83"/>
    </row>
    <row r="46" spans="48:85">
      <c r="AV46" s="9" t="e">
        <v>#NAME?</v>
      </c>
      <c r="AW46" s="73">
        <v>10002</v>
      </c>
      <c r="AX46" s="73" t="str">
        <f t="array" ref="AX46">_xlfn.XLOOKUP(AW46,I:I,O:O,"未找到")</f>
        <v>Normal</v>
      </c>
      <c r="AY46" s="32"/>
      <c r="AZ46" s="32"/>
      <c r="BA46" s="64" t="str">
        <f>IF(INDEX(英雄卡分表!S:S,MATCH($AW46,英雄卡分表!$A:$A,0))=0,"",INDEX(英雄卡分表!S:S,MATCH($AW46,英雄卡分表!$A:$A,0)))</f>
        <v>回合开始时，对随机敌方发射导弹造成{0}点爆炸伤害，我方每触发一次爆炸，所有爆炸伤害永久加{1}，范围永久增加{2}</v>
      </c>
      <c r="BB46" s="76"/>
      <c r="BC46" s="76"/>
      <c r="BD46" s="45">
        <f>AW46*100+IF(AW46="","",COUNTIF($AW$4:AW46,AW46))</f>
        <v>1000213</v>
      </c>
      <c r="BE46" s="45" t="str">
        <f t="array" ref="BE46">_xlfn.XLOOKUP(AW46,英雄卡分表!A:A,英雄卡分表!AM:AM,"未找到")</f>
        <v>Bullet</v>
      </c>
      <c r="BF46" s="45">
        <f>INDEX(K:K,MATCH(AW46,I:I,0))</f>
        <v>1</v>
      </c>
      <c r="BG46" s="44">
        <f>IF(AW46="","",COUNTIF($AW$4:AW46,AW46))</f>
        <v>13</v>
      </c>
      <c r="BH46" s="77">
        <v>10</v>
      </c>
      <c r="BI46" s="44">
        <f t="array" ref="BI46">_xlfn.XLOOKUP(AW46,I:I,Q:Q,"未找到")</f>
        <v>15</v>
      </c>
      <c r="BJ46" s="44">
        <f>BI46*$C$8*_xlfn.XLOOKUP(BG46,B:B,C:C,"未找到")</f>
        <v>840</v>
      </c>
      <c r="BK46" s="78">
        <v>0.8</v>
      </c>
      <c r="BL46" s="78">
        <v>0.16</v>
      </c>
      <c r="BM46" s="79">
        <f t="shared" si="0"/>
        <v>28</v>
      </c>
      <c r="BN46" s="82">
        <v>30</v>
      </c>
      <c r="BO46" s="78">
        <f t="shared" si="1"/>
        <v>0.64</v>
      </c>
      <c r="BP46" s="79">
        <f t="shared" si="2"/>
        <v>540</v>
      </c>
      <c r="BQ46" s="82">
        <v>510</v>
      </c>
      <c r="BR46" s="44">
        <v>51.3</v>
      </c>
      <c r="BS46" s="44">
        <v>0.75</v>
      </c>
      <c r="BT46" s="44">
        <v>0.6</v>
      </c>
      <c r="BU46" s="44">
        <v>2</v>
      </c>
      <c r="BV46" s="44">
        <v>2.3</v>
      </c>
      <c r="BW46" s="32"/>
      <c r="BX46" s="44">
        <f t="shared" si="3"/>
        <v>168</v>
      </c>
      <c r="BY46" s="32"/>
      <c r="BZ46" s="32"/>
      <c r="CA46" s="31"/>
      <c r="CB46" s="31"/>
      <c r="CC46" s="83"/>
      <c r="CD46" s="83"/>
      <c r="CE46" s="83"/>
      <c r="CF46" s="83"/>
      <c r="CG46" s="83"/>
    </row>
    <row r="47" spans="48:85">
      <c r="AV47" s="9" t="e">
        <v>#NAME?</v>
      </c>
      <c r="AW47" s="73">
        <v>10002</v>
      </c>
      <c r="AX47" s="73" t="str">
        <f t="array" ref="AX47">_xlfn.XLOOKUP(AW47,I:I,O:O,"未找到")</f>
        <v>Normal</v>
      </c>
      <c r="AY47" s="32"/>
      <c r="AZ47" s="32"/>
      <c r="BA47" s="64" t="str">
        <f>IF(INDEX(英雄卡分表!S:S,MATCH($AW47,英雄卡分表!$A:$A,0))=0,"",INDEX(英雄卡分表!S:S,MATCH($AW47,英雄卡分表!$A:$A,0)))</f>
        <v>回合开始时，对随机敌方发射导弹造成{0}点爆炸伤害，我方每触发一次爆炸，所有爆炸伤害永久加{1}，范围永久增加{2}</v>
      </c>
      <c r="BB47" s="76"/>
      <c r="BC47" s="76"/>
      <c r="BD47" s="45">
        <f>AW47*100+IF(AW47="","",COUNTIF($AW$4:AW47,AW47))</f>
        <v>1000214</v>
      </c>
      <c r="BE47" s="45" t="str">
        <f t="array" ref="BE47">_xlfn.XLOOKUP(AW47,英雄卡分表!A:A,英雄卡分表!AM:AM,"未找到")</f>
        <v>Bullet</v>
      </c>
      <c r="BF47" s="45">
        <f>INDEX(K:K,MATCH(AW47,I:I,0))</f>
        <v>1</v>
      </c>
      <c r="BG47" s="44">
        <f>IF(AW47="","",COUNTIF($AW$4:AW47,AW47))</f>
        <v>14</v>
      </c>
      <c r="BH47" s="77">
        <v>10</v>
      </c>
      <c r="BI47" s="44">
        <f t="array" ref="BI47">_xlfn.XLOOKUP(AW47,I:I,Q:Q,"未找到")</f>
        <v>15</v>
      </c>
      <c r="BJ47" s="44">
        <f>BI47*$C$8*_xlfn.XLOOKUP(BG47,B:B,C:C,"未找到")</f>
        <v>870</v>
      </c>
      <c r="BK47" s="78">
        <v>0.8</v>
      </c>
      <c r="BL47" s="78">
        <v>0.16</v>
      </c>
      <c r="BM47" s="79">
        <f t="shared" si="0"/>
        <v>29</v>
      </c>
      <c r="BN47" s="82">
        <v>30</v>
      </c>
      <c r="BO47" s="78">
        <f t="shared" si="1"/>
        <v>0.64</v>
      </c>
      <c r="BP47" s="79">
        <f t="shared" si="2"/>
        <v>560</v>
      </c>
      <c r="BQ47" s="82">
        <v>530</v>
      </c>
      <c r="BR47" s="44">
        <v>51.3</v>
      </c>
      <c r="BS47" s="44">
        <v>0.75</v>
      </c>
      <c r="BT47" s="44">
        <v>0.6</v>
      </c>
      <c r="BU47" s="44">
        <v>2</v>
      </c>
      <c r="BV47" s="44">
        <v>2.3</v>
      </c>
      <c r="BW47" s="32"/>
      <c r="BX47" s="44">
        <f t="shared" si="3"/>
        <v>174</v>
      </c>
      <c r="BY47" s="32"/>
      <c r="BZ47" s="32"/>
      <c r="CA47" s="31"/>
      <c r="CB47" s="31"/>
      <c r="CC47" s="83"/>
      <c r="CD47" s="83"/>
      <c r="CE47" s="83"/>
      <c r="CF47" s="83"/>
      <c r="CG47" s="83"/>
    </row>
    <row r="48" spans="48:85">
      <c r="AV48" s="9" t="e">
        <v>#NAME?</v>
      </c>
      <c r="AW48" s="73">
        <v>10002</v>
      </c>
      <c r="AX48" s="73" t="str">
        <f t="array" ref="AX48">_xlfn.XLOOKUP(AW48,I:I,O:O,"未找到")</f>
        <v>Normal</v>
      </c>
      <c r="AY48" s="32"/>
      <c r="AZ48" s="32"/>
      <c r="BA48" s="64" t="str">
        <f>IF(INDEX(英雄卡分表!S:S,MATCH($AW48,英雄卡分表!$A:$A,0))=0,"",INDEX(英雄卡分表!S:S,MATCH($AW48,英雄卡分表!$A:$A,0)))</f>
        <v>回合开始时，对随机敌方发射导弹造成{0}点爆炸伤害，我方每触发一次爆炸，所有爆炸伤害永久加{1}，范围永久增加{2}</v>
      </c>
      <c r="BB48" s="76"/>
      <c r="BC48" s="76"/>
      <c r="BD48" s="45">
        <f>AW48*100+IF(AW48="","",COUNTIF($AW$4:AW48,AW48))</f>
        <v>1000215</v>
      </c>
      <c r="BE48" s="45" t="str">
        <f t="array" ref="BE48">_xlfn.XLOOKUP(AW48,英雄卡分表!A:A,英雄卡分表!AM:AM,"未找到")</f>
        <v>Bullet</v>
      </c>
      <c r="BF48" s="45">
        <f>INDEX(K:K,MATCH(AW48,I:I,0))</f>
        <v>1</v>
      </c>
      <c r="BG48" s="44">
        <f>IF(AW48="","",COUNTIF($AW$4:AW48,AW48))</f>
        <v>15</v>
      </c>
      <c r="BH48" s="77">
        <v>0</v>
      </c>
      <c r="BI48" s="44">
        <f t="array" ref="BI48">_xlfn.XLOOKUP(AW48,I:I,Q:Q,"未找到")</f>
        <v>15</v>
      </c>
      <c r="BJ48" s="44">
        <f>BI48*$C$8*_xlfn.XLOOKUP(BG48,B:B,C:C,"未找到")</f>
        <v>900</v>
      </c>
      <c r="BK48" s="78">
        <v>0.8</v>
      </c>
      <c r="BL48" s="78">
        <v>0.16</v>
      </c>
      <c r="BM48" s="79">
        <f t="shared" si="0"/>
        <v>30</v>
      </c>
      <c r="BN48" s="82">
        <v>30</v>
      </c>
      <c r="BO48" s="78">
        <f t="shared" si="1"/>
        <v>0.64</v>
      </c>
      <c r="BP48" s="79">
        <f t="shared" si="2"/>
        <v>580</v>
      </c>
      <c r="BQ48" s="82">
        <v>550</v>
      </c>
      <c r="BR48" s="44">
        <v>51.3</v>
      </c>
      <c r="BS48" s="44">
        <v>0.75</v>
      </c>
      <c r="BT48" s="44">
        <v>0.6</v>
      </c>
      <c r="BU48" s="44">
        <v>2</v>
      </c>
      <c r="BV48" s="44">
        <v>2.3</v>
      </c>
      <c r="BW48" s="32"/>
      <c r="BX48" s="44">
        <f t="shared" si="3"/>
        <v>180</v>
      </c>
      <c r="BY48" s="32"/>
      <c r="BZ48" s="32"/>
      <c r="CA48" s="31"/>
      <c r="CB48" s="31"/>
      <c r="CC48" s="83"/>
      <c r="CD48" s="83"/>
      <c r="CE48" s="83"/>
      <c r="CF48" s="83"/>
      <c r="CG48" s="83"/>
    </row>
    <row r="49" spans="48:85">
      <c r="AV49" s="9" t="e">
        <v>#NAME?</v>
      </c>
      <c r="AW49" s="73">
        <v>10003</v>
      </c>
      <c r="AX49" s="73" t="str">
        <f t="array" ref="AX49">_xlfn.XLOOKUP(AW49,I:I,O:O,"未找到")</f>
        <v>Normal</v>
      </c>
      <c r="AY49" s="32"/>
      <c r="AZ49" s="32"/>
      <c r="BA49" s="64" t="str">
        <f>IF(INDEX(英雄卡分表!S:S,MATCH($AW49,英雄卡分表!$A:$A,0))=0,"",INDEX(英雄卡分表!S:S,MATCH($AW49,英雄卡分表!$A:$A,0)))</f>
        <v>每个我方回合开始时，向最近的敌方单位冲刺，回合结束时，每有{1}连击，自身攻击加{2}，生命加{3}</v>
      </c>
      <c r="BB49" s="76"/>
      <c r="BC49" s="76"/>
      <c r="BD49" s="45">
        <f>AW49*100+IF(AW49="","",COUNTIF($AW$4:AW49,AW49))</f>
        <v>1000301</v>
      </c>
      <c r="BE49" s="45" t="str">
        <f t="array" ref="BE49">_xlfn.XLOOKUP(AW49,英雄卡分表!A:A,英雄卡分表!AM:AM,"未找到")</f>
        <v>MoveToNearestEnemy</v>
      </c>
      <c r="BF49" s="45">
        <f>INDEX(K:K,MATCH(AW49,I:I,0))</f>
        <v>1</v>
      </c>
      <c r="BG49" s="44">
        <f>IF(AW49="","",COUNTIF($AW$4:AW49,AW49))</f>
        <v>1</v>
      </c>
      <c r="BH49" s="77">
        <v>1</v>
      </c>
      <c r="BI49" s="44">
        <f t="array" ref="BI49">_xlfn.XLOOKUP(AW49,I:I,Q:Q,"未找到")</f>
        <v>18</v>
      </c>
      <c r="BJ49" s="44">
        <f>BI49*$C$8*_xlfn.XLOOKUP(BG49,B:B,C:C,"未找到")</f>
        <v>540</v>
      </c>
      <c r="BK49" s="78">
        <v>0.8</v>
      </c>
      <c r="BL49" s="78">
        <v>0.3</v>
      </c>
      <c r="BM49" s="79">
        <f t="shared" si="0"/>
        <v>34</v>
      </c>
      <c r="BN49" s="81">
        <v>31</v>
      </c>
      <c r="BO49" s="78">
        <f t="shared" si="1"/>
        <v>0.5</v>
      </c>
      <c r="BP49" s="79">
        <f t="shared" si="2"/>
        <v>270</v>
      </c>
      <c r="BQ49" s="81">
        <v>270</v>
      </c>
      <c r="BR49" s="44">
        <v>51.3</v>
      </c>
      <c r="BS49" s="44">
        <v>0.75</v>
      </c>
      <c r="BT49" s="44">
        <v>0.6</v>
      </c>
      <c r="BU49" s="44">
        <v>2</v>
      </c>
      <c r="BV49" s="44">
        <v>2.3</v>
      </c>
      <c r="BW49" s="32"/>
      <c r="BX49" s="44">
        <f t="shared" si="3"/>
        <v>108</v>
      </c>
      <c r="BY49" s="32"/>
      <c r="BZ49" s="32"/>
      <c r="CA49" s="31"/>
      <c r="CB49" s="31"/>
      <c r="CC49" s="83"/>
      <c r="CD49" s="83"/>
      <c r="CE49" s="83"/>
      <c r="CF49" s="83"/>
      <c r="CG49" s="83"/>
    </row>
    <row r="50" spans="48:85">
      <c r="AV50" s="9" t="e">
        <v>#NAME?</v>
      </c>
      <c r="AW50" s="73">
        <v>10003</v>
      </c>
      <c r="AX50" s="73" t="str">
        <f t="array" ref="AX50">_xlfn.XLOOKUP(AW50,I:I,O:O,"未找到")</f>
        <v>Normal</v>
      </c>
      <c r="AY50" s="32"/>
      <c r="AZ50" s="32"/>
      <c r="BA50" s="64" t="str">
        <f>IF(INDEX(英雄卡分表!S:S,MATCH($AW50,英雄卡分表!$A:$A,0))=0,"",INDEX(英雄卡分表!S:S,MATCH($AW50,英雄卡分表!$A:$A,0)))</f>
        <v>每个我方回合开始时，向最近的敌方单位冲刺，回合结束时，每有{1}连击，自身攻击加{2}，生命加{3}</v>
      </c>
      <c r="BB50" s="76"/>
      <c r="BC50" s="76"/>
      <c r="BD50" s="45">
        <f>AW50*100+IF(AW50="","",COUNTIF($AW$4:AW50,AW50))</f>
        <v>1000302</v>
      </c>
      <c r="BE50" s="45" t="str">
        <f t="array" ref="BE50">_xlfn.XLOOKUP(AW50,英雄卡分表!A:A,英雄卡分表!AM:AM,"未找到")</f>
        <v>MoveToNearestEnemy</v>
      </c>
      <c r="BF50" s="45">
        <f>INDEX(K:K,MATCH(AW50,I:I,0))</f>
        <v>1</v>
      </c>
      <c r="BG50" s="44">
        <f>IF(AW50="","",COUNTIF($AW$4:AW50,AW50))</f>
        <v>2</v>
      </c>
      <c r="BH50" s="77">
        <v>2</v>
      </c>
      <c r="BI50" s="44">
        <f t="array" ref="BI50">_xlfn.XLOOKUP(AW50,I:I,Q:Q,"未找到")</f>
        <v>18</v>
      </c>
      <c r="BJ50" s="44">
        <f>BI50*$C$8*_xlfn.XLOOKUP(BG50,B:B,C:C,"未找到")</f>
        <v>576</v>
      </c>
      <c r="BK50" s="78">
        <v>0.8</v>
      </c>
      <c r="BL50" s="78">
        <v>0.3</v>
      </c>
      <c r="BM50" s="79">
        <f t="shared" si="0"/>
        <v>36</v>
      </c>
      <c r="BN50" s="82">
        <v>32</v>
      </c>
      <c r="BO50" s="78">
        <f t="shared" si="1"/>
        <v>0.5</v>
      </c>
      <c r="BP50" s="79">
        <f t="shared" si="2"/>
        <v>290</v>
      </c>
      <c r="BQ50" s="82">
        <v>290</v>
      </c>
      <c r="BR50" s="44">
        <v>51.3</v>
      </c>
      <c r="BS50" s="44">
        <v>0.75</v>
      </c>
      <c r="BT50" s="44">
        <v>0.6</v>
      </c>
      <c r="BU50" s="44">
        <v>2</v>
      </c>
      <c r="BV50" s="44">
        <v>2.3</v>
      </c>
      <c r="BW50" s="32"/>
      <c r="BX50" s="44">
        <f t="shared" si="3"/>
        <v>115.2</v>
      </c>
      <c r="BY50" s="32"/>
      <c r="BZ50" s="32"/>
      <c r="CA50" s="31"/>
      <c r="CB50" s="31"/>
      <c r="CC50" s="83"/>
      <c r="CD50" s="83"/>
      <c r="CE50" s="83"/>
      <c r="CF50" s="83"/>
      <c r="CG50" s="83"/>
    </row>
    <row r="51" spans="48:85">
      <c r="AV51" s="9" t="e">
        <v>#NAME?</v>
      </c>
      <c r="AW51" s="73">
        <v>10003</v>
      </c>
      <c r="AX51" s="73" t="str">
        <f t="array" ref="AX51">_xlfn.XLOOKUP(AW51,I:I,O:O,"未找到")</f>
        <v>Normal</v>
      </c>
      <c r="AY51" s="32"/>
      <c r="AZ51" s="32"/>
      <c r="BA51" s="64" t="str">
        <f>IF(INDEX(英雄卡分表!S:S,MATCH($AW51,英雄卡分表!$A:$A,0))=0,"",INDEX(英雄卡分表!S:S,MATCH($AW51,英雄卡分表!$A:$A,0)))</f>
        <v>每个我方回合开始时，向最近的敌方单位冲刺，回合结束时，每有{1}连击，自身攻击加{2}，生命加{3}</v>
      </c>
      <c r="BB51" s="76"/>
      <c r="BC51" s="76"/>
      <c r="BD51" s="45">
        <f>AW51*100+IF(AW51="","",COUNTIF($AW$4:AW51,AW51))</f>
        <v>1000303</v>
      </c>
      <c r="BE51" s="45" t="str">
        <f t="array" ref="BE51">_xlfn.XLOOKUP(AW51,英雄卡分表!A:A,英雄卡分表!AM:AM,"未找到")</f>
        <v>MoveToNearestEnemy</v>
      </c>
      <c r="BF51" s="45">
        <f>INDEX(K:K,MATCH(AW51,I:I,0))</f>
        <v>1</v>
      </c>
      <c r="BG51" s="44">
        <f>IF(AW51="","",COUNTIF($AW$4:AW51,AW51))</f>
        <v>3</v>
      </c>
      <c r="BH51" s="77">
        <v>3</v>
      </c>
      <c r="BI51" s="44">
        <f t="array" ref="BI51">_xlfn.XLOOKUP(AW51,I:I,Q:Q,"未找到")</f>
        <v>18</v>
      </c>
      <c r="BJ51" s="44">
        <f>BI51*$C$8*_xlfn.XLOOKUP(BG51,B:B,C:C,"未找到")</f>
        <v>612</v>
      </c>
      <c r="BK51" s="78">
        <v>0.8</v>
      </c>
      <c r="BL51" s="78">
        <v>0.3</v>
      </c>
      <c r="BM51" s="79">
        <f t="shared" si="0"/>
        <v>38</v>
      </c>
      <c r="BN51" s="82">
        <v>33</v>
      </c>
      <c r="BO51" s="78">
        <f t="shared" si="1"/>
        <v>0.5</v>
      </c>
      <c r="BP51" s="79">
        <f t="shared" si="2"/>
        <v>310</v>
      </c>
      <c r="BQ51" s="82">
        <v>310</v>
      </c>
      <c r="BR51" s="44">
        <v>51.3</v>
      </c>
      <c r="BS51" s="44">
        <v>0.75</v>
      </c>
      <c r="BT51" s="44">
        <v>0.6</v>
      </c>
      <c r="BU51" s="44">
        <v>2</v>
      </c>
      <c r="BV51" s="44">
        <v>2.3</v>
      </c>
      <c r="BW51" s="32"/>
      <c r="BX51" s="44">
        <f t="shared" si="3"/>
        <v>122.4</v>
      </c>
      <c r="BY51" s="32"/>
      <c r="BZ51" s="32"/>
      <c r="CA51" s="31"/>
      <c r="CB51" s="31"/>
      <c r="CC51" s="83"/>
      <c r="CD51" s="83"/>
      <c r="CE51" s="83"/>
      <c r="CF51" s="83"/>
      <c r="CG51" s="83"/>
    </row>
    <row r="52" spans="48:85">
      <c r="AV52" s="9" t="e">
        <v>#NAME?</v>
      </c>
      <c r="AW52" s="73">
        <v>10003</v>
      </c>
      <c r="AX52" s="73" t="str">
        <f t="array" ref="AX52">_xlfn.XLOOKUP(AW52,I:I,O:O,"未找到")</f>
        <v>Normal</v>
      </c>
      <c r="AY52" s="32"/>
      <c r="AZ52" s="32"/>
      <c r="BA52" s="64" t="str">
        <f>IF(INDEX(英雄卡分表!S:S,MATCH($AW52,英雄卡分表!$A:$A,0))=0,"",INDEX(英雄卡分表!S:S,MATCH($AW52,英雄卡分表!$A:$A,0)))</f>
        <v>每个我方回合开始时，向最近的敌方单位冲刺，回合结束时，每有{1}连击，自身攻击加{2}，生命加{3}</v>
      </c>
      <c r="BB52" s="76"/>
      <c r="BC52" s="76"/>
      <c r="BD52" s="45">
        <f>AW52*100+IF(AW52="","",COUNTIF($AW$4:AW52,AW52))</f>
        <v>1000304</v>
      </c>
      <c r="BE52" s="45" t="str">
        <f t="array" ref="BE52">_xlfn.XLOOKUP(AW52,英雄卡分表!A:A,英雄卡分表!AM:AM,"未找到")</f>
        <v>MoveToNearestEnemy</v>
      </c>
      <c r="BF52" s="45">
        <f>INDEX(K:K,MATCH(AW52,I:I,0))</f>
        <v>1</v>
      </c>
      <c r="BG52" s="44">
        <f>IF(AW52="","",COUNTIF($AW$4:AW52,AW52))</f>
        <v>4</v>
      </c>
      <c r="BH52" s="77">
        <v>4</v>
      </c>
      <c r="BI52" s="44">
        <f t="array" ref="BI52">_xlfn.XLOOKUP(AW52,I:I,Q:Q,"未找到")</f>
        <v>18</v>
      </c>
      <c r="BJ52" s="44">
        <f>BI52*$C$8*_xlfn.XLOOKUP(BG52,B:B,C:C,"未找到")</f>
        <v>648</v>
      </c>
      <c r="BK52" s="78">
        <v>0.8</v>
      </c>
      <c r="BL52" s="78">
        <v>0.3</v>
      </c>
      <c r="BM52" s="79">
        <f t="shared" si="0"/>
        <v>41</v>
      </c>
      <c r="BN52" s="82">
        <v>34</v>
      </c>
      <c r="BO52" s="78">
        <f t="shared" si="1"/>
        <v>0.5</v>
      </c>
      <c r="BP52" s="79">
        <f t="shared" si="2"/>
        <v>330</v>
      </c>
      <c r="BQ52" s="82">
        <v>330</v>
      </c>
      <c r="BR52" s="44">
        <v>51.3</v>
      </c>
      <c r="BS52" s="44">
        <v>0.75</v>
      </c>
      <c r="BT52" s="44">
        <v>0.6</v>
      </c>
      <c r="BU52" s="44">
        <v>2</v>
      </c>
      <c r="BV52" s="44">
        <v>2.3</v>
      </c>
      <c r="BW52" s="32"/>
      <c r="BX52" s="44">
        <f t="shared" si="3"/>
        <v>129.6</v>
      </c>
      <c r="BY52" s="32"/>
      <c r="BZ52" s="32"/>
      <c r="CA52" s="31"/>
      <c r="CB52" s="31"/>
      <c r="CC52" s="83"/>
      <c r="CD52" s="83"/>
      <c r="CE52" s="83"/>
      <c r="CF52" s="83"/>
      <c r="CG52" s="83"/>
    </row>
    <row r="53" spans="48:85">
      <c r="AV53" s="9" t="e">
        <v>#NAME?</v>
      </c>
      <c r="AW53" s="73">
        <v>10003</v>
      </c>
      <c r="AX53" s="73" t="str">
        <f t="array" ref="AX53">_xlfn.XLOOKUP(AW53,I:I,O:O,"未找到")</f>
        <v>Normal</v>
      </c>
      <c r="AY53" s="32"/>
      <c r="AZ53" s="32"/>
      <c r="BA53" s="64" t="str">
        <f>IF(INDEX(英雄卡分表!S:S,MATCH($AW53,英雄卡分表!$A:$A,0))=0,"",INDEX(英雄卡分表!S:S,MATCH($AW53,英雄卡分表!$A:$A,0)))</f>
        <v>每个我方回合开始时，向最近的敌方单位冲刺，回合结束时，每有{1}连击，自身攻击加{2}，生命加{3}</v>
      </c>
      <c r="BB53" s="76"/>
      <c r="BC53" s="76"/>
      <c r="BD53" s="45">
        <f>AW53*100+IF(AW53="","",COUNTIF($AW$4:AW53,AW53))</f>
        <v>1000305</v>
      </c>
      <c r="BE53" s="45" t="str">
        <f t="array" ref="BE53">_xlfn.XLOOKUP(AW53,英雄卡分表!A:A,英雄卡分表!AM:AM,"未找到")</f>
        <v>MoveToNearestEnemy</v>
      </c>
      <c r="BF53" s="45">
        <f>INDEX(K:K,MATCH(AW53,I:I,0))</f>
        <v>1</v>
      </c>
      <c r="BG53" s="44">
        <f>IF(AW53="","",COUNTIF($AW$4:AW53,AW53))</f>
        <v>5</v>
      </c>
      <c r="BH53" s="77">
        <v>5</v>
      </c>
      <c r="BI53" s="44">
        <f t="array" ref="BI53">_xlfn.XLOOKUP(AW53,I:I,Q:Q,"未找到")</f>
        <v>18</v>
      </c>
      <c r="BJ53" s="44">
        <f>BI53*$C$8*_xlfn.XLOOKUP(BG53,B:B,C:C,"未找到")</f>
        <v>684</v>
      </c>
      <c r="BK53" s="78">
        <v>0.8</v>
      </c>
      <c r="BL53" s="78">
        <v>0.3</v>
      </c>
      <c r="BM53" s="79">
        <f t="shared" si="0"/>
        <v>43</v>
      </c>
      <c r="BN53" s="82">
        <v>35</v>
      </c>
      <c r="BO53" s="78">
        <f t="shared" si="1"/>
        <v>0.5</v>
      </c>
      <c r="BP53" s="79">
        <f t="shared" si="2"/>
        <v>350</v>
      </c>
      <c r="BQ53" s="82">
        <v>350</v>
      </c>
      <c r="BR53" s="44">
        <v>51.3</v>
      </c>
      <c r="BS53" s="44">
        <v>0.75</v>
      </c>
      <c r="BT53" s="44">
        <v>0.6</v>
      </c>
      <c r="BU53" s="44">
        <v>2</v>
      </c>
      <c r="BV53" s="44">
        <v>2.3</v>
      </c>
      <c r="BW53" s="32"/>
      <c r="BX53" s="44">
        <f t="shared" si="3"/>
        <v>136.8</v>
      </c>
      <c r="BY53" s="32"/>
      <c r="BZ53" s="32"/>
      <c r="CA53" s="31"/>
      <c r="CB53" s="31"/>
      <c r="CC53" s="83"/>
      <c r="CD53" s="83"/>
      <c r="CE53" s="83"/>
      <c r="CF53" s="83"/>
      <c r="CG53" s="83"/>
    </row>
    <row r="54" spans="48:85">
      <c r="AV54" s="9" t="e">
        <v>#NAME?</v>
      </c>
      <c r="AW54" s="73">
        <v>10003</v>
      </c>
      <c r="AX54" s="73" t="str">
        <f t="array" ref="AX54">_xlfn.XLOOKUP(AW54,I:I,O:O,"未找到")</f>
        <v>Normal</v>
      </c>
      <c r="AY54" s="32"/>
      <c r="AZ54" s="32"/>
      <c r="BA54" s="64" t="str">
        <f>IF(INDEX(英雄卡分表!S:S,MATCH($AW54,英雄卡分表!$A:$A,0))=0,"",INDEX(英雄卡分表!S:S,MATCH($AW54,英雄卡分表!$A:$A,0)))</f>
        <v>每个我方回合开始时，向最近的敌方单位冲刺，回合结束时，每有{1}连击，自身攻击加{2}，生命加{3}</v>
      </c>
      <c r="BB54" s="76"/>
      <c r="BC54" s="76"/>
      <c r="BD54" s="45">
        <f>AW54*100+IF(AW54="","",COUNTIF($AW$4:AW54,AW54))</f>
        <v>1000306</v>
      </c>
      <c r="BE54" s="45" t="str">
        <f t="array" ref="BE54">_xlfn.XLOOKUP(AW54,英雄卡分表!A:A,英雄卡分表!AM:AM,"未找到")</f>
        <v>MoveToNearestEnemy</v>
      </c>
      <c r="BF54" s="45">
        <f>INDEX(K:K,MATCH(AW54,I:I,0))</f>
        <v>1</v>
      </c>
      <c r="BG54" s="44">
        <f>IF(AW54="","",COUNTIF($AW$4:AW54,AW54))</f>
        <v>6</v>
      </c>
      <c r="BH54" s="77">
        <v>6</v>
      </c>
      <c r="BI54" s="44">
        <f t="array" ref="BI54">_xlfn.XLOOKUP(AW54,I:I,Q:Q,"未找到")</f>
        <v>18</v>
      </c>
      <c r="BJ54" s="44">
        <f>BI54*$C$8*_xlfn.XLOOKUP(BG54,B:B,C:C,"未找到")</f>
        <v>738</v>
      </c>
      <c r="BK54" s="78">
        <v>0.8</v>
      </c>
      <c r="BL54" s="78">
        <v>0.3</v>
      </c>
      <c r="BM54" s="79">
        <f t="shared" si="0"/>
        <v>46</v>
      </c>
      <c r="BN54" s="82">
        <v>36</v>
      </c>
      <c r="BO54" s="78">
        <f t="shared" si="1"/>
        <v>0.5</v>
      </c>
      <c r="BP54" s="79">
        <f t="shared" si="2"/>
        <v>370</v>
      </c>
      <c r="BQ54" s="82">
        <v>370</v>
      </c>
      <c r="BR54" s="44">
        <v>51.3</v>
      </c>
      <c r="BS54" s="44">
        <v>0.75</v>
      </c>
      <c r="BT54" s="44">
        <v>0.6</v>
      </c>
      <c r="BU54" s="44">
        <v>2</v>
      </c>
      <c r="BV54" s="44">
        <v>2.3</v>
      </c>
      <c r="BW54" s="32"/>
      <c r="BX54" s="44">
        <f t="shared" si="3"/>
        <v>147.6</v>
      </c>
      <c r="BY54" s="32"/>
      <c r="BZ54" s="32"/>
      <c r="CA54" s="31"/>
      <c r="CB54" s="31"/>
      <c r="CC54" s="83"/>
      <c r="CD54" s="83"/>
      <c r="CE54" s="83"/>
      <c r="CF54" s="83"/>
      <c r="CG54" s="83"/>
    </row>
    <row r="55" spans="48:85">
      <c r="AV55" s="9" t="e">
        <v>#NAME?</v>
      </c>
      <c r="AW55" s="73">
        <v>10003</v>
      </c>
      <c r="AX55" s="73" t="str">
        <f t="array" ref="AX55">_xlfn.XLOOKUP(AW55,I:I,O:O,"未找到")</f>
        <v>Normal</v>
      </c>
      <c r="AY55" s="32"/>
      <c r="AZ55" s="32"/>
      <c r="BA55" s="64" t="str">
        <f>IF(INDEX(英雄卡分表!S:S,MATCH($AW55,英雄卡分表!$A:$A,0))=0,"",INDEX(英雄卡分表!S:S,MATCH($AW55,英雄卡分表!$A:$A,0)))</f>
        <v>每个我方回合开始时，向最近的敌方单位冲刺，回合结束时，每有{1}连击，自身攻击加{2}，生命加{3}</v>
      </c>
      <c r="BB55" s="76"/>
      <c r="BC55" s="76"/>
      <c r="BD55" s="45">
        <f>AW55*100+IF(AW55="","",COUNTIF($AW$4:AW55,AW55))</f>
        <v>1000307</v>
      </c>
      <c r="BE55" s="45" t="str">
        <f t="array" ref="BE55">_xlfn.XLOOKUP(AW55,英雄卡分表!A:A,英雄卡分表!AM:AM,"未找到")</f>
        <v>MoveToNearestEnemy</v>
      </c>
      <c r="BF55" s="45">
        <f>INDEX(K:K,MATCH(AW55,I:I,0))</f>
        <v>1</v>
      </c>
      <c r="BG55" s="44">
        <f>IF(AW55="","",COUNTIF($AW$4:AW55,AW55))</f>
        <v>7</v>
      </c>
      <c r="BH55" s="77">
        <v>7</v>
      </c>
      <c r="BI55" s="44">
        <f t="array" ref="BI55">_xlfn.XLOOKUP(AW55,I:I,Q:Q,"未找到")</f>
        <v>18</v>
      </c>
      <c r="BJ55" s="44">
        <f>BI55*$C$8*_xlfn.XLOOKUP(BG55,B:B,C:C,"未找到")</f>
        <v>774</v>
      </c>
      <c r="BK55" s="78">
        <v>0.8</v>
      </c>
      <c r="BL55" s="78">
        <v>0.3</v>
      </c>
      <c r="BM55" s="79">
        <f t="shared" si="0"/>
        <v>48</v>
      </c>
      <c r="BN55" s="82">
        <v>37</v>
      </c>
      <c r="BO55" s="78">
        <f t="shared" si="1"/>
        <v>0.5</v>
      </c>
      <c r="BP55" s="79">
        <f t="shared" si="2"/>
        <v>390</v>
      </c>
      <c r="BQ55" s="82">
        <v>390</v>
      </c>
      <c r="BR55" s="44">
        <v>51.3</v>
      </c>
      <c r="BS55" s="44">
        <v>0.75</v>
      </c>
      <c r="BT55" s="44">
        <v>0.6</v>
      </c>
      <c r="BU55" s="44">
        <v>2</v>
      </c>
      <c r="BV55" s="44">
        <v>2.3</v>
      </c>
      <c r="BW55" s="32"/>
      <c r="BX55" s="44">
        <f t="shared" si="3"/>
        <v>154.8</v>
      </c>
      <c r="BY55" s="32"/>
      <c r="BZ55" s="32"/>
      <c r="CA55" s="31"/>
      <c r="CB55" s="31"/>
      <c r="CC55" s="83"/>
      <c r="CD55" s="83"/>
      <c r="CE55" s="83"/>
      <c r="CF55" s="83"/>
      <c r="CG55" s="83"/>
    </row>
    <row r="56" spans="48:85">
      <c r="AV56" s="9" t="e">
        <v>#NAME?</v>
      </c>
      <c r="AW56" s="73">
        <v>10003</v>
      </c>
      <c r="AX56" s="73" t="str">
        <f t="array" ref="AX56">_xlfn.XLOOKUP(AW56,I:I,O:O,"未找到")</f>
        <v>Normal</v>
      </c>
      <c r="AY56" s="32"/>
      <c r="AZ56" s="32"/>
      <c r="BA56" s="64" t="str">
        <f>IF(INDEX(英雄卡分表!S:S,MATCH($AW56,英雄卡分表!$A:$A,0))=0,"",INDEX(英雄卡分表!S:S,MATCH($AW56,英雄卡分表!$A:$A,0)))</f>
        <v>每个我方回合开始时，向最近的敌方单位冲刺，回合结束时，每有{1}连击，自身攻击加{2}，生命加{3}</v>
      </c>
      <c r="BB56" s="76"/>
      <c r="BC56" s="76"/>
      <c r="BD56" s="45">
        <f>AW56*100+IF(AW56="","",COUNTIF($AW$4:AW56,AW56))</f>
        <v>1000308</v>
      </c>
      <c r="BE56" s="45" t="str">
        <f t="array" ref="BE56">_xlfn.XLOOKUP(AW56,英雄卡分表!A:A,英雄卡分表!AM:AM,"未找到")</f>
        <v>MoveToNearestEnemy</v>
      </c>
      <c r="BF56" s="45">
        <f>INDEX(K:K,MATCH(AW56,I:I,0))</f>
        <v>1</v>
      </c>
      <c r="BG56" s="44">
        <f>IF(AW56="","",COUNTIF($AW$4:AW56,AW56))</f>
        <v>8</v>
      </c>
      <c r="BH56" s="77">
        <v>8</v>
      </c>
      <c r="BI56" s="44">
        <f t="array" ref="BI56">_xlfn.XLOOKUP(AW56,I:I,Q:Q,"未找到")</f>
        <v>18</v>
      </c>
      <c r="BJ56" s="44">
        <f>BI56*$C$8*_xlfn.XLOOKUP(BG56,B:B,C:C,"未找到")</f>
        <v>810</v>
      </c>
      <c r="BK56" s="78">
        <v>0.8</v>
      </c>
      <c r="BL56" s="78">
        <v>0.3</v>
      </c>
      <c r="BM56" s="79">
        <f t="shared" si="0"/>
        <v>51</v>
      </c>
      <c r="BN56" s="82">
        <v>38</v>
      </c>
      <c r="BO56" s="78">
        <f t="shared" si="1"/>
        <v>0.5</v>
      </c>
      <c r="BP56" s="79">
        <f t="shared" si="2"/>
        <v>410</v>
      </c>
      <c r="BQ56" s="82">
        <v>410</v>
      </c>
      <c r="BR56" s="44">
        <v>51.3</v>
      </c>
      <c r="BS56" s="44">
        <v>0.75</v>
      </c>
      <c r="BT56" s="44">
        <v>0.6</v>
      </c>
      <c r="BU56" s="44">
        <v>2</v>
      </c>
      <c r="BV56" s="44">
        <v>2.3</v>
      </c>
      <c r="BW56" s="32"/>
      <c r="BX56" s="44">
        <f t="shared" si="3"/>
        <v>162</v>
      </c>
      <c r="BY56" s="32"/>
      <c r="BZ56" s="32"/>
      <c r="CA56" s="31"/>
      <c r="CB56" s="31"/>
      <c r="CC56" s="83"/>
      <c r="CD56" s="83"/>
      <c r="CE56" s="83"/>
      <c r="CF56" s="83"/>
      <c r="CG56" s="83"/>
    </row>
    <row r="57" spans="48:85">
      <c r="AV57" s="9" t="e">
        <v>#NAME?</v>
      </c>
      <c r="AW57" s="73">
        <v>10003</v>
      </c>
      <c r="AX57" s="73" t="str">
        <f t="array" ref="AX57">_xlfn.XLOOKUP(AW57,I:I,O:O,"未找到")</f>
        <v>Normal</v>
      </c>
      <c r="AY57" s="32"/>
      <c r="AZ57" s="32"/>
      <c r="BA57" s="64" t="str">
        <f>IF(INDEX(英雄卡分表!S:S,MATCH($AW57,英雄卡分表!$A:$A,0))=0,"",INDEX(英雄卡分表!S:S,MATCH($AW57,英雄卡分表!$A:$A,0)))</f>
        <v>每个我方回合开始时，向最近的敌方单位冲刺，回合结束时，每有{1}连击，自身攻击加{2}，生命加{3}</v>
      </c>
      <c r="BB57" s="76"/>
      <c r="BC57" s="76"/>
      <c r="BD57" s="45">
        <f>AW57*100+IF(AW57="","",COUNTIF($AW$4:AW57,AW57))</f>
        <v>1000309</v>
      </c>
      <c r="BE57" s="45" t="str">
        <f t="array" ref="BE57">_xlfn.XLOOKUP(AW57,英雄卡分表!A:A,英雄卡分表!AM:AM,"未找到")</f>
        <v>MoveToNearestEnemy</v>
      </c>
      <c r="BF57" s="45">
        <f>INDEX(K:K,MATCH(AW57,I:I,0))</f>
        <v>1</v>
      </c>
      <c r="BG57" s="44">
        <f>IF(AW57="","",COUNTIF($AW$4:AW57,AW57))</f>
        <v>9</v>
      </c>
      <c r="BH57" s="77">
        <v>9</v>
      </c>
      <c r="BI57" s="44">
        <f t="array" ref="BI57">_xlfn.XLOOKUP(AW57,I:I,Q:Q,"未找到")</f>
        <v>18</v>
      </c>
      <c r="BJ57" s="44">
        <f>BI57*$C$8*_xlfn.XLOOKUP(BG57,B:B,C:C,"未找到")</f>
        <v>846</v>
      </c>
      <c r="BK57" s="78">
        <v>0.8</v>
      </c>
      <c r="BL57" s="78">
        <v>0.3</v>
      </c>
      <c r="BM57" s="79">
        <f t="shared" si="0"/>
        <v>53</v>
      </c>
      <c r="BN57" s="82">
        <v>39</v>
      </c>
      <c r="BO57" s="78">
        <f t="shared" si="1"/>
        <v>0.5</v>
      </c>
      <c r="BP57" s="79">
        <f t="shared" si="2"/>
        <v>430</v>
      </c>
      <c r="BQ57" s="82">
        <v>430</v>
      </c>
      <c r="BR57" s="44">
        <v>51.3</v>
      </c>
      <c r="BS57" s="44">
        <v>0.75</v>
      </c>
      <c r="BT57" s="44">
        <v>0.6</v>
      </c>
      <c r="BU57" s="44">
        <v>2</v>
      </c>
      <c r="BV57" s="44">
        <v>2.3</v>
      </c>
      <c r="BW57" s="32"/>
      <c r="BX57" s="44">
        <f t="shared" si="3"/>
        <v>169.2</v>
      </c>
      <c r="BY57" s="32"/>
      <c r="BZ57" s="32"/>
      <c r="CA57" s="31"/>
      <c r="CB57" s="31"/>
      <c r="CC57" s="83"/>
      <c r="CD57" s="83"/>
      <c r="CE57" s="83"/>
      <c r="CF57" s="83"/>
      <c r="CG57" s="83"/>
    </row>
    <row r="58" spans="48:85">
      <c r="AV58" s="9" t="e">
        <v>#NAME?</v>
      </c>
      <c r="AW58" s="73">
        <v>10003</v>
      </c>
      <c r="AX58" s="73" t="str">
        <f t="array" ref="AX58">_xlfn.XLOOKUP(AW58,I:I,O:O,"未找到")</f>
        <v>Normal</v>
      </c>
      <c r="AY58" s="32"/>
      <c r="AZ58" s="32"/>
      <c r="BA58" s="64" t="str">
        <f>IF(INDEX(英雄卡分表!S:S,MATCH($AW58,英雄卡分表!$A:$A,0))=0,"",INDEX(英雄卡分表!S:S,MATCH($AW58,英雄卡分表!$A:$A,0)))</f>
        <v>每个我方回合开始时，向最近的敌方单位冲刺，回合结束时，每有{1}连击，自身攻击加{2}，生命加{3}</v>
      </c>
      <c r="BB58" s="76"/>
      <c r="BC58" s="76"/>
      <c r="BD58" s="45">
        <f>AW58*100+IF(AW58="","",COUNTIF($AW$4:AW58,AW58))</f>
        <v>1000310</v>
      </c>
      <c r="BE58" s="45" t="str">
        <f t="array" ref="BE58">_xlfn.XLOOKUP(AW58,英雄卡分表!A:A,英雄卡分表!AM:AM,"未找到")</f>
        <v>MoveToNearestEnemy</v>
      </c>
      <c r="BF58" s="45">
        <f>INDEX(K:K,MATCH(AW58,I:I,0))</f>
        <v>1</v>
      </c>
      <c r="BG58" s="44">
        <f>IF(AW58="","",COUNTIF($AW$4:AW58,AW58))</f>
        <v>10</v>
      </c>
      <c r="BH58" s="77">
        <v>10</v>
      </c>
      <c r="BI58" s="44">
        <f t="array" ref="BI58">_xlfn.XLOOKUP(AW58,I:I,Q:Q,"未找到")</f>
        <v>18</v>
      </c>
      <c r="BJ58" s="44">
        <f>BI58*$C$8*_xlfn.XLOOKUP(BG58,B:B,C:C,"未找到")</f>
        <v>882</v>
      </c>
      <c r="BK58" s="78">
        <v>0.8</v>
      </c>
      <c r="BL58" s="78">
        <v>0.3</v>
      </c>
      <c r="BM58" s="79">
        <f t="shared" si="0"/>
        <v>55</v>
      </c>
      <c r="BN58" s="82">
        <v>40</v>
      </c>
      <c r="BO58" s="78">
        <f t="shared" si="1"/>
        <v>0.5</v>
      </c>
      <c r="BP58" s="79">
        <f t="shared" si="2"/>
        <v>450</v>
      </c>
      <c r="BQ58" s="82">
        <v>450</v>
      </c>
      <c r="BR58" s="44">
        <v>51.3</v>
      </c>
      <c r="BS58" s="44">
        <v>0.75</v>
      </c>
      <c r="BT58" s="44">
        <v>0.6</v>
      </c>
      <c r="BU58" s="44">
        <v>2</v>
      </c>
      <c r="BV58" s="44">
        <v>2.3</v>
      </c>
      <c r="BW58" s="32"/>
      <c r="BX58" s="44">
        <f t="shared" si="3"/>
        <v>176.4</v>
      </c>
      <c r="BY58" s="32"/>
      <c r="BZ58" s="32"/>
      <c r="CA58" s="31"/>
      <c r="CB58" s="31"/>
      <c r="CC58" s="83"/>
      <c r="CD58" s="83"/>
      <c r="CE58" s="83"/>
      <c r="CF58" s="83"/>
      <c r="CG58" s="83"/>
    </row>
    <row r="59" spans="48:85">
      <c r="AV59" s="9" t="e">
        <v>#NAME?</v>
      </c>
      <c r="AW59" s="73">
        <v>10003</v>
      </c>
      <c r="AX59" s="73" t="str">
        <f t="array" ref="AX59">_xlfn.XLOOKUP(AW59,I:I,O:O,"未找到")</f>
        <v>Normal</v>
      </c>
      <c r="AY59" s="32"/>
      <c r="AZ59" s="32"/>
      <c r="BA59" s="64" t="str">
        <f>IF(INDEX(英雄卡分表!S:S,MATCH($AW59,英雄卡分表!$A:$A,0))=0,"",INDEX(英雄卡分表!S:S,MATCH($AW59,英雄卡分表!$A:$A,0)))</f>
        <v>每个我方回合开始时，向最近的敌方单位冲刺，回合结束时，每有{1}连击，自身攻击加{2}，生命加{3}</v>
      </c>
      <c r="BB59" s="76"/>
      <c r="BC59" s="76"/>
      <c r="BD59" s="45">
        <f>AW59*100+IF(AW59="","",COUNTIF($AW$4:AW59,AW59))</f>
        <v>1000311</v>
      </c>
      <c r="BE59" s="45" t="str">
        <f t="array" ref="BE59">_xlfn.XLOOKUP(AW59,英雄卡分表!A:A,英雄卡分表!AM:AM,"未找到")</f>
        <v>MoveToNearestEnemy</v>
      </c>
      <c r="BF59" s="45">
        <f>INDEX(K:K,MATCH(AW59,I:I,0))</f>
        <v>1</v>
      </c>
      <c r="BG59" s="44">
        <f>IF(AW59="","",COUNTIF($AW$4:AW59,AW59))</f>
        <v>11</v>
      </c>
      <c r="BH59" s="77">
        <v>10</v>
      </c>
      <c r="BI59" s="44">
        <f t="array" ref="BI59">_xlfn.XLOOKUP(AW59,I:I,Q:Q,"未找到")</f>
        <v>18</v>
      </c>
      <c r="BJ59" s="44">
        <f>BI59*$C$8*_xlfn.XLOOKUP(BG59,B:B,C:C,"未找到")</f>
        <v>936</v>
      </c>
      <c r="BK59" s="78">
        <v>0.8</v>
      </c>
      <c r="BL59" s="78">
        <v>0.3</v>
      </c>
      <c r="BM59" s="79">
        <f t="shared" si="0"/>
        <v>58</v>
      </c>
      <c r="BN59" s="82">
        <v>41</v>
      </c>
      <c r="BO59" s="78">
        <f t="shared" si="1"/>
        <v>0.5</v>
      </c>
      <c r="BP59" s="79">
        <f t="shared" si="2"/>
        <v>470</v>
      </c>
      <c r="BQ59" s="82">
        <v>470</v>
      </c>
      <c r="BR59" s="44">
        <v>51.3</v>
      </c>
      <c r="BS59" s="44">
        <v>0.75</v>
      </c>
      <c r="BT59" s="44">
        <v>0.6</v>
      </c>
      <c r="BU59" s="44">
        <v>2</v>
      </c>
      <c r="BV59" s="44">
        <v>2.3</v>
      </c>
      <c r="BW59" s="32"/>
      <c r="BX59" s="44">
        <f t="shared" si="3"/>
        <v>187.2</v>
      </c>
      <c r="BY59" s="32"/>
      <c r="BZ59" s="32"/>
      <c r="CA59" s="31"/>
      <c r="CB59" s="31"/>
      <c r="CC59" s="83"/>
      <c r="CD59" s="83"/>
      <c r="CE59" s="83"/>
      <c r="CF59" s="83"/>
      <c r="CG59" s="83"/>
    </row>
    <row r="60" spans="48:85">
      <c r="AV60" s="9" t="e">
        <v>#NAME?</v>
      </c>
      <c r="AW60" s="73">
        <v>10003</v>
      </c>
      <c r="AX60" s="73" t="str">
        <f t="array" ref="AX60">_xlfn.XLOOKUP(AW60,I:I,O:O,"未找到")</f>
        <v>Normal</v>
      </c>
      <c r="AY60" s="32"/>
      <c r="AZ60" s="32"/>
      <c r="BA60" s="64" t="str">
        <f>IF(INDEX(英雄卡分表!S:S,MATCH($AW60,英雄卡分表!$A:$A,0))=0,"",INDEX(英雄卡分表!S:S,MATCH($AW60,英雄卡分表!$A:$A,0)))</f>
        <v>每个我方回合开始时，向最近的敌方单位冲刺，回合结束时，每有{1}连击，自身攻击加{2}，生命加{3}</v>
      </c>
      <c r="BB60" s="76"/>
      <c r="BC60" s="76"/>
      <c r="BD60" s="45">
        <f>AW60*100+IF(AW60="","",COUNTIF($AW$4:AW60,AW60))</f>
        <v>1000312</v>
      </c>
      <c r="BE60" s="45" t="str">
        <f t="array" ref="BE60">_xlfn.XLOOKUP(AW60,英雄卡分表!A:A,英雄卡分表!AM:AM,"未找到")</f>
        <v>MoveToNearestEnemy</v>
      </c>
      <c r="BF60" s="45">
        <f>INDEX(K:K,MATCH(AW60,I:I,0))</f>
        <v>1</v>
      </c>
      <c r="BG60" s="44">
        <f>IF(AW60="","",COUNTIF($AW$4:AW60,AW60))</f>
        <v>12</v>
      </c>
      <c r="BH60" s="77">
        <v>10</v>
      </c>
      <c r="BI60" s="44">
        <f t="array" ref="BI60">_xlfn.XLOOKUP(AW60,I:I,Q:Q,"未找到")</f>
        <v>18</v>
      </c>
      <c r="BJ60" s="44">
        <f>BI60*$C$8*_xlfn.XLOOKUP(BG60,B:B,C:C,"未找到")</f>
        <v>972</v>
      </c>
      <c r="BK60" s="78">
        <v>0.8</v>
      </c>
      <c r="BL60" s="78">
        <v>0.3</v>
      </c>
      <c r="BM60" s="79">
        <f t="shared" si="0"/>
        <v>61</v>
      </c>
      <c r="BN60" s="82">
        <v>42</v>
      </c>
      <c r="BO60" s="78">
        <f t="shared" si="1"/>
        <v>0.5</v>
      </c>
      <c r="BP60" s="79">
        <f t="shared" si="2"/>
        <v>490</v>
      </c>
      <c r="BQ60" s="82">
        <v>490</v>
      </c>
      <c r="BR60" s="44">
        <v>51.3</v>
      </c>
      <c r="BS60" s="44">
        <v>0.75</v>
      </c>
      <c r="BT60" s="44">
        <v>0.6</v>
      </c>
      <c r="BU60" s="44">
        <v>2</v>
      </c>
      <c r="BV60" s="44">
        <v>2.3</v>
      </c>
      <c r="BW60" s="32"/>
      <c r="BX60" s="44">
        <f t="shared" si="3"/>
        <v>194.4</v>
      </c>
      <c r="BY60" s="32"/>
      <c r="BZ60" s="32"/>
      <c r="CA60" s="31"/>
      <c r="CB60" s="31"/>
      <c r="CC60" s="83"/>
      <c r="CD60" s="83"/>
      <c r="CE60" s="83"/>
      <c r="CF60" s="83"/>
      <c r="CG60" s="83"/>
    </row>
    <row r="61" spans="48:85">
      <c r="AV61" s="9" t="e">
        <v>#NAME?</v>
      </c>
      <c r="AW61" s="73">
        <v>10003</v>
      </c>
      <c r="AX61" s="73" t="str">
        <f t="array" ref="AX61">_xlfn.XLOOKUP(AW61,I:I,O:O,"未找到")</f>
        <v>Normal</v>
      </c>
      <c r="AY61" s="32"/>
      <c r="AZ61" s="32"/>
      <c r="BA61" s="64" t="str">
        <f>IF(INDEX(英雄卡分表!S:S,MATCH($AW61,英雄卡分表!$A:$A,0))=0,"",INDEX(英雄卡分表!S:S,MATCH($AW61,英雄卡分表!$A:$A,0)))</f>
        <v>每个我方回合开始时，向最近的敌方单位冲刺，回合结束时，每有{1}连击，自身攻击加{2}，生命加{3}</v>
      </c>
      <c r="BB61" s="76"/>
      <c r="BC61" s="76"/>
      <c r="BD61" s="45">
        <f>AW61*100+IF(AW61="","",COUNTIF($AW$4:AW61,AW61))</f>
        <v>1000313</v>
      </c>
      <c r="BE61" s="45" t="str">
        <f t="array" ref="BE61">_xlfn.XLOOKUP(AW61,英雄卡分表!A:A,英雄卡分表!AM:AM,"未找到")</f>
        <v>MoveToNearestEnemy</v>
      </c>
      <c r="BF61" s="45">
        <f>INDEX(K:K,MATCH(AW61,I:I,0))</f>
        <v>1</v>
      </c>
      <c r="BG61" s="44">
        <f>IF(AW61="","",COUNTIF($AW$4:AW61,AW61))</f>
        <v>13</v>
      </c>
      <c r="BH61" s="77">
        <v>10</v>
      </c>
      <c r="BI61" s="44">
        <f t="array" ref="BI61">_xlfn.XLOOKUP(AW61,I:I,Q:Q,"未找到")</f>
        <v>18</v>
      </c>
      <c r="BJ61" s="44">
        <f>BI61*$C$8*_xlfn.XLOOKUP(BG61,B:B,C:C,"未找到")</f>
        <v>1008</v>
      </c>
      <c r="BK61" s="78">
        <v>0.8</v>
      </c>
      <c r="BL61" s="78">
        <v>0.3</v>
      </c>
      <c r="BM61" s="79">
        <f t="shared" si="0"/>
        <v>63</v>
      </c>
      <c r="BN61" s="82">
        <v>43</v>
      </c>
      <c r="BO61" s="78">
        <f t="shared" si="1"/>
        <v>0.5</v>
      </c>
      <c r="BP61" s="79">
        <f t="shared" si="2"/>
        <v>510</v>
      </c>
      <c r="BQ61" s="82">
        <v>510</v>
      </c>
      <c r="BR61" s="44">
        <v>51.3</v>
      </c>
      <c r="BS61" s="44">
        <v>0.75</v>
      </c>
      <c r="BT61" s="44">
        <v>0.6</v>
      </c>
      <c r="BU61" s="44">
        <v>2</v>
      </c>
      <c r="BV61" s="44">
        <v>2.3</v>
      </c>
      <c r="BW61" s="32"/>
      <c r="BX61" s="44">
        <f t="shared" si="3"/>
        <v>201.6</v>
      </c>
      <c r="BY61" s="32"/>
      <c r="BZ61" s="32"/>
      <c r="CA61" s="31"/>
      <c r="CB61" s="31"/>
      <c r="CC61" s="83"/>
      <c r="CD61" s="83"/>
      <c r="CE61" s="83"/>
      <c r="CF61" s="83"/>
      <c r="CG61" s="83"/>
    </row>
    <row r="62" spans="48:85">
      <c r="AV62" s="9" t="e">
        <v>#NAME?</v>
      </c>
      <c r="AW62" s="73">
        <v>10003</v>
      </c>
      <c r="AX62" s="73" t="str">
        <f t="array" ref="AX62">_xlfn.XLOOKUP(AW62,I:I,O:O,"未找到")</f>
        <v>Normal</v>
      </c>
      <c r="AY62" s="32"/>
      <c r="AZ62" s="32"/>
      <c r="BA62" s="64" t="str">
        <f>IF(INDEX(英雄卡分表!S:S,MATCH($AW62,英雄卡分表!$A:$A,0))=0,"",INDEX(英雄卡分表!S:S,MATCH($AW62,英雄卡分表!$A:$A,0)))</f>
        <v>每个我方回合开始时，向最近的敌方单位冲刺，回合结束时，每有{1}连击，自身攻击加{2}，生命加{3}</v>
      </c>
      <c r="BB62" s="76"/>
      <c r="BC62" s="76"/>
      <c r="BD62" s="45">
        <f>AW62*100+IF(AW62="","",COUNTIF($AW$4:AW62,AW62))</f>
        <v>1000314</v>
      </c>
      <c r="BE62" s="45" t="str">
        <f t="array" ref="BE62">_xlfn.XLOOKUP(AW62,英雄卡分表!A:A,英雄卡分表!AM:AM,"未找到")</f>
        <v>MoveToNearestEnemy</v>
      </c>
      <c r="BF62" s="45">
        <f>INDEX(K:K,MATCH(AW62,I:I,0))</f>
        <v>1</v>
      </c>
      <c r="BG62" s="44">
        <f>IF(AW62="","",COUNTIF($AW$4:AW62,AW62))</f>
        <v>14</v>
      </c>
      <c r="BH62" s="77">
        <v>10</v>
      </c>
      <c r="BI62" s="44">
        <f t="array" ref="BI62">_xlfn.XLOOKUP(AW62,I:I,Q:Q,"未找到")</f>
        <v>18</v>
      </c>
      <c r="BJ62" s="44">
        <f>BI62*$C$8*_xlfn.XLOOKUP(BG62,B:B,C:C,"未找到")</f>
        <v>1044</v>
      </c>
      <c r="BK62" s="78">
        <v>0.8</v>
      </c>
      <c r="BL62" s="78">
        <v>0.3</v>
      </c>
      <c r="BM62" s="79">
        <f t="shared" si="0"/>
        <v>65</v>
      </c>
      <c r="BN62" s="82">
        <v>44</v>
      </c>
      <c r="BO62" s="78">
        <f t="shared" si="1"/>
        <v>0.5</v>
      </c>
      <c r="BP62" s="79">
        <f t="shared" si="2"/>
        <v>530</v>
      </c>
      <c r="BQ62" s="82">
        <v>530</v>
      </c>
      <c r="BR62" s="44">
        <v>51.3</v>
      </c>
      <c r="BS62" s="44">
        <v>0.75</v>
      </c>
      <c r="BT62" s="44">
        <v>0.6</v>
      </c>
      <c r="BU62" s="44">
        <v>2</v>
      </c>
      <c r="BV62" s="44">
        <v>2.3</v>
      </c>
      <c r="BW62" s="32"/>
      <c r="BX62" s="44">
        <f t="shared" si="3"/>
        <v>208.8</v>
      </c>
      <c r="BY62" s="32"/>
      <c r="BZ62" s="32"/>
      <c r="CA62" s="31"/>
      <c r="CB62" s="31"/>
      <c r="CC62" s="83"/>
      <c r="CD62" s="83"/>
      <c r="CE62" s="83"/>
      <c r="CF62" s="83"/>
      <c r="CG62" s="83"/>
    </row>
    <row r="63" spans="48:85">
      <c r="AV63" s="9" t="e">
        <v>#NAME?</v>
      </c>
      <c r="AW63" s="73">
        <v>10003</v>
      </c>
      <c r="AX63" s="73" t="str">
        <f t="array" ref="AX63">_xlfn.XLOOKUP(AW63,I:I,O:O,"未找到")</f>
        <v>Normal</v>
      </c>
      <c r="AY63" s="32"/>
      <c r="AZ63" s="32"/>
      <c r="BA63" s="64" t="str">
        <f>IF(INDEX(英雄卡分表!S:S,MATCH($AW63,英雄卡分表!$A:$A,0))=0,"",INDEX(英雄卡分表!S:S,MATCH($AW63,英雄卡分表!$A:$A,0)))</f>
        <v>每个我方回合开始时，向最近的敌方单位冲刺，回合结束时，每有{1}连击，自身攻击加{2}，生命加{3}</v>
      </c>
      <c r="BB63" s="76"/>
      <c r="BC63" s="76"/>
      <c r="BD63" s="45">
        <f>AW63*100+IF(AW63="","",COUNTIF($AW$4:AW63,AW63))</f>
        <v>1000315</v>
      </c>
      <c r="BE63" s="45" t="str">
        <f t="array" ref="BE63">_xlfn.XLOOKUP(AW63,英雄卡分表!A:A,英雄卡分表!AM:AM,"未找到")</f>
        <v>MoveToNearestEnemy</v>
      </c>
      <c r="BF63" s="45">
        <f>INDEX(K:K,MATCH(AW63,I:I,0))</f>
        <v>1</v>
      </c>
      <c r="BG63" s="44">
        <f>IF(AW63="","",COUNTIF($AW$4:AW63,AW63))</f>
        <v>15</v>
      </c>
      <c r="BH63" s="77">
        <v>0</v>
      </c>
      <c r="BI63" s="44">
        <f t="array" ref="BI63">_xlfn.XLOOKUP(AW63,I:I,Q:Q,"未找到")</f>
        <v>18</v>
      </c>
      <c r="BJ63" s="44">
        <f>BI63*$C$8*_xlfn.XLOOKUP(BG63,B:B,C:C,"未找到")</f>
        <v>1080</v>
      </c>
      <c r="BK63" s="78">
        <v>0.8</v>
      </c>
      <c r="BL63" s="78">
        <v>0.3</v>
      </c>
      <c r="BM63" s="79">
        <f t="shared" si="0"/>
        <v>67</v>
      </c>
      <c r="BN63" s="82">
        <v>45</v>
      </c>
      <c r="BO63" s="78">
        <f t="shared" si="1"/>
        <v>0.5</v>
      </c>
      <c r="BP63" s="79">
        <f t="shared" si="2"/>
        <v>540</v>
      </c>
      <c r="BQ63" s="82">
        <v>540</v>
      </c>
      <c r="BR63" s="44">
        <v>51.3</v>
      </c>
      <c r="BS63" s="44">
        <v>0.75</v>
      </c>
      <c r="BT63" s="44">
        <v>0.6</v>
      </c>
      <c r="BU63" s="44">
        <v>2</v>
      </c>
      <c r="BV63" s="44">
        <v>2.3</v>
      </c>
      <c r="BW63" s="32"/>
      <c r="BX63" s="44">
        <f t="shared" si="3"/>
        <v>216</v>
      </c>
      <c r="BY63" s="32"/>
      <c r="BZ63" s="32"/>
      <c r="CA63" s="31"/>
      <c r="CB63" s="31"/>
      <c r="CC63" s="83"/>
      <c r="CD63" s="83"/>
      <c r="CE63" s="83"/>
      <c r="CF63" s="83"/>
      <c r="CG63" s="83"/>
    </row>
    <row r="64" spans="48:85">
      <c r="AV64" s="9" t="e">
        <v>#NAME?</v>
      </c>
      <c r="AW64" s="73">
        <v>10004</v>
      </c>
      <c r="AX64" s="73" t="str">
        <f t="array" ref="AX64">_xlfn.XLOOKUP(AW64,I:I,O:O,"未找到")</f>
        <v>Chomper</v>
      </c>
      <c r="AY64" s="32"/>
      <c r="AZ64" s="32"/>
      <c r="BA64" s="64" t="str">
        <f>IF(INDEX(英雄卡分表!S:S,MATCH($AW64,英雄卡分表!$A:$A,0))=0,"",INDEX(英雄卡分表!S:S,MATCH($AW64,英雄卡分表!$A:$A,0)))</f>
        <v>打出时化作无法移动的花朵形态，我方回合盛开，吞噬碰到的敌方单位造成英雄攻击{0}%的伤害后吐出</v>
      </c>
      <c r="BB64" s="76"/>
      <c r="BC64" s="76"/>
      <c r="BD64" s="45">
        <f>AW64*100+IF(AW64="","",COUNTIF($AW$4:AW64,AW64))</f>
        <v>1000401</v>
      </c>
      <c r="BE64" s="45" t="str">
        <f t="array" ref="BE64">_xlfn.XLOOKUP(AW64,英雄卡分表!A:A,英雄卡分表!AM:AM,"未找到")</f>
        <v>HeroDevourEnemy</v>
      </c>
      <c r="BF64" s="45">
        <f>INDEX(K:K,MATCH(AW64,I:I,0))</f>
        <v>1</v>
      </c>
      <c r="BG64" s="44">
        <f>IF(AW64="","",COUNTIF($AW$4:AW64,AW64))</f>
        <v>1</v>
      </c>
      <c r="BH64" s="77">
        <v>1</v>
      </c>
      <c r="BI64" s="44">
        <f t="array" ref="BI64">_xlfn.XLOOKUP(AW64,I:I,Q:Q,"未找到")</f>
        <v>18</v>
      </c>
      <c r="BJ64" s="44">
        <f>BI64*$C$8*_xlfn.XLOOKUP(BG64,B:B,C:C,"未找到")</f>
        <v>540</v>
      </c>
      <c r="BK64" s="78">
        <v>0.8</v>
      </c>
      <c r="BL64" s="78">
        <v>0.14</v>
      </c>
      <c r="BM64" s="79">
        <f t="shared" si="0"/>
        <v>16</v>
      </c>
      <c r="BN64" s="81">
        <v>12</v>
      </c>
      <c r="BO64" s="78">
        <f t="shared" si="1"/>
        <v>0.66</v>
      </c>
      <c r="BP64" s="79">
        <f t="shared" si="2"/>
        <v>360</v>
      </c>
      <c r="BQ64" s="81">
        <v>260</v>
      </c>
      <c r="BR64" s="44">
        <v>51.3</v>
      </c>
      <c r="BS64" s="44">
        <v>0.75</v>
      </c>
      <c r="BT64" s="44">
        <v>0.6</v>
      </c>
      <c r="BU64" s="44">
        <v>2</v>
      </c>
      <c r="BV64" s="44">
        <v>2.3</v>
      </c>
      <c r="BW64" s="32"/>
      <c r="BX64" s="44">
        <f t="shared" si="3"/>
        <v>108</v>
      </c>
      <c r="BY64" s="32"/>
      <c r="BZ64" s="32"/>
      <c r="CA64" s="31"/>
      <c r="CB64" s="31"/>
      <c r="CC64" s="83"/>
      <c r="CD64" s="83"/>
      <c r="CE64" s="83"/>
      <c r="CF64" s="83"/>
      <c r="CG64" s="83"/>
    </row>
    <row r="65" spans="48:85">
      <c r="AV65" s="9" t="e">
        <v>#NAME?</v>
      </c>
      <c r="AW65" s="73">
        <v>10004</v>
      </c>
      <c r="AX65" s="73" t="str">
        <f t="array" ref="AX65">_xlfn.XLOOKUP(AW65,I:I,O:O,"未找到")</f>
        <v>Chomper</v>
      </c>
      <c r="AY65" s="32"/>
      <c r="AZ65" s="32"/>
      <c r="BA65" s="64" t="str">
        <f>IF(INDEX(英雄卡分表!S:S,MATCH($AW65,英雄卡分表!$A:$A,0))=0,"",INDEX(英雄卡分表!S:S,MATCH($AW65,英雄卡分表!$A:$A,0)))</f>
        <v>打出时化作无法移动的花朵形态，我方回合盛开，吞噬碰到的敌方单位造成英雄攻击{0}%的伤害后吐出</v>
      </c>
      <c r="BB65" s="76"/>
      <c r="BC65" s="76"/>
      <c r="BD65" s="45">
        <f>AW65*100+IF(AW65="","",COUNTIF($AW$4:AW65,AW65))</f>
        <v>1000402</v>
      </c>
      <c r="BE65" s="45" t="str">
        <f t="array" ref="BE65">_xlfn.XLOOKUP(AW65,英雄卡分表!A:A,英雄卡分表!AM:AM,"未找到")</f>
        <v>HeroDevourEnemy</v>
      </c>
      <c r="BF65" s="45">
        <f>INDEX(K:K,MATCH(AW65,I:I,0))</f>
        <v>1</v>
      </c>
      <c r="BG65" s="44">
        <f>IF(AW65="","",COUNTIF($AW$4:AW65,AW65))</f>
        <v>2</v>
      </c>
      <c r="BH65" s="77">
        <v>2</v>
      </c>
      <c r="BI65" s="44">
        <f t="array" ref="BI65">_xlfn.XLOOKUP(AW65,I:I,Q:Q,"未找到")</f>
        <v>18</v>
      </c>
      <c r="BJ65" s="44">
        <f>BI65*$C$8*_xlfn.XLOOKUP(BG65,B:B,C:C,"未找到")</f>
        <v>576</v>
      </c>
      <c r="BK65" s="78">
        <v>0.8</v>
      </c>
      <c r="BL65" s="78">
        <v>0.14</v>
      </c>
      <c r="BM65" s="79">
        <f t="shared" si="0"/>
        <v>17</v>
      </c>
      <c r="BN65" s="82">
        <v>14</v>
      </c>
      <c r="BO65" s="78">
        <f t="shared" si="1"/>
        <v>0.66</v>
      </c>
      <c r="BP65" s="79">
        <f t="shared" si="2"/>
        <v>390</v>
      </c>
      <c r="BQ65" s="82">
        <v>270</v>
      </c>
      <c r="BR65" s="44">
        <v>51.3</v>
      </c>
      <c r="BS65" s="44">
        <v>0.75</v>
      </c>
      <c r="BT65" s="44">
        <v>0.6</v>
      </c>
      <c r="BU65" s="44">
        <v>2</v>
      </c>
      <c r="BV65" s="44">
        <v>2.3</v>
      </c>
      <c r="BW65" s="32"/>
      <c r="BX65" s="44">
        <f t="shared" si="3"/>
        <v>115.2</v>
      </c>
      <c r="BY65" s="32"/>
      <c r="BZ65" s="86"/>
      <c r="CA65" s="31"/>
      <c r="CB65" s="31"/>
      <c r="CC65" s="83"/>
      <c r="CD65" s="83"/>
      <c r="CE65" s="83"/>
      <c r="CF65" s="83"/>
      <c r="CG65" s="83"/>
    </row>
    <row r="66" spans="48:85">
      <c r="AV66" s="9" t="e">
        <v>#NAME?</v>
      </c>
      <c r="AW66" s="73">
        <v>10004</v>
      </c>
      <c r="AX66" s="73" t="str">
        <f t="array" ref="AX66">_xlfn.XLOOKUP(AW66,I:I,O:O,"未找到")</f>
        <v>Chomper</v>
      </c>
      <c r="AY66" s="32"/>
      <c r="AZ66" s="32"/>
      <c r="BA66" s="64" t="str">
        <f>IF(INDEX(英雄卡分表!S:S,MATCH($AW66,英雄卡分表!$A:$A,0))=0,"",INDEX(英雄卡分表!S:S,MATCH($AW66,英雄卡分表!$A:$A,0)))</f>
        <v>打出时化作无法移动的花朵形态，我方回合盛开，吞噬碰到的敌方单位造成英雄攻击{0}%的伤害后吐出</v>
      </c>
      <c r="BB66" s="76"/>
      <c r="BC66" s="76"/>
      <c r="BD66" s="45">
        <f>AW66*100+IF(AW66="","",COUNTIF($AW$4:AW66,AW66))</f>
        <v>1000403</v>
      </c>
      <c r="BE66" s="45" t="str">
        <f t="array" ref="BE66">_xlfn.XLOOKUP(AW66,英雄卡分表!A:A,英雄卡分表!AM:AM,"未找到")</f>
        <v>HeroDevourEnemy</v>
      </c>
      <c r="BF66" s="45">
        <f>INDEX(K:K,MATCH(AW66,I:I,0))</f>
        <v>1</v>
      </c>
      <c r="BG66" s="44">
        <f>IF(AW66="","",COUNTIF($AW$4:AW66,AW66))</f>
        <v>3</v>
      </c>
      <c r="BH66" s="77">
        <v>3</v>
      </c>
      <c r="BI66" s="44">
        <f t="array" ref="BI66">_xlfn.XLOOKUP(AW66,I:I,Q:Q,"未找到")</f>
        <v>18</v>
      </c>
      <c r="BJ66" s="44">
        <f>BI66*$C$8*_xlfn.XLOOKUP(BG66,B:B,C:C,"未找到")</f>
        <v>612</v>
      </c>
      <c r="BK66" s="78">
        <v>0.8</v>
      </c>
      <c r="BL66" s="78">
        <v>0.14</v>
      </c>
      <c r="BM66" s="79">
        <f t="shared" si="0"/>
        <v>18</v>
      </c>
      <c r="BN66" s="82">
        <v>16</v>
      </c>
      <c r="BO66" s="78">
        <f t="shared" si="1"/>
        <v>0.66</v>
      </c>
      <c r="BP66" s="79">
        <f t="shared" si="2"/>
        <v>410</v>
      </c>
      <c r="BQ66" s="82">
        <v>280</v>
      </c>
      <c r="BR66" s="44">
        <v>51.3</v>
      </c>
      <c r="BS66" s="44">
        <v>0.75</v>
      </c>
      <c r="BT66" s="44">
        <v>0.6</v>
      </c>
      <c r="BU66" s="44">
        <v>2</v>
      </c>
      <c r="BV66" s="44">
        <v>2.3</v>
      </c>
      <c r="BW66" s="32"/>
      <c r="BX66" s="44">
        <f t="shared" si="3"/>
        <v>122.4</v>
      </c>
      <c r="BY66" s="32"/>
      <c r="BZ66" s="32"/>
      <c r="CA66" s="31"/>
      <c r="CB66" s="31"/>
      <c r="CC66" s="83"/>
      <c r="CD66" s="83"/>
      <c r="CE66" s="83"/>
      <c r="CF66" s="83"/>
      <c r="CG66" s="83"/>
    </row>
    <row r="67" spans="48:85">
      <c r="AV67" s="9" t="e">
        <v>#NAME?</v>
      </c>
      <c r="AW67" s="73">
        <v>10004</v>
      </c>
      <c r="AX67" s="73" t="str">
        <f t="array" ref="AX67">_xlfn.XLOOKUP(AW67,I:I,O:O,"未找到")</f>
        <v>Chomper</v>
      </c>
      <c r="AY67" s="32"/>
      <c r="AZ67" s="32"/>
      <c r="BA67" s="64" t="str">
        <f>IF(INDEX(英雄卡分表!S:S,MATCH($AW67,英雄卡分表!$A:$A,0))=0,"",INDEX(英雄卡分表!S:S,MATCH($AW67,英雄卡分表!$A:$A,0)))</f>
        <v>打出时化作无法移动的花朵形态，我方回合盛开，吞噬碰到的敌方单位造成英雄攻击{0}%的伤害后吐出</v>
      </c>
      <c r="BB67" s="76"/>
      <c r="BC67" s="76"/>
      <c r="BD67" s="45">
        <f>AW67*100+IF(AW67="","",COUNTIF($AW$4:AW67,AW67))</f>
        <v>1000404</v>
      </c>
      <c r="BE67" s="45" t="str">
        <f t="array" ref="BE67">_xlfn.XLOOKUP(AW67,英雄卡分表!A:A,英雄卡分表!AM:AM,"未找到")</f>
        <v>HeroDevourEnemy</v>
      </c>
      <c r="BF67" s="45">
        <f>INDEX(K:K,MATCH(AW67,I:I,0))</f>
        <v>1</v>
      </c>
      <c r="BG67" s="44">
        <f>IF(AW67="","",COUNTIF($AW$4:AW67,AW67))</f>
        <v>4</v>
      </c>
      <c r="BH67" s="77">
        <v>4</v>
      </c>
      <c r="BI67" s="44">
        <f t="array" ref="BI67">_xlfn.XLOOKUP(AW67,I:I,Q:Q,"未找到")</f>
        <v>18</v>
      </c>
      <c r="BJ67" s="44">
        <f>BI67*$C$8*_xlfn.XLOOKUP(BG67,B:B,C:C,"未找到")</f>
        <v>648</v>
      </c>
      <c r="BK67" s="78">
        <v>0.8</v>
      </c>
      <c r="BL67" s="78">
        <v>0.14</v>
      </c>
      <c r="BM67" s="79">
        <f t="shared" si="0"/>
        <v>19</v>
      </c>
      <c r="BN67" s="82">
        <v>18</v>
      </c>
      <c r="BO67" s="78">
        <f t="shared" si="1"/>
        <v>0.66</v>
      </c>
      <c r="BP67" s="79">
        <f t="shared" si="2"/>
        <v>430</v>
      </c>
      <c r="BQ67" s="82">
        <v>290</v>
      </c>
      <c r="BR67" s="44">
        <v>51.3</v>
      </c>
      <c r="BS67" s="44">
        <v>0.75</v>
      </c>
      <c r="BT67" s="44">
        <v>0.6</v>
      </c>
      <c r="BU67" s="44">
        <v>2</v>
      </c>
      <c r="BV67" s="44">
        <v>2.3</v>
      </c>
      <c r="BW67" s="32"/>
      <c r="BX67" s="44">
        <f t="shared" si="3"/>
        <v>129.6</v>
      </c>
      <c r="BY67" s="32"/>
      <c r="BZ67" s="32"/>
      <c r="CA67" s="31"/>
      <c r="CB67" s="31"/>
      <c r="CC67" s="83"/>
      <c r="CD67" s="83"/>
      <c r="CE67" s="83"/>
      <c r="CF67" s="83"/>
      <c r="CG67" s="83"/>
    </row>
    <row r="68" spans="48:85">
      <c r="AV68" s="9" t="e">
        <v>#NAME?</v>
      </c>
      <c r="AW68" s="73">
        <v>10004</v>
      </c>
      <c r="AX68" s="73" t="str">
        <f t="array" ref="AX68">_xlfn.XLOOKUP(AW68,I:I,O:O,"未找到")</f>
        <v>Chomper</v>
      </c>
      <c r="AY68" s="32"/>
      <c r="AZ68" s="32"/>
      <c r="BA68" s="64" t="str">
        <f>IF(INDEX(英雄卡分表!S:S,MATCH($AW68,英雄卡分表!$A:$A,0))=0,"",INDEX(英雄卡分表!S:S,MATCH($AW68,英雄卡分表!$A:$A,0)))</f>
        <v>打出时化作无法移动的花朵形态，我方回合盛开，吞噬碰到的敌方单位造成英雄攻击{0}%的伤害后吐出</v>
      </c>
      <c r="BB68" s="76"/>
      <c r="BC68" s="76"/>
      <c r="BD68" s="45">
        <f>AW68*100+IF(AW68="","",COUNTIF($AW$4:AW68,AW68))</f>
        <v>1000405</v>
      </c>
      <c r="BE68" s="45" t="str">
        <f t="array" ref="BE68">_xlfn.XLOOKUP(AW68,英雄卡分表!A:A,英雄卡分表!AM:AM,"未找到")</f>
        <v>HeroDevourEnemy</v>
      </c>
      <c r="BF68" s="45">
        <f>INDEX(K:K,MATCH(AW68,I:I,0))</f>
        <v>1</v>
      </c>
      <c r="BG68" s="44">
        <f>IF(AW68="","",COUNTIF($AW$4:AW68,AW68))</f>
        <v>5</v>
      </c>
      <c r="BH68" s="77">
        <v>5</v>
      </c>
      <c r="BI68" s="44">
        <f t="array" ref="BI68">_xlfn.XLOOKUP(AW68,I:I,Q:Q,"未找到")</f>
        <v>18</v>
      </c>
      <c r="BJ68" s="44">
        <f>BI68*$C$8*_xlfn.XLOOKUP(BG68,B:B,C:C,"未找到")</f>
        <v>684</v>
      </c>
      <c r="BK68" s="78">
        <v>0.8</v>
      </c>
      <c r="BL68" s="78">
        <v>0.14</v>
      </c>
      <c r="BM68" s="79">
        <f t="shared" ref="BM68:BM108" si="4">CEILING(BL68*BJ68/$C$9,1)</f>
        <v>20</v>
      </c>
      <c r="BN68" s="82">
        <v>20</v>
      </c>
      <c r="BO68" s="78">
        <f t="shared" ref="BO68:BO108" si="5">BK68-BL68</f>
        <v>0.66</v>
      </c>
      <c r="BP68" s="79">
        <f t="shared" ref="BP68:BP108" si="6">CEILING(BO68*BJ68,10)</f>
        <v>460</v>
      </c>
      <c r="BQ68" s="82">
        <v>300</v>
      </c>
      <c r="BR68" s="44">
        <v>51.3</v>
      </c>
      <c r="BS68" s="44">
        <v>0.75</v>
      </c>
      <c r="BT68" s="44">
        <v>0.6</v>
      </c>
      <c r="BU68" s="44">
        <v>2</v>
      </c>
      <c r="BV68" s="44">
        <v>2.3</v>
      </c>
      <c r="BW68" s="32"/>
      <c r="BX68" s="44">
        <f t="shared" ref="BX68:BX108" si="7">(1-BK68)*BJ68</f>
        <v>136.8</v>
      </c>
      <c r="BY68" s="32"/>
      <c r="BZ68" s="32"/>
      <c r="CA68" s="31"/>
      <c r="CB68" s="31"/>
      <c r="CC68" s="83"/>
      <c r="CD68" s="83"/>
      <c r="CE68" s="83"/>
      <c r="CF68" s="83"/>
      <c r="CG68" s="83"/>
    </row>
    <row r="69" spans="48:85">
      <c r="AV69" s="9" t="e">
        <v>#NAME?</v>
      </c>
      <c r="AW69" s="73">
        <v>10004</v>
      </c>
      <c r="AX69" s="73" t="str">
        <f t="array" ref="AX69">_xlfn.XLOOKUP(AW69,I:I,O:O,"未找到")</f>
        <v>Chomper</v>
      </c>
      <c r="AY69" s="32"/>
      <c r="AZ69" s="32"/>
      <c r="BA69" s="64" t="str">
        <f>IF(INDEX(英雄卡分表!S:S,MATCH($AW69,英雄卡分表!$A:$A,0))=0,"",INDEX(英雄卡分表!S:S,MATCH($AW69,英雄卡分表!$A:$A,0)))</f>
        <v>打出时化作无法移动的花朵形态，我方回合盛开，吞噬碰到的敌方单位造成英雄攻击{0}%的伤害后吐出</v>
      </c>
      <c r="BB69" s="76"/>
      <c r="BC69" s="76"/>
      <c r="BD69" s="45">
        <f>AW69*100+IF(AW69="","",COUNTIF($AW$4:AW69,AW69))</f>
        <v>1000406</v>
      </c>
      <c r="BE69" s="45" t="str">
        <f t="array" ref="BE69">_xlfn.XLOOKUP(AW69,英雄卡分表!A:A,英雄卡分表!AM:AM,"未找到")</f>
        <v>HeroDevourEnemy</v>
      </c>
      <c r="BF69" s="45">
        <f>INDEX(K:K,MATCH(AW69,I:I,0))</f>
        <v>1</v>
      </c>
      <c r="BG69" s="44">
        <f>IF(AW69="","",COUNTIF($AW$4:AW69,AW69))</f>
        <v>6</v>
      </c>
      <c r="BH69" s="77">
        <v>6</v>
      </c>
      <c r="BI69" s="44">
        <f t="array" ref="BI69">_xlfn.XLOOKUP(AW69,I:I,Q:Q,"未找到")</f>
        <v>18</v>
      </c>
      <c r="BJ69" s="44">
        <f>BI69*$C$8*_xlfn.XLOOKUP(BG69,B:B,C:C,"未找到")</f>
        <v>738</v>
      </c>
      <c r="BK69" s="78">
        <v>0.8</v>
      </c>
      <c r="BL69" s="78">
        <v>0.16</v>
      </c>
      <c r="BM69" s="79">
        <f t="shared" si="4"/>
        <v>25</v>
      </c>
      <c r="BN69" s="82">
        <v>22</v>
      </c>
      <c r="BO69" s="78">
        <f t="shared" si="5"/>
        <v>0.64</v>
      </c>
      <c r="BP69" s="79">
        <f t="shared" si="6"/>
        <v>480</v>
      </c>
      <c r="BQ69" s="82">
        <v>310</v>
      </c>
      <c r="BR69" s="44">
        <v>51.3</v>
      </c>
      <c r="BS69" s="44">
        <v>0.75</v>
      </c>
      <c r="BT69" s="44">
        <v>0.6</v>
      </c>
      <c r="BU69" s="44">
        <v>2</v>
      </c>
      <c r="BV69" s="44">
        <v>2.3</v>
      </c>
      <c r="BW69" s="32"/>
      <c r="BX69" s="44">
        <f t="shared" si="7"/>
        <v>147.6</v>
      </c>
      <c r="BY69" s="32"/>
      <c r="BZ69" s="32"/>
      <c r="CA69" s="31"/>
      <c r="CB69" s="31"/>
      <c r="CC69" s="83"/>
      <c r="CD69" s="83"/>
      <c r="CE69" s="83"/>
      <c r="CF69" s="83"/>
      <c r="CG69" s="83"/>
    </row>
    <row r="70" spans="48:85">
      <c r="AV70" s="9" t="e">
        <v>#NAME?</v>
      </c>
      <c r="AW70" s="84">
        <v>10004</v>
      </c>
      <c r="AX70" s="73" t="str">
        <f t="array" ref="AX70">_xlfn.XLOOKUP(AW70,I:I,O:O,"未找到")</f>
        <v>Chomper</v>
      </c>
      <c r="AY70" s="32"/>
      <c r="AZ70" s="32"/>
      <c r="BA70" s="64" t="str">
        <f>IF(INDEX(英雄卡分表!S:S,MATCH($AW70,英雄卡分表!$A:$A,0))=0,"",INDEX(英雄卡分表!S:S,MATCH($AW70,英雄卡分表!$A:$A,0)))</f>
        <v>打出时化作无法移动的花朵形态，我方回合盛开，吞噬碰到的敌方单位造成英雄攻击{0}%的伤害后吐出</v>
      </c>
      <c r="BB70" s="76"/>
      <c r="BC70" s="76"/>
      <c r="BD70" s="45">
        <f>AW70*100+IF(AW70="","",COUNTIF($AW$4:AW70,AW70))</f>
        <v>1000407</v>
      </c>
      <c r="BE70" s="45" t="str">
        <f t="array" ref="BE70">_xlfn.XLOOKUP(AW70,英雄卡分表!A:A,英雄卡分表!AM:AM,"未找到")</f>
        <v>HeroDevourEnemy</v>
      </c>
      <c r="BF70" s="45">
        <f>INDEX(K:K,MATCH(AW70,I:I,0))</f>
        <v>1</v>
      </c>
      <c r="BG70" s="44">
        <f>IF(AW70="","",COUNTIF($AW$4:AW70,AW70))</f>
        <v>7</v>
      </c>
      <c r="BH70" s="77">
        <v>7</v>
      </c>
      <c r="BI70" s="44">
        <f t="array" ref="BI70">_xlfn.XLOOKUP(AW70,I:I,Q:Q,"未找到")</f>
        <v>18</v>
      </c>
      <c r="BJ70" s="44">
        <f>BI70*$C$8*_xlfn.XLOOKUP(BG70,B:B,C:C,"未找到")</f>
        <v>774</v>
      </c>
      <c r="BK70" s="78">
        <v>0.8</v>
      </c>
      <c r="BL70" s="78">
        <v>0.16</v>
      </c>
      <c r="BM70" s="79">
        <f t="shared" si="4"/>
        <v>26</v>
      </c>
      <c r="BN70" s="82">
        <v>24</v>
      </c>
      <c r="BO70" s="78">
        <f t="shared" si="5"/>
        <v>0.64</v>
      </c>
      <c r="BP70" s="79">
        <f t="shared" si="6"/>
        <v>500</v>
      </c>
      <c r="BQ70" s="82">
        <v>320</v>
      </c>
      <c r="BR70" s="44">
        <v>51.3</v>
      </c>
      <c r="BS70" s="44">
        <v>0.75</v>
      </c>
      <c r="BT70" s="44">
        <v>0.6</v>
      </c>
      <c r="BU70" s="44">
        <v>2</v>
      </c>
      <c r="BV70" s="44">
        <v>2.3</v>
      </c>
      <c r="BW70" s="32"/>
      <c r="BX70" s="44">
        <f t="shared" si="7"/>
        <v>154.8</v>
      </c>
      <c r="BY70" s="32"/>
      <c r="BZ70" s="32"/>
      <c r="CA70" s="31"/>
      <c r="CB70" s="31"/>
      <c r="CC70" s="83"/>
      <c r="CD70" s="83"/>
      <c r="CE70" s="83"/>
      <c r="CF70" s="83"/>
      <c r="CG70" s="83"/>
    </row>
    <row r="71" spans="48:85">
      <c r="AV71" s="9" t="e">
        <v>#NAME?</v>
      </c>
      <c r="AW71" s="73">
        <v>10004</v>
      </c>
      <c r="AX71" s="85" t="str">
        <f t="array" ref="AX71">_xlfn.XLOOKUP(AW71,I:I,O:O,"未找到")</f>
        <v>Chomper</v>
      </c>
      <c r="AY71" s="32"/>
      <c r="AZ71" s="32"/>
      <c r="BA71" s="64" t="str">
        <f>IF(INDEX(英雄卡分表!S:S,MATCH($AW71,英雄卡分表!$A:$A,0))=0,"",INDEX(英雄卡分表!S:S,MATCH($AW71,英雄卡分表!$A:$A,0)))</f>
        <v>打出时化作无法移动的花朵形态，我方回合盛开，吞噬碰到的敌方单位造成英雄攻击{0}%的伤害后吐出</v>
      </c>
      <c r="BB71" s="76"/>
      <c r="BC71" s="76"/>
      <c r="BD71" s="45">
        <f>AW71*100+IF(AW71="","",COUNTIF($AW$4:AW71,AW71))</f>
        <v>1000408</v>
      </c>
      <c r="BE71" s="45" t="str">
        <f t="array" ref="BE71">_xlfn.XLOOKUP(AW71,英雄卡分表!A:A,英雄卡分表!AM:AM,"未找到")</f>
        <v>HeroDevourEnemy</v>
      </c>
      <c r="BF71" s="45">
        <f>INDEX(K:K,MATCH(AW71,I:I,0))</f>
        <v>1</v>
      </c>
      <c r="BG71" s="44">
        <f>IF(AW71="","",COUNTIF($AW$4:AW71,AW71))</f>
        <v>8</v>
      </c>
      <c r="BH71" s="77">
        <v>8</v>
      </c>
      <c r="BI71" s="44">
        <f t="array" ref="BI71">_xlfn.XLOOKUP(AW71,I:I,Q:Q,"未找到")</f>
        <v>18</v>
      </c>
      <c r="BJ71" s="44">
        <f>BI71*$C$8*_xlfn.XLOOKUP(BG71,B:B,C:C,"未找到")</f>
        <v>810</v>
      </c>
      <c r="BK71" s="78">
        <v>0.8</v>
      </c>
      <c r="BL71" s="78">
        <v>0.16</v>
      </c>
      <c r="BM71" s="79">
        <f t="shared" si="4"/>
        <v>27</v>
      </c>
      <c r="BN71" s="82">
        <v>26</v>
      </c>
      <c r="BO71" s="78">
        <f t="shared" si="5"/>
        <v>0.64</v>
      </c>
      <c r="BP71" s="79">
        <f t="shared" si="6"/>
        <v>520</v>
      </c>
      <c r="BQ71" s="82">
        <v>330</v>
      </c>
      <c r="BR71" s="44">
        <v>51.3</v>
      </c>
      <c r="BS71" s="44">
        <v>0.75</v>
      </c>
      <c r="BT71" s="44">
        <v>0.6</v>
      </c>
      <c r="BU71" s="44">
        <v>2</v>
      </c>
      <c r="BV71" s="44">
        <v>2.3</v>
      </c>
      <c r="BW71" s="32"/>
      <c r="BX71" s="44">
        <f t="shared" si="7"/>
        <v>162</v>
      </c>
      <c r="BY71" s="32"/>
      <c r="BZ71" s="32"/>
      <c r="CA71" s="31"/>
      <c r="CB71" s="31"/>
      <c r="CC71" s="83"/>
      <c r="CD71" s="83"/>
      <c r="CE71" s="83"/>
      <c r="CF71" s="83"/>
      <c r="CG71" s="83"/>
    </row>
    <row r="72" spans="48:85">
      <c r="AV72" s="9" t="e">
        <v>#NAME?</v>
      </c>
      <c r="AW72" s="73">
        <v>10004</v>
      </c>
      <c r="AX72" s="85" t="str">
        <f t="array" ref="AX72">_xlfn.XLOOKUP(AW72,I:I,O:O,"未找到")</f>
        <v>Chomper</v>
      </c>
      <c r="AY72" s="32"/>
      <c r="AZ72" s="32"/>
      <c r="BA72" s="64" t="str">
        <f>IF(INDEX(英雄卡分表!S:S,MATCH($AW72,英雄卡分表!$A:$A,0))=0,"",INDEX(英雄卡分表!S:S,MATCH($AW72,英雄卡分表!$A:$A,0)))</f>
        <v>打出时化作无法移动的花朵形态，我方回合盛开，吞噬碰到的敌方单位造成英雄攻击{0}%的伤害后吐出</v>
      </c>
      <c r="BB72" s="76"/>
      <c r="BC72" s="76"/>
      <c r="BD72" s="45">
        <f>AW72*100+IF(AW72="","",COUNTIF($AW$4:AW72,AW72))</f>
        <v>1000409</v>
      </c>
      <c r="BE72" s="45" t="str">
        <f t="array" ref="BE72">_xlfn.XLOOKUP(AW72,英雄卡分表!A:A,英雄卡分表!AM:AM,"未找到")</f>
        <v>HeroDevourEnemy</v>
      </c>
      <c r="BF72" s="45">
        <f>INDEX(K:K,MATCH(AW72,I:I,0))</f>
        <v>1</v>
      </c>
      <c r="BG72" s="44">
        <f>IF(AW72="","",COUNTIF($AW$4:AW72,AW72))</f>
        <v>9</v>
      </c>
      <c r="BH72" s="77">
        <v>9</v>
      </c>
      <c r="BI72" s="44">
        <f t="array" ref="BI72">_xlfn.XLOOKUP(AW72,I:I,Q:Q,"未找到")</f>
        <v>18</v>
      </c>
      <c r="BJ72" s="44">
        <f>BI72*$C$8*_xlfn.XLOOKUP(BG72,B:B,C:C,"未找到")</f>
        <v>846</v>
      </c>
      <c r="BK72" s="78">
        <v>0.8</v>
      </c>
      <c r="BL72" s="78">
        <v>0.16</v>
      </c>
      <c r="BM72" s="79">
        <f t="shared" si="4"/>
        <v>28</v>
      </c>
      <c r="BN72" s="82">
        <v>28</v>
      </c>
      <c r="BO72" s="78">
        <f t="shared" si="5"/>
        <v>0.64</v>
      </c>
      <c r="BP72" s="79">
        <f t="shared" si="6"/>
        <v>550</v>
      </c>
      <c r="BQ72" s="82">
        <v>340</v>
      </c>
      <c r="BR72" s="44">
        <v>51.3</v>
      </c>
      <c r="BS72" s="44">
        <v>0.75</v>
      </c>
      <c r="BT72" s="44">
        <v>0.6</v>
      </c>
      <c r="BU72" s="44">
        <v>2</v>
      </c>
      <c r="BV72" s="44">
        <v>2.3</v>
      </c>
      <c r="BW72" s="32"/>
      <c r="BX72" s="44">
        <f t="shared" si="7"/>
        <v>169.2</v>
      </c>
      <c r="BY72" s="32"/>
      <c r="BZ72" s="32"/>
      <c r="CA72" s="31"/>
      <c r="CB72" s="31"/>
      <c r="CC72" s="83"/>
      <c r="CD72" s="83"/>
      <c r="CE72" s="83"/>
      <c r="CF72" s="83"/>
      <c r="CG72" s="83"/>
    </row>
    <row r="73" spans="48:85">
      <c r="AV73" s="9" t="e">
        <v>#NAME?</v>
      </c>
      <c r="AW73" s="73">
        <v>10004</v>
      </c>
      <c r="AX73" s="85" t="str">
        <f t="array" ref="AX73">_xlfn.XLOOKUP(AW73,I:I,O:O,"未找到")</f>
        <v>Chomper</v>
      </c>
      <c r="AY73" s="32"/>
      <c r="AZ73" s="32"/>
      <c r="BA73" s="64" t="str">
        <f>IF(INDEX(英雄卡分表!S:S,MATCH($AW73,英雄卡分表!$A:$A,0))=0,"",INDEX(英雄卡分表!S:S,MATCH($AW73,英雄卡分表!$A:$A,0)))</f>
        <v>打出时化作无法移动的花朵形态，我方回合盛开，吞噬碰到的敌方单位造成英雄攻击{0}%的伤害后吐出</v>
      </c>
      <c r="BB73" s="76"/>
      <c r="BC73" s="76"/>
      <c r="BD73" s="45">
        <f>AW73*100+IF(AW73="","",COUNTIF($AW$4:AW73,AW73))</f>
        <v>1000410</v>
      </c>
      <c r="BE73" s="45" t="str">
        <f t="array" ref="BE73">_xlfn.XLOOKUP(AW73,英雄卡分表!A:A,英雄卡分表!AM:AM,"未找到")</f>
        <v>HeroDevourEnemy</v>
      </c>
      <c r="BF73" s="45">
        <f>INDEX(K:K,MATCH(AW73,I:I,0))</f>
        <v>1</v>
      </c>
      <c r="BG73" s="44">
        <f>IF(AW73="","",COUNTIF($AW$4:AW73,AW73))</f>
        <v>10</v>
      </c>
      <c r="BH73" s="77">
        <v>10</v>
      </c>
      <c r="BI73" s="44">
        <f t="array" ref="BI73">_xlfn.XLOOKUP(AW73,I:I,Q:Q,"未找到")</f>
        <v>18</v>
      </c>
      <c r="BJ73" s="44">
        <f>BI73*$C$8*_xlfn.XLOOKUP(BG73,B:B,C:C,"未找到")</f>
        <v>882</v>
      </c>
      <c r="BK73" s="78">
        <v>0.8</v>
      </c>
      <c r="BL73" s="78">
        <v>0.18</v>
      </c>
      <c r="BM73" s="79">
        <f t="shared" si="4"/>
        <v>33</v>
      </c>
      <c r="BN73" s="82">
        <v>30</v>
      </c>
      <c r="BO73" s="78">
        <f t="shared" si="5"/>
        <v>0.62</v>
      </c>
      <c r="BP73" s="79">
        <f t="shared" si="6"/>
        <v>550</v>
      </c>
      <c r="BQ73" s="82">
        <v>350</v>
      </c>
      <c r="BR73" s="44">
        <v>51.3</v>
      </c>
      <c r="BS73" s="44">
        <v>0.75</v>
      </c>
      <c r="BT73" s="44">
        <v>0.6</v>
      </c>
      <c r="BU73" s="44">
        <v>2</v>
      </c>
      <c r="BV73" s="44">
        <v>2.3</v>
      </c>
      <c r="BW73" s="32"/>
      <c r="BX73" s="44">
        <f t="shared" si="7"/>
        <v>176.4</v>
      </c>
      <c r="BY73" s="32"/>
      <c r="BZ73" s="32"/>
      <c r="CA73" s="31"/>
      <c r="CB73" s="31"/>
      <c r="CC73" s="83"/>
      <c r="CD73" s="83"/>
      <c r="CE73" s="83"/>
      <c r="CF73" s="83"/>
      <c r="CG73" s="83"/>
    </row>
    <row r="74" spans="48:85">
      <c r="AV74" s="9" t="e">
        <v>#NAME?</v>
      </c>
      <c r="AW74" s="73">
        <v>10004</v>
      </c>
      <c r="AX74" s="85" t="str">
        <f t="array" ref="AX74">_xlfn.XLOOKUP(AW74,I:I,O:O,"未找到")</f>
        <v>Chomper</v>
      </c>
      <c r="AY74" s="32"/>
      <c r="AZ74" s="32"/>
      <c r="BA74" s="64" t="str">
        <f>IF(INDEX(英雄卡分表!S:S,MATCH($AW74,英雄卡分表!$A:$A,0))=0,"",INDEX(英雄卡分表!S:S,MATCH($AW74,英雄卡分表!$A:$A,0)))</f>
        <v>打出时化作无法移动的花朵形态，我方回合盛开，吞噬碰到的敌方单位造成英雄攻击{0}%的伤害后吐出</v>
      </c>
      <c r="BB74" s="76"/>
      <c r="BC74" s="76"/>
      <c r="BD74" s="45">
        <f>AW74*100+IF(AW74="","",COUNTIF($AW$4:AW74,AW74))</f>
        <v>1000411</v>
      </c>
      <c r="BE74" s="45" t="str">
        <f t="array" ref="BE74">_xlfn.XLOOKUP(AW74,英雄卡分表!A:A,英雄卡分表!AM:AM,"未找到")</f>
        <v>HeroDevourEnemy</v>
      </c>
      <c r="BF74" s="45">
        <f>INDEX(K:K,MATCH(AW74,I:I,0))</f>
        <v>1</v>
      </c>
      <c r="BG74" s="44">
        <f>IF(AW74="","",COUNTIF($AW$4:AW74,AW74))</f>
        <v>11</v>
      </c>
      <c r="BH74" s="77">
        <v>10</v>
      </c>
      <c r="BI74" s="44">
        <f t="array" ref="BI74">_xlfn.XLOOKUP(AW74,I:I,Q:Q,"未找到")</f>
        <v>18</v>
      </c>
      <c r="BJ74" s="44">
        <f>BI74*$C$8*_xlfn.XLOOKUP(BG74,B:B,C:C,"未找到")</f>
        <v>936</v>
      </c>
      <c r="BK74" s="78">
        <v>0.8</v>
      </c>
      <c r="BL74" s="78">
        <v>0.18</v>
      </c>
      <c r="BM74" s="79">
        <f t="shared" si="4"/>
        <v>35</v>
      </c>
      <c r="BN74" s="82">
        <v>32</v>
      </c>
      <c r="BO74" s="78">
        <f t="shared" si="5"/>
        <v>0.62</v>
      </c>
      <c r="BP74" s="79">
        <f t="shared" si="6"/>
        <v>590</v>
      </c>
      <c r="BQ74" s="82">
        <v>360</v>
      </c>
      <c r="BR74" s="44">
        <v>51.3</v>
      </c>
      <c r="BS74" s="44">
        <v>0.75</v>
      </c>
      <c r="BT74" s="44">
        <v>0.6</v>
      </c>
      <c r="BU74" s="44">
        <v>2</v>
      </c>
      <c r="BV74" s="44">
        <v>2.3</v>
      </c>
      <c r="BW74" s="32"/>
      <c r="BX74" s="44">
        <f t="shared" si="7"/>
        <v>187.2</v>
      </c>
      <c r="BY74" s="32"/>
      <c r="BZ74" s="32"/>
      <c r="CA74" s="31"/>
      <c r="CB74" s="31"/>
      <c r="CC74" s="83"/>
      <c r="CD74" s="83"/>
      <c r="CE74" s="83"/>
      <c r="CF74" s="83"/>
      <c r="CG74" s="83"/>
    </row>
    <row r="75" spans="48:85">
      <c r="AV75" s="9" t="e">
        <v>#NAME?</v>
      </c>
      <c r="AW75" s="73">
        <v>10004</v>
      </c>
      <c r="AX75" s="85" t="str">
        <f t="array" ref="AX75">_xlfn.XLOOKUP(AW75,I:I,O:O,"未找到")</f>
        <v>Chomper</v>
      </c>
      <c r="AY75" s="32"/>
      <c r="AZ75" s="32"/>
      <c r="BA75" s="64" t="str">
        <f>IF(INDEX(英雄卡分表!S:S,MATCH($AW75,英雄卡分表!$A:$A,0))=0,"",INDEX(英雄卡分表!S:S,MATCH($AW75,英雄卡分表!$A:$A,0)))</f>
        <v>打出时化作无法移动的花朵形态，我方回合盛开，吞噬碰到的敌方单位造成英雄攻击{0}%的伤害后吐出</v>
      </c>
      <c r="BB75" s="76"/>
      <c r="BC75" s="76"/>
      <c r="BD75" s="45">
        <f>AW75*100+IF(AW75="","",COUNTIF($AW$4:AW75,AW75))</f>
        <v>1000412</v>
      </c>
      <c r="BE75" s="45" t="str">
        <f t="array" ref="BE75">_xlfn.XLOOKUP(AW75,英雄卡分表!A:A,英雄卡分表!AM:AM,"未找到")</f>
        <v>HeroDevourEnemy</v>
      </c>
      <c r="BF75" s="45">
        <f>INDEX(K:K,MATCH(AW75,I:I,0))</f>
        <v>1</v>
      </c>
      <c r="BG75" s="44">
        <f>IF(AW75="","",COUNTIF($AW$4:AW75,AW75))</f>
        <v>12</v>
      </c>
      <c r="BH75" s="77">
        <v>10</v>
      </c>
      <c r="BI75" s="44">
        <f t="array" ref="BI75">_xlfn.XLOOKUP(AW75,I:I,Q:Q,"未找到")</f>
        <v>18</v>
      </c>
      <c r="BJ75" s="44">
        <f>BI75*$C$8*_xlfn.XLOOKUP(BG75,B:B,C:C,"未找到")</f>
        <v>972</v>
      </c>
      <c r="BK75" s="78">
        <v>0.8</v>
      </c>
      <c r="BL75" s="78">
        <v>0.18</v>
      </c>
      <c r="BM75" s="79">
        <f t="shared" si="4"/>
        <v>37</v>
      </c>
      <c r="BN75" s="82">
        <v>34</v>
      </c>
      <c r="BO75" s="78">
        <f t="shared" si="5"/>
        <v>0.62</v>
      </c>
      <c r="BP75" s="79">
        <f t="shared" si="6"/>
        <v>610</v>
      </c>
      <c r="BQ75" s="82">
        <v>370</v>
      </c>
      <c r="BR75" s="44">
        <v>51.3</v>
      </c>
      <c r="BS75" s="44">
        <v>0.75</v>
      </c>
      <c r="BT75" s="44">
        <v>0.6</v>
      </c>
      <c r="BU75" s="44">
        <v>2</v>
      </c>
      <c r="BV75" s="44">
        <v>2.3</v>
      </c>
      <c r="BW75" s="32"/>
      <c r="BX75" s="44">
        <f t="shared" si="7"/>
        <v>194.4</v>
      </c>
      <c r="BY75" s="32"/>
      <c r="BZ75" s="32"/>
      <c r="CA75" s="31"/>
      <c r="CB75" s="31"/>
      <c r="CC75" s="83"/>
      <c r="CD75" s="83"/>
      <c r="CE75" s="83"/>
      <c r="CF75" s="83"/>
      <c r="CG75" s="83"/>
    </row>
    <row r="76" spans="48:85">
      <c r="AV76" s="9" t="e">
        <v>#NAME?</v>
      </c>
      <c r="AW76" s="73">
        <v>10004</v>
      </c>
      <c r="AX76" s="85" t="str">
        <f t="array" ref="AX76">_xlfn.XLOOKUP(AW76,I:I,O:O,"未找到")</f>
        <v>Chomper</v>
      </c>
      <c r="AY76" s="32"/>
      <c r="AZ76" s="32"/>
      <c r="BA76" s="64" t="str">
        <f>IF(INDEX(英雄卡分表!S:S,MATCH($AW76,英雄卡分表!$A:$A,0))=0,"",INDEX(英雄卡分表!S:S,MATCH($AW76,英雄卡分表!$A:$A,0)))</f>
        <v>打出时化作无法移动的花朵形态，我方回合盛开，吞噬碰到的敌方单位造成英雄攻击{0}%的伤害后吐出</v>
      </c>
      <c r="BB76" s="76"/>
      <c r="BC76" s="76"/>
      <c r="BD76" s="45">
        <f>AW76*100+IF(AW76="","",COUNTIF($AW$4:AW76,AW76))</f>
        <v>1000413</v>
      </c>
      <c r="BE76" s="45" t="str">
        <f t="array" ref="BE76">_xlfn.XLOOKUP(AW76,英雄卡分表!A:A,英雄卡分表!AM:AM,"未找到")</f>
        <v>HeroDevourEnemy</v>
      </c>
      <c r="BF76" s="45">
        <f>INDEX(K:K,MATCH(AW76,I:I,0))</f>
        <v>1</v>
      </c>
      <c r="BG76" s="44">
        <f>IF(AW76="","",COUNTIF($AW$4:AW76,AW76))</f>
        <v>13</v>
      </c>
      <c r="BH76" s="77">
        <v>10</v>
      </c>
      <c r="BI76" s="44">
        <f t="array" ref="BI76">_xlfn.XLOOKUP(AW76,I:I,Q:Q,"未找到")</f>
        <v>18</v>
      </c>
      <c r="BJ76" s="44">
        <f>BI76*$C$8*_xlfn.XLOOKUP(BG76,B:B,C:C,"未找到")</f>
        <v>1008</v>
      </c>
      <c r="BK76" s="78">
        <v>0.8</v>
      </c>
      <c r="BL76" s="78">
        <v>0.18</v>
      </c>
      <c r="BM76" s="79">
        <f t="shared" si="4"/>
        <v>38</v>
      </c>
      <c r="BN76" s="82">
        <v>36</v>
      </c>
      <c r="BO76" s="78">
        <f t="shared" si="5"/>
        <v>0.62</v>
      </c>
      <c r="BP76" s="79">
        <f t="shared" si="6"/>
        <v>630</v>
      </c>
      <c r="BQ76" s="82">
        <v>380</v>
      </c>
      <c r="BR76" s="44">
        <v>51.3</v>
      </c>
      <c r="BS76" s="44">
        <v>0.75</v>
      </c>
      <c r="BT76" s="44">
        <v>0.6</v>
      </c>
      <c r="BU76" s="44">
        <v>2</v>
      </c>
      <c r="BV76" s="44">
        <v>2.3</v>
      </c>
      <c r="BW76" s="32"/>
      <c r="BX76" s="44">
        <f t="shared" si="7"/>
        <v>201.6</v>
      </c>
      <c r="BY76" s="32"/>
      <c r="BZ76" s="32"/>
      <c r="CA76" s="31"/>
      <c r="CB76" s="31"/>
      <c r="CC76" s="83"/>
      <c r="CD76" s="83"/>
      <c r="CE76" s="83"/>
      <c r="CF76" s="83"/>
      <c r="CG76" s="83"/>
    </row>
    <row r="77" spans="48:85">
      <c r="AV77" s="9" t="e">
        <v>#NAME?</v>
      </c>
      <c r="AW77" s="73">
        <v>10004</v>
      </c>
      <c r="AX77" s="85" t="str">
        <f t="array" ref="AX77">_xlfn.XLOOKUP(AW77,I:I,O:O,"未找到")</f>
        <v>Chomper</v>
      </c>
      <c r="AY77" s="32"/>
      <c r="AZ77" s="32"/>
      <c r="BA77" s="64" t="str">
        <f>IF(INDEX(英雄卡分表!S:S,MATCH($AW77,英雄卡分表!$A:$A,0))=0,"",INDEX(英雄卡分表!S:S,MATCH($AW77,英雄卡分表!$A:$A,0)))</f>
        <v>打出时化作无法移动的花朵形态，我方回合盛开，吞噬碰到的敌方单位造成英雄攻击{0}%的伤害后吐出</v>
      </c>
      <c r="BB77" s="76"/>
      <c r="BC77" s="76"/>
      <c r="BD77" s="45">
        <f>AW77*100+IF(AW77="","",COUNTIF($AW$4:AW77,AW77))</f>
        <v>1000414</v>
      </c>
      <c r="BE77" s="45" t="str">
        <f t="array" ref="BE77">_xlfn.XLOOKUP(AW77,英雄卡分表!A:A,英雄卡分表!AM:AM,"未找到")</f>
        <v>HeroDevourEnemy</v>
      </c>
      <c r="BF77" s="45">
        <f>INDEX(K:K,MATCH(AW77,I:I,0))</f>
        <v>1</v>
      </c>
      <c r="BG77" s="44">
        <f>IF(AW77="","",COUNTIF($AW$4:AW77,AW77))</f>
        <v>14</v>
      </c>
      <c r="BH77" s="77">
        <v>10</v>
      </c>
      <c r="BI77" s="44">
        <f t="array" ref="BI77">_xlfn.XLOOKUP(AW77,I:I,Q:Q,"未找到")</f>
        <v>18</v>
      </c>
      <c r="BJ77" s="44">
        <f>BI77*$C$8*_xlfn.XLOOKUP(BG77,B:B,C:C,"未找到")</f>
        <v>1044</v>
      </c>
      <c r="BK77" s="78">
        <v>0.8</v>
      </c>
      <c r="BL77" s="78">
        <v>0.18</v>
      </c>
      <c r="BM77" s="79">
        <f t="shared" si="4"/>
        <v>39</v>
      </c>
      <c r="BN77" s="82">
        <v>38</v>
      </c>
      <c r="BO77" s="78">
        <f t="shared" si="5"/>
        <v>0.62</v>
      </c>
      <c r="BP77" s="79">
        <f t="shared" si="6"/>
        <v>650</v>
      </c>
      <c r="BQ77" s="82">
        <v>390</v>
      </c>
      <c r="BR77" s="44">
        <v>51.3</v>
      </c>
      <c r="BS77" s="44">
        <v>0.75</v>
      </c>
      <c r="BT77" s="44">
        <v>0.6</v>
      </c>
      <c r="BU77" s="44">
        <v>2</v>
      </c>
      <c r="BV77" s="44">
        <v>2.3</v>
      </c>
      <c r="BW77" s="32"/>
      <c r="BX77" s="44">
        <f t="shared" si="7"/>
        <v>208.8</v>
      </c>
      <c r="BY77" s="32"/>
      <c r="BZ77" s="32"/>
      <c r="CA77" s="31"/>
      <c r="CB77" s="31"/>
      <c r="CC77" s="83"/>
      <c r="CD77" s="83"/>
      <c r="CE77" s="83"/>
      <c r="CF77" s="83"/>
      <c r="CG77" s="83"/>
    </row>
    <row r="78" spans="48:85">
      <c r="AV78" s="9" t="e">
        <v>#NAME?</v>
      </c>
      <c r="AW78" s="73">
        <v>10004</v>
      </c>
      <c r="AX78" s="85" t="str">
        <f t="array" ref="AX78">_xlfn.XLOOKUP(AW78,I:I,O:O,"未找到")</f>
        <v>Chomper</v>
      </c>
      <c r="AY78" s="32"/>
      <c r="AZ78" s="32"/>
      <c r="BA78" s="64" t="str">
        <f>IF(INDEX(英雄卡分表!S:S,MATCH($AW78,英雄卡分表!$A:$A,0))=0,"",INDEX(英雄卡分表!S:S,MATCH($AW78,英雄卡分表!$A:$A,0)))</f>
        <v>打出时化作无法移动的花朵形态，我方回合盛开，吞噬碰到的敌方单位造成英雄攻击{0}%的伤害后吐出</v>
      </c>
      <c r="BB78" s="76"/>
      <c r="BC78" s="76"/>
      <c r="BD78" s="45">
        <f>AW78*100+IF(AW78="","",COUNTIF($AW$4:AW78,AW78))</f>
        <v>1000415</v>
      </c>
      <c r="BE78" s="45" t="str">
        <f t="array" ref="BE78">_xlfn.XLOOKUP(AW78,英雄卡分表!A:A,英雄卡分表!AM:AM,"未找到")</f>
        <v>HeroDevourEnemy</v>
      </c>
      <c r="BF78" s="45">
        <f>INDEX(K:K,MATCH(AW78,I:I,0))</f>
        <v>1</v>
      </c>
      <c r="BG78" s="44">
        <f>IF(AW78="","",COUNTIF($AW$4:AW78,AW78))</f>
        <v>15</v>
      </c>
      <c r="BH78" s="77">
        <v>0</v>
      </c>
      <c r="BI78" s="44">
        <f t="array" ref="BI78">_xlfn.XLOOKUP(AW78,I:I,Q:Q,"未找到")</f>
        <v>18</v>
      </c>
      <c r="BJ78" s="44">
        <f>BI78*$C$8*_xlfn.XLOOKUP(BG78,B:B,C:C,"未找到")</f>
        <v>1080</v>
      </c>
      <c r="BK78" s="78">
        <v>0.8</v>
      </c>
      <c r="BL78" s="78">
        <v>0.2</v>
      </c>
      <c r="BM78" s="79">
        <f t="shared" si="4"/>
        <v>45</v>
      </c>
      <c r="BN78" s="82">
        <v>40</v>
      </c>
      <c r="BO78" s="78">
        <f t="shared" si="5"/>
        <v>0.6</v>
      </c>
      <c r="BP78" s="79">
        <f t="shared" si="6"/>
        <v>650</v>
      </c>
      <c r="BQ78" s="82">
        <v>400</v>
      </c>
      <c r="BR78" s="44">
        <v>51.3</v>
      </c>
      <c r="BS78" s="44">
        <v>0.75</v>
      </c>
      <c r="BT78" s="44">
        <v>0.6</v>
      </c>
      <c r="BU78" s="44">
        <v>2</v>
      </c>
      <c r="BV78" s="44">
        <v>2.3</v>
      </c>
      <c r="BW78" s="32"/>
      <c r="BX78" s="44">
        <f t="shared" si="7"/>
        <v>216</v>
      </c>
      <c r="BY78" s="32"/>
      <c r="BZ78" s="32"/>
      <c r="CA78" s="31"/>
      <c r="CB78" s="31"/>
      <c r="CC78" s="83"/>
      <c r="CD78" s="83"/>
      <c r="CE78" s="83"/>
      <c r="CF78" s="83"/>
      <c r="CG78" s="83"/>
    </row>
    <row r="79" spans="48:85">
      <c r="AV79" s="9" t="e">
        <v>#NAME?</v>
      </c>
      <c r="AW79" s="73">
        <v>10005</v>
      </c>
      <c r="AX79" s="85" t="str">
        <f t="array" ref="AX79">_xlfn.XLOOKUP(AW79,I:I,O:O,"未找到")</f>
        <v>Snake</v>
      </c>
      <c r="AY79" s="32"/>
      <c r="AZ79" s="32"/>
      <c r="BA79" s="64" t="str">
        <f>IF(INDEX(英雄卡分表!S:S,MATCH($AW79,英雄卡分表!$A:$A,0))=0,"",INDEX(英雄卡分表!S:S,MATCH($AW79,英雄卡分表!$A:$A,0)))</f>
        <v>打出时在战场底边化作大蛇形态</v>
      </c>
      <c r="BB79" s="76"/>
      <c r="BC79" s="76"/>
      <c r="BD79" s="45">
        <f>AW79*100+IF(AW79="","",COUNTIF($AW$4:AW79,AW79))</f>
        <v>1000501</v>
      </c>
      <c r="BE79" s="45">
        <f t="array" ref="BE79">_xlfn.XLOOKUP(AW79,英雄卡分表!A:A,英雄卡分表!AM:AM,"未找到")</f>
        <v>0</v>
      </c>
      <c r="BF79" s="45">
        <f>INDEX(K:K,MATCH(AW79,I:I,0))</f>
        <v>1</v>
      </c>
      <c r="BG79" s="44">
        <f>IF(AW79="","",COUNTIF($AW$4:AW79,AW79))</f>
        <v>1</v>
      </c>
      <c r="BH79" s="77">
        <v>1</v>
      </c>
      <c r="BI79" s="44">
        <f t="array" ref="BI79">_xlfn.XLOOKUP(AW79,I:I,Q:Q,"未找到")</f>
        <v>15</v>
      </c>
      <c r="BJ79" s="44">
        <f>BI79*$C$8*_xlfn.XLOOKUP(BG79,B:B,C:C,"未找到")</f>
        <v>450</v>
      </c>
      <c r="BK79" s="78">
        <v>0.8</v>
      </c>
      <c r="BL79" s="78">
        <v>0.01</v>
      </c>
      <c r="BM79" s="79">
        <f t="shared" si="4"/>
        <v>1</v>
      </c>
      <c r="BN79" s="81">
        <v>1</v>
      </c>
      <c r="BO79" s="78">
        <f t="shared" si="5"/>
        <v>0.79</v>
      </c>
      <c r="BP79" s="79">
        <f t="shared" si="6"/>
        <v>360</v>
      </c>
      <c r="BQ79" s="81">
        <v>440</v>
      </c>
      <c r="BR79" s="44">
        <v>51.3</v>
      </c>
      <c r="BS79" s="44">
        <v>0.75</v>
      </c>
      <c r="BT79" s="44">
        <v>0.6</v>
      </c>
      <c r="BU79" s="44">
        <v>2</v>
      </c>
      <c r="BV79" s="44">
        <v>2.3</v>
      </c>
      <c r="BW79" s="32"/>
      <c r="BX79" s="44">
        <f t="shared" si="7"/>
        <v>90</v>
      </c>
      <c r="BY79" s="32"/>
      <c r="BZ79" s="32"/>
      <c r="CA79" s="31"/>
      <c r="CB79" s="31"/>
      <c r="CC79" s="83"/>
      <c r="CD79" s="83"/>
      <c r="CE79" s="83"/>
      <c r="CF79" s="83"/>
      <c r="CG79" s="83"/>
    </row>
    <row r="80" spans="48:85">
      <c r="AV80" s="9" t="e">
        <v>#NAME?</v>
      </c>
      <c r="AW80" s="73">
        <v>10005</v>
      </c>
      <c r="AX80" s="85" t="str">
        <f t="array" ref="AX80">_xlfn.XLOOKUP(AW80,I:I,O:O,"未找到")</f>
        <v>Snake</v>
      </c>
      <c r="AY80" s="32"/>
      <c r="AZ80" s="32"/>
      <c r="BA80" s="64" t="str">
        <f>IF(INDEX(英雄卡分表!S:S,MATCH($AW80,英雄卡分表!$A:$A,0))=0,"",INDEX(英雄卡分表!S:S,MATCH($AW80,英雄卡分表!$A:$A,0)))</f>
        <v>打出时在战场底边化作大蛇形态</v>
      </c>
      <c r="BB80" s="76"/>
      <c r="BC80" s="76"/>
      <c r="BD80" s="45">
        <f>AW80*100+IF(AW80="","",COUNTIF($AW$4:AW80,AW80))</f>
        <v>1000502</v>
      </c>
      <c r="BE80" s="45">
        <f t="array" ref="BE80">_xlfn.XLOOKUP(AW80,英雄卡分表!A:A,英雄卡分表!AM:AM,"未找到")</f>
        <v>0</v>
      </c>
      <c r="BF80" s="45">
        <f>INDEX(K:K,MATCH(AW80,I:I,0))</f>
        <v>1</v>
      </c>
      <c r="BG80" s="44">
        <f>IF(AW80="","",COUNTIF($AW$4:AW80,AW80))</f>
        <v>2</v>
      </c>
      <c r="BH80" s="77">
        <v>2</v>
      </c>
      <c r="BI80" s="44">
        <f t="array" ref="BI80">_xlfn.XLOOKUP(AW80,I:I,Q:Q,"未找到")</f>
        <v>15</v>
      </c>
      <c r="BJ80" s="44">
        <f>BI80*$C$8*_xlfn.XLOOKUP(BG80,B:B,C:C,"未找到")</f>
        <v>480</v>
      </c>
      <c r="BK80" s="78">
        <v>0.8</v>
      </c>
      <c r="BL80" s="78">
        <v>0.01</v>
      </c>
      <c r="BM80" s="79">
        <f t="shared" si="4"/>
        <v>1</v>
      </c>
      <c r="BN80" s="82">
        <v>1</v>
      </c>
      <c r="BO80" s="78">
        <f t="shared" si="5"/>
        <v>0.79</v>
      </c>
      <c r="BP80" s="79">
        <f t="shared" si="6"/>
        <v>380</v>
      </c>
      <c r="BQ80" s="82">
        <v>460</v>
      </c>
      <c r="BR80" s="44">
        <v>51.3</v>
      </c>
      <c r="BS80" s="44">
        <v>0.75</v>
      </c>
      <c r="BT80" s="44">
        <v>0.6</v>
      </c>
      <c r="BU80" s="44">
        <v>2</v>
      </c>
      <c r="BV80" s="44">
        <v>2.3</v>
      </c>
      <c r="BW80" s="32"/>
      <c r="BX80" s="44">
        <f t="shared" si="7"/>
        <v>96</v>
      </c>
      <c r="BY80" s="32"/>
      <c r="BZ80" s="32"/>
      <c r="CA80" s="31"/>
      <c r="CB80" s="31"/>
      <c r="CC80" s="83"/>
      <c r="CD80" s="83"/>
      <c r="CE80" s="83"/>
      <c r="CF80" s="83"/>
      <c r="CG80" s="83"/>
    </row>
    <row r="81" spans="48:85">
      <c r="AV81" s="9" t="e">
        <v>#NAME?</v>
      </c>
      <c r="AW81" s="73">
        <v>10005</v>
      </c>
      <c r="AX81" s="85" t="str">
        <f t="array" ref="AX81">_xlfn.XLOOKUP(AW81,I:I,O:O,"未找到")</f>
        <v>Snake</v>
      </c>
      <c r="AY81" s="32"/>
      <c r="AZ81" s="32"/>
      <c r="BA81" s="64" t="str">
        <f>IF(INDEX(英雄卡分表!S:S,MATCH($AW81,英雄卡分表!$A:$A,0))=0,"",INDEX(英雄卡分表!S:S,MATCH($AW81,英雄卡分表!$A:$A,0)))</f>
        <v>打出时在战场底边化作大蛇形态</v>
      </c>
      <c r="BB81" s="76"/>
      <c r="BC81" s="76"/>
      <c r="BD81" s="45">
        <f>AW81*100+IF(AW81="","",COUNTIF($AW$4:AW81,AW81))</f>
        <v>1000503</v>
      </c>
      <c r="BE81" s="45">
        <f t="array" ref="BE81">_xlfn.XLOOKUP(AW81,英雄卡分表!A:A,英雄卡分表!AM:AM,"未找到")</f>
        <v>0</v>
      </c>
      <c r="BF81" s="45">
        <f>INDEX(K:K,MATCH(AW81,I:I,0))</f>
        <v>1</v>
      </c>
      <c r="BG81" s="44">
        <f>IF(AW81="","",COUNTIF($AW$4:AW81,AW81))</f>
        <v>3</v>
      </c>
      <c r="BH81" s="77">
        <v>3</v>
      </c>
      <c r="BI81" s="44">
        <f t="array" ref="BI81">_xlfn.XLOOKUP(AW81,I:I,Q:Q,"未找到")</f>
        <v>15</v>
      </c>
      <c r="BJ81" s="44">
        <f>BI81*$C$8*_xlfn.XLOOKUP(BG81,B:B,C:C,"未找到")</f>
        <v>510</v>
      </c>
      <c r="BK81" s="78">
        <v>0.8</v>
      </c>
      <c r="BL81" s="78">
        <v>0.01</v>
      </c>
      <c r="BM81" s="79">
        <f t="shared" si="4"/>
        <v>2</v>
      </c>
      <c r="BN81" s="82">
        <v>1</v>
      </c>
      <c r="BO81" s="78">
        <f t="shared" si="5"/>
        <v>0.79</v>
      </c>
      <c r="BP81" s="79">
        <f t="shared" si="6"/>
        <v>410</v>
      </c>
      <c r="BQ81" s="82">
        <v>480</v>
      </c>
      <c r="BR81" s="44">
        <v>51.3</v>
      </c>
      <c r="BS81" s="44">
        <v>0.75</v>
      </c>
      <c r="BT81" s="44">
        <v>0.6</v>
      </c>
      <c r="BU81" s="44">
        <v>2</v>
      </c>
      <c r="BV81" s="44">
        <v>2.3</v>
      </c>
      <c r="BW81" s="32"/>
      <c r="BX81" s="44">
        <f t="shared" si="7"/>
        <v>102</v>
      </c>
      <c r="BY81" s="32"/>
      <c r="BZ81" s="32"/>
      <c r="CA81" s="31"/>
      <c r="CB81" s="31"/>
      <c r="CC81" s="83"/>
      <c r="CD81" s="83"/>
      <c r="CE81" s="83"/>
      <c r="CF81" s="83"/>
      <c r="CG81" s="83"/>
    </row>
    <row r="82" spans="48:85">
      <c r="AV82" s="9" t="e">
        <v>#NAME?</v>
      </c>
      <c r="AW82" s="73">
        <v>10005</v>
      </c>
      <c r="AX82" s="85" t="str">
        <f t="array" ref="AX82">_xlfn.XLOOKUP(AW82,I:I,O:O,"未找到")</f>
        <v>Snake</v>
      </c>
      <c r="AY82" s="32"/>
      <c r="AZ82" s="32"/>
      <c r="BA82" s="64" t="str">
        <f>IF(INDEX(英雄卡分表!S:S,MATCH($AW82,英雄卡分表!$A:$A,0))=0,"",INDEX(英雄卡分表!S:S,MATCH($AW82,英雄卡分表!$A:$A,0)))</f>
        <v>打出时在战场底边化作大蛇形态</v>
      </c>
      <c r="BB82" s="76"/>
      <c r="BC82" s="76"/>
      <c r="BD82" s="45">
        <f>AW82*100+IF(AW82="","",COUNTIF($AW$4:AW82,AW82))</f>
        <v>1000504</v>
      </c>
      <c r="BE82" s="45">
        <f t="array" ref="BE82">_xlfn.XLOOKUP(AW82,英雄卡分表!A:A,英雄卡分表!AM:AM,"未找到")</f>
        <v>0</v>
      </c>
      <c r="BF82" s="45">
        <f>INDEX(K:K,MATCH(AW82,I:I,0))</f>
        <v>1</v>
      </c>
      <c r="BG82" s="44">
        <f>IF(AW82="","",COUNTIF($AW$4:AW82,AW82))</f>
        <v>4</v>
      </c>
      <c r="BH82" s="77">
        <v>4</v>
      </c>
      <c r="BI82" s="44">
        <f t="array" ref="BI82">_xlfn.XLOOKUP(AW82,I:I,Q:Q,"未找到")</f>
        <v>15</v>
      </c>
      <c r="BJ82" s="44">
        <f>BI82*$C$8*_xlfn.XLOOKUP(BG82,B:B,C:C,"未找到")</f>
        <v>540</v>
      </c>
      <c r="BK82" s="78">
        <v>0.8</v>
      </c>
      <c r="BL82" s="78">
        <v>0.01</v>
      </c>
      <c r="BM82" s="79">
        <f t="shared" si="4"/>
        <v>2</v>
      </c>
      <c r="BN82" s="82">
        <v>1</v>
      </c>
      <c r="BO82" s="78">
        <f t="shared" si="5"/>
        <v>0.79</v>
      </c>
      <c r="BP82" s="79">
        <f t="shared" si="6"/>
        <v>430</v>
      </c>
      <c r="BQ82" s="82">
        <v>500</v>
      </c>
      <c r="BR82" s="44">
        <v>51.3</v>
      </c>
      <c r="BS82" s="44">
        <v>0.75</v>
      </c>
      <c r="BT82" s="44">
        <v>0.6</v>
      </c>
      <c r="BU82" s="44">
        <v>2</v>
      </c>
      <c r="BV82" s="44">
        <v>2.3</v>
      </c>
      <c r="BW82" s="32"/>
      <c r="BX82" s="44">
        <f t="shared" si="7"/>
        <v>108</v>
      </c>
      <c r="BY82" s="32"/>
      <c r="BZ82" s="32"/>
      <c r="CA82" s="31"/>
      <c r="CB82" s="31"/>
      <c r="CC82" s="83"/>
      <c r="CD82" s="83"/>
      <c r="CE82" s="83"/>
      <c r="CF82" s="83"/>
      <c r="CG82" s="83"/>
    </row>
    <row r="83" spans="48:85">
      <c r="AV83" s="9" t="e">
        <v>#NAME?</v>
      </c>
      <c r="AW83" s="73">
        <v>10005</v>
      </c>
      <c r="AX83" s="85" t="str">
        <f t="array" ref="AX83">_xlfn.XLOOKUP(AW83,I:I,O:O,"未找到")</f>
        <v>Snake</v>
      </c>
      <c r="AY83" s="32"/>
      <c r="AZ83" s="32"/>
      <c r="BA83" s="64" t="str">
        <f>IF(INDEX(英雄卡分表!S:S,MATCH($AW83,英雄卡分表!$A:$A,0))=0,"",INDEX(英雄卡分表!S:S,MATCH($AW83,英雄卡分表!$A:$A,0)))</f>
        <v>打出时在战场底边化作大蛇形态</v>
      </c>
      <c r="BB83" s="76"/>
      <c r="BC83" s="76"/>
      <c r="BD83" s="45">
        <f>AW83*100+IF(AW83="","",COUNTIF($AW$4:AW83,AW83))</f>
        <v>1000505</v>
      </c>
      <c r="BE83" s="45">
        <f t="array" ref="BE83">_xlfn.XLOOKUP(AW83,英雄卡分表!A:A,英雄卡分表!AM:AM,"未找到")</f>
        <v>0</v>
      </c>
      <c r="BF83" s="45">
        <f>INDEX(K:K,MATCH(AW83,I:I,0))</f>
        <v>1</v>
      </c>
      <c r="BG83" s="44">
        <f>IF(AW83="","",COUNTIF($AW$4:AW83,AW83))</f>
        <v>5</v>
      </c>
      <c r="BH83" s="77">
        <v>5</v>
      </c>
      <c r="BI83" s="44">
        <f t="array" ref="BI83">_xlfn.XLOOKUP(AW83,I:I,Q:Q,"未找到")</f>
        <v>15</v>
      </c>
      <c r="BJ83" s="44">
        <f>BI83*$C$8*_xlfn.XLOOKUP(BG83,B:B,C:C,"未找到")</f>
        <v>570</v>
      </c>
      <c r="BK83" s="78">
        <v>0.8</v>
      </c>
      <c r="BL83" s="78">
        <v>0.01</v>
      </c>
      <c r="BM83" s="79">
        <f t="shared" si="4"/>
        <v>2</v>
      </c>
      <c r="BN83" s="82">
        <v>2</v>
      </c>
      <c r="BO83" s="78">
        <f t="shared" si="5"/>
        <v>0.79</v>
      </c>
      <c r="BP83" s="79">
        <f t="shared" si="6"/>
        <v>460</v>
      </c>
      <c r="BQ83" s="82">
        <v>520</v>
      </c>
      <c r="BR83" s="44">
        <v>51.3</v>
      </c>
      <c r="BS83" s="44">
        <v>0.75</v>
      </c>
      <c r="BT83" s="44">
        <v>0.6</v>
      </c>
      <c r="BU83" s="44">
        <v>2</v>
      </c>
      <c r="BV83" s="44">
        <v>2.3</v>
      </c>
      <c r="BW83" s="32"/>
      <c r="BX83" s="44">
        <f t="shared" si="7"/>
        <v>114</v>
      </c>
      <c r="BY83" s="32"/>
      <c r="BZ83" s="32"/>
      <c r="CA83" s="31"/>
      <c r="CB83" s="31"/>
      <c r="CC83" s="83"/>
      <c r="CD83" s="83"/>
      <c r="CE83" s="83"/>
      <c r="CF83" s="83"/>
      <c r="CG83" s="83"/>
    </row>
    <row r="84" spans="48:85">
      <c r="AV84" s="9" t="e">
        <v>#NAME?</v>
      </c>
      <c r="AW84" s="73">
        <v>10005</v>
      </c>
      <c r="AX84" s="85" t="str">
        <f t="array" ref="AX84">_xlfn.XLOOKUP(AW84,I:I,O:O,"未找到")</f>
        <v>Snake</v>
      </c>
      <c r="AY84" s="32"/>
      <c r="AZ84" s="32"/>
      <c r="BA84" s="64" t="str">
        <f>IF(INDEX(英雄卡分表!S:S,MATCH($AW84,英雄卡分表!$A:$A,0))=0,"",INDEX(英雄卡分表!S:S,MATCH($AW84,英雄卡分表!$A:$A,0)))</f>
        <v>打出时在战场底边化作大蛇形态</v>
      </c>
      <c r="BB84" s="76"/>
      <c r="BC84" s="76"/>
      <c r="BD84" s="45">
        <f>AW84*100+IF(AW84="","",COUNTIF($AW$4:AW84,AW84))</f>
        <v>1000506</v>
      </c>
      <c r="BE84" s="45">
        <f t="array" ref="BE84">_xlfn.XLOOKUP(AW84,英雄卡分表!A:A,英雄卡分表!AM:AM,"未找到")</f>
        <v>0</v>
      </c>
      <c r="BF84" s="45">
        <f>INDEX(K:K,MATCH(AW84,I:I,0))</f>
        <v>1</v>
      </c>
      <c r="BG84" s="44">
        <f>IF(AW84="","",COUNTIF($AW$4:AW84,AW84))</f>
        <v>6</v>
      </c>
      <c r="BH84" s="77">
        <v>6</v>
      </c>
      <c r="BI84" s="44">
        <f t="array" ref="BI84">_xlfn.XLOOKUP(AW84,I:I,Q:Q,"未找到")</f>
        <v>15</v>
      </c>
      <c r="BJ84" s="44">
        <f>BI84*$C$8*_xlfn.XLOOKUP(BG84,B:B,C:C,"未找到")</f>
        <v>615</v>
      </c>
      <c r="BK84" s="78">
        <v>0.8</v>
      </c>
      <c r="BL84" s="78">
        <v>0.01</v>
      </c>
      <c r="BM84" s="79">
        <f t="shared" si="4"/>
        <v>2</v>
      </c>
      <c r="BN84" s="82">
        <v>2</v>
      </c>
      <c r="BO84" s="78">
        <f t="shared" si="5"/>
        <v>0.79</v>
      </c>
      <c r="BP84" s="79">
        <f t="shared" si="6"/>
        <v>490</v>
      </c>
      <c r="BQ84" s="82">
        <v>540</v>
      </c>
      <c r="BR84" s="44">
        <v>51.3</v>
      </c>
      <c r="BS84" s="44">
        <v>0.75</v>
      </c>
      <c r="BT84" s="44">
        <v>0.6</v>
      </c>
      <c r="BU84" s="44">
        <v>2</v>
      </c>
      <c r="BV84" s="44">
        <v>2.3</v>
      </c>
      <c r="BW84" s="32"/>
      <c r="BX84" s="44">
        <f t="shared" si="7"/>
        <v>123</v>
      </c>
      <c r="BY84" s="32"/>
      <c r="BZ84" s="32"/>
      <c r="CA84" s="31"/>
      <c r="CB84" s="31"/>
      <c r="CC84" s="83"/>
      <c r="CD84" s="83"/>
      <c r="CE84" s="83"/>
      <c r="CF84" s="83"/>
      <c r="CG84" s="83"/>
    </row>
    <row r="85" spans="48:85">
      <c r="AV85" s="9" t="e">
        <v>#NAME?</v>
      </c>
      <c r="AW85" s="73">
        <v>10005</v>
      </c>
      <c r="AX85" s="85" t="str">
        <f t="array" ref="AX85">_xlfn.XLOOKUP(AW85,I:I,O:O,"未找到")</f>
        <v>Snake</v>
      </c>
      <c r="AY85" s="32"/>
      <c r="AZ85" s="32"/>
      <c r="BA85" s="64" t="str">
        <f>IF(INDEX(英雄卡分表!S:S,MATCH($AW85,英雄卡分表!$A:$A,0))=0,"",INDEX(英雄卡分表!S:S,MATCH($AW85,英雄卡分表!$A:$A,0)))</f>
        <v>打出时在战场底边化作大蛇形态</v>
      </c>
      <c r="BB85" s="76"/>
      <c r="BC85" s="76"/>
      <c r="BD85" s="45">
        <f>AW85*100+IF(AW85="","",COUNTIF($AW$4:AW85,AW85))</f>
        <v>1000507</v>
      </c>
      <c r="BE85" s="45">
        <f t="array" ref="BE85">_xlfn.XLOOKUP(AW85,英雄卡分表!A:A,英雄卡分表!AM:AM,"未找到")</f>
        <v>0</v>
      </c>
      <c r="BF85" s="45">
        <f>INDEX(K:K,MATCH(AW85,I:I,0))</f>
        <v>1</v>
      </c>
      <c r="BG85" s="44">
        <f>IF(AW85="","",COUNTIF($AW$4:AW85,AW85))</f>
        <v>7</v>
      </c>
      <c r="BH85" s="77">
        <v>7</v>
      </c>
      <c r="BI85" s="44">
        <f t="array" ref="BI85">_xlfn.XLOOKUP(AW85,I:I,Q:Q,"未找到")</f>
        <v>15</v>
      </c>
      <c r="BJ85" s="44">
        <f>BI85*$C$8*_xlfn.XLOOKUP(BG85,B:B,C:C,"未找到")</f>
        <v>645</v>
      </c>
      <c r="BK85" s="78">
        <v>0.8</v>
      </c>
      <c r="BL85" s="78">
        <v>0.01</v>
      </c>
      <c r="BM85" s="79">
        <f t="shared" si="4"/>
        <v>2</v>
      </c>
      <c r="BN85" s="82">
        <v>2</v>
      </c>
      <c r="BO85" s="78">
        <f t="shared" si="5"/>
        <v>0.79</v>
      </c>
      <c r="BP85" s="79">
        <f t="shared" si="6"/>
        <v>510</v>
      </c>
      <c r="BQ85" s="82">
        <v>560</v>
      </c>
      <c r="BR85" s="44">
        <v>51.3</v>
      </c>
      <c r="BS85" s="44">
        <v>0.75</v>
      </c>
      <c r="BT85" s="44">
        <v>0.6</v>
      </c>
      <c r="BU85" s="44">
        <v>2</v>
      </c>
      <c r="BV85" s="44">
        <v>2.3</v>
      </c>
      <c r="BW85" s="32"/>
      <c r="BX85" s="44">
        <f t="shared" si="7"/>
        <v>129</v>
      </c>
      <c r="BY85" s="32"/>
      <c r="BZ85" s="32"/>
      <c r="CA85" s="31"/>
      <c r="CB85" s="31"/>
      <c r="CC85" s="83"/>
      <c r="CD85" s="83"/>
      <c r="CE85" s="83"/>
      <c r="CF85" s="83"/>
      <c r="CG85" s="83"/>
    </row>
    <row r="86" spans="48:85">
      <c r="AV86" s="9" t="e">
        <v>#NAME?</v>
      </c>
      <c r="AW86" s="73">
        <v>10005</v>
      </c>
      <c r="AX86" s="85" t="str">
        <f t="array" ref="AX86">_xlfn.XLOOKUP(AW86,I:I,O:O,"未找到")</f>
        <v>Snake</v>
      </c>
      <c r="AY86" s="32"/>
      <c r="AZ86" s="32"/>
      <c r="BA86" s="64" t="str">
        <f>IF(INDEX(英雄卡分表!S:S,MATCH($AW86,英雄卡分表!$A:$A,0))=0,"",INDEX(英雄卡分表!S:S,MATCH($AW86,英雄卡分表!$A:$A,0)))</f>
        <v>打出时在战场底边化作大蛇形态</v>
      </c>
      <c r="BB86" s="76"/>
      <c r="BC86" s="76"/>
      <c r="BD86" s="45">
        <f>AW86*100+IF(AW86="","",COUNTIF($AW$4:AW86,AW86))</f>
        <v>1000508</v>
      </c>
      <c r="BE86" s="45">
        <f t="array" ref="BE86">_xlfn.XLOOKUP(AW86,英雄卡分表!A:A,英雄卡分表!AM:AM,"未找到")</f>
        <v>0</v>
      </c>
      <c r="BF86" s="45">
        <f>INDEX(K:K,MATCH(AW86,I:I,0))</f>
        <v>1</v>
      </c>
      <c r="BG86" s="44">
        <f>IF(AW86="","",COUNTIF($AW$4:AW86,AW86))</f>
        <v>8</v>
      </c>
      <c r="BH86" s="77">
        <v>8</v>
      </c>
      <c r="BI86" s="44">
        <f t="array" ref="BI86">_xlfn.XLOOKUP(AW86,I:I,Q:Q,"未找到")</f>
        <v>15</v>
      </c>
      <c r="BJ86" s="44">
        <f>BI86*$C$8*_xlfn.XLOOKUP(BG86,B:B,C:C,"未找到")</f>
        <v>675</v>
      </c>
      <c r="BK86" s="78">
        <v>0.8</v>
      </c>
      <c r="BL86" s="78">
        <v>0.01</v>
      </c>
      <c r="BM86" s="79">
        <f t="shared" si="4"/>
        <v>2</v>
      </c>
      <c r="BN86" s="82">
        <v>2</v>
      </c>
      <c r="BO86" s="78">
        <f t="shared" si="5"/>
        <v>0.79</v>
      </c>
      <c r="BP86" s="79">
        <f t="shared" si="6"/>
        <v>540</v>
      </c>
      <c r="BQ86" s="82">
        <v>580</v>
      </c>
      <c r="BR86" s="44">
        <v>51.3</v>
      </c>
      <c r="BS86" s="44">
        <v>0.75</v>
      </c>
      <c r="BT86" s="44">
        <v>0.6</v>
      </c>
      <c r="BU86" s="44">
        <v>2</v>
      </c>
      <c r="BV86" s="44">
        <v>2.3</v>
      </c>
      <c r="BW86" s="32"/>
      <c r="BX86" s="44">
        <f t="shared" si="7"/>
        <v>135</v>
      </c>
      <c r="BY86" s="32"/>
      <c r="BZ86" s="32"/>
      <c r="CA86" s="31"/>
      <c r="CB86" s="31"/>
      <c r="CC86" s="83"/>
      <c r="CD86" s="83"/>
      <c r="CE86" s="83"/>
      <c r="CF86" s="83"/>
      <c r="CG86" s="83"/>
    </row>
    <row r="87" spans="48:85">
      <c r="AV87" s="9" t="e">
        <v>#NAME?</v>
      </c>
      <c r="AW87" s="73">
        <v>10005</v>
      </c>
      <c r="AX87" s="85" t="str">
        <f t="array" ref="AX87">_xlfn.XLOOKUP(AW87,I:I,O:O,"未找到")</f>
        <v>Snake</v>
      </c>
      <c r="AY87" s="32"/>
      <c r="AZ87" s="32"/>
      <c r="BA87" s="64" t="str">
        <f>IF(INDEX(英雄卡分表!S:S,MATCH($AW87,英雄卡分表!$A:$A,0))=0,"",INDEX(英雄卡分表!S:S,MATCH($AW87,英雄卡分表!$A:$A,0)))</f>
        <v>打出时在战场底边化作大蛇形态</v>
      </c>
      <c r="BB87" s="76"/>
      <c r="BC87" s="76"/>
      <c r="BD87" s="45">
        <f>AW87*100+IF(AW87="","",COUNTIF($AW$4:AW87,AW87))</f>
        <v>1000509</v>
      </c>
      <c r="BE87" s="45">
        <f t="array" ref="BE87">_xlfn.XLOOKUP(AW87,英雄卡分表!A:A,英雄卡分表!AM:AM,"未找到")</f>
        <v>0</v>
      </c>
      <c r="BF87" s="45">
        <f>INDEX(K:K,MATCH(AW87,I:I,0))</f>
        <v>1</v>
      </c>
      <c r="BG87" s="44">
        <f>IF(AW87="","",COUNTIF($AW$4:AW87,AW87))</f>
        <v>9</v>
      </c>
      <c r="BH87" s="77">
        <v>9</v>
      </c>
      <c r="BI87" s="44">
        <f t="array" ref="BI87">_xlfn.XLOOKUP(AW87,I:I,Q:Q,"未找到")</f>
        <v>15</v>
      </c>
      <c r="BJ87" s="44">
        <f>BI87*$C$8*_xlfn.XLOOKUP(BG87,B:B,C:C,"未找到")</f>
        <v>705</v>
      </c>
      <c r="BK87" s="78">
        <v>0.8</v>
      </c>
      <c r="BL87" s="78">
        <v>0.01</v>
      </c>
      <c r="BM87" s="79">
        <f t="shared" si="4"/>
        <v>2</v>
      </c>
      <c r="BN87" s="82">
        <v>3</v>
      </c>
      <c r="BO87" s="78">
        <f t="shared" si="5"/>
        <v>0.79</v>
      </c>
      <c r="BP87" s="79">
        <f t="shared" si="6"/>
        <v>560</v>
      </c>
      <c r="BQ87" s="82">
        <v>600</v>
      </c>
      <c r="BR87" s="44">
        <v>51.3</v>
      </c>
      <c r="BS87" s="44">
        <v>0.75</v>
      </c>
      <c r="BT87" s="44">
        <v>0.6</v>
      </c>
      <c r="BU87" s="44">
        <v>2</v>
      </c>
      <c r="BV87" s="44">
        <v>2.3</v>
      </c>
      <c r="BW87" s="32"/>
      <c r="BX87" s="44">
        <f t="shared" si="7"/>
        <v>141</v>
      </c>
      <c r="BY87" s="32"/>
      <c r="BZ87" s="32"/>
      <c r="CA87" s="31"/>
      <c r="CB87" s="31"/>
      <c r="CC87" s="83"/>
      <c r="CD87" s="83"/>
      <c r="CE87" s="83"/>
      <c r="CF87" s="83"/>
      <c r="CG87" s="83"/>
    </row>
    <row r="88" spans="48:85">
      <c r="AV88" s="9" t="e">
        <v>#NAME?</v>
      </c>
      <c r="AW88" s="73">
        <v>10005</v>
      </c>
      <c r="AX88" s="85" t="str">
        <f t="array" ref="AX88">_xlfn.XLOOKUP(AW88,I:I,O:O,"未找到")</f>
        <v>Snake</v>
      </c>
      <c r="AY88" s="32"/>
      <c r="AZ88" s="32"/>
      <c r="BA88" s="64" t="str">
        <f>IF(INDEX(英雄卡分表!S:S,MATCH($AW88,英雄卡分表!$A:$A,0))=0,"",INDEX(英雄卡分表!S:S,MATCH($AW88,英雄卡分表!$A:$A,0)))</f>
        <v>打出时在战场底边化作大蛇形态</v>
      </c>
      <c r="BB88" s="76"/>
      <c r="BC88" s="76"/>
      <c r="BD88" s="45">
        <f>AW88*100+IF(AW88="","",COUNTIF($AW$4:AW88,AW88))</f>
        <v>1000510</v>
      </c>
      <c r="BE88" s="45">
        <f t="array" ref="BE88">_xlfn.XLOOKUP(AW88,英雄卡分表!A:A,英雄卡分表!AM:AM,"未找到")</f>
        <v>0</v>
      </c>
      <c r="BF88" s="45">
        <f>INDEX(K:K,MATCH(AW88,I:I,0))</f>
        <v>1</v>
      </c>
      <c r="BG88" s="44">
        <f>IF(AW88="","",COUNTIF($AW$4:AW88,AW88))</f>
        <v>10</v>
      </c>
      <c r="BH88" s="77">
        <v>10</v>
      </c>
      <c r="BI88" s="44">
        <f t="array" ref="BI88">_xlfn.XLOOKUP(AW88,I:I,Q:Q,"未找到")</f>
        <v>15</v>
      </c>
      <c r="BJ88" s="44">
        <f>BI88*$C$8*_xlfn.XLOOKUP(BG88,B:B,C:C,"未找到")</f>
        <v>735</v>
      </c>
      <c r="BK88" s="78">
        <v>0.8</v>
      </c>
      <c r="BL88" s="78">
        <v>0.01</v>
      </c>
      <c r="BM88" s="79">
        <f t="shared" si="4"/>
        <v>2</v>
      </c>
      <c r="BN88" s="82">
        <v>3</v>
      </c>
      <c r="BO88" s="78">
        <f t="shared" si="5"/>
        <v>0.79</v>
      </c>
      <c r="BP88" s="79">
        <f t="shared" si="6"/>
        <v>590</v>
      </c>
      <c r="BQ88" s="82">
        <v>620</v>
      </c>
      <c r="BR88" s="44">
        <v>51.3</v>
      </c>
      <c r="BS88" s="44">
        <v>0.75</v>
      </c>
      <c r="BT88" s="44">
        <v>0.6</v>
      </c>
      <c r="BU88" s="44">
        <v>2</v>
      </c>
      <c r="BV88" s="44">
        <v>2.3</v>
      </c>
      <c r="BW88" s="32"/>
      <c r="BX88" s="44">
        <f t="shared" si="7"/>
        <v>147</v>
      </c>
      <c r="BY88" s="32"/>
      <c r="BZ88" s="32"/>
      <c r="CA88" s="31"/>
      <c r="CB88" s="31"/>
      <c r="CC88" s="83"/>
      <c r="CD88" s="83"/>
      <c r="CE88" s="83"/>
      <c r="CF88" s="83"/>
      <c r="CG88" s="83"/>
    </row>
    <row r="89" spans="48:85">
      <c r="AV89" s="9" t="e">
        <v>#NAME?</v>
      </c>
      <c r="AW89" s="73">
        <v>10005</v>
      </c>
      <c r="AX89" s="85" t="str">
        <f t="array" ref="AX89">_xlfn.XLOOKUP(AW89,I:I,O:O,"未找到")</f>
        <v>Snake</v>
      </c>
      <c r="AY89" s="32"/>
      <c r="AZ89" s="32"/>
      <c r="BA89" s="64" t="str">
        <f>IF(INDEX(英雄卡分表!S:S,MATCH($AW89,英雄卡分表!$A:$A,0))=0,"",INDEX(英雄卡分表!S:S,MATCH($AW89,英雄卡分表!$A:$A,0)))</f>
        <v>打出时在战场底边化作大蛇形态</v>
      </c>
      <c r="BB89" s="76"/>
      <c r="BC89" s="76"/>
      <c r="BD89" s="45">
        <f>AW89*100+IF(AW89="","",COUNTIF($AW$4:AW89,AW89))</f>
        <v>1000511</v>
      </c>
      <c r="BE89" s="45">
        <f t="array" ref="BE89">_xlfn.XLOOKUP(AW89,英雄卡分表!A:A,英雄卡分表!AM:AM,"未找到")</f>
        <v>0</v>
      </c>
      <c r="BF89" s="45">
        <f>INDEX(K:K,MATCH(AW89,I:I,0))</f>
        <v>1</v>
      </c>
      <c r="BG89" s="44">
        <f>IF(AW89="","",COUNTIF($AW$4:AW89,AW89))</f>
        <v>11</v>
      </c>
      <c r="BH89" s="77">
        <v>10</v>
      </c>
      <c r="BI89" s="44">
        <f t="array" ref="BI89">_xlfn.XLOOKUP(AW89,I:I,Q:Q,"未找到")</f>
        <v>15</v>
      </c>
      <c r="BJ89" s="44">
        <f>BI89*$C$8*_xlfn.XLOOKUP(BG89,B:B,C:C,"未找到")</f>
        <v>780</v>
      </c>
      <c r="BK89" s="78">
        <v>0.8</v>
      </c>
      <c r="BL89" s="78">
        <v>0.01</v>
      </c>
      <c r="BM89" s="79">
        <f t="shared" si="4"/>
        <v>2</v>
      </c>
      <c r="BN89" s="82">
        <v>3</v>
      </c>
      <c r="BO89" s="78">
        <f t="shared" si="5"/>
        <v>0.79</v>
      </c>
      <c r="BP89" s="79">
        <f t="shared" si="6"/>
        <v>620</v>
      </c>
      <c r="BQ89" s="82">
        <v>640</v>
      </c>
      <c r="BR89" s="44">
        <v>51.3</v>
      </c>
      <c r="BS89" s="44">
        <v>0.75</v>
      </c>
      <c r="BT89" s="44">
        <v>0.6</v>
      </c>
      <c r="BU89" s="44">
        <v>2</v>
      </c>
      <c r="BV89" s="44">
        <v>2.3</v>
      </c>
      <c r="BW89" s="32"/>
      <c r="BX89" s="44">
        <f t="shared" si="7"/>
        <v>156</v>
      </c>
      <c r="BY89" s="32"/>
      <c r="BZ89" s="32"/>
      <c r="CA89" s="31"/>
      <c r="CB89" s="31"/>
      <c r="CC89" s="83"/>
      <c r="CD89" s="83"/>
      <c r="CE89" s="83"/>
      <c r="CF89" s="83"/>
      <c r="CG89" s="83"/>
    </row>
    <row r="90" spans="48:85">
      <c r="AV90" s="9" t="e">
        <v>#NAME?</v>
      </c>
      <c r="AW90" s="73">
        <v>10005</v>
      </c>
      <c r="AX90" s="85" t="str">
        <f t="array" ref="AX90">_xlfn.XLOOKUP(AW90,I:I,O:O,"未找到")</f>
        <v>Snake</v>
      </c>
      <c r="AY90" s="32"/>
      <c r="AZ90" s="32"/>
      <c r="BA90" s="64" t="str">
        <f>IF(INDEX(英雄卡分表!S:S,MATCH($AW90,英雄卡分表!$A:$A,0))=0,"",INDEX(英雄卡分表!S:S,MATCH($AW90,英雄卡分表!$A:$A,0)))</f>
        <v>打出时在战场底边化作大蛇形态</v>
      </c>
      <c r="BB90" s="76"/>
      <c r="BC90" s="76"/>
      <c r="BD90" s="45">
        <f>AW90*100+IF(AW90="","",COUNTIF($AW$4:AW90,AW90))</f>
        <v>1000512</v>
      </c>
      <c r="BE90" s="45">
        <f t="array" ref="BE90">_xlfn.XLOOKUP(AW90,英雄卡分表!A:A,英雄卡分表!AM:AM,"未找到")</f>
        <v>0</v>
      </c>
      <c r="BF90" s="45">
        <f>INDEX(K:K,MATCH(AW90,I:I,0))</f>
        <v>1</v>
      </c>
      <c r="BG90" s="44">
        <f>IF(AW90="","",COUNTIF($AW$4:AW90,AW90))</f>
        <v>12</v>
      </c>
      <c r="BH90" s="77">
        <v>10</v>
      </c>
      <c r="BI90" s="44">
        <f t="array" ref="BI90">_xlfn.XLOOKUP(AW90,I:I,Q:Q,"未找到")</f>
        <v>15</v>
      </c>
      <c r="BJ90" s="44">
        <f>BI90*$C$8*_xlfn.XLOOKUP(BG90,B:B,C:C,"未找到")</f>
        <v>810</v>
      </c>
      <c r="BK90" s="78">
        <v>0.8</v>
      </c>
      <c r="BL90" s="78">
        <v>0.01</v>
      </c>
      <c r="BM90" s="79">
        <f t="shared" si="4"/>
        <v>2</v>
      </c>
      <c r="BN90" s="82">
        <v>3</v>
      </c>
      <c r="BO90" s="78">
        <f t="shared" si="5"/>
        <v>0.79</v>
      </c>
      <c r="BP90" s="79">
        <f t="shared" si="6"/>
        <v>640</v>
      </c>
      <c r="BQ90" s="82">
        <v>660</v>
      </c>
      <c r="BR90" s="44">
        <v>51.3</v>
      </c>
      <c r="BS90" s="44">
        <v>0.75</v>
      </c>
      <c r="BT90" s="44">
        <v>0.6</v>
      </c>
      <c r="BU90" s="44">
        <v>2</v>
      </c>
      <c r="BV90" s="44">
        <v>2.3</v>
      </c>
      <c r="BW90" s="32"/>
      <c r="BX90" s="44">
        <f t="shared" si="7"/>
        <v>162</v>
      </c>
      <c r="BY90" s="32"/>
      <c r="BZ90" s="32"/>
      <c r="CA90" s="31"/>
      <c r="CB90" s="31"/>
      <c r="CC90" s="83"/>
      <c r="CD90" s="83"/>
      <c r="CE90" s="83"/>
      <c r="CF90" s="83"/>
      <c r="CG90" s="83"/>
    </row>
    <row r="91" spans="48:85">
      <c r="AV91" s="9" t="e">
        <v>#NAME?</v>
      </c>
      <c r="AW91" s="73">
        <v>10005</v>
      </c>
      <c r="AX91" s="85" t="str">
        <f t="array" ref="AX91">_xlfn.XLOOKUP(AW91,I:I,O:O,"未找到")</f>
        <v>Snake</v>
      </c>
      <c r="AY91" s="32"/>
      <c r="AZ91" s="32"/>
      <c r="BA91" s="64" t="str">
        <f>IF(INDEX(英雄卡分表!S:S,MATCH($AW91,英雄卡分表!$A:$A,0))=0,"",INDEX(英雄卡分表!S:S,MATCH($AW91,英雄卡分表!$A:$A,0)))</f>
        <v>打出时在战场底边化作大蛇形态</v>
      </c>
      <c r="BB91" s="76"/>
      <c r="BC91" s="76"/>
      <c r="BD91" s="45">
        <f>AW91*100+IF(AW91="","",COUNTIF($AW$4:AW91,AW91))</f>
        <v>1000513</v>
      </c>
      <c r="BE91" s="45">
        <f t="array" ref="BE91">_xlfn.XLOOKUP(AW91,英雄卡分表!A:A,英雄卡分表!AM:AM,"未找到")</f>
        <v>0</v>
      </c>
      <c r="BF91" s="45">
        <f>INDEX(K:K,MATCH(AW91,I:I,0))</f>
        <v>1</v>
      </c>
      <c r="BG91" s="44">
        <f>IF(AW91="","",COUNTIF($AW$4:AW91,AW91))</f>
        <v>13</v>
      </c>
      <c r="BH91" s="77">
        <v>10</v>
      </c>
      <c r="BI91" s="44">
        <f t="array" ref="BI91">_xlfn.XLOOKUP(AW91,I:I,Q:Q,"未找到")</f>
        <v>15</v>
      </c>
      <c r="BJ91" s="44">
        <f>BI91*$C$8*_xlfn.XLOOKUP(BG91,B:B,C:C,"未找到")</f>
        <v>840</v>
      </c>
      <c r="BK91" s="78">
        <v>0.8</v>
      </c>
      <c r="BL91" s="78">
        <v>0.02</v>
      </c>
      <c r="BM91" s="79">
        <f t="shared" si="4"/>
        <v>4</v>
      </c>
      <c r="BN91" s="82">
        <v>4</v>
      </c>
      <c r="BO91" s="78">
        <f t="shared" si="5"/>
        <v>0.78</v>
      </c>
      <c r="BP91" s="79">
        <f t="shared" si="6"/>
        <v>660</v>
      </c>
      <c r="BQ91" s="82">
        <v>680</v>
      </c>
      <c r="BR91" s="44">
        <v>51.3</v>
      </c>
      <c r="BS91" s="44">
        <v>0.75</v>
      </c>
      <c r="BT91" s="44">
        <v>0.6</v>
      </c>
      <c r="BU91" s="44">
        <v>2</v>
      </c>
      <c r="BV91" s="44">
        <v>2.3</v>
      </c>
      <c r="BW91" s="32"/>
      <c r="BX91" s="44">
        <f t="shared" si="7"/>
        <v>168</v>
      </c>
      <c r="BY91" s="32"/>
      <c r="BZ91" s="32"/>
      <c r="CA91" s="31"/>
      <c r="CB91" s="31"/>
      <c r="CC91" s="83"/>
      <c r="CD91" s="83"/>
      <c r="CE91" s="83"/>
      <c r="CF91" s="83"/>
      <c r="CG91" s="83"/>
    </row>
    <row r="92" spans="48:85">
      <c r="AV92" s="9" t="e">
        <v>#NAME?</v>
      </c>
      <c r="AW92" s="73">
        <v>10005</v>
      </c>
      <c r="AX92" s="85" t="str">
        <f t="array" ref="AX92">_xlfn.XLOOKUP(AW92,I:I,O:O,"未找到")</f>
        <v>Snake</v>
      </c>
      <c r="AY92" s="32"/>
      <c r="AZ92" s="32"/>
      <c r="BA92" s="64" t="str">
        <f>IF(INDEX(英雄卡分表!S:S,MATCH($AW92,英雄卡分表!$A:$A,0))=0,"",INDEX(英雄卡分表!S:S,MATCH($AW92,英雄卡分表!$A:$A,0)))</f>
        <v>打出时在战场底边化作大蛇形态</v>
      </c>
      <c r="BB92" s="76"/>
      <c r="BC92" s="76"/>
      <c r="BD92" s="45">
        <f>AW92*100+IF(AW92="","",COUNTIF($AW$4:AW92,AW92))</f>
        <v>1000514</v>
      </c>
      <c r="BE92" s="45">
        <f t="array" ref="BE92">_xlfn.XLOOKUP(AW92,英雄卡分表!A:A,英雄卡分表!AM:AM,"未找到")</f>
        <v>0</v>
      </c>
      <c r="BF92" s="45">
        <f>INDEX(K:K,MATCH(AW92,I:I,0))</f>
        <v>1</v>
      </c>
      <c r="BG92" s="44">
        <f>IF(AW92="","",COUNTIF($AW$4:AW92,AW92))</f>
        <v>14</v>
      </c>
      <c r="BH92" s="77">
        <v>10</v>
      </c>
      <c r="BI92" s="44">
        <f t="array" ref="BI92">_xlfn.XLOOKUP(AW92,I:I,Q:Q,"未找到")</f>
        <v>15</v>
      </c>
      <c r="BJ92" s="44">
        <f>BI92*$C$8*_xlfn.XLOOKUP(BG92,B:B,C:C,"未找到")</f>
        <v>870</v>
      </c>
      <c r="BK92" s="78">
        <v>0.8</v>
      </c>
      <c r="BL92" s="78">
        <v>0.02</v>
      </c>
      <c r="BM92" s="79">
        <f t="shared" si="4"/>
        <v>4</v>
      </c>
      <c r="BN92" s="82">
        <v>4</v>
      </c>
      <c r="BO92" s="78">
        <f t="shared" si="5"/>
        <v>0.78</v>
      </c>
      <c r="BP92" s="79">
        <f t="shared" si="6"/>
        <v>680</v>
      </c>
      <c r="BQ92" s="82">
        <v>700</v>
      </c>
      <c r="BR92" s="44">
        <v>51.3</v>
      </c>
      <c r="BS92" s="44">
        <v>0.75</v>
      </c>
      <c r="BT92" s="44">
        <v>0.6</v>
      </c>
      <c r="BU92" s="44">
        <v>2</v>
      </c>
      <c r="BV92" s="44">
        <v>2.3</v>
      </c>
      <c r="BW92" s="32"/>
      <c r="BX92" s="44">
        <f t="shared" si="7"/>
        <v>174</v>
      </c>
      <c r="BY92" s="32"/>
      <c r="BZ92" s="32"/>
      <c r="CA92" s="31"/>
      <c r="CB92" s="31"/>
      <c r="CC92" s="83"/>
      <c r="CD92" s="83"/>
      <c r="CE92" s="83"/>
      <c r="CF92" s="83"/>
      <c r="CG92" s="83"/>
    </row>
    <row r="93" spans="48:85">
      <c r="AV93" s="9" t="e">
        <v>#NAME?</v>
      </c>
      <c r="AW93" s="73">
        <v>10005</v>
      </c>
      <c r="AX93" s="85" t="str">
        <f t="array" ref="AX93">_xlfn.XLOOKUP(AW93,I:I,O:O,"未找到")</f>
        <v>Snake</v>
      </c>
      <c r="AY93" s="32"/>
      <c r="AZ93" s="32"/>
      <c r="BA93" s="64" t="str">
        <f>IF(INDEX(英雄卡分表!S:S,MATCH($AW93,英雄卡分表!$A:$A,0))=0,"",INDEX(英雄卡分表!S:S,MATCH($AW93,英雄卡分表!$A:$A,0)))</f>
        <v>打出时在战场底边化作大蛇形态</v>
      </c>
      <c r="BB93" s="76"/>
      <c r="BC93" s="76"/>
      <c r="BD93" s="45">
        <f>AW93*100+IF(AW93="","",COUNTIF($AW$4:AW93,AW93))</f>
        <v>1000515</v>
      </c>
      <c r="BE93" s="45">
        <f t="array" ref="BE93">_xlfn.XLOOKUP(AW93,英雄卡分表!A:A,英雄卡分表!AM:AM,"未找到")</f>
        <v>0</v>
      </c>
      <c r="BF93" s="45">
        <f>INDEX(K:K,MATCH(AW93,I:I,0))</f>
        <v>1</v>
      </c>
      <c r="BG93" s="44">
        <f>IF(AW93="","",COUNTIF($AW$4:AW93,AW93))</f>
        <v>15</v>
      </c>
      <c r="BH93" s="77">
        <v>0</v>
      </c>
      <c r="BI93" s="44">
        <f t="array" ref="BI93">_xlfn.XLOOKUP(AW93,I:I,Q:Q,"未找到")</f>
        <v>15</v>
      </c>
      <c r="BJ93" s="44">
        <f>BI93*$C$8*_xlfn.XLOOKUP(BG93,B:B,C:C,"未找到")</f>
        <v>900</v>
      </c>
      <c r="BK93" s="78">
        <v>0.8</v>
      </c>
      <c r="BL93" s="78">
        <v>0.02</v>
      </c>
      <c r="BM93" s="79">
        <f t="shared" si="4"/>
        <v>4</v>
      </c>
      <c r="BN93" s="82">
        <v>4</v>
      </c>
      <c r="BO93" s="78">
        <f t="shared" si="5"/>
        <v>0.78</v>
      </c>
      <c r="BP93" s="79">
        <f t="shared" si="6"/>
        <v>710</v>
      </c>
      <c r="BQ93" s="82">
        <v>720</v>
      </c>
      <c r="BR93" s="44">
        <v>51.3</v>
      </c>
      <c r="BS93" s="44">
        <v>0.75</v>
      </c>
      <c r="BT93" s="44">
        <v>0.6</v>
      </c>
      <c r="BU93" s="44">
        <v>2</v>
      </c>
      <c r="BV93" s="44">
        <v>2.3</v>
      </c>
      <c r="BW93" s="32"/>
      <c r="BX93" s="44">
        <f t="shared" si="7"/>
        <v>180</v>
      </c>
      <c r="BY93" s="32"/>
      <c r="BZ93" s="32"/>
      <c r="CA93" s="31"/>
      <c r="CB93" s="31"/>
      <c r="CC93" s="83"/>
      <c r="CD93" s="83"/>
      <c r="CE93" s="83"/>
      <c r="CF93" s="83"/>
      <c r="CG93" s="83"/>
    </row>
    <row r="94" spans="48:85">
      <c r="AV94" s="9" t="e">
        <v>#NAME?</v>
      </c>
      <c r="AW94" s="73">
        <v>10006</v>
      </c>
      <c r="AX94" s="85" t="str">
        <f t="array" ref="AX94">_xlfn.XLOOKUP(AW94,I:I,O:O,"未找到")</f>
        <v>Normal</v>
      </c>
      <c r="AY94" s="32"/>
      <c r="AZ94" s="32"/>
      <c r="BA94" s="64" t="str">
        <f>IF(INDEX(英雄卡分表!S:S,MATCH($AW94,英雄卡分表!$A:$A,0))=0,"",INDEX(英雄卡分表!S:S,MATCH($AW94,英雄卡分表!$A:$A,0)))</f>
        <v>每个我方回合结束，对自身造成{0}点伤害，为所有友方随从增加{1}点生命上限</v>
      </c>
      <c r="BB94" s="76"/>
      <c r="BC94" s="76"/>
      <c r="BD94" s="45">
        <f>AW94*100+IF(AW94="","",COUNTIF($AW$4:AW94,AW94))</f>
        <v>1000601</v>
      </c>
      <c r="BE94" s="45" t="str">
        <f t="array" ref="BE94">_xlfn.XLOOKUP(AW94,英雄卡分表!A:A,英雄卡分表!AM:AM,"未找到")</f>
        <v>AddHp2AllUnit</v>
      </c>
      <c r="BF94" s="45">
        <f>INDEX(K:K,MATCH(AW94,I:I,0))</f>
        <v>1</v>
      </c>
      <c r="BG94" s="44">
        <f>IF(AW94="","",COUNTIF($AW$4:AW94,AW94))</f>
        <v>1</v>
      </c>
      <c r="BH94" s="77">
        <v>1</v>
      </c>
      <c r="BI94" s="44">
        <f t="array" ref="BI94">_xlfn.XLOOKUP(AW94,I:I,Q:Q,"未找到")</f>
        <v>23</v>
      </c>
      <c r="BJ94" s="44">
        <f>BI94*$C$8*_xlfn.XLOOKUP(BG94,B:B,C:C,"未找到")</f>
        <v>690</v>
      </c>
      <c r="BK94" s="78">
        <v>0.55</v>
      </c>
      <c r="BL94" s="78">
        <v>0.04</v>
      </c>
      <c r="BM94" s="79">
        <f t="shared" si="4"/>
        <v>6</v>
      </c>
      <c r="BN94" s="81">
        <v>6</v>
      </c>
      <c r="BO94" s="78">
        <f t="shared" si="5"/>
        <v>0.51</v>
      </c>
      <c r="BP94" s="79">
        <f t="shared" si="6"/>
        <v>360</v>
      </c>
      <c r="BQ94" s="81">
        <v>280</v>
      </c>
      <c r="BR94" s="44">
        <v>51.3</v>
      </c>
      <c r="BS94" s="44">
        <v>0.75</v>
      </c>
      <c r="BT94" s="44">
        <v>0.6</v>
      </c>
      <c r="BU94" s="44">
        <v>2</v>
      </c>
      <c r="BV94" s="44">
        <v>2.3</v>
      </c>
      <c r="BW94" s="32"/>
      <c r="BX94" s="44">
        <f t="shared" si="7"/>
        <v>310.5</v>
      </c>
      <c r="BY94" s="32"/>
      <c r="BZ94" s="32"/>
      <c r="CA94" s="31"/>
      <c r="CB94" s="31"/>
      <c r="CC94" s="83"/>
      <c r="CD94" s="83"/>
      <c r="CE94" s="83"/>
      <c r="CF94" s="83"/>
      <c r="CG94" s="83"/>
    </row>
    <row r="95" spans="48:85">
      <c r="AV95" s="9" t="e">
        <v>#NAME?</v>
      </c>
      <c r="AW95" s="73">
        <v>10006</v>
      </c>
      <c r="AX95" s="85" t="str">
        <f t="array" ref="AX95">_xlfn.XLOOKUP(AW95,I:I,O:O,"未找到")</f>
        <v>Normal</v>
      </c>
      <c r="AY95" s="32"/>
      <c r="AZ95" s="32"/>
      <c r="BA95" s="64" t="str">
        <f>IF(INDEX(英雄卡分表!S:S,MATCH($AW95,英雄卡分表!$A:$A,0))=0,"",INDEX(英雄卡分表!S:S,MATCH($AW95,英雄卡分表!$A:$A,0)))</f>
        <v>每个我方回合结束，对自身造成{0}点伤害，为所有友方随从增加{1}点生命上限</v>
      </c>
      <c r="BB95" s="76"/>
      <c r="BC95" s="76"/>
      <c r="BD95" s="45">
        <f>AW95*100+IF(AW95="","",COUNTIF($AW$4:AW95,AW95))</f>
        <v>1000602</v>
      </c>
      <c r="BE95" s="45" t="str">
        <f t="array" ref="BE95">_xlfn.XLOOKUP(AW95,英雄卡分表!A:A,英雄卡分表!AM:AM,"未找到")</f>
        <v>AddHp2AllUnit</v>
      </c>
      <c r="BF95" s="45">
        <f>INDEX(K:K,MATCH(AW95,I:I,0))</f>
        <v>1</v>
      </c>
      <c r="BG95" s="44">
        <f>IF(AW95="","",COUNTIF($AW$4:AW95,AW95))</f>
        <v>2</v>
      </c>
      <c r="BH95" s="77">
        <v>2</v>
      </c>
      <c r="BI95" s="44">
        <f t="array" ref="BI95">_xlfn.XLOOKUP(AW95,I:I,Q:Q,"未找到")</f>
        <v>23</v>
      </c>
      <c r="BJ95" s="44">
        <f>BI95*$C$8*_xlfn.XLOOKUP(BG95,B:B,C:C,"未找到")</f>
        <v>736</v>
      </c>
      <c r="BK95" s="78">
        <v>0.55</v>
      </c>
      <c r="BL95" s="78">
        <v>0.04</v>
      </c>
      <c r="BM95" s="79">
        <f t="shared" si="4"/>
        <v>7</v>
      </c>
      <c r="BN95" s="82">
        <v>6</v>
      </c>
      <c r="BO95" s="78">
        <f t="shared" si="5"/>
        <v>0.51</v>
      </c>
      <c r="BP95" s="79">
        <f t="shared" si="6"/>
        <v>380</v>
      </c>
      <c r="BQ95" s="82">
        <v>300</v>
      </c>
      <c r="BR95" s="44">
        <v>51.3</v>
      </c>
      <c r="BS95" s="44">
        <v>0.75</v>
      </c>
      <c r="BT95" s="44">
        <v>0.6</v>
      </c>
      <c r="BU95" s="44">
        <v>2</v>
      </c>
      <c r="BV95" s="44">
        <v>2.3</v>
      </c>
      <c r="BW95" s="32"/>
      <c r="BX95" s="44">
        <f t="shared" si="7"/>
        <v>331.2</v>
      </c>
      <c r="BY95" s="32"/>
      <c r="BZ95" s="32"/>
      <c r="CA95" s="31"/>
      <c r="CB95" s="31"/>
      <c r="CC95" s="83"/>
      <c r="CD95" s="83"/>
      <c r="CE95" s="83"/>
      <c r="CF95" s="83"/>
      <c r="CG95" s="83"/>
    </row>
    <row r="96" spans="48:85">
      <c r="AV96" s="9" t="e">
        <v>#NAME?</v>
      </c>
      <c r="AW96" s="73">
        <v>10006</v>
      </c>
      <c r="AX96" s="85" t="str">
        <f t="array" ref="AX96">_xlfn.XLOOKUP(AW96,I:I,O:O,"未找到")</f>
        <v>Normal</v>
      </c>
      <c r="AY96" s="32"/>
      <c r="AZ96" s="32"/>
      <c r="BA96" s="64" t="str">
        <f>IF(INDEX(英雄卡分表!S:S,MATCH($AW96,英雄卡分表!$A:$A,0))=0,"",INDEX(英雄卡分表!S:S,MATCH($AW96,英雄卡分表!$A:$A,0)))</f>
        <v>每个我方回合结束，对自身造成{0}点伤害，为所有友方随从增加{1}点生命上限</v>
      </c>
      <c r="BB96" s="76"/>
      <c r="BC96" s="76"/>
      <c r="BD96" s="45">
        <f>AW96*100+IF(AW96="","",COUNTIF($AW$4:AW96,AW96))</f>
        <v>1000603</v>
      </c>
      <c r="BE96" s="45" t="str">
        <f t="array" ref="BE96">_xlfn.XLOOKUP(AW96,英雄卡分表!A:A,英雄卡分表!AM:AM,"未找到")</f>
        <v>AddHp2AllUnit</v>
      </c>
      <c r="BF96" s="45">
        <f>INDEX(K:K,MATCH(AW96,I:I,0))</f>
        <v>1</v>
      </c>
      <c r="BG96" s="44">
        <f>IF(AW96="","",COUNTIF($AW$4:AW96,AW96))</f>
        <v>3</v>
      </c>
      <c r="BH96" s="77">
        <v>3</v>
      </c>
      <c r="BI96" s="44">
        <f t="array" ref="BI96">_xlfn.XLOOKUP(AW96,I:I,Q:Q,"未找到")</f>
        <v>23</v>
      </c>
      <c r="BJ96" s="44">
        <f>BI96*$C$8*_xlfn.XLOOKUP(BG96,B:B,C:C,"未找到")</f>
        <v>782</v>
      </c>
      <c r="BK96" s="78">
        <v>0.55</v>
      </c>
      <c r="BL96" s="78">
        <v>0.04</v>
      </c>
      <c r="BM96" s="79">
        <f t="shared" si="4"/>
        <v>7</v>
      </c>
      <c r="BN96" s="82">
        <v>6</v>
      </c>
      <c r="BO96" s="78">
        <f t="shared" si="5"/>
        <v>0.51</v>
      </c>
      <c r="BP96" s="79">
        <f t="shared" si="6"/>
        <v>400</v>
      </c>
      <c r="BQ96" s="82">
        <v>320</v>
      </c>
      <c r="BR96" s="44">
        <v>51.3</v>
      </c>
      <c r="BS96" s="44">
        <v>0.75</v>
      </c>
      <c r="BT96" s="44">
        <v>0.6</v>
      </c>
      <c r="BU96" s="44">
        <v>2</v>
      </c>
      <c r="BV96" s="44">
        <v>2.3</v>
      </c>
      <c r="BW96" s="32"/>
      <c r="BX96" s="44">
        <f t="shared" si="7"/>
        <v>351.9</v>
      </c>
      <c r="BY96" s="32"/>
      <c r="BZ96" s="32"/>
      <c r="CA96" s="31"/>
      <c r="CB96" s="31"/>
      <c r="CC96" s="83"/>
      <c r="CD96" s="83"/>
      <c r="CE96" s="83"/>
      <c r="CF96" s="83"/>
      <c r="CG96" s="83"/>
    </row>
    <row r="97" spans="48:85">
      <c r="AV97" s="9" t="e">
        <v>#NAME?</v>
      </c>
      <c r="AW97" s="73">
        <v>10006</v>
      </c>
      <c r="AX97" s="85" t="str">
        <f t="array" ref="AX97">_xlfn.XLOOKUP(AW97,I:I,O:O,"未找到")</f>
        <v>Normal</v>
      </c>
      <c r="AY97" s="32"/>
      <c r="AZ97" s="32"/>
      <c r="BA97" s="64" t="str">
        <f>IF(INDEX(英雄卡分表!S:S,MATCH($AW97,英雄卡分表!$A:$A,0))=0,"",INDEX(英雄卡分表!S:S,MATCH($AW97,英雄卡分表!$A:$A,0)))</f>
        <v>每个我方回合结束，对自身造成{0}点伤害，为所有友方随从增加{1}点生命上限</v>
      </c>
      <c r="BB97" s="76"/>
      <c r="BC97" s="76"/>
      <c r="BD97" s="45">
        <f>AW97*100+IF(AW97="","",COUNTIF($AW$4:AW97,AW97))</f>
        <v>1000604</v>
      </c>
      <c r="BE97" s="45" t="str">
        <f t="array" ref="BE97">_xlfn.XLOOKUP(AW97,英雄卡分表!A:A,英雄卡分表!AM:AM,"未找到")</f>
        <v>AddHp2AllUnit</v>
      </c>
      <c r="BF97" s="45">
        <f>INDEX(K:K,MATCH(AW97,I:I,0))</f>
        <v>1</v>
      </c>
      <c r="BG97" s="44">
        <f>IF(AW97="","",COUNTIF($AW$4:AW97,AW97))</f>
        <v>4</v>
      </c>
      <c r="BH97" s="77">
        <v>4</v>
      </c>
      <c r="BI97" s="44">
        <f t="array" ref="BI97">_xlfn.XLOOKUP(AW97,I:I,Q:Q,"未找到")</f>
        <v>23</v>
      </c>
      <c r="BJ97" s="44">
        <f>BI97*$C$8*_xlfn.XLOOKUP(BG97,B:B,C:C,"未找到")</f>
        <v>828</v>
      </c>
      <c r="BK97" s="78">
        <v>0.55</v>
      </c>
      <c r="BL97" s="78">
        <v>0.04</v>
      </c>
      <c r="BM97" s="79">
        <f t="shared" si="4"/>
        <v>7</v>
      </c>
      <c r="BN97" s="82">
        <v>7</v>
      </c>
      <c r="BO97" s="78">
        <f t="shared" si="5"/>
        <v>0.51</v>
      </c>
      <c r="BP97" s="79">
        <f t="shared" si="6"/>
        <v>430</v>
      </c>
      <c r="BQ97" s="82">
        <v>340</v>
      </c>
      <c r="BR97" s="44">
        <v>51.3</v>
      </c>
      <c r="BS97" s="44">
        <v>0.75</v>
      </c>
      <c r="BT97" s="44">
        <v>0.6</v>
      </c>
      <c r="BU97" s="44">
        <v>2</v>
      </c>
      <c r="BV97" s="44">
        <v>2.3</v>
      </c>
      <c r="BW97" s="32"/>
      <c r="BX97" s="44">
        <f t="shared" si="7"/>
        <v>372.6</v>
      </c>
      <c r="BY97" s="32"/>
      <c r="BZ97" s="32"/>
      <c r="CA97" s="31"/>
      <c r="CB97" s="31"/>
      <c r="CC97" s="83"/>
      <c r="CD97" s="83"/>
      <c r="CE97" s="83"/>
      <c r="CF97" s="83"/>
      <c r="CG97" s="83"/>
    </row>
    <row r="98" spans="48:85">
      <c r="AV98" s="9" t="e">
        <v>#NAME?</v>
      </c>
      <c r="AW98" s="73">
        <v>10006</v>
      </c>
      <c r="AX98" s="85" t="str">
        <f t="array" ref="AX98">_xlfn.XLOOKUP(AW98,I:I,O:O,"未找到")</f>
        <v>Normal</v>
      </c>
      <c r="AY98" s="32"/>
      <c r="AZ98" s="32"/>
      <c r="BA98" s="64" t="str">
        <f>IF(INDEX(英雄卡分表!S:S,MATCH($AW98,英雄卡分表!$A:$A,0))=0,"",INDEX(英雄卡分表!S:S,MATCH($AW98,英雄卡分表!$A:$A,0)))</f>
        <v>每个我方回合结束，对自身造成{0}点伤害，为所有友方随从增加{1}点生命上限</v>
      </c>
      <c r="BB98" s="76"/>
      <c r="BC98" s="76"/>
      <c r="BD98" s="45">
        <f>AW98*100+IF(AW98="","",COUNTIF($AW$4:AW98,AW98))</f>
        <v>1000605</v>
      </c>
      <c r="BE98" s="45" t="str">
        <f t="array" ref="BE98">_xlfn.XLOOKUP(AW98,英雄卡分表!A:A,英雄卡分表!AM:AM,"未找到")</f>
        <v>AddHp2AllUnit</v>
      </c>
      <c r="BF98" s="45">
        <f>INDEX(K:K,MATCH(AW98,I:I,0))</f>
        <v>1</v>
      </c>
      <c r="BG98" s="44">
        <f>IF(AW98="","",COUNTIF($AW$4:AW98,AW98))</f>
        <v>5</v>
      </c>
      <c r="BH98" s="77">
        <v>5</v>
      </c>
      <c r="BI98" s="44">
        <f t="array" ref="BI98">_xlfn.XLOOKUP(AW98,I:I,Q:Q,"未找到")</f>
        <v>23</v>
      </c>
      <c r="BJ98" s="44">
        <f>BI98*$C$8*_xlfn.XLOOKUP(BG98,B:B,C:C,"未找到")</f>
        <v>874</v>
      </c>
      <c r="BK98" s="78">
        <v>0.55</v>
      </c>
      <c r="BL98" s="78">
        <v>0.04</v>
      </c>
      <c r="BM98" s="79">
        <f t="shared" si="4"/>
        <v>8</v>
      </c>
      <c r="BN98" s="82">
        <v>7</v>
      </c>
      <c r="BO98" s="78">
        <f t="shared" si="5"/>
        <v>0.51</v>
      </c>
      <c r="BP98" s="79">
        <f t="shared" si="6"/>
        <v>450</v>
      </c>
      <c r="BQ98" s="82">
        <v>360</v>
      </c>
      <c r="BR98" s="44">
        <v>51.3</v>
      </c>
      <c r="BS98" s="44">
        <v>0.75</v>
      </c>
      <c r="BT98" s="44">
        <v>0.6</v>
      </c>
      <c r="BU98" s="44">
        <v>2</v>
      </c>
      <c r="BV98" s="44">
        <v>2.3</v>
      </c>
      <c r="BW98" s="32"/>
      <c r="BX98" s="44">
        <f t="shared" si="7"/>
        <v>393.3</v>
      </c>
      <c r="BY98" s="32"/>
      <c r="BZ98" s="32"/>
      <c r="CA98" s="31"/>
      <c r="CB98" s="31"/>
      <c r="CC98" s="83"/>
      <c r="CD98" s="83"/>
      <c r="CE98" s="83"/>
      <c r="CF98" s="83"/>
      <c r="CG98" s="83"/>
    </row>
    <row r="99" spans="48:85">
      <c r="AV99" s="9" t="e">
        <v>#NAME?</v>
      </c>
      <c r="AW99" s="73">
        <v>10006</v>
      </c>
      <c r="AX99" s="85" t="str">
        <f t="array" ref="AX99">_xlfn.XLOOKUP(AW99,I:I,O:O,"未找到")</f>
        <v>Normal</v>
      </c>
      <c r="AY99" s="32"/>
      <c r="AZ99" s="32"/>
      <c r="BA99" s="64" t="str">
        <f>IF(INDEX(英雄卡分表!S:S,MATCH($AW99,英雄卡分表!$A:$A,0))=0,"",INDEX(英雄卡分表!S:S,MATCH($AW99,英雄卡分表!$A:$A,0)))</f>
        <v>每个我方回合结束，对自身造成{0}点伤害，为所有友方随从增加{1}点生命上限</v>
      </c>
      <c r="BB99" s="76"/>
      <c r="BC99" s="76"/>
      <c r="BD99" s="45">
        <f>AW99*100+IF(AW99="","",COUNTIF($AW$4:AW99,AW99))</f>
        <v>1000606</v>
      </c>
      <c r="BE99" s="45" t="str">
        <f t="array" ref="BE99">_xlfn.XLOOKUP(AW99,英雄卡分表!A:A,英雄卡分表!AM:AM,"未找到")</f>
        <v>AddHp2AllUnit</v>
      </c>
      <c r="BF99" s="45">
        <f>INDEX(K:K,MATCH(AW99,I:I,0))</f>
        <v>1</v>
      </c>
      <c r="BG99" s="44">
        <f>IF(AW99="","",COUNTIF($AW$4:AW99,AW99))</f>
        <v>6</v>
      </c>
      <c r="BH99" s="77">
        <v>6</v>
      </c>
      <c r="BI99" s="44">
        <f t="array" ref="BI99">_xlfn.XLOOKUP(AW99,I:I,Q:Q,"未找到")</f>
        <v>23</v>
      </c>
      <c r="BJ99" s="44">
        <f>BI99*$C$8*_xlfn.XLOOKUP(BG99,B:B,C:C,"未找到")</f>
        <v>943</v>
      </c>
      <c r="BK99" s="78">
        <v>0.55</v>
      </c>
      <c r="BL99" s="78">
        <v>0.04</v>
      </c>
      <c r="BM99" s="79">
        <f t="shared" si="4"/>
        <v>8</v>
      </c>
      <c r="BN99" s="82">
        <v>7</v>
      </c>
      <c r="BO99" s="78">
        <f t="shared" si="5"/>
        <v>0.51</v>
      </c>
      <c r="BP99" s="79">
        <f t="shared" si="6"/>
        <v>490</v>
      </c>
      <c r="BQ99" s="82">
        <v>380</v>
      </c>
      <c r="BR99" s="44">
        <v>51.3</v>
      </c>
      <c r="BS99" s="44">
        <v>0.75</v>
      </c>
      <c r="BT99" s="44">
        <v>0.6</v>
      </c>
      <c r="BU99" s="44">
        <v>2</v>
      </c>
      <c r="BV99" s="44">
        <v>2.3</v>
      </c>
      <c r="BW99" s="32"/>
      <c r="BX99" s="44">
        <f t="shared" si="7"/>
        <v>424.35</v>
      </c>
      <c r="BY99" s="32"/>
      <c r="BZ99" s="32"/>
      <c r="CA99" s="31"/>
      <c r="CB99" s="31"/>
      <c r="CC99" s="83"/>
      <c r="CD99" s="83"/>
      <c r="CE99" s="83"/>
      <c r="CF99" s="83"/>
      <c r="CG99" s="83"/>
    </row>
    <row r="100" spans="48:85">
      <c r="AV100" s="9" t="e">
        <v>#NAME?</v>
      </c>
      <c r="AW100" s="73">
        <v>10006</v>
      </c>
      <c r="AX100" s="85" t="str">
        <f t="array" ref="AX100">_xlfn.XLOOKUP(AW100,I:I,O:O,"未找到")</f>
        <v>Normal</v>
      </c>
      <c r="AY100" s="32"/>
      <c r="AZ100" s="32"/>
      <c r="BA100" s="64" t="str">
        <f>IF(INDEX(英雄卡分表!S:S,MATCH($AW100,英雄卡分表!$A:$A,0))=0,"",INDEX(英雄卡分表!S:S,MATCH($AW100,英雄卡分表!$A:$A,0)))</f>
        <v>每个我方回合结束，对自身造成{0}点伤害，为所有友方随从增加{1}点生命上限</v>
      </c>
      <c r="BB100" s="76"/>
      <c r="BC100" s="76"/>
      <c r="BD100" s="45">
        <f>AW100*100+IF(AW100="","",COUNTIF($AW$4:AW100,AW100))</f>
        <v>1000607</v>
      </c>
      <c r="BE100" s="45" t="str">
        <f t="array" ref="BE100">_xlfn.XLOOKUP(AW100,英雄卡分表!A:A,英雄卡分表!AM:AM,"未找到")</f>
        <v>AddHp2AllUnit</v>
      </c>
      <c r="BF100" s="45">
        <f>INDEX(K:K,MATCH(AW100,I:I,0))</f>
        <v>1</v>
      </c>
      <c r="BG100" s="44">
        <f>IF(AW100="","",COUNTIF($AW$4:AW100,AW100))</f>
        <v>7</v>
      </c>
      <c r="BH100" s="77">
        <v>7</v>
      </c>
      <c r="BI100" s="44">
        <f t="array" ref="BI100">_xlfn.XLOOKUP(AW100,I:I,Q:Q,"未找到")</f>
        <v>23</v>
      </c>
      <c r="BJ100" s="44">
        <f>BI100*$C$8*_xlfn.XLOOKUP(BG100,B:B,C:C,"未找到")</f>
        <v>989</v>
      </c>
      <c r="BK100" s="78">
        <v>0.55</v>
      </c>
      <c r="BL100" s="78">
        <v>0.04</v>
      </c>
      <c r="BM100" s="79">
        <f t="shared" si="4"/>
        <v>9</v>
      </c>
      <c r="BN100" s="82">
        <v>8</v>
      </c>
      <c r="BO100" s="78">
        <f t="shared" si="5"/>
        <v>0.51</v>
      </c>
      <c r="BP100" s="79">
        <f t="shared" si="6"/>
        <v>510</v>
      </c>
      <c r="BQ100" s="82">
        <v>400</v>
      </c>
      <c r="BR100" s="44">
        <v>51.3</v>
      </c>
      <c r="BS100" s="44">
        <v>0.75</v>
      </c>
      <c r="BT100" s="44">
        <v>0.6</v>
      </c>
      <c r="BU100" s="44">
        <v>2</v>
      </c>
      <c r="BV100" s="44">
        <v>2.3</v>
      </c>
      <c r="BW100" s="32"/>
      <c r="BX100" s="44">
        <f t="shared" si="7"/>
        <v>445.05</v>
      </c>
      <c r="BY100" s="32"/>
      <c r="BZ100" s="32"/>
      <c r="CA100" s="31"/>
      <c r="CB100" s="31"/>
      <c r="CC100" s="83"/>
      <c r="CD100" s="83"/>
      <c r="CE100" s="83"/>
      <c r="CF100" s="83"/>
      <c r="CG100" s="83"/>
    </row>
    <row r="101" spans="48:85">
      <c r="AV101" s="9" t="e">
        <v>#NAME?</v>
      </c>
      <c r="AW101" s="73">
        <v>10006</v>
      </c>
      <c r="AX101" s="85" t="str">
        <f t="array" ref="AX101">_xlfn.XLOOKUP(AW101,I:I,O:O,"未找到")</f>
        <v>Normal</v>
      </c>
      <c r="AY101" s="32"/>
      <c r="AZ101" s="32"/>
      <c r="BA101" s="64" t="str">
        <f>IF(INDEX(英雄卡分表!S:S,MATCH($AW101,英雄卡分表!$A:$A,0))=0,"",INDEX(英雄卡分表!S:S,MATCH($AW101,英雄卡分表!$A:$A,0)))</f>
        <v>每个我方回合结束，对自身造成{0}点伤害，为所有友方随从增加{1}点生命上限</v>
      </c>
      <c r="BB101" s="76"/>
      <c r="BC101" s="76"/>
      <c r="BD101" s="45">
        <f>AW101*100+IF(AW101="","",COUNTIF($AW$4:AW101,AW101))</f>
        <v>1000608</v>
      </c>
      <c r="BE101" s="45" t="str">
        <f t="array" ref="BE101">_xlfn.XLOOKUP(AW101,英雄卡分表!A:A,英雄卡分表!AM:AM,"未找到")</f>
        <v>AddHp2AllUnit</v>
      </c>
      <c r="BF101" s="45">
        <f>INDEX(K:K,MATCH(AW101,I:I,0))</f>
        <v>1</v>
      </c>
      <c r="BG101" s="44">
        <f>IF(AW101="","",COUNTIF($AW$4:AW101,AW101))</f>
        <v>8</v>
      </c>
      <c r="BH101" s="77">
        <v>8</v>
      </c>
      <c r="BI101" s="44">
        <f t="array" ref="BI101">_xlfn.XLOOKUP(AW101,I:I,Q:Q,"未找到")</f>
        <v>23</v>
      </c>
      <c r="BJ101" s="44">
        <f>BI101*$C$8*_xlfn.XLOOKUP(BG101,B:B,C:C,"未找到")</f>
        <v>1035</v>
      </c>
      <c r="BK101" s="78">
        <v>0.55</v>
      </c>
      <c r="BL101" s="78">
        <v>0.04</v>
      </c>
      <c r="BM101" s="79">
        <f t="shared" si="4"/>
        <v>9</v>
      </c>
      <c r="BN101" s="82">
        <v>8</v>
      </c>
      <c r="BO101" s="78">
        <f t="shared" si="5"/>
        <v>0.51</v>
      </c>
      <c r="BP101" s="79">
        <f t="shared" si="6"/>
        <v>530</v>
      </c>
      <c r="BQ101" s="82">
        <v>420</v>
      </c>
      <c r="BR101" s="44">
        <v>51.3</v>
      </c>
      <c r="BS101" s="44">
        <v>0.75</v>
      </c>
      <c r="BT101" s="44">
        <v>0.6</v>
      </c>
      <c r="BU101" s="44">
        <v>2</v>
      </c>
      <c r="BV101" s="44">
        <v>2.3</v>
      </c>
      <c r="BW101" s="32"/>
      <c r="BX101" s="44">
        <f t="shared" si="7"/>
        <v>465.75</v>
      </c>
      <c r="BY101" s="32"/>
      <c r="BZ101" s="32"/>
      <c r="CA101" s="31"/>
      <c r="CB101" s="31"/>
      <c r="CC101" s="83"/>
      <c r="CD101" s="83"/>
      <c r="CE101" s="83"/>
      <c r="CF101" s="83"/>
      <c r="CG101" s="83"/>
    </row>
    <row r="102" spans="48:85">
      <c r="AV102" s="9" t="e">
        <v>#NAME?</v>
      </c>
      <c r="AW102" s="73">
        <v>10006</v>
      </c>
      <c r="AX102" s="85" t="str">
        <f t="array" ref="AX102">_xlfn.XLOOKUP(AW102,I:I,O:O,"未找到")</f>
        <v>Normal</v>
      </c>
      <c r="AY102" s="32"/>
      <c r="AZ102" s="32"/>
      <c r="BA102" s="64" t="str">
        <f>IF(INDEX(英雄卡分表!S:S,MATCH($AW102,英雄卡分表!$A:$A,0))=0,"",INDEX(英雄卡分表!S:S,MATCH($AW102,英雄卡分表!$A:$A,0)))</f>
        <v>每个我方回合结束，对自身造成{0}点伤害，为所有友方随从增加{1}点生命上限</v>
      </c>
      <c r="BB102" s="76"/>
      <c r="BC102" s="76"/>
      <c r="BD102" s="45">
        <f>AW102*100+IF(AW102="","",COUNTIF($AW$4:AW102,AW102))</f>
        <v>1000609</v>
      </c>
      <c r="BE102" s="45" t="str">
        <f t="array" ref="BE102">_xlfn.XLOOKUP(AW102,英雄卡分表!A:A,英雄卡分表!AM:AM,"未找到")</f>
        <v>AddHp2AllUnit</v>
      </c>
      <c r="BF102" s="45">
        <f>INDEX(K:K,MATCH(AW102,I:I,0))</f>
        <v>1</v>
      </c>
      <c r="BG102" s="44">
        <f>IF(AW102="","",COUNTIF($AW$4:AW102,AW102))</f>
        <v>9</v>
      </c>
      <c r="BH102" s="77">
        <v>9</v>
      </c>
      <c r="BI102" s="44">
        <f t="array" ref="BI102">_xlfn.XLOOKUP(AW102,I:I,Q:Q,"未找到")</f>
        <v>23</v>
      </c>
      <c r="BJ102" s="44">
        <f>BI102*$C$8*_xlfn.XLOOKUP(BG102,B:B,C:C,"未找到")</f>
        <v>1081</v>
      </c>
      <c r="BK102" s="78">
        <v>0.55</v>
      </c>
      <c r="BL102" s="78">
        <v>0.04</v>
      </c>
      <c r="BM102" s="79">
        <f t="shared" si="4"/>
        <v>9</v>
      </c>
      <c r="BN102" s="82">
        <v>8</v>
      </c>
      <c r="BO102" s="78">
        <f t="shared" si="5"/>
        <v>0.51</v>
      </c>
      <c r="BP102" s="79">
        <f t="shared" si="6"/>
        <v>560</v>
      </c>
      <c r="BQ102" s="82">
        <v>440</v>
      </c>
      <c r="BR102" s="44">
        <v>51.3</v>
      </c>
      <c r="BS102" s="44">
        <v>0.75</v>
      </c>
      <c r="BT102" s="44">
        <v>0.6</v>
      </c>
      <c r="BU102" s="44">
        <v>2</v>
      </c>
      <c r="BV102" s="44">
        <v>2.3</v>
      </c>
      <c r="BW102" s="32"/>
      <c r="BX102" s="44">
        <f t="shared" si="7"/>
        <v>486.45</v>
      </c>
      <c r="BY102" s="32"/>
      <c r="BZ102" s="32"/>
      <c r="CA102" s="31"/>
      <c r="CB102" s="31"/>
      <c r="CC102" s="83"/>
      <c r="CD102" s="83"/>
      <c r="CE102" s="83"/>
      <c r="CF102" s="83"/>
      <c r="CG102" s="83"/>
    </row>
    <row r="103" spans="48:85">
      <c r="AV103" s="9" t="e">
        <v>#NAME?</v>
      </c>
      <c r="AW103" s="73">
        <v>10006</v>
      </c>
      <c r="AX103" s="85" t="str">
        <f t="array" ref="AX103">_xlfn.XLOOKUP(AW103,I:I,O:O,"未找到")</f>
        <v>Normal</v>
      </c>
      <c r="AY103" s="32"/>
      <c r="AZ103" s="32"/>
      <c r="BA103" s="64" t="str">
        <f>IF(INDEX(英雄卡分表!S:S,MATCH($AW103,英雄卡分表!$A:$A,0))=0,"",INDEX(英雄卡分表!S:S,MATCH($AW103,英雄卡分表!$A:$A,0)))</f>
        <v>每个我方回合结束，对自身造成{0}点伤害，为所有友方随从增加{1}点生命上限</v>
      </c>
      <c r="BB103" s="76"/>
      <c r="BC103" s="76"/>
      <c r="BD103" s="45">
        <f>AW103*100+IF(AW103="","",COUNTIF($AW$4:AW103,AW103))</f>
        <v>1000610</v>
      </c>
      <c r="BE103" s="45" t="str">
        <f t="array" ref="BE103">_xlfn.XLOOKUP(AW103,英雄卡分表!A:A,英雄卡分表!AM:AM,"未找到")</f>
        <v>AddHp2AllUnit</v>
      </c>
      <c r="BF103" s="45">
        <f>INDEX(K:K,MATCH(AW103,I:I,0))</f>
        <v>1</v>
      </c>
      <c r="BG103" s="44">
        <f>IF(AW103="","",COUNTIF($AW$4:AW103,AW103))</f>
        <v>10</v>
      </c>
      <c r="BH103" s="77">
        <v>10</v>
      </c>
      <c r="BI103" s="44">
        <f t="array" ref="BI103">_xlfn.XLOOKUP(AW103,I:I,Q:Q,"未找到")</f>
        <v>23</v>
      </c>
      <c r="BJ103" s="44">
        <f>BI103*$C$8*_xlfn.XLOOKUP(BG103,B:B,C:C,"未找到")</f>
        <v>1127</v>
      </c>
      <c r="BK103" s="78">
        <v>0.55</v>
      </c>
      <c r="BL103" s="78">
        <v>0.04</v>
      </c>
      <c r="BM103" s="79">
        <f t="shared" si="4"/>
        <v>10</v>
      </c>
      <c r="BN103" s="82">
        <v>9</v>
      </c>
      <c r="BO103" s="78">
        <f t="shared" si="5"/>
        <v>0.51</v>
      </c>
      <c r="BP103" s="79">
        <f t="shared" si="6"/>
        <v>580</v>
      </c>
      <c r="BQ103" s="82">
        <v>460</v>
      </c>
      <c r="BR103" s="44">
        <v>51.3</v>
      </c>
      <c r="BS103" s="44">
        <v>0.75</v>
      </c>
      <c r="BT103" s="44">
        <v>0.6</v>
      </c>
      <c r="BU103" s="44">
        <v>2</v>
      </c>
      <c r="BV103" s="44">
        <v>2.3</v>
      </c>
      <c r="BW103" s="32"/>
      <c r="BX103" s="44">
        <f t="shared" si="7"/>
        <v>507.15</v>
      </c>
      <c r="BY103" s="32"/>
      <c r="BZ103" s="32"/>
      <c r="CA103" s="31"/>
      <c r="CB103" s="31"/>
      <c r="CC103" s="83"/>
      <c r="CD103" s="83"/>
      <c r="CE103" s="83"/>
      <c r="CF103" s="83"/>
      <c r="CG103" s="83"/>
    </row>
    <row r="104" spans="48:85">
      <c r="AV104" s="9" t="e">
        <v>#NAME?</v>
      </c>
      <c r="AW104" s="73">
        <v>10006</v>
      </c>
      <c r="AX104" s="85" t="str">
        <f t="array" ref="AX104">_xlfn.XLOOKUP(AW104,I:I,O:O,"未找到")</f>
        <v>Normal</v>
      </c>
      <c r="AY104" s="32"/>
      <c r="AZ104" s="32"/>
      <c r="BA104" s="64" t="str">
        <f>IF(INDEX(英雄卡分表!S:S,MATCH($AW104,英雄卡分表!$A:$A,0))=0,"",INDEX(英雄卡分表!S:S,MATCH($AW104,英雄卡分表!$A:$A,0)))</f>
        <v>每个我方回合结束，对自身造成{0}点伤害，为所有友方随从增加{1}点生命上限</v>
      </c>
      <c r="BB104" s="76"/>
      <c r="BC104" s="76"/>
      <c r="BD104" s="45">
        <f>AW104*100+IF(AW104="","",COUNTIF($AW$4:AW104,AW104))</f>
        <v>1000611</v>
      </c>
      <c r="BE104" s="45" t="str">
        <f t="array" ref="BE104">_xlfn.XLOOKUP(AW104,英雄卡分表!A:A,英雄卡分表!AM:AM,"未找到")</f>
        <v>AddHp2AllUnit</v>
      </c>
      <c r="BF104" s="45">
        <f>INDEX(K:K,MATCH(AW104,I:I,0))</f>
        <v>1</v>
      </c>
      <c r="BG104" s="44">
        <f>IF(AW104="","",COUNTIF($AW$4:AW104,AW104))</f>
        <v>11</v>
      </c>
      <c r="BH104" s="77">
        <v>10</v>
      </c>
      <c r="BI104" s="44">
        <f t="array" ref="BI104">_xlfn.XLOOKUP(AW104,I:I,Q:Q,"未找到")</f>
        <v>23</v>
      </c>
      <c r="BJ104" s="44">
        <f>BI104*$C$8*_xlfn.XLOOKUP(BG104,B:B,C:C,"未找到")</f>
        <v>1196</v>
      </c>
      <c r="BK104" s="78">
        <v>0.55</v>
      </c>
      <c r="BL104" s="78">
        <v>0.04</v>
      </c>
      <c r="BM104" s="79">
        <f t="shared" si="4"/>
        <v>10</v>
      </c>
      <c r="BN104" s="82">
        <v>9</v>
      </c>
      <c r="BO104" s="78">
        <f t="shared" si="5"/>
        <v>0.51</v>
      </c>
      <c r="BP104" s="79">
        <f t="shared" si="6"/>
        <v>610</v>
      </c>
      <c r="BQ104" s="82">
        <v>480</v>
      </c>
      <c r="BR104" s="44">
        <v>51.3</v>
      </c>
      <c r="BS104" s="44">
        <v>0.75</v>
      </c>
      <c r="BT104" s="44">
        <v>0.6</v>
      </c>
      <c r="BU104" s="44">
        <v>2</v>
      </c>
      <c r="BV104" s="44">
        <v>2.3</v>
      </c>
      <c r="BW104" s="32"/>
      <c r="BX104" s="44">
        <f t="shared" si="7"/>
        <v>538.2</v>
      </c>
      <c r="BY104" s="32"/>
      <c r="BZ104" s="32"/>
      <c r="CA104" s="31"/>
      <c r="CB104" s="31"/>
      <c r="CC104" s="83"/>
      <c r="CD104" s="83"/>
      <c r="CE104" s="83"/>
      <c r="CF104" s="83"/>
      <c r="CG104" s="83"/>
    </row>
    <row r="105" spans="48:85">
      <c r="AV105" s="9" t="e">
        <v>#NAME?</v>
      </c>
      <c r="AW105" s="73">
        <v>10006</v>
      </c>
      <c r="AX105" s="85" t="str">
        <f t="array" ref="AX105">_xlfn.XLOOKUP(AW105,I:I,O:O,"未找到")</f>
        <v>Normal</v>
      </c>
      <c r="AY105" s="32"/>
      <c r="AZ105" s="32"/>
      <c r="BA105" s="64" t="str">
        <f>IF(INDEX(英雄卡分表!S:S,MATCH($AW105,英雄卡分表!$A:$A,0))=0,"",INDEX(英雄卡分表!S:S,MATCH($AW105,英雄卡分表!$A:$A,0)))</f>
        <v>每个我方回合结束，对自身造成{0}点伤害，为所有友方随从增加{1}点生命上限</v>
      </c>
      <c r="BB105" s="76"/>
      <c r="BC105" s="76"/>
      <c r="BD105" s="45">
        <f>AW105*100+IF(AW105="","",COUNTIF($AW$4:AW105,AW105))</f>
        <v>1000612</v>
      </c>
      <c r="BE105" s="45" t="str">
        <f t="array" ref="BE105">_xlfn.XLOOKUP(AW105,英雄卡分表!A:A,英雄卡分表!AM:AM,"未找到")</f>
        <v>AddHp2AllUnit</v>
      </c>
      <c r="BF105" s="45">
        <f>INDEX(K:K,MATCH(AW105,I:I,0))</f>
        <v>1</v>
      </c>
      <c r="BG105" s="44">
        <f>IF(AW105="","",COUNTIF($AW$4:AW105,AW105))</f>
        <v>12</v>
      </c>
      <c r="BH105" s="77">
        <v>10</v>
      </c>
      <c r="BI105" s="44">
        <f t="array" ref="BI105">_xlfn.XLOOKUP(AW105,I:I,Q:Q,"未找到")</f>
        <v>23</v>
      </c>
      <c r="BJ105" s="44">
        <f>BI105*$C$8*_xlfn.XLOOKUP(BG105,B:B,C:C,"未找到")</f>
        <v>1242</v>
      </c>
      <c r="BK105" s="78">
        <v>0.55</v>
      </c>
      <c r="BL105" s="78">
        <v>0.04</v>
      </c>
      <c r="BM105" s="79">
        <f t="shared" si="4"/>
        <v>11</v>
      </c>
      <c r="BN105" s="82">
        <v>9</v>
      </c>
      <c r="BO105" s="78">
        <f t="shared" si="5"/>
        <v>0.51</v>
      </c>
      <c r="BP105" s="79">
        <f t="shared" si="6"/>
        <v>640</v>
      </c>
      <c r="BQ105" s="82">
        <v>500</v>
      </c>
      <c r="BR105" s="44">
        <v>51.3</v>
      </c>
      <c r="BS105" s="44">
        <v>0.75</v>
      </c>
      <c r="BT105" s="44">
        <v>0.6</v>
      </c>
      <c r="BU105" s="44">
        <v>2</v>
      </c>
      <c r="BV105" s="44">
        <v>2.3</v>
      </c>
      <c r="BW105" s="32"/>
      <c r="BX105" s="44">
        <f t="shared" si="7"/>
        <v>558.9</v>
      </c>
      <c r="BY105" s="32"/>
      <c r="BZ105" s="32"/>
      <c r="CA105" s="31"/>
      <c r="CB105" s="31"/>
      <c r="CC105" s="83"/>
      <c r="CD105" s="83"/>
      <c r="CE105" s="83"/>
      <c r="CF105" s="83"/>
      <c r="CG105" s="83"/>
    </row>
    <row r="106" spans="48:85">
      <c r="AV106" s="9" t="e">
        <v>#NAME?</v>
      </c>
      <c r="AW106" s="73">
        <v>10006</v>
      </c>
      <c r="AX106" s="85" t="str">
        <f t="array" ref="AX106">_xlfn.XLOOKUP(AW106,I:I,O:O,"未找到")</f>
        <v>Normal</v>
      </c>
      <c r="AY106" s="32"/>
      <c r="AZ106" s="32"/>
      <c r="BA106" s="64" t="str">
        <f>IF(INDEX(英雄卡分表!S:S,MATCH($AW106,英雄卡分表!$A:$A,0))=0,"",INDEX(英雄卡分表!S:S,MATCH($AW106,英雄卡分表!$A:$A,0)))</f>
        <v>每个我方回合结束，对自身造成{0}点伤害，为所有友方随从增加{1}点生命上限</v>
      </c>
      <c r="BB106" s="76"/>
      <c r="BC106" s="76"/>
      <c r="BD106" s="45">
        <f>AW106*100+IF(AW106="","",COUNTIF($AW$4:AW106,AW106))</f>
        <v>1000613</v>
      </c>
      <c r="BE106" s="45" t="str">
        <f t="array" ref="BE106">_xlfn.XLOOKUP(AW106,英雄卡分表!A:A,英雄卡分表!AM:AM,"未找到")</f>
        <v>AddHp2AllUnit</v>
      </c>
      <c r="BF106" s="45">
        <f>INDEX(K:K,MATCH(AW106,I:I,0))</f>
        <v>1</v>
      </c>
      <c r="BG106" s="44">
        <f>IF(AW106="","",COUNTIF($AW$4:AW106,AW106))</f>
        <v>13</v>
      </c>
      <c r="BH106" s="77">
        <v>10</v>
      </c>
      <c r="BI106" s="44">
        <f t="array" ref="BI106">_xlfn.XLOOKUP(AW106,I:I,Q:Q,"未找到")</f>
        <v>23</v>
      </c>
      <c r="BJ106" s="44">
        <f>BI106*$C$8*_xlfn.XLOOKUP(BG106,B:B,C:C,"未找到")</f>
        <v>1288</v>
      </c>
      <c r="BK106" s="78">
        <v>0.55</v>
      </c>
      <c r="BL106" s="78">
        <v>0.04</v>
      </c>
      <c r="BM106" s="79">
        <f t="shared" si="4"/>
        <v>11</v>
      </c>
      <c r="BN106" s="82">
        <v>10</v>
      </c>
      <c r="BO106" s="78">
        <f t="shared" si="5"/>
        <v>0.51</v>
      </c>
      <c r="BP106" s="79">
        <f t="shared" si="6"/>
        <v>660</v>
      </c>
      <c r="BQ106" s="82">
        <v>520</v>
      </c>
      <c r="BR106" s="44">
        <v>51.3</v>
      </c>
      <c r="BS106" s="44">
        <v>0.75</v>
      </c>
      <c r="BT106" s="44">
        <v>0.6</v>
      </c>
      <c r="BU106" s="44">
        <v>2</v>
      </c>
      <c r="BV106" s="44">
        <v>2.3</v>
      </c>
      <c r="BW106" s="32"/>
      <c r="BX106" s="44">
        <f t="shared" si="7"/>
        <v>579.6</v>
      </c>
      <c r="BY106" s="32"/>
      <c r="BZ106" s="32"/>
      <c r="CA106" s="31"/>
      <c r="CB106" s="31"/>
      <c r="CC106" s="83"/>
      <c r="CD106" s="83"/>
      <c r="CE106" s="83"/>
      <c r="CF106" s="83"/>
      <c r="CG106" s="83"/>
    </row>
    <row r="107" spans="48:85">
      <c r="AV107" s="9" t="e">
        <v>#NAME?</v>
      </c>
      <c r="AW107" s="73">
        <v>10006</v>
      </c>
      <c r="AX107" s="85" t="str">
        <f t="array" ref="AX107">_xlfn.XLOOKUP(AW107,I:I,O:O,"未找到")</f>
        <v>Normal</v>
      </c>
      <c r="AY107" s="32"/>
      <c r="AZ107" s="32"/>
      <c r="BA107" s="64" t="str">
        <f>IF(INDEX(英雄卡分表!S:S,MATCH($AW107,英雄卡分表!$A:$A,0))=0,"",INDEX(英雄卡分表!S:S,MATCH($AW107,英雄卡分表!$A:$A,0)))</f>
        <v>每个我方回合结束，对自身造成{0}点伤害，为所有友方随从增加{1}点生命上限</v>
      </c>
      <c r="BB107" s="76"/>
      <c r="BC107" s="76"/>
      <c r="BD107" s="45">
        <f>AW107*100+IF(AW107="","",COUNTIF($AW$4:AW107,AW107))</f>
        <v>1000614</v>
      </c>
      <c r="BE107" s="45" t="str">
        <f t="array" ref="BE107">_xlfn.XLOOKUP(AW107,英雄卡分表!A:A,英雄卡分表!AM:AM,"未找到")</f>
        <v>AddHp2AllUnit</v>
      </c>
      <c r="BF107" s="45">
        <f>INDEX(K:K,MATCH(AW107,I:I,0))</f>
        <v>1</v>
      </c>
      <c r="BG107" s="44">
        <f>IF(AW107="","",COUNTIF($AW$4:AW107,AW107))</f>
        <v>14</v>
      </c>
      <c r="BH107" s="77">
        <v>10</v>
      </c>
      <c r="BI107" s="44">
        <f t="array" ref="BI107">_xlfn.XLOOKUP(AW107,I:I,Q:Q,"未找到")</f>
        <v>23</v>
      </c>
      <c r="BJ107" s="44">
        <f>BI107*$C$8*_xlfn.XLOOKUP(BG107,B:B,C:C,"未找到")</f>
        <v>1334</v>
      </c>
      <c r="BK107" s="78">
        <v>0.55</v>
      </c>
      <c r="BL107" s="78">
        <v>0.04</v>
      </c>
      <c r="BM107" s="79">
        <f t="shared" si="4"/>
        <v>11</v>
      </c>
      <c r="BN107" s="82">
        <v>10</v>
      </c>
      <c r="BO107" s="78">
        <f t="shared" si="5"/>
        <v>0.51</v>
      </c>
      <c r="BP107" s="79">
        <f t="shared" si="6"/>
        <v>690</v>
      </c>
      <c r="BQ107" s="82">
        <v>540</v>
      </c>
      <c r="BR107" s="44">
        <v>51.3</v>
      </c>
      <c r="BS107" s="44">
        <v>0.75</v>
      </c>
      <c r="BT107" s="44">
        <v>0.6</v>
      </c>
      <c r="BU107" s="44">
        <v>2</v>
      </c>
      <c r="BV107" s="44">
        <v>2.3</v>
      </c>
      <c r="BW107" s="32"/>
      <c r="BX107" s="44">
        <f t="shared" si="7"/>
        <v>600.3</v>
      </c>
      <c r="BY107" s="32"/>
      <c r="BZ107" s="32"/>
      <c r="CA107" s="31"/>
      <c r="CB107" s="31"/>
      <c r="CC107" s="83"/>
      <c r="CD107" s="83"/>
      <c r="CE107" s="83"/>
      <c r="CF107" s="83"/>
      <c r="CG107" s="83"/>
    </row>
    <row r="108" spans="48:85">
      <c r="AV108" s="9" t="e">
        <v>#NAME?</v>
      </c>
      <c r="AW108" s="73">
        <v>10006</v>
      </c>
      <c r="AX108" s="85" t="str">
        <f t="array" ref="AX108">_xlfn.XLOOKUP(AW108,I:I,O:O,"未找到")</f>
        <v>Normal</v>
      </c>
      <c r="AY108" s="32"/>
      <c r="AZ108" s="32"/>
      <c r="BA108" s="64" t="str">
        <f>IF(INDEX(英雄卡分表!S:S,MATCH($AW108,英雄卡分表!$A:$A,0))=0,"",INDEX(英雄卡分表!S:S,MATCH($AW108,英雄卡分表!$A:$A,0)))</f>
        <v>每个我方回合结束，对自身造成{0}点伤害，为所有友方随从增加{1}点生命上限</v>
      </c>
      <c r="BB108" s="76"/>
      <c r="BC108" s="76"/>
      <c r="BD108" s="45">
        <f>AW108*100+IF(AW108="","",COUNTIF($AW$4:AW108,AW108))</f>
        <v>1000615</v>
      </c>
      <c r="BE108" s="45" t="str">
        <f t="array" ref="BE108">_xlfn.XLOOKUP(AW108,英雄卡分表!A:A,英雄卡分表!AM:AM,"未找到")</f>
        <v>AddHp2AllUnit</v>
      </c>
      <c r="BF108" s="45">
        <f>INDEX(K:K,MATCH(AW108,I:I,0))</f>
        <v>1</v>
      </c>
      <c r="BG108" s="44">
        <f>IF(AW108="","",COUNTIF($AW$4:AW108,AW108))</f>
        <v>15</v>
      </c>
      <c r="BH108" s="77">
        <v>0</v>
      </c>
      <c r="BI108" s="44">
        <f t="array" ref="BI108">_xlfn.XLOOKUP(AW108,I:I,Q:Q,"未找到")</f>
        <v>23</v>
      </c>
      <c r="BJ108" s="44">
        <f>BI108*$C$8*_xlfn.XLOOKUP(BG108,B:B,C:C,"未找到")</f>
        <v>1380</v>
      </c>
      <c r="BK108" s="78">
        <v>0.55</v>
      </c>
      <c r="BL108" s="78">
        <v>0.04</v>
      </c>
      <c r="BM108" s="79">
        <f t="shared" si="4"/>
        <v>12</v>
      </c>
      <c r="BN108" s="82">
        <v>10</v>
      </c>
      <c r="BO108" s="78">
        <f t="shared" si="5"/>
        <v>0.51</v>
      </c>
      <c r="BP108" s="79">
        <f t="shared" si="6"/>
        <v>710</v>
      </c>
      <c r="BQ108" s="82">
        <v>560</v>
      </c>
      <c r="BR108" s="44">
        <v>51.3</v>
      </c>
      <c r="BS108" s="44">
        <v>0.75</v>
      </c>
      <c r="BT108" s="44">
        <v>0.6</v>
      </c>
      <c r="BU108" s="44">
        <v>2</v>
      </c>
      <c r="BV108" s="44">
        <v>2.3</v>
      </c>
      <c r="BW108" s="32"/>
      <c r="BX108" s="44">
        <f t="shared" si="7"/>
        <v>621</v>
      </c>
      <c r="BY108" s="32"/>
      <c r="BZ108" s="32"/>
      <c r="CA108" s="31"/>
      <c r="CB108" s="31"/>
      <c r="CC108" s="83"/>
      <c r="CD108" s="83"/>
      <c r="CE108" s="83"/>
      <c r="CF108" s="83"/>
      <c r="CG108" s="83"/>
    </row>
    <row r="109" spans="48:53">
      <c r="AV109" s="9"/>
      <c r="AW109" s="71"/>
      <c r="AX109" s="71"/>
      <c r="BA109" s="21"/>
    </row>
    <row r="110" spans="48:53">
      <c r="AV110" s="9"/>
      <c r="AW110" s="71"/>
      <c r="AX110" s="71"/>
      <c r="BA110" s="21"/>
    </row>
    <row r="111" spans="48:53">
      <c r="AV111" s="9"/>
      <c r="AW111" s="71"/>
      <c r="AX111" s="71"/>
      <c r="BA111" s="21"/>
    </row>
    <row r="112" spans="48:53">
      <c r="AV112" s="9"/>
      <c r="AW112" s="71"/>
      <c r="AX112" s="71"/>
      <c r="BA112" s="21"/>
    </row>
    <row r="113" spans="48:53">
      <c r="AV113" s="9"/>
      <c r="AW113" s="71"/>
      <c r="AX113" s="71"/>
      <c r="BA113" s="21"/>
    </row>
    <row r="114" spans="48:53">
      <c r="AV114" s="9"/>
      <c r="AW114" s="71"/>
      <c r="AX114" s="71"/>
      <c r="BA114" s="21"/>
    </row>
    <row r="115" spans="48:53">
      <c r="AV115" s="9"/>
      <c r="AW115" s="71"/>
      <c r="AX115" s="71"/>
      <c r="BA115" s="21"/>
    </row>
    <row r="116" spans="48:53">
      <c r="AV116" s="9"/>
      <c r="AW116" s="71"/>
      <c r="AX116" s="71"/>
      <c r="BA116" s="21"/>
    </row>
    <row r="117" spans="48:53">
      <c r="AV117" s="9"/>
      <c r="AW117" s="71"/>
      <c r="AX117" s="71"/>
      <c r="BA117" s="21"/>
    </row>
    <row r="118" spans="48:53">
      <c r="AV118" s="9"/>
      <c r="AW118" s="71"/>
      <c r="AX118" s="71"/>
      <c r="BA118" s="21"/>
    </row>
    <row r="119" spans="48:53">
      <c r="AV119" s="9"/>
      <c r="AW119" s="71"/>
      <c r="AX119" s="71"/>
      <c r="BA119" s="21"/>
    </row>
    <row r="120" spans="48:53">
      <c r="AV120" s="9"/>
      <c r="AW120" s="71"/>
      <c r="AX120" s="71"/>
      <c r="BA120" s="21"/>
    </row>
    <row r="121" spans="48:53">
      <c r="AV121" s="9"/>
      <c r="AW121" s="71"/>
      <c r="AX121" s="71"/>
      <c r="BA121" s="21"/>
    </row>
    <row r="122" spans="48:53">
      <c r="AV122" s="9"/>
      <c r="AW122" s="71"/>
      <c r="AX122" s="71"/>
      <c r="BA122" s="21"/>
    </row>
    <row r="123" spans="48:53">
      <c r="AV123" s="9"/>
      <c r="AW123" s="71"/>
      <c r="AX123" s="71"/>
      <c r="BA123" s="21"/>
    </row>
    <row r="124" spans="48:53">
      <c r="AV124" s="9"/>
      <c r="AW124" s="71"/>
      <c r="AX124" s="71"/>
      <c r="BA124" s="21"/>
    </row>
    <row r="125" spans="48:53">
      <c r="AV125" s="9"/>
      <c r="AW125" s="71"/>
      <c r="AX125" s="71"/>
      <c r="BA125" s="21"/>
    </row>
    <row r="126" spans="48:53">
      <c r="AV126" s="9"/>
      <c r="AW126" s="71"/>
      <c r="AX126" s="71"/>
      <c r="BA126" s="21"/>
    </row>
    <row r="127" spans="48:53">
      <c r="AV127" s="9"/>
      <c r="AW127" s="71"/>
      <c r="AX127" s="71"/>
      <c r="BA127" s="21"/>
    </row>
    <row r="128" spans="48:53">
      <c r="AV128" s="9"/>
      <c r="AW128" s="71"/>
      <c r="AX128" s="71"/>
      <c r="BA128" s="21"/>
    </row>
    <row r="129" spans="48:53">
      <c r="AV129" s="9"/>
      <c r="AW129" s="71"/>
      <c r="AX129" s="71"/>
      <c r="BA129" s="21"/>
    </row>
    <row r="130" spans="48:53">
      <c r="AV130" s="9"/>
      <c r="AW130" s="71"/>
      <c r="AX130" s="71"/>
      <c r="BA130" s="21"/>
    </row>
    <row r="131" spans="48:53">
      <c r="AV131" s="9"/>
      <c r="AW131" s="71"/>
      <c r="AX131" s="71"/>
      <c r="BA131" s="21"/>
    </row>
    <row r="132" spans="48:53">
      <c r="AV132" s="9"/>
      <c r="AW132" s="71"/>
      <c r="AX132" s="71"/>
      <c r="BA132" s="21"/>
    </row>
    <row r="133" spans="48:53">
      <c r="AV133" s="9"/>
      <c r="AW133" s="71"/>
      <c r="AX133" s="71"/>
      <c r="BA133" s="21"/>
    </row>
    <row r="134" spans="48:53">
      <c r="AV134" s="9"/>
      <c r="AW134" s="71"/>
      <c r="AX134" s="71"/>
      <c r="BA134" s="21"/>
    </row>
    <row r="135" spans="48:53">
      <c r="AV135" s="9"/>
      <c r="AW135" s="71"/>
      <c r="AX135" s="71"/>
      <c r="BA135" s="21"/>
    </row>
    <row r="136" spans="48:53">
      <c r="AV136" s="9"/>
      <c r="AW136" s="71"/>
      <c r="AX136" s="71"/>
      <c r="BA136" s="21"/>
    </row>
    <row r="137" spans="48:53">
      <c r="AV137" s="9"/>
      <c r="AW137" s="71"/>
      <c r="AX137" s="71"/>
      <c r="BA137" s="21"/>
    </row>
    <row r="138" spans="48:53">
      <c r="AV138" s="9"/>
      <c r="AW138" s="71"/>
      <c r="AX138" s="71"/>
      <c r="BA138" s="21"/>
    </row>
    <row r="139" spans="48:53">
      <c r="AV139" s="9"/>
      <c r="AW139" s="71"/>
      <c r="AX139" s="71"/>
      <c r="BA139" s="21"/>
    </row>
    <row r="140" spans="48:53">
      <c r="AV140" s="9"/>
      <c r="AW140" s="71"/>
      <c r="AX140" s="71"/>
      <c r="BA140" s="21"/>
    </row>
    <row r="141" spans="48:53">
      <c r="AV141" s="9"/>
      <c r="AW141" s="71"/>
      <c r="AX141" s="71"/>
      <c r="BA141" s="21"/>
    </row>
    <row r="142" spans="48:53">
      <c r="AV142" s="9"/>
      <c r="AW142" s="71"/>
      <c r="AX142" s="71"/>
      <c r="BA142" s="21"/>
    </row>
    <row r="143" spans="48:53">
      <c r="AV143" s="9"/>
      <c r="AW143" s="71"/>
      <c r="AX143" s="71"/>
      <c r="BA143" s="21"/>
    </row>
    <row r="144" spans="48:53">
      <c r="AV144" s="9"/>
      <c r="AW144" s="71"/>
      <c r="AX144" s="71"/>
      <c r="BA144" s="21"/>
    </row>
    <row r="145" spans="48:53">
      <c r="AV145" s="9"/>
      <c r="AW145" s="71"/>
      <c r="AX145" s="71"/>
      <c r="BA145" s="21"/>
    </row>
    <row r="146" spans="48:53">
      <c r="AV146" s="9"/>
      <c r="AW146" s="71"/>
      <c r="AX146" s="71"/>
      <c r="BA146" s="21"/>
    </row>
    <row r="147" spans="48:53">
      <c r="AV147" s="9"/>
      <c r="AW147" s="71"/>
      <c r="AX147" s="71"/>
      <c r="BA147" s="21"/>
    </row>
    <row r="148" spans="48:53">
      <c r="AV148" s="9"/>
      <c r="AW148" s="71"/>
      <c r="AX148" s="71"/>
      <c r="BA148" s="21"/>
    </row>
    <row r="149" spans="48:53">
      <c r="AV149" s="9"/>
      <c r="AW149" s="71"/>
      <c r="AX149" s="71"/>
      <c r="BA149" s="21"/>
    </row>
    <row r="150" spans="48:53">
      <c r="AV150" s="9"/>
      <c r="AW150" s="71"/>
      <c r="AX150" s="71"/>
      <c r="BA150" s="21"/>
    </row>
    <row r="151" spans="48:53">
      <c r="AV151" s="9"/>
      <c r="AW151" s="71"/>
      <c r="AX151" s="71"/>
      <c r="BA151" s="21"/>
    </row>
    <row r="152" spans="48:53">
      <c r="AV152" s="9"/>
      <c r="AW152" s="71"/>
      <c r="AX152" s="71"/>
      <c r="BA152" s="21"/>
    </row>
    <row r="153" spans="48:53">
      <c r="AV153" s="9"/>
      <c r="AW153" s="71"/>
      <c r="AX153" s="71"/>
      <c r="BA153" s="21"/>
    </row>
    <row r="154" spans="48:53">
      <c r="AV154" s="9"/>
      <c r="AW154" s="71"/>
      <c r="AX154" s="71"/>
      <c r="BA154" s="21"/>
    </row>
    <row r="155" spans="48:53">
      <c r="AV155" s="9"/>
      <c r="AW155" s="71"/>
      <c r="AX155" s="71"/>
      <c r="BA155" s="21"/>
    </row>
    <row r="156" spans="48:53">
      <c r="AV156" s="9"/>
      <c r="AW156" s="71"/>
      <c r="AX156" s="71"/>
      <c r="BA156" s="21"/>
    </row>
    <row r="157" spans="48:53">
      <c r="AV157" s="9"/>
      <c r="AW157" s="71"/>
      <c r="AX157" s="71"/>
      <c r="BA157" s="21"/>
    </row>
    <row r="158" spans="48:53">
      <c r="AV158" s="9"/>
      <c r="AW158" s="71"/>
      <c r="AX158" s="71"/>
      <c r="BA158" s="21"/>
    </row>
    <row r="159" spans="48:53">
      <c r="AV159" s="9"/>
      <c r="AW159" s="71"/>
      <c r="AX159" s="71"/>
      <c r="BA159" s="21"/>
    </row>
    <row r="160" spans="48:53">
      <c r="AV160" s="9"/>
      <c r="AW160" s="71"/>
      <c r="AX160" s="71"/>
      <c r="BA160" s="21"/>
    </row>
    <row r="161" spans="48:53">
      <c r="AV161" s="9"/>
      <c r="AW161" s="71"/>
      <c r="AX161" s="71"/>
      <c r="BA161" s="21"/>
    </row>
    <row r="162" spans="48:53">
      <c r="AV162" s="9"/>
      <c r="AW162" s="71"/>
      <c r="AX162" s="71"/>
      <c r="BA162" s="21"/>
    </row>
    <row r="163" spans="48:53">
      <c r="AV163" s="9"/>
      <c r="AW163" s="71"/>
      <c r="AX163" s="71"/>
      <c r="BA163" s="21"/>
    </row>
    <row r="164" spans="48:53">
      <c r="AV164" s="9"/>
      <c r="AW164" s="71"/>
      <c r="AX164" s="71"/>
      <c r="BA164" s="21"/>
    </row>
    <row r="165" spans="48:53">
      <c r="AV165" s="9"/>
      <c r="AW165" s="71"/>
      <c r="AX165" s="71"/>
      <c r="BA165" s="21"/>
    </row>
    <row r="166" spans="48:53">
      <c r="AV166" s="9"/>
      <c r="AW166" s="71"/>
      <c r="AX166" s="71"/>
      <c r="BA166" s="21"/>
    </row>
    <row r="167" spans="48:53">
      <c r="AV167" s="9"/>
      <c r="AW167" s="71"/>
      <c r="AX167" s="71"/>
      <c r="BA167" s="21"/>
    </row>
    <row r="168" spans="48:53">
      <c r="AV168" s="9"/>
      <c r="AW168" s="71"/>
      <c r="AX168" s="71"/>
      <c r="BA168" s="21"/>
    </row>
    <row r="169" spans="48:53">
      <c r="AV169" s="9"/>
      <c r="AW169" s="71"/>
      <c r="AX169" s="71"/>
      <c r="BA169" s="21"/>
    </row>
    <row r="170" spans="48:53">
      <c r="AV170" s="9"/>
      <c r="AW170" s="71"/>
      <c r="AX170" s="71"/>
      <c r="BA170" s="21"/>
    </row>
    <row r="171" spans="48:53">
      <c r="AV171" s="9"/>
      <c r="AW171" s="71"/>
      <c r="AX171" s="71"/>
      <c r="BA171" s="21"/>
    </row>
    <row r="172" spans="48:53">
      <c r="AV172" s="9"/>
      <c r="AW172" s="71"/>
      <c r="AX172" s="71"/>
      <c r="BA172" s="21"/>
    </row>
    <row r="173" spans="48:53">
      <c r="AV173" s="9"/>
      <c r="AW173" s="71"/>
      <c r="AX173" s="71"/>
      <c r="BA173" s="21"/>
    </row>
    <row r="174" spans="48:53">
      <c r="AV174" s="9"/>
      <c r="AW174" s="71"/>
      <c r="AX174" s="71"/>
      <c r="BA174" s="21"/>
    </row>
    <row r="175" spans="48:53">
      <c r="AV175" s="9"/>
      <c r="AW175" s="71"/>
      <c r="AX175" s="71"/>
      <c r="BA175" s="21"/>
    </row>
    <row r="176" spans="48:53">
      <c r="AV176" s="9"/>
      <c r="AW176" s="71"/>
      <c r="AX176" s="71"/>
      <c r="BA176" s="21"/>
    </row>
    <row r="177" spans="48:53">
      <c r="AV177" s="9"/>
      <c r="AW177" s="71"/>
      <c r="AX177" s="71"/>
      <c r="BA177" s="21"/>
    </row>
  </sheetData>
  <pageMargins left="0.75" right="0.75" top="1" bottom="1" header="0.5" footer="0.5"/>
  <headerFooter/>
  <legacyDrawing r:id="rId2"/>
  <picture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S132"/>
  <sheetViews>
    <sheetView showGridLines="0" workbookViewId="0">
      <selection activeCell="A1" sqref="A1"/>
    </sheetView>
  </sheetViews>
  <sheetFormatPr defaultColWidth="14" defaultRowHeight="15.2"/>
  <cols>
    <col min="3" max="3" width="14" customWidth="1"/>
    <col min="6" max="8" width="14" customWidth="1"/>
    <col min="11" max="11" width="14" customWidth="1"/>
    <col min="15" max="15" width="16" customWidth="1"/>
    <col min="16" max="16" width="13" customWidth="1"/>
    <col min="17" max="17" width="19" customWidth="1"/>
    <col min="18" max="18" width="20" customWidth="1"/>
    <col min="19" max="19" width="14" customWidth="1"/>
  </cols>
  <sheetData>
    <row r="1" spans="12:17">
      <c r="L1" s="9"/>
      <c r="O1" s="9"/>
      <c r="P1" s="9"/>
      <c r="Q1" s="9"/>
    </row>
    <row r="2" spans="12:17">
      <c r="L2" s="9"/>
      <c r="O2" s="9"/>
      <c r="P2" s="9"/>
      <c r="Q2" s="9"/>
    </row>
    <row r="3" spans="12:17">
      <c r="L3" s="9"/>
      <c r="O3" s="9"/>
      <c r="P3" s="9"/>
      <c r="Q3" s="9"/>
    </row>
    <row r="4" spans="2:17">
      <c r="B4" s="44" t="s">
        <v>1856</v>
      </c>
      <c r="C4" s="44" t="s">
        <v>1857</v>
      </c>
      <c r="D4" s="44" t="s">
        <v>1360</v>
      </c>
      <c r="E4" s="44" t="s">
        <v>1858</v>
      </c>
      <c r="L4" s="66" t="s">
        <v>1859</v>
      </c>
      <c r="O4" s="9"/>
      <c r="P4" s="9"/>
      <c r="Q4" s="9"/>
    </row>
    <row r="5" spans="2:19">
      <c r="B5" s="44">
        <f>组件分表!A2</f>
        <v>4001</v>
      </c>
      <c r="C5" s="44" t="str">
        <f t="shared" ref="C5:C53" si="0">_xlfn.TEXTJOIN("|",TRUE,F5:I5)</f>
        <v>40011</v>
      </c>
      <c r="D5" s="44">
        <f>组件分表!G2</f>
        <v>1</v>
      </c>
      <c r="E5" s="44">
        <f>组件分表!H2</f>
        <v>1</v>
      </c>
      <c r="F5" t="str">
        <f t="array" ref="F5">TRANSPOSE(B5&amp;_xlfn.SEQUENCE(E5-D5+1,1,D5))</f>
        <v>40011</v>
      </c>
      <c r="L5" s="9" t="str">
        <f t="array" ref="L5:L53">_xlfn.TOCOL(TRANSPOSE(F5:I1048508),1,TRUE)</f>
        <v>40011</v>
      </c>
      <c r="O5" s="9" t="str">
        <f t="shared" ref="O5:O53" si="1">"Card_"&amp;L5&amp;"_Name"</f>
        <v>Card_40011_Name</v>
      </c>
      <c r="P5" s="9" t="str">
        <f>VLOOKUP(VALUE(LEFT(L5,4)),组件分表!A:C,3,FALSE)</f>
        <v>初始炮</v>
      </c>
      <c r="Q5" s="9" t="str">
        <f t="shared" ref="Q5:Q53" si="2">"Card_"&amp;L5&amp;"_Des_Long"</f>
        <v>Card_40011_Des_Long</v>
      </c>
      <c r="R5" t="str">
        <f>VLOOKUP(VALUE(LEFT(L5,4)),组件分表!A:L,12,FALSE)</f>
        <v>打出时，回合开始时：开炮，伤害为{0}</v>
      </c>
      <c r="S5" t="s">
        <v>1860</v>
      </c>
    </row>
    <row r="6" spans="2:19">
      <c r="B6" s="44">
        <f>组件分表!A3</f>
        <v>4002</v>
      </c>
      <c r="C6" s="44" t="str">
        <f t="shared" si="0"/>
        <v>40021</v>
      </c>
      <c r="D6" s="44">
        <f>组件分表!G3</f>
        <v>1</v>
      </c>
      <c r="E6" s="44">
        <f>组件分表!H3</f>
        <v>1</v>
      </c>
      <c r="F6" t="str">
        <f t="array" ref="F6">TRANSPOSE(B6&amp;_xlfn.SEQUENCE(E6-D6+1,1,D6))</f>
        <v>40021</v>
      </c>
      <c r="L6" s="9" t="str">
        <v>40021</v>
      </c>
      <c r="O6" s="9" t="str">
        <f t="shared" si="1"/>
        <v>Card_40021_Name</v>
      </c>
      <c r="P6" s="9" t="str">
        <f>VLOOKUP(VALUE(LEFT(L6,4)),组件分表!A:C,3,FALSE)</f>
        <v>过渡炮</v>
      </c>
      <c r="Q6" s="9" t="str">
        <f t="shared" si="2"/>
        <v>Card_40021_Des_Long</v>
      </c>
      <c r="R6" t="str">
        <f>VLOOKUP(VALUE(LEFT(L6,4)),组件分表!A:L,12,FALSE)</f>
        <v>打出时，回合开始时：开炮，伤害为{0}，被替换时获得{2}金币</v>
      </c>
      <c r="S6" t="s">
        <v>1861</v>
      </c>
    </row>
    <row r="7" spans="2:19">
      <c r="B7" s="44">
        <f>组件分表!A4</f>
        <v>4003</v>
      </c>
      <c r="C7" s="44" t="str">
        <f t="shared" si="0"/>
        <v>40032</v>
      </c>
      <c r="D7" s="44">
        <f>组件分表!G4</f>
        <v>2</v>
      </c>
      <c r="E7" s="44">
        <f>组件分表!H4</f>
        <v>2</v>
      </c>
      <c r="F7" t="str">
        <f t="array" ref="F7">TRANSPOSE(B7&amp;_xlfn.SEQUENCE(E7-D7+1,1,D7))</f>
        <v>40032</v>
      </c>
      <c r="L7" s="9" t="str">
        <v>40032</v>
      </c>
      <c r="O7" s="9" t="str">
        <f t="shared" si="1"/>
        <v>Card_40032_Name</v>
      </c>
      <c r="P7" s="9" t="str">
        <f>VLOOKUP(VALUE(LEFT(L7,4)),组件分表!A:C,3,FALSE)</f>
        <v>英雄炮</v>
      </c>
      <c r="Q7" s="9" t="str">
        <f t="shared" si="2"/>
        <v>Card_40032_Des_Long</v>
      </c>
      <c r="R7" t="str">
        <f>VLOOKUP(VALUE(LEFT(L7,4)),组件分表!A:L,12,FALSE)</f>
        <v>打出时，回合开始时：向敌方英雄开炮，伤害为{0}</v>
      </c>
      <c r="S7" t="s">
        <v>466</v>
      </c>
    </row>
    <row r="8" spans="2:19">
      <c r="B8" s="44">
        <f>组件分表!A5</f>
        <v>4004</v>
      </c>
      <c r="C8" s="44" t="str">
        <f t="shared" si="0"/>
        <v>40043</v>
      </c>
      <c r="D8" s="44">
        <f>组件分表!G5</f>
        <v>3</v>
      </c>
      <c r="E8" s="44">
        <f>组件分表!H5</f>
        <v>3</v>
      </c>
      <c r="F8" t="str">
        <f t="array" ref="F8">TRANSPOSE(B8&amp;_xlfn.SEQUENCE(E8-D8+1,1,D8))</f>
        <v>40043</v>
      </c>
      <c r="L8" s="9" t="str">
        <v>40043</v>
      </c>
      <c r="O8" s="9" t="str">
        <f t="shared" si="1"/>
        <v>Card_40043_Name</v>
      </c>
      <c r="P8" s="9" t="str">
        <f>VLOOKUP(VALUE(LEFT(L8,4)),组件分表!A:C,3,FALSE)</f>
        <v>精英炮</v>
      </c>
      <c r="Q8" s="9" t="str">
        <f t="shared" si="2"/>
        <v>Card_40043_Des_Long</v>
      </c>
      <c r="R8" t="str">
        <f>VLOOKUP(VALUE(LEFT(L8,4)),组件分表!A:L,12,FALSE)</f>
        <v>打出时，回合开始时：向敌方攻击最高单位开炮，伤害为{0}</v>
      </c>
      <c r="S8" t="s">
        <v>469</v>
      </c>
    </row>
    <row r="9" spans="2:19">
      <c r="B9" s="44">
        <f>组件分表!A6</f>
        <v>4005</v>
      </c>
      <c r="C9" s="44" t="str">
        <f t="shared" si="0"/>
        <v>40054</v>
      </c>
      <c r="D9" s="44">
        <f>组件分表!G6</f>
        <v>4</v>
      </c>
      <c r="E9" s="44">
        <f>组件分表!H6</f>
        <v>4</v>
      </c>
      <c r="F9" t="str">
        <f t="array" ref="F9">TRANSPOSE(B9&amp;_xlfn.SEQUENCE(E9-D9+1,1,D9))</f>
        <v>40054</v>
      </c>
      <c r="L9" s="9" t="str">
        <v>40054</v>
      </c>
      <c r="O9" s="9" t="str">
        <f t="shared" si="1"/>
        <v>Card_40054_Name</v>
      </c>
      <c r="P9" s="9" t="str">
        <f>VLOOKUP(VALUE(LEFT(L9,4)),组件分表!A:C,3,FALSE)</f>
        <v>方舟炮</v>
      </c>
      <c r="Q9" s="9" t="str">
        <f t="shared" si="2"/>
        <v>Card_40054_Des_Long</v>
      </c>
      <c r="R9" t="str">
        <f>VLOOKUP(VALUE(LEFT(L9,4)),组件分表!A:L,12,FALSE)</f>
        <v>打出时，回合开始时：开炮，伤害为{0}，对方舟伤害增加{2}%</v>
      </c>
      <c r="S9" t="s">
        <v>472</v>
      </c>
    </row>
    <row r="10" spans="2:19">
      <c r="B10" s="44">
        <f>组件分表!A7</f>
        <v>4006</v>
      </c>
      <c r="C10" s="44" t="str">
        <f t="shared" si="0"/>
        <v>40062</v>
      </c>
      <c r="D10" s="44">
        <f>组件分表!G7</f>
        <v>2</v>
      </c>
      <c r="E10" s="44">
        <f>组件分表!H7</f>
        <v>2</v>
      </c>
      <c r="F10" t="str">
        <f t="array" ref="F10">TRANSPOSE(B10&amp;_xlfn.SEQUENCE(E10-D10+1,1,D10))</f>
        <v>40062</v>
      </c>
      <c r="L10" s="9" t="str">
        <v>40062</v>
      </c>
      <c r="O10" s="9" t="str">
        <f t="shared" si="1"/>
        <v>Card_40062_Name</v>
      </c>
      <c r="P10" s="9" t="str">
        <f>VLOOKUP(VALUE(LEFT(L10,4)),组件分表!A:C,3,FALSE)</f>
        <v>打牌炮</v>
      </c>
      <c r="Q10" s="9" t="str">
        <f t="shared" si="2"/>
        <v>Card_40062_Des_Long</v>
      </c>
      <c r="R10" t="str">
        <f>VLOOKUP(VALUE(LEFT(L10,4)),组件分表!A:L,12,FALSE)</f>
        <v>每打{1}张牌，向打牌方向开炮，伤害为{0}</v>
      </c>
      <c r="S10" t="s">
        <v>1862</v>
      </c>
    </row>
    <row r="11" spans="2:19">
      <c r="B11" s="44">
        <f>组件分表!A8</f>
        <v>4007</v>
      </c>
      <c r="C11" s="44" t="str">
        <f t="shared" si="0"/>
        <v>40074</v>
      </c>
      <c r="D11" s="44">
        <f>组件分表!G8</f>
        <v>4</v>
      </c>
      <c r="E11" s="44">
        <f>组件分表!H8</f>
        <v>4</v>
      </c>
      <c r="F11" t="str">
        <f t="array" ref="F11">TRANSPOSE(B11&amp;_xlfn.SEQUENCE(E11-D11+1,1,D11))</f>
        <v>40074</v>
      </c>
      <c r="L11" s="9" t="str">
        <v>40074</v>
      </c>
      <c r="O11" s="9" t="str">
        <f t="shared" si="1"/>
        <v>Card_40074_Name</v>
      </c>
      <c r="P11" s="9" t="str">
        <f>VLOOKUP(VALUE(LEFT(L11,4)),组件分表!A:C,3,FALSE)</f>
        <v>冰冻炮</v>
      </c>
      <c r="Q11" s="9" t="str">
        <f t="shared" si="2"/>
        <v>Card_40074_Des_Long</v>
      </c>
      <c r="R11" t="str">
        <f>VLOOKUP(VALUE(LEFT(L11,4)),组件分表!A:L,12,FALSE)</f>
        <v>打出时，回合开始时：向{1}个敌方单位开炮，伤害为{0}，对击中的敌方赋予冰冻</v>
      </c>
      <c r="S11" t="s">
        <v>477</v>
      </c>
    </row>
    <row r="12" spans="2:19">
      <c r="B12" s="44">
        <f>组件分表!A9</f>
        <v>4008</v>
      </c>
      <c r="C12" s="44" t="str">
        <f t="shared" si="0"/>
        <v>40085</v>
      </c>
      <c r="D12" s="44">
        <f>组件分表!G9</f>
        <v>5</v>
      </c>
      <c r="E12" s="44">
        <f>组件分表!H9</f>
        <v>5</v>
      </c>
      <c r="F12" t="str">
        <f t="array" ref="F12">TRANSPOSE(B12&amp;_xlfn.SEQUENCE(E12-D12+1,1,D12))</f>
        <v>40085</v>
      </c>
      <c r="L12" s="9" t="str">
        <v>40085</v>
      </c>
      <c r="O12" s="9" t="str">
        <f t="shared" si="1"/>
        <v>Card_40085_Name</v>
      </c>
      <c r="P12" s="9" t="str">
        <f>VLOOKUP(VALUE(LEFT(L12,4)),组件分表!A:C,3,FALSE)</f>
        <v>一次性卡炮</v>
      </c>
      <c r="Q12" s="9" t="str">
        <f t="shared" si="2"/>
        <v>Card_40085_Des_Long</v>
      </c>
      <c r="R12" t="str">
        <f>VLOOKUP(VALUE(LEFT(L12,4)),组件分表!A:L,12,FALSE)</f>
        <v>打出时，回合开始时：开炮，伤害为{0}，本局战斗，每获得过{2}张商店一次性卡，伤害增加{3}</v>
      </c>
      <c r="S12" t="s">
        <v>480</v>
      </c>
    </row>
    <row r="13" spans="2:19">
      <c r="B13" s="44">
        <f>组件分表!A10</f>
        <v>4009</v>
      </c>
      <c r="C13" s="44" t="str">
        <f t="shared" si="0"/>
        <v>40093</v>
      </c>
      <c r="D13" s="44">
        <f>组件分表!G10</f>
        <v>3</v>
      </c>
      <c r="E13" s="44">
        <f>组件分表!H10</f>
        <v>3</v>
      </c>
      <c r="F13" t="str">
        <f t="array" ref="F13">TRANSPOSE(B13&amp;_xlfn.SEQUENCE(E13-D13+1,1,D13))</f>
        <v>40093</v>
      </c>
      <c r="L13" s="9" t="str">
        <v>40093</v>
      </c>
      <c r="O13" s="9" t="str">
        <f t="shared" si="1"/>
        <v>Card_40093_Name</v>
      </c>
      <c r="P13" s="9" t="str">
        <f>VLOOKUP(VALUE(LEFT(L13,4)),组件分表!A:C,3,FALSE)</f>
        <v>亡语商店炮</v>
      </c>
      <c r="Q13" s="9" t="str">
        <f t="shared" si="2"/>
        <v>Card_40093_Des_Long</v>
      </c>
      <c r="R13" t="str">
        <f>VLOOKUP(VALUE(LEFT(L13,4)),组件分表!A:L,12,FALSE)</f>
        <v>打出时，回合开始时：开炮，伤害为{0}，被替换时，获得一张比本组件星级高{2}级的一次性卡</v>
      </c>
      <c r="S13" t="s">
        <v>483</v>
      </c>
    </row>
    <row r="14" spans="2:19">
      <c r="B14" s="44">
        <f>组件分表!A11</f>
        <v>4010</v>
      </c>
      <c r="C14" s="44" t="str">
        <f t="shared" si="0"/>
        <v>40105</v>
      </c>
      <c r="D14" s="44">
        <f>组件分表!G11</f>
        <v>5</v>
      </c>
      <c r="E14" s="44">
        <f>组件分表!H11</f>
        <v>5</v>
      </c>
      <c r="F14" t="str">
        <f t="array" ref="F14">TRANSPOSE(B14&amp;_xlfn.SEQUENCE(E14-D14+1,1,D14))</f>
        <v>40105</v>
      </c>
      <c r="L14" s="9" t="str">
        <v>40105</v>
      </c>
      <c r="O14" s="9" t="str">
        <f t="shared" si="1"/>
        <v>Card_40105_Name</v>
      </c>
      <c r="P14" s="9" t="str">
        <f>VLOOKUP(VALUE(LEFT(L14,4)),组件分表!A:C,3,FALSE)</f>
        <v>冲刺引擎</v>
      </c>
      <c r="Q14" s="9" t="str">
        <f t="shared" si="2"/>
        <v>Card_40105_Des_Long</v>
      </c>
      <c r="R14" t="str">
        <f>VLOOKUP(VALUE(LEFT(L14,4)),组件分表!A:L,12,FALSE)</f>
        <v>我方方舟回合开始多冲撞{0}次，伤害增加{1}%</v>
      </c>
      <c r="S14" t="s">
        <v>486</v>
      </c>
    </row>
    <row r="15" spans="2:19">
      <c r="B15" s="44">
        <f>组件分表!A12</f>
        <v>4011</v>
      </c>
      <c r="C15" s="44" t="str">
        <f t="shared" si="0"/>
        <v>40114</v>
      </c>
      <c r="D15" s="44">
        <f>组件分表!G12</f>
        <v>4</v>
      </c>
      <c r="E15" s="44">
        <f>组件分表!H12</f>
        <v>4</v>
      </c>
      <c r="F15" t="str">
        <f t="array" ref="F15">TRANSPOSE(B15&amp;_xlfn.SEQUENCE(E15-D15+1,1,D15))</f>
        <v>40114</v>
      </c>
      <c r="L15" s="9" t="str">
        <v>40114</v>
      </c>
      <c r="O15" s="9" t="str">
        <f t="shared" si="1"/>
        <v>Card_40114_Name</v>
      </c>
      <c r="P15" s="9" t="str">
        <f>VLOOKUP(VALUE(LEFT(L15,4)),组件分表!A:C,3,FALSE)</f>
        <v>单位装填炮</v>
      </c>
      <c r="Q15" s="9" t="str">
        <f t="shared" si="2"/>
        <v>Card_40114_Des_Long</v>
      </c>
      <c r="R15" t="str">
        <f>VLOOKUP(VALUE(LEFT(L15,4)),组件分表!A:L,12,FALSE)</f>
        <v>我方回合结束时：将{0}个随机友方单位装填进炮，我方开始时发射出去</v>
      </c>
      <c r="S15" t="s">
        <v>489</v>
      </c>
    </row>
    <row r="16" spans="2:19">
      <c r="B16" s="44">
        <f>组件分表!A13</f>
        <v>4012</v>
      </c>
      <c r="C16" s="44" t="str">
        <f t="shared" si="0"/>
        <v>40123</v>
      </c>
      <c r="D16" s="44">
        <f>组件分表!G13</f>
        <v>3</v>
      </c>
      <c r="E16" s="44">
        <f>组件分表!H13</f>
        <v>3</v>
      </c>
      <c r="F16" t="str">
        <f t="array" ref="F16">TRANSPOSE(B16&amp;_xlfn.SEQUENCE(E16-D16+1,1,D16))</f>
        <v>40123</v>
      </c>
      <c r="L16" s="9" t="str">
        <v>40123</v>
      </c>
      <c r="O16" s="9" t="str">
        <f t="shared" si="1"/>
        <v>Card_40123_Name</v>
      </c>
      <c r="P16" s="9" t="str">
        <f>VLOOKUP(VALUE(LEFT(L16,4)),组件分表!A:C,3,FALSE)</f>
        <v>自动打牌炮</v>
      </c>
      <c r="Q16" s="9" t="str">
        <f t="shared" si="2"/>
        <v>Card_40123_Des_Long</v>
      </c>
      <c r="R16" t="str">
        <f>VLOOKUP(VALUE(LEFT(L16,4)),组件分表!A:L,12,FALSE)</f>
        <v>我方回合结束时：将未打且非保留的单位牌发射出去，其攻击增加{1}</v>
      </c>
      <c r="S16" t="s">
        <v>492</v>
      </c>
    </row>
    <row r="17" spans="2:19">
      <c r="B17" s="44">
        <f>组件分表!A14</f>
        <v>4013</v>
      </c>
      <c r="C17" s="44" t="str">
        <f t="shared" si="0"/>
        <v>40134</v>
      </c>
      <c r="D17" s="44">
        <f>组件分表!G14</f>
        <v>4</v>
      </c>
      <c r="E17" s="44">
        <f>组件分表!H14</f>
        <v>4</v>
      </c>
      <c r="F17" t="str">
        <f t="array" ref="F17">TRANSPOSE(B17&amp;_xlfn.SEQUENCE(E17-D17+1,1,D17))</f>
        <v>40134</v>
      </c>
      <c r="L17" s="9" t="str">
        <v>40134</v>
      </c>
      <c r="O17" s="9" t="str">
        <f t="shared" si="1"/>
        <v>Card_40134_Name</v>
      </c>
      <c r="P17" s="9" t="str">
        <f>VLOOKUP(VALUE(LEFT(L17,4)),组件分表!A:C,3,FALSE)</f>
        <v>烟雾导弹</v>
      </c>
      <c r="Q17" s="9" t="str">
        <f t="shared" si="2"/>
        <v>Card_40134_Des_Long</v>
      </c>
      <c r="R17" t="str">
        <f>VLOOKUP(VALUE(LEFT(L17,4)),组件分表!A:L,12,FALSE)</f>
        <v>回合结束时：在随机位置产生一片烟雾，烟雾中看不到单位并且瞄准线失效</v>
      </c>
      <c r="S17" t="s">
        <v>495</v>
      </c>
    </row>
    <row r="18" spans="2:19">
      <c r="B18" s="44">
        <f>组件分表!A15</f>
        <v>4014</v>
      </c>
      <c r="C18" s="44" t="str">
        <f t="shared" si="0"/>
        <v>40141</v>
      </c>
      <c r="D18" s="44">
        <f>组件分表!G15</f>
        <v>1</v>
      </c>
      <c r="E18" s="44">
        <f>组件分表!H15</f>
        <v>1</v>
      </c>
      <c r="F18" t="str">
        <f t="array" ref="F18">TRANSPOSE(B18&amp;_xlfn.SEQUENCE(E18-D18+1,1,D18))</f>
        <v>40141</v>
      </c>
      <c r="L18" s="9" t="str">
        <v>40141</v>
      </c>
      <c r="O18" s="9" t="str">
        <f t="shared" si="1"/>
        <v>Card_40141_Name</v>
      </c>
      <c r="P18" s="9" t="str">
        <f>VLOOKUP(VALUE(LEFT(L18,4)),组件分表!A:C,3,FALSE)</f>
        <v>初始导弹</v>
      </c>
      <c r="Q18" s="9" t="str">
        <f t="shared" si="2"/>
        <v>Card_40141_Des_Long</v>
      </c>
      <c r="R18" t="str">
        <f>VLOOKUP(VALUE(LEFT(L18,4)),组件分表!A:L,12,FALSE)</f>
        <v>打出时，回合开始时：对随机范围区域造成{0}伤害</v>
      </c>
      <c r="S18" t="s">
        <v>498</v>
      </c>
    </row>
    <row r="19" spans="2:19">
      <c r="B19" s="44">
        <f>组件分表!A16</f>
        <v>4015</v>
      </c>
      <c r="C19" s="44" t="str">
        <f t="shared" si="0"/>
        <v>40151</v>
      </c>
      <c r="D19" s="44">
        <f>组件分表!G16</f>
        <v>1</v>
      </c>
      <c r="E19" s="44">
        <f>组件分表!H16</f>
        <v>1</v>
      </c>
      <c r="F19" t="str">
        <f t="array" ref="F19">TRANSPOSE(B19&amp;_xlfn.SEQUENCE(E19-D19+1,1,D19))</f>
        <v>40151</v>
      </c>
      <c r="L19" s="9" t="str">
        <v>40151</v>
      </c>
      <c r="O19" s="9" t="str">
        <f t="shared" si="1"/>
        <v>Card_40151_Name</v>
      </c>
      <c r="P19" s="9" t="str">
        <f>VLOOKUP(VALUE(LEFT(L19,4)),组件分表!A:C,3,FALSE)</f>
        <v>过渡导弹</v>
      </c>
      <c r="Q19" s="9" t="str">
        <f t="shared" si="2"/>
        <v>Card_40151_Des_Long</v>
      </c>
      <c r="R19" t="str">
        <f>VLOOKUP(VALUE(LEFT(L19,4)),组件分表!A:L,12,FALSE)</f>
        <v>打出时，回合开始时：对随机范围区域造成{0}伤害，被替换时获得{2}金币</v>
      </c>
      <c r="S19" t="s">
        <v>501</v>
      </c>
    </row>
    <row r="20" spans="2:19">
      <c r="B20" s="44">
        <f>组件分表!A17</f>
        <v>4016</v>
      </c>
      <c r="C20" s="44" t="str">
        <f t="shared" si="0"/>
        <v>40163</v>
      </c>
      <c r="D20" s="44">
        <f>组件分表!G17</f>
        <v>3</v>
      </c>
      <c r="E20" s="44">
        <f>组件分表!H17</f>
        <v>3</v>
      </c>
      <c r="F20" t="str">
        <f t="array" ref="F20">TRANSPOSE(B20&amp;_xlfn.SEQUENCE(E20-D20+1,1,D20))</f>
        <v>40163</v>
      </c>
      <c r="L20" s="9" t="str">
        <v>40163</v>
      </c>
      <c r="O20" s="9" t="str">
        <f t="shared" si="1"/>
        <v>Card_40163_Name</v>
      </c>
      <c r="P20" s="9" t="str">
        <f>VLOOKUP(VALUE(LEFT(L20,4)),组件分表!A:C,3,FALSE)</f>
        <v>蓄力核武</v>
      </c>
      <c r="Q20" s="9" t="str">
        <f t="shared" si="2"/>
        <v>Card_40163_Des_Long</v>
      </c>
      <c r="R20" t="str">
        <f>VLOOKUP(VALUE(LEFT(L20,4)),组件分表!A:L,12,FALSE)</f>
        <v>蓄力{0}回合，回合开始时：发射一颗毁天灭地的核弹，核弹伤害为{1}</v>
      </c>
      <c r="S20" t="s">
        <v>504</v>
      </c>
    </row>
    <row r="21" spans="2:19">
      <c r="B21" s="44">
        <f>组件分表!A18</f>
        <v>4017</v>
      </c>
      <c r="C21" s="44" t="str">
        <f t="shared" si="0"/>
        <v>40173</v>
      </c>
      <c r="D21" s="44">
        <f>组件分表!G18</f>
        <v>3</v>
      </c>
      <c r="E21" s="44">
        <f>组件分表!H18</f>
        <v>3</v>
      </c>
      <c r="F21" t="str">
        <f t="array" ref="F21">TRANSPOSE(B21&amp;_xlfn.SEQUENCE(E21-D21+1,1,D21))</f>
        <v>40173</v>
      </c>
      <c r="L21" s="9" t="str">
        <v>40173</v>
      </c>
      <c r="O21" s="9" t="str">
        <f t="shared" si="1"/>
        <v>Card_40173_Name</v>
      </c>
      <c r="P21" s="9" t="str">
        <f>VLOOKUP(VALUE(LEFT(L21,4)),组件分表!A:C,3,FALSE)</f>
        <v>智能导弹</v>
      </c>
      <c r="Q21" s="9" t="str">
        <f t="shared" si="2"/>
        <v>Card_40173_Des_Long</v>
      </c>
      <c r="R21" t="str">
        <f>VLOOKUP(VALUE(LEFT(L21,4)),组件分表!A:L,12,FALSE)</f>
        <v>打出时，回合开始时：向单位最多的位置发射炮弹，对其中的敌方造成{0}伤害，我方治疗{1}生命</v>
      </c>
      <c r="S21" t="s">
        <v>507</v>
      </c>
    </row>
    <row r="22" spans="2:19">
      <c r="B22" s="44">
        <f>组件分表!A19</f>
        <v>4018</v>
      </c>
      <c r="C22" s="44" t="str">
        <f t="shared" si="0"/>
        <v>40185</v>
      </c>
      <c r="D22" s="44">
        <f>组件分表!G19</f>
        <v>5</v>
      </c>
      <c r="E22" s="44">
        <f>组件分表!H19</f>
        <v>5</v>
      </c>
      <c r="F22" t="str">
        <f t="array" ref="F22">TRANSPOSE(B22&amp;_xlfn.SEQUENCE(E22-D22+1,1,D22))</f>
        <v>40185</v>
      </c>
      <c r="L22" s="9" t="str">
        <v>40185</v>
      </c>
      <c r="O22" s="9" t="str">
        <f t="shared" si="1"/>
        <v>Card_40185_Name</v>
      </c>
      <c r="P22" s="9" t="str">
        <f>VLOOKUP(VALUE(LEFT(L22,4)),组件分表!A:C,3,FALSE)</f>
        <v>英雄导弹</v>
      </c>
      <c r="Q22" s="9" t="str">
        <f t="shared" si="2"/>
        <v>Card_40185_Des_Long</v>
      </c>
      <c r="R22" t="str">
        <f>VLOOKUP(VALUE(LEFT(L22,4)),组件分表!A:L,12,FALSE)</f>
        <v>打出时，回合开始时：以我方英雄为中心，对范围内敌方和英雄自身造成{0}伤害</v>
      </c>
      <c r="S22" t="s">
        <v>510</v>
      </c>
    </row>
    <row r="23" spans="2:19">
      <c r="B23" s="44">
        <f>组件分表!A20</f>
        <v>4019</v>
      </c>
      <c r="C23" s="44" t="str">
        <f t="shared" si="0"/>
        <v>40192</v>
      </c>
      <c r="D23" s="44">
        <f>组件分表!G20</f>
        <v>2</v>
      </c>
      <c r="E23" s="44">
        <f>组件分表!H20</f>
        <v>2</v>
      </c>
      <c r="F23" t="str">
        <f t="array" ref="F23">TRANSPOSE(B23&amp;_xlfn.SEQUENCE(E23-D23+1,1,D23))</f>
        <v>40192</v>
      </c>
      <c r="L23" s="9" t="str">
        <v>40192</v>
      </c>
      <c r="O23" s="9" t="str">
        <f t="shared" si="1"/>
        <v>Card_40192_Name</v>
      </c>
      <c r="P23" s="9" t="str">
        <f>VLOOKUP(VALUE(LEFT(L23,4)),组件分表!A:C,3,FALSE)</f>
        <v>液体导弹</v>
      </c>
      <c r="Q23" s="9" t="str">
        <f t="shared" si="2"/>
        <v>Card_40192_Des_Long</v>
      </c>
      <c r="R23" t="str">
        <f>VLOOKUP(VALUE(LEFT(L23,4)),组件分表!A:L,12,FALSE)</f>
        <v>打出时，回合开始时：对随机范围区域，造成{0}伤害，赋予潮湿，并留下水地面</v>
      </c>
      <c r="S23" t="s">
        <v>513</v>
      </c>
    </row>
    <row r="24" spans="2:19">
      <c r="B24" s="44">
        <f>组件分表!A21</f>
        <v>4020</v>
      </c>
      <c r="C24" s="44" t="str">
        <f t="shared" si="0"/>
        <v>40204</v>
      </c>
      <c r="D24" s="44">
        <f>组件分表!G21</f>
        <v>4</v>
      </c>
      <c r="E24" s="44">
        <f>组件分表!H21</f>
        <v>4</v>
      </c>
      <c r="F24" t="str">
        <f t="array" ref="F24">TRANSPOSE(B24&amp;_xlfn.SEQUENCE(E24-D24+1,1,D24))</f>
        <v>40204</v>
      </c>
      <c r="L24" s="9" t="str">
        <v>40204</v>
      </c>
      <c r="O24" s="9" t="str">
        <f t="shared" si="1"/>
        <v>Card_40204_Name</v>
      </c>
      <c r="P24" s="9" t="str">
        <f>VLOOKUP(VALUE(LEFT(L24,4)),组件分表!A:C,3,FALSE)</f>
        <v>加速导弹</v>
      </c>
      <c r="Q24" s="9" t="str">
        <f t="shared" si="2"/>
        <v>Card_40204_Des_Long</v>
      </c>
      <c r="R24" t="str">
        <f>VLOOKUP(VALUE(LEFT(L24,4)),组件分表!A:L,12,FALSE)</f>
        <v>打出时，回合开始时：在随机区域生成{0}个加速地面</v>
      </c>
      <c r="S24" t="s">
        <v>516</v>
      </c>
    </row>
    <row r="25" spans="2:19">
      <c r="B25" s="44">
        <f>组件分表!A22</f>
        <v>4021</v>
      </c>
      <c r="C25" s="44" t="str">
        <f t="shared" si="0"/>
        <v>40212</v>
      </c>
      <c r="D25" s="44">
        <f>组件分表!G22</f>
        <v>2</v>
      </c>
      <c r="E25" s="44">
        <f>组件分表!H22</f>
        <v>2</v>
      </c>
      <c r="F25" t="str">
        <f t="array" ref="F25">TRANSPOSE(B25&amp;_xlfn.SEQUENCE(E25-D25+1,1,D25))</f>
        <v>40212</v>
      </c>
      <c r="L25" s="9" t="str">
        <v>40212</v>
      </c>
      <c r="O25" s="9" t="str">
        <f t="shared" si="1"/>
        <v>Card_40212_Name</v>
      </c>
      <c r="P25" s="9" t="str">
        <f>VLOOKUP(VALUE(LEFT(L25,4)),组件分表!A:C,3,FALSE)</f>
        <v>掩体导弹</v>
      </c>
      <c r="Q25" s="9" t="str">
        <f t="shared" si="2"/>
        <v>Card_40212_Des_Long</v>
      </c>
      <c r="R25" t="str">
        <f>VLOOKUP(VALUE(LEFT(L25,4)),组件分表!A:L,12,FALSE)</f>
        <v>回合结束时：围绕我方生命最低单位召唤{0}个掩体，掩体生命为{2}，我方回合开始时移除</v>
      </c>
      <c r="S25" t="s">
        <v>1863</v>
      </c>
    </row>
    <row r="26" spans="2:19">
      <c r="B26" s="44">
        <f>组件分表!A23</f>
        <v>4022</v>
      </c>
      <c r="C26" s="44" t="str">
        <f t="shared" si="0"/>
        <v>40221</v>
      </c>
      <c r="D26" s="44">
        <f>组件分表!G23</f>
        <v>1</v>
      </c>
      <c r="E26" s="44">
        <f>组件分表!H23</f>
        <v>1</v>
      </c>
      <c r="F26" t="str">
        <f t="array" ref="F26">TRANSPOSE(B26&amp;_xlfn.SEQUENCE(E26-D26+1,1,D26))</f>
        <v>40221</v>
      </c>
      <c r="L26" s="9" t="str">
        <v>40221</v>
      </c>
      <c r="O26" s="9" t="str">
        <f t="shared" si="1"/>
        <v>Card_40221_Name</v>
      </c>
      <c r="P26" s="9" t="str">
        <f>VLOOKUP(VALUE(LEFT(L26,4)),组件分表!A:C,3,FALSE)</f>
        <v>初始治疗引擎</v>
      </c>
      <c r="Q26" s="9" t="str">
        <f t="shared" si="2"/>
        <v>Card_40221_Des_Long</v>
      </c>
      <c r="R26" t="str">
        <f>VLOOKUP(VALUE(LEFT(L26,4)),组件分表!A:L,12,FALSE)</f>
        <v>打出时，回合开始时：治疗生命比例最低的我方{0}点生命</v>
      </c>
      <c r="S26" t="s">
        <v>521</v>
      </c>
    </row>
    <row r="27" spans="2:19">
      <c r="B27" s="44">
        <f>组件分表!A24</f>
        <v>4023</v>
      </c>
      <c r="C27" s="44" t="str">
        <f t="shared" si="0"/>
        <v>40232</v>
      </c>
      <c r="D27" s="44">
        <f>组件分表!G24</f>
        <v>2</v>
      </c>
      <c r="E27" s="44">
        <f>组件分表!H24</f>
        <v>2</v>
      </c>
      <c r="F27" t="str">
        <f t="array" ref="F27">TRANSPOSE(B27&amp;_xlfn.SEQUENCE(E27-D27+1,1,D27))</f>
        <v>40232</v>
      </c>
      <c r="L27" s="9" t="str">
        <v>40232</v>
      </c>
      <c r="O27" s="9" t="str">
        <f t="shared" si="1"/>
        <v>Card_40232_Name</v>
      </c>
      <c r="P27" s="9" t="str">
        <f>VLOOKUP(VALUE(LEFT(L27,4)),组件分表!A:C,3,FALSE)</f>
        <v>转运无人机</v>
      </c>
      <c r="Q27" s="9" t="str">
        <f t="shared" si="2"/>
        <v>Card_40232_Des_Long</v>
      </c>
      <c r="R27" t="str">
        <f>VLOOKUP(VALUE(LEFT(L27,4)),组件分表!A:L,12,FALSE)</f>
        <v>打出时，回合开始时：从我方生命最高随从转移{0}生命上限到我方英雄身上</v>
      </c>
      <c r="S27" t="s">
        <v>524</v>
      </c>
    </row>
    <row r="28" spans="2:19">
      <c r="B28" s="44">
        <f>组件分表!A25</f>
        <v>4024</v>
      </c>
      <c r="C28" s="44" t="str">
        <f t="shared" si="0"/>
        <v>40242</v>
      </c>
      <c r="D28" s="44">
        <f>组件分表!G25</f>
        <v>2</v>
      </c>
      <c r="E28" s="44">
        <f>组件分表!H25</f>
        <v>2</v>
      </c>
      <c r="F28" t="str">
        <f t="array" ref="F28">TRANSPOSE(B28&amp;_xlfn.SEQUENCE(E28-D28+1,1,D28))</f>
        <v>40242</v>
      </c>
      <c r="L28" s="9" t="str">
        <v>40242</v>
      </c>
      <c r="O28" s="9" t="str">
        <f t="shared" si="1"/>
        <v>Card_40242_Name</v>
      </c>
      <c r="P28" s="9" t="str">
        <f>VLOOKUP(VALUE(LEFT(L28,4)),组件分表!A:C,3,FALSE)</f>
        <v>猎杀无人机</v>
      </c>
      <c r="Q28" s="9" t="str">
        <f t="shared" si="2"/>
        <v>Card_40242_Des_Long</v>
      </c>
      <c r="R28" t="str">
        <f>VLOOKUP(VALUE(LEFT(L28,4)),组件分表!A:L,12,FALSE)</f>
        <v>我方回合：将生命最低的敌方单位变大{0}%</v>
      </c>
      <c r="S28" t="s">
        <v>1864</v>
      </c>
    </row>
    <row r="29" spans="2:19">
      <c r="B29" s="44">
        <f>组件分表!A26</f>
        <v>4025</v>
      </c>
      <c r="C29" s="44" t="str">
        <f t="shared" si="0"/>
        <v>40255</v>
      </c>
      <c r="D29" s="44">
        <f>组件分表!G26</f>
        <v>5</v>
      </c>
      <c r="E29" s="44">
        <f>组件分表!H26</f>
        <v>5</v>
      </c>
      <c r="F29" t="str">
        <f t="array" ref="F29">TRANSPOSE(B29&amp;_xlfn.SEQUENCE(E29-D29+1,1,D29))</f>
        <v>40255</v>
      </c>
      <c r="L29" s="9" t="str">
        <v>40255</v>
      </c>
      <c r="O29" s="9" t="str">
        <f t="shared" si="1"/>
        <v>Card_40255_Name</v>
      </c>
      <c r="P29" s="9" t="str">
        <f>VLOOKUP(VALUE(LEFT(L29,4)),组件分表!A:C,3,FALSE)</f>
        <v>目标无人机</v>
      </c>
      <c r="Q29" s="9" t="str">
        <f t="shared" si="2"/>
        <v>Card_40255_Des_Long</v>
      </c>
      <c r="R29" t="str">
        <f>VLOOKUP(VALUE(LEFT(L29,4)),组件分表!A:L,12,FALSE)</f>
        <v>打出时，回合开始时：随机标记{0}个敌方单位，标记单位受伤增加{1}%，最大叠加{2}层</v>
      </c>
      <c r="S29" t="s">
        <v>529</v>
      </c>
    </row>
    <row r="30" spans="2:19">
      <c r="B30" s="44">
        <f>组件分表!A27</f>
        <v>4026</v>
      </c>
      <c r="C30" s="44" t="str">
        <f t="shared" si="0"/>
        <v>40263</v>
      </c>
      <c r="D30" s="44">
        <f>组件分表!G27</f>
        <v>3</v>
      </c>
      <c r="E30" s="44">
        <f>组件分表!H27</f>
        <v>3</v>
      </c>
      <c r="F30" t="str">
        <f t="array" ref="F30">TRANSPOSE(B30&amp;_xlfn.SEQUENCE(E30-D30+1,1,D30))</f>
        <v>40263</v>
      </c>
      <c r="L30" s="9" t="str">
        <v>40263</v>
      </c>
      <c r="O30" s="9" t="str">
        <f t="shared" si="1"/>
        <v>Card_40263_Name</v>
      </c>
      <c r="P30" s="9" t="str">
        <f>VLOOKUP(VALUE(LEFT(L30,4)),组件分表!A:C,3,FALSE)</f>
        <v>变强无人机</v>
      </c>
      <c r="Q30" s="9" t="str">
        <f t="shared" si="2"/>
        <v>Card_40263_Des_Long</v>
      </c>
      <c r="R30" t="str">
        <f>VLOOKUP(VALUE(LEFT(L30,4)),组件分表!A:L,12,FALSE)</f>
        <v>每当我方单位（分裂体除外）死亡或离场，他在本局对战中的攻击永久增加{0}</v>
      </c>
      <c r="S30" t="s">
        <v>532</v>
      </c>
    </row>
    <row r="31" spans="2:19">
      <c r="B31" s="44">
        <f>组件分表!A28</f>
        <v>4027</v>
      </c>
      <c r="C31" s="44" t="str">
        <f t="shared" si="0"/>
        <v>40274</v>
      </c>
      <c r="D31" s="44">
        <f>组件分表!G28</f>
        <v>4</v>
      </c>
      <c r="E31" s="44">
        <f>组件分表!H28</f>
        <v>4</v>
      </c>
      <c r="F31" t="str">
        <f t="array" ref="F31">TRANSPOSE(B31&amp;_xlfn.SEQUENCE(E31-D31+1,1,D31))</f>
        <v>40274</v>
      </c>
      <c r="L31" s="9" t="str">
        <v>40274</v>
      </c>
      <c r="O31" s="9" t="str">
        <f t="shared" si="1"/>
        <v>Card_40274_Name</v>
      </c>
      <c r="P31" s="9" t="str">
        <f>VLOOKUP(VALUE(LEFT(L31,4)),组件分表!A:C,3,FALSE)</f>
        <v>粘合无人机</v>
      </c>
      <c r="Q31" s="9" t="str">
        <f t="shared" si="2"/>
        <v>Card_40274_Des_Long</v>
      </c>
      <c r="R31" t="str">
        <f>VLOOKUP(VALUE(LEFT(L31,4)),组件分表!A:L,12,FALSE)</f>
        <v>我方回合结束时，将所有我方单位粘合到英雄上，我方回合开始时弹走黏合单位</v>
      </c>
      <c r="S31" t="s">
        <v>535</v>
      </c>
    </row>
    <row r="32" spans="2:19">
      <c r="B32" s="44">
        <f>组件分表!A29</f>
        <v>4028</v>
      </c>
      <c r="C32" s="44" t="str">
        <f t="shared" si="0"/>
        <v>40283</v>
      </c>
      <c r="D32" s="44">
        <f>组件分表!G29</f>
        <v>3</v>
      </c>
      <c r="E32" s="44">
        <f>组件分表!H29</f>
        <v>3</v>
      </c>
      <c r="F32" t="str">
        <f t="array" ref="F32">TRANSPOSE(B32&amp;_xlfn.SEQUENCE(E32-D32+1,1,D32))</f>
        <v>40283</v>
      </c>
      <c r="L32" s="9" t="str">
        <v>40283</v>
      </c>
      <c r="O32" s="9" t="str">
        <f t="shared" si="1"/>
        <v>Card_40283_Name</v>
      </c>
      <c r="P32" s="9" t="str">
        <f>VLOOKUP(VALUE(LEFT(L32,4)),组件分表!A:C,3,FALSE)</f>
        <v>汲取无人机</v>
      </c>
      <c r="Q32" s="9" t="str">
        <f t="shared" si="2"/>
        <v>Card_40283_Des_Long</v>
      </c>
      <c r="R32" t="str">
        <f>VLOOKUP(VALUE(LEFT(L32,4)),组件分表!A:L,12,FALSE)</f>
        <v>我方回合：我方英雄碰到雇佣兵时，吸取其{0}点攻击力</v>
      </c>
      <c r="S32" t="s">
        <v>1865</v>
      </c>
    </row>
    <row r="33" spans="2:19">
      <c r="B33" s="44">
        <f>组件分表!A30</f>
        <v>4029</v>
      </c>
      <c r="C33" s="44" t="str">
        <f t="shared" si="0"/>
        <v>40295</v>
      </c>
      <c r="D33" s="44">
        <f>组件分表!G30</f>
        <v>5</v>
      </c>
      <c r="E33" s="44">
        <f>组件分表!H30</f>
        <v>5</v>
      </c>
      <c r="F33" t="str">
        <f t="array" ref="F33">TRANSPOSE(B33&amp;_xlfn.SEQUENCE(E33-D33+1,1,D33))</f>
        <v>40295</v>
      </c>
      <c r="L33" s="9" t="str">
        <v>40295</v>
      </c>
      <c r="O33" s="9" t="str">
        <f t="shared" si="1"/>
        <v>Card_40295_Name</v>
      </c>
      <c r="P33" s="9" t="str">
        <f>VLOOKUP(VALUE(LEFT(L33,4)),组件分表!A:C,3,FALSE)</f>
        <v>抽卡引擎</v>
      </c>
      <c r="Q33" s="9" t="str">
        <f t="shared" si="2"/>
        <v>Card_40295_Des_Long</v>
      </c>
      <c r="R33" t="str">
        <f>VLOOKUP(VALUE(LEFT(L33,4)),组件分表!A:L,12,FALSE)</f>
        <v>每回合抽卡数量加{0}</v>
      </c>
      <c r="S33" t="s">
        <v>540</v>
      </c>
    </row>
    <row r="34" spans="2:19">
      <c r="B34" s="44">
        <f>组件分表!A31</f>
        <v>4030</v>
      </c>
      <c r="C34" s="44" t="str">
        <f t="shared" si="0"/>
        <v>40302</v>
      </c>
      <c r="D34" s="44">
        <f>组件分表!G31</f>
        <v>2</v>
      </c>
      <c r="E34" s="44">
        <f>组件分表!H31</f>
        <v>2</v>
      </c>
      <c r="F34" t="str">
        <f t="array" ref="F34">TRANSPOSE(B34&amp;_xlfn.SEQUENCE(E34-D34+1,1,D34))</f>
        <v>40302</v>
      </c>
      <c r="L34" s="9" t="str">
        <v>40302</v>
      </c>
      <c r="O34" s="9" t="str">
        <f t="shared" si="1"/>
        <v>Card_40302_Name</v>
      </c>
      <c r="P34" s="9" t="str">
        <f>VLOOKUP(VALUE(LEFT(L34,4)),组件分表!A:C,3,FALSE)</f>
        <v>圣盾引擎</v>
      </c>
      <c r="Q34" s="9" t="str">
        <f t="shared" si="2"/>
        <v>Card_40302_Des_Long</v>
      </c>
      <c r="R34" t="str">
        <f>VLOOKUP(VALUE(LEFT(L34,4)),组件分表!A:L,12,FALSE)</f>
        <v>回合结束时：为随机{0}个我方添加圣盾</v>
      </c>
      <c r="S34" t="s">
        <v>543</v>
      </c>
    </row>
    <row r="35" spans="2:19">
      <c r="B35" s="44">
        <f>组件分表!A32</f>
        <v>4031</v>
      </c>
      <c r="C35" s="44" t="str">
        <f t="shared" si="0"/>
        <v>40313</v>
      </c>
      <c r="D35" s="44">
        <f>组件分表!G32</f>
        <v>3</v>
      </c>
      <c r="E35" s="44">
        <f>组件分表!H32</f>
        <v>3</v>
      </c>
      <c r="F35" t="str">
        <f t="array" ref="F35">TRANSPOSE(B35&amp;_xlfn.SEQUENCE(E35-D35+1,1,D35))</f>
        <v>40313</v>
      </c>
      <c r="L35" s="9" t="str">
        <v>40313</v>
      </c>
      <c r="O35" s="9" t="str">
        <f t="shared" si="1"/>
        <v>Card_40313_Name</v>
      </c>
      <c r="P35" s="9" t="str">
        <f>VLOOKUP(VALUE(LEFT(L35,4)),组件分表!A:C,3,FALSE)</f>
        <v>生命引擎</v>
      </c>
      <c r="Q35" s="9" t="str">
        <f t="shared" si="2"/>
        <v>Card_40313_Des_Long</v>
      </c>
      <c r="R35" t="str">
        <f>VLOOKUP(VALUE(LEFT(L35,4)),组件分表!A:L,12,FALSE)</f>
        <v>回合结束时：为所有我方永久增加{0}生命</v>
      </c>
      <c r="S35" t="s">
        <v>1866</v>
      </c>
    </row>
    <row r="36" spans="2:19">
      <c r="B36" s="44">
        <f>组件分表!A33</f>
        <v>4032</v>
      </c>
      <c r="C36" s="44" t="str">
        <f t="shared" si="0"/>
        <v>40323</v>
      </c>
      <c r="D36" s="44">
        <f>组件分表!G33</f>
        <v>3</v>
      </c>
      <c r="E36" s="44">
        <f>组件分表!H33</f>
        <v>3</v>
      </c>
      <c r="F36" t="str">
        <f t="array" ref="F36">TRANSPOSE(B36&amp;_xlfn.SEQUENCE(E36-D36+1,1,D36))</f>
        <v>40323</v>
      </c>
      <c r="L36" s="9" t="str">
        <v>40323</v>
      </c>
      <c r="O36" s="9" t="str">
        <f t="shared" si="1"/>
        <v>Card_40323_Name</v>
      </c>
      <c r="P36" s="9" t="str">
        <f>VLOOKUP(VALUE(LEFT(L36,4)),组件分表!A:C,3,FALSE)</f>
        <v>过载引擎</v>
      </c>
      <c r="Q36" s="9" t="str">
        <f t="shared" si="2"/>
        <v>Card_40323_Des_Long</v>
      </c>
      <c r="R36" t="str">
        <f>VLOOKUP(VALUE(LEFT(L36,4)),组件分表!A:L,12,FALSE)</f>
        <v>回合开始时：对我方方舟造成一定伤害，抽{0}张卡</v>
      </c>
      <c r="S36" t="s">
        <v>548</v>
      </c>
    </row>
    <row r="37" spans="2:19">
      <c r="B37" s="44">
        <f>组件分表!A34</f>
        <v>4033</v>
      </c>
      <c r="C37" s="44" t="str">
        <f t="shared" si="0"/>
        <v>40331</v>
      </c>
      <c r="D37" s="44">
        <f>组件分表!G34</f>
        <v>1</v>
      </c>
      <c r="E37" s="44">
        <f>组件分表!H34</f>
        <v>1</v>
      </c>
      <c r="F37" t="str">
        <f t="array" ref="F37">TRANSPOSE(B37&amp;_xlfn.SEQUENCE(E37-D37+1,1,D37))</f>
        <v>40331</v>
      </c>
      <c r="L37" s="9" t="str">
        <v>40331</v>
      </c>
      <c r="O37" s="9" t="str">
        <f t="shared" si="1"/>
        <v>Card_40331_Name</v>
      </c>
      <c r="P37" s="9" t="str">
        <f>VLOOKUP(VALUE(LEFT(L37,4)),组件分表!A:C,3,FALSE)</f>
        <v>猎杀引擎</v>
      </c>
      <c r="Q37" s="9" t="str">
        <f t="shared" si="2"/>
        <v>Card_40331_Des_Long</v>
      </c>
      <c r="R37" t="str">
        <f>VLOOKUP(VALUE(LEFT(L37,4)),组件分表!A:L,12,FALSE)</f>
        <v>击杀敌方时：为所有我方回复{0}生命</v>
      </c>
      <c r="S37" t="s">
        <v>1867</v>
      </c>
    </row>
    <row r="38" spans="2:19">
      <c r="B38" s="44">
        <f>组件分表!A35</f>
        <v>4034</v>
      </c>
      <c r="C38" s="44" t="str">
        <f t="shared" si="0"/>
        <v>40342</v>
      </c>
      <c r="D38" s="44">
        <f>组件分表!G35</f>
        <v>2</v>
      </c>
      <c r="E38" s="44">
        <f>组件分表!H35</f>
        <v>2</v>
      </c>
      <c r="F38" t="str">
        <f t="array" ref="F38">TRANSPOSE(B38&amp;_xlfn.SEQUENCE(E38-D38+1,1,D38))</f>
        <v>40342</v>
      </c>
      <c r="L38" s="9" t="str">
        <v>40342</v>
      </c>
      <c r="O38" s="9" t="str">
        <f t="shared" si="1"/>
        <v>Card_40342_Name</v>
      </c>
      <c r="P38" s="9" t="str">
        <f>VLOOKUP(VALUE(LEFT(L38,4)),组件分表!A:C,3,FALSE)</f>
        <v>组件破坏引擎</v>
      </c>
      <c r="Q38" s="9" t="str">
        <f t="shared" si="2"/>
        <v>Card_40342_Des_Long</v>
      </c>
      <c r="R38" t="str">
        <f>VLOOKUP(VALUE(LEFT(L38,4)),组件分表!A:L,12,FALSE)</f>
        <v>每破坏一个敌方组件，抽{0}张卡</v>
      </c>
      <c r="S38" t="s">
        <v>553</v>
      </c>
    </row>
    <row r="39" spans="2:19">
      <c r="B39" s="44">
        <f>组件分表!A36</f>
        <v>4035</v>
      </c>
      <c r="C39" s="44" t="str">
        <f t="shared" si="0"/>
        <v>40354</v>
      </c>
      <c r="D39" s="44">
        <f>组件分表!G36</f>
        <v>4</v>
      </c>
      <c r="E39" s="44">
        <f>组件分表!H36</f>
        <v>4</v>
      </c>
      <c r="F39" t="str">
        <f t="array" ref="F39">TRANSPOSE(B39&amp;_xlfn.SEQUENCE(E39-D39+1,1,D39))</f>
        <v>40354</v>
      </c>
      <c r="L39" s="9" t="str">
        <v>40354</v>
      </c>
      <c r="O39" s="9" t="str">
        <f t="shared" si="1"/>
        <v>Card_40354_Name</v>
      </c>
      <c r="P39" s="9" t="str">
        <f>VLOOKUP(VALUE(LEFT(L39,4)),组件分表!A:C,3,FALSE)</f>
        <v>临时卡引擎</v>
      </c>
      <c r="Q39" s="9" t="str">
        <f t="shared" si="2"/>
        <v>Card_40354_Des_Long</v>
      </c>
      <c r="R39" t="str">
        <f>VLOOKUP(VALUE(LEFT(L39,4)),组件分表!A:L,12,FALSE)</f>
        <v>每打出{0}张临时卡，抽{1}张卡</v>
      </c>
      <c r="S39" t="s">
        <v>556</v>
      </c>
    </row>
    <row r="40" spans="2:19">
      <c r="B40" s="44">
        <f>组件分表!A37</f>
        <v>4036</v>
      </c>
      <c r="C40" s="44" t="str">
        <f t="shared" si="0"/>
        <v>40362</v>
      </c>
      <c r="D40" s="44">
        <f>组件分表!G37</f>
        <v>2</v>
      </c>
      <c r="E40" s="44">
        <f>组件分表!H37</f>
        <v>2</v>
      </c>
      <c r="F40" t="str">
        <f t="array" ref="F40">TRANSPOSE(B40&amp;_xlfn.SEQUENCE(E40-D40+1,1,D40))</f>
        <v>40362</v>
      </c>
      <c r="L40" s="9" t="str">
        <v>40362</v>
      </c>
      <c r="O40" s="9" t="str">
        <f t="shared" si="1"/>
        <v>Card_40362_Name</v>
      </c>
      <c r="P40" s="9" t="str">
        <f>VLOOKUP(VALUE(LEFT(L40,4)),组件分表!A:C,3,FALSE)</f>
        <v>急救引擎</v>
      </c>
      <c r="Q40" s="9" t="str">
        <f t="shared" si="2"/>
        <v>Card_40362_Des_Long</v>
      </c>
      <c r="R40" t="str">
        <f>VLOOKUP(VALUE(LEFT(L40,4)),组件分表!A:L,12,FALSE)</f>
        <v>每个我方回合和敌方回合：我方英雄首次血量降至一半以下，对我方方舟造成一定伤害，为英雄回复{0}生命</v>
      </c>
      <c r="S40" t="s">
        <v>559</v>
      </c>
    </row>
    <row r="41" spans="2:19">
      <c r="B41" s="44">
        <f>组件分表!A38</f>
        <v>4037</v>
      </c>
      <c r="C41" s="44" t="str">
        <f t="shared" si="0"/>
        <v>40374</v>
      </c>
      <c r="D41" s="44">
        <f>组件分表!G38</f>
        <v>4</v>
      </c>
      <c r="E41" s="44">
        <f>组件分表!H38</f>
        <v>4</v>
      </c>
      <c r="F41" t="str">
        <f t="array" ref="F41">TRANSPOSE(B41&amp;_xlfn.SEQUENCE(E41-D41+1,1,D41))</f>
        <v>40374</v>
      </c>
      <c r="L41" s="9" t="str">
        <v>40374</v>
      </c>
      <c r="O41" s="9" t="str">
        <f t="shared" si="1"/>
        <v>Card_40374_Name</v>
      </c>
      <c r="P41" s="9" t="str">
        <f>VLOOKUP(VALUE(LEFT(L41,4)),组件分表!A:C,3,FALSE)</f>
        <v>商店引擎</v>
      </c>
      <c r="Q41" s="9" t="str">
        <f t="shared" si="2"/>
        <v>Card_40374_Des_Long</v>
      </c>
      <c r="R41" t="str">
        <f>VLOOKUP(VALUE(LEFT(L41,4)),组件分表!A:L,12,FALSE)</f>
        <v>打出时，每回合开始时：给与{0}张随机同星一次性卡</v>
      </c>
      <c r="S41" t="s">
        <v>1868</v>
      </c>
    </row>
    <row r="42" spans="2:19">
      <c r="B42" s="44">
        <f>组件分表!A39</f>
        <v>4038</v>
      </c>
      <c r="C42" s="44" t="str">
        <f t="shared" si="0"/>
        <v>40383</v>
      </c>
      <c r="D42" s="44">
        <f>组件分表!G39</f>
        <v>3</v>
      </c>
      <c r="E42" s="44">
        <f>组件分表!H39</f>
        <v>3</v>
      </c>
      <c r="F42" t="str">
        <f t="array" ref="F42">TRANSPOSE(B42&amp;_xlfn.SEQUENCE(E42-D42+1,1,D42))</f>
        <v>40383</v>
      </c>
      <c r="L42" s="9" t="str">
        <v>40383</v>
      </c>
      <c r="O42" s="9" t="str">
        <f t="shared" si="1"/>
        <v>Card_40383_Name</v>
      </c>
      <c r="P42" s="9" t="str">
        <f>VLOOKUP(VALUE(LEFT(L42,4)),组件分表!A:C,3,FALSE)</f>
        <v>转移引擎</v>
      </c>
      <c r="Q42" s="9" t="str">
        <f t="shared" si="2"/>
        <v>Card_40383_Des_Long</v>
      </c>
      <c r="R42" t="str">
        <f>VLOOKUP(VALUE(LEFT(L42,4)),组件分表!A:L,12,FALSE)</f>
        <v>回合结束时：对我方英雄造成{0}伤害，为所有我方随从永久+{1}生命</v>
      </c>
      <c r="S42" t="s">
        <v>564</v>
      </c>
    </row>
    <row r="43" spans="2:19">
      <c r="B43" s="65">
        <f>组件分表!A40</f>
        <v>4039</v>
      </c>
      <c r="C43" s="65" t="str">
        <f t="shared" si="0"/>
        <v>40394</v>
      </c>
      <c r="D43" s="65">
        <f>组件分表!G40</f>
        <v>4</v>
      </c>
      <c r="E43" s="65">
        <f>组件分表!H40</f>
        <v>4</v>
      </c>
      <c r="F43" t="str">
        <f t="array" ref="F43">TRANSPOSE(B43&amp;_xlfn.SEQUENCE(E43-D43+1,1,D43))</f>
        <v>40394</v>
      </c>
      <c r="L43" s="9" t="str">
        <v>40394</v>
      </c>
      <c r="O43" s="9" t="str">
        <f t="shared" si="1"/>
        <v>Card_40394_Name</v>
      </c>
      <c r="P43" s="9" t="str">
        <f>VLOOKUP(VALUE(LEFT(L43,4)),组件分表!A:C,3,FALSE)</f>
        <v>方舟炮弹</v>
      </c>
      <c r="Q43" s="9" t="str">
        <f t="shared" si="2"/>
        <v>Card_40394_Des_Long</v>
      </c>
      <c r="R43" t="str">
        <f>VLOOKUP(VALUE(LEFT(L43,4)),组件分表!A:L,12,FALSE)</f>
        <v>方舟炮的炮弹</v>
      </c>
      <c r="S43" t="s">
        <v>567</v>
      </c>
    </row>
    <row r="44" spans="2:19">
      <c r="B44" s="44">
        <f>组件分表!A41</f>
        <v>4040</v>
      </c>
      <c r="C44" s="44" t="str">
        <f t="shared" si="0"/>
        <v>40404</v>
      </c>
      <c r="D44" s="44">
        <f>组件分表!G41</f>
        <v>4</v>
      </c>
      <c r="E44" s="44">
        <f>组件分表!H41</f>
        <v>4</v>
      </c>
      <c r="F44" t="str">
        <f t="array" ref="F44">TRANSPOSE(B44&amp;_xlfn.SEQUENCE(E44-D44+1,1,D44))</f>
        <v>40404</v>
      </c>
      <c r="L44" s="9" t="str">
        <v>40404</v>
      </c>
      <c r="O44" s="9" t="str">
        <f t="shared" si="1"/>
        <v>Card_40404_Name</v>
      </c>
      <c r="P44" s="9" t="str">
        <f>VLOOKUP(VALUE(LEFT(L44,4)),组件分表!A:C,3,FALSE)</f>
        <v>冰冻炮弹</v>
      </c>
      <c r="Q44" s="9" t="str">
        <f t="shared" si="2"/>
        <v>Card_40404_Des_Long</v>
      </c>
      <c r="R44" t="str">
        <f>VLOOKUP(VALUE(LEFT(L44,4)),组件分表!A:L,12,FALSE)</f>
        <v>冰冻炮的炮弹</v>
      </c>
      <c r="S44" t="s">
        <v>570</v>
      </c>
    </row>
    <row r="45" spans="2:19">
      <c r="B45" s="44">
        <f>组件分表!A42</f>
        <v>4041</v>
      </c>
      <c r="C45" s="44" t="str">
        <f t="shared" si="0"/>
        <v>40412</v>
      </c>
      <c r="D45" s="44">
        <f>组件分表!G42</f>
        <v>2</v>
      </c>
      <c r="E45" s="44">
        <f>组件分表!H42</f>
        <v>2</v>
      </c>
      <c r="F45" t="str">
        <f t="array" ref="F45">TRANSPOSE(B45&amp;_xlfn.SEQUENCE(E45-D45+1,1,D45))</f>
        <v>40412</v>
      </c>
      <c r="L45" s="9" t="str">
        <v>40412</v>
      </c>
      <c r="O45" s="9" t="str">
        <f t="shared" si="1"/>
        <v>Card_40412_Name</v>
      </c>
      <c r="P45" s="9" t="str">
        <f>VLOOKUP(VALUE(LEFT(L45,4)),组件分表!A:C,3,FALSE)</f>
        <v>承伤引擎</v>
      </c>
      <c r="Q45" s="9" t="str">
        <f t="shared" si="2"/>
        <v>Card_40412_Des_Long</v>
      </c>
      <c r="R45" t="str">
        <f>VLOOKUP(VALUE(LEFT(L45,4)),组件分表!A:L,12,FALSE)</f>
        <v>我方英雄每次受伤：本组件受到{0}点伤害，使我方英雄减免{1}点伤害</v>
      </c>
      <c r="S45" t="s">
        <v>1869</v>
      </c>
    </row>
    <row r="46" spans="2:19">
      <c r="B46" s="44">
        <f>组件分表!A43</f>
        <v>4042</v>
      </c>
      <c r="C46" s="44" t="str">
        <f t="shared" si="0"/>
        <v>40421</v>
      </c>
      <c r="D46" s="44">
        <f>组件分表!G43</f>
        <v>1</v>
      </c>
      <c r="E46" s="44">
        <f>组件分表!H43</f>
        <v>1</v>
      </c>
      <c r="F46" t="str">
        <f t="array" ref="F46">TRANSPOSE(B46&amp;_xlfn.SEQUENCE(E46-D46+1,1,D46))</f>
        <v>40421</v>
      </c>
      <c r="L46" s="9" t="str">
        <v>40421</v>
      </c>
      <c r="O46" s="9" t="str">
        <f t="shared" si="1"/>
        <v>Card_40421_Name</v>
      </c>
      <c r="P46" s="9" t="str">
        <f>VLOOKUP(VALUE(LEFT(L46,4)),组件分表!A:C,3,FALSE)</f>
        <v>初始无人机</v>
      </c>
      <c r="Q46" s="9" t="str">
        <f t="shared" si="2"/>
        <v>Card_40421_Des_Long</v>
      </c>
      <c r="R46" t="str">
        <f>VLOOKUP(VALUE(LEFT(L46,4)),组件分表!A:L,12,FALSE)</f>
        <v>打出时，回合开始时：随机选择一个我方，为其增加{0}攻击，回合结束恢复</v>
      </c>
      <c r="S46" t="s">
        <v>1870</v>
      </c>
    </row>
    <row r="47" spans="2:19">
      <c r="B47" s="44">
        <f>组件分表!A44</f>
        <v>4043</v>
      </c>
      <c r="C47" s="44" t="str">
        <f t="shared" si="0"/>
        <v>40431</v>
      </c>
      <c r="D47" s="44">
        <f>组件分表!G44</f>
        <v>1</v>
      </c>
      <c r="E47" s="44">
        <f>组件分表!H44</f>
        <v>1</v>
      </c>
      <c r="F47" t="str">
        <f t="array" ref="F47">TRANSPOSE(B47&amp;_xlfn.SEQUENCE(E47-D47+1,1,D47))</f>
        <v>40431</v>
      </c>
      <c r="L47" s="9" t="str">
        <v>40431</v>
      </c>
      <c r="O47" s="9" t="str">
        <f t="shared" si="1"/>
        <v>Card_40431_Name</v>
      </c>
      <c r="P47" s="9" t="str">
        <f>VLOOKUP(VALUE(LEFT(L47,4)),组件分表!A:C,3,FALSE)</f>
        <v>初始炮炮弹</v>
      </c>
      <c r="Q47" s="9" t="str">
        <f t="shared" si="2"/>
        <v>Card_40431_Des_Long</v>
      </c>
      <c r="R47" t="str">
        <f>VLOOKUP(VALUE(LEFT(L47,4)),组件分表!A:L,12,FALSE)</f>
        <v>初始炮炮弹，伤害{0}</v>
      </c>
      <c r="S47" t="s">
        <v>577</v>
      </c>
    </row>
    <row r="48" spans="2:19">
      <c r="B48" s="44">
        <f>组件分表!A45</f>
        <v>4044</v>
      </c>
      <c r="C48" s="44" t="str">
        <f t="shared" si="0"/>
        <v>40441</v>
      </c>
      <c r="D48" s="44">
        <f>组件分表!G45</f>
        <v>1</v>
      </c>
      <c r="E48" s="44">
        <f>组件分表!H45</f>
        <v>1</v>
      </c>
      <c r="F48" t="str">
        <f t="array" ref="F48">TRANSPOSE(B48&amp;_xlfn.SEQUENCE(E48-D48+1,1,D48))</f>
        <v>40441</v>
      </c>
      <c r="L48" s="9" t="str">
        <v>40441</v>
      </c>
      <c r="O48" s="9" t="str">
        <f t="shared" si="1"/>
        <v>Card_40441_Name</v>
      </c>
      <c r="P48" s="9" t="str">
        <f>VLOOKUP(VALUE(LEFT(L48,4)),组件分表!A:C,3,FALSE)</f>
        <v>过渡炮炮弹</v>
      </c>
      <c r="Q48" s="9" t="str">
        <f t="shared" si="2"/>
        <v>Card_40441_Des_Long</v>
      </c>
      <c r="R48" t="str">
        <f>VLOOKUP(VALUE(LEFT(L48,4)),组件分表!A:L,12,FALSE)</f>
        <v>过渡炮炮弹，伤害{0}</v>
      </c>
      <c r="S48" t="s">
        <v>580</v>
      </c>
    </row>
    <row r="49" spans="2:19">
      <c r="B49" s="44">
        <f>组件分表!A46</f>
        <v>4045</v>
      </c>
      <c r="C49" s="44" t="str">
        <f t="shared" si="0"/>
        <v>40452</v>
      </c>
      <c r="D49" s="44">
        <f>组件分表!G46</f>
        <v>2</v>
      </c>
      <c r="E49" s="44">
        <f>组件分表!H46</f>
        <v>2</v>
      </c>
      <c r="F49" t="str">
        <f t="array" ref="F49">TRANSPOSE(B49&amp;_xlfn.SEQUENCE(E49-D49+1,1,D49))</f>
        <v>40452</v>
      </c>
      <c r="L49" s="9" t="str">
        <v>40452</v>
      </c>
      <c r="O49" s="9" t="str">
        <f t="shared" si="1"/>
        <v>Card_40452_Name</v>
      </c>
      <c r="P49" s="9" t="str">
        <f>VLOOKUP(VALUE(LEFT(L49,4)),组件分表!A:C,3,FALSE)</f>
        <v>英雄炮炮弹</v>
      </c>
      <c r="Q49" s="9" t="str">
        <f t="shared" si="2"/>
        <v>Card_40452_Des_Long</v>
      </c>
      <c r="R49" t="str">
        <f>VLOOKUP(VALUE(LEFT(L49,4)),组件分表!A:L,12,FALSE)</f>
        <v>英雄炮炮弹，伤害{0}</v>
      </c>
      <c r="S49" t="s">
        <v>583</v>
      </c>
    </row>
    <row r="50" spans="2:19">
      <c r="B50" s="44">
        <f>组件分表!A47</f>
        <v>4046</v>
      </c>
      <c r="C50" s="44" t="str">
        <f t="shared" si="0"/>
        <v>40463</v>
      </c>
      <c r="D50" s="44">
        <f>组件分表!G47</f>
        <v>3</v>
      </c>
      <c r="E50" s="44">
        <f>组件分表!H47</f>
        <v>3</v>
      </c>
      <c r="F50" t="str">
        <f t="array" ref="F50">TRANSPOSE(B50&amp;_xlfn.SEQUENCE(E50-D50+1,1,D50))</f>
        <v>40463</v>
      </c>
      <c r="L50" s="9" t="str">
        <v>40463</v>
      </c>
      <c r="O50" s="9" t="str">
        <f t="shared" si="1"/>
        <v>Card_40463_Name</v>
      </c>
      <c r="P50" s="9" t="str">
        <f>VLOOKUP(VALUE(LEFT(L50,4)),组件分表!A:C,3,FALSE)</f>
        <v>精英炮炮弹</v>
      </c>
      <c r="Q50" s="9" t="str">
        <f t="shared" si="2"/>
        <v>Card_40463_Des_Long</v>
      </c>
      <c r="R50" t="str">
        <f>VLOOKUP(VALUE(LEFT(L50,4)),组件分表!A:L,12,FALSE)</f>
        <v>精英炮炮弹，伤害{0}</v>
      </c>
      <c r="S50" t="s">
        <v>586</v>
      </c>
    </row>
    <row r="51" spans="2:19">
      <c r="B51" s="44">
        <f>组件分表!A48</f>
        <v>4047</v>
      </c>
      <c r="C51" s="44" t="str">
        <f t="shared" si="0"/>
        <v>40472</v>
      </c>
      <c r="D51" s="44">
        <f>组件分表!G48</f>
        <v>2</v>
      </c>
      <c r="E51" s="44">
        <f>组件分表!H48</f>
        <v>2</v>
      </c>
      <c r="F51" t="str">
        <f t="array" ref="F51">TRANSPOSE(B51&amp;_xlfn.SEQUENCE(E51-D51+1,1,D51))</f>
        <v>40472</v>
      </c>
      <c r="L51" s="9" t="str">
        <v>40472</v>
      </c>
      <c r="O51" s="9" t="str">
        <f t="shared" si="1"/>
        <v>Card_40472_Name</v>
      </c>
      <c r="P51" s="9" t="str">
        <f>VLOOKUP(VALUE(LEFT(L51,4)),组件分表!A:C,3,FALSE)</f>
        <v>打牌炮炮弹</v>
      </c>
      <c r="Q51" s="9" t="str">
        <f t="shared" si="2"/>
        <v>Card_40472_Des_Long</v>
      </c>
      <c r="R51" t="str">
        <f>VLOOKUP(VALUE(LEFT(L51,4)),组件分表!A:L,12,FALSE)</f>
        <v>打牌炮炮弹，伤害{0}</v>
      </c>
      <c r="S51" t="s">
        <v>1871</v>
      </c>
    </row>
    <row r="52" spans="2:19">
      <c r="B52" s="44">
        <f>组件分表!A49</f>
        <v>4048</v>
      </c>
      <c r="C52" s="44" t="str">
        <f t="shared" si="0"/>
        <v>40485</v>
      </c>
      <c r="D52" s="44">
        <f>组件分表!G49</f>
        <v>5</v>
      </c>
      <c r="E52" s="44">
        <f>组件分表!H49</f>
        <v>5</v>
      </c>
      <c r="F52" t="str">
        <f t="array" ref="F52">TRANSPOSE(B52&amp;_xlfn.SEQUENCE(E52-D52+1,1,D52))</f>
        <v>40485</v>
      </c>
      <c r="L52" s="9" t="str">
        <v>40485</v>
      </c>
      <c r="O52" s="9" t="str">
        <f t="shared" si="1"/>
        <v>Card_40485_Name</v>
      </c>
      <c r="P52" s="9" t="str">
        <f>VLOOKUP(VALUE(LEFT(L52,4)),组件分表!A:C,3,FALSE)</f>
        <v>一次性卡炮弹</v>
      </c>
      <c r="Q52" s="9" t="str">
        <f t="shared" si="2"/>
        <v>Card_40485_Des_Long</v>
      </c>
      <c r="R52" t="str">
        <f>VLOOKUP(VALUE(LEFT(L52,4)),组件分表!A:L,12,FALSE)</f>
        <v>一次性卡炮，伤害{0}</v>
      </c>
      <c r="S52" t="s">
        <v>1872</v>
      </c>
    </row>
    <row r="53" spans="2:19">
      <c r="B53" s="44">
        <f>组件分表!A50</f>
        <v>4049</v>
      </c>
      <c r="C53" s="44" t="str">
        <f t="shared" si="0"/>
        <v>40493</v>
      </c>
      <c r="D53" s="44">
        <f>组件分表!G50</f>
        <v>3</v>
      </c>
      <c r="E53" s="44">
        <f>组件分表!H50</f>
        <v>3</v>
      </c>
      <c r="F53" t="str">
        <f t="array" ref="F53">TRANSPOSE(B53&amp;_xlfn.SEQUENCE(E53-D53+1,1,D53))</f>
        <v>40493</v>
      </c>
      <c r="L53" s="9" t="str">
        <v>40493</v>
      </c>
      <c r="O53" s="9" t="str">
        <f t="shared" si="1"/>
        <v>Card_40493_Name</v>
      </c>
      <c r="P53" s="9" t="str">
        <f>VLOOKUP(VALUE(LEFT(L53,4)),组件分表!A:C,3,FALSE)</f>
        <v>亡语商店炮炮弹</v>
      </c>
      <c r="Q53" s="9" t="str">
        <f t="shared" si="2"/>
        <v>Card_40493_Des_Long</v>
      </c>
      <c r="R53" t="str">
        <f>VLOOKUP(VALUE(LEFT(L53,4)),组件分表!A:L,12,FALSE)</f>
        <v>亡语商店炮炮弹，伤害{0}</v>
      </c>
      <c r="S53" t="s">
        <v>1873</v>
      </c>
    </row>
    <row r="54" spans="12:17">
      <c r="L54" s="9"/>
      <c r="O54" s="9"/>
      <c r="P54" s="9"/>
      <c r="Q54" s="9"/>
    </row>
    <row r="55" spans="12:17">
      <c r="L55" s="9"/>
      <c r="O55" s="9"/>
      <c r="P55" s="9"/>
      <c r="Q55" s="9"/>
    </row>
    <row r="56" spans="12:17">
      <c r="L56" s="9"/>
      <c r="O56" s="9"/>
      <c r="P56" s="9"/>
      <c r="Q56" s="9"/>
    </row>
    <row r="57" spans="12:17">
      <c r="L57" s="9"/>
      <c r="O57" s="9"/>
      <c r="P57" s="9"/>
      <c r="Q57" s="9"/>
    </row>
    <row r="58" spans="12:17">
      <c r="L58" s="9"/>
      <c r="O58" s="9"/>
      <c r="P58" s="9"/>
      <c r="Q58" s="9"/>
    </row>
    <row r="59" spans="12:17">
      <c r="L59" s="9"/>
      <c r="O59" s="9"/>
      <c r="P59" s="9"/>
      <c r="Q59" s="9"/>
    </row>
    <row r="60" spans="12:17">
      <c r="L60" s="9"/>
      <c r="O60" s="9"/>
      <c r="P60" s="9"/>
      <c r="Q60" s="9"/>
    </row>
    <row r="61" spans="12:17">
      <c r="L61" s="9"/>
      <c r="O61" s="9"/>
      <c r="P61" s="9"/>
      <c r="Q61" s="9"/>
    </row>
    <row r="62" spans="12:17">
      <c r="L62" s="9"/>
      <c r="O62" s="9"/>
      <c r="P62" s="9"/>
      <c r="Q62" s="9"/>
    </row>
    <row r="63" spans="12:17">
      <c r="L63" s="9"/>
      <c r="O63" s="9"/>
      <c r="P63" s="9"/>
      <c r="Q63" s="9"/>
    </row>
    <row r="64" spans="12:17">
      <c r="L64" s="9"/>
      <c r="O64" s="9"/>
      <c r="P64" s="9"/>
      <c r="Q64" s="9"/>
    </row>
    <row r="65" spans="12:17">
      <c r="L65" s="9"/>
      <c r="O65" s="9"/>
      <c r="P65" s="9"/>
      <c r="Q65" s="9"/>
    </row>
    <row r="66" spans="12:17">
      <c r="L66" s="9"/>
      <c r="O66" s="9"/>
      <c r="P66" s="9"/>
      <c r="Q66" s="9"/>
    </row>
    <row r="67" spans="12:17">
      <c r="L67" s="9"/>
      <c r="O67" s="9"/>
      <c r="P67" s="9"/>
      <c r="Q67" s="9"/>
    </row>
    <row r="68" spans="12:17">
      <c r="L68" s="9"/>
      <c r="O68" s="9"/>
      <c r="P68" s="9"/>
      <c r="Q68" s="9"/>
    </row>
    <row r="69" spans="12:17">
      <c r="L69" s="9"/>
      <c r="O69" s="9"/>
      <c r="P69" s="9"/>
      <c r="Q69" s="9"/>
    </row>
    <row r="70" spans="12:17">
      <c r="L70" s="9"/>
      <c r="O70" s="9"/>
      <c r="P70" s="9"/>
      <c r="Q70" s="9"/>
    </row>
    <row r="71" spans="12:17">
      <c r="L71" s="9"/>
      <c r="O71" s="9"/>
      <c r="P71" s="9"/>
      <c r="Q71" s="9"/>
    </row>
    <row r="72" spans="12:17">
      <c r="L72" s="9"/>
      <c r="O72" s="9"/>
      <c r="P72" s="9"/>
      <c r="Q72" s="9"/>
    </row>
    <row r="73" spans="12:17">
      <c r="L73" s="9"/>
      <c r="O73" s="9"/>
      <c r="P73" s="9"/>
      <c r="Q73" s="9"/>
    </row>
    <row r="74" spans="12:17">
      <c r="L74" s="9"/>
      <c r="O74" s="9"/>
      <c r="P74" s="9"/>
      <c r="Q74" s="9"/>
    </row>
    <row r="75" spans="12:17">
      <c r="L75" s="9"/>
      <c r="O75" s="9"/>
      <c r="P75" s="9"/>
      <c r="Q75" s="9"/>
    </row>
    <row r="76" spans="12:17">
      <c r="L76" s="9"/>
      <c r="O76" s="9"/>
      <c r="P76" s="9"/>
      <c r="Q76" s="9"/>
    </row>
    <row r="77" spans="12:17">
      <c r="L77" s="9"/>
      <c r="O77" s="9"/>
      <c r="P77" s="9"/>
      <c r="Q77" s="9"/>
    </row>
    <row r="78" spans="12:17">
      <c r="L78" s="9"/>
      <c r="O78" s="9"/>
      <c r="P78" s="9"/>
      <c r="Q78" s="9"/>
    </row>
    <row r="79" spans="12:17">
      <c r="L79" s="9"/>
      <c r="O79" s="9"/>
      <c r="P79" s="9"/>
      <c r="Q79" s="9"/>
    </row>
    <row r="80" spans="12:17">
      <c r="L80" s="9"/>
      <c r="O80" s="9"/>
      <c r="P80" s="9"/>
      <c r="Q80" s="9"/>
    </row>
    <row r="81" spans="12:17">
      <c r="L81" s="9"/>
      <c r="O81" s="9"/>
      <c r="P81" s="9"/>
      <c r="Q81" s="9"/>
    </row>
    <row r="82" spans="12:17">
      <c r="L82" s="9"/>
      <c r="O82" s="9"/>
      <c r="P82" s="9"/>
      <c r="Q82" s="9"/>
    </row>
    <row r="83" spans="12:17">
      <c r="L83" s="9"/>
      <c r="O83" s="9"/>
      <c r="P83" s="9"/>
      <c r="Q83" s="9"/>
    </row>
    <row r="84" spans="12:17">
      <c r="L84" s="9"/>
      <c r="O84" s="9"/>
      <c r="P84" s="9"/>
      <c r="Q84" s="9"/>
    </row>
    <row r="85" spans="12:17">
      <c r="L85" s="9"/>
      <c r="O85" s="9"/>
      <c r="P85" s="9"/>
      <c r="Q85" s="9"/>
    </row>
    <row r="86" spans="12:17">
      <c r="L86" s="9"/>
      <c r="O86" s="9"/>
      <c r="P86" s="9"/>
      <c r="Q86" s="9"/>
    </row>
    <row r="87" spans="12:17">
      <c r="L87" s="9"/>
      <c r="O87" s="9"/>
      <c r="P87" s="9"/>
      <c r="Q87" s="9"/>
    </row>
    <row r="88" spans="12:17">
      <c r="L88" s="9"/>
      <c r="O88" s="9"/>
      <c r="P88" s="9"/>
      <c r="Q88" s="9"/>
    </row>
    <row r="89" spans="12:17">
      <c r="L89" s="9"/>
      <c r="O89" s="9"/>
      <c r="P89" s="9"/>
      <c r="Q89" s="9"/>
    </row>
    <row r="90" spans="12:17">
      <c r="L90" s="9"/>
      <c r="O90" s="9"/>
      <c r="P90" s="9"/>
      <c r="Q90" s="9"/>
    </row>
    <row r="91" spans="12:17">
      <c r="L91" s="9"/>
      <c r="O91" s="9"/>
      <c r="P91" s="9"/>
      <c r="Q91" s="9"/>
    </row>
    <row r="92" spans="12:17">
      <c r="L92" s="9"/>
      <c r="O92" s="9"/>
      <c r="P92" s="9"/>
      <c r="Q92" s="9"/>
    </row>
    <row r="93" spans="12:17">
      <c r="L93" s="9"/>
      <c r="O93" s="9"/>
      <c r="P93" s="9"/>
      <c r="Q93" s="9"/>
    </row>
    <row r="94" spans="12:17">
      <c r="L94" s="9"/>
      <c r="O94" s="9"/>
      <c r="P94" s="9"/>
      <c r="Q94" s="9"/>
    </row>
    <row r="95" spans="12:17">
      <c r="L95" s="9"/>
      <c r="O95" s="9"/>
      <c r="P95" s="9"/>
      <c r="Q95" s="9"/>
    </row>
    <row r="96" spans="12:17">
      <c r="L96" s="9"/>
      <c r="O96" s="9"/>
      <c r="P96" s="9"/>
      <c r="Q96" s="9"/>
    </row>
    <row r="97" spans="12:17">
      <c r="L97" s="9"/>
      <c r="O97" s="9"/>
      <c r="P97" s="9"/>
      <c r="Q97" s="9"/>
    </row>
    <row r="98" spans="12:17">
      <c r="L98" s="9"/>
      <c r="O98" s="9"/>
      <c r="P98" s="9"/>
      <c r="Q98" s="9"/>
    </row>
    <row r="99" spans="12:17">
      <c r="L99" s="9"/>
      <c r="O99" s="9"/>
      <c r="P99" s="9"/>
      <c r="Q99" s="9"/>
    </row>
    <row r="100" spans="12:17">
      <c r="L100" s="9"/>
      <c r="O100" s="9"/>
      <c r="P100" s="9"/>
      <c r="Q100" s="9"/>
    </row>
    <row r="101" spans="12:17">
      <c r="L101" s="9"/>
      <c r="O101" s="9"/>
      <c r="P101" s="9"/>
      <c r="Q101" s="9"/>
    </row>
    <row r="102" spans="12:17">
      <c r="L102" s="9"/>
      <c r="O102" s="9"/>
      <c r="P102" s="9"/>
      <c r="Q102" s="9"/>
    </row>
    <row r="103" spans="12:17">
      <c r="L103" s="9"/>
      <c r="O103" s="9"/>
      <c r="P103" s="9"/>
      <c r="Q103" s="9"/>
    </row>
    <row r="104" spans="12:17">
      <c r="L104" s="9"/>
      <c r="O104" s="9"/>
      <c r="P104" s="9"/>
      <c r="Q104" s="9"/>
    </row>
    <row r="105" spans="12:17">
      <c r="L105" s="9"/>
      <c r="O105" s="9"/>
      <c r="P105" s="9"/>
      <c r="Q105" s="9"/>
    </row>
    <row r="106" spans="12:17">
      <c r="L106" s="9"/>
      <c r="O106" s="9"/>
      <c r="P106" s="9"/>
      <c r="Q106" s="9"/>
    </row>
    <row r="107" spans="12:17">
      <c r="L107" s="9"/>
      <c r="O107" s="9"/>
      <c r="P107" s="9"/>
      <c r="Q107" s="9"/>
    </row>
    <row r="108" spans="12:17">
      <c r="L108" s="9"/>
      <c r="O108" s="9"/>
      <c r="P108" s="9"/>
      <c r="Q108" s="9"/>
    </row>
    <row r="109" spans="12:17">
      <c r="L109" s="9"/>
      <c r="N109" s="9"/>
      <c r="O109" s="9"/>
      <c r="P109" s="9"/>
      <c r="Q109" s="9"/>
    </row>
    <row r="110" spans="12:17">
      <c r="L110" s="9"/>
      <c r="N110" s="9"/>
      <c r="O110" s="9"/>
      <c r="P110" s="9"/>
      <c r="Q110" s="9"/>
    </row>
    <row r="111" spans="12:17">
      <c r="L111" s="9"/>
      <c r="M111" s="23"/>
      <c r="N111" s="9"/>
      <c r="O111" s="9"/>
      <c r="P111" s="9"/>
      <c r="Q111" s="9"/>
    </row>
    <row r="112" spans="12:17">
      <c r="L112" s="9"/>
      <c r="N112" s="9"/>
      <c r="O112" s="9"/>
      <c r="P112" s="9"/>
      <c r="Q112" s="9"/>
    </row>
    <row r="113" spans="12:17">
      <c r="L113" s="9"/>
      <c r="N113" s="9"/>
      <c r="O113" s="9"/>
      <c r="P113" s="9"/>
      <c r="Q113" s="9"/>
    </row>
    <row r="114" spans="12:17">
      <c r="L114" s="9"/>
      <c r="N114" s="9"/>
      <c r="O114" s="9"/>
      <c r="P114" s="9"/>
      <c r="Q114" s="9"/>
    </row>
    <row r="115" spans="12:17">
      <c r="L115" s="9"/>
      <c r="N115" s="9"/>
      <c r="O115" s="9"/>
      <c r="P115" s="9"/>
      <c r="Q115" s="9"/>
    </row>
    <row r="116" spans="12:17">
      <c r="L116" s="9"/>
      <c r="N116" s="9"/>
      <c r="O116" s="9"/>
      <c r="P116" s="9"/>
      <c r="Q116" s="9"/>
    </row>
    <row r="117" spans="12:17">
      <c r="L117" s="9"/>
      <c r="N117" s="9"/>
      <c r="O117" s="9"/>
      <c r="P117" s="9"/>
      <c r="Q117" s="9"/>
    </row>
    <row r="118" spans="12:17">
      <c r="L118" s="9"/>
      <c r="N118" s="9"/>
      <c r="O118" s="9"/>
      <c r="P118" s="9"/>
      <c r="Q118" s="9"/>
    </row>
    <row r="119" spans="12:17">
      <c r="L119" s="9"/>
      <c r="N119" s="9"/>
      <c r="O119" s="9"/>
      <c r="P119" s="9"/>
      <c r="Q119" s="9"/>
    </row>
    <row r="120" spans="12:17">
      <c r="L120" s="9"/>
      <c r="N120" s="9"/>
      <c r="O120" s="9"/>
      <c r="P120" s="9"/>
      <c r="Q120" s="9"/>
    </row>
    <row r="121" spans="12:17">
      <c r="L121" s="9"/>
      <c r="N121" s="9"/>
      <c r="O121" s="9"/>
      <c r="P121" s="9"/>
      <c r="Q121" s="9"/>
    </row>
    <row r="122" spans="12:17">
      <c r="L122" s="9"/>
      <c r="N122" s="9"/>
      <c r="O122" s="9"/>
      <c r="P122" s="9"/>
      <c r="Q122" s="9"/>
    </row>
    <row r="123" spans="12:17">
      <c r="L123" s="9"/>
      <c r="N123" s="9"/>
      <c r="O123" s="9"/>
      <c r="P123" s="9"/>
      <c r="Q123" s="9"/>
    </row>
    <row r="124" spans="12:17">
      <c r="L124" s="9"/>
      <c r="N124" s="9"/>
      <c r="O124" s="9"/>
      <c r="P124" s="9"/>
      <c r="Q124" s="9"/>
    </row>
    <row r="125" spans="12:17">
      <c r="L125" s="9"/>
      <c r="N125" s="9"/>
      <c r="O125" s="9"/>
      <c r="P125" s="9"/>
      <c r="Q125" s="9"/>
    </row>
    <row r="126" spans="12:17">
      <c r="L126" s="9"/>
      <c r="N126" s="9"/>
      <c r="O126" s="9"/>
      <c r="P126" s="9"/>
      <c r="Q126" s="9"/>
    </row>
    <row r="127" spans="12:17">
      <c r="L127" s="9"/>
      <c r="N127" s="9"/>
      <c r="O127" s="9"/>
      <c r="P127" s="9"/>
      <c r="Q127" s="9"/>
    </row>
    <row r="128" spans="12:17">
      <c r="L128" s="9"/>
      <c r="N128" s="9"/>
      <c r="O128" s="9"/>
      <c r="P128" s="9"/>
      <c r="Q128" s="9"/>
    </row>
    <row r="129" spans="14:15">
      <c r="N129" s="9"/>
      <c r="O129" s="9"/>
    </row>
    <row r="130" spans="14:15">
      <c r="N130" s="9"/>
      <c r="O130" s="9"/>
    </row>
    <row r="131" spans="14:15">
      <c r="N131" s="9"/>
      <c r="O131" s="9"/>
    </row>
    <row r="132" spans="14:15">
      <c r="N132" s="9"/>
      <c r="O132" s="9"/>
    </row>
  </sheetData>
  <pageMargins left="0.75" right="0.75" top="1" bottom="1" header="0.5" footer="0.5"/>
  <headerFooter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332"/>
  <sheetViews>
    <sheetView showGridLines="0" workbookViewId="0">
      <selection activeCell="A1" sqref="A1"/>
    </sheetView>
  </sheetViews>
  <sheetFormatPr defaultColWidth="14" defaultRowHeight="15.2"/>
  <cols>
    <col min="1" max="1" width="9" customWidth="1"/>
    <col min="2" max="2" width="7" customWidth="1"/>
    <col min="3" max="3" width="15" customWidth="1"/>
    <col min="4" max="4" width="23" customWidth="1"/>
    <col min="5" max="5" width="6" customWidth="1"/>
    <col min="6" max="6" width="16" customWidth="1"/>
    <col min="7" max="8" width="7" customWidth="1"/>
    <col min="9" max="9" width="5" customWidth="1"/>
    <col min="10" max="10" width="13" customWidth="1"/>
    <col min="11" max="15" width="12" customWidth="1"/>
    <col min="16" max="16" width="21" customWidth="1"/>
    <col min="17" max="17" width="12" customWidth="1"/>
    <col min="18" max="19" width="10" customWidth="1"/>
    <col min="20" max="20" width="12" customWidth="1"/>
    <col min="21" max="22" width="8" customWidth="1"/>
    <col min="23" max="27" width="14" customWidth="1"/>
    <col min="28" max="28" width="12" customWidth="1"/>
    <col min="29" max="29" width="16" customWidth="1"/>
  </cols>
  <sheetData>
    <row r="1" ht="15.6" spans="1:29">
      <c r="A1" s="61" t="s">
        <v>1780</v>
      </c>
      <c r="B1" s="61" t="s">
        <v>1781</v>
      </c>
      <c r="C1" s="61" t="s">
        <v>1874</v>
      </c>
      <c r="D1" s="61" t="s">
        <v>1875</v>
      </c>
      <c r="E1" s="61" t="s">
        <v>1876</v>
      </c>
      <c r="F1" s="61" t="s">
        <v>1877</v>
      </c>
      <c r="G1" s="61" t="s">
        <v>1878</v>
      </c>
      <c r="H1" s="61" t="s">
        <v>1879</v>
      </c>
      <c r="I1" s="62" t="s">
        <v>1880</v>
      </c>
      <c r="J1" s="62" t="s">
        <v>1881</v>
      </c>
      <c r="K1" s="62" t="s">
        <v>1882</v>
      </c>
      <c r="L1" s="62" t="s">
        <v>1883</v>
      </c>
      <c r="M1" s="62" t="s">
        <v>1884</v>
      </c>
      <c r="N1" s="62" t="s">
        <v>1885</v>
      </c>
      <c r="O1" s="62" t="s">
        <v>1886</v>
      </c>
      <c r="P1" s="62" t="s">
        <v>1887</v>
      </c>
      <c r="Q1" s="62" t="s">
        <v>1888</v>
      </c>
      <c r="R1" s="62" t="s">
        <v>1889</v>
      </c>
      <c r="S1" s="61" t="s">
        <v>1890</v>
      </c>
      <c r="T1" s="61" t="s">
        <v>1891</v>
      </c>
      <c r="U1" s="63"/>
      <c r="V1" s="63"/>
      <c r="W1" s="61" t="s">
        <v>1892</v>
      </c>
      <c r="X1" s="61"/>
      <c r="Y1" s="61"/>
      <c r="Z1" s="63" t="s">
        <v>1893</v>
      </c>
      <c r="AA1" s="63"/>
      <c r="AB1" s="61" t="s">
        <v>1894</v>
      </c>
      <c r="AC1" s="61" t="s">
        <v>1778</v>
      </c>
    </row>
    <row r="2" ht="15.6" spans="1:29">
      <c r="A2" s="61" t="s">
        <v>1784</v>
      </c>
      <c r="B2" s="61" t="s">
        <v>1782</v>
      </c>
      <c r="C2" s="61" t="s">
        <v>1895</v>
      </c>
      <c r="D2" s="61" t="s">
        <v>1896</v>
      </c>
      <c r="E2" s="61" t="s">
        <v>1782</v>
      </c>
      <c r="F2" s="61" t="s">
        <v>1782</v>
      </c>
      <c r="G2" s="61" t="s">
        <v>1782</v>
      </c>
      <c r="H2" s="61" t="s">
        <v>1782</v>
      </c>
      <c r="I2" s="62" t="s">
        <v>1782</v>
      </c>
      <c r="J2" s="62" t="s">
        <v>1782</v>
      </c>
      <c r="K2" s="62" t="s">
        <v>1782</v>
      </c>
      <c r="L2" s="62" t="s">
        <v>1897</v>
      </c>
      <c r="M2" s="62" t="s">
        <v>1897</v>
      </c>
      <c r="N2" s="62" t="s">
        <v>1897</v>
      </c>
      <c r="O2" s="62" t="s">
        <v>1897</v>
      </c>
      <c r="P2" s="62" t="s">
        <v>1897</v>
      </c>
      <c r="Q2" s="62" t="s">
        <v>1897</v>
      </c>
      <c r="R2" s="62" t="s">
        <v>1783</v>
      </c>
      <c r="S2" s="61" t="s">
        <v>1782</v>
      </c>
      <c r="T2" s="61" t="s">
        <v>1897</v>
      </c>
      <c r="U2" s="63"/>
      <c r="V2" s="63"/>
      <c r="W2" s="61" t="s">
        <v>1783</v>
      </c>
      <c r="X2" s="61"/>
      <c r="Y2" s="61"/>
      <c r="Z2" s="61" t="s">
        <v>1783</v>
      </c>
      <c r="AA2" s="61"/>
      <c r="AB2" s="61" t="s">
        <v>1782</v>
      </c>
      <c r="AC2" s="61" t="s">
        <v>1782</v>
      </c>
    </row>
    <row r="3" ht="32" spans="1:29">
      <c r="A3" s="61" t="s">
        <v>210</v>
      </c>
      <c r="B3" s="61" t="s">
        <v>1781</v>
      </c>
      <c r="C3" s="61" t="s">
        <v>652</v>
      </c>
      <c r="D3" s="61" t="s">
        <v>1369</v>
      </c>
      <c r="E3" s="61" t="s">
        <v>1898</v>
      </c>
      <c r="F3" s="61" t="s">
        <v>680</v>
      </c>
      <c r="G3" s="61" t="s">
        <v>655</v>
      </c>
      <c r="H3" s="61" t="s">
        <v>657</v>
      </c>
      <c r="I3" s="62" t="s">
        <v>1359</v>
      </c>
      <c r="J3" s="62" t="s">
        <v>1899</v>
      </c>
      <c r="K3" s="62" t="s">
        <v>1900</v>
      </c>
      <c r="L3" s="62" t="s">
        <v>1803</v>
      </c>
      <c r="M3" s="62" t="s">
        <v>1804</v>
      </c>
      <c r="N3" s="62" t="s">
        <v>1805</v>
      </c>
      <c r="O3" s="62" t="s">
        <v>1806</v>
      </c>
      <c r="P3" s="62" t="s">
        <v>1901</v>
      </c>
      <c r="Q3" s="62" t="s">
        <v>1808</v>
      </c>
      <c r="R3" s="62" t="s">
        <v>1902</v>
      </c>
      <c r="S3" s="61" t="s">
        <v>660</v>
      </c>
      <c r="T3" s="61" t="s">
        <v>661</v>
      </c>
      <c r="U3" s="63" t="s">
        <v>665</v>
      </c>
      <c r="V3" s="63" t="s">
        <v>666</v>
      </c>
      <c r="W3" s="61" t="s">
        <v>1903</v>
      </c>
      <c r="X3" s="61"/>
      <c r="Y3" s="61"/>
      <c r="Z3" s="63" t="s">
        <v>1904</v>
      </c>
      <c r="AA3" s="63"/>
      <c r="AB3" s="61" t="s">
        <v>1905</v>
      </c>
      <c r="AC3" s="61" t="s">
        <v>1906</v>
      </c>
    </row>
    <row r="4" ht="15.6" spans="1:29">
      <c r="A4" s="61" t="s">
        <v>1907</v>
      </c>
      <c r="B4" s="61" t="s">
        <v>1908</v>
      </c>
      <c r="C4" s="61" t="s">
        <v>1908</v>
      </c>
      <c r="D4" s="61" t="s">
        <v>1909</v>
      </c>
      <c r="E4" s="61" t="s">
        <v>1909</v>
      </c>
      <c r="F4" s="61" t="s">
        <v>1909</v>
      </c>
      <c r="G4" s="61" t="s">
        <v>1908</v>
      </c>
      <c r="H4" s="61" t="s">
        <v>1908</v>
      </c>
      <c r="I4" s="61" t="s">
        <v>1909</v>
      </c>
      <c r="J4" s="61" t="s">
        <v>1909</v>
      </c>
      <c r="K4" s="61" t="s">
        <v>1909</v>
      </c>
      <c r="L4" s="61" t="s">
        <v>1909</v>
      </c>
      <c r="M4" s="61" t="s">
        <v>1909</v>
      </c>
      <c r="N4" s="61" t="s">
        <v>1909</v>
      </c>
      <c r="O4" s="61" t="s">
        <v>1909</v>
      </c>
      <c r="P4" s="61" t="s">
        <v>1909</v>
      </c>
      <c r="Q4" s="61" t="s">
        <v>1909</v>
      </c>
      <c r="R4" s="61" t="s">
        <v>1909</v>
      </c>
      <c r="S4" s="61" t="s">
        <v>1909</v>
      </c>
      <c r="T4" s="61" t="s">
        <v>1909</v>
      </c>
      <c r="U4" s="61"/>
      <c r="V4" s="61"/>
      <c r="W4" s="61" t="s">
        <v>1909</v>
      </c>
      <c r="X4" s="61"/>
      <c r="Y4" s="61"/>
      <c r="Z4" s="61" t="s">
        <v>1909</v>
      </c>
      <c r="AA4" s="61"/>
      <c r="AB4" s="61" t="s">
        <v>1908</v>
      </c>
      <c r="AC4" s="61" t="s">
        <v>1909</v>
      </c>
    </row>
    <row r="5" spans="1:29">
      <c r="A5" s="44" t="str">
        <f>IF(卡牌数值表!D5=0,"",卡牌数值表!D5)</f>
        <v/>
      </c>
      <c r="B5" s="44">
        <f>卡牌数值表!C5</f>
        <v>10010</v>
      </c>
      <c r="C5" s="44">
        <f>IF(LEFT(B5,1)="1",IFERROR(INDEX(单位卡分表!C:C,MATCH(B5,单位卡分表!A:A,0)),"未找到"),IF(LEFT(B5,1)="2",IFERROR(INDEX(技能卡分表!C:C,MATCH(B5,技能卡分表!A:A,0)),"未找到"),IF(LEFT(B5,1)="3",IFERROR(INDEX('永久加成分表（废弃）'!C:C,MATCH(B5,'永久加成分表（废弃）'!A:A,0)),"未找到"),IF(LEFT(B5,1)="4",IFERROR(INDEX(组件分表!D:D,MATCH(VALUE(LEFT(B5,4)),组件分表!A:A,0)),"未找到"),"不匹配"))))</f>
        <v>1</v>
      </c>
      <c r="D5" s="44">
        <f>IF(LEFT(B5,1)="1",IFERROR(INDEX(单位卡分表!E:E,MATCH(B5,单位卡分表!A:A,0)),"未找到"),IF(LEFT(B5,1)="2",IFERROR(INDEX(技能卡分表!E:E,MATCH(B5,技能卡分表!A:A,0)),"未找到"),IF(LEFT(B5,1)="3",IFERROR(INDEX('永久加成分表（废弃）'!E:E,MATCH(B5,'永久加成分表（废弃）'!A:A,0)),"未找到"),IF(LEFT(B5,1)="4",IFERROR(IF(INDEX(组件分表!D:D,MATCH(VALUE(LEFT(B5,4)),组件分表!A:A,0))=5,"",INDEX(组件分表!Y:Y,MATCH(VALUE(LEFT(B5,4)),组件分表!A:A,0))),"未找到"),"不匹配"))))</f>
        <v>1</v>
      </c>
      <c r="E5" s="44">
        <f t="shared" ref="E5:E68" si="0">IF(LEFT(B5,1)="1",B5-10000,IF(LEFT(B5,1)="2",B5-20000,IF(LEFT(B5,1)="3",B5-30000,IF(LEFT(B5,1)="4",B5-40000,0))))</f>
        <v>10</v>
      </c>
      <c r="F5" s="44">
        <f>IF(LEFT(B5,1)="1",IFERROR(INDEX(单位卡分表!AL:AL,MATCH(B5,单位卡分表!A:A,0)),"未找到"),IF(LEFT(B5,1)="2",IFERROR(INDEX(技能卡分表!AJ:AJ,MATCH(B5,技能卡分表!A:A,0)),"未找到"),IF(LEFT(B5,1)="3",IFERROR(INDEX('永久加成分表（废弃）'!AC:AC,MATCH(B5,'永久加成分表（废弃）'!A:A,0)),"未找到"),IF(LEFT(B5,1)="4",IFERROR(IF(INDEX(组件分表!D:D,MATCH(VALUE(LEFT(B5,4)),组件分表!A:A,0))=5,"",INDEX(组件分表!Z:Z,MATCH(VALUE(LEFT(B5,4)),组件分表!A:A,0))),"未找到"),"不匹配"))))</f>
        <v>1</v>
      </c>
      <c r="G5" s="44">
        <f>IF(LEFT($B5,1)="1",IFERROR(INDEX(单位卡分表!F:F,MATCH($B5,单位卡分表!A:A,0)),"未找到"),IF(LEFT($B5,1)="2",IFERROR(INDEX(技能卡分表!F:F,MATCH($B5,技能卡分表!A:A,0)),"未找到"),IF(LEFT($B5,1)="3",IFERROR(INDEX('永久加成分表（废弃）'!F:F,MATCH($B5,'永久加成分表（废弃）'!A:A,0)),"未找到"),IF(LEFT($B5,1)="4",IFERROR(IF(INDEX(组件分表!D:D,MATCH(VALUE(LEFT($B5,4)),组件分表!A:A,0))=5,"",INDEX(组件分表!AA:AA,MATCH(VALUE(LEFT($B5,4)),组件分表!A:A,0))),"未找到"),"不匹配"))))</f>
        <v>4</v>
      </c>
      <c r="H5" s="44">
        <f>IF(LEFT($B5,1)="1",IFERROR(INDEX(单位卡分表!H:H,MATCH($B5,单位卡分表!A:A,0)),"未找到"),IF(LEFT($B5,1)="2",IFERROR(INDEX(技能卡分表!H:H,MATCH($B5,技能卡分表!A:A,0)),"未找到"),IF(LEFT($B5,1)="3",IFERROR(INDEX('永久加成分表（废弃）'!H:H,MATCH($B5,'永久加成分表（废弃）'!A:A,0)),"未找到"),IF(LEFT($B5,1)="4",RIGHT($B5,1),"不匹配"))))</f>
        <v>3</v>
      </c>
      <c r="I5" s="44">
        <f>卡牌数值表!J5</f>
        <v>0</v>
      </c>
      <c r="J5" s="44">
        <f>IF(卡牌数值表!L5=0,"",卡牌数值表!L5)</f>
        <v>5</v>
      </c>
      <c r="K5" s="44">
        <f>IF(卡牌数值表!M5=0,"",卡牌数值表!M5)</f>
        <v>30</v>
      </c>
      <c r="L5" s="44">
        <f>IF(卡牌数值表!N5=0,"",卡牌数值表!N5)</f>
        <v>13.6</v>
      </c>
      <c r="M5" s="44">
        <f>IF(卡牌数值表!O5=0,"",卡牌数值表!O5)</f>
        <v>0.65</v>
      </c>
      <c r="N5" s="44">
        <f>IF(卡牌数值表!P5=0,"",卡牌数值表!P5)</f>
        <v>0.12</v>
      </c>
      <c r="O5" s="44">
        <f>IF(卡牌数值表!Q5=0,"",卡牌数值表!Q5)</f>
        <v>1.66</v>
      </c>
      <c r="P5" s="44">
        <f>IF(卡牌数值表!R5=0,"",卡牌数值表!R5)</f>
        <v>1.47</v>
      </c>
      <c r="Q5" s="44" t="str">
        <f>IF(卡牌数值表!S5=0,"",卡牌数值表!S5)</f>
        <v/>
      </c>
      <c r="R5" s="44">
        <f>IF(OR(LEFT(B5,1)="1",LEFT(B5,1)="2"),卡牌数值表!H5,IF(AND(LEFT(B5,1)="4",C5&lt;&gt;5),卡牌数值表!H5,IF(LEFT(B5,1)="4","","")))</f>
        <v>100101</v>
      </c>
      <c r="S5" s="44">
        <f>IF(LEFT(B5,1)="1",IFERROR(INDEX(单位卡分表!K:K,MATCH(B5,单位卡分表!A:A,0)),"未找到"),IF(LEFT(B5,1)="2",IFERROR(INDEX(技能卡分表!K:K,MATCH(B5,技能卡分表!A:A,0)),"未找到"),IF(LEFT(B5,1)="3",IFERROR(INDEX('永久加成分表（废弃）'!K:K,MATCH(B5,'永久加成分表（废弃）'!A:A,0)),"未找到"),IF(LEFT(B5,1)="4",IFERROR(IF(INDEX(组件分表!D:D,MATCH(VALUE(LEFT(B5,4)),组件分表!A:A,0))=5,"",INDEX(组件分表!AB:AB,MATCH(VALUE(LEFT(B5,4)),组件分表!A:A,0))),"未找到"),"不匹配"))))</f>
        <v>1</v>
      </c>
      <c r="T5" s="44">
        <f>IF(LEFT(B5,1)="1",IFERROR(INDEX(单位卡分表!L:L,MATCH(B5,单位卡分表!A:A,0)),"未找到"),IF(LEFT(B5,1)="2",IFERROR(INDEX(技能卡分表!L:L,MATCH(B5,技能卡分表!A:A,0)),"未找到"),IF(LEFT(B5,1)="3",IFERROR(INDEX('永久加成分表（废弃）'!L:L,MATCH(B5,'永久加成分表（废弃）'!A:A,0)),"未找到"),IF(LEFT(B5,1)="4",IFERROR(IF(INDEX(组件分表!D:D,MATCH(VALUE(LEFT(B5,4)),组件分表!A:A,0))=5,"",INDEX(组件分表!AC:AC,MATCH(VALUE(LEFT(B5,4)),组件分表!A:A,0))),"未找到"),"不匹配"))))</f>
        <v>5</v>
      </c>
      <c r="U5" s="44"/>
      <c r="V5" s="44"/>
      <c r="W5" s="44" t="str">
        <f>IF(LEFT(B5,1)="1",IFERROR(IF(INDEX(单位卡分表!W:W,MATCH(B5,单位卡分表!A:A,0))=0,"",INDEX(单位卡分表!W:W,MATCH(B5,单位卡分表!A:A,0))),"未找到"),IF(LEFT(B5,1)="2",IFERROR(IF(INDEX(技能卡分表!W:W,MATCH(B5,技能卡分表!A:A,0))=0,"",INDEX(技能卡分表!W:W,MATCH(B5,技能卡分表!A:A,0))),"未找到"),IF(LEFT(B5,1)="3",IFERROR(IF(INDEX('永久加成分表（废弃）'!U:U,MATCH(B5,'永久加成分表（废弃）'!A:A,0))=0,"",INDEX('永久加成分表（废弃）'!U:U,MATCH(B5,'永久加成分表（废弃）'!A:A,0))),"未找到"),IF(LEFT(B5,1)="4",IFERROR(IF(INDEX("",MATCH(VALUE(LEFT(B5,4)),组件分表!A:A,0))=0,"",INDEX("",MATCH(VALUE(LEFT(B5,4)),组件分表!A:A,0))),"未找到"),"不匹配"))))</f>
        <v/>
      </c>
      <c r="X5" s="44" t="str">
        <f>IF(LEFT(B5,1)="1",IFERROR(IF(INDEX(单位卡分表!X:X,MATCH(B5,单位卡分表!A:A,0))=0,"",INDEX(单位卡分表!X:X,MATCH(B5,单位卡分表!A:A,0))),"未找到"),IF(LEFT(B5,1)="2",IFERROR(IF(INDEX(技能卡分表!X:X,MATCH(B5,技能卡分表!A:A,0))=0,"",INDEX(技能卡分表!X:X,MATCH(B5,技能卡分表!A:A,0))),"未找到"),IF(LEFT(B5,1)="3",IFERROR(IF(INDEX('永久加成分表（废弃）'!V:V,MATCH(B5,'永久加成分表（废弃）'!A:A,0))=0,"",INDEX('永久加成分表（废弃）'!V:V,MATCH(B5,'永久加成分表（废弃）'!A:A,0))),"未找到"),IF(LEFT(B5,1)="4",IFERROR(IF(INDEX("",MATCH(VALUE(LEFT(B5,4)),组件分表!A:A,0))=0,"",INDEX("",MATCH(VALUE(LEFT(B5,4)),组件分表!A:A,0))),"未找到"),"不匹配"))))</f>
        <v/>
      </c>
      <c r="Y5" s="44" t="str">
        <f>IF(LEFT(B5,1)="1",IFERROR(IF(INDEX(单位卡分表!Y:Y,MATCH(B5,单位卡分表!A:A,0))=0,"",INDEX(单位卡分表!Y:Y,MATCH(B5,单位卡分表!A:A,0))),"未找到"),IF(LEFT(B5,1)="2",IFERROR(IF(INDEX(技能卡分表!Y:Y,MATCH(B5,技能卡分表!A:A,0))=0,"",INDEX(技能卡分表!Y:Y,MATCH(B5,技能卡分表!A:A,0))),"未找到"),IF(LEFT(B5,1)="3",IFERROR(IF(INDEX('永久加成分表（废弃）'!W:W,MATCH(B5,'永久加成分表（废弃）'!A:A,0))=0,"",INDEX('永久加成分表（废弃）'!W:W,MATCH(B5,'永久加成分表（废弃）'!A:A,0))),"未找到"),IF(LEFT(B5,1)="4",IFERROR(IF(INDEX("",MATCH(VALUE(LEFT(B5,4)),组件分表!A:A,0))=0,"",INDEX("",MATCH(VALUE(LEFT(B5,4)),组件分表!A:A,0))),"未找到"),"不匹配"))))</f>
        <v/>
      </c>
      <c r="Z5" s="44" t="str">
        <f>IF(LEFT(B5,1)="1",IFERROR(IF(INDEX("",MATCH(B5,单位卡分表!A:A,0))=0,"",INDEX("",MATCH(B5,单位卡分表!A:A,0))),"未找到"),IF(LEFT(B5,1)="2",IFERROR(IF(INDEX(技能卡分表!Z:Z,MATCH(B5,技能卡分表!A:A,0))=0,"",INDEX(技能卡分表!Z:Z,MATCH(B5,技能卡分表!A:A,0))),"未找到"),IF(LEFT(B5,1)="3",IFERROR(IF(INDEX('永久加成分表（废弃）'!X:X,MATCH(B5,'永久加成分表（废弃）'!A:A,0))=0,"",INDEX('永久加成分表（废弃）'!X:X,MATCH(B5,'永久加成分表（废弃）'!A:A,0))),"未找到"),IF(LEFT(B5,1)="4",IFERROR(IF(INDEX(组件分表!U:U,MATCH(VALUE(LEFT(B5,4)),组件分表!A:A,0))=0,"",INDEX(组件分表!U:U,MATCH(VALUE(LEFT(B5,4)),组件分表!A:A,0))),"未找到"),"不匹配"))))</f>
        <v>未找到</v>
      </c>
      <c r="AA5" s="44" t="str">
        <f>IF(LEFT(B5,1)="1",IFERROR(IF(INDEX("",MATCH(B5,单位卡分表!A:A,0))=0,"",INDEX("",MATCH(B5,单位卡分表!A:A,0))),"未找到"),IF(LEFT(B5,1)="2",IFERROR(IF(INDEX(技能卡分表!AA:AA,MATCH(B5,技能卡分表!A:A,0))=0,"",INDEX(技能卡分表!AA:AA,MATCH(B5,技能卡分表!A:A,0))),"未找到"),IF(LEFT(B5,1)="3",IFERROR(IF(INDEX("",MATCH(B5,'永久加成分表（废弃）'!A:A,0))=0,"",INDEX("",MATCH(B5,'永久加成分表（废弃）'!A:A,0))),"未找到"),IF(LEFT(B5,1)="4",IFERROR(IF(INDEX("",MATCH(VALUE(LEFT(B5,4)),组件分表!A:A,0))=0,"",INDEX("",MATCH(VALUE(LEFT(B5,4)),组件分表!A:A,0))),"未找到"),"不匹配"))))</f>
        <v>未找到</v>
      </c>
      <c r="AB5" s="44">
        <f>IF(LEFT(B5,1)="1",IFERROR(INDEX(单位卡分表!I:I,MATCH(B5,单位卡分表!A:A,0)),"未找到"),IF(LEFT(B5,1)="2",IFERROR(INDEX(技能卡分表!I:I,MATCH(B5,技能卡分表!A:A,0)),"未找到"),IF(LEFT(B5,1)="3",IFERROR(INDEX('永久加成分表（废弃）'!I:I,MATCH(B5,'永久加成分表（废弃）'!A:A,0)),"未找到"),IF(LEFT(B5,1)="4",IFERROR(INDEX(组件分表!I:I,MATCH(VALUE(LEFT(B5,4)),组件分表!A:A,0)),"未找到"),"不匹配"))))</f>
        <v>0</v>
      </c>
      <c r="AC5" s="44" t="str">
        <f>IF(LEFT(B5,1)="1",IF(INDEX(单位卡分表!N:N,MATCH(B5,单位卡分表!A:A,0))=0,"",INDEX(单位卡分表!N:N,MATCH(B5,单位卡分表!A:A,0))),IF(AND(LEFT(B5,1)="4",C5=5),B5*100+1,""))</f>
        <v/>
      </c>
    </row>
    <row r="6" spans="1:29">
      <c r="A6" s="44" t="str">
        <f>IF(卡牌数值表!D6=0,"",卡牌数值表!D6)</f>
        <v/>
      </c>
      <c r="B6" s="44">
        <f>卡牌数值表!C6</f>
        <v>10011</v>
      </c>
      <c r="C6" s="44">
        <f>IF(LEFT(B6,1)="1",IFERROR(INDEX(单位卡分表!C:C,MATCH(B6,单位卡分表!A:A,0)),"未找到"),IF(LEFT(B6,1)="2",IFERROR(INDEX(技能卡分表!C:C,MATCH(B6,技能卡分表!A:A,0)),"未找到"),IF(LEFT(B6,1)="3",IFERROR(INDEX('永久加成分表（废弃）'!C:C,MATCH(B6,'永久加成分表（废弃）'!A:A,0)),"未找到"),IF(LEFT(B6,1)="4",IFERROR(INDEX(组件分表!D:D,MATCH(VALUE(LEFT(B6,4)),组件分表!A:A,0)),"未找到"),"不匹配"))))</f>
        <v>6</v>
      </c>
      <c r="D6" s="44">
        <f>IF(LEFT(B6,1)="1",IFERROR(INDEX(单位卡分表!E:E,MATCH(B6,单位卡分表!A:A,0)),"未找到"),IF(LEFT(B6,1)="2",IFERROR(INDEX(技能卡分表!E:E,MATCH(B6,技能卡分表!A:A,0)),"未找到"),IF(LEFT(B6,1)="3",IFERROR(INDEX('永久加成分表（废弃）'!E:E,MATCH(B6,'永久加成分表（废弃）'!A:A,0)),"未找到"),IF(LEFT(B6,1)="4",IFERROR(IF(INDEX(组件分表!D:D,MATCH(VALUE(LEFT(B6,4)),组件分表!A:A,0))=5,"",INDEX(组件分表!Y:Y,MATCH(VALUE(LEFT(B6,4)),组件分表!A:A,0))),"未找到"),"不匹配"))))</f>
        <v>1</v>
      </c>
      <c r="E6" s="44">
        <f t="shared" si="0"/>
        <v>11</v>
      </c>
      <c r="F6" s="44">
        <f>IF(LEFT(B6,1)="1",IFERROR(INDEX(单位卡分表!AL:AL,MATCH(B6,单位卡分表!A:A,0)),"未找到"),IF(LEFT(B6,1)="2",IFERROR(INDEX(技能卡分表!AJ:AJ,MATCH(B6,技能卡分表!A:A,0)),"未找到"),IF(LEFT(B6,1)="3",IFERROR(INDEX('永久加成分表（废弃）'!AC:AC,MATCH(B6,'永久加成分表（废弃）'!A:A,0)),"未找到"),IF(LEFT(B6,1)="4",IFERROR(IF(INDEX(组件分表!D:D,MATCH(VALUE(LEFT(B6,4)),组件分表!A:A,0))=5,"",INDEX(组件分表!Z:Z,MATCH(VALUE(LEFT(B6,4)),组件分表!A:A,0))),"未找到"),"不匹配"))))</f>
        <v>1</v>
      </c>
      <c r="G6" s="44">
        <f>IF(LEFT($B6,1)="1",IFERROR(INDEX(单位卡分表!F:F,MATCH($B6,单位卡分表!A:A,0)),"未找到"),IF(LEFT($B6,1)="2",IFERROR(INDEX(技能卡分表!F:F,MATCH($B6,技能卡分表!A:A,0)),"未找到"),IF(LEFT($B6,1)="3",IFERROR(INDEX('永久加成分表（废弃）'!F:F,MATCH($B6,'永久加成分表（废弃）'!A:A,0)),"未找到"),IF(LEFT($B6,1)="4",IFERROR(IF(INDEX(组件分表!D:D,MATCH(VALUE(LEFT($B6,4)),组件分表!A:A,0))=5,"",INDEX(组件分表!AA:AA,MATCH(VALUE(LEFT($B6,4)),组件分表!A:A,0))),"未找到"),"不匹配"))))</f>
        <v>3</v>
      </c>
      <c r="H6" s="44">
        <f>IF(LEFT($B6,1)="1",IFERROR(INDEX(单位卡分表!H:H,MATCH($B6,单位卡分表!A:A,0)),"未找到"),IF(LEFT($B6,1)="2",IFERROR(INDEX(技能卡分表!H:H,MATCH($B6,技能卡分表!A:A,0)),"未找到"),IF(LEFT($B6,1)="3",IFERROR(INDEX('永久加成分表（废弃）'!H:H,MATCH($B6,'永久加成分表（废弃）'!A:A,0)),"未找到"),IF(LEFT($B6,1)="4",RIGHT($B6,1),"不匹配"))))</f>
        <v>3</v>
      </c>
      <c r="I6" s="44">
        <f>卡牌数值表!J6</f>
        <v>0</v>
      </c>
      <c r="J6" s="44">
        <f>IF(卡牌数值表!L6=0,"",卡牌数值表!L6)</f>
        <v>8</v>
      </c>
      <c r="K6" s="44">
        <f>IF(卡牌数值表!M6=0,"",卡牌数值表!M6)</f>
        <v>1</v>
      </c>
      <c r="L6" s="44">
        <f>IF(卡牌数值表!N6=0,"",卡牌数值表!N6)</f>
        <v>11.4</v>
      </c>
      <c r="M6" s="44">
        <f>IF(卡牌数值表!O6=0,"",卡牌数值表!O6)</f>
        <v>0.5</v>
      </c>
      <c r="N6" s="44">
        <f>IF(卡牌数值表!P6=0,"",卡牌数值表!P6)</f>
        <v>0.1</v>
      </c>
      <c r="O6" s="44">
        <f>IF(卡牌数值表!Q6=0,"",卡牌数值表!Q6)</f>
        <v>0.44</v>
      </c>
      <c r="P6" s="44">
        <f>IF(卡牌数值表!R6=0,"",卡牌数值表!R6)</f>
        <v>1.47</v>
      </c>
      <c r="Q6" s="44" t="str">
        <f>IF(卡牌数值表!S6=0,"",卡牌数值表!S6)</f>
        <v/>
      </c>
      <c r="R6" s="44">
        <f>IF(OR(LEFT(B6,1)="1",LEFT(B6,1)="2"),卡牌数值表!H6,IF(AND(LEFT(B6,1)="4",C6&lt;&gt;5),卡牌数值表!H6,IF(LEFT(B6,1)="4","","")))</f>
        <v>100111</v>
      </c>
      <c r="S6" s="44">
        <f>IF(LEFT(B6,1)="1",IFERROR(INDEX(单位卡分表!K:K,MATCH(B6,单位卡分表!A:A,0)),"未找到"),IF(LEFT(B6,1)="2",IFERROR(INDEX(技能卡分表!K:K,MATCH(B6,技能卡分表!A:A,0)),"未找到"),IF(LEFT(B6,1)="3",IFERROR(INDEX('永久加成分表（废弃）'!K:K,MATCH(B6,'永久加成分表（废弃）'!A:A,0)),"未找到"),IF(LEFT(B6,1)="4",IFERROR(IF(INDEX(组件分表!D:D,MATCH(VALUE(LEFT(B6,4)),组件分表!A:A,0))=5,"",INDEX(组件分表!AB:AB,MATCH(VALUE(LEFT(B6,4)),组件分表!A:A,0))),"未找到"),"不匹配"))))</f>
        <v>1</v>
      </c>
      <c r="T6" s="44">
        <f>IF(LEFT(B6,1)="1",IFERROR(INDEX(单位卡分表!L:L,MATCH(B6,单位卡分表!A:A,0)),"未找到"),IF(LEFT(B6,1)="2",IFERROR(INDEX(技能卡分表!L:L,MATCH(B6,技能卡分表!A:A,0)),"未找到"),IF(LEFT(B6,1)="3",IFERROR(INDEX('永久加成分表（废弃）'!L:L,MATCH(B6,'永久加成分表（废弃）'!A:A,0)),"未找到"),IF(LEFT(B6,1)="4",IFERROR(IF(INDEX(组件分表!D:D,MATCH(VALUE(LEFT(B6,4)),组件分表!A:A,0))=5,"",INDEX(组件分表!AC:AC,MATCH(VALUE(LEFT(B6,4)),组件分表!A:A,0))),"未找到"),"不匹配"))))</f>
        <v>5</v>
      </c>
      <c r="U6" s="44"/>
      <c r="V6" s="44"/>
      <c r="W6" s="44" t="str">
        <f>IF(LEFT(B6,1)="1",IFERROR(IF(INDEX(单位卡分表!W:W,MATCH(B6,单位卡分表!A:A,0))=0,"",INDEX(单位卡分表!W:W,MATCH(B6,单位卡分表!A:A,0))),"未找到"),IF(LEFT(B6,1)="2",IFERROR(IF(INDEX(技能卡分表!W:W,MATCH(B6,技能卡分表!A:A,0))=0,"",INDEX(技能卡分表!W:W,MATCH(B6,技能卡分表!A:A,0))),"未找到"),IF(LEFT(B6,1)="3",IFERROR(IF(INDEX('永久加成分表（废弃）'!U:U,MATCH(B6,'永久加成分表（废弃）'!A:A,0))=0,"",INDEX('永久加成分表（废弃）'!U:U,MATCH(B6,'永久加成分表（废弃）'!A:A,0))),"未找到"),IF(LEFT(B6,1)="4",IFERROR(IF(INDEX("",MATCH(VALUE(LEFT(B6,4)),组件分表!A:A,0))=0,"",INDEX("",MATCH(VALUE(LEFT(B6,4)),组件分表!A:A,0))),"未找到"),"不匹配"))))</f>
        <v/>
      </c>
      <c r="X6" s="44" t="str">
        <f>IF(LEFT(B6,1)="1",IFERROR(IF(INDEX(单位卡分表!X:X,MATCH(B6,单位卡分表!A:A,0))=0,"",INDEX(单位卡分表!X:X,MATCH(B6,单位卡分表!A:A,0))),"未找到"),IF(LEFT(B6,1)="2",IFERROR(IF(INDEX(技能卡分表!X:X,MATCH(B6,技能卡分表!A:A,0))=0,"",INDEX(技能卡分表!X:X,MATCH(B6,技能卡分表!A:A,0))),"未找到"),IF(LEFT(B6,1)="3",IFERROR(IF(INDEX('永久加成分表（废弃）'!V:V,MATCH(B6,'永久加成分表（废弃）'!A:A,0))=0,"",INDEX('永久加成分表（废弃）'!V:V,MATCH(B6,'永久加成分表（废弃）'!A:A,0))),"未找到"),IF(LEFT(B6,1)="4",IFERROR(IF(INDEX("",MATCH(VALUE(LEFT(B6,4)),组件分表!A:A,0))=0,"",INDEX("",MATCH(VALUE(LEFT(B6,4)),组件分表!A:A,0))),"未找到"),"不匹配"))))</f>
        <v/>
      </c>
      <c r="Y6" s="44" t="str">
        <f>IF(LEFT(B6,1)="1",IFERROR(IF(INDEX(单位卡分表!Y:Y,MATCH(B6,单位卡分表!A:A,0))=0,"",INDEX(单位卡分表!Y:Y,MATCH(B6,单位卡分表!A:A,0))),"未找到"),IF(LEFT(B6,1)="2",IFERROR(IF(INDEX(技能卡分表!Y:Y,MATCH(B6,技能卡分表!A:A,0))=0,"",INDEX(技能卡分表!Y:Y,MATCH(B6,技能卡分表!A:A,0))),"未找到"),IF(LEFT(B6,1)="3",IFERROR(IF(INDEX('永久加成分表（废弃）'!W:W,MATCH(B6,'永久加成分表（废弃）'!A:A,0))=0,"",INDEX('永久加成分表（废弃）'!W:W,MATCH(B6,'永久加成分表（废弃）'!A:A,0))),"未找到"),IF(LEFT(B6,1)="4",IFERROR(IF(INDEX("",MATCH(VALUE(LEFT(B6,4)),组件分表!A:A,0))=0,"",INDEX("",MATCH(VALUE(LEFT(B6,4)),组件分表!A:A,0))),"未找到"),"不匹配"))))</f>
        <v/>
      </c>
      <c r="Z6" s="44" t="str">
        <f>IF(LEFT(B6,1)="1",IFERROR(IF(INDEX("",MATCH(B6,单位卡分表!A:A,0))=0,"",INDEX("",MATCH(B6,单位卡分表!A:A,0))),"未找到"),IF(LEFT(B6,1)="2",IFERROR(IF(INDEX(技能卡分表!Z:Z,MATCH(B6,技能卡分表!A:A,0))=0,"",INDEX(技能卡分表!Z:Z,MATCH(B6,技能卡分表!A:A,0))),"未找到"),IF(LEFT(B6,1)="3",IFERROR(IF(INDEX('永久加成分表（废弃）'!X:X,MATCH(B6,'永久加成分表（废弃）'!A:A,0))=0,"",INDEX('永久加成分表（废弃）'!X:X,MATCH(B6,'永久加成分表（废弃）'!A:A,0))),"未找到"),IF(LEFT(B6,1)="4",IFERROR(IF(INDEX(组件分表!U:U,MATCH(VALUE(LEFT(B6,4)),组件分表!A:A,0))=0,"",INDEX(组件分表!U:U,MATCH(VALUE(LEFT(B6,4)),组件分表!A:A,0))),"未找到"),"不匹配"))))</f>
        <v>未找到</v>
      </c>
      <c r="AA6" s="44" t="str">
        <f>IF(LEFT(B6,1)="1",IFERROR(IF(INDEX("",MATCH(B6,单位卡分表!A:A,0))=0,"",INDEX("",MATCH(B6,单位卡分表!A:A,0))),"未找到"),IF(LEFT(B6,1)="2",IFERROR(IF(INDEX(技能卡分表!AA:AA,MATCH(B6,技能卡分表!A:A,0))=0,"",INDEX(技能卡分表!AA:AA,MATCH(B6,技能卡分表!A:A,0))),"未找到"),IF(LEFT(B6,1)="3",IFERROR(IF(INDEX("",MATCH(B6,'永久加成分表（废弃）'!A:A,0))=0,"",INDEX("",MATCH(B6,'永久加成分表（废弃）'!A:A,0))),"未找到"),IF(LEFT(B6,1)="4",IFERROR(IF(INDEX("",MATCH(VALUE(LEFT(B6,4)),组件分表!A:A,0))=0,"",INDEX("",MATCH(VALUE(LEFT(B6,4)),组件分表!A:A,0))),"未找到"),"不匹配"))))</f>
        <v>未找到</v>
      </c>
      <c r="AB6" s="44">
        <f>IF(LEFT(B6,1)="1",IFERROR(INDEX(单位卡分表!I:I,MATCH(B6,单位卡分表!A:A,0)),"未找到"),IF(LEFT(B6,1)="2",IFERROR(INDEX(技能卡分表!I:I,MATCH(B6,技能卡分表!A:A,0)),"未找到"),IF(LEFT(B6,1)="3",IFERROR(INDEX('永久加成分表（废弃）'!I:I,MATCH(B6,'永久加成分表（废弃）'!A:A,0)),"未找到"),IF(LEFT(B6,1)="4",IFERROR(INDEX(组件分表!I:I,MATCH(VALUE(LEFT(B6,4)),组件分表!A:A,0)),"未找到"),"不匹配"))))</f>
        <v>0</v>
      </c>
      <c r="AC6" s="44" t="str">
        <f>IF(LEFT(B6,1)="1",IF(INDEX(单位卡分表!N:N,MATCH(B6,单位卡分表!A:A,0))=0,"",INDEX(单位卡分表!N:N,MATCH(B6,单位卡分表!A:A,0))),IF(AND(LEFT(B6,1)="4",C6=5),B6*100+1,""))</f>
        <v/>
      </c>
    </row>
    <row r="7" spans="1:29">
      <c r="A7" s="44" t="str">
        <f>IF(卡牌数值表!D7=0,"",卡牌数值表!D7)</f>
        <v/>
      </c>
      <c r="B7" s="44">
        <f>卡牌数值表!C7</f>
        <v>10012</v>
      </c>
      <c r="C7" s="44">
        <f>IF(LEFT(B7,1)="1",IFERROR(INDEX(单位卡分表!C:C,MATCH(B7,单位卡分表!A:A,0)),"未找到"),IF(LEFT(B7,1)="2",IFERROR(INDEX(技能卡分表!C:C,MATCH(B7,技能卡分表!A:A,0)),"未找到"),IF(LEFT(B7,1)="3",IFERROR(INDEX('永久加成分表（废弃）'!C:C,MATCH(B7,'永久加成分表（废弃）'!A:A,0)),"未找到"),IF(LEFT(B7,1)="4",IFERROR(INDEX(组件分表!D:D,MATCH(VALUE(LEFT(B7,4)),组件分表!A:A,0)),"未找到"),"不匹配"))))</f>
        <v>6</v>
      </c>
      <c r="D7" s="44">
        <f>IF(LEFT(B7,1)="1",IFERROR(INDEX(单位卡分表!E:E,MATCH(B7,单位卡分表!A:A,0)),"未找到"),IF(LEFT(B7,1)="2",IFERROR(INDEX(技能卡分表!E:E,MATCH(B7,技能卡分表!A:A,0)),"未找到"),IF(LEFT(B7,1)="3",IFERROR(INDEX('永久加成分表（废弃）'!E:E,MATCH(B7,'永久加成分表（废弃）'!A:A,0)),"未找到"),IF(LEFT(B7,1)="4",IFERROR(IF(INDEX(组件分表!D:D,MATCH(VALUE(LEFT(B7,4)),组件分表!A:A,0))=5,"",INDEX(组件分表!Y:Y,MATCH(VALUE(LEFT(B7,4)),组件分表!A:A,0))),"未找到"),"不匹配"))))</f>
        <v>1</v>
      </c>
      <c r="E7" s="44">
        <f t="shared" si="0"/>
        <v>12</v>
      </c>
      <c r="F7" s="44">
        <f>IF(LEFT(B7,1)="1",IFERROR(INDEX(单位卡分表!AL:AL,MATCH(B7,单位卡分表!A:A,0)),"未找到"),IF(LEFT(B7,1)="2",IFERROR(INDEX(技能卡分表!AJ:AJ,MATCH(B7,技能卡分表!A:A,0)),"未找到"),IF(LEFT(B7,1)="3",IFERROR(INDEX('永久加成分表（废弃）'!AC:AC,MATCH(B7,'永久加成分表（废弃）'!A:A,0)),"未找到"),IF(LEFT(B7,1)="4",IFERROR(IF(INDEX(组件分表!D:D,MATCH(VALUE(LEFT(B7,4)),组件分表!A:A,0))=5,"",INDEX(组件分表!Z:Z,MATCH(VALUE(LEFT(B7,4)),组件分表!A:A,0))),"未找到"),"不匹配"))))</f>
        <v>1</v>
      </c>
      <c r="G7" s="44">
        <f>IF(LEFT($B7,1)="1",IFERROR(INDEX(单位卡分表!F:F,MATCH($B7,单位卡分表!A:A,0)),"未找到"),IF(LEFT($B7,1)="2",IFERROR(INDEX(技能卡分表!F:F,MATCH($B7,技能卡分表!A:A,0)),"未找到"),IF(LEFT($B7,1)="3",IFERROR(INDEX('永久加成分表（废弃）'!F:F,MATCH($B7,'永久加成分表（废弃）'!A:A,0)),"未找到"),IF(LEFT($B7,1)="4",IFERROR(IF(INDEX(组件分表!D:D,MATCH(VALUE(LEFT($B7,4)),组件分表!A:A,0))=5,"",INDEX(组件分表!AA:AA,MATCH(VALUE(LEFT($B7,4)),组件分表!A:A,0))),"未找到"),"不匹配"))))</f>
        <v>4</v>
      </c>
      <c r="H7" s="44">
        <f>IF(LEFT($B7,1)="1",IFERROR(INDEX(单位卡分表!H:H,MATCH($B7,单位卡分表!A:A,0)),"未找到"),IF(LEFT($B7,1)="2",IFERROR(INDEX(技能卡分表!H:H,MATCH($B7,技能卡分表!A:A,0)),"未找到"),IF(LEFT($B7,1)="3",IFERROR(INDEX('永久加成分表（废弃）'!H:H,MATCH($B7,'永久加成分表（废弃）'!A:A,0)),"未找到"),IF(LEFT($B7,1)="4",RIGHT($B7,1),"不匹配"))))</f>
        <v>3</v>
      </c>
      <c r="I7" s="44">
        <f>卡牌数值表!J7</f>
        <v>0</v>
      </c>
      <c r="J7" s="44">
        <f>IF(卡牌数值表!L7=0,"",卡牌数值表!L7)</f>
        <v>8</v>
      </c>
      <c r="K7" s="44">
        <f>IF(卡牌数值表!M7=0,"",卡牌数值表!M7)</f>
        <v>1</v>
      </c>
      <c r="L7" s="44">
        <f>IF(卡牌数值表!N7=0,"",卡牌数值表!N7)</f>
        <v>11.4</v>
      </c>
      <c r="M7" s="44">
        <f>IF(卡牌数值表!O7=0,"",卡牌数值表!O7)</f>
        <v>0.5</v>
      </c>
      <c r="N7" s="44">
        <f>IF(卡牌数值表!P7=0,"",卡牌数值表!P7)</f>
        <v>0.1</v>
      </c>
      <c r="O7" s="44">
        <f>IF(卡牌数值表!Q7=0,"",卡牌数值表!Q7)</f>
        <v>0.44</v>
      </c>
      <c r="P7" s="44">
        <f>IF(卡牌数值表!R7=0,"",卡牌数值表!R7)</f>
        <v>1.47</v>
      </c>
      <c r="Q7" s="44" t="str">
        <f>IF(卡牌数值表!S7=0,"",卡牌数值表!S7)</f>
        <v/>
      </c>
      <c r="R7" s="44">
        <f>IF(OR(LEFT(B7,1)="1",LEFT(B7,1)="2"),卡牌数值表!H7,IF(AND(LEFT(B7,1)="4",C7&lt;&gt;5),卡牌数值表!H7,IF(LEFT(B7,1)="4","","")))</f>
        <v>100121</v>
      </c>
      <c r="S7" s="44">
        <f>IF(LEFT(B7,1)="1",IFERROR(INDEX(单位卡分表!K:K,MATCH(B7,单位卡分表!A:A,0)),"未找到"),IF(LEFT(B7,1)="2",IFERROR(INDEX(技能卡分表!K:K,MATCH(B7,技能卡分表!A:A,0)),"未找到"),IF(LEFT(B7,1)="3",IFERROR(INDEX('永久加成分表（废弃）'!K:K,MATCH(B7,'永久加成分表（废弃）'!A:A,0)),"未找到"),IF(LEFT(B7,1)="4",IFERROR(IF(INDEX(组件分表!D:D,MATCH(VALUE(LEFT(B7,4)),组件分表!A:A,0))=5,"",INDEX(组件分表!AB:AB,MATCH(VALUE(LEFT(B7,4)),组件分表!A:A,0))),"未找到"),"不匹配"))))</f>
        <v>1</v>
      </c>
      <c r="T7" s="44">
        <f>IF(LEFT(B7,1)="1",IFERROR(INDEX(单位卡分表!L:L,MATCH(B7,单位卡分表!A:A,0)),"未找到"),IF(LEFT(B7,1)="2",IFERROR(INDEX(技能卡分表!L:L,MATCH(B7,技能卡分表!A:A,0)),"未找到"),IF(LEFT(B7,1)="3",IFERROR(INDEX('永久加成分表（废弃）'!L:L,MATCH(B7,'永久加成分表（废弃）'!A:A,0)),"未找到"),IF(LEFT(B7,1)="4",IFERROR(IF(INDEX(组件分表!D:D,MATCH(VALUE(LEFT(B7,4)),组件分表!A:A,0))=5,"",INDEX(组件分表!AC:AC,MATCH(VALUE(LEFT(B7,4)),组件分表!A:A,0))),"未找到"),"不匹配"))))</f>
        <v>7</v>
      </c>
      <c r="U7" s="44"/>
      <c r="V7" s="44"/>
      <c r="W7" s="44" t="str">
        <f>IF(LEFT(B7,1)="1",IFERROR(IF(INDEX(单位卡分表!W:W,MATCH(B7,单位卡分表!A:A,0))=0,"",INDEX(单位卡分表!W:W,MATCH(B7,单位卡分表!A:A,0))),"未找到"),IF(LEFT(B7,1)="2",IFERROR(IF(INDEX(技能卡分表!W:W,MATCH(B7,技能卡分表!A:A,0))=0,"",INDEX(技能卡分表!W:W,MATCH(B7,技能卡分表!A:A,0))),"未找到"),IF(LEFT(B7,1)="3",IFERROR(IF(INDEX('永久加成分表（废弃）'!U:U,MATCH(B7,'永久加成分表（废弃）'!A:A,0))=0,"",INDEX('永久加成分表（废弃）'!U:U,MATCH(B7,'永久加成分表（废弃）'!A:A,0))),"未找到"),IF(LEFT(B7,1)="4",IFERROR(IF(INDEX("",MATCH(VALUE(LEFT(B7,4)),组件分表!A:A,0))=0,"",INDEX("",MATCH(VALUE(LEFT(B7,4)),组件分表!A:A,0))),"未找到"),"不匹配"))))</f>
        <v/>
      </c>
      <c r="X7" s="44" t="str">
        <f>IF(LEFT(B7,1)="1",IFERROR(IF(INDEX(单位卡分表!X:X,MATCH(B7,单位卡分表!A:A,0))=0,"",INDEX(单位卡分表!X:X,MATCH(B7,单位卡分表!A:A,0))),"未找到"),IF(LEFT(B7,1)="2",IFERROR(IF(INDEX(技能卡分表!X:X,MATCH(B7,技能卡分表!A:A,0))=0,"",INDEX(技能卡分表!X:X,MATCH(B7,技能卡分表!A:A,0))),"未找到"),IF(LEFT(B7,1)="3",IFERROR(IF(INDEX('永久加成分表（废弃）'!V:V,MATCH(B7,'永久加成分表（废弃）'!A:A,0))=0,"",INDEX('永久加成分表（废弃）'!V:V,MATCH(B7,'永久加成分表（废弃）'!A:A,0))),"未找到"),IF(LEFT(B7,1)="4",IFERROR(IF(INDEX("",MATCH(VALUE(LEFT(B7,4)),组件分表!A:A,0))=0,"",INDEX("",MATCH(VALUE(LEFT(B7,4)),组件分表!A:A,0))),"未找到"),"不匹配"))))</f>
        <v/>
      </c>
      <c r="Y7" s="44" t="str">
        <f>IF(LEFT(B7,1)="1",IFERROR(IF(INDEX(单位卡分表!Y:Y,MATCH(B7,单位卡分表!A:A,0))=0,"",INDEX(单位卡分表!Y:Y,MATCH(B7,单位卡分表!A:A,0))),"未找到"),IF(LEFT(B7,1)="2",IFERROR(IF(INDEX(技能卡分表!Y:Y,MATCH(B7,技能卡分表!A:A,0))=0,"",INDEX(技能卡分表!Y:Y,MATCH(B7,技能卡分表!A:A,0))),"未找到"),IF(LEFT(B7,1)="3",IFERROR(IF(INDEX('永久加成分表（废弃）'!W:W,MATCH(B7,'永久加成分表（废弃）'!A:A,0))=0,"",INDEX('永久加成分表（废弃）'!W:W,MATCH(B7,'永久加成分表（废弃）'!A:A,0))),"未找到"),IF(LEFT(B7,1)="4",IFERROR(IF(INDEX("",MATCH(VALUE(LEFT(B7,4)),组件分表!A:A,0))=0,"",INDEX("",MATCH(VALUE(LEFT(B7,4)),组件分表!A:A,0))),"未找到"),"不匹配"))))</f>
        <v/>
      </c>
      <c r="Z7" s="44" t="str">
        <f>IF(LEFT(B7,1)="1",IFERROR(IF(INDEX("",MATCH(B7,单位卡分表!A:A,0))=0,"",INDEX("",MATCH(B7,单位卡分表!A:A,0))),"未找到"),IF(LEFT(B7,1)="2",IFERROR(IF(INDEX(技能卡分表!Z:Z,MATCH(B7,技能卡分表!A:A,0))=0,"",INDEX(技能卡分表!Z:Z,MATCH(B7,技能卡分表!A:A,0))),"未找到"),IF(LEFT(B7,1)="3",IFERROR(IF(INDEX('永久加成分表（废弃）'!X:X,MATCH(B7,'永久加成分表（废弃）'!A:A,0))=0,"",INDEX('永久加成分表（废弃）'!X:X,MATCH(B7,'永久加成分表（废弃）'!A:A,0))),"未找到"),IF(LEFT(B7,1)="4",IFERROR(IF(INDEX(组件分表!U:U,MATCH(VALUE(LEFT(B7,4)),组件分表!A:A,0))=0,"",INDEX(组件分表!U:U,MATCH(VALUE(LEFT(B7,4)),组件分表!A:A,0))),"未找到"),"不匹配"))))</f>
        <v>未找到</v>
      </c>
      <c r="AA7" s="44" t="str">
        <f>IF(LEFT(B7,1)="1",IFERROR(IF(INDEX("",MATCH(B7,单位卡分表!A:A,0))=0,"",INDEX("",MATCH(B7,单位卡分表!A:A,0))),"未找到"),IF(LEFT(B7,1)="2",IFERROR(IF(INDEX(技能卡分表!AA:AA,MATCH(B7,技能卡分表!A:A,0))=0,"",INDEX(技能卡分表!AA:AA,MATCH(B7,技能卡分表!A:A,0))),"未找到"),IF(LEFT(B7,1)="3",IFERROR(IF(INDEX("",MATCH(B7,'永久加成分表（废弃）'!A:A,0))=0,"",INDEX("",MATCH(B7,'永久加成分表（废弃）'!A:A,0))),"未找到"),IF(LEFT(B7,1)="4",IFERROR(IF(INDEX("",MATCH(VALUE(LEFT(B7,4)),组件分表!A:A,0))=0,"",INDEX("",MATCH(VALUE(LEFT(B7,4)),组件分表!A:A,0))),"未找到"),"不匹配"))))</f>
        <v>未找到</v>
      </c>
      <c r="AB7" s="44">
        <f>IF(LEFT(B7,1)="1",IFERROR(INDEX(单位卡分表!I:I,MATCH(B7,单位卡分表!A:A,0)),"未找到"),IF(LEFT(B7,1)="2",IFERROR(INDEX(技能卡分表!I:I,MATCH(B7,技能卡分表!A:A,0)),"未找到"),IF(LEFT(B7,1)="3",IFERROR(INDEX('永久加成分表（废弃）'!I:I,MATCH(B7,'永久加成分表（废弃）'!A:A,0)),"未找到"),IF(LEFT(B7,1)="4",IFERROR(INDEX(组件分表!I:I,MATCH(VALUE(LEFT(B7,4)),组件分表!A:A,0)),"未找到"),"不匹配"))))</f>
        <v>1</v>
      </c>
      <c r="AC7" s="44" t="str">
        <f>IF(LEFT(B7,1)="1",IF(INDEX(单位卡分表!N:N,MATCH(B7,单位卡分表!A:A,0))=0,"",INDEX(单位卡分表!N:N,MATCH(B7,单位卡分表!A:A,0))),IF(AND(LEFT(B7,1)="4",C7=5),B7*100+1,""))</f>
        <v/>
      </c>
    </row>
    <row r="8" spans="1:29">
      <c r="A8" s="44" t="str">
        <f>IF(卡牌数值表!D8=0,"",卡牌数值表!D8)</f>
        <v/>
      </c>
      <c r="B8" s="44">
        <f>卡牌数值表!C8</f>
        <v>10013</v>
      </c>
      <c r="C8" s="44">
        <f>IF(LEFT(B8,1)="1",IFERROR(INDEX(单位卡分表!C:C,MATCH(B8,单位卡分表!A:A,0)),"未找到"),IF(LEFT(B8,1)="2",IFERROR(INDEX(技能卡分表!C:C,MATCH(B8,技能卡分表!A:A,0)),"未找到"),IF(LEFT(B8,1)="3",IFERROR(INDEX('永久加成分表（废弃）'!C:C,MATCH(B8,'永久加成分表（废弃）'!A:A,0)),"未找到"),IF(LEFT(B8,1)="4",IFERROR(INDEX(组件分表!D:D,MATCH(VALUE(LEFT(B8,4)),组件分表!A:A,0)),"未找到"),"不匹配"))))</f>
        <v>6</v>
      </c>
      <c r="D8" s="44">
        <f>IF(LEFT(B8,1)="1",IFERROR(INDEX(单位卡分表!E:E,MATCH(B8,单位卡分表!A:A,0)),"未找到"),IF(LEFT(B8,1)="2",IFERROR(INDEX(技能卡分表!E:E,MATCH(B8,技能卡分表!A:A,0)),"未找到"),IF(LEFT(B8,1)="3",IFERROR(INDEX('永久加成分表（废弃）'!E:E,MATCH(B8,'永久加成分表（废弃）'!A:A,0)),"未找到"),IF(LEFT(B8,1)="4",IFERROR(IF(INDEX(组件分表!D:D,MATCH(VALUE(LEFT(B8,4)),组件分表!A:A,0))=5,"",INDEX(组件分表!Y:Y,MATCH(VALUE(LEFT(B8,4)),组件分表!A:A,0))),"未找到"),"不匹配"))))</f>
        <v>1</v>
      </c>
      <c r="E8" s="44">
        <f t="shared" si="0"/>
        <v>13</v>
      </c>
      <c r="F8" s="44">
        <f>IF(LEFT(B8,1)="1",IFERROR(INDEX(单位卡分表!AL:AL,MATCH(B8,单位卡分表!A:A,0)),"未找到"),IF(LEFT(B8,1)="2",IFERROR(INDEX(技能卡分表!AJ:AJ,MATCH(B8,技能卡分表!A:A,0)),"未找到"),IF(LEFT(B8,1)="3",IFERROR(INDEX('永久加成分表（废弃）'!AC:AC,MATCH(B8,'永久加成分表（废弃）'!A:A,0)),"未找到"),IF(LEFT(B8,1)="4",IFERROR(IF(INDEX(组件分表!D:D,MATCH(VALUE(LEFT(B8,4)),组件分表!A:A,0))=5,"",INDEX(组件分表!Z:Z,MATCH(VALUE(LEFT(B8,4)),组件分表!A:A,0))),"未找到"),"不匹配"))))</f>
        <v>1</v>
      </c>
      <c r="G8" s="44">
        <f>IF(LEFT($B8,1)="1",IFERROR(INDEX(单位卡分表!F:F,MATCH($B8,单位卡分表!A:A,0)),"未找到"),IF(LEFT($B8,1)="2",IFERROR(INDEX(技能卡分表!F:F,MATCH($B8,技能卡分表!A:A,0)),"未找到"),IF(LEFT($B8,1)="3",IFERROR(INDEX('永久加成分表（废弃）'!F:F,MATCH($B8,'永久加成分表（废弃）'!A:A,0)),"未找到"),IF(LEFT($B8,1)="4",IFERROR(IF(INDEX(组件分表!D:D,MATCH(VALUE(LEFT($B8,4)),组件分表!A:A,0))=5,"",INDEX(组件分表!AA:AA,MATCH(VALUE(LEFT($B8,4)),组件分表!A:A,0))),"未找到"),"不匹配"))))</f>
        <v>2</v>
      </c>
      <c r="H8" s="44">
        <f>IF(LEFT($B8,1)="1",IFERROR(INDEX(单位卡分表!H:H,MATCH($B8,单位卡分表!A:A,0)),"未找到"),IF(LEFT($B8,1)="2",IFERROR(INDEX(技能卡分表!H:H,MATCH($B8,技能卡分表!A:A,0)),"未找到"),IF(LEFT($B8,1)="3",IFERROR(INDEX('永久加成分表（废弃）'!H:H,MATCH($B8,'永久加成分表（废弃）'!A:A,0)),"未找到"),IF(LEFT($B8,1)="4",RIGHT($B8,1),"不匹配"))))</f>
        <v>3</v>
      </c>
      <c r="I8" s="44">
        <f>卡牌数值表!J8</f>
        <v>0</v>
      </c>
      <c r="J8" s="44">
        <f>IF(卡牌数值表!L8=0,"",卡牌数值表!L8)</f>
        <v>3</v>
      </c>
      <c r="K8" s="44">
        <f>IF(卡牌数值表!M8=0,"",卡牌数值表!M8)</f>
        <v>1</v>
      </c>
      <c r="L8" s="44">
        <f>IF(卡牌数值表!N8=0,"",卡牌数值表!N8)</f>
        <v>11.4</v>
      </c>
      <c r="M8" s="44">
        <f>IF(卡牌数值表!O8=0,"",卡牌数值表!O8)</f>
        <v>0.5</v>
      </c>
      <c r="N8" s="44">
        <f>IF(卡牌数值表!P8=0,"",卡牌数值表!P8)</f>
        <v>0.1</v>
      </c>
      <c r="O8" s="44">
        <f>IF(卡牌数值表!Q8=0,"",卡牌数值表!Q8)</f>
        <v>0.44</v>
      </c>
      <c r="P8" s="44">
        <f>IF(卡牌数值表!R8=0,"",卡牌数值表!R8)</f>
        <v>1.47</v>
      </c>
      <c r="Q8" s="44" t="str">
        <f>IF(卡牌数值表!S8=0,"",卡牌数值表!S8)</f>
        <v/>
      </c>
      <c r="R8" s="44">
        <f>IF(OR(LEFT(B8,1)="1",LEFT(B8,1)="2"),卡牌数值表!H8,IF(AND(LEFT(B8,1)="4",C8&lt;&gt;5),卡牌数值表!H8,IF(LEFT(B8,1)="4","","")))</f>
        <v>100131</v>
      </c>
      <c r="S8" s="44">
        <f>IF(LEFT(B8,1)="1",IFERROR(INDEX(单位卡分表!K:K,MATCH(B8,单位卡分表!A:A,0)),"未找到"),IF(LEFT(B8,1)="2",IFERROR(INDEX(技能卡分表!K:K,MATCH(B8,技能卡分表!A:A,0)),"未找到"),IF(LEFT(B8,1)="3",IFERROR(INDEX('永久加成分表（废弃）'!K:K,MATCH(B8,'永久加成分表（废弃）'!A:A,0)),"未找到"),IF(LEFT(B8,1)="4",IFERROR(IF(INDEX(组件分表!D:D,MATCH(VALUE(LEFT(B8,4)),组件分表!A:A,0))=5,"",INDEX(组件分表!AB:AB,MATCH(VALUE(LEFT(B8,4)),组件分表!A:A,0))),"未找到"),"不匹配"))))</f>
        <v>1</v>
      </c>
      <c r="T8" s="44">
        <f>IF(LEFT(B8,1)="1",IFERROR(INDEX(单位卡分表!L:L,MATCH(B8,单位卡分表!A:A,0)),"未找到"),IF(LEFT(B8,1)="2",IFERROR(INDEX(技能卡分表!L:L,MATCH(B8,技能卡分表!A:A,0)),"未找到"),IF(LEFT(B8,1)="3",IFERROR(INDEX('永久加成分表（废弃）'!L:L,MATCH(B8,'永久加成分表（废弃）'!A:A,0)),"未找到"),IF(LEFT(B8,1)="4",IFERROR(IF(INDEX(组件分表!D:D,MATCH(VALUE(LEFT(B8,4)),组件分表!A:A,0))=5,"",INDEX(组件分表!AC:AC,MATCH(VALUE(LEFT(B8,4)),组件分表!A:A,0))),"未找到"),"不匹配"))))</f>
        <v>6</v>
      </c>
      <c r="U8" s="44"/>
      <c r="V8" s="44"/>
      <c r="W8" s="44">
        <f>IF(LEFT(B8,1)="1",IFERROR(IF(INDEX(单位卡分表!W:W,MATCH(B8,单位卡分表!A:A,0))=0,"",INDEX(单位卡分表!W:W,MATCH(B8,单位卡分表!A:A,0))),"未找到"),IF(LEFT(B8,1)="2",IFERROR(IF(INDEX(技能卡分表!W:W,MATCH(B8,技能卡分表!A:A,0))=0,"",INDEX(技能卡分表!W:W,MATCH(B8,技能卡分表!A:A,0))),"未找到"),IF(LEFT(B8,1)="3",IFERROR(IF(INDEX('永久加成分表（废弃）'!U:U,MATCH(B8,'永久加成分表（废弃）'!A:A,0))=0,"",INDEX('永久加成分表（废弃）'!U:U,MATCH(B8,'永久加成分表（废弃）'!A:A,0))),"未找到"),IF(LEFT(B8,1)="4",IFERROR(IF(INDEX("",MATCH(VALUE(LEFT(B8,4)),组件分表!A:A,0))=0,"",INDEX("",MATCH(VALUE(LEFT(B8,4)),组件分表!A:A,0))),"未找到"),"不匹配"))))</f>
        <v>12</v>
      </c>
      <c r="X8" s="44" t="str">
        <f>IF(LEFT(B8,1)="1",IFERROR(IF(INDEX(单位卡分表!X:X,MATCH(B8,单位卡分表!A:A,0))=0,"",INDEX(单位卡分表!X:X,MATCH(B8,单位卡分表!A:A,0))),"未找到"),IF(LEFT(B8,1)="2",IFERROR(IF(INDEX(技能卡分表!X:X,MATCH(B8,技能卡分表!A:A,0))=0,"",INDEX(技能卡分表!X:X,MATCH(B8,技能卡分表!A:A,0))),"未找到"),IF(LEFT(B8,1)="3",IFERROR(IF(INDEX('永久加成分表（废弃）'!V:V,MATCH(B8,'永久加成分表（废弃）'!A:A,0))=0,"",INDEX('永久加成分表（废弃）'!V:V,MATCH(B8,'永久加成分表（废弃）'!A:A,0))),"未找到"),IF(LEFT(B8,1)="4",IFERROR(IF(INDEX("",MATCH(VALUE(LEFT(B8,4)),组件分表!A:A,0))=0,"",INDEX("",MATCH(VALUE(LEFT(B8,4)),组件分表!A:A,0))),"未找到"),"不匹配"))))</f>
        <v/>
      </c>
      <c r="Y8" s="44" t="str">
        <f>IF(LEFT(B8,1)="1",IFERROR(IF(INDEX(单位卡分表!Y:Y,MATCH(B8,单位卡分表!A:A,0))=0,"",INDEX(单位卡分表!Y:Y,MATCH(B8,单位卡分表!A:A,0))),"未找到"),IF(LEFT(B8,1)="2",IFERROR(IF(INDEX(技能卡分表!Y:Y,MATCH(B8,技能卡分表!A:A,0))=0,"",INDEX(技能卡分表!Y:Y,MATCH(B8,技能卡分表!A:A,0))),"未找到"),IF(LEFT(B8,1)="3",IFERROR(IF(INDEX('永久加成分表（废弃）'!W:W,MATCH(B8,'永久加成分表（废弃）'!A:A,0))=0,"",INDEX('永久加成分表（废弃）'!W:W,MATCH(B8,'永久加成分表（废弃）'!A:A,0))),"未找到"),IF(LEFT(B8,1)="4",IFERROR(IF(INDEX("",MATCH(VALUE(LEFT(B8,4)),组件分表!A:A,0))=0,"",INDEX("",MATCH(VALUE(LEFT(B8,4)),组件分表!A:A,0))),"未找到"),"不匹配"))))</f>
        <v/>
      </c>
      <c r="Z8" s="44" t="str">
        <f>IF(LEFT(B8,1)="1",IFERROR(IF(INDEX("",MATCH(B8,单位卡分表!A:A,0))=0,"",INDEX("",MATCH(B8,单位卡分表!A:A,0))),"未找到"),IF(LEFT(B8,1)="2",IFERROR(IF(INDEX(技能卡分表!Z:Z,MATCH(B8,技能卡分表!A:A,0))=0,"",INDEX(技能卡分表!Z:Z,MATCH(B8,技能卡分表!A:A,0))),"未找到"),IF(LEFT(B8,1)="3",IFERROR(IF(INDEX('永久加成分表（废弃）'!X:X,MATCH(B8,'永久加成分表（废弃）'!A:A,0))=0,"",INDEX('永久加成分表（废弃）'!X:X,MATCH(B8,'永久加成分表（废弃）'!A:A,0))),"未找到"),IF(LEFT(B8,1)="4",IFERROR(IF(INDEX(组件分表!U:U,MATCH(VALUE(LEFT(B8,4)),组件分表!A:A,0))=0,"",INDEX(组件分表!U:U,MATCH(VALUE(LEFT(B8,4)),组件分表!A:A,0))),"未找到"),"不匹配"))))</f>
        <v>未找到</v>
      </c>
      <c r="AA8" s="44" t="str">
        <f>IF(LEFT(B8,1)="1",IFERROR(IF(INDEX("",MATCH(B8,单位卡分表!A:A,0))=0,"",INDEX("",MATCH(B8,单位卡分表!A:A,0))),"未找到"),IF(LEFT(B8,1)="2",IFERROR(IF(INDEX(技能卡分表!AA:AA,MATCH(B8,技能卡分表!A:A,0))=0,"",INDEX(技能卡分表!AA:AA,MATCH(B8,技能卡分表!A:A,0))),"未找到"),IF(LEFT(B8,1)="3",IFERROR(IF(INDEX("",MATCH(B8,'永久加成分表（废弃）'!A:A,0))=0,"",INDEX("",MATCH(B8,'永久加成分表（废弃）'!A:A,0))),"未找到"),IF(LEFT(B8,1)="4",IFERROR(IF(INDEX("",MATCH(VALUE(LEFT(B8,4)),组件分表!A:A,0))=0,"",INDEX("",MATCH(VALUE(LEFT(B8,4)),组件分表!A:A,0))),"未找到"),"不匹配"))))</f>
        <v>未找到</v>
      </c>
      <c r="AB8" s="44">
        <f>IF(LEFT(B8,1)="1",IFERROR(INDEX(单位卡分表!I:I,MATCH(B8,单位卡分表!A:A,0)),"未找到"),IF(LEFT(B8,1)="2",IFERROR(INDEX(技能卡分表!I:I,MATCH(B8,技能卡分表!A:A,0)),"未找到"),IF(LEFT(B8,1)="3",IFERROR(INDEX('永久加成分表（废弃）'!I:I,MATCH(B8,'永久加成分表（废弃）'!A:A,0)),"未找到"),IF(LEFT(B8,1)="4",IFERROR(INDEX(组件分表!I:I,MATCH(VALUE(LEFT(B8,4)),组件分表!A:A,0)),"未找到"),"不匹配"))))</f>
        <v>0</v>
      </c>
      <c r="AC8" s="44" t="str">
        <f>IF(LEFT(B8,1)="1",IF(INDEX(单位卡分表!N:N,MATCH(B8,单位卡分表!A:A,0))=0,"",INDEX(单位卡分表!N:N,MATCH(B8,单位卡分表!A:A,0))),IF(AND(LEFT(B8,1)="4",C8=5),B8*100+1,""))</f>
        <v/>
      </c>
    </row>
    <row r="9" spans="1:29">
      <c r="A9" s="44" t="str">
        <f>IF(卡牌数值表!D9=0,"",卡牌数值表!D9)</f>
        <v/>
      </c>
      <c r="B9" s="44">
        <f>卡牌数值表!C9</f>
        <v>10014</v>
      </c>
      <c r="C9" s="44">
        <f>IF(LEFT(B9,1)="1",IFERROR(INDEX(单位卡分表!C:C,MATCH(B9,单位卡分表!A:A,0)),"未找到"),IF(LEFT(B9,1)="2",IFERROR(INDEX(技能卡分表!C:C,MATCH(B9,技能卡分表!A:A,0)),"未找到"),IF(LEFT(B9,1)="3",IFERROR(INDEX('永久加成分表（废弃）'!C:C,MATCH(B9,'永久加成分表（废弃）'!A:A,0)),"未找到"),IF(LEFT(B9,1)="4",IFERROR(INDEX(组件分表!D:D,MATCH(VALUE(LEFT(B9,4)),组件分表!A:A,0)),"未找到"),"不匹配"))))</f>
        <v>6</v>
      </c>
      <c r="D9" s="44">
        <f>IF(LEFT(B9,1)="1",IFERROR(INDEX(单位卡分表!E:E,MATCH(B9,单位卡分表!A:A,0)),"未找到"),IF(LEFT(B9,1)="2",IFERROR(INDEX(技能卡分表!E:E,MATCH(B9,技能卡分表!A:A,0)),"未找到"),IF(LEFT(B9,1)="3",IFERROR(INDEX('永久加成分表（废弃）'!E:E,MATCH(B9,'永久加成分表（废弃）'!A:A,0)),"未找到"),IF(LEFT(B9,1)="4",IFERROR(IF(INDEX(组件分表!D:D,MATCH(VALUE(LEFT(B9,4)),组件分表!A:A,0))=5,"",INDEX(组件分表!Y:Y,MATCH(VALUE(LEFT(B9,4)),组件分表!A:A,0))),"未找到"),"不匹配"))))</f>
        <v>1</v>
      </c>
      <c r="E9" s="44">
        <f t="shared" si="0"/>
        <v>14</v>
      </c>
      <c r="F9" s="44">
        <f>IF(LEFT(B9,1)="1",IFERROR(INDEX(单位卡分表!AL:AL,MATCH(B9,单位卡分表!A:A,0)),"未找到"),IF(LEFT(B9,1)="2",IFERROR(INDEX(技能卡分表!AJ:AJ,MATCH(B9,技能卡分表!A:A,0)),"未找到"),IF(LEFT(B9,1)="3",IFERROR(INDEX('永久加成分表（废弃）'!AC:AC,MATCH(B9,'永久加成分表（废弃）'!A:A,0)),"未找到"),IF(LEFT(B9,1)="4",IFERROR(IF(INDEX(组件分表!D:D,MATCH(VALUE(LEFT(B9,4)),组件分表!A:A,0))=5,"",INDEX(组件分表!Z:Z,MATCH(VALUE(LEFT(B9,4)),组件分表!A:A,0))),"未找到"),"不匹配"))))</f>
        <v>1</v>
      </c>
      <c r="G9" s="44">
        <f>IF(LEFT($B9,1)="1",IFERROR(INDEX(单位卡分表!F:F,MATCH($B9,单位卡分表!A:A,0)),"未找到"),IF(LEFT($B9,1)="2",IFERROR(INDEX(技能卡分表!F:F,MATCH($B9,技能卡分表!A:A,0)),"未找到"),IF(LEFT($B9,1)="3",IFERROR(INDEX('永久加成分表（废弃）'!F:F,MATCH($B9,'永久加成分表（废弃）'!A:A,0)),"未找到"),IF(LEFT($B9,1)="4",IFERROR(IF(INDEX(组件分表!D:D,MATCH(VALUE(LEFT($B9,4)),组件分表!A:A,0))=5,"",INDEX(组件分表!AA:AA,MATCH(VALUE(LEFT($B9,4)),组件分表!A:A,0))),"未找到"),"不匹配"))))</f>
        <v>2</v>
      </c>
      <c r="H9" s="44">
        <f>IF(LEFT($B9,1)="1",IFERROR(INDEX(单位卡分表!H:H,MATCH($B9,单位卡分表!A:A,0)),"未找到"),IF(LEFT($B9,1)="2",IFERROR(INDEX(技能卡分表!H:H,MATCH($B9,技能卡分表!A:A,0)),"未找到"),IF(LEFT($B9,1)="3",IFERROR(INDEX('永久加成分表（废弃）'!H:H,MATCH($B9,'永久加成分表（废弃）'!A:A,0)),"未找到"),IF(LEFT($B9,1)="4",RIGHT($B9,1),"不匹配"))))</f>
        <v>3</v>
      </c>
      <c r="I9" s="44">
        <f>卡牌数值表!J9</f>
        <v>0</v>
      </c>
      <c r="J9" s="44">
        <f>IF(卡牌数值表!L9=0,"",卡牌数值表!L9)</f>
        <v>1</v>
      </c>
      <c r="K9" s="44">
        <f>IF(卡牌数值表!M9=0,"",卡牌数值表!M9)</f>
        <v>1</v>
      </c>
      <c r="L9" s="44">
        <f>IF(卡牌数值表!N9=0,"",卡牌数值表!N9)</f>
        <v>11.4</v>
      </c>
      <c r="M9" s="44">
        <f>IF(卡牌数值表!O9=0,"",卡牌数值表!O9)</f>
        <v>0.5</v>
      </c>
      <c r="N9" s="44">
        <f>IF(卡牌数值表!P9=0,"",卡牌数值表!P9)</f>
        <v>0.1</v>
      </c>
      <c r="O9" s="44">
        <f>IF(卡牌数值表!Q9=0,"",卡牌数值表!Q9)</f>
        <v>0.44</v>
      </c>
      <c r="P9" s="44">
        <f>IF(卡牌数值表!R9=0,"",卡牌数值表!R9)</f>
        <v>1.47</v>
      </c>
      <c r="Q9" s="44" t="str">
        <f>IF(卡牌数值表!S9=0,"",卡牌数值表!S9)</f>
        <v/>
      </c>
      <c r="R9" s="44">
        <f>IF(OR(LEFT(B9,1)="1",LEFT(B9,1)="2"),卡牌数值表!H9,IF(AND(LEFT(B9,1)="4",C9&lt;&gt;5),卡牌数值表!H9,IF(LEFT(B9,1)="4","","")))</f>
        <v>100141</v>
      </c>
      <c r="S9" s="44">
        <f>IF(LEFT(B9,1)="1",IFERROR(INDEX(单位卡分表!K:K,MATCH(B9,单位卡分表!A:A,0)),"未找到"),IF(LEFT(B9,1)="2",IFERROR(INDEX(技能卡分表!K:K,MATCH(B9,技能卡分表!A:A,0)),"未找到"),IF(LEFT(B9,1)="3",IFERROR(INDEX('永久加成分表（废弃）'!K:K,MATCH(B9,'永久加成分表（废弃）'!A:A,0)),"未找到"),IF(LEFT(B9,1)="4",IFERROR(IF(INDEX(组件分表!D:D,MATCH(VALUE(LEFT(B9,4)),组件分表!A:A,0))=5,"",INDEX(组件分表!AB:AB,MATCH(VALUE(LEFT(B9,4)),组件分表!A:A,0))),"未找到"),"不匹配"))))</f>
        <v>1</v>
      </c>
      <c r="T9" s="44">
        <f>IF(LEFT(B9,1)="1",IFERROR(INDEX(单位卡分表!L:L,MATCH(B9,单位卡分表!A:A,0)),"未找到"),IF(LEFT(B9,1)="2",IFERROR(INDEX(技能卡分表!L:L,MATCH(B9,技能卡分表!A:A,0)),"未找到"),IF(LEFT(B9,1)="3",IFERROR(INDEX('永久加成分表（废弃）'!L:L,MATCH(B9,'永久加成分表（废弃）'!A:A,0)),"未找到"),IF(LEFT(B9,1)="4",IFERROR(IF(INDEX(组件分表!D:D,MATCH(VALUE(LEFT(B9,4)),组件分表!A:A,0))=5,"",INDEX(组件分表!AC:AC,MATCH(VALUE(LEFT(B9,4)),组件分表!A:A,0))),"未找到"),"不匹配"))))</f>
        <v>6</v>
      </c>
      <c r="U9" s="44"/>
      <c r="V9" s="44"/>
      <c r="W9" s="44" t="str">
        <f>IF(LEFT(B9,1)="1",IFERROR(IF(INDEX(单位卡分表!W:W,MATCH(B9,单位卡分表!A:A,0))=0,"",INDEX(单位卡分表!W:W,MATCH(B9,单位卡分表!A:A,0))),"未找到"),IF(LEFT(B9,1)="2",IFERROR(IF(INDEX(技能卡分表!W:W,MATCH(B9,技能卡分表!A:A,0))=0,"",INDEX(技能卡分表!W:W,MATCH(B9,技能卡分表!A:A,0))),"未找到"),IF(LEFT(B9,1)="3",IFERROR(IF(INDEX('永久加成分表（废弃）'!U:U,MATCH(B9,'永久加成分表（废弃）'!A:A,0))=0,"",INDEX('永久加成分表（废弃）'!U:U,MATCH(B9,'永久加成分表（废弃）'!A:A,0))),"未找到"),IF(LEFT(B9,1)="4",IFERROR(IF(INDEX("",MATCH(VALUE(LEFT(B9,4)),组件分表!A:A,0))=0,"",INDEX("",MATCH(VALUE(LEFT(B9,4)),组件分表!A:A,0))),"未找到"),"不匹配"))))</f>
        <v/>
      </c>
      <c r="X9" s="44" t="str">
        <f>IF(LEFT(B9,1)="1",IFERROR(IF(INDEX(单位卡分表!X:X,MATCH(B9,单位卡分表!A:A,0))=0,"",INDEX(单位卡分表!X:X,MATCH(B9,单位卡分表!A:A,0))),"未找到"),IF(LEFT(B9,1)="2",IFERROR(IF(INDEX(技能卡分表!X:X,MATCH(B9,技能卡分表!A:A,0))=0,"",INDEX(技能卡分表!X:X,MATCH(B9,技能卡分表!A:A,0))),"未找到"),IF(LEFT(B9,1)="3",IFERROR(IF(INDEX('永久加成分表（废弃）'!V:V,MATCH(B9,'永久加成分表（废弃）'!A:A,0))=0,"",INDEX('永久加成分表（废弃）'!V:V,MATCH(B9,'永久加成分表（废弃）'!A:A,0))),"未找到"),IF(LEFT(B9,1)="4",IFERROR(IF(INDEX("",MATCH(VALUE(LEFT(B9,4)),组件分表!A:A,0))=0,"",INDEX("",MATCH(VALUE(LEFT(B9,4)),组件分表!A:A,0))),"未找到"),"不匹配"))))</f>
        <v/>
      </c>
      <c r="Y9" s="44" t="str">
        <f>IF(LEFT(B9,1)="1",IFERROR(IF(INDEX(单位卡分表!Y:Y,MATCH(B9,单位卡分表!A:A,0))=0,"",INDEX(单位卡分表!Y:Y,MATCH(B9,单位卡分表!A:A,0))),"未找到"),IF(LEFT(B9,1)="2",IFERROR(IF(INDEX(技能卡分表!Y:Y,MATCH(B9,技能卡分表!A:A,0))=0,"",INDEX(技能卡分表!Y:Y,MATCH(B9,技能卡分表!A:A,0))),"未找到"),IF(LEFT(B9,1)="3",IFERROR(IF(INDEX('永久加成分表（废弃）'!W:W,MATCH(B9,'永久加成分表（废弃）'!A:A,0))=0,"",INDEX('永久加成分表（废弃）'!W:W,MATCH(B9,'永久加成分表（废弃）'!A:A,0))),"未找到"),IF(LEFT(B9,1)="4",IFERROR(IF(INDEX("",MATCH(VALUE(LEFT(B9,4)),组件分表!A:A,0))=0,"",INDEX("",MATCH(VALUE(LEFT(B9,4)),组件分表!A:A,0))),"未找到"),"不匹配"))))</f>
        <v/>
      </c>
      <c r="Z9" s="44" t="str">
        <f>IF(LEFT(B9,1)="1",IFERROR(IF(INDEX("",MATCH(B9,单位卡分表!A:A,0))=0,"",INDEX("",MATCH(B9,单位卡分表!A:A,0))),"未找到"),IF(LEFT(B9,1)="2",IFERROR(IF(INDEX(技能卡分表!Z:Z,MATCH(B9,技能卡分表!A:A,0))=0,"",INDEX(技能卡分表!Z:Z,MATCH(B9,技能卡分表!A:A,0))),"未找到"),IF(LEFT(B9,1)="3",IFERROR(IF(INDEX('永久加成分表（废弃）'!X:X,MATCH(B9,'永久加成分表（废弃）'!A:A,0))=0,"",INDEX('永久加成分表（废弃）'!X:X,MATCH(B9,'永久加成分表（废弃）'!A:A,0))),"未找到"),IF(LEFT(B9,1)="4",IFERROR(IF(INDEX(组件分表!U:U,MATCH(VALUE(LEFT(B9,4)),组件分表!A:A,0))=0,"",INDEX(组件分表!U:U,MATCH(VALUE(LEFT(B9,4)),组件分表!A:A,0))),"未找到"),"不匹配"))))</f>
        <v>未找到</v>
      </c>
      <c r="AA9" s="44" t="str">
        <f>IF(LEFT(B9,1)="1",IFERROR(IF(INDEX("",MATCH(B9,单位卡分表!A:A,0))=0,"",INDEX("",MATCH(B9,单位卡分表!A:A,0))),"未找到"),IF(LEFT(B9,1)="2",IFERROR(IF(INDEX(技能卡分表!AA:AA,MATCH(B9,技能卡分表!A:A,0))=0,"",INDEX(技能卡分表!AA:AA,MATCH(B9,技能卡分表!A:A,0))),"未找到"),IF(LEFT(B9,1)="3",IFERROR(IF(INDEX("",MATCH(B9,'永久加成分表（废弃）'!A:A,0))=0,"",INDEX("",MATCH(B9,'永久加成分表（废弃）'!A:A,0))),"未找到"),IF(LEFT(B9,1)="4",IFERROR(IF(INDEX("",MATCH(VALUE(LEFT(B9,4)),组件分表!A:A,0))=0,"",INDEX("",MATCH(VALUE(LEFT(B9,4)),组件分表!A:A,0))),"未找到"),"不匹配"))))</f>
        <v>未找到</v>
      </c>
      <c r="AB9" s="44">
        <f>IF(LEFT(B9,1)="1",IFERROR(INDEX(单位卡分表!I:I,MATCH(B9,单位卡分表!A:A,0)),"未找到"),IF(LEFT(B9,1)="2",IFERROR(INDEX(技能卡分表!I:I,MATCH(B9,技能卡分表!A:A,0)),"未找到"),IF(LEFT(B9,1)="3",IFERROR(INDEX('永久加成分表（废弃）'!I:I,MATCH(B9,'永久加成分表（废弃）'!A:A,0)),"未找到"),IF(LEFT(B9,1)="4",IFERROR(INDEX(组件分表!I:I,MATCH(VALUE(LEFT(B9,4)),组件分表!A:A,0)),"未找到"),"不匹配"))))</f>
        <v>0</v>
      </c>
      <c r="AC9" s="44" t="str">
        <f>IF(LEFT(B9,1)="1",IF(INDEX(单位卡分表!N:N,MATCH(B9,单位卡分表!A:A,0))=0,"",INDEX(单位卡分表!N:N,MATCH(B9,单位卡分表!A:A,0))),IF(AND(LEFT(B9,1)="4",C9=5),B9*100+1,""))</f>
        <v/>
      </c>
    </row>
    <row r="10" spans="1:29">
      <c r="A10" s="44" t="str">
        <f>IF(卡牌数值表!D10=0,"",卡牌数值表!D10)</f>
        <v/>
      </c>
      <c r="B10" s="44">
        <f>卡牌数值表!C10</f>
        <v>10015</v>
      </c>
      <c r="C10" s="44">
        <f>IF(LEFT(B10,1)="1",IFERROR(INDEX(单位卡分表!C:C,MATCH(B10,单位卡分表!A:A,0)),"未找到"),IF(LEFT(B10,1)="2",IFERROR(INDEX(技能卡分表!C:C,MATCH(B10,技能卡分表!A:A,0)),"未找到"),IF(LEFT(B10,1)="3",IFERROR(INDEX('永久加成分表（废弃）'!C:C,MATCH(B10,'永久加成分表（废弃）'!A:A,0)),"未找到"),IF(LEFT(B10,1)="4",IFERROR(INDEX(组件分表!D:D,MATCH(VALUE(LEFT(B10,4)),组件分表!A:A,0)),"未找到"),"不匹配"))))</f>
        <v>1</v>
      </c>
      <c r="D10" s="44">
        <f>IF(LEFT(B10,1)="1",IFERROR(INDEX(单位卡分表!E:E,MATCH(B10,单位卡分表!A:A,0)),"未找到"),IF(LEFT(B10,1)="2",IFERROR(INDEX(技能卡分表!E:E,MATCH(B10,技能卡分表!A:A,0)),"未找到"),IF(LEFT(B10,1)="3",IFERROR(INDEX('永久加成分表（废弃）'!E:E,MATCH(B10,'永久加成分表（废弃）'!A:A,0)),"未找到"),IF(LEFT(B10,1)="4",IFERROR(IF(INDEX(组件分表!D:D,MATCH(VALUE(LEFT(B10,4)),组件分表!A:A,0))=5,"",INDEX(组件分表!Y:Y,MATCH(VALUE(LEFT(B10,4)),组件分表!A:A,0))),"未找到"),"不匹配"))))</f>
        <v>1</v>
      </c>
      <c r="E10" s="44">
        <f t="shared" si="0"/>
        <v>15</v>
      </c>
      <c r="F10" s="44">
        <f>IF(LEFT(B10,1)="1",IFERROR(INDEX(单位卡分表!AL:AL,MATCH(B10,单位卡分表!A:A,0)),"未找到"),IF(LEFT(B10,1)="2",IFERROR(INDEX(技能卡分表!AJ:AJ,MATCH(B10,技能卡分表!A:A,0)),"未找到"),IF(LEFT(B10,1)="3",IFERROR(INDEX('永久加成分表（废弃）'!AC:AC,MATCH(B10,'永久加成分表（废弃）'!A:A,0)),"未找到"),IF(LEFT(B10,1)="4",IFERROR(IF(INDEX(组件分表!D:D,MATCH(VALUE(LEFT(B10,4)),组件分表!A:A,0))=5,"",INDEX(组件分表!Z:Z,MATCH(VALUE(LEFT(B10,4)),组件分表!A:A,0))),"未找到"),"不匹配"))))</f>
        <v>1</v>
      </c>
      <c r="G10" s="44">
        <f>IF(LEFT($B10,1)="1",IFERROR(INDEX(单位卡分表!F:F,MATCH($B10,单位卡分表!A:A,0)),"未找到"),IF(LEFT($B10,1)="2",IFERROR(INDEX(技能卡分表!F:F,MATCH($B10,技能卡分表!A:A,0)),"未找到"),IF(LEFT($B10,1)="3",IFERROR(INDEX('永久加成分表（废弃）'!F:F,MATCH($B10,'永久加成分表（废弃）'!A:A,0)),"未找到"),IF(LEFT($B10,1)="4",IFERROR(IF(INDEX(组件分表!D:D,MATCH(VALUE(LEFT($B10,4)),组件分表!A:A,0))=5,"",INDEX(组件分表!AA:AA,MATCH(VALUE(LEFT($B10,4)),组件分表!A:A,0))),"未找到"),"不匹配"))))</f>
        <v>3</v>
      </c>
      <c r="H10" s="44">
        <f>IF(LEFT($B10,1)="1",IFERROR(INDEX(单位卡分表!H:H,MATCH($B10,单位卡分表!A:A,0)),"未找到"),IF(LEFT($B10,1)="2",IFERROR(INDEX(技能卡分表!H:H,MATCH($B10,技能卡分表!A:A,0)),"未找到"),IF(LEFT($B10,1)="3",IFERROR(INDEX('永久加成分表（废弃）'!H:H,MATCH($B10,'永久加成分表（废弃）'!A:A,0)),"未找到"),IF(LEFT($B10,1)="4",RIGHT($B10,1),"不匹配"))))</f>
        <v>3</v>
      </c>
      <c r="I10" s="44">
        <f>卡牌数值表!J10</f>
        <v>0</v>
      </c>
      <c r="J10" s="44">
        <f>IF(卡牌数值表!L10=0,"",卡牌数值表!L10)</f>
        <v>2</v>
      </c>
      <c r="K10" s="44">
        <f>IF(卡牌数值表!M10=0,"",卡牌数值表!M10)</f>
        <v>40</v>
      </c>
      <c r="L10" s="44">
        <f>IF(卡牌数值表!N10=0,"",卡牌数值表!N10)</f>
        <v>13.6</v>
      </c>
      <c r="M10" s="44">
        <f>IF(卡牌数值表!O10=0,"",卡牌数值表!O10)</f>
        <v>0.65</v>
      </c>
      <c r="N10" s="44">
        <f>IF(卡牌数值表!P10=0,"",卡牌数值表!P10)</f>
        <v>0.12</v>
      </c>
      <c r="O10" s="44">
        <f>IF(卡牌数值表!Q10=0,"",卡牌数值表!Q10)</f>
        <v>1.66</v>
      </c>
      <c r="P10" s="44">
        <f>IF(卡牌数值表!R10=0,"",卡牌数值表!R10)</f>
        <v>1.47</v>
      </c>
      <c r="Q10" s="44" t="str">
        <f>IF(卡牌数值表!S10=0,"",卡牌数值表!S10)</f>
        <v/>
      </c>
      <c r="R10" s="44">
        <f>IF(OR(LEFT(B10,1)="1",LEFT(B10,1)="2"),卡牌数值表!H10,IF(AND(LEFT(B10,1)="4",C10&lt;&gt;5),卡牌数值表!H10,IF(LEFT(B10,1)="4","","")))</f>
        <v>100151</v>
      </c>
      <c r="S10" s="44">
        <f>IF(LEFT(B10,1)="1",IFERROR(INDEX(单位卡分表!K:K,MATCH(B10,单位卡分表!A:A,0)),"未找到"),IF(LEFT(B10,1)="2",IFERROR(INDEX(技能卡分表!K:K,MATCH(B10,技能卡分表!A:A,0)),"未找到"),IF(LEFT(B10,1)="3",IFERROR(INDEX('永久加成分表（废弃）'!K:K,MATCH(B10,'永久加成分表（废弃）'!A:A,0)),"未找到"),IF(LEFT(B10,1)="4",IFERROR(IF(INDEX(组件分表!D:D,MATCH(VALUE(LEFT(B10,4)),组件分表!A:A,0))=5,"",INDEX(组件分表!AB:AB,MATCH(VALUE(LEFT(B10,4)),组件分表!A:A,0))),"未找到"),"不匹配"))))</f>
        <v>1</v>
      </c>
      <c r="T10" s="44">
        <f>IF(LEFT(B10,1)="1",IFERROR(INDEX(单位卡分表!L:L,MATCH(B10,单位卡分表!A:A,0)),"未找到"),IF(LEFT(B10,1)="2",IFERROR(INDEX(技能卡分表!L:L,MATCH(B10,技能卡分表!A:A,0)),"未找到"),IF(LEFT(B10,1)="3",IFERROR(INDEX('永久加成分表（废弃）'!L:L,MATCH(B10,'永久加成分表（废弃）'!A:A,0)),"未找到"),IF(LEFT(B10,1)="4",IFERROR(IF(INDEX(组件分表!D:D,MATCH(VALUE(LEFT(B10,4)),组件分表!A:A,0))=5,"",INDEX(组件分表!AC:AC,MATCH(VALUE(LEFT(B10,4)),组件分表!A:A,0))),"未找到"),"不匹配"))))</f>
        <v>5</v>
      </c>
      <c r="U10" s="44"/>
      <c r="V10" s="44"/>
      <c r="W10" s="44">
        <f>IF(LEFT(B10,1)="1",IFERROR(IF(INDEX(单位卡分表!W:W,MATCH(B10,单位卡分表!A:A,0))=0,"",INDEX(单位卡分表!W:W,MATCH(B10,单位卡分表!A:A,0))),"未找到"),IF(LEFT(B10,1)="2",IFERROR(IF(INDEX(技能卡分表!W:W,MATCH(B10,技能卡分表!A:A,0))=0,"",INDEX(技能卡分表!W:W,MATCH(B10,技能卡分表!A:A,0))),"未找到"),IF(LEFT(B10,1)="3",IFERROR(IF(INDEX('永久加成分表（废弃）'!U:U,MATCH(B10,'永久加成分表（废弃）'!A:A,0))=0,"",INDEX('永久加成分表（废弃）'!U:U,MATCH(B10,'永久加成分表（废弃）'!A:A,0))),"未找到"),IF(LEFT(B10,1)="4",IFERROR(IF(INDEX("",MATCH(VALUE(LEFT(B10,4)),组件分表!A:A,0))=0,"",INDEX("",MATCH(VALUE(LEFT(B10,4)),组件分表!A:A,0))),"未找到"),"不匹配"))))</f>
        <v>53</v>
      </c>
      <c r="X10" s="44" t="str">
        <f>IF(LEFT(B10,1)="1",IFERROR(IF(INDEX(单位卡分表!X:X,MATCH(B10,单位卡分表!A:A,0))=0,"",INDEX(单位卡分表!X:X,MATCH(B10,单位卡分表!A:A,0))),"未找到"),IF(LEFT(B10,1)="2",IFERROR(IF(INDEX(技能卡分表!X:X,MATCH(B10,技能卡分表!A:A,0))=0,"",INDEX(技能卡分表!X:X,MATCH(B10,技能卡分表!A:A,0))),"未找到"),IF(LEFT(B10,1)="3",IFERROR(IF(INDEX('永久加成分表（废弃）'!V:V,MATCH(B10,'永久加成分表（废弃）'!A:A,0))=0,"",INDEX('永久加成分表（废弃）'!V:V,MATCH(B10,'永久加成分表（废弃）'!A:A,0))),"未找到"),IF(LEFT(B10,1)="4",IFERROR(IF(INDEX("",MATCH(VALUE(LEFT(B10,4)),组件分表!A:A,0))=0,"",INDEX("",MATCH(VALUE(LEFT(B10,4)),组件分表!A:A,0))),"未找到"),"不匹配"))))</f>
        <v/>
      </c>
      <c r="Y10" s="44" t="str">
        <f>IF(LEFT(B10,1)="1",IFERROR(IF(INDEX(单位卡分表!Y:Y,MATCH(B10,单位卡分表!A:A,0))=0,"",INDEX(单位卡分表!Y:Y,MATCH(B10,单位卡分表!A:A,0))),"未找到"),IF(LEFT(B10,1)="2",IFERROR(IF(INDEX(技能卡分表!Y:Y,MATCH(B10,技能卡分表!A:A,0))=0,"",INDEX(技能卡分表!Y:Y,MATCH(B10,技能卡分表!A:A,0))),"未找到"),IF(LEFT(B10,1)="3",IFERROR(IF(INDEX('永久加成分表（废弃）'!W:W,MATCH(B10,'永久加成分表（废弃）'!A:A,0))=0,"",INDEX('永久加成分表（废弃）'!W:W,MATCH(B10,'永久加成分表（废弃）'!A:A,0))),"未找到"),IF(LEFT(B10,1)="4",IFERROR(IF(INDEX("",MATCH(VALUE(LEFT(B10,4)),组件分表!A:A,0))=0,"",INDEX("",MATCH(VALUE(LEFT(B10,4)),组件分表!A:A,0))),"未找到"),"不匹配"))))</f>
        <v/>
      </c>
      <c r="Z10" s="44" t="str">
        <f>IF(LEFT(B10,1)="1",IFERROR(IF(INDEX("",MATCH(B10,单位卡分表!A:A,0))=0,"",INDEX("",MATCH(B10,单位卡分表!A:A,0))),"未找到"),IF(LEFT(B10,1)="2",IFERROR(IF(INDEX(技能卡分表!Z:Z,MATCH(B10,技能卡分表!A:A,0))=0,"",INDEX(技能卡分表!Z:Z,MATCH(B10,技能卡分表!A:A,0))),"未找到"),IF(LEFT(B10,1)="3",IFERROR(IF(INDEX('永久加成分表（废弃）'!X:X,MATCH(B10,'永久加成分表（废弃）'!A:A,0))=0,"",INDEX('永久加成分表（废弃）'!X:X,MATCH(B10,'永久加成分表（废弃）'!A:A,0))),"未找到"),IF(LEFT(B10,1)="4",IFERROR(IF(INDEX(组件分表!U:U,MATCH(VALUE(LEFT(B10,4)),组件分表!A:A,0))=0,"",INDEX(组件分表!U:U,MATCH(VALUE(LEFT(B10,4)),组件分表!A:A,0))),"未找到"),"不匹配"))))</f>
        <v>未找到</v>
      </c>
      <c r="AA10" s="44" t="str">
        <f>IF(LEFT(B10,1)="1",IFERROR(IF(INDEX("",MATCH(B10,单位卡分表!A:A,0))=0,"",INDEX("",MATCH(B10,单位卡分表!A:A,0))),"未找到"),IF(LEFT(B10,1)="2",IFERROR(IF(INDEX(技能卡分表!AA:AA,MATCH(B10,技能卡分表!A:A,0))=0,"",INDEX(技能卡分表!AA:AA,MATCH(B10,技能卡分表!A:A,0))),"未找到"),IF(LEFT(B10,1)="3",IFERROR(IF(INDEX("",MATCH(B10,'永久加成分表（废弃）'!A:A,0))=0,"",INDEX("",MATCH(B10,'永久加成分表（废弃）'!A:A,0))),"未找到"),IF(LEFT(B10,1)="4",IFERROR(IF(INDEX("",MATCH(VALUE(LEFT(B10,4)),组件分表!A:A,0))=0,"",INDEX("",MATCH(VALUE(LEFT(B10,4)),组件分表!A:A,0))),"未找到"),"不匹配"))))</f>
        <v>未找到</v>
      </c>
      <c r="AB10" s="44">
        <f>IF(LEFT(B10,1)="1",IFERROR(INDEX(单位卡分表!I:I,MATCH(B10,单位卡分表!A:A,0)),"未找到"),IF(LEFT(B10,1)="2",IFERROR(INDEX(技能卡分表!I:I,MATCH(B10,技能卡分表!A:A,0)),"未找到"),IF(LEFT(B10,1)="3",IFERROR(INDEX('永久加成分表（废弃）'!I:I,MATCH(B10,'永久加成分表（废弃）'!A:A,0)),"未找到"),IF(LEFT(B10,1)="4",IFERROR(INDEX(组件分表!I:I,MATCH(VALUE(LEFT(B10,4)),组件分表!A:A,0)),"未找到"),"不匹配"))))</f>
        <v>0</v>
      </c>
      <c r="AC10" s="44" t="str">
        <f>IF(LEFT(B10,1)="1",IF(INDEX(单位卡分表!N:N,MATCH(B10,单位卡分表!A:A,0))=0,"",INDEX(单位卡分表!N:N,MATCH(B10,单位卡分表!A:A,0))),IF(AND(LEFT(B10,1)="4",C10=5),B10*100+1,""))</f>
        <v/>
      </c>
    </row>
    <row r="11" spans="1:29">
      <c r="A11" s="44" t="str">
        <f>IF(卡牌数值表!D11=0,"",卡牌数值表!D11)</f>
        <v/>
      </c>
      <c r="B11" s="44">
        <f>卡牌数值表!C11</f>
        <v>10016</v>
      </c>
      <c r="C11" s="44">
        <f>IF(LEFT(B11,1)="1",IFERROR(INDEX(单位卡分表!C:C,MATCH(B11,单位卡分表!A:A,0)),"未找到"),IF(LEFT(B11,1)="2",IFERROR(INDEX(技能卡分表!C:C,MATCH(B11,技能卡分表!A:A,0)),"未找到"),IF(LEFT(B11,1)="3",IFERROR(INDEX('永久加成分表（废弃）'!C:C,MATCH(B11,'永久加成分表（废弃）'!A:A,0)),"未找到"),IF(LEFT(B11,1)="4",IFERROR(INDEX(组件分表!D:D,MATCH(VALUE(LEFT(B11,4)),组件分表!A:A,0)),"未找到"),"不匹配"))))</f>
        <v>1</v>
      </c>
      <c r="D11" s="44">
        <f>IF(LEFT(B11,1)="1",IFERROR(INDEX(单位卡分表!E:E,MATCH(B11,单位卡分表!A:A,0)),"未找到"),IF(LEFT(B11,1)="2",IFERROR(INDEX(技能卡分表!E:E,MATCH(B11,技能卡分表!A:A,0)),"未找到"),IF(LEFT(B11,1)="3",IFERROR(INDEX('永久加成分表（废弃）'!E:E,MATCH(B11,'永久加成分表（废弃）'!A:A,0)),"未找到"),IF(LEFT(B11,1)="4",IFERROR(IF(INDEX(组件分表!D:D,MATCH(VALUE(LEFT(B11,4)),组件分表!A:A,0))=5,"",INDEX(组件分表!Y:Y,MATCH(VALUE(LEFT(B11,4)),组件分表!A:A,0))),"未找到"),"不匹配"))))</f>
        <v>1</v>
      </c>
      <c r="E11" s="44">
        <f t="shared" si="0"/>
        <v>16</v>
      </c>
      <c r="F11" s="44">
        <f>IF(LEFT(B11,1)="1",IFERROR(INDEX(单位卡分表!AL:AL,MATCH(B11,单位卡分表!A:A,0)),"未找到"),IF(LEFT(B11,1)="2",IFERROR(INDEX(技能卡分表!AJ:AJ,MATCH(B11,技能卡分表!A:A,0)),"未找到"),IF(LEFT(B11,1)="3",IFERROR(INDEX('永久加成分表（废弃）'!AC:AC,MATCH(B11,'永久加成分表（废弃）'!A:A,0)),"未找到"),IF(LEFT(B11,1)="4",IFERROR(IF(INDEX(组件分表!D:D,MATCH(VALUE(LEFT(B11,4)),组件分表!A:A,0))=5,"",INDEX(组件分表!Z:Z,MATCH(VALUE(LEFT(B11,4)),组件分表!A:A,0))),"未找到"),"不匹配"))))</f>
        <v>1</v>
      </c>
      <c r="G11" s="44">
        <f>IF(LEFT($B11,1)="1",IFERROR(INDEX(单位卡分表!F:F,MATCH($B11,单位卡分表!A:A,0)),"未找到"),IF(LEFT($B11,1)="2",IFERROR(INDEX(技能卡分表!F:F,MATCH($B11,技能卡分表!A:A,0)),"未找到"),IF(LEFT($B11,1)="3",IFERROR(INDEX('永久加成分表（废弃）'!F:F,MATCH($B11,'永久加成分表（废弃）'!A:A,0)),"未找到"),IF(LEFT($B11,1)="4",IFERROR(IF(INDEX(组件分表!D:D,MATCH(VALUE(LEFT($B11,4)),组件分表!A:A,0))=5,"",INDEX(组件分表!AA:AA,MATCH(VALUE(LEFT($B11,4)),组件分表!A:A,0))),"未找到"),"不匹配"))))</f>
        <v>1</v>
      </c>
      <c r="H11" s="44">
        <f>IF(LEFT($B11,1)="1",IFERROR(INDEX(单位卡分表!H:H,MATCH($B11,单位卡分表!A:A,0)),"未找到"),IF(LEFT($B11,1)="2",IFERROR(INDEX(技能卡分表!H:H,MATCH($B11,技能卡分表!A:A,0)),"未找到"),IF(LEFT($B11,1)="3",IFERROR(INDEX('永久加成分表（废弃）'!H:H,MATCH($B11,'永久加成分表（废弃）'!A:A,0)),"未找到"),IF(LEFT($B11,1)="4",RIGHT($B11,1),"不匹配"))))</f>
        <v>2</v>
      </c>
      <c r="I11" s="44">
        <f>卡牌数值表!J11</f>
        <v>0</v>
      </c>
      <c r="J11" s="44">
        <f>IF(卡牌数值表!L11=0,"",卡牌数值表!L11)</f>
        <v>5</v>
      </c>
      <c r="K11" s="44">
        <f>IF(卡牌数值表!M11=0,"",卡牌数值表!M11)</f>
        <v>45</v>
      </c>
      <c r="L11" s="44">
        <f>IF(卡牌数值表!N11=0,"",卡牌数值表!N11)</f>
        <v>13.6</v>
      </c>
      <c r="M11" s="44">
        <f>IF(卡牌数值表!O11=0,"",卡牌数值表!O11)</f>
        <v>0.65</v>
      </c>
      <c r="N11" s="44">
        <f>IF(卡牌数值表!P11=0,"",卡牌数值表!P11)</f>
        <v>0.12</v>
      </c>
      <c r="O11" s="44">
        <f>IF(卡牌数值表!Q11=0,"",卡牌数值表!Q11)</f>
        <v>1.66</v>
      </c>
      <c r="P11" s="44">
        <f>IF(卡牌数值表!R11=0,"",卡牌数值表!R11)</f>
        <v>1.47</v>
      </c>
      <c r="Q11" s="44" t="str">
        <f>IF(卡牌数值表!S11=0,"",卡牌数值表!S11)</f>
        <v/>
      </c>
      <c r="R11" s="44">
        <f>IF(OR(LEFT(B11,1)="1",LEFT(B11,1)="2"),卡牌数值表!H11,IF(AND(LEFT(B11,1)="4",C11&lt;&gt;5),卡牌数值表!H11,IF(LEFT(B11,1)="4","","")))</f>
        <v>100161</v>
      </c>
      <c r="S11" s="44">
        <f>IF(LEFT(B11,1)="1",IFERROR(INDEX(单位卡分表!K:K,MATCH(B11,单位卡分表!A:A,0)),"未找到"),IF(LEFT(B11,1)="2",IFERROR(INDEX(技能卡分表!K:K,MATCH(B11,技能卡分表!A:A,0)),"未找到"),IF(LEFT(B11,1)="3",IFERROR(INDEX('永久加成分表（废弃）'!K:K,MATCH(B11,'永久加成分表（废弃）'!A:A,0)),"未找到"),IF(LEFT(B11,1)="4",IFERROR(IF(INDEX(组件分表!D:D,MATCH(VALUE(LEFT(B11,4)),组件分表!A:A,0))=5,"",INDEX(组件分表!AB:AB,MATCH(VALUE(LEFT(B11,4)),组件分表!A:A,0))),"未找到"),"不匹配"))))</f>
        <v>1</v>
      </c>
      <c r="T11" s="44">
        <f>IF(LEFT(B11,1)="1",IFERROR(INDEX(单位卡分表!L:L,MATCH(B11,单位卡分表!A:A,0)),"未找到"),IF(LEFT(B11,1)="2",IFERROR(INDEX(技能卡分表!L:L,MATCH(B11,技能卡分表!A:A,0)),"未找到"),IF(LEFT(B11,1)="3",IFERROR(INDEX('永久加成分表（废弃）'!L:L,MATCH(B11,'永久加成分表（废弃）'!A:A,0)),"未找到"),IF(LEFT(B11,1)="4",IFERROR(IF(INDEX(组件分表!D:D,MATCH(VALUE(LEFT(B11,4)),组件分表!A:A,0))=5,"",INDEX(组件分表!AC:AC,MATCH(VALUE(LEFT(B11,4)),组件分表!A:A,0))),"未找到"),"不匹配"))))</f>
        <v>2</v>
      </c>
      <c r="U11" s="44"/>
      <c r="V11" s="44"/>
      <c r="W11" s="44" t="str">
        <f>IF(LEFT(B11,1)="1",IFERROR(IF(INDEX(单位卡分表!W:W,MATCH(B11,单位卡分表!A:A,0))=0,"",INDEX(单位卡分表!W:W,MATCH(B11,单位卡分表!A:A,0))),"未找到"),IF(LEFT(B11,1)="2",IFERROR(IF(INDEX(技能卡分表!W:W,MATCH(B11,技能卡分表!A:A,0))=0,"",INDEX(技能卡分表!W:W,MATCH(B11,技能卡分表!A:A,0))),"未找到"),IF(LEFT(B11,1)="3",IFERROR(IF(INDEX('永久加成分表（废弃）'!U:U,MATCH(B11,'永久加成分表（废弃）'!A:A,0))=0,"",INDEX('永久加成分表（废弃）'!U:U,MATCH(B11,'永久加成分表（废弃）'!A:A,0))),"未找到"),IF(LEFT(B11,1)="4",IFERROR(IF(INDEX("",MATCH(VALUE(LEFT(B11,4)),组件分表!A:A,0))=0,"",INDEX("",MATCH(VALUE(LEFT(B11,4)),组件分表!A:A,0))),"未找到"),"不匹配"))))</f>
        <v/>
      </c>
      <c r="X11" s="44" t="str">
        <f>IF(LEFT(B11,1)="1",IFERROR(IF(INDEX(单位卡分表!X:X,MATCH(B11,单位卡分表!A:A,0))=0,"",INDEX(单位卡分表!X:X,MATCH(B11,单位卡分表!A:A,0))),"未找到"),IF(LEFT(B11,1)="2",IFERROR(IF(INDEX(技能卡分表!X:X,MATCH(B11,技能卡分表!A:A,0))=0,"",INDEX(技能卡分表!X:X,MATCH(B11,技能卡分表!A:A,0))),"未找到"),IF(LEFT(B11,1)="3",IFERROR(IF(INDEX('永久加成分表（废弃）'!V:V,MATCH(B11,'永久加成分表（废弃）'!A:A,0))=0,"",INDEX('永久加成分表（废弃）'!V:V,MATCH(B11,'永久加成分表（废弃）'!A:A,0))),"未找到"),IF(LEFT(B11,1)="4",IFERROR(IF(INDEX("",MATCH(VALUE(LEFT(B11,4)),组件分表!A:A,0))=0,"",INDEX("",MATCH(VALUE(LEFT(B11,4)),组件分表!A:A,0))),"未找到"),"不匹配"))))</f>
        <v/>
      </c>
      <c r="Y11" s="44" t="str">
        <f>IF(LEFT(B11,1)="1",IFERROR(IF(INDEX(单位卡分表!Y:Y,MATCH(B11,单位卡分表!A:A,0))=0,"",INDEX(单位卡分表!Y:Y,MATCH(B11,单位卡分表!A:A,0))),"未找到"),IF(LEFT(B11,1)="2",IFERROR(IF(INDEX(技能卡分表!Y:Y,MATCH(B11,技能卡分表!A:A,0))=0,"",INDEX(技能卡分表!Y:Y,MATCH(B11,技能卡分表!A:A,0))),"未找到"),IF(LEFT(B11,1)="3",IFERROR(IF(INDEX('永久加成分表（废弃）'!W:W,MATCH(B11,'永久加成分表（废弃）'!A:A,0))=0,"",INDEX('永久加成分表（废弃）'!W:W,MATCH(B11,'永久加成分表（废弃）'!A:A,0))),"未找到"),IF(LEFT(B11,1)="4",IFERROR(IF(INDEX("",MATCH(VALUE(LEFT(B11,4)),组件分表!A:A,0))=0,"",INDEX("",MATCH(VALUE(LEFT(B11,4)),组件分表!A:A,0))),"未找到"),"不匹配"))))</f>
        <v/>
      </c>
      <c r="Z11" s="44" t="str">
        <f>IF(LEFT(B11,1)="1",IFERROR(IF(INDEX("",MATCH(B11,单位卡分表!A:A,0))=0,"",INDEX("",MATCH(B11,单位卡分表!A:A,0))),"未找到"),IF(LEFT(B11,1)="2",IFERROR(IF(INDEX(技能卡分表!Z:Z,MATCH(B11,技能卡分表!A:A,0))=0,"",INDEX(技能卡分表!Z:Z,MATCH(B11,技能卡分表!A:A,0))),"未找到"),IF(LEFT(B11,1)="3",IFERROR(IF(INDEX('永久加成分表（废弃）'!X:X,MATCH(B11,'永久加成分表（废弃）'!A:A,0))=0,"",INDEX('永久加成分表（废弃）'!X:X,MATCH(B11,'永久加成分表（废弃）'!A:A,0))),"未找到"),IF(LEFT(B11,1)="4",IFERROR(IF(INDEX(组件分表!U:U,MATCH(VALUE(LEFT(B11,4)),组件分表!A:A,0))=0,"",INDEX(组件分表!U:U,MATCH(VALUE(LEFT(B11,4)),组件分表!A:A,0))),"未找到"),"不匹配"))))</f>
        <v>未找到</v>
      </c>
      <c r="AA11" s="44" t="str">
        <f>IF(LEFT(B11,1)="1",IFERROR(IF(INDEX("",MATCH(B11,单位卡分表!A:A,0))=0,"",INDEX("",MATCH(B11,单位卡分表!A:A,0))),"未找到"),IF(LEFT(B11,1)="2",IFERROR(IF(INDEX(技能卡分表!AA:AA,MATCH(B11,技能卡分表!A:A,0))=0,"",INDEX(技能卡分表!AA:AA,MATCH(B11,技能卡分表!A:A,0))),"未找到"),IF(LEFT(B11,1)="3",IFERROR(IF(INDEX("",MATCH(B11,'永久加成分表（废弃）'!A:A,0))=0,"",INDEX("",MATCH(B11,'永久加成分表（废弃）'!A:A,0))),"未找到"),IF(LEFT(B11,1)="4",IFERROR(IF(INDEX("",MATCH(VALUE(LEFT(B11,4)),组件分表!A:A,0))=0,"",INDEX("",MATCH(VALUE(LEFT(B11,4)),组件分表!A:A,0))),"未找到"),"不匹配"))))</f>
        <v>未找到</v>
      </c>
      <c r="AB11" s="44">
        <f>IF(LEFT(B11,1)="1",IFERROR(INDEX(单位卡分表!I:I,MATCH(B11,单位卡分表!A:A,0)),"未找到"),IF(LEFT(B11,1)="2",IFERROR(INDEX(技能卡分表!I:I,MATCH(B11,技能卡分表!A:A,0)),"未找到"),IF(LEFT(B11,1)="3",IFERROR(INDEX('永久加成分表（废弃）'!I:I,MATCH(B11,'永久加成分表（废弃）'!A:A,0)),"未找到"),IF(LEFT(B11,1)="4",IFERROR(INDEX(组件分表!I:I,MATCH(VALUE(LEFT(B11,4)),组件分表!A:A,0)),"未找到"),"不匹配"))))</f>
        <v>0</v>
      </c>
      <c r="AC11" s="44" t="str">
        <f>IF(LEFT(B11,1)="1",IF(INDEX(单位卡分表!N:N,MATCH(B11,单位卡分表!A:A,0))=0,"",INDEX(单位卡分表!N:N,MATCH(B11,单位卡分表!A:A,0))),IF(AND(LEFT(B11,1)="4",C11=5),B11*100+1,""))</f>
        <v/>
      </c>
    </row>
    <row r="12" spans="1:29">
      <c r="A12" s="44" t="str">
        <f>IF(卡牌数值表!D12=0,"",卡牌数值表!D12)</f>
        <v/>
      </c>
      <c r="B12" s="44">
        <f>卡牌数值表!C12</f>
        <v>10017</v>
      </c>
      <c r="C12" s="44">
        <f>IF(LEFT(B12,1)="1",IFERROR(INDEX(单位卡分表!C:C,MATCH(B12,单位卡分表!A:A,0)),"未找到"),IF(LEFT(B12,1)="2",IFERROR(INDEX(技能卡分表!C:C,MATCH(B12,技能卡分表!A:A,0)),"未找到"),IF(LEFT(B12,1)="3",IFERROR(INDEX('永久加成分表（废弃）'!C:C,MATCH(B12,'永久加成分表（废弃）'!A:A,0)),"未找到"),IF(LEFT(B12,1)="4",IFERROR(INDEX(组件分表!D:D,MATCH(VALUE(LEFT(B12,4)),组件分表!A:A,0)),"未找到"),"不匹配"))))</f>
        <v>1</v>
      </c>
      <c r="D12" s="44">
        <f>IF(LEFT(B12,1)="1",IFERROR(INDEX(单位卡分表!E:E,MATCH(B12,单位卡分表!A:A,0)),"未找到"),IF(LEFT(B12,1)="2",IFERROR(INDEX(技能卡分表!E:E,MATCH(B12,技能卡分表!A:A,0)),"未找到"),IF(LEFT(B12,1)="3",IFERROR(INDEX('永久加成分表（废弃）'!E:E,MATCH(B12,'永久加成分表（废弃）'!A:A,0)),"未找到"),IF(LEFT(B12,1)="4",IFERROR(IF(INDEX(组件分表!D:D,MATCH(VALUE(LEFT(B12,4)),组件分表!A:A,0))=5,"",INDEX(组件分表!Y:Y,MATCH(VALUE(LEFT(B12,4)),组件分表!A:A,0))),"未找到"),"不匹配"))))</f>
        <v>1</v>
      </c>
      <c r="E12" s="44">
        <f t="shared" si="0"/>
        <v>17</v>
      </c>
      <c r="F12" s="44">
        <f>IF(LEFT(B12,1)="1",IFERROR(INDEX(单位卡分表!AL:AL,MATCH(B12,单位卡分表!A:A,0)),"未找到"),IF(LEFT(B12,1)="2",IFERROR(INDEX(技能卡分表!AJ:AJ,MATCH(B12,技能卡分表!A:A,0)),"未找到"),IF(LEFT(B12,1)="3",IFERROR(INDEX('永久加成分表（废弃）'!AC:AC,MATCH(B12,'永久加成分表（废弃）'!A:A,0)),"未找到"),IF(LEFT(B12,1)="4",IFERROR(IF(INDEX(组件分表!D:D,MATCH(VALUE(LEFT(B12,4)),组件分表!A:A,0))=5,"",INDEX(组件分表!Z:Z,MATCH(VALUE(LEFT(B12,4)),组件分表!A:A,0))),"未找到"),"不匹配"))))</f>
        <v>1</v>
      </c>
      <c r="G12" s="44">
        <f>IF(LEFT($B12,1)="1",IFERROR(INDEX(单位卡分表!F:F,MATCH($B12,单位卡分表!A:A,0)),"未找到"),IF(LEFT($B12,1)="2",IFERROR(INDEX(技能卡分表!F:F,MATCH($B12,技能卡分表!A:A,0)),"未找到"),IF(LEFT($B12,1)="3",IFERROR(INDEX('永久加成分表（废弃）'!F:F,MATCH($B12,'永久加成分表（废弃）'!A:A,0)),"未找到"),IF(LEFT($B12,1)="4",IFERROR(IF(INDEX(组件分表!D:D,MATCH(VALUE(LEFT($B12,4)),组件分表!A:A,0))=5,"",INDEX(组件分表!AA:AA,MATCH(VALUE(LEFT($B12,4)),组件分表!A:A,0))),"未找到"),"不匹配"))))</f>
        <v>1</v>
      </c>
      <c r="H12" s="44">
        <f>IF(LEFT($B12,1)="1",IFERROR(INDEX(单位卡分表!H:H,MATCH($B12,单位卡分表!A:A,0)),"未找到"),IF(LEFT($B12,1)="2",IFERROR(INDEX(技能卡分表!H:H,MATCH($B12,技能卡分表!A:A,0)),"未找到"),IF(LEFT($B12,1)="3",IFERROR(INDEX('永久加成分表（废弃）'!H:H,MATCH($B12,'永久加成分表（废弃）'!A:A,0)),"未找到"),IF(LEFT($B12,1)="4",RIGHT($B12,1),"不匹配"))))</f>
        <v>4</v>
      </c>
      <c r="I12" s="44">
        <f>卡牌数值表!J12</f>
        <v>0</v>
      </c>
      <c r="J12" s="44">
        <f>IF(卡牌数值表!L12=0,"",卡牌数值表!L12)</f>
        <v>3</v>
      </c>
      <c r="K12" s="44">
        <f>IF(卡牌数值表!M12=0,"",卡牌数值表!M12)</f>
        <v>60</v>
      </c>
      <c r="L12" s="44">
        <f>IF(卡牌数值表!N12=0,"",卡牌数值表!N12)</f>
        <v>13.6</v>
      </c>
      <c r="M12" s="44">
        <f>IF(卡牌数值表!O12=0,"",卡牌数值表!O12)</f>
        <v>0.65</v>
      </c>
      <c r="N12" s="44">
        <f>IF(卡牌数值表!P12=0,"",卡牌数值表!P12)</f>
        <v>0.12</v>
      </c>
      <c r="O12" s="44">
        <f>IF(卡牌数值表!Q12=0,"",卡牌数值表!Q12)</f>
        <v>1.66</v>
      </c>
      <c r="P12" s="44">
        <f>IF(卡牌数值表!R12=0,"",卡牌数值表!R12)</f>
        <v>1.47</v>
      </c>
      <c r="Q12" s="44" t="str">
        <f>IF(卡牌数值表!S12=0,"",卡牌数值表!S12)</f>
        <v/>
      </c>
      <c r="R12" s="44">
        <f>IF(OR(LEFT(B12,1)="1",LEFT(B12,1)="2"),卡牌数值表!H12,IF(AND(LEFT(B12,1)="4",C12&lt;&gt;5),卡牌数值表!H12,IF(LEFT(B12,1)="4","","")))</f>
        <v>100171</v>
      </c>
      <c r="S12" s="44">
        <f>IF(LEFT(B12,1)="1",IFERROR(INDEX(单位卡分表!K:K,MATCH(B12,单位卡分表!A:A,0)),"未找到"),IF(LEFT(B12,1)="2",IFERROR(INDEX(技能卡分表!K:K,MATCH(B12,技能卡分表!A:A,0)),"未找到"),IF(LEFT(B12,1)="3",IFERROR(INDEX('永久加成分表（废弃）'!K:K,MATCH(B12,'永久加成分表（废弃）'!A:A,0)),"未找到"),IF(LEFT(B12,1)="4",IFERROR(IF(INDEX(组件分表!D:D,MATCH(VALUE(LEFT(B12,4)),组件分表!A:A,0))=5,"",INDEX(组件分表!AB:AB,MATCH(VALUE(LEFT(B12,4)),组件分表!A:A,0))),"未找到"),"不匹配"))))</f>
        <v>1</v>
      </c>
      <c r="T12" s="44">
        <f>IF(LEFT(B12,1)="1",IFERROR(INDEX(单位卡分表!L:L,MATCH(B12,单位卡分表!A:A,0)),"未找到"),IF(LEFT(B12,1)="2",IFERROR(INDEX(技能卡分表!L:L,MATCH(B12,技能卡分表!A:A,0)),"未找到"),IF(LEFT(B12,1)="3",IFERROR(INDEX('永久加成分表（废弃）'!L:L,MATCH(B12,'永久加成分表（废弃）'!A:A,0)),"未找到"),IF(LEFT(B12,1)="4",IFERROR(IF(INDEX(组件分表!D:D,MATCH(VALUE(LEFT(B12,4)),组件分表!A:A,0))=5,"",INDEX(组件分表!AC:AC,MATCH(VALUE(LEFT(B12,4)),组件分表!A:A,0))),"未找到"),"不匹配"))))</f>
        <v>2</v>
      </c>
      <c r="U12" s="44"/>
      <c r="V12" s="44"/>
      <c r="W12" s="44">
        <f>IF(LEFT(B12,1)="1",IFERROR(IF(INDEX(单位卡分表!W:W,MATCH(B12,单位卡分表!A:A,0))=0,"",INDEX(单位卡分表!W:W,MATCH(B12,单位卡分表!A:A,0))),"未找到"),IF(LEFT(B12,1)="2",IFERROR(IF(INDEX(技能卡分表!W:W,MATCH(B12,技能卡分表!A:A,0))=0,"",INDEX(技能卡分表!W:W,MATCH(B12,技能卡分表!A:A,0))),"未找到"),IF(LEFT(B12,1)="3",IFERROR(IF(INDEX('永久加成分表（废弃）'!U:U,MATCH(B12,'永久加成分表（废弃）'!A:A,0))=0,"",INDEX('永久加成分表（废弃）'!U:U,MATCH(B12,'永久加成分表（废弃）'!A:A,0))),"未找到"),IF(LEFT(B12,1)="4",IFERROR(IF(INDEX("",MATCH(VALUE(LEFT(B12,4)),组件分表!A:A,0))=0,"",INDEX("",MATCH(VALUE(LEFT(B12,4)),组件分表!A:A,0))),"未找到"),"不匹配"))))</f>
        <v>53</v>
      </c>
      <c r="X12" s="44" t="str">
        <f>IF(LEFT(B12,1)="1",IFERROR(IF(INDEX(单位卡分表!X:X,MATCH(B12,单位卡分表!A:A,0))=0,"",INDEX(单位卡分表!X:X,MATCH(B12,单位卡分表!A:A,0))),"未找到"),IF(LEFT(B12,1)="2",IFERROR(IF(INDEX(技能卡分表!X:X,MATCH(B12,技能卡分表!A:A,0))=0,"",INDEX(技能卡分表!X:X,MATCH(B12,技能卡分表!A:A,0))),"未找到"),IF(LEFT(B12,1)="3",IFERROR(IF(INDEX('永久加成分表（废弃）'!V:V,MATCH(B12,'永久加成分表（废弃）'!A:A,0))=0,"",INDEX('永久加成分表（废弃）'!V:V,MATCH(B12,'永久加成分表（废弃）'!A:A,0))),"未找到"),IF(LEFT(B12,1)="4",IFERROR(IF(INDEX("",MATCH(VALUE(LEFT(B12,4)),组件分表!A:A,0))=0,"",INDEX("",MATCH(VALUE(LEFT(B12,4)),组件分表!A:A,0))),"未找到"),"不匹配"))))</f>
        <v/>
      </c>
      <c r="Y12" s="44" t="str">
        <f>IF(LEFT(B12,1)="1",IFERROR(IF(INDEX(单位卡分表!Y:Y,MATCH(B12,单位卡分表!A:A,0))=0,"",INDEX(单位卡分表!Y:Y,MATCH(B12,单位卡分表!A:A,0))),"未找到"),IF(LEFT(B12,1)="2",IFERROR(IF(INDEX(技能卡分表!Y:Y,MATCH(B12,技能卡分表!A:A,0))=0,"",INDEX(技能卡分表!Y:Y,MATCH(B12,技能卡分表!A:A,0))),"未找到"),IF(LEFT(B12,1)="3",IFERROR(IF(INDEX('永久加成分表（废弃）'!W:W,MATCH(B12,'永久加成分表（废弃）'!A:A,0))=0,"",INDEX('永久加成分表（废弃）'!W:W,MATCH(B12,'永久加成分表（废弃）'!A:A,0))),"未找到"),IF(LEFT(B12,1)="4",IFERROR(IF(INDEX("",MATCH(VALUE(LEFT(B12,4)),组件分表!A:A,0))=0,"",INDEX("",MATCH(VALUE(LEFT(B12,4)),组件分表!A:A,0))),"未找到"),"不匹配"))))</f>
        <v/>
      </c>
      <c r="Z12" s="44" t="str">
        <f>IF(LEFT(B12,1)="1",IFERROR(IF(INDEX("",MATCH(B12,单位卡分表!A:A,0))=0,"",INDEX("",MATCH(B12,单位卡分表!A:A,0))),"未找到"),IF(LEFT(B12,1)="2",IFERROR(IF(INDEX(技能卡分表!Z:Z,MATCH(B12,技能卡分表!A:A,0))=0,"",INDEX(技能卡分表!Z:Z,MATCH(B12,技能卡分表!A:A,0))),"未找到"),IF(LEFT(B12,1)="3",IFERROR(IF(INDEX('永久加成分表（废弃）'!X:X,MATCH(B12,'永久加成分表（废弃）'!A:A,0))=0,"",INDEX('永久加成分表（废弃）'!X:X,MATCH(B12,'永久加成分表（废弃）'!A:A,0))),"未找到"),IF(LEFT(B12,1)="4",IFERROR(IF(INDEX(组件分表!U:U,MATCH(VALUE(LEFT(B12,4)),组件分表!A:A,0))=0,"",INDEX(组件分表!U:U,MATCH(VALUE(LEFT(B12,4)),组件分表!A:A,0))),"未找到"),"不匹配"))))</f>
        <v>未找到</v>
      </c>
      <c r="AA12" s="44" t="str">
        <f>IF(LEFT(B12,1)="1",IFERROR(IF(INDEX("",MATCH(B12,单位卡分表!A:A,0))=0,"",INDEX("",MATCH(B12,单位卡分表!A:A,0))),"未找到"),IF(LEFT(B12,1)="2",IFERROR(IF(INDEX(技能卡分表!AA:AA,MATCH(B12,技能卡分表!A:A,0))=0,"",INDEX(技能卡分表!AA:AA,MATCH(B12,技能卡分表!A:A,0))),"未找到"),IF(LEFT(B12,1)="3",IFERROR(IF(INDEX("",MATCH(B12,'永久加成分表（废弃）'!A:A,0))=0,"",INDEX("",MATCH(B12,'永久加成分表（废弃）'!A:A,0))),"未找到"),IF(LEFT(B12,1)="4",IFERROR(IF(INDEX("",MATCH(VALUE(LEFT(B12,4)),组件分表!A:A,0))=0,"",INDEX("",MATCH(VALUE(LEFT(B12,4)),组件分表!A:A,0))),"未找到"),"不匹配"))))</f>
        <v>未找到</v>
      </c>
      <c r="AB12" s="44">
        <f>IF(LEFT(B12,1)="1",IFERROR(INDEX(单位卡分表!I:I,MATCH(B12,单位卡分表!A:A,0)),"未找到"),IF(LEFT(B12,1)="2",IFERROR(INDEX(技能卡分表!I:I,MATCH(B12,技能卡分表!A:A,0)),"未找到"),IF(LEFT(B12,1)="3",IFERROR(INDEX('永久加成分表（废弃）'!I:I,MATCH(B12,'永久加成分表（废弃）'!A:A,0)),"未找到"),IF(LEFT(B12,1)="4",IFERROR(INDEX(组件分表!I:I,MATCH(VALUE(LEFT(B12,4)),组件分表!A:A,0)),"未找到"),"不匹配"))))</f>
        <v>1</v>
      </c>
      <c r="AC12" s="44" t="str">
        <f>IF(LEFT(B12,1)="1",IF(INDEX(单位卡分表!N:N,MATCH(B12,单位卡分表!A:A,0))=0,"",INDEX(单位卡分表!N:N,MATCH(B12,单位卡分表!A:A,0))),IF(AND(LEFT(B12,1)="4",C12=5),B12*100+1,""))</f>
        <v/>
      </c>
    </row>
    <row r="13" spans="1:29">
      <c r="A13" s="44" t="str">
        <f>IF(卡牌数值表!D13=0,"",卡牌数值表!D13)</f>
        <v/>
      </c>
      <c r="B13" s="44">
        <f>卡牌数值表!C13</f>
        <v>10018</v>
      </c>
      <c r="C13" s="44">
        <f>IF(LEFT(B13,1)="1",IFERROR(INDEX(单位卡分表!C:C,MATCH(B13,单位卡分表!A:A,0)),"未找到"),IF(LEFT(B13,1)="2",IFERROR(INDEX(技能卡分表!C:C,MATCH(B13,技能卡分表!A:A,0)),"未找到"),IF(LEFT(B13,1)="3",IFERROR(INDEX('永久加成分表（废弃）'!C:C,MATCH(B13,'永久加成分表（废弃）'!A:A,0)),"未找到"),IF(LEFT(B13,1)="4",IFERROR(INDEX(组件分表!D:D,MATCH(VALUE(LEFT(B13,4)),组件分表!A:A,0)),"未找到"),"不匹配"))))</f>
        <v>1</v>
      </c>
      <c r="D13" s="44">
        <f>IF(LEFT(B13,1)="1",IFERROR(INDEX(单位卡分表!E:E,MATCH(B13,单位卡分表!A:A,0)),"未找到"),IF(LEFT(B13,1)="2",IFERROR(INDEX(技能卡分表!E:E,MATCH(B13,技能卡分表!A:A,0)),"未找到"),IF(LEFT(B13,1)="3",IFERROR(INDEX('永久加成分表（废弃）'!E:E,MATCH(B13,'永久加成分表（废弃）'!A:A,0)),"未找到"),IF(LEFT(B13,1)="4",IFERROR(IF(INDEX(组件分表!D:D,MATCH(VALUE(LEFT(B13,4)),组件分表!A:A,0))=5,"",INDEX(组件分表!Y:Y,MATCH(VALUE(LEFT(B13,4)),组件分表!A:A,0))),"未找到"),"不匹配"))))</f>
        <v>1</v>
      </c>
      <c r="E13" s="44">
        <f t="shared" si="0"/>
        <v>18</v>
      </c>
      <c r="F13" s="44">
        <f>IF(LEFT(B13,1)="1",IFERROR(INDEX(单位卡分表!AL:AL,MATCH(B13,单位卡分表!A:A,0)),"未找到"),IF(LEFT(B13,1)="2",IFERROR(INDEX(技能卡分表!AJ:AJ,MATCH(B13,技能卡分表!A:A,0)),"未找到"),IF(LEFT(B13,1)="3",IFERROR(INDEX('永久加成分表（废弃）'!AC:AC,MATCH(B13,'永久加成分表（废弃）'!A:A,0)),"未找到"),IF(LEFT(B13,1)="4",IFERROR(IF(INDEX(组件分表!D:D,MATCH(VALUE(LEFT(B13,4)),组件分表!A:A,0))=5,"",INDEX(组件分表!Z:Z,MATCH(VALUE(LEFT(B13,4)),组件分表!A:A,0))),"未找到"),"不匹配"))))</f>
        <v>1</v>
      </c>
      <c r="G13" s="44">
        <f>IF(LEFT($B13,1)="1",IFERROR(INDEX(单位卡分表!F:F,MATCH($B13,单位卡分表!A:A,0)),"未找到"),IF(LEFT($B13,1)="2",IFERROR(INDEX(技能卡分表!F:F,MATCH($B13,技能卡分表!A:A,0)),"未找到"),IF(LEFT($B13,1)="3",IFERROR(INDEX('永久加成分表（废弃）'!F:F,MATCH($B13,'永久加成分表（废弃）'!A:A,0)),"未找到"),IF(LEFT($B13,1)="4",IFERROR(IF(INDEX(组件分表!D:D,MATCH(VALUE(LEFT($B13,4)),组件分表!A:A,0))=5,"",INDEX(组件分表!AA:AA,MATCH(VALUE(LEFT($B13,4)),组件分表!A:A,0))),"未找到"),"不匹配"))))</f>
        <v>1</v>
      </c>
      <c r="H13" s="44">
        <f>IF(LEFT($B13,1)="1",IFERROR(INDEX(单位卡分表!H:H,MATCH($B13,单位卡分表!A:A,0)),"未找到"),IF(LEFT($B13,1)="2",IFERROR(INDEX(技能卡分表!H:H,MATCH($B13,技能卡分表!A:A,0)),"未找到"),IF(LEFT($B13,1)="3",IFERROR(INDEX('永久加成分表（废弃）'!H:H,MATCH($B13,'永久加成分表（废弃）'!A:A,0)),"未找到"),IF(LEFT($B13,1)="4",RIGHT($B13,1),"不匹配"))))</f>
        <v>3</v>
      </c>
      <c r="I13" s="44">
        <f>卡牌数值表!J13</f>
        <v>0</v>
      </c>
      <c r="J13" s="44">
        <f>IF(卡牌数值表!L13=0,"",卡牌数值表!L13)</f>
        <v>5</v>
      </c>
      <c r="K13" s="44">
        <f>IF(卡牌数值表!M13=0,"",卡牌数值表!M13)</f>
        <v>42</v>
      </c>
      <c r="L13" s="44">
        <f>IF(卡牌数值表!N13=0,"",卡牌数值表!N13)</f>
        <v>13.6</v>
      </c>
      <c r="M13" s="44">
        <f>IF(卡牌数值表!O13=0,"",卡牌数值表!O13)</f>
        <v>0.65</v>
      </c>
      <c r="N13" s="44">
        <f>IF(卡牌数值表!P13=0,"",卡牌数值表!P13)</f>
        <v>0.12</v>
      </c>
      <c r="O13" s="44">
        <f>IF(卡牌数值表!Q13=0,"",卡牌数值表!Q13)</f>
        <v>1.66</v>
      </c>
      <c r="P13" s="44">
        <f>IF(卡牌数值表!R13=0,"",卡牌数值表!R13)</f>
        <v>1.47</v>
      </c>
      <c r="Q13" s="44" t="str">
        <f>IF(卡牌数值表!S13=0,"",卡牌数值表!S13)</f>
        <v/>
      </c>
      <c r="R13" s="44">
        <f>IF(OR(LEFT(B13,1)="1",LEFT(B13,1)="2"),卡牌数值表!H13,IF(AND(LEFT(B13,1)="4",C13&lt;&gt;5),卡牌数值表!H13,IF(LEFT(B13,1)="4","","")))</f>
        <v>100181</v>
      </c>
      <c r="S13" s="44">
        <f>IF(LEFT(B13,1)="1",IFERROR(INDEX(单位卡分表!K:K,MATCH(B13,单位卡分表!A:A,0)),"未找到"),IF(LEFT(B13,1)="2",IFERROR(INDEX(技能卡分表!K:K,MATCH(B13,技能卡分表!A:A,0)),"未找到"),IF(LEFT(B13,1)="3",IFERROR(INDEX('永久加成分表（废弃）'!K:K,MATCH(B13,'永久加成分表（废弃）'!A:A,0)),"未找到"),IF(LEFT(B13,1)="4",IFERROR(IF(INDEX(组件分表!D:D,MATCH(VALUE(LEFT(B13,4)),组件分表!A:A,0))=5,"",INDEX(组件分表!AB:AB,MATCH(VALUE(LEFT(B13,4)),组件分表!A:A,0))),"未找到"),"不匹配"))))</f>
        <v>1</v>
      </c>
      <c r="T13" s="44">
        <f>IF(LEFT(B13,1)="1",IFERROR(INDEX(单位卡分表!L:L,MATCH(B13,单位卡分表!A:A,0)),"未找到"),IF(LEFT(B13,1)="2",IFERROR(INDEX(技能卡分表!L:L,MATCH(B13,技能卡分表!A:A,0)),"未找到"),IF(LEFT(B13,1)="3",IFERROR(INDEX('永久加成分表（废弃）'!L:L,MATCH(B13,'永久加成分表（废弃）'!A:A,0)),"未找到"),IF(LEFT(B13,1)="4",IFERROR(IF(INDEX(组件分表!D:D,MATCH(VALUE(LEFT(B13,4)),组件分表!A:A,0))=5,"",INDEX(组件分表!AC:AC,MATCH(VALUE(LEFT(B13,4)),组件分表!A:A,0))),"未找到"),"不匹配"))))</f>
        <v>2.5</v>
      </c>
      <c r="U13" s="44"/>
      <c r="V13" s="44"/>
      <c r="W13" s="44" t="str">
        <f>IF(LEFT(B13,1)="1",IFERROR(IF(INDEX(单位卡分表!W:W,MATCH(B13,单位卡分表!A:A,0))=0,"",INDEX(单位卡分表!W:W,MATCH(B13,单位卡分表!A:A,0))),"未找到"),IF(LEFT(B13,1)="2",IFERROR(IF(INDEX(技能卡分表!W:W,MATCH(B13,技能卡分表!A:A,0))=0,"",INDEX(技能卡分表!W:W,MATCH(B13,技能卡分表!A:A,0))),"未找到"),IF(LEFT(B13,1)="3",IFERROR(IF(INDEX('永久加成分表（废弃）'!U:U,MATCH(B13,'永久加成分表（废弃）'!A:A,0))=0,"",INDEX('永久加成分表（废弃）'!U:U,MATCH(B13,'永久加成分表（废弃）'!A:A,0))),"未找到"),IF(LEFT(B13,1)="4",IFERROR(IF(INDEX("",MATCH(VALUE(LEFT(B13,4)),组件分表!A:A,0))=0,"",INDEX("",MATCH(VALUE(LEFT(B13,4)),组件分表!A:A,0))),"未找到"),"不匹配"))))</f>
        <v/>
      </c>
      <c r="X13" s="44" t="str">
        <f>IF(LEFT(B13,1)="1",IFERROR(IF(INDEX(单位卡分表!X:X,MATCH(B13,单位卡分表!A:A,0))=0,"",INDEX(单位卡分表!X:X,MATCH(B13,单位卡分表!A:A,0))),"未找到"),IF(LEFT(B13,1)="2",IFERROR(IF(INDEX(技能卡分表!X:X,MATCH(B13,技能卡分表!A:A,0))=0,"",INDEX(技能卡分表!X:X,MATCH(B13,技能卡分表!A:A,0))),"未找到"),IF(LEFT(B13,1)="3",IFERROR(IF(INDEX('永久加成分表（废弃）'!V:V,MATCH(B13,'永久加成分表（废弃）'!A:A,0))=0,"",INDEX('永久加成分表（废弃）'!V:V,MATCH(B13,'永久加成分表（废弃）'!A:A,0))),"未找到"),IF(LEFT(B13,1)="4",IFERROR(IF(INDEX("",MATCH(VALUE(LEFT(B13,4)),组件分表!A:A,0))=0,"",INDEX("",MATCH(VALUE(LEFT(B13,4)),组件分表!A:A,0))),"未找到"),"不匹配"))))</f>
        <v/>
      </c>
      <c r="Y13" s="44" t="str">
        <f>IF(LEFT(B13,1)="1",IFERROR(IF(INDEX(单位卡分表!Y:Y,MATCH(B13,单位卡分表!A:A,0))=0,"",INDEX(单位卡分表!Y:Y,MATCH(B13,单位卡分表!A:A,0))),"未找到"),IF(LEFT(B13,1)="2",IFERROR(IF(INDEX(技能卡分表!Y:Y,MATCH(B13,技能卡分表!A:A,0))=0,"",INDEX(技能卡分表!Y:Y,MATCH(B13,技能卡分表!A:A,0))),"未找到"),IF(LEFT(B13,1)="3",IFERROR(IF(INDEX('永久加成分表（废弃）'!W:W,MATCH(B13,'永久加成分表（废弃）'!A:A,0))=0,"",INDEX('永久加成分表（废弃）'!W:W,MATCH(B13,'永久加成分表（废弃）'!A:A,0))),"未找到"),IF(LEFT(B13,1)="4",IFERROR(IF(INDEX("",MATCH(VALUE(LEFT(B13,4)),组件分表!A:A,0))=0,"",INDEX("",MATCH(VALUE(LEFT(B13,4)),组件分表!A:A,0))),"未找到"),"不匹配"))))</f>
        <v/>
      </c>
      <c r="Z13" s="44" t="str">
        <f>IF(LEFT(B13,1)="1",IFERROR(IF(INDEX("",MATCH(B13,单位卡分表!A:A,0))=0,"",INDEX("",MATCH(B13,单位卡分表!A:A,0))),"未找到"),IF(LEFT(B13,1)="2",IFERROR(IF(INDEX(技能卡分表!Z:Z,MATCH(B13,技能卡分表!A:A,0))=0,"",INDEX(技能卡分表!Z:Z,MATCH(B13,技能卡分表!A:A,0))),"未找到"),IF(LEFT(B13,1)="3",IFERROR(IF(INDEX('永久加成分表（废弃）'!X:X,MATCH(B13,'永久加成分表（废弃）'!A:A,0))=0,"",INDEX('永久加成分表（废弃）'!X:X,MATCH(B13,'永久加成分表（废弃）'!A:A,0))),"未找到"),IF(LEFT(B13,1)="4",IFERROR(IF(INDEX(组件分表!U:U,MATCH(VALUE(LEFT(B13,4)),组件分表!A:A,0))=0,"",INDEX(组件分表!U:U,MATCH(VALUE(LEFT(B13,4)),组件分表!A:A,0))),"未找到"),"不匹配"))))</f>
        <v>未找到</v>
      </c>
      <c r="AA13" s="44" t="str">
        <f>IF(LEFT(B13,1)="1",IFERROR(IF(INDEX("",MATCH(B13,单位卡分表!A:A,0))=0,"",INDEX("",MATCH(B13,单位卡分表!A:A,0))),"未找到"),IF(LEFT(B13,1)="2",IFERROR(IF(INDEX(技能卡分表!AA:AA,MATCH(B13,技能卡分表!A:A,0))=0,"",INDEX(技能卡分表!AA:AA,MATCH(B13,技能卡分表!A:A,0))),"未找到"),IF(LEFT(B13,1)="3",IFERROR(IF(INDEX("",MATCH(B13,'永久加成分表（废弃）'!A:A,0))=0,"",INDEX("",MATCH(B13,'永久加成分表（废弃）'!A:A,0))),"未找到"),IF(LEFT(B13,1)="4",IFERROR(IF(INDEX("",MATCH(VALUE(LEFT(B13,4)),组件分表!A:A,0))=0,"",INDEX("",MATCH(VALUE(LEFT(B13,4)),组件分表!A:A,0))),"未找到"),"不匹配"))))</f>
        <v>未找到</v>
      </c>
      <c r="AB13" s="44">
        <f>IF(LEFT(B13,1)="1",IFERROR(INDEX(单位卡分表!I:I,MATCH(B13,单位卡分表!A:A,0)),"未找到"),IF(LEFT(B13,1)="2",IFERROR(INDEX(技能卡分表!I:I,MATCH(B13,技能卡分表!A:A,0)),"未找到"),IF(LEFT(B13,1)="3",IFERROR(INDEX('永久加成分表（废弃）'!I:I,MATCH(B13,'永久加成分表（废弃）'!A:A,0)),"未找到"),IF(LEFT(B13,1)="4",IFERROR(INDEX(组件分表!I:I,MATCH(VALUE(LEFT(B13,4)),组件分表!A:A,0)),"未找到"),"不匹配"))))</f>
        <v>0</v>
      </c>
      <c r="AC13" s="44" t="str">
        <f>IF(LEFT(B13,1)="1",IF(INDEX(单位卡分表!N:N,MATCH(B13,单位卡分表!A:A,0))=0,"",INDEX(单位卡分表!N:N,MATCH(B13,单位卡分表!A:A,0))),IF(AND(LEFT(B13,1)="4",C13=5),B13*100+1,""))</f>
        <v/>
      </c>
    </row>
    <row r="14" spans="1:29">
      <c r="A14" s="44" t="str">
        <f>IF(卡牌数值表!D14=0,"",卡牌数值表!D14)</f>
        <v/>
      </c>
      <c r="B14" s="44">
        <f>卡牌数值表!C14</f>
        <v>10019</v>
      </c>
      <c r="C14" s="44">
        <f>IF(LEFT(B14,1)="1",IFERROR(INDEX(单位卡分表!C:C,MATCH(B14,单位卡分表!A:A,0)),"未找到"),IF(LEFT(B14,1)="2",IFERROR(INDEX(技能卡分表!C:C,MATCH(B14,技能卡分表!A:A,0)),"未找到"),IF(LEFT(B14,1)="3",IFERROR(INDEX('永久加成分表（废弃）'!C:C,MATCH(B14,'永久加成分表（废弃）'!A:A,0)),"未找到"),IF(LEFT(B14,1)="4",IFERROR(INDEX(组件分表!D:D,MATCH(VALUE(LEFT(B14,4)),组件分表!A:A,0)),"未找到"),"不匹配"))))</f>
        <v>1</v>
      </c>
      <c r="D14" s="44">
        <f>IF(LEFT(B14,1)="1",IFERROR(INDEX(单位卡分表!E:E,MATCH(B14,单位卡分表!A:A,0)),"未找到"),IF(LEFT(B14,1)="2",IFERROR(INDEX(技能卡分表!E:E,MATCH(B14,技能卡分表!A:A,0)),"未找到"),IF(LEFT(B14,1)="3",IFERROR(INDEX('永久加成分表（废弃）'!E:E,MATCH(B14,'永久加成分表（废弃）'!A:A,0)),"未找到"),IF(LEFT(B14,1)="4",IFERROR(IF(INDEX(组件分表!D:D,MATCH(VALUE(LEFT(B14,4)),组件分表!A:A,0))=5,"",INDEX(组件分表!Y:Y,MATCH(VALUE(LEFT(B14,4)),组件分表!A:A,0))),"未找到"),"不匹配"))))</f>
        <v>1</v>
      </c>
      <c r="E14" s="44">
        <f t="shared" si="0"/>
        <v>19</v>
      </c>
      <c r="F14" s="44">
        <f>IF(LEFT(B14,1)="1",IFERROR(INDEX(单位卡分表!AL:AL,MATCH(B14,单位卡分表!A:A,0)),"未找到"),IF(LEFT(B14,1)="2",IFERROR(INDEX(技能卡分表!AJ:AJ,MATCH(B14,技能卡分表!A:A,0)),"未找到"),IF(LEFT(B14,1)="3",IFERROR(INDEX('永久加成分表（废弃）'!AC:AC,MATCH(B14,'永久加成分表（废弃）'!A:A,0)),"未找到"),IF(LEFT(B14,1)="4",IFERROR(IF(INDEX(组件分表!D:D,MATCH(VALUE(LEFT(B14,4)),组件分表!A:A,0))=5,"",INDEX(组件分表!Z:Z,MATCH(VALUE(LEFT(B14,4)),组件分表!A:A,0))),"未找到"),"不匹配"))))</f>
        <v>1</v>
      </c>
      <c r="G14" s="44">
        <f>IF(LEFT($B14,1)="1",IFERROR(INDEX(单位卡分表!F:F,MATCH($B14,单位卡分表!A:A,0)),"未找到"),IF(LEFT($B14,1)="2",IFERROR(INDEX(技能卡分表!F:F,MATCH($B14,技能卡分表!A:A,0)),"未找到"),IF(LEFT($B14,1)="3",IFERROR(INDEX('永久加成分表（废弃）'!F:F,MATCH($B14,'永久加成分表（废弃）'!A:A,0)),"未找到"),IF(LEFT($B14,1)="4",IFERROR(IF(INDEX(组件分表!D:D,MATCH(VALUE(LEFT($B14,4)),组件分表!A:A,0))=5,"",INDEX(组件分表!AA:AA,MATCH(VALUE(LEFT($B14,4)),组件分表!A:A,0))),"未找到"),"不匹配"))))</f>
        <v>1</v>
      </c>
      <c r="H14" s="44">
        <f>IF(LEFT($B14,1)="1",IFERROR(INDEX(单位卡分表!H:H,MATCH($B14,单位卡分表!A:A,0)),"未找到"),IF(LEFT($B14,1)="2",IFERROR(INDEX(技能卡分表!H:H,MATCH($B14,技能卡分表!A:A,0)),"未找到"),IF(LEFT($B14,1)="3",IFERROR(INDEX('永久加成分表（废弃）'!H:H,MATCH($B14,'永久加成分表（废弃）'!A:A,0)),"未找到"),IF(LEFT($B14,1)="4",RIGHT($B14,1),"不匹配"))))</f>
        <v>3</v>
      </c>
      <c r="I14" s="44">
        <f>卡牌数值表!J14</f>
        <v>0</v>
      </c>
      <c r="J14" s="44">
        <f>IF(卡牌数值表!L14=0,"",卡牌数值表!L14)</f>
        <v>6</v>
      </c>
      <c r="K14" s="44">
        <f>IF(卡牌数值表!M14=0,"",卡牌数值表!M14)</f>
        <v>36</v>
      </c>
      <c r="L14" s="44">
        <f>IF(卡牌数值表!N14=0,"",卡牌数值表!N14)</f>
        <v>13.6</v>
      </c>
      <c r="M14" s="44">
        <f>IF(卡牌数值表!O14=0,"",卡牌数值表!O14)</f>
        <v>0.65</v>
      </c>
      <c r="N14" s="44">
        <f>IF(卡牌数值表!P14=0,"",卡牌数值表!P14)</f>
        <v>0.12</v>
      </c>
      <c r="O14" s="44">
        <f>IF(卡牌数值表!Q14=0,"",卡牌数值表!Q14)</f>
        <v>1.66</v>
      </c>
      <c r="P14" s="44">
        <f>IF(卡牌数值表!R14=0,"",卡牌数值表!R14)</f>
        <v>1.47</v>
      </c>
      <c r="Q14" s="44" t="str">
        <f>IF(卡牌数值表!S14=0,"",卡牌数值表!S14)</f>
        <v/>
      </c>
      <c r="R14" s="44">
        <f>IF(OR(LEFT(B14,1)="1",LEFT(B14,1)="2"),卡牌数值表!H14,IF(AND(LEFT(B14,1)="4",C14&lt;&gt;5),卡牌数值表!H14,IF(LEFT(B14,1)="4","","")))</f>
        <v>100191</v>
      </c>
      <c r="S14" s="44">
        <f>IF(LEFT(B14,1)="1",IFERROR(INDEX(单位卡分表!K:K,MATCH(B14,单位卡分表!A:A,0)),"未找到"),IF(LEFT(B14,1)="2",IFERROR(INDEX(技能卡分表!K:K,MATCH(B14,技能卡分表!A:A,0)),"未找到"),IF(LEFT(B14,1)="3",IFERROR(INDEX('永久加成分表（废弃）'!K:K,MATCH(B14,'永久加成分表（废弃）'!A:A,0)),"未找到"),IF(LEFT(B14,1)="4",IFERROR(IF(INDEX(组件分表!D:D,MATCH(VALUE(LEFT(B14,4)),组件分表!A:A,0))=5,"",INDEX(组件分表!AB:AB,MATCH(VALUE(LEFT(B14,4)),组件分表!A:A,0))),"未找到"),"不匹配"))))</f>
        <v>1</v>
      </c>
      <c r="T14" s="44">
        <f>IF(LEFT(B14,1)="1",IFERROR(INDEX(单位卡分表!L:L,MATCH(B14,单位卡分表!A:A,0)),"未找到"),IF(LEFT(B14,1)="2",IFERROR(INDEX(技能卡分表!L:L,MATCH(B14,技能卡分表!A:A,0)),"未找到"),IF(LEFT(B14,1)="3",IFERROR(INDEX('永久加成分表（废弃）'!L:L,MATCH(B14,'永久加成分表（废弃）'!A:A,0)),"未找到"),IF(LEFT(B14,1)="4",IFERROR(IF(INDEX(组件分表!D:D,MATCH(VALUE(LEFT(B14,4)),组件分表!A:A,0))=5,"",INDEX(组件分表!AC:AC,MATCH(VALUE(LEFT(B14,4)),组件分表!A:A,0))),"未找到"),"不匹配"))))</f>
        <v>2</v>
      </c>
      <c r="U14" s="44"/>
      <c r="V14" s="44"/>
      <c r="W14" s="44">
        <f>IF(LEFT(B14,1)="1",IFERROR(IF(INDEX(单位卡分表!W:W,MATCH(B14,单位卡分表!A:A,0))=0,"",INDEX(单位卡分表!W:W,MATCH(B14,单位卡分表!A:A,0))),"未找到"),IF(LEFT(B14,1)="2",IFERROR(IF(INDEX(技能卡分表!W:W,MATCH(B14,技能卡分表!A:A,0))=0,"",INDEX(技能卡分表!W:W,MATCH(B14,技能卡分表!A:A,0))),"未找到"),IF(LEFT(B14,1)="3",IFERROR(IF(INDEX('永久加成分表（废弃）'!U:U,MATCH(B14,'永久加成分表（废弃）'!A:A,0))=0,"",INDEX('永久加成分表（废弃）'!U:U,MATCH(B14,'永久加成分表（废弃）'!A:A,0))),"未找到"),IF(LEFT(B14,1)="4",IFERROR(IF(INDEX("",MATCH(VALUE(LEFT(B14,4)),组件分表!A:A,0))=0,"",INDEX("",MATCH(VALUE(LEFT(B14,4)),组件分表!A:A,0))),"未找到"),"不匹配"))))</f>
        <v>61</v>
      </c>
      <c r="X14" s="44" t="str">
        <f>IF(LEFT(B14,1)="1",IFERROR(IF(INDEX(单位卡分表!X:X,MATCH(B14,单位卡分表!A:A,0))=0,"",INDEX(单位卡分表!X:X,MATCH(B14,单位卡分表!A:A,0))),"未找到"),IF(LEFT(B14,1)="2",IFERROR(IF(INDEX(技能卡分表!X:X,MATCH(B14,技能卡分表!A:A,0))=0,"",INDEX(技能卡分表!X:X,MATCH(B14,技能卡分表!A:A,0))),"未找到"),IF(LEFT(B14,1)="3",IFERROR(IF(INDEX('永久加成分表（废弃）'!V:V,MATCH(B14,'永久加成分表（废弃）'!A:A,0))=0,"",INDEX('永久加成分表（废弃）'!V:V,MATCH(B14,'永久加成分表（废弃）'!A:A,0))),"未找到"),IF(LEFT(B14,1)="4",IFERROR(IF(INDEX("",MATCH(VALUE(LEFT(B14,4)),组件分表!A:A,0))=0,"",INDEX("",MATCH(VALUE(LEFT(B14,4)),组件分表!A:A,0))),"未找到"),"不匹配"))))</f>
        <v/>
      </c>
      <c r="Y14" s="44" t="str">
        <f>IF(LEFT(B14,1)="1",IFERROR(IF(INDEX(单位卡分表!Y:Y,MATCH(B14,单位卡分表!A:A,0))=0,"",INDEX(单位卡分表!Y:Y,MATCH(B14,单位卡分表!A:A,0))),"未找到"),IF(LEFT(B14,1)="2",IFERROR(IF(INDEX(技能卡分表!Y:Y,MATCH(B14,技能卡分表!A:A,0))=0,"",INDEX(技能卡分表!Y:Y,MATCH(B14,技能卡分表!A:A,0))),"未找到"),IF(LEFT(B14,1)="3",IFERROR(IF(INDEX('永久加成分表（废弃）'!W:W,MATCH(B14,'永久加成分表（废弃）'!A:A,0))=0,"",INDEX('永久加成分表（废弃）'!W:W,MATCH(B14,'永久加成分表（废弃）'!A:A,0))),"未找到"),IF(LEFT(B14,1)="4",IFERROR(IF(INDEX("",MATCH(VALUE(LEFT(B14,4)),组件分表!A:A,0))=0,"",INDEX("",MATCH(VALUE(LEFT(B14,4)),组件分表!A:A,0))),"未找到"),"不匹配"))))</f>
        <v/>
      </c>
      <c r="Z14" s="44" t="str">
        <f>IF(LEFT(B14,1)="1",IFERROR(IF(INDEX("",MATCH(B14,单位卡分表!A:A,0))=0,"",INDEX("",MATCH(B14,单位卡分表!A:A,0))),"未找到"),IF(LEFT(B14,1)="2",IFERROR(IF(INDEX(技能卡分表!Z:Z,MATCH(B14,技能卡分表!A:A,0))=0,"",INDEX(技能卡分表!Z:Z,MATCH(B14,技能卡分表!A:A,0))),"未找到"),IF(LEFT(B14,1)="3",IFERROR(IF(INDEX('永久加成分表（废弃）'!X:X,MATCH(B14,'永久加成分表（废弃）'!A:A,0))=0,"",INDEX('永久加成分表（废弃）'!X:X,MATCH(B14,'永久加成分表（废弃）'!A:A,0))),"未找到"),IF(LEFT(B14,1)="4",IFERROR(IF(INDEX(组件分表!U:U,MATCH(VALUE(LEFT(B14,4)),组件分表!A:A,0))=0,"",INDEX(组件分表!U:U,MATCH(VALUE(LEFT(B14,4)),组件分表!A:A,0))),"未找到"),"不匹配"))))</f>
        <v>未找到</v>
      </c>
      <c r="AA14" s="44" t="str">
        <f>IF(LEFT(B14,1)="1",IFERROR(IF(INDEX("",MATCH(B14,单位卡分表!A:A,0))=0,"",INDEX("",MATCH(B14,单位卡分表!A:A,0))),"未找到"),IF(LEFT(B14,1)="2",IFERROR(IF(INDEX(技能卡分表!AA:AA,MATCH(B14,技能卡分表!A:A,0))=0,"",INDEX(技能卡分表!AA:AA,MATCH(B14,技能卡分表!A:A,0))),"未找到"),IF(LEFT(B14,1)="3",IFERROR(IF(INDEX("",MATCH(B14,'永久加成分表（废弃）'!A:A,0))=0,"",INDEX("",MATCH(B14,'永久加成分表（废弃）'!A:A,0))),"未找到"),IF(LEFT(B14,1)="4",IFERROR(IF(INDEX("",MATCH(VALUE(LEFT(B14,4)),组件分表!A:A,0))=0,"",INDEX("",MATCH(VALUE(LEFT(B14,4)),组件分表!A:A,0))),"未找到"),"不匹配"))))</f>
        <v>未找到</v>
      </c>
      <c r="AB14" s="44">
        <f>IF(LEFT(B14,1)="1",IFERROR(INDEX(单位卡分表!I:I,MATCH(B14,单位卡分表!A:A,0)),"未找到"),IF(LEFT(B14,1)="2",IFERROR(INDEX(技能卡分表!I:I,MATCH(B14,技能卡分表!A:A,0)),"未找到"),IF(LEFT(B14,1)="3",IFERROR(INDEX('永久加成分表（废弃）'!I:I,MATCH(B14,'永久加成分表（废弃）'!A:A,0)),"未找到"),IF(LEFT(B14,1)="4",IFERROR(INDEX(组件分表!I:I,MATCH(VALUE(LEFT(B14,4)),组件分表!A:A,0)),"未找到"),"不匹配"))))</f>
        <v>1</v>
      </c>
      <c r="AC14" s="44" t="str">
        <f>IF(LEFT(B14,1)="1",IF(INDEX(单位卡分表!N:N,MATCH(B14,单位卡分表!A:A,0))=0,"",INDEX(单位卡分表!N:N,MATCH(B14,单位卡分表!A:A,0))),IF(AND(LEFT(B14,1)="4",C14=5),B14*100+1,""))</f>
        <v/>
      </c>
    </row>
    <row r="15" spans="1:29">
      <c r="A15" s="44" t="str">
        <f>IF(卡牌数值表!D15=0,"",卡牌数值表!D15)</f>
        <v/>
      </c>
      <c r="B15" s="44">
        <f>卡牌数值表!C15</f>
        <v>10020</v>
      </c>
      <c r="C15" s="44">
        <f>IF(LEFT(B15,1)="1",IFERROR(INDEX(单位卡分表!C:C,MATCH(B15,单位卡分表!A:A,0)),"未找到"),IF(LEFT(B15,1)="2",IFERROR(INDEX(技能卡分表!C:C,MATCH(B15,技能卡分表!A:A,0)),"未找到"),IF(LEFT(B15,1)="3",IFERROR(INDEX('永久加成分表（废弃）'!C:C,MATCH(B15,'永久加成分表（废弃）'!A:A,0)),"未找到"),IF(LEFT(B15,1)="4",IFERROR(INDEX(组件分表!D:D,MATCH(VALUE(LEFT(B15,4)),组件分表!A:A,0)),"未找到"),"不匹配"))))</f>
        <v>6</v>
      </c>
      <c r="D15" s="44">
        <f>IF(LEFT(B15,1)="1",IFERROR(INDEX(单位卡分表!E:E,MATCH(B15,单位卡分表!A:A,0)),"未找到"),IF(LEFT(B15,1)="2",IFERROR(INDEX(技能卡分表!E:E,MATCH(B15,技能卡分表!A:A,0)),"未找到"),IF(LEFT(B15,1)="3",IFERROR(INDEX('永久加成分表（废弃）'!E:E,MATCH(B15,'永久加成分表（废弃）'!A:A,0)),"未找到"),IF(LEFT(B15,1)="4",IFERROR(IF(INDEX(组件分表!D:D,MATCH(VALUE(LEFT(B15,4)),组件分表!A:A,0))=5,"",INDEX(组件分表!Y:Y,MATCH(VALUE(LEFT(B15,4)),组件分表!A:A,0))),"未找到"),"不匹配"))))</f>
        <v>1</v>
      </c>
      <c r="E15" s="44">
        <f t="shared" si="0"/>
        <v>20</v>
      </c>
      <c r="F15" s="44">
        <f>IF(LEFT(B15,1)="1",IFERROR(INDEX(单位卡分表!AL:AL,MATCH(B15,单位卡分表!A:A,0)),"未找到"),IF(LEFT(B15,1)="2",IFERROR(INDEX(技能卡分表!AJ:AJ,MATCH(B15,技能卡分表!A:A,0)),"未找到"),IF(LEFT(B15,1)="3",IFERROR(INDEX('永久加成分表（废弃）'!AC:AC,MATCH(B15,'永久加成分表（废弃）'!A:A,0)),"未找到"),IF(LEFT(B15,1)="4",IFERROR(IF(INDEX(组件分表!D:D,MATCH(VALUE(LEFT(B15,4)),组件分表!A:A,0))=5,"",INDEX(组件分表!Z:Z,MATCH(VALUE(LEFT(B15,4)),组件分表!A:A,0))),"未找到"),"不匹配"))))</f>
        <v>1</v>
      </c>
      <c r="G15" s="44">
        <f>IF(LEFT($B15,1)="1",IFERROR(INDEX(单位卡分表!F:F,MATCH($B15,单位卡分表!A:A,0)),"未找到"),IF(LEFT($B15,1)="2",IFERROR(INDEX(技能卡分表!F:F,MATCH($B15,技能卡分表!A:A,0)),"未找到"),IF(LEFT($B15,1)="3",IFERROR(INDEX('永久加成分表（废弃）'!F:F,MATCH($B15,'永久加成分表（废弃）'!A:A,0)),"未找到"),IF(LEFT($B15,1)="4",IFERROR(IF(INDEX(组件分表!D:D,MATCH(VALUE(LEFT($B15,4)),组件分表!A:A,0))=5,"",INDEX(组件分表!AA:AA,MATCH(VALUE(LEFT($B15,4)),组件分表!A:A,0))),"未找到"),"不匹配"))))</f>
        <v>3</v>
      </c>
      <c r="H15" s="44">
        <f>IF(LEFT($B15,1)="1",IFERROR(INDEX(单位卡分表!H:H,MATCH($B15,单位卡分表!A:A,0)),"未找到"),IF(LEFT($B15,1)="2",IFERROR(INDEX(技能卡分表!H:H,MATCH($B15,技能卡分表!A:A,0)),"未找到"),IF(LEFT($B15,1)="3",IFERROR(INDEX('永久加成分表（废弃）'!H:H,MATCH($B15,'永久加成分表（废弃）'!A:A,0)),"未找到"),IF(LEFT($B15,1)="4",RIGHT($B15,1),"不匹配"))))</f>
        <v>3</v>
      </c>
      <c r="I15" s="44">
        <f>卡牌数值表!J15</f>
        <v>0</v>
      </c>
      <c r="J15" s="44">
        <f>IF(卡牌数值表!L15=0,"",卡牌数值表!L15)</f>
        <v>5</v>
      </c>
      <c r="K15" s="44">
        <f>IF(卡牌数值表!M15=0,"",卡牌数值表!M15)</f>
        <v>1</v>
      </c>
      <c r="L15" s="44">
        <f>IF(卡牌数值表!N15=0,"",卡牌数值表!N15)</f>
        <v>11.4</v>
      </c>
      <c r="M15" s="44">
        <f>IF(卡牌数值表!O15=0,"",卡牌数值表!O15)</f>
        <v>0.5</v>
      </c>
      <c r="N15" s="44">
        <f>IF(卡牌数值表!P15=0,"",卡牌数值表!P15)</f>
        <v>0.1</v>
      </c>
      <c r="O15" s="44">
        <f>IF(卡牌数值表!Q15=0,"",卡牌数值表!Q15)</f>
        <v>0.44</v>
      </c>
      <c r="P15" s="44">
        <f>IF(卡牌数值表!R15=0,"",卡牌数值表!R15)</f>
        <v>1.47</v>
      </c>
      <c r="Q15" s="44" t="str">
        <f>IF(卡牌数值表!S15=0,"",卡牌数值表!S15)</f>
        <v/>
      </c>
      <c r="R15" s="44">
        <f>IF(OR(LEFT(B15,1)="1",LEFT(B15,1)="2"),卡牌数值表!H15,IF(AND(LEFT(B15,1)="4",C15&lt;&gt;5),卡牌数值表!H15,IF(LEFT(B15,1)="4","","")))</f>
        <v>100201</v>
      </c>
      <c r="S15" s="44">
        <f>IF(LEFT(B15,1)="1",IFERROR(INDEX(单位卡分表!K:K,MATCH(B15,单位卡分表!A:A,0)),"未找到"),IF(LEFT(B15,1)="2",IFERROR(INDEX(技能卡分表!K:K,MATCH(B15,技能卡分表!A:A,0)),"未找到"),IF(LEFT(B15,1)="3",IFERROR(INDEX('永久加成分表（废弃）'!K:K,MATCH(B15,'永久加成分表（废弃）'!A:A,0)),"未找到"),IF(LEFT(B15,1)="4",IFERROR(IF(INDEX(组件分表!D:D,MATCH(VALUE(LEFT(B15,4)),组件分表!A:A,0))=5,"",INDEX(组件分表!AB:AB,MATCH(VALUE(LEFT(B15,4)),组件分表!A:A,0))),"未找到"),"不匹配"))))</f>
        <v>1</v>
      </c>
      <c r="T15" s="44">
        <f>IF(LEFT(B15,1)="1",IFERROR(INDEX(单位卡分表!L:L,MATCH(B15,单位卡分表!A:A,0)),"未找到"),IF(LEFT(B15,1)="2",IFERROR(INDEX(技能卡分表!L:L,MATCH(B15,技能卡分表!A:A,0)),"未找到"),IF(LEFT(B15,1)="3",IFERROR(INDEX('永久加成分表（废弃）'!L:L,MATCH(B15,'永久加成分表（废弃）'!A:A,0)),"未找到"),IF(LEFT(B15,1)="4",IFERROR(IF(INDEX(组件分表!D:D,MATCH(VALUE(LEFT(B15,4)),组件分表!A:A,0))=5,"",INDEX(组件分表!AC:AC,MATCH(VALUE(LEFT(B15,4)),组件分表!A:A,0))),"未找到"),"不匹配"))))</f>
        <v>5</v>
      </c>
      <c r="U15" s="44"/>
      <c r="V15" s="44"/>
      <c r="W15" s="44" t="str">
        <f>IF(LEFT(B15,1)="1",IFERROR(IF(INDEX(单位卡分表!W:W,MATCH(B15,单位卡分表!A:A,0))=0,"",INDEX(单位卡分表!W:W,MATCH(B15,单位卡分表!A:A,0))),"未找到"),IF(LEFT(B15,1)="2",IFERROR(IF(INDEX(技能卡分表!W:W,MATCH(B15,技能卡分表!A:A,0))=0,"",INDEX(技能卡分表!W:W,MATCH(B15,技能卡分表!A:A,0))),"未找到"),IF(LEFT(B15,1)="3",IFERROR(IF(INDEX('永久加成分表（废弃）'!U:U,MATCH(B15,'永久加成分表（废弃）'!A:A,0))=0,"",INDEX('永久加成分表（废弃）'!U:U,MATCH(B15,'永久加成分表（废弃）'!A:A,0))),"未找到"),IF(LEFT(B15,1)="4",IFERROR(IF(INDEX("",MATCH(VALUE(LEFT(B15,4)),组件分表!A:A,0))=0,"",INDEX("",MATCH(VALUE(LEFT(B15,4)),组件分表!A:A,0))),"未找到"),"不匹配"))))</f>
        <v/>
      </c>
      <c r="X15" s="44" t="str">
        <f>IF(LEFT(B15,1)="1",IFERROR(IF(INDEX(单位卡分表!X:X,MATCH(B15,单位卡分表!A:A,0))=0,"",INDEX(单位卡分表!X:X,MATCH(B15,单位卡分表!A:A,0))),"未找到"),IF(LEFT(B15,1)="2",IFERROR(IF(INDEX(技能卡分表!X:X,MATCH(B15,技能卡分表!A:A,0))=0,"",INDEX(技能卡分表!X:X,MATCH(B15,技能卡分表!A:A,0))),"未找到"),IF(LEFT(B15,1)="3",IFERROR(IF(INDEX('永久加成分表（废弃）'!V:V,MATCH(B15,'永久加成分表（废弃）'!A:A,0))=0,"",INDEX('永久加成分表（废弃）'!V:V,MATCH(B15,'永久加成分表（废弃）'!A:A,0))),"未找到"),IF(LEFT(B15,1)="4",IFERROR(IF(INDEX("",MATCH(VALUE(LEFT(B15,4)),组件分表!A:A,0))=0,"",INDEX("",MATCH(VALUE(LEFT(B15,4)),组件分表!A:A,0))),"未找到"),"不匹配"))))</f>
        <v/>
      </c>
      <c r="Y15" s="44" t="str">
        <f>IF(LEFT(B15,1)="1",IFERROR(IF(INDEX(单位卡分表!Y:Y,MATCH(B15,单位卡分表!A:A,0))=0,"",INDEX(单位卡分表!Y:Y,MATCH(B15,单位卡分表!A:A,0))),"未找到"),IF(LEFT(B15,1)="2",IFERROR(IF(INDEX(技能卡分表!Y:Y,MATCH(B15,技能卡分表!A:A,0))=0,"",INDEX(技能卡分表!Y:Y,MATCH(B15,技能卡分表!A:A,0))),"未找到"),IF(LEFT(B15,1)="3",IFERROR(IF(INDEX('永久加成分表（废弃）'!W:W,MATCH(B15,'永久加成分表（废弃）'!A:A,0))=0,"",INDEX('永久加成分表（废弃）'!W:W,MATCH(B15,'永久加成分表（废弃）'!A:A,0))),"未找到"),IF(LEFT(B15,1)="4",IFERROR(IF(INDEX("",MATCH(VALUE(LEFT(B15,4)),组件分表!A:A,0))=0,"",INDEX("",MATCH(VALUE(LEFT(B15,4)),组件分表!A:A,0))),"未找到"),"不匹配"))))</f>
        <v/>
      </c>
      <c r="Z15" s="44" t="str">
        <f>IF(LEFT(B15,1)="1",IFERROR(IF(INDEX("",MATCH(B15,单位卡分表!A:A,0))=0,"",INDEX("",MATCH(B15,单位卡分表!A:A,0))),"未找到"),IF(LEFT(B15,1)="2",IFERROR(IF(INDEX(技能卡分表!Z:Z,MATCH(B15,技能卡分表!A:A,0))=0,"",INDEX(技能卡分表!Z:Z,MATCH(B15,技能卡分表!A:A,0))),"未找到"),IF(LEFT(B15,1)="3",IFERROR(IF(INDEX('永久加成分表（废弃）'!X:X,MATCH(B15,'永久加成分表（废弃）'!A:A,0))=0,"",INDEX('永久加成分表（废弃）'!X:X,MATCH(B15,'永久加成分表（废弃）'!A:A,0))),"未找到"),IF(LEFT(B15,1)="4",IFERROR(IF(INDEX(组件分表!U:U,MATCH(VALUE(LEFT(B15,4)),组件分表!A:A,0))=0,"",INDEX(组件分表!U:U,MATCH(VALUE(LEFT(B15,4)),组件分表!A:A,0))),"未找到"),"不匹配"))))</f>
        <v>未找到</v>
      </c>
      <c r="AA15" s="44" t="str">
        <f>IF(LEFT(B15,1)="1",IFERROR(IF(INDEX("",MATCH(B15,单位卡分表!A:A,0))=0,"",INDEX("",MATCH(B15,单位卡分表!A:A,0))),"未找到"),IF(LEFT(B15,1)="2",IFERROR(IF(INDEX(技能卡分表!AA:AA,MATCH(B15,技能卡分表!A:A,0))=0,"",INDEX(技能卡分表!AA:AA,MATCH(B15,技能卡分表!A:A,0))),"未找到"),IF(LEFT(B15,1)="3",IFERROR(IF(INDEX("",MATCH(B15,'永久加成分表（废弃）'!A:A,0))=0,"",INDEX("",MATCH(B15,'永久加成分表（废弃）'!A:A,0))),"未找到"),IF(LEFT(B15,1)="4",IFERROR(IF(INDEX("",MATCH(VALUE(LEFT(B15,4)),组件分表!A:A,0))=0,"",INDEX("",MATCH(VALUE(LEFT(B15,4)),组件分表!A:A,0))),"未找到"),"不匹配"))))</f>
        <v>未找到</v>
      </c>
      <c r="AB15" s="44">
        <f>IF(LEFT(B15,1)="1",IFERROR(INDEX(单位卡分表!I:I,MATCH(B15,单位卡分表!A:A,0)),"未找到"),IF(LEFT(B15,1)="2",IFERROR(INDEX(技能卡分表!I:I,MATCH(B15,技能卡分表!A:A,0)),"未找到"),IF(LEFT(B15,1)="3",IFERROR(INDEX('永久加成分表（废弃）'!I:I,MATCH(B15,'永久加成分表（废弃）'!A:A,0)),"未找到"),IF(LEFT(B15,1)="4",IFERROR(INDEX(组件分表!I:I,MATCH(VALUE(LEFT(B15,4)),组件分表!A:A,0)),"未找到"),"不匹配"))))</f>
        <v>0</v>
      </c>
      <c r="AC15" s="44" t="str">
        <f>IF(LEFT(B15,1)="1",IF(INDEX(单位卡分表!N:N,MATCH(B15,单位卡分表!A:A,0))=0,"",INDEX(单位卡分表!N:N,MATCH(B15,单位卡分表!A:A,0))),IF(AND(LEFT(B15,1)="4",C15=5),B15*100+1,""))</f>
        <v/>
      </c>
    </row>
    <row r="16" spans="1:29">
      <c r="A16" s="44" t="str">
        <f>IF(卡牌数值表!D16=0,"",卡牌数值表!D16)</f>
        <v/>
      </c>
      <c r="B16" s="44">
        <f>卡牌数值表!C16</f>
        <v>10021</v>
      </c>
      <c r="C16" s="44">
        <f>IF(LEFT(B16,1)="1",IFERROR(INDEX(单位卡分表!C:C,MATCH(B16,单位卡分表!A:A,0)),"未找到"),IF(LEFT(B16,1)="2",IFERROR(INDEX(技能卡分表!C:C,MATCH(B16,技能卡分表!A:A,0)),"未找到"),IF(LEFT(B16,1)="3",IFERROR(INDEX('永久加成分表（废弃）'!C:C,MATCH(B16,'永久加成分表（废弃）'!A:A,0)),"未找到"),IF(LEFT(B16,1)="4",IFERROR(INDEX(组件分表!D:D,MATCH(VALUE(LEFT(B16,4)),组件分表!A:A,0)),"未找到"),"不匹配"))))</f>
        <v>1</v>
      </c>
      <c r="D16" s="44">
        <f>IF(LEFT(B16,1)="1",IFERROR(INDEX(单位卡分表!E:E,MATCH(B16,单位卡分表!A:A,0)),"未找到"),IF(LEFT(B16,1)="2",IFERROR(INDEX(技能卡分表!E:E,MATCH(B16,技能卡分表!A:A,0)),"未找到"),IF(LEFT(B16,1)="3",IFERROR(INDEX('永久加成分表（废弃）'!E:E,MATCH(B16,'永久加成分表（废弃）'!A:A,0)),"未找到"),IF(LEFT(B16,1)="4",IFERROR(IF(INDEX(组件分表!D:D,MATCH(VALUE(LEFT(B16,4)),组件分表!A:A,0))=5,"",INDEX(组件分表!Y:Y,MATCH(VALUE(LEFT(B16,4)),组件分表!A:A,0))),"未找到"),"不匹配"))))</f>
        <v>1</v>
      </c>
      <c r="E16" s="44">
        <f t="shared" si="0"/>
        <v>21</v>
      </c>
      <c r="F16" s="44">
        <f>IF(LEFT(B16,1)="1",IFERROR(INDEX(单位卡分表!AL:AL,MATCH(B16,单位卡分表!A:A,0)),"未找到"),IF(LEFT(B16,1)="2",IFERROR(INDEX(技能卡分表!AJ:AJ,MATCH(B16,技能卡分表!A:A,0)),"未找到"),IF(LEFT(B16,1)="3",IFERROR(INDEX('永久加成分表（废弃）'!AC:AC,MATCH(B16,'永久加成分表（废弃）'!A:A,0)),"未找到"),IF(LEFT(B16,1)="4",IFERROR(IF(INDEX(组件分表!D:D,MATCH(VALUE(LEFT(B16,4)),组件分表!A:A,0))=5,"",INDEX(组件分表!Z:Z,MATCH(VALUE(LEFT(B16,4)),组件分表!A:A,0))),"未找到"),"不匹配"))))</f>
        <v>1</v>
      </c>
      <c r="G16" s="44">
        <f>IF(LEFT($B16,1)="1",IFERROR(INDEX(单位卡分表!F:F,MATCH($B16,单位卡分表!A:A,0)),"未找到"),IF(LEFT($B16,1)="2",IFERROR(INDEX(技能卡分表!F:F,MATCH($B16,技能卡分表!A:A,0)),"未找到"),IF(LEFT($B16,1)="3",IFERROR(INDEX('永久加成分表（废弃）'!F:F,MATCH($B16,'永久加成分表（废弃）'!A:A,0)),"未找到"),IF(LEFT($B16,1)="4",IFERROR(IF(INDEX(组件分表!D:D,MATCH(VALUE(LEFT($B16,4)),组件分表!A:A,0))=5,"",INDEX(组件分表!AA:AA,MATCH(VALUE(LEFT($B16,4)),组件分表!A:A,0))),"未找到"),"不匹配"))))</f>
        <v>1</v>
      </c>
      <c r="H16" s="44">
        <f>IF(LEFT($B16,1)="1",IFERROR(INDEX(单位卡分表!H:H,MATCH($B16,单位卡分表!A:A,0)),"未找到"),IF(LEFT($B16,1)="2",IFERROR(INDEX(技能卡分表!H:H,MATCH($B16,技能卡分表!A:A,0)),"未找到"),IF(LEFT($B16,1)="3",IFERROR(INDEX('永久加成分表（废弃）'!H:H,MATCH($B16,'永久加成分表（废弃）'!A:A,0)),"未找到"),IF(LEFT($B16,1)="4",RIGHT($B16,1),"不匹配"))))</f>
        <v>3</v>
      </c>
      <c r="I16" s="44">
        <f>卡牌数值表!J16</f>
        <v>0</v>
      </c>
      <c r="J16" s="44">
        <f>IF(卡牌数值表!L16=0,"",卡牌数值表!L16)</f>
        <v>4</v>
      </c>
      <c r="K16" s="44">
        <f>IF(卡牌数值表!M16=0,"",卡牌数值表!M16)</f>
        <v>56</v>
      </c>
      <c r="L16" s="44">
        <f>IF(卡牌数值表!N16=0,"",卡牌数值表!N16)</f>
        <v>13.6</v>
      </c>
      <c r="M16" s="44">
        <f>IF(卡牌数值表!O16=0,"",卡牌数值表!O16)</f>
        <v>0.65</v>
      </c>
      <c r="N16" s="44">
        <f>IF(卡牌数值表!P16=0,"",卡牌数值表!P16)</f>
        <v>0.12</v>
      </c>
      <c r="O16" s="44">
        <f>IF(卡牌数值表!Q16=0,"",卡牌数值表!Q16)</f>
        <v>1.66</v>
      </c>
      <c r="P16" s="44">
        <f>IF(卡牌数值表!R16=0,"",卡牌数值表!R16)</f>
        <v>1.47</v>
      </c>
      <c r="Q16" s="44" t="str">
        <f>IF(卡牌数值表!S16=0,"",卡牌数值表!S16)</f>
        <v/>
      </c>
      <c r="R16" s="44">
        <f>IF(OR(LEFT(B16,1)="1",LEFT(B16,1)="2"),卡牌数值表!H16,IF(AND(LEFT(B16,1)="4",C16&lt;&gt;5),卡牌数值表!H16,IF(LEFT(B16,1)="4","","")))</f>
        <v>100211</v>
      </c>
      <c r="S16" s="44">
        <f>IF(LEFT(B16,1)="1",IFERROR(INDEX(单位卡分表!K:K,MATCH(B16,单位卡分表!A:A,0)),"未找到"),IF(LEFT(B16,1)="2",IFERROR(INDEX(技能卡分表!K:K,MATCH(B16,技能卡分表!A:A,0)),"未找到"),IF(LEFT(B16,1)="3",IFERROR(INDEX('永久加成分表（废弃）'!K:K,MATCH(B16,'永久加成分表（废弃）'!A:A,0)),"未找到"),IF(LEFT(B16,1)="4",IFERROR(IF(INDEX(组件分表!D:D,MATCH(VALUE(LEFT(B16,4)),组件分表!A:A,0))=5,"",INDEX(组件分表!AB:AB,MATCH(VALUE(LEFT(B16,4)),组件分表!A:A,0))),"未找到"),"不匹配"))))</f>
        <v>1</v>
      </c>
      <c r="T16" s="44">
        <f>IF(LEFT(B16,1)="1",IFERROR(INDEX(单位卡分表!L:L,MATCH(B16,单位卡分表!A:A,0)),"未找到"),IF(LEFT(B16,1)="2",IFERROR(INDEX(技能卡分表!L:L,MATCH(B16,技能卡分表!A:A,0)),"未找到"),IF(LEFT(B16,1)="3",IFERROR(INDEX('永久加成分表（废弃）'!L:L,MATCH(B16,'永久加成分表（废弃）'!A:A,0)),"未找到"),IF(LEFT(B16,1)="4",IFERROR(IF(INDEX(组件分表!D:D,MATCH(VALUE(LEFT(B16,4)),组件分表!A:A,0))=5,"",INDEX(组件分表!AC:AC,MATCH(VALUE(LEFT(B16,4)),组件分表!A:A,0))),"未找到"),"不匹配"))))</f>
        <v>2</v>
      </c>
      <c r="U16" s="44"/>
      <c r="V16" s="44"/>
      <c r="W16" s="44" t="str">
        <f>IF(LEFT(B16,1)="1",IFERROR(IF(INDEX(单位卡分表!W:W,MATCH(B16,单位卡分表!A:A,0))=0,"",INDEX(单位卡分表!W:W,MATCH(B16,单位卡分表!A:A,0))),"未找到"),IF(LEFT(B16,1)="2",IFERROR(IF(INDEX(技能卡分表!W:W,MATCH(B16,技能卡分表!A:A,0))=0,"",INDEX(技能卡分表!W:W,MATCH(B16,技能卡分表!A:A,0))),"未找到"),IF(LEFT(B16,1)="3",IFERROR(IF(INDEX('永久加成分表（废弃）'!U:U,MATCH(B16,'永久加成分表（废弃）'!A:A,0))=0,"",INDEX('永久加成分表（废弃）'!U:U,MATCH(B16,'永久加成分表（废弃）'!A:A,0))),"未找到"),IF(LEFT(B16,1)="4",IFERROR(IF(INDEX("",MATCH(VALUE(LEFT(B16,4)),组件分表!A:A,0))=0,"",INDEX("",MATCH(VALUE(LEFT(B16,4)),组件分表!A:A,0))),"未找到"),"不匹配"))))</f>
        <v/>
      </c>
      <c r="X16" s="44" t="str">
        <f>IF(LEFT(B16,1)="1",IFERROR(IF(INDEX(单位卡分表!X:X,MATCH(B16,单位卡分表!A:A,0))=0,"",INDEX(单位卡分表!X:X,MATCH(B16,单位卡分表!A:A,0))),"未找到"),IF(LEFT(B16,1)="2",IFERROR(IF(INDEX(技能卡分表!X:X,MATCH(B16,技能卡分表!A:A,0))=0,"",INDEX(技能卡分表!X:X,MATCH(B16,技能卡分表!A:A,0))),"未找到"),IF(LEFT(B16,1)="3",IFERROR(IF(INDEX('永久加成分表（废弃）'!V:V,MATCH(B16,'永久加成分表（废弃）'!A:A,0))=0,"",INDEX('永久加成分表（废弃）'!V:V,MATCH(B16,'永久加成分表（废弃）'!A:A,0))),"未找到"),IF(LEFT(B16,1)="4",IFERROR(IF(INDEX("",MATCH(VALUE(LEFT(B16,4)),组件分表!A:A,0))=0,"",INDEX("",MATCH(VALUE(LEFT(B16,4)),组件分表!A:A,0))),"未找到"),"不匹配"))))</f>
        <v/>
      </c>
      <c r="Y16" s="44" t="str">
        <f>IF(LEFT(B16,1)="1",IFERROR(IF(INDEX(单位卡分表!Y:Y,MATCH(B16,单位卡分表!A:A,0))=0,"",INDEX(单位卡分表!Y:Y,MATCH(B16,单位卡分表!A:A,0))),"未找到"),IF(LEFT(B16,1)="2",IFERROR(IF(INDEX(技能卡分表!Y:Y,MATCH(B16,技能卡分表!A:A,0))=0,"",INDEX(技能卡分表!Y:Y,MATCH(B16,技能卡分表!A:A,0))),"未找到"),IF(LEFT(B16,1)="3",IFERROR(IF(INDEX('永久加成分表（废弃）'!W:W,MATCH(B16,'永久加成分表（废弃）'!A:A,0))=0,"",INDEX('永久加成分表（废弃）'!W:W,MATCH(B16,'永久加成分表（废弃）'!A:A,0))),"未找到"),IF(LEFT(B16,1)="4",IFERROR(IF(INDEX("",MATCH(VALUE(LEFT(B16,4)),组件分表!A:A,0))=0,"",INDEX("",MATCH(VALUE(LEFT(B16,4)),组件分表!A:A,0))),"未找到"),"不匹配"))))</f>
        <v/>
      </c>
      <c r="Z16" s="44" t="str">
        <f>IF(LEFT(B16,1)="1",IFERROR(IF(INDEX("",MATCH(B16,单位卡分表!A:A,0))=0,"",INDEX("",MATCH(B16,单位卡分表!A:A,0))),"未找到"),IF(LEFT(B16,1)="2",IFERROR(IF(INDEX(技能卡分表!Z:Z,MATCH(B16,技能卡分表!A:A,0))=0,"",INDEX(技能卡分表!Z:Z,MATCH(B16,技能卡分表!A:A,0))),"未找到"),IF(LEFT(B16,1)="3",IFERROR(IF(INDEX('永久加成分表（废弃）'!X:X,MATCH(B16,'永久加成分表（废弃）'!A:A,0))=0,"",INDEX('永久加成分表（废弃）'!X:X,MATCH(B16,'永久加成分表（废弃）'!A:A,0))),"未找到"),IF(LEFT(B16,1)="4",IFERROR(IF(INDEX(组件分表!U:U,MATCH(VALUE(LEFT(B16,4)),组件分表!A:A,0))=0,"",INDEX(组件分表!U:U,MATCH(VALUE(LEFT(B16,4)),组件分表!A:A,0))),"未找到"),"不匹配"))))</f>
        <v>未找到</v>
      </c>
      <c r="AA16" s="44" t="str">
        <f>IF(LEFT(B16,1)="1",IFERROR(IF(INDEX("",MATCH(B16,单位卡分表!A:A,0))=0,"",INDEX("",MATCH(B16,单位卡分表!A:A,0))),"未找到"),IF(LEFT(B16,1)="2",IFERROR(IF(INDEX(技能卡分表!AA:AA,MATCH(B16,技能卡分表!A:A,0))=0,"",INDEX(技能卡分表!AA:AA,MATCH(B16,技能卡分表!A:A,0))),"未找到"),IF(LEFT(B16,1)="3",IFERROR(IF(INDEX("",MATCH(B16,'永久加成分表（废弃）'!A:A,0))=0,"",INDEX("",MATCH(B16,'永久加成分表（废弃）'!A:A,0))),"未找到"),IF(LEFT(B16,1)="4",IFERROR(IF(INDEX("",MATCH(VALUE(LEFT(B16,4)),组件分表!A:A,0))=0,"",INDEX("",MATCH(VALUE(LEFT(B16,4)),组件分表!A:A,0))),"未找到"),"不匹配"))))</f>
        <v>未找到</v>
      </c>
      <c r="AB16" s="44">
        <f>IF(LEFT(B16,1)="1",IFERROR(INDEX(单位卡分表!I:I,MATCH(B16,单位卡分表!A:A,0)),"未找到"),IF(LEFT(B16,1)="2",IFERROR(INDEX(技能卡分表!I:I,MATCH(B16,技能卡分表!A:A,0)),"未找到"),IF(LEFT(B16,1)="3",IFERROR(INDEX('永久加成分表（废弃）'!I:I,MATCH(B16,'永久加成分表（废弃）'!A:A,0)),"未找到"),IF(LEFT(B16,1)="4",IFERROR(INDEX(组件分表!I:I,MATCH(VALUE(LEFT(B16,4)),组件分表!A:A,0)),"未找到"),"不匹配"))))</f>
        <v>0</v>
      </c>
      <c r="AC16" s="44" t="str">
        <f>IF(LEFT(B16,1)="1",IF(INDEX(单位卡分表!N:N,MATCH(B16,单位卡分表!A:A,0))=0,"",INDEX(单位卡分表!N:N,MATCH(B16,单位卡分表!A:A,0))),IF(AND(LEFT(B16,1)="4",C16=5),B16*100+1,""))</f>
        <v/>
      </c>
    </row>
    <row r="17" spans="1:29">
      <c r="A17" s="44" t="str">
        <f>IF(卡牌数值表!D17=0,"",卡牌数值表!D17)</f>
        <v>##</v>
      </c>
      <c r="B17" s="44">
        <f>卡牌数值表!C17</f>
        <v>10022</v>
      </c>
      <c r="C17" s="44">
        <f>IF(LEFT(B17,1)="1",IFERROR(INDEX(单位卡分表!C:C,MATCH(B17,单位卡分表!A:A,0)),"未找到"),IF(LEFT(B17,1)="2",IFERROR(INDEX(技能卡分表!C:C,MATCH(B17,技能卡分表!A:A,0)),"未找到"),IF(LEFT(B17,1)="3",IFERROR(INDEX('永久加成分表（废弃）'!C:C,MATCH(B17,'永久加成分表（废弃）'!A:A,0)),"未找到"),IF(LEFT(B17,1)="4",IFERROR(INDEX(组件分表!D:D,MATCH(VALUE(LEFT(B17,4)),组件分表!A:A,0)),"未找到"),"不匹配"))))</f>
        <v>1</v>
      </c>
      <c r="D17" s="44">
        <f>IF(LEFT(B17,1)="1",IFERROR(INDEX(单位卡分表!E:E,MATCH(B17,单位卡分表!A:A,0)),"未找到"),IF(LEFT(B17,1)="2",IFERROR(INDEX(技能卡分表!E:E,MATCH(B17,技能卡分表!A:A,0)),"未找到"),IF(LEFT(B17,1)="3",IFERROR(INDEX('永久加成分表（废弃）'!E:E,MATCH(B17,'永久加成分表（废弃）'!A:A,0)),"未找到"),IF(LEFT(B17,1)="4",IFERROR(IF(INDEX(组件分表!D:D,MATCH(VALUE(LEFT(B17,4)),组件分表!A:A,0))=5,"",INDEX(组件分表!Y:Y,MATCH(VALUE(LEFT(B17,4)),组件分表!A:A,0))),"未找到"),"不匹配"))))</f>
        <v>1</v>
      </c>
      <c r="E17" s="44">
        <f t="shared" si="0"/>
        <v>22</v>
      </c>
      <c r="F17" s="44">
        <f>IF(LEFT(B17,1)="1",IFERROR(INDEX(单位卡分表!AL:AL,MATCH(B17,单位卡分表!A:A,0)),"未找到"),IF(LEFT(B17,1)="2",IFERROR(INDEX(技能卡分表!AJ:AJ,MATCH(B17,技能卡分表!A:A,0)),"未找到"),IF(LEFT(B17,1)="3",IFERROR(INDEX('永久加成分表（废弃）'!AC:AC,MATCH(B17,'永久加成分表（废弃）'!A:A,0)),"未找到"),IF(LEFT(B17,1)="4",IFERROR(IF(INDEX(组件分表!D:D,MATCH(VALUE(LEFT(B17,4)),组件分表!A:A,0))=5,"",INDEX(组件分表!Z:Z,MATCH(VALUE(LEFT(B17,4)),组件分表!A:A,0))),"未找到"),"不匹配"))))</f>
        <v>1</v>
      </c>
      <c r="G17" s="44">
        <f>IF(LEFT($B17,1)="1",IFERROR(INDEX(单位卡分表!F:F,MATCH($B17,单位卡分表!A:A,0)),"未找到"),IF(LEFT($B17,1)="2",IFERROR(INDEX(技能卡分表!F:F,MATCH($B17,技能卡分表!A:A,0)),"未找到"),IF(LEFT($B17,1)="3",IFERROR(INDEX('永久加成分表（废弃）'!F:F,MATCH($B17,'永久加成分表（废弃）'!A:A,0)),"未找到"),IF(LEFT($B17,1)="4",IFERROR(IF(INDEX(组件分表!D:D,MATCH(VALUE(LEFT($B17,4)),组件分表!A:A,0))=5,"",INDEX(组件分表!AA:AA,MATCH(VALUE(LEFT($B17,4)),组件分表!A:A,0))),"未找到"),"不匹配"))))</f>
        <v>4</v>
      </c>
      <c r="H17" s="44">
        <f>IF(LEFT($B17,1)="1",IFERROR(INDEX(单位卡分表!H:H,MATCH($B17,单位卡分表!A:A,0)),"未找到"),IF(LEFT($B17,1)="2",IFERROR(INDEX(技能卡分表!H:H,MATCH($B17,技能卡分表!A:A,0)),"未找到"),IF(LEFT($B17,1)="3",IFERROR(INDEX('永久加成分表（废弃）'!H:H,MATCH($B17,'永久加成分表（废弃）'!A:A,0)),"未找到"),IF(LEFT($B17,1)="4",RIGHT($B17,1),"不匹配"))))</f>
        <v>3</v>
      </c>
      <c r="I17" s="44">
        <f>卡牌数值表!J17</f>
        <v>0</v>
      </c>
      <c r="J17" s="44">
        <f>IF(卡牌数值表!L17=0,"",卡牌数值表!L17)</f>
        <v>2</v>
      </c>
      <c r="K17" s="44">
        <f>IF(卡牌数值表!M17=0,"",卡牌数值表!M17)</f>
        <v>38</v>
      </c>
      <c r="L17" s="44">
        <f>IF(卡牌数值表!N17=0,"",卡牌数值表!N17)</f>
        <v>13.6</v>
      </c>
      <c r="M17" s="44">
        <f>IF(卡牌数值表!O17=0,"",卡牌数值表!O17)</f>
        <v>0.65</v>
      </c>
      <c r="N17" s="44">
        <f>IF(卡牌数值表!P17=0,"",卡牌数值表!P17)</f>
        <v>0.12</v>
      </c>
      <c r="O17" s="44">
        <f>IF(卡牌数值表!Q17=0,"",卡牌数值表!Q17)</f>
        <v>1.66</v>
      </c>
      <c r="P17" s="44">
        <f>IF(卡牌数值表!R17=0,"",卡牌数值表!R17)</f>
        <v>1.47</v>
      </c>
      <c r="Q17" s="44" t="str">
        <f>IF(卡牌数值表!S17=0,"",卡牌数值表!S17)</f>
        <v/>
      </c>
      <c r="R17" s="44">
        <f>IF(OR(LEFT(B17,1)="1",LEFT(B17,1)="2"),卡牌数值表!H17,IF(AND(LEFT(B17,1)="4",C17&lt;&gt;5),卡牌数值表!H17,IF(LEFT(B17,1)="4","","")))</f>
        <v>100221</v>
      </c>
      <c r="S17" s="44">
        <f>IF(LEFT(B17,1)="1",IFERROR(INDEX(单位卡分表!K:K,MATCH(B17,单位卡分表!A:A,0)),"未找到"),IF(LEFT(B17,1)="2",IFERROR(INDEX(技能卡分表!K:K,MATCH(B17,技能卡分表!A:A,0)),"未找到"),IF(LEFT(B17,1)="3",IFERROR(INDEX('永久加成分表（废弃）'!K:K,MATCH(B17,'永久加成分表（废弃）'!A:A,0)),"未找到"),IF(LEFT(B17,1)="4",IFERROR(IF(INDEX(组件分表!D:D,MATCH(VALUE(LEFT(B17,4)),组件分表!A:A,0))=5,"",INDEX(组件分表!AB:AB,MATCH(VALUE(LEFT(B17,4)),组件分表!A:A,0))),"未找到"),"不匹配"))))</f>
        <v>1</v>
      </c>
      <c r="T17" s="44">
        <f>IF(LEFT(B17,1)="1",IFERROR(INDEX(单位卡分表!L:L,MATCH(B17,单位卡分表!A:A,0)),"未找到"),IF(LEFT(B17,1)="2",IFERROR(INDEX(技能卡分表!L:L,MATCH(B17,技能卡分表!A:A,0)),"未找到"),IF(LEFT(B17,1)="3",IFERROR(INDEX('永久加成分表（废弃）'!L:L,MATCH(B17,'永久加成分表（废弃）'!A:A,0)),"未找到"),IF(LEFT(B17,1)="4",IFERROR(IF(INDEX(组件分表!D:D,MATCH(VALUE(LEFT(B17,4)),组件分表!A:A,0))=5,"",INDEX(组件分表!AC:AC,MATCH(VALUE(LEFT(B17,4)),组件分表!A:A,0))),"未找到"),"不匹配"))))</f>
        <v>6.7</v>
      </c>
      <c r="U17" s="44"/>
      <c r="V17" s="44"/>
      <c r="W17" s="44">
        <f>IF(LEFT(B17,1)="1",IFERROR(IF(INDEX(单位卡分表!W:W,MATCH(B17,单位卡分表!A:A,0))=0,"",INDEX(单位卡分表!W:W,MATCH(B17,单位卡分表!A:A,0))),"未找到"),IF(LEFT(B17,1)="2",IFERROR(IF(INDEX(技能卡分表!W:W,MATCH(B17,技能卡分表!A:A,0))=0,"",INDEX(技能卡分表!W:W,MATCH(B17,技能卡分表!A:A,0))),"未找到"),IF(LEFT(B17,1)="3",IFERROR(IF(INDEX('永久加成分表（废弃）'!U:U,MATCH(B17,'永久加成分表（废弃）'!A:A,0))=0,"",INDEX('永久加成分表（废弃）'!U:U,MATCH(B17,'永久加成分表（废弃）'!A:A,0))),"未找到"),IF(LEFT(B17,1)="4",IFERROR(IF(INDEX("",MATCH(VALUE(LEFT(B17,4)),组件分表!A:A,0))=0,"",INDEX("",MATCH(VALUE(LEFT(B17,4)),组件分表!A:A,0))),"未找到"),"不匹配"))))</f>
        <v>57</v>
      </c>
      <c r="X17" s="44" t="str">
        <f>IF(LEFT(B17,1)="1",IFERROR(IF(INDEX(单位卡分表!X:X,MATCH(B17,单位卡分表!A:A,0))=0,"",INDEX(单位卡分表!X:X,MATCH(B17,单位卡分表!A:A,0))),"未找到"),IF(LEFT(B17,1)="2",IFERROR(IF(INDEX(技能卡分表!X:X,MATCH(B17,技能卡分表!A:A,0))=0,"",INDEX(技能卡分表!X:X,MATCH(B17,技能卡分表!A:A,0))),"未找到"),IF(LEFT(B17,1)="3",IFERROR(IF(INDEX('永久加成分表（废弃）'!V:V,MATCH(B17,'永久加成分表（废弃）'!A:A,0))=0,"",INDEX('永久加成分表（废弃）'!V:V,MATCH(B17,'永久加成分表（废弃）'!A:A,0))),"未找到"),IF(LEFT(B17,1)="4",IFERROR(IF(INDEX("",MATCH(VALUE(LEFT(B17,4)),组件分表!A:A,0))=0,"",INDEX("",MATCH(VALUE(LEFT(B17,4)),组件分表!A:A,0))),"未找到"),"不匹配"))))</f>
        <v/>
      </c>
      <c r="Y17" s="44" t="str">
        <f>IF(LEFT(B17,1)="1",IFERROR(IF(INDEX(单位卡分表!Y:Y,MATCH(B17,单位卡分表!A:A,0))=0,"",INDEX(单位卡分表!Y:Y,MATCH(B17,单位卡分表!A:A,0))),"未找到"),IF(LEFT(B17,1)="2",IFERROR(IF(INDEX(技能卡分表!Y:Y,MATCH(B17,技能卡分表!A:A,0))=0,"",INDEX(技能卡分表!Y:Y,MATCH(B17,技能卡分表!A:A,0))),"未找到"),IF(LEFT(B17,1)="3",IFERROR(IF(INDEX('永久加成分表（废弃）'!W:W,MATCH(B17,'永久加成分表（废弃）'!A:A,0))=0,"",INDEX('永久加成分表（废弃）'!W:W,MATCH(B17,'永久加成分表（废弃）'!A:A,0))),"未找到"),IF(LEFT(B17,1)="4",IFERROR(IF(INDEX("",MATCH(VALUE(LEFT(B17,4)),组件分表!A:A,0))=0,"",INDEX("",MATCH(VALUE(LEFT(B17,4)),组件分表!A:A,0))),"未找到"),"不匹配"))))</f>
        <v/>
      </c>
      <c r="Z17" s="44" t="str">
        <f>IF(LEFT(B17,1)="1",IFERROR(IF(INDEX("",MATCH(B17,单位卡分表!A:A,0))=0,"",INDEX("",MATCH(B17,单位卡分表!A:A,0))),"未找到"),IF(LEFT(B17,1)="2",IFERROR(IF(INDEX(技能卡分表!Z:Z,MATCH(B17,技能卡分表!A:A,0))=0,"",INDEX(技能卡分表!Z:Z,MATCH(B17,技能卡分表!A:A,0))),"未找到"),IF(LEFT(B17,1)="3",IFERROR(IF(INDEX('永久加成分表（废弃）'!X:X,MATCH(B17,'永久加成分表（废弃）'!A:A,0))=0,"",INDEX('永久加成分表（废弃）'!X:X,MATCH(B17,'永久加成分表（废弃）'!A:A,0))),"未找到"),IF(LEFT(B17,1)="4",IFERROR(IF(INDEX(组件分表!U:U,MATCH(VALUE(LEFT(B17,4)),组件分表!A:A,0))=0,"",INDEX(组件分表!U:U,MATCH(VALUE(LEFT(B17,4)),组件分表!A:A,0))),"未找到"),"不匹配"))))</f>
        <v>未找到</v>
      </c>
      <c r="AA17" s="44" t="str">
        <f>IF(LEFT(B17,1)="1",IFERROR(IF(INDEX("",MATCH(B17,单位卡分表!A:A,0))=0,"",INDEX("",MATCH(B17,单位卡分表!A:A,0))),"未找到"),IF(LEFT(B17,1)="2",IFERROR(IF(INDEX(技能卡分表!AA:AA,MATCH(B17,技能卡分表!A:A,0))=0,"",INDEX(技能卡分表!AA:AA,MATCH(B17,技能卡分表!A:A,0))),"未找到"),IF(LEFT(B17,1)="3",IFERROR(IF(INDEX("",MATCH(B17,'永久加成分表（废弃）'!A:A,0))=0,"",INDEX("",MATCH(B17,'永久加成分表（废弃）'!A:A,0))),"未找到"),IF(LEFT(B17,1)="4",IFERROR(IF(INDEX("",MATCH(VALUE(LEFT(B17,4)),组件分表!A:A,0))=0,"",INDEX("",MATCH(VALUE(LEFT(B17,4)),组件分表!A:A,0))),"未找到"),"不匹配"))))</f>
        <v>未找到</v>
      </c>
      <c r="AB17" s="44">
        <f>IF(LEFT(B17,1)="1",IFERROR(INDEX(单位卡分表!I:I,MATCH(B17,单位卡分表!A:A,0)),"未找到"),IF(LEFT(B17,1)="2",IFERROR(INDEX(技能卡分表!I:I,MATCH(B17,技能卡分表!A:A,0)),"未找到"),IF(LEFT(B17,1)="3",IFERROR(INDEX('永久加成分表（废弃）'!I:I,MATCH(B17,'永久加成分表（废弃）'!A:A,0)),"未找到"),IF(LEFT(B17,1)="4",IFERROR(INDEX(组件分表!I:I,MATCH(VALUE(LEFT(B17,4)),组件分表!A:A,0)),"未找到"),"不匹配"))))</f>
        <v>0</v>
      </c>
      <c r="AC17" s="44" t="str">
        <f>IF(LEFT(B17,1)="1",IF(INDEX(单位卡分表!N:N,MATCH(B17,单位卡分表!A:A,0))=0,"",INDEX(单位卡分表!N:N,MATCH(B17,单位卡分表!A:A,0))),IF(AND(LEFT(B17,1)="4",C17=5),B17*100+1,""))</f>
        <v/>
      </c>
    </row>
    <row r="18" spans="1:29">
      <c r="A18" s="44" t="str">
        <f>IF(卡牌数值表!D18=0,"",卡牌数值表!D18)</f>
        <v/>
      </c>
      <c r="B18" s="44">
        <f>卡牌数值表!C18</f>
        <v>10023</v>
      </c>
      <c r="C18" s="44">
        <f>IF(LEFT(B18,1)="1",IFERROR(INDEX(单位卡分表!C:C,MATCH(B18,单位卡分表!A:A,0)),"未找到"),IF(LEFT(B18,1)="2",IFERROR(INDEX(技能卡分表!C:C,MATCH(B18,技能卡分表!A:A,0)),"未找到"),IF(LEFT(B18,1)="3",IFERROR(INDEX('永久加成分表（废弃）'!C:C,MATCH(B18,'永久加成分表（废弃）'!A:A,0)),"未找到"),IF(LEFT(B18,1)="4",IFERROR(INDEX(组件分表!D:D,MATCH(VALUE(LEFT(B18,4)),组件分表!A:A,0)),"未找到"),"不匹配"))))</f>
        <v>1</v>
      </c>
      <c r="D18" s="44">
        <f>IF(LEFT(B18,1)="1",IFERROR(INDEX(单位卡分表!E:E,MATCH(B18,单位卡分表!A:A,0)),"未找到"),IF(LEFT(B18,1)="2",IFERROR(INDEX(技能卡分表!E:E,MATCH(B18,技能卡分表!A:A,0)),"未找到"),IF(LEFT(B18,1)="3",IFERROR(INDEX('永久加成分表（废弃）'!E:E,MATCH(B18,'永久加成分表（废弃）'!A:A,0)),"未找到"),IF(LEFT(B18,1)="4",IFERROR(IF(INDEX(组件分表!D:D,MATCH(VALUE(LEFT(B18,4)),组件分表!A:A,0))=5,"",INDEX(组件分表!Y:Y,MATCH(VALUE(LEFT(B18,4)),组件分表!A:A,0))),"未找到"),"不匹配"))))</f>
        <v>1</v>
      </c>
      <c r="E18" s="44">
        <f t="shared" si="0"/>
        <v>23</v>
      </c>
      <c r="F18" s="44">
        <f>IF(LEFT(B18,1)="1",IFERROR(INDEX(单位卡分表!AL:AL,MATCH(B18,单位卡分表!A:A,0)),"未找到"),IF(LEFT(B18,1)="2",IFERROR(INDEX(技能卡分表!AJ:AJ,MATCH(B18,技能卡分表!A:A,0)),"未找到"),IF(LEFT(B18,1)="3",IFERROR(INDEX('永久加成分表（废弃）'!AC:AC,MATCH(B18,'永久加成分表（废弃）'!A:A,0)),"未找到"),IF(LEFT(B18,1)="4",IFERROR(IF(INDEX(组件分表!D:D,MATCH(VALUE(LEFT(B18,4)),组件分表!A:A,0))=5,"",INDEX(组件分表!Z:Z,MATCH(VALUE(LEFT(B18,4)),组件分表!A:A,0))),"未找到"),"不匹配"))))</f>
        <v>1</v>
      </c>
      <c r="G18" s="44">
        <f>IF(LEFT($B18,1)="1",IFERROR(INDEX(单位卡分表!F:F,MATCH($B18,单位卡分表!A:A,0)),"未找到"),IF(LEFT($B18,1)="2",IFERROR(INDEX(技能卡分表!F:F,MATCH($B18,技能卡分表!A:A,0)),"未找到"),IF(LEFT($B18,1)="3",IFERROR(INDEX('永久加成分表（废弃）'!F:F,MATCH($B18,'永久加成分表（废弃）'!A:A,0)),"未找到"),IF(LEFT($B18,1)="4",IFERROR(IF(INDEX(组件分表!D:D,MATCH(VALUE(LEFT($B18,4)),组件分表!A:A,0))=5,"",INDEX(组件分表!AA:AA,MATCH(VALUE(LEFT($B18,4)),组件分表!A:A,0))),"未找到"),"不匹配"))))</f>
        <v>1</v>
      </c>
      <c r="H18" s="44">
        <f>IF(LEFT($B18,1)="1",IFERROR(INDEX(单位卡分表!H:H,MATCH($B18,单位卡分表!A:A,0)),"未找到"),IF(LEFT($B18,1)="2",IFERROR(INDEX(技能卡分表!H:H,MATCH($B18,技能卡分表!A:A,0)),"未找到"),IF(LEFT($B18,1)="3",IFERROR(INDEX('永久加成分表（废弃）'!H:H,MATCH($B18,'永久加成分表（废弃）'!A:A,0)),"未找到"),IF(LEFT($B18,1)="4",RIGHT($B18,1),"不匹配"))))</f>
        <v>4</v>
      </c>
      <c r="I18" s="44">
        <f>卡牌数值表!J18</f>
        <v>0</v>
      </c>
      <c r="J18" s="44">
        <f>IF(卡牌数值表!L18=0,"",卡牌数值表!L18)</f>
        <v>3</v>
      </c>
      <c r="K18" s="44">
        <f>IF(卡牌数值表!M18=0,"",卡牌数值表!M18)</f>
        <v>45</v>
      </c>
      <c r="L18" s="44">
        <f>IF(卡牌数值表!N18=0,"",卡牌数值表!N18)</f>
        <v>13.6</v>
      </c>
      <c r="M18" s="44">
        <f>IF(卡牌数值表!O18=0,"",卡牌数值表!O18)</f>
        <v>0.65</v>
      </c>
      <c r="N18" s="44">
        <f>IF(卡牌数值表!P18=0,"",卡牌数值表!P18)</f>
        <v>0.12</v>
      </c>
      <c r="O18" s="44">
        <f>IF(卡牌数值表!Q18=0,"",卡牌数值表!Q18)</f>
        <v>1.66</v>
      </c>
      <c r="P18" s="44">
        <f>IF(卡牌数值表!R18=0,"",卡牌数值表!R18)</f>
        <v>1.47</v>
      </c>
      <c r="Q18" s="44" t="str">
        <f>IF(卡牌数值表!S18=0,"",卡牌数值表!S18)</f>
        <v/>
      </c>
      <c r="R18" s="44">
        <f>IF(OR(LEFT(B18,1)="1",LEFT(B18,1)="2"),卡牌数值表!H18,IF(AND(LEFT(B18,1)="4",C18&lt;&gt;5),卡牌数值表!H18,IF(LEFT(B18,1)="4","","")))</f>
        <v>100231</v>
      </c>
      <c r="S18" s="44">
        <f>IF(LEFT(B18,1)="1",IFERROR(INDEX(单位卡分表!K:K,MATCH(B18,单位卡分表!A:A,0)),"未找到"),IF(LEFT(B18,1)="2",IFERROR(INDEX(技能卡分表!K:K,MATCH(B18,技能卡分表!A:A,0)),"未找到"),IF(LEFT(B18,1)="3",IFERROR(INDEX('永久加成分表（废弃）'!K:K,MATCH(B18,'永久加成分表（废弃）'!A:A,0)),"未找到"),IF(LEFT(B18,1)="4",IFERROR(IF(INDEX(组件分表!D:D,MATCH(VALUE(LEFT(B18,4)),组件分表!A:A,0))=5,"",INDEX(组件分表!AB:AB,MATCH(VALUE(LEFT(B18,4)),组件分表!A:A,0))),"未找到"),"不匹配"))))</f>
        <v>1</v>
      </c>
      <c r="T18" s="44">
        <f>IF(LEFT(B18,1)="1",IFERROR(INDEX(单位卡分表!L:L,MATCH(B18,单位卡分表!A:A,0)),"未找到"),IF(LEFT(B18,1)="2",IFERROR(INDEX(技能卡分表!L:L,MATCH(B18,技能卡分表!A:A,0)),"未找到"),IF(LEFT(B18,1)="3",IFERROR(INDEX('永久加成分表（废弃）'!L:L,MATCH(B18,'永久加成分表（废弃）'!A:A,0)),"未找到"),IF(LEFT(B18,1)="4",IFERROR(IF(INDEX(组件分表!D:D,MATCH(VALUE(LEFT(B18,4)),组件分表!A:A,0))=5,"",INDEX(组件分表!AC:AC,MATCH(VALUE(LEFT(B18,4)),组件分表!A:A,0))),"未找到"),"不匹配"))))</f>
        <v>5</v>
      </c>
      <c r="U18" s="44"/>
      <c r="V18" s="44"/>
      <c r="W18" s="44">
        <f>IF(LEFT(B18,1)="1",IFERROR(IF(INDEX(单位卡分表!W:W,MATCH(B18,单位卡分表!A:A,0))=0,"",INDEX(单位卡分表!W:W,MATCH(B18,单位卡分表!A:A,0))),"未找到"),IF(LEFT(B18,1)="2",IFERROR(IF(INDEX(技能卡分表!W:W,MATCH(B18,技能卡分表!A:A,0))=0,"",INDEX(技能卡分表!W:W,MATCH(B18,技能卡分表!A:A,0))),"未找到"),IF(LEFT(B18,1)="3",IFERROR(IF(INDEX('永久加成分表（废弃）'!U:U,MATCH(B18,'永久加成分表（废弃）'!A:A,0))=0,"",INDEX('永久加成分表（废弃）'!U:U,MATCH(B18,'永久加成分表（废弃）'!A:A,0))),"未找到"),IF(LEFT(B18,1)="4",IFERROR(IF(INDEX("",MATCH(VALUE(LEFT(B18,4)),组件分表!A:A,0))=0,"",INDEX("",MATCH(VALUE(LEFT(B18,4)),组件分表!A:A,0))),"未找到"),"不匹配"))))</f>
        <v>62</v>
      </c>
      <c r="X18" s="44" t="str">
        <f>IF(LEFT(B18,1)="1",IFERROR(IF(INDEX(单位卡分表!X:X,MATCH(B18,单位卡分表!A:A,0))=0,"",INDEX(单位卡分表!X:X,MATCH(B18,单位卡分表!A:A,0))),"未找到"),IF(LEFT(B18,1)="2",IFERROR(IF(INDEX(技能卡分表!X:X,MATCH(B18,技能卡分表!A:A,0))=0,"",INDEX(技能卡分表!X:X,MATCH(B18,技能卡分表!A:A,0))),"未找到"),IF(LEFT(B18,1)="3",IFERROR(IF(INDEX('永久加成分表（废弃）'!V:V,MATCH(B18,'永久加成分表（废弃）'!A:A,0))=0,"",INDEX('永久加成分表（废弃）'!V:V,MATCH(B18,'永久加成分表（废弃）'!A:A,0))),"未找到"),IF(LEFT(B18,1)="4",IFERROR(IF(INDEX("",MATCH(VALUE(LEFT(B18,4)),组件分表!A:A,0))=0,"",INDEX("",MATCH(VALUE(LEFT(B18,4)),组件分表!A:A,0))),"未找到"),"不匹配"))))</f>
        <v/>
      </c>
      <c r="Y18" s="44" t="str">
        <f>IF(LEFT(B18,1)="1",IFERROR(IF(INDEX(单位卡分表!Y:Y,MATCH(B18,单位卡分表!A:A,0))=0,"",INDEX(单位卡分表!Y:Y,MATCH(B18,单位卡分表!A:A,0))),"未找到"),IF(LEFT(B18,1)="2",IFERROR(IF(INDEX(技能卡分表!Y:Y,MATCH(B18,技能卡分表!A:A,0))=0,"",INDEX(技能卡分表!Y:Y,MATCH(B18,技能卡分表!A:A,0))),"未找到"),IF(LEFT(B18,1)="3",IFERROR(IF(INDEX('永久加成分表（废弃）'!W:W,MATCH(B18,'永久加成分表（废弃）'!A:A,0))=0,"",INDEX('永久加成分表（废弃）'!W:W,MATCH(B18,'永久加成分表（废弃）'!A:A,0))),"未找到"),IF(LEFT(B18,1)="4",IFERROR(IF(INDEX("",MATCH(VALUE(LEFT(B18,4)),组件分表!A:A,0))=0,"",INDEX("",MATCH(VALUE(LEFT(B18,4)),组件分表!A:A,0))),"未找到"),"不匹配"))))</f>
        <v/>
      </c>
      <c r="Z18" s="44" t="str">
        <f>IF(LEFT(B18,1)="1",IFERROR(IF(INDEX("",MATCH(B18,单位卡分表!A:A,0))=0,"",INDEX("",MATCH(B18,单位卡分表!A:A,0))),"未找到"),IF(LEFT(B18,1)="2",IFERROR(IF(INDEX(技能卡分表!Z:Z,MATCH(B18,技能卡分表!A:A,0))=0,"",INDEX(技能卡分表!Z:Z,MATCH(B18,技能卡分表!A:A,0))),"未找到"),IF(LEFT(B18,1)="3",IFERROR(IF(INDEX('永久加成分表（废弃）'!X:X,MATCH(B18,'永久加成分表（废弃）'!A:A,0))=0,"",INDEX('永久加成分表（废弃）'!X:X,MATCH(B18,'永久加成分表（废弃）'!A:A,0))),"未找到"),IF(LEFT(B18,1)="4",IFERROR(IF(INDEX(组件分表!U:U,MATCH(VALUE(LEFT(B18,4)),组件分表!A:A,0))=0,"",INDEX(组件分表!U:U,MATCH(VALUE(LEFT(B18,4)),组件分表!A:A,0))),"未找到"),"不匹配"))))</f>
        <v>未找到</v>
      </c>
      <c r="AA18" s="44" t="str">
        <f>IF(LEFT(B18,1)="1",IFERROR(IF(INDEX("",MATCH(B18,单位卡分表!A:A,0))=0,"",INDEX("",MATCH(B18,单位卡分表!A:A,0))),"未找到"),IF(LEFT(B18,1)="2",IFERROR(IF(INDEX(技能卡分表!AA:AA,MATCH(B18,技能卡分表!A:A,0))=0,"",INDEX(技能卡分表!AA:AA,MATCH(B18,技能卡分表!A:A,0))),"未找到"),IF(LEFT(B18,1)="3",IFERROR(IF(INDEX("",MATCH(B18,'永久加成分表（废弃）'!A:A,0))=0,"",INDEX("",MATCH(B18,'永久加成分表（废弃）'!A:A,0))),"未找到"),IF(LEFT(B18,1)="4",IFERROR(IF(INDEX("",MATCH(VALUE(LEFT(B18,4)),组件分表!A:A,0))=0,"",INDEX("",MATCH(VALUE(LEFT(B18,4)),组件分表!A:A,0))),"未找到"),"不匹配"))))</f>
        <v>未找到</v>
      </c>
      <c r="AB18" s="44">
        <f>IF(LEFT(B18,1)="1",IFERROR(INDEX(单位卡分表!I:I,MATCH(B18,单位卡分表!A:A,0)),"未找到"),IF(LEFT(B18,1)="2",IFERROR(INDEX(技能卡分表!I:I,MATCH(B18,技能卡分表!A:A,0)),"未找到"),IF(LEFT(B18,1)="3",IFERROR(INDEX('永久加成分表（废弃）'!I:I,MATCH(B18,'永久加成分表（废弃）'!A:A,0)),"未找到"),IF(LEFT(B18,1)="4",IFERROR(INDEX(组件分表!I:I,MATCH(VALUE(LEFT(B18,4)),组件分表!A:A,0)),"未找到"),"不匹配"))))</f>
        <v>0</v>
      </c>
      <c r="AC18" s="44" t="str">
        <f>IF(LEFT(B18,1)="1",IF(INDEX(单位卡分表!N:N,MATCH(B18,单位卡分表!A:A,0))=0,"",INDEX(单位卡分表!N:N,MATCH(B18,单位卡分表!A:A,0))),IF(AND(LEFT(B18,1)="4",C18=5),B18*100+1,""))</f>
        <v/>
      </c>
    </row>
    <row r="19" spans="1:29">
      <c r="A19" s="44" t="str">
        <f>IF(卡牌数值表!D19=0,"",卡牌数值表!D19)</f>
        <v/>
      </c>
      <c r="B19" s="44">
        <f>卡牌数值表!C19</f>
        <v>10024</v>
      </c>
      <c r="C19" s="44">
        <f>IF(LEFT(B19,1)="1",IFERROR(INDEX(单位卡分表!C:C,MATCH(B19,单位卡分表!A:A,0)),"未找到"),IF(LEFT(B19,1)="2",IFERROR(INDEX(技能卡分表!C:C,MATCH(B19,技能卡分表!A:A,0)),"未找到"),IF(LEFT(B19,1)="3",IFERROR(INDEX('永久加成分表（废弃）'!C:C,MATCH(B19,'永久加成分表（废弃）'!A:A,0)),"未找到"),IF(LEFT(B19,1)="4",IFERROR(INDEX(组件分表!D:D,MATCH(VALUE(LEFT(B19,4)),组件分表!A:A,0)),"未找到"),"不匹配"))))</f>
        <v>1</v>
      </c>
      <c r="D19" s="44">
        <f>IF(LEFT(B19,1)="1",IFERROR(INDEX(单位卡分表!E:E,MATCH(B19,单位卡分表!A:A,0)),"未找到"),IF(LEFT(B19,1)="2",IFERROR(INDEX(技能卡分表!E:E,MATCH(B19,技能卡分表!A:A,0)),"未找到"),IF(LEFT(B19,1)="3",IFERROR(INDEX('永久加成分表（废弃）'!E:E,MATCH(B19,'永久加成分表（废弃）'!A:A,0)),"未找到"),IF(LEFT(B19,1)="4",IFERROR(IF(INDEX(组件分表!D:D,MATCH(VALUE(LEFT(B19,4)),组件分表!A:A,0))=5,"",INDEX(组件分表!Y:Y,MATCH(VALUE(LEFT(B19,4)),组件分表!A:A,0))),"未找到"),"不匹配"))))</f>
        <v>1</v>
      </c>
      <c r="E19" s="44">
        <f t="shared" si="0"/>
        <v>24</v>
      </c>
      <c r="F19" s="44">
        <f>IF(LEFT(B19,1)="1",IFERROR(INDEX(单位卡分表!AL:AL,MATCH(B19,单位卡分表!A:A,0)),"未找到"),IF(LEFT(B19,1)="2",IFERROR(INDEX(技能卡分表!AJ:AJ,MATCH(B19,技能卡分表!A:A,0)),"未找到"),IF(LEFT(B19,1)="3",IFERROR(INDEX('永久加成分表（废弃）'!AC:AC,MATCH(B19,'永久加成分表（废弃）'!A:A,0)),"未找到"),IF(LEFT(B19,1)="4",IFERROR(IF(INDEX(组件分表!D:D,MATCH(VALUE(LEFT(B19,4)),组件分表!A:A,0))=5,"",INDEX(组件分表!Z:Z,MATCH(VALUE(LEFT(B19,4)),组件分表!A:A,0))),"未找到"),"不匹配"))))</f>
        <v>1</v>
      </c>
      <c r="G19" s="44">
        <f>IF(LEFT($B19,1)="1",IFERROR(INDEX(单位卡分表!F:F,MATCH($B19,单位卡分表!A:A,0)),"未找到"),IF(LEFT($B19,1)="2",IFERROR(INDEX(技能卡分表!F:F,MATCH($B19,技能卡分表!A:A,0)),"未找到"),IF(LEFT($B19,1)="3",IFERROR(INDEX('永久加成分表（废弃）'!F:F,MATCH($B19,'永久加成分表（废弃）'!A:A,0)),"未找到"),IF(LEFT($B19,1)="4",IFERROR(IF(INDEX(组件分表!D:D,MATCH(VALUE(LEFT($B19,4)),组件分表!A:A,0))=5,"",INDEX(组件分表!AA:AA,MATCH(VALUE(LEFT($B19,4)),组件分表!A:A,0))),"未找到"),"不匹配"))))</f>
        <v>1</v>
      </c>
      <c r="H19" s="44">
        <f>IF(LEFT($B19,1)="1",IFERROR(INDEX(单位卡分表!H:H,MATCH($B19,单位卡分表!A:A,0)),"未找到"),IF(LEFT($B19,1)="2",IFERROR(INDEX(技能卡分表!H:H,MATCH($B19,技能卡分表!A:A,0)),"未找到"),IF(LEFT($B19,1)="3",IFERROR(INDEX('永久加成分表（废弃）'!H:H,MATCH($B19,'永久加成分表（废弃）'!A:A,0)),"未找到"),IF(LEFT($B19,1)="4",RIGHT($B19,1),"不匹配"))))</f>
        <v>3</v>
      </c>
      <c r="I19" s="44">
        <f>卡牌数值表!J19</f>
        <v>0</v>
      </c>
      <c r="J19" s="44">
        <f>IF(卡牌数值表!L19=0,"",卡牌数值表!L19)</f>
        <v>8</v>
      </c>
      <c r="K19" s="44">
        <f>IF(卡牌数值表!M19=0,"",卡牌数值表!M19)</f>
        <v>25</v>
      </c>
      <c r="L19" s="44">
        <f>IF(卡牌数值表!N19=0,"",卡牌数值表!N19)</f>
        <v>13.6</v>
      </c>
      <c r="M19" s="44">
        <f>IF(卡牌数值表!O19=0,"",卡牌数值表!O19)</f>
        <v>0.65</v>
      </c>
      <c r="N19" s="44">
        <f>IF(卡牌数值表!P19=0,"",卡牌数值表!P19)</f>
        <v>0.12</v>
      </c>
      <c r="O19" s="44">
        <f>IF(卡牌数值表!Q19=0,"",卡牌数值表!Q19)</f>
        <v>1.66</v>
      </c>
      <c r="P19" s="44">
        <f>IF(卡牌数值表!R19=0,"",卡牌数值表!R19)</f>
        <v>1.47</v>
      </c>
      <c r="Q19" s="44" t="str">
        <f>IF(卡牌数值表!S19=0,"",卡牌数值表!S19)</f>
        <v/>
      </c>
      <c r="R19" s="44">
        <f>IF(OR(LEFT(B19,1)="1",LEFT(B19,1)="2"),卡牌数值表!H19,IF(AND(LEFT(B19,1)="4",C19&lt;&gt;5),卡牌数值表!H19,IF(LEFT(B19,1)="4","","")))</f>
        <v>100241</v>
      </c>
      <c r="S19" s="44">
        <f>IF(LEFT(B19,1)="1",IFERROR(INDEX(单位卡分表!K:K,MATCH(B19,单位卡分表!A:A,0)),"未找到"),IF(LEFT(B19,1)="2",IFERROR(INDEX(技能卡分表!K:K,MATCH(B19,技能卡分表!A:A,0)),"未找到"),IF(LEFT(B19,1)="3",IFERROR(INDEX('永久加成分表（废弃）'!K:K,MATCH(B19,'永久加成分表（废弃）'!A:A,0)),"未找到"),IF(LEFT(B19,1)="4",IFERROR(IF(INDEX(组件分表!D:D,MATCH(VALUE(LEFT(B19,4)),组件分表!A:A,0))=5,"",INDEX(组件分表!AB:AB,MATCH(VALUE(LEFT(B19,4)),组件分表!A:A,0))),"未找到"),"不匹配"))))</f>
        <v>1</v>
      </c>
      <c r="T19" s="44">
        <f>IF(LEFT(B19,1)="1",IFERROR(INDEX(单位卡分表!L:L,MATCH(B19,单位卡分表!A:A,0)),"未找到"),IF(LEFT(B19,1)="2",IFERROR(INDEX(技能卡分表!L:L,MATCH(B19,技能卡分表!A:A,0)),"未找到"),IF(LEFT(B19,1)="3",IFERROR(INDEX('永久加成分表（废弃）'!L:L,MATCH(B19,'永久加成分表（废弃）'!A:A,0)),"未找到"),IF(LEFT(B19,1)="4",IFERROR(IF(INDEX(组件分表!D:D,MATCH(VALUE(LEFT(B19,4)),组件分表!A:A,0))=5,"",INDEX(组件分表!AC:AC,MATCH(VALUE(LEFT(B19,4)),组件分表!A:A,0))),"未找到"),"不匹配"))))</f>
        <v>5</v>
      </c>
      <c r="U19" s="44"/>
      <c r="V19" s="44"/>
      <c r="W19" s="44" t="str">
        <f>IF(LEFT(B19,1)="1",IFERROR(IF(INDEX(单位卡分表!W:W,MATCH(B19,单位卡分表!A:A,0))=0,"",INDEX(单位卡分表!W:W,MATCH(B19,单位卡分表!A:A,0))),"未找到"),IF(LEFT(B19,1)="2",IFERROR(IF(INDEX(技能卡分表!W:W,MATCH(B19,技能卡分表!A:A,0))=0,"",INDEX(技能卡分表!W:W,MATCH(B19,技能卡分表!A:A,0))),"未找到"),IF(LEFT(B19,1)="3",IFERROR(IF(INDEX('永久加成分表（废弃）'!U:U,MATCH(B19,'永久加成分表（废弃）'!A:A,0))=0,"",INDEX('永久加成分表（废弃）'!U:U,MATCH(B19,'永久加成分表（废弃）'!A:A,0))),"未找到"),IF(LEFT(B19,1)="4",IFERROR(IF(INDEX("",MATCH(VALUE(LEFT(B19,4)),组件分表!A:A,0))=0,"",INDEX("",MATCH(VALUE(LEFT(B19,4)),组件分表!A:A,0))),"未找到"),"不匹配"))))</f>
        <v/>
      </c>
      <c r="X19" s="44" t="str">
        <f>IF(LEFT(B19,1)="1",IFERROR(IF(INDEX(单位卡分表!X:X,MATCH(B19,单位卡分表!A:A,0))=0,"",INDEX(单位卡分表!X:X,MATCH(B19,单位卡分表!A:A,0))),"未找到"),IF(LEFT(B19,1)="2",IFERROR(IF(INDEX(技能卡分表!X:X,MATCH(B19,技能卡分表!A:A,0))=0,"",INDEX(技能卡分表!X:X,MATCH(B19,技能卡分表!A:A,0))),"未找到"),IF(LEFT(B19,1)="3",IFERROR(IF(INDEX('永久加成分表（废弃）'!V:V,MATCH(B19,'永久加成分表（废弃）'!A:A,0))=0,"",INDEX('永久加成分表（废弃）'!V:V,MATCH(B19,'永久加成分表（废弃）'!A:A,0))),"未找到"),IF(LEFT(B19,1)="4",IFERROR(IF(INDEX("",MATCH(VALUE(LEFT(B19,4)),组件分表!A:A,0))=0,"",INDEX("",MATCH(VALUE(LEFT(B19,4)),组件分表!A:A,0))),"未找到"),"不匹配"))))</f>
        <v/>
      </c>
      <c r="Y19" s="44" t="str">
        <f>IF(LEFT(B19,1)="1",IFERROR(IF(INDEX(单位卡分表!Y:Y,MATCH(B19,单位卡分表!A:A,0))=0,"",INDEX(单位卡分表!Y:Y,MATCH(B19,单位卡分表!A:A,0))),"未找到"),IF(LEFT(B19,1)="2",IFERROR(IF(INDEX(技能卡分表!Y:Y,MATCH(B19,技能卡分表!A:A,0))=0,"",INDEX(技能卡分表!Y:Y,MATCH(B19,技能卡分表!A:A,0))),"未找到"),IF(LEFT(B19,1)="3",IFERROR(IF(INDEX('永久加成分表（废弃）'!W:W,MATCH(B19,'永久加成分表（废弃）'!A:A,0))=0,"",INDEX('永久加成分表（废弃）'!W:W,MATCH(B19,'永久加成分表（废弃）'!A:A,0))),"未找到"),IF(LEFT(B19,1)="4",IFERROR(IF(INDEX("",MATCH(VALUE(LEFT(B19,4)),组件分表!A:A,0))=0,"",INDEX("",MATCH(VALUE(LEFT(B19,4)),组件分表!A:A,0))),"未找到"),"不匹配"))))</f>
        <v/>
      </c>
      <c r="Z19" s="44" t="str">
        <f>IF(LEFT(B19,1)="1",IFERROR(IF(INDEX("",MATCH(B19,单位卡分表!A:A,0))=0,"",INDEX("",MATCH(B19,单位卡分表!A:A,0))),"未找到"),IF(LEFT(B19,1)="2",IFERROR(IF(INDEX(技能卡分表!Z:Z,MATCH(B19,技能卡分表!A:A,0))=0,"",INDEX(技能卡分表!Z:Z,MATCH(B19,技能卡分表!A:A,0))),"未找到"),IF(LEFT(B19,1)="3",IFERROR(IF(INDEX('永久加成分表（废弃）'!X:X,MATCH(B19,'永久加成分表（废弃）'!A:A,0))=0,"",INDEX('永久加成分表（废弃）'!X:X,MATCH(B19,'永久加成分表（废弃）'!A:A,0))),"未找到"),IF(LEFT(B19,1)="4",IFERROR(IF(INDEX(组件分表!U:U,MATCH(VALUE(LEFT(B19,4)),组件分表!A:A,0))=0,"",INDEX(组件分表!U:U,MATCH(VALUE(LEFT(B19,4)),组件分表!A:A,0))),"未找到"),"不匹配"))))</f>
        <v>未找到</v>
      </c>
      <c r="AA19" s="44" t="str">
        <f>IF(LEFT(B19,1)="1",IFERROR(IF(INDEX("",MATCH(B19,单位卡分表!A:A,0))=0,"",INDEX("",MATCH(B19,单位卡分表!A:A,0))),"未找到"),IF(LEFT(B19,1)="2",IFERROR(IF(INDEX(技能卡分表!AA:AA,MATCH(B19,技能卡分表!A:A,0))=0,"",INDEX(技能卡分表!AA:AA,MATCH(B19,技能卡分表!A:A,0))),"未找到"),IF(LEFT(B19,1)="3",IFERROR(IF(INDEX("",MATCH(B19,'永久加成分表（废弃）'!A:A,0))=0,"",INDEX("",MATCH(B19,'永久加成分表（废弃）'!A:A,0))),"未找到"),IF(LEFT(B19,1)="4",IFERROR(IF(INDEX("",MATCH(VALUE(LEFT(B19,4)),组件分表!A:A,0))=0,"",INDEX("",MATCH(VALUE(LEFT(B19,4)),组件分表!A:A,0))),"未找到"),"不匹配"))))</f>
        <v>未找到</v>
      </c>
      <c r="AB19" s="44">
        <f>IF(LEFT(B19,1)="1",IFERROR(INDEX(单位卡分表!I:I,MATCH(B19,单位卡分表!A:A,0)),"未找到"),IF(LEFT(B19,1)="2",IFERROR(INDEX(技能卡分表!I:I,MATCH(B19,技能卡分表!A:A,0)),"未找到"),IF(LEFT(B19,1)="3",IFERROR(INDEX('永久加成分表（废弃）'!I:I,MATCH(B19,'永久加成分表（废弃）'!A:A,0)),"未找到"),IF(LEFT(B19,1)="4",IFERROR(INDEX(组件分表!I:I,MATCH(VALUE(LEFT(B19,4)),组件分表!A:A,0)),"未找到"),"不匹配"))))</f>
        <v>1</v>
      </c>
      <c r="AC19" s="44" t="str">
        <f>IF(LEFT(B19,1)="1",IF(INDEX(单位卡分表!N:N,MATCH(B19,单位卡分表!A:A,0))=0,"",INDEX(单位卡分表!N:N,MATCH(B19,单位卡分表!A:A,0))),IF(AND(LEFT(B19,1)="4",C19=5),B19*100+1,""))</f>
        <v/>
      </c>
    </row>
    <row r="20" spans="1:29">
      <c r="A20" s="44" t="str">
        <f>IF(卡牌数值表!D20=0,"",卡牌数值表!D20)</f>
        <v/>
      </c>
      <c r="B20" s="44">
        <f>卡牌数值表!C20</f>
        <v>10025</v>
      </c>
      <c r="C20" s="44">
        <f>IF(LEFT(B20,1)="1",IFERROR(INDEX(单位卡分表!C:C,MATCH(B20,单位卡分表!A:A,0)),"未找到"),IF(LEFT(B20,1)="2",IFERROR(INDEX(技能卡分表!C:C,MATCH(B20,技能卡分表!A:A,0)),"未找到"),IF(LEFT(B20,1)="3",IFERROR(INDEX('永久加成分表（废弃）'!C:C,MATCH(B20,'永久加成分表（废弃）'!A:A,0)),"未找到"),IF(LEFT(B20,1)="4",IFERROR(INDEX(组件分表!D:D,MATCH(VALUE(LEFT(B20,4)),组件分表!A:A,0)),"未找到"),"不匹配"))))</f>
        <v>1</v>
      </c>
      <c r="D20" s="44">
        <f>IF(LEFT(B20,1)="1",IFERROR(INDEX(单位卡分表!E:E,MATCH(B20,单位卡分表!A:A,0)),"未找到"),IF(LEFT(B20,1)="2",IFERROR(INDEX(技能卡分表!E:E,MATCH(B20,技能卡分表!A:A,0)),"未找到"),IF(LEFT(B20,1)="3",IFERROR(INDEX('永久加成分表（废弃）'!E:E,MATCH(B20,'永久加成分表（废弃）'!A:A,0)),"未找到"),IF(LEFT(B20,1)="4",IFERROR(IF(INDEX(组件分表!D:D,MATCH(VALUE(LEFT(B20,4)),组件分表!A:A,0))=5,"",INDEX(组件分表!Y:Y,MATCH(VALUE(LEFT(B20,4)),组件分表!A:A,0))),"未找到"),"不匹配"))))</f>
        <v>1</v>
      </c>
      <c r="E20" s="44">
        <f t="shared" si="0"/>
        <v>25</v>
      </c>
      <c r="F20" s="44">
        <f>IF(LEFT(B20,1)="1",IFERROR(INDEX(单位卡分表!AL:AL,MATCH(B20,单位卡分表!A:A,0)),"未找到"),IF(LEFT(B20,1)="2",IFERROR(INDEX(技能卡分表!AJ:AJ,MATCH(B20,技能卡分表!A:A,0)),"未找到"),IF(LEFT(B20,1)="3",IFERROR(INDEX('永久加成分表（废弃）'!AC:AC,MATCH(B20,'永久加成分表（废弃）'!A:A,0)),"未找到"),IF(LEFT(B20,1)="4",IFERROR(IF(INDEX(组件分表!D:D,MATCH(VALUE(LEFT(B20,4)),组件分表!A:A,0))=5,"",INDEX(组件分表!Z:Z,MATCH(VALUE(LEFT(B20,4)),组件分表!A:A,0))),"未找到"),"不匹配"))))</f>
        <v>1</v>
      </c>
      <c r="G20" s="44">
        <f>IF(LEFT($B20,1)="1",IFERROR(INDEX(单位卡分表!F:F,MATCH($B20,单位卡分表!A:A,0)),"未找到"),IF(LEFT($B20,1)="2",IFERROR(INDEX(技能卡分表!F:F,MATCH($B20,技能卡分表!A:A,0)),"未找到"),IF(LEFT($B20,1)="3",IFERROR(INDEX('永久加成分表（废弃）'!F:F,MATCH($B20,'永久加成分表（废弃）'!A:A,0)),"未找到"),IF(LEFT($B20,1)="4",IFERROR(IF(INDEX(组件分表!D:D,MATCH(VALUE(LEFT($B20,4)),组件分表!A:A,0))=5,"",INDEX(组件分表!AA:AA,MATCH(VALUE(LEFT($B20,4)),组件分表!A:A,0))),"未找到"),"不匹配"))))</f>
        <v>1</v>
      </c>
      <c r="H20" s="44">
        <f>IF(LEFT($B20,1)="1",IFERROR(INDEX(单位卡分表!H:H,MATCH($B20,单位卡分表!A:A,0)),"未找到"),IF(LEFT($B20,1)="2",IFERROR(INDEX(技能卡分表!H:H,MATCH($B20,技能卡分表!A:A,0)),"未找到"),IF(LEFT($B20,1)="3",IFERROR(INDEX('永久加成分表（废弃）'!H:H,MATCH($B20,'永久加成分表（废弃）'!A:A,0)),"未找到"),IF(LEFT($B20,1)="4",RIGHT($B20,1),"不匹配"))))</f>
        <v>3</v>
      </c>
      <c r="I20" s="44">
        <f>卡牌数值表!J20</f>
        <v>0</v>
      </c>
      <c r="J20" s="44">
        <f>IF(卡牌数值表!L20=0,"",卡牌数值表!L20)</f>
        <v>4</v>
      </c>
      <c r="K20" s="44">
        <f>IF(卡牌数值表!M20=0,"",卡牌数值表!M20)</f>
        <v>50</v>
      </c>
      <c r="L20" s="44">
        <f>IF(卡牌数值表!N20=0,"",卡牌数值表!N20)</f>
        <v>13.6</v>
      </c>
      <c r="M20" s="44">
        <f>IF(卡牌数值表!O20=0,"",卡牌数值表!O20)</f>
        <v>0.65</v>
      </c>
      <c r="N20" s="44">
        <f>IF(卡牌数值表!P20=0,"",卡牌数值表!P20)</f>
        <v>0.12</v>
      </c>
      <c r="O20" s="44">
        <f>IF(卡牌数值表!Q20=0,"",卡牌数值表!Q20)</f>
        <v>1.66</v>
      </c>
      <c r="P20" s="44">
        <f>IF(卡牌数值表!R20=0,"",卡牌数值表!R20)</f>
        <v>1.47</v>
      </c>
      <c r="Q20" s="44" t="str">
        <f>IF(卡牌数值表!S20=0,"",卡牌数值表!S20)</f>
        <v/>
      </c>
      <c r="R20" s="44">
        <f>IF(OR(LEFT(B20,1)="1",LEFT(B20,1)="2"),卡牌数值表!H20,IF(AND(LEFT(B20,1)="4",C20&lt;&gt;5),卡牌数值表!H20,IF(LEFT(B20,1)="4","","")))</f>
        <v>100251</v>
      </c>
      <c r="S20" s="44">
        <f>IF(LEFT(B20,1)="1",IFERROR(INDEX(单位卡分表!K:K,MATCH(B20,单位卡分表!A:A,0)),"未找到"),IF(LEFT(B20,1)="2",IFERROR(INDEX(技能卡分表!K:K,MATCH(B20,技能卡分表!A:A,0)),"未找到"),IF(LEFT(B20,1)="3",IFERROR(INDEX('永久加成分表（废弃）'!K:K,MATCH(B20,'永久加成分表（废弃）'!A:A,0)),"未找到"),IF(LEFT(B20,1)="4",IFERROR(IF(INDEX(组件分表!D:D,MATCH(VALUE(LEFT(B20,4)),组件分表!A:A,0))=5,"",INDEX(组件分表!AB:AB,MATCH(VALUE(LEFT(B20,4)),组件分表!A:A,0))),"未找到"),"不匹配"))))</f>
        <v>1</v>
      </c>
      <c r="T20" s="44">
        <f>IF(LEFT(B20,1)="1",IFERROR(INDEX(单位卡分表!L:L,MATCH(B20,单位卡分表!A:A,0)),"未找到"),IF(LEFT(B20,1)="2",IFERROR(INDEX(技能卡分表!L:L,MATCH(B20,技能卡分表!A:A,0)),"未找到"),IF(LEFT(B20,1)="3",IFERROR(INDEX('永久加成分表（废弃）'!L:L,MATCH(B20,'永久加成分表（废弃）'!A:A,0)),"未找到"),IF(LEFT(B20,1)="4",IFERROR(IF(INDEX(组件分表!D:D,MATCH(VALUE(LEFT(B20,4)),组件分表!A:A,0))=5,"",INDEX(组件分表!AC:AC,MATCH(VALUE(LEFT(B20,4)),组件分表!A:A,0))),"未找到"),"不匹配"))))</f>
        <v>2</v>
      </c>
      <c r="U20" s="44"/>
      <c r="V20" s="44"/>
      <c r="W20" s="44">
        <f>IF(LEFT(B20,1)="1",IFERROR(IF(INDEX(单位卡分表!W:W,MATCH(B20,单位卡分表!A:A,0))=0,"",INDEX(单位卡分表!W:W,MATCH(B20,单位卡分表!A:A,0))),"未找到"),IF(LEFT(B20,1)="2",IFERROR(IF(INDEX(技能卡分表!W:W,MATCH(B20,技能卡分表!A:A,0))=0,"",INDEX(技能卡分表!W:W,MATCH(B20,技能卡分表!A:A,0))),"未找到"),IF(LEFT(B20,1)="3",IFERROR(IF(INDEX('永久加成分表（废弃）'!U:U,MATCH(B20,'永久加成分表（废弃）'!A:A,0))=0,"",INDEX('永久加成分表（废弃）'!U:U,MATCH(B20,'永久加成分表（废弃）'!A:A,0))),"未找到"),IF(LEFT(B20,1)="4",IFERROR(IF(INDEX("",MATCH(VALUE(LEFT(B20,4)),组件分表!A:A,0))=0,"",INDEX("",MATCH(VALUE(LEFT(B20,4)),组件分表!A:A,0))),"未找到"),"不匹配"))))</f>
        <v>53</v>
      </c>
      <c r="X20" s="44" t="str">
        <f>IF(LEFT(B20,1)="1",IFERROR(IF(INDEX(单位卡分表!X:X,MATCH(B20,单位卡分表!A:A,0))=0,"",INDEX(单位卡分表!X:X,MATCH(B20,单位卡分表!A:A,0))),"未找到"),IF(LEFT(B20,1)="2",IFERROR(IF(INDEX(技能卡分表!X:X,MATCH(B20,技能卡分表!A:A,0))=0,"",INDEX(技能卡分表!X:X,MATCH(B20,技能卡分表!A:A,0))),"未找到"),IF(LEFT(B20,1)="3",IFERROR(IF(INDEX('永久加成分表（废弃）'!V:V,MATCH(B20,'永久加成分表（废弃）'!A:A,0))=0,"",INDEX('永久加成分表（废弃）'!V:V,MATCH(B20,'永久加成分表（废弃）'!A:A,0))),"未找到"),IF(LEFT(B20,1)="4",IFERROR(IF(INDEX("",MATCH(VALUE(LEFT(B20,4)),组件分表!A:A,0))=0,"",INDEX("",MATCH(VALUE(LEFT(B20,4)),组件分表!A:A,0))),"未找到"),"不匹配"))))</f>
        <v/>
      </c>
      <c r="Y20" s="44" t="str">
        <f>IF(LEFT(B20,1)="1",IFERROR(IF(INDEX(单位卡分表!Y:Y,MATCH(B20,单位卡分表!A:A,0))=0,"",INDEX(单位卡分表!Y:Y,MATCH(B20,单位卡分表!A:A,0))),"未找到"),IF(LEFT(B20,1)="2",IFERROR(IF(INDEX(技能卡分表!Y:Y,MATCH(B20,技能卡分表!A:A,0))=0,"",INDEX(技能卡分表!Y:Y,MATCH(B20,技能卡分表!A:A,0))),"未找到"),IF(LEFT(B20,1)="3",IFERROR(IF(INDEX('永久加成分表（废弃）'!W:W,MATCH(B20,'永久加成分表（废弃）'!A:A,0))=0,"",INDEX('永久加成分表（废弃）'!W:W,MATCH(B20,'永久加成分表（废弃）'!A:A,0))),"未找到"),IF(LEFT(B20,1)="4",IFERROR(IF(INDEX("",MATCH(VALUE(LEFT(B20,4)),组件分表!A:A,0))=0,"",INDEX("",MATCH(VALUE(LEFT(B20,4)),组件分表!A:A,0))),"未找到"),"不匹配"))))</f>
        <v/>
      </c>
      <c r="Z20" s="44" t="str">
        <f>IF(LEFT(B20,1)="1",IFERROR(IF(INDEX("",MATCH(B20,单位卡分表!A:A,0))=0,"",INDEX("",MATCH(B20,单位卡分表!A:A,0))),"未找到"),IF(LEFT(B20,1)="2",IFERROR(IF(INDEX(技能卡分表!Z:Z,MATCH(B20,技能卡分表!A:A,0))=0,"",INDEX(技能卡分表!Z:Z,MATCH(B20,技能卡分表!A:A,0))),"未找到"),IF(LEFT(B20,1)="3",IFERROR(IF(INDEX('永久加成分表（废弃）'!X:X,MATCH(B20,'永久加成分表（废弃）'!A:A,0))=0,"",INDEX('永久加成分表（废弃）'!X:X,MATCH(B20,'永久加成分表（废弃）'!A:A,0))),"未找到"),IF(LEFT(B20,1)="4",IFERROR(IF(INDEX(组件分表!U:U,MATCH(VALUE(LEFT(B20,4)),组件分表!A:A,0))=0,"",INDEX(组件分表!U:U,MATCH(VALUE(LEFT(B20,4)),组件分表!A:A,0))),"未找到"),"不匹配"))))</f>
        <v>未找到</v>
      </c>
      <c r="AA20" s="44" t="str">
        <f>IF(LEFT(B20,1)="1",IFERROR(IF(INDEX("",MATCH(B20,单位卡分表!A:A,0))=0,"",INDEX("",MATCH(B20,单位卡分表!A:A,0))),"未找到"),IF(LEFT(B20,1)="2",IFERROR(IF(INDEX(技能卡分表!AA:AA,MATCH(B20,技能卡分表!A:A,0))=0,"",INDEX(技能卡分表!AA:AA,MATCH(B20,技能卡分表!A:A,0))),"未找到"),IF(LEFT(B20,1)="3",IFERROR(IF(INDEX("",MATCH(B20,'永久加成分表（废弃）'!A:A,0))=0,"",INDEX("",MATCH(B20,'永久加成分表（废弃）'!A:A,0))),"未找到"),IF(LEFT(B20,1)="4",IFERROR(IF(INDEX("",MATCH(VALUE(LEFT(B20,4)),组件分表!A:A,0))=0,"",INDEX("",MATCH(VALUE(LEFT(B20,4)),组件分表!A:A,0))),"未找到"),"不匹配"))))</f>
        <v>未找到</v>
      </c>
      <c r="AB20" s="44">
        <f>IF(LEFT(B20,1)="1",IFERROR(INDEX(单位卡分表!I:I,MATCH(B20,单位卡分表!A:A,0)),"未找到"),IF(LEFT(B20,1)="2",IFERROR(INDEX(技能卡分表!I:I,MATCH(B20,技能卡分表!A:A,0)),"未找到"),IF(LEFT(B20,1)="3",IFERROR(INDEX('永久加成分表（废弃）'!I:I,MATCH(B20,'永久加成分表（废弃）'!A:A,0)),"未找到"),IF(LEFT(B20,1)="4",IFERROR(INDEX(组件分表!I:I,MATCH(VALUE(LEFT(B20,4)),组件分表!A:A,0)),"未找到"),"不匹配"))))</f>
        <v>1</v>
      </c>
      <c r="AC20" s="44" t="str">
        <f>IF(LEFT(B20,1)="1",IF(INDEX(单位卡分表!N:N,MATCH(B20,单位卡分表!A:A,0))=0,"",INDEX(单位卡分表!N:N,MATCH(B20,单位卡分表!A:A,0))),IF(AND(LEFT(B20,1)="4",C20=5),B20*100+1,""))</f>
        <v/>
      </c>
    </row>
    <row r="21" spans="1:29">
      <c r="A21" s="44" t="str">
        <f>IF(卡牌数值表!D21=0,"",卡牌数值表!D21)</f>
        <v/>
      </c>
      <c r="B21" s="44">
        <f>卡牌数值表!C21</f>
        <v>10026</v>
      </c>
      <c r="C21" s="44">
        <f>IF(LEFT(B21,1)="1",IFERROR(INDEX(单位卡分表!C:C,MATCH(B21,单位卡分表!A:A,0)),"未找到"),IF(LEFT(B21,1)="2",IFERROR(INDEX(技能卡分表!C:C,MATCH(B21,技能卡分表!A:A,0)),"未找到"),IF(LEFT(B21,1)="3",IFERROR(INDEX('永久加成分表（废弃）'!C:C,MATCH(B21,'永久加成分表（废弃）'!A:A,0)),"未找到"),IF(LEFT(B21,1)="4",IFERROR(INDEX(组件分表!D:D,MATCH(VALUE(LEFT(B21,4)),组件分表!A:A,0)),"未找到"),"不匹配"))))</f>
        <v>6</v>
      </c>
      <c r="D21" s="44">
        <f>IF(LEFT(B21,1)="1",IFERROR(INDEX(单位卡分表!E:E,MATCH(B21,单位卡分表!A:A,0)),"未找到"),IF(LEFT(B21,1)="2",IFERROR(INDEX(技能卡分表!E:E,MATCH(B21,技能卡分表!A:A,0)),"未找到"),IF(LEFT(B21,1)="3",IFERROR(INDEX('永久加成分表（废弃）'!E:E,MATCH(B21,'永久加成分表（废弃）'!A:A,0)),"未找到"),IF(LEFT(B21,1)="4",IFERROR(IF(INDEX(组件分表!D:D,MATCH(VALUE(LEFT(B21,4)),组件分表!A:A,0))=5,"",INDEX(组件分表!Y:Y,MATCH(VALUE(LEFT(B21,4)),组件分表!A:A,0))),"未找到"),"不匹配"))))</f>
        <v>1</v>
      </c>
      <c r="E21" s="44">
        <f t="shared" si="0"/>
        <v>26</v>
      </c>
      <c r="F21" s="44">
        <f>IF(LEFT(B21,1)="1",IFERROR(INDEX(单位卡分表!AL:AL,MATCH(B21,单位卡分表!A:A,0)),"未找到"),IF(LEFT(B21,1)="2",IFERROR(INDEX(技能卡分表!AJ:AJ,MATCH(B21,技能卡分表!A:A,0)),"未找到"),IF(LEFT(B21,1)="3",IFERROR(INDEX('永久加成分表（废弃）'!AC:AC,MATCH(B21,'永久加成分表（废弃）'!A:A,0)),"未找到"),IF(LEFT(B21,1)="4",IFERROR(IF(INDEX(组件分表!D:D,MATCH(VALUE(LEFT(B21,4)),组件分表!A:A,0))=5,"",INDEX(组件分表!Z:Z,MATCH(VALUE(LEFT(B21,4)),组件分表!A:A,0))),"未找到"),"不匹配"))))</f>
        <v>1</v>
      </c>
      <c r="G21" s="44">
        <f>IF(LEFT($B21,1)="1",IFERROR(INDEX(单位卡分表!F:F,MATCH($B21,单位卡分表!A:A,0)),"未找到"),IF(LEFT($B21,1)="2",IFERROR(INDEX(技能卡分表!F:F,MATCH($B21,技能卡分表!A:A,0)),"未找到"),IF(LEFT($B21,1)="3",IFERROR(INDEX('永久加成分表（废弃）'!F:F,MATCH($B21,'永久加成分表（废弃）'!A:A,0)),"未找到"),IF(LEFT($B21,1)="4",IFERROR(IF(INDEX(组件分表!D:D,MATCH(VALUE(LEFT($B21,4)),组件分表!A:A,0))=5,"",INDEX(组件分表!AA:AA,MATCH(VALUE(LEFT($B21,4)),组件分表!A:A,0))),"未找到"),"不匹配"))))</f>
        <v>2</v>
      </c>
      <c r="H21" s="44">
        <f>IF(LEFT($B21,1)="1",IFERROR(INDEX(单位卡分表!H:H,MATCH($B21,单位卡分表!A:A,0)),"未找到"),IF(LEFT($B21,1)="2",IFERROR(INDEX(技能卡分表!H:H,MATCH($B21,技能卡分表!A:A,0)),"未找到"),IF(LEFT($B21,1)="3",IFERROR(INDEX('永久加成分表（废弃）'!H:H,MATCH($B21,'永久加成分表（废弃）'!A:A,0)),"未找到"),IF(LEFT($B21,1)="4",RIGHT($B21,1),"不匹配"))))</f>
        <v>3</v>
      </c>
      <c r="I21" s="44">
        <f>卡牌数值表!J21</f>
        <v>0</v>
      </c>
      <c r="J21" s="44">
        <f>IF(卡牌数值表!L21=0,"",卡牌数值表!L21)</f>
        <v>3</v>
      </c>
      <c r="K21" s="44">
        <f>IF(卡牌数值表!M21=0,"",卡牌数值表!M21)</f>
        <v>1</v>
      </c>
      <c r="L21" s="44">
        <f>IF(卡牌数值表!N21=0,"",卡牌数值表!N21)</f>
        <v>11.4</v>
      </c>
      <c r="M21" s="44">
        <f>IF(卡牌数值表!O21=0,"",卡牌数值表!O21)</f>
        <v>0.5</v>
      </c>
      <c r="N21" s="44">
        <f>IF(卡牌数值表!P21=0,"",卡牌数值表!P21)</f>
        <v>0.1</v>
      </c>
      <c r="O21" s="44">
        <f>IF(卡牌数值表!Q21=0,"",卡牌数值表!Q21)</f>
        <v>0.44</v>
      </c>
      <c r="P21" s="44">
        <f>IF(卡牌数值表!R21=0,"",卡牌数值表!R21)</f>
        <v>1.47</v>
      </c>
      <c r="Q21" s="44" t="str">
        <f>IF(卡牌数值表!S21=0,"",卡牌数值表!S21)</f>
        <v/>
      </c>
      <c r="R21" s="44">
        <f>IF(OR(LEFT(B21,1)="1",LEFT(B21,1)="2"),卡牌数值表!H21,IF(AND(LEFT(B21,1)="4",C21&lt;&gt;5),卡牌数值表!H21,IF(LEFT(B21,1)="4","","")))</f>
        <v>100261</v>
      </c>
      <c r="S21" s="44">
        <f>IF(LEFT(B21,1)="1",IFERROR(INDEX(单位卡分表!K:K,MATCH(B21,单位卡分表!A:A,0)),"未找到"),IF(LEFT(B21,1)="2",IFERROR(INDEX(技能卡分表!K:K,MATCH(B21,技能卡分表!A:A,0)),"未找到"),IF(LEFT(B21,1)="3",IFERROR(INDEX('永久加成分表（废弃）'!K:K,MATCH(B21,'永久加成分表（废弃）'!A:A,0)),"未找到"),IF(LEFT(B21,1)="4",IFERROR(IF(INDEX(组件分表!D:D,MATCH(VALUE(LEFT(B21,4)),组件分表!A:A,0))=5,"",INDEX(组件分表!AB:AB,MATCH(VALUE(LEFT(B21,4)),组件分表!A:A,0))),"未找到"),"不匹配"))))</f>
        <v>1</v>
      </c>
      <c r="T21" s="44">
        <f>IF(LEFT(B21,1)="1",IFERROR(INDEX(单位卡分表!L:L,MATCH(B21,单位卡分表!A:A,0)),"未找到"),IF(LEFT(B21,1)="2",IFERROR(INDEX(技能卡分表!L:L,MATCH(B21,技能卡分表!A:A,0)),"未找到"),IF(LEFT(B21,1)="3",IFERROR(INDEX('永久加成分表（废弃）'!L:L,MATCH(B21,'永久加成分表（废弃）'!A:A,0)),"未找到"),IF(LEFT(B21,1)="4",IFERROR(IF(INDEX(组件分表!D:D,MATCH(VALUE(LEFT(B21,4)),组件分表!A:A,0))=5,"",INDEX(组件分表!AC:AC,MATCH(VALUE(LEFT(B21,4)),组件分表!A:A,0))),"未找到"),"不匹配"))))</f>
        <v>6</v>
      </c>
      <c r="U21" s="44"/>
      <c r="V21" s="44"/>
      <c r="W21" s="44" t="str">
        <f>IF(LEFT(B21,1)="1",IFERROR(IF(INDEX(单位卡分表!W:W,MATCH(B21,单位卡分表!A:A,0))=0,"",INDEX(单位卡分表!W:W,MATCH(B21,单位卡分表!A:A,0))),"未找到"),IF(LEFT(B21,1)="2",IFERROR(IF(INDEX(技能卡分表!W:W,MATCH(B21,技能卡分表!A:A,0))=0,"",INDEX(技能卡分表!W:W,MATCH(B21,技能卡分表!A:A,0))),"未找到"),IF(LEFT(B21,1)="3",IFERROR(IF(INDEX('永久加成分表（废弃）'!U:U,MATCH(B21,'永久加成分表（废弃）'!A:A,0))=0,"",INDEX('永久加成分表（废弃）'!U:U,MATCH(B21,'永久加成分表（废弃）'!A:A,0))),"未找到"),IF(LEFT(B21,1)="4",IFERROR(IF(INDEX("",MATCH(VALUE(LEFT(B21,4)),组件分表!A:A,0))=0,"",INDEX("",MATCH(VALUE(LEFT(B21,4)),组件分表!A:A,0))),"未找到"),"不匹配"))))</f>
        <v/>
      </c>
      <c r="X21" s="44" t="str">
        <f>IF(LEFT(B21,1)="1",IFERROR(IF(INDEX(单位卡分表!X:X,MATCH(B21,单位卡分表!A:A,0))=0,"",INDEX(单位卡分表!X:X,MATCH(B21,单位卡分表!A:A,0))),"未找到"),IF(LEFT(B21,1)="2",IFERROR(IF(INDEX(技能卡分表!X:X,MATCH(B21,技能卡分表!A:A,0))=0,"",INDEX(技能卡分表!X:X,MATCH(B21,技能卡分表!A:A,0))),"未找到"),IF(LEFT(B21,1)="3",IFERROR(IF(INDEX('永久加成分表（废弃）'!V:V,MATCH(B21,'永久加成分表（废弃）'!A:A,0))=0,"",INDEX('永久加成分表（废弃）'!V:V,MATCH(B21,'永久加成分表（废弃）'!A:A,0))),"未找到"),IF(LEFT(B21,1)="4",IFERROR(IF(INDEX("",MATCH(VALUE(LEFT(B21,4)),组件分表!A:A,0))=0,"",INDEX("",MATCH(VALUE(LEFT(B21,4)),组件分表!A:A,0))),"未找到"),"不匹配"))))</f>
        <v/>
      </c>
      <c r="Y21" s="44" t="str">
        <f>IF(LEFT(B21,1)="1",IFERROR(IF(INDEX(单位卡分表!Y:Y,MATCH(B21,单位卡分表!A:A,0))=0,"",INDEX(单位卡分表!Y:Y,MATCH(B21,单位卡分表!A:A,0))),"未找到"),IF(LEFT(B21,1)="2",IFERROR(IF(INDEX(技能卡分表!Y:Y,MATCH(B21,技能卡分表!A:A,0))=0,"",INDEX(技能卡分表!Y:Y,MATCH(B21,技能卡分表!A:A,0))),"未找到"),IF(LEFT(B21,1)="3",IFERROR(IF(INDEX('永久加成分表（废弃）'!W:W,MATCH(B21,'永久加成分表（废弃）'!A:A,0))=0,"",INDEX('永久加成分表（废弃）'!W:W,MATCH(B21,'永久加成分表（废弃）'!A:A,0))),"未找到"),IF(LEFT(B21,1)="4",IFERROR(IF(INDEX("",MATCH(VALUE(LEFT(B21,4)),组件分表!A:A,0))=0,"",INDEX("",MATCH(VALUE(LEFT(B21,4)),组件分表!A:A,0))),"未找到"),"不匹配"))))</f>
        <v/>
      </c>
      <c r="Z21" s="44" t="str">
        <f>IF(LEFT(B21,1)="1",IFERROR(IF(INDEX("",MATCH(B21,单位卡分表!A:A,0))=0,"",INDEX("",MATCH(B21,单位卡分表!A:A,0))),"未找到"),IF(LEFT(B21,1)="2",IFERROR(IF(INDEX(技能卡分表!Z:Z,MATCH(B21,技能卡分表!A:A,0))=0,"",INDEX(技能卡分表!Z:Z,MATCH(B21,技能卡分表!A:A,0))),"未找到"),IF(LEFT(B21,1)="3",IFERROR(IF(INDEX('永久加成分表（废弃）'!X:X,MATCH(B21,'永久加成分表（废弃）'!A:A,0))=0,"",INDEX('永久加成分表（废弃）'!X:X,MATCH(B21,'永久加成分表（废弃）'!A:A,0))),"未找到"),IF(LEFT(B21,1)="4",IFERROR(IF(INDEX(组件分表!U:U,MATCH(VALUE(LEFT(B21,4)),组件分表!A:A,0))=0,"",INDEX(组件分表!U:U,MATCH(VALUE(LEFT(B21,4)),组件分表!A:A,0))),"未找到"),"不匹配"))))</f>
        <v>未找到</v>
      </c>
      <c r="AA21" s="44" t="str">
        <f>IF(LEFT(B21,1)="1",IFERROR(IF(INDEX("",MATCH(B21,单位卡分表!A:A,0))=0,"",INDEX("",MATCH(B21,单位卡分表!A:A,0))),"未找到"),IF(LEFT(B21,1)="2",IFERROR(IF(INDEX(技能卡分表!AA:AA,MATCH(B21,技能卡分表!A:A,0))=0,"",INDEX(技能卡分表!AA:AA,MATCH(B21,技能卡分表!A:A,0))),"未找到"),IF(LEFT(B21,1)="3",IFERROR(IF(INDEX("",MATCH(B21,'永久加成分表（废弃）'!A:A,0))=0,"",INDEX("",MATCH(B21,'永久加成分表（废弃）'!A:A,0))),"未找到"),IF(LEFT(B21,1)="4",IFERROR(IF(INDEX("",MATCH(VALUE(LEFT(B21,4)),组件分表!A:A,0))=0,"",INDEX("",MATCH(VALUE(LEFT(B21,4)),组件分表!A:A,0))),"未找到"),"不匹配"))))</f>
        <v>未找到</v>
      </c>
      <c r="AB21" s="44">
        <f>IF(LEFT(B21,1)="1",IFERROR(INDEX(单位卡分表!I:I,MATCH(B21,单位卡分表!A:A,0)),"未找到"),IF(LEFT(B21,1)="2",IFERROR(INDEX(技能卡分表!I:I,MATCH(B21,技能卡分表!A:A,0)),"未找到"),IF(LEFT(B21,1)="3",IFERROR(INDEX('永久加成分表（废弃）'!I:I,MATCH(B21,'永久加成分表（废弃）'!A:A,0)),"未找到"),IF(LEFT(B21,1)="4",IFERROR(INDEX(组件分表!I:I,MATCH(VALUE(LEFT(B21,4)),组件分表!A:A,0)),"未找到"),"不匹配"))))</f>
        <v>0</v>
      </c>
      <c r="AC21" s="44" t="str">
        <f>IF(LEFT(B21,1)="1",IF(INDEX(单位卡分表!N:N,MATCH(B21,单位卡分表!A:A,0))=0,"",INDEX(单位卡分表!N:N,MATCH(B21,单位卡分表!A:A,0))),IF(AND(LEFT(B21,1)="4",C21=5),B21*100+1,""))</f>
        <v/>
      </c>
    </row>
    <row r="22" spans="1:29">
      <c r="A22" s="44" t="str">
        <f>IF(卡牌数值表!D22=0,"",卡牌数值表!D22)</f>
        <v>##</v>
      </c>
      <c r="B22" s="44">
        <f>卡牌数值表!C22</f>
        <v>10027</v>
      </c>
      <c r="C22" s="44">
        <f>IF(LEFT(B22,1)="1",IFERROR(INDEX(单位卡分表!C:C,MATCH(B22,单位卡分表!A:A,0)),"未找到"),IF(LEFT(B22,1)="2",IFERROR(INDEX(技能卡分表!C:C,MATCH(B22,技能卡分表!A:A,0)),"未找到"),IF(LEFT(B22,1)="3",IFERROR(INDEX('永久加成分表（废弃）'!C:C,MATCH(B22,'永久加成分表（废弃）'!A:A,0)),"未找到"),IF(LEFT(B22,1)="4",IFERROR(INDEX(组件分表!D:D,MATCH(VALUE(LEFT(B22,4)),组件分表!A:A,0)),"未找到"),"不匹配"))))</f>
        <v>1</v>
      </c>
      <c r="D22" s="44">
        <f>IF(LEFT(B22,1)="1",IFERROR(INDEX(单位卡分表!E:E,MATCH(B22,单位卡分表!A:A,0)),"未找到"),IF(LEFT(B22,1)="2",IFERROR(INDEX(技能卡分表!E:E,MATCH(B22,技能卡分表!A:A,0)),"未找到"),IF(LEFT(B22,1)="3",IFERROR(INDEX('永久加成分表（废弃）'!E:E,MATCH(B22,'永久加成分表（废弃）'!A:A,0)),"未找到"),IF(LEFT(B22,1)="4",IFERROR(IF(INDEX(组件分表!D:D,MATCH(VALUE(LEFT(B22,4)),组件分表!A:A,0))=5,"",INDEX(组件分表!Y:Y,MATCH(VALUE(LEFT(B22,4)),组件分表!A:A,0))),"未找到"),"不匹配"))))</f>
        <v>1</v>
      </c>
      <c r="E22" s="44">
        <f t="shared" si="0"/>
        <v>27</v>
      </c>
      <c r="F22" s="44">
        <f>IF(LEFT(B22,1)="1",IFERROR(INDEX(单位卡分表!AL:AL,MATCH(B22,单位卡分表!A:A,0)),"未找到"),IF(LEFT(B22,1)="2",IFERROR(INDEX(技能卡分表!AJ:AJ,MATCH(B22,技能卡分表!A:A,0)),"未找到"),IF(LEFT(B22,1)="3",IFERROR(INDEX('永久加成分表（废弃）'!AC:AC,MATCH(B22,'永久加成分表（废弃）'!A:A,0)),"未找到"),IF(LEFT(B22,1)="4",IFERROR(IF(INDEX(组件分表!D:D,MATCH(VALUE(LEFT(B22,4)),组件分表!A:A,0))=5,"",INDEX(组件分表!Z:Z,MATCH(VALUE(LEFT(B22,4)),组件分表!A:A,0))),"未找到"),"不匹配"))))</f>
        <v>1</v>
      </c>
      <c r="G22" s="44">
        <f>IF(LEFT($B22,1)="1",IFERROR(INDEX(单位卡分表!F:F,MATCH($B22,单位卡分表!A:A,0)),"未找到"),IF(LEFT($B22,1)="2",IFERROR(INDEX(技能卡分表!F:F,MATCH($B22,技能卡分表!A:A,0)),"未找到"),IF(LEFT($B22,1)="3",IFERROR(INDEX('永久加成分表（废弃）'!F:F,MATCH($B22,'永久加成分表（废弃）'!A:A,0)),"未找到"),IF(LEFT($B22,1)="4",IFERROR(IF(INDEX(组件分表!D:D,MATCH(VALUE(LEFT($B22,4)),组件分表!A:A,0))=5,"",INDEX(组件分表!AA:AA,MATCH(VALUE(LEFT($B22,4)),组件分表!A:A,0))),"未找到"),"不匹配"))))</f>
        <v>1</v>
      </c>
      <c r="H22" s="44">
        <f>IF(LEFT($B22,1)="1",IFERROR(INDEX(单位卡分表!H:H,MATCH($B22,单位卡分表!A:A,0)),"未找到"),IF(LEFT($B22,1)="2",IFERROR(INDEX(技能卡分表!H:H,MATCH($B22,技能卡分表!A:A,0)),"未找到"),IF(LEFT($B22,1)="3",IFERROR(INDEX('永久加成分表（废弃）'!H:H,MATCH($B22,'永久加成分表（废弃）'!A:A,0)),"未找到"),IF(LEFT($B22,1)="4",RIGHT($B22,1),"不匹配"))))</f>
        <v>4</v>
      </c>
      <c r="I22" s="44">
        <f>卡牌数值表!J22</f>
        <v>0</v>
      </c>
      <c r="J22" s="44">
        <f>IF(卡牌数值表!L22=0,"",卡牌数值表!L22)</f>
        <v>3</v>
      </c>
      <c r="K22" s="44">
        <f>IF(卡牌数值表!M22=0,"",卡牌数值表!M22)</f>
        <v>18</v>
      </c>
      <c r="L22" s="44">
        <f>IF(卡牌数值表!N22=0,"",卡牌数值表!N22)</f>
        <v>13.6</v>
      </c>
      <c r="M22" s="44">
        <f>IF(卡牌数值表!O22=0,"",卡牌数值表!O22)</f>
        <v>0.65</v>
      </c>
      <c r="N22" s="44">
        <f>IF(卡牌数值表!P22=0,"",卡牌数值表!P22)</f>
        <v>0.12</v>
      </c>
      <c r="O22" s="44">
        <f>IF(卡牌数值表!Q22=0,"",卡牌数值表!Q22)</f>
        <v>1.66</v>
      </c>
      <c r="P22" s="44">
        <f>IF(卡牌数值表!R22=0,"",卡牌数值表!R22)</f>
        <v>1.47</v>
      </c>
      <c r="Q22" s="44" t="str">
        <f>IF(卡牌数值表!S22=0,"",卡牌数值表!S22)</f>
        <v/>
      </c>
      <c r="R22" s="44">
        <f>IF(OR(LEFT(B22,1)="1",LEFT(B22,1)="2"),卡牌数值表!H22,IF(AND(LEFT(B22,1)="4",C22&lt;&gt;5),卡牌数值表!H22,IF(LEFT(B22,1)="4","","")))</f>
        <v>100271</v>
      </c>
      <c r="S22" s="44">
        <f>IF(LEFT(B22,1)="1",IFERROR(INDEX(单位卡分表!K:K,MATCH(B22,单位卡分表!A:A,0)),"未找到"),IF(LEFT(B22,1)="2",IFERROR(INDEX(技能卡分表!K:K,MATCH(B22,技能卡分表!A:A,0)),"未找到"),IF(LEFT(B22,1)="3",IFERROR(INDEX('永久加成分表（废弃）'!K:K,MATCH(B22,'永久加成分表（废弃）'!A:A,0)),"未找到"),IF(LEFT(B22,1)="4",IFERROR(IF(INDEX(组件分表!D:D,MATCH(VALUE(LEFT(B22,4)),组件分表!A:A,0))=5,"",INDEX(组件分表!AB:AB,MATCH(VALUE(LEFT(B22,4)),组件分表!A:A,0))),"未找到"),"不匹配"))))</f>
        <v>1</v>
      </c>
      <c r="T22" s="44">
        <f>IF(LEFT(B22,1)="1",IFERROR(INDEX(单位卡分表!L:L,MATCH(B22,单位卡分表!A:A,0)),"未找到"),IF(LEFT(B22,1)="2",IFERROR(INDEX(技能卡分表!L:L,MATCH(B22,技能卡分表!A:A,0)),"未找到"),IF(LEFT(B22,1)="3",IFERROR(INDEX('永久加成分表（废弃）'!L:L,MATCH(B22,'永久加成分表（废弃）'!A:A,0)),"未找到"),IF(LEFT(B22,1)="4",IFERROR(IF(INDEX(组件分表!D:D,MATCH(VALUE(LEFT(B22,4)),组件分表!A:A,0))=5,"",INDEX(组件分表!AC:AC,MATCH(VALUE(LEFT(B22,4)),组件分表!A:A,0))),"未找到"),"不匹配"))))</f>
        <v>2</v>
      </c>
      <c r="U22" s="44"/>
      <c r="V22" s="44"/>
      <c r="W22" s="44">
        <f>IF(LEFT(B22,1)="1",IFERROR(IF(INDEX(单位卡分表!W:W,MATCH(B22,单位卡分表!A:A,0))=0,"",INDEX(单位卡分表!W:W,MATCH(B22,单位卡分表!A:A,0))),"未找到"),IF(LEFT(B22,1)="2",IFERROR(IF(INDEX(技能卡分表!W:W,MATCH(B22,技能卡分表!A:A,0))=0,"",INDEX(技能卡分表!W:W,MATCH(B22,技能卡分表!A:A,0))),"未找到"),IF(LEFT(B22,1)="3",IFERROR(IF(INDEX('永久加成分表（废弃）'!U:U,MATCH(B22,'永久加成分表（废弃）'!A:A,0))=0,"",INDEX('永久加成分表（废弃）'!U:U,MATCH(B22,'永久加成分表（废弃）'!A:A,0))),"未找到"),IF(LEFT(B22,1)="4",IFERROR(IF(INDEX("",MATCH(VALUE(LEFT(B22,4)),组件分表!A:A,0))=0,"",INDEX("",MATCH(VALUE(LEFT(B22,4)),组件分表!A:A,0))),"未找到"),"不匹配"))))</f>
        <v>13</v>
      </c>
      <c r="X22" s="44" t="str">
        <f>IF(LEFT(B22,1)="1",IFERROR(IF(INDEX(单位卡分表!X:X,MATCH(B22,单位卡分表!A:A,0))=0,"",INDEX(单位卡分表!X:X,MATCH(B22,单位卡分表!A:A,0))),"未找到"),IF(LEFT(B22,1)="2",IFERROR(IF(INDEX(技能卡分表!X:X,MATCH(B22,技能卡分表!A:A,0))=0,"",INDEX(技能卡分表!X:X,MATCH(B22,技能卡分表!A:A,0))),"未找到"),IF(LEFT(B22,1)="3",IFERROR(IF(INDEX('永久加成分表（废弃）'!V:V,MATCH(B22,'永久加成分表（废弃）'!A:A,0))=0,"",INDEX('永久加成分表（废弃）'!V:V,MATCH(B22,'永久加成分表（废弃）'!A:A,0))),"未找到"),IF(LEFT(B22,1)="4",IFERROR(IF(INDEX("",MATCH(VALUE(LEFT(B22,4)),组件分表!A:A,0))=0,"",INDEX("",MATCH(VALUE(LEFT(B22,4)),组件分表!A:A,0))),"未找到"),"不匹配"))))</f>
        <v/>
      </c>
      <c r="Y22" s="44" t="str">
        <f>IF(LEFT(B22,1)="1",IFERROR(IF(INDEX(单位卡分表!Y:Y,MATCH(B22,单位卡分表!A:A,0))=0,"",INDEX(单位卡分表!Y:Y,MATCH(B22,单位卡分表!A:A,0))),"未找到"),IF(LEFT(B22,1)="2",IFERROR(IF(INDEX(技能卡分表!Y:Y,MATCH(B22,技能卡分表!A:A,0))=0,"",INDEX(技能卡分表!Y:Y,MATCH(B22,技能卡分表!A:A,0))),"未找到"),IF(LEFT(B22,1)="3",IFERROR(IF(INDEX('永久加成分表（废弃）'!W:W,MATCH(B22,'永久加成分表（废弃）'!A:A,0))=0,"",INDEX('永久加成分表（废弃）'!W:W,MATCH(B22,'永久加成分表（废弃）'!A:A,0))),"未找到"),IF(LEFT(B22,1)="4",IFERROR(IF(INDEX("",MATCH(VALUE(LEFT(B22,4)),组件分表!A:A,0))=0,"",INDEX("",MATCH(VALUE(LEFT(B22,4)),组件分表!A:A,0))),"未找到"),"不匹配"))))</f>
        <v/>
      </c>
      <c r="Z22" s="44" t="str">
        <f>IF(LEFT(B22,1)="1",IFERROR(IF(INDEX("",MATCH(B22,单位卡分表!A:A,0))=0,"",INDEX("",MATCH(B22,单位卡分表!A:A,0))),"未找到"),IF(LEFT(B22,1)="2",IFERROR(IF(INDEX(技能卡分表!Z:Z,MATCH(B22,技能卡分表!A:A,0))=0,"",INDEX(技能卡分表!Z:Z,MATCH(B22,技能卡分表!A:A,0))),"未找到"),IF(LEFT(B22,1)="3",IFERROR(IF(INDEX('永久加成分表（废弃）'!X:X,MATCH(B22,'永久加成分表（废弃）'!A:A,0))=0,"",INDEX('永久加成分表（废弃）'!X:X,MATCH(B22,'永久加成分表（废弃）'!A:A,0))),"未找到"),IF(LEFT(B22,1)="4",IFERROR(IF(INDEX(组件分表!U:U,MATCH(VALUE(LEFT(B22,4)),组件分表!A:A,0))=0,"",INDEX(组件分表!U:U,MATCH(VALUE(LEFT(B22,4)),组件分表!A:A,0))),"未找到"),"不匹配"))))</f>
        <v>未找到</v>
      </c>
      <c r="AA22" s="44" t="str">
        <f>IF(LEFT(B22,1)="1",IFERROR(IF(INDEX("",MATCH(B22,单位卡分表!A:A,0))=0,"",INDEX("",MATCH(B22,单位卡分表!A:A,0))),"未找到"),IF(LEFT(B22,1)="2",IFERROR(IF(INDEX(技能卡分表!AA:AA,MATCH(B22,技能卡分表!A:A,0))=0,"",INDEX(技能卡分表!AA:AA,MATCH(B22,技能卡分表!A:A,0))),"未找到"),IF(LEFT(B22,1)="3",IFERROR(IF(INDEX("",MATCH(B22,'永久加成分表（废弃）'!A:A,0))=0,"",INDEX("",MATCH(B22,'永久加成分表（废弃）'!A:A,0))),"未找到"),IF(LEFT(B22,1)="4",IFERROR(IF(INDEX("",MATCH(VALUE(LEFT(B22,4)),组件分表!A:A,0))=0,"",INDEX("",MATCH(VALUE(LEFT(B22,4)),组件分表!A:A,0))),"未找到"),"不匹配"))))</f>
        <v>未找到</v>
      </c>
      <c r="AB22" s="44">
        <f>IF(LEFT(B22,1)="1",IFERROR(INDEX(单位卡分表!I:I,MATCH(B22,单位卡分表!A:A,0)),"未找到"),IF(LEFT(B22,1)="2",IFERROR(INDEX(技能卡分表!I:I,MATCH(B22,技能卡分表!A:A,0)),"未找到"),IF(LEFT(B22,1)="3",IFERROR(INDEX('永久加成分表（废弃）'!I:I,MATCH(B22,'永久加成分表（废弃）'!A:A,0)),"未找到"),IF(LEFT(B22,1)="4",IFERROR(INDEX(组件分表!I:I,MATCH(VALUE(LEFT(B22,4)),组件分表!A:A,0)),"未找到"),"不匹配"))))</f>
        <v>0</v>
      </c>
      <c r="AC22" s="44" t="str">
        <f>IF(LEFT(B22,1)="1",IF(INDEX(单位卡分表!N:N,MATCH(B22,单位卡分表!A:A,0))=0,"",INDEX(单位卡分表!N:N,MATCH(B22,单位卡分表!A:A,0))),IF(AND(LEFT(B22,1)="4",C22=5),B22*100+1,""))</f>
        <v/>
      </c>
    </row>
    <row r="23" spans="1:29">
      <c r="A23" s="44" t="str">
        <f>IF(卡牌数值表!D23=0,"",卡牌数值表!D23)</f>
        <v/>
      </c>
      <c r="B23" s="44">
        <f>卡牌数值表!C23</f>
        <v>10028</v>
      </c>
      <c r="C23" s="44">
        <f>IF(LEFT(B23,1)="1",IFERROR(INDEX(单位卡分表!C:C,MATCH(B23,单位卡分表!A:A,0)),"未找到"),IF(LEFT(B23,1)="2",IFERROR(INDEX(技能卡分表!C:C,MATCH(B23,技能卡分表!A:A,0)),"未找到"),IF(LEFT(B23,1)="3",IFERROR(INDEX('永久加成分表（废弃）'!C:C,MATCH(B23,'永久加成分表（废弃）'!A:A,0)),"未找到"),IF(LEFT(B23,1)="4",IFERROR(INDEX(组件分表!D:D,MATCH(VALUE(LEFT(B23,4)),组件分表!A:A,0)),"未找到"),"不匹配"))))</f>
        <v>6</v>
      </c>
      <c r="D23" s="44">
        <f>IF(LEFT(B23,1)="1",IFERROR(INDEX(单位卡分表!E:E,MATCH(B23,单位卡分表!A:A,0)),"未找到"),IF(LEFT(B23,1)="2",IFERROR(INDEX(技能卡分表!E:E,MATCH(B23,技能卡分表!A:A,0)),"未找到"),IF(LEFT(B23,1)="3",IFERROR(INDEX('永久加成分表（废弃）'!E:E,MATCH(B23,'永久加成分表（废弃）'!A:A,0)),"未找到"),IF(LEFT(B23,1)="4",IFERROR(IF(INDEX(组件分表!D:D,MATCH(VALUE(LEFT(B23,4)),组件分表!A:A,0))=5,"",INDEX(组件分表!Y:Y,MATCH(VALUE(LEFT(B23,4)),组件分表!A:A,0))),"未找到"),"不匹配"))))</f>
        <v>1</v>
      </c>
      <c r="E23" s="44">
        <f t="shared" si="0"/>
        <v>28</v>
      </c>
      <c r="F23" s="44">
        <f>IF(LEFT(B23,1)="1",IFERROR(INDEX(单位卡分表!AL:AL,MATCH(B23,单位卡分表!A:A,0)),"未找到"),IF(LEFT(B23,1)="2",IFERROR(INDEX(技能卡分表!AJ:AJ,MATCH(B23,技能卡分表!A:A,0)),"未找到"),IF(LEFT(B23,1)="3",IFERROR(INDEX('永久加成分表（废弃）'!AC:AC,MATCH(B23,'永久加成分表（废弃）'!A:A,0)),"未找到"),IF(LEFT(B23,1)="4",IFERROR(IF(INDEX(组件分表!D:D,MATCH(VALUE(LEFT(B23,4)),组件分表!A:A,0))=5,"",INDEX(组件分表!Z:Z,MATCH(VALUE(LEFT(B23,4)),组件分表!A:A,0))),"未找到"),"不匹配"))))</f>
        <v>1</v>
      </c>
      <c r="G23" s="44">
        <f>IF(LEFT($B23,1)="1",IFERROR(INDEX(单位卡分表!F:F,MATCH($B23,单位卡分表!A:A,0)),"未找到"),IF(LEFT($B23,1)="2",IFERROR(INDEX(技能卡分表!F:F,MATCH($B23,技能卡分表!A:A,0)),"未找到"),IF(LEFT($B23,1)="3",IFERROR(INDEX('永久加成分表（废弃）'!F:F,MATCH($B23,'永久加成分表（废弃）'!A:A,0)),"未找到"),IF(LEFT($B23,1)="4",IFERROR(IF(INDEX(组件分表!D:D,MATCH(VALUE(LEFT($B23,4)),组件分表!A:A,0))=5,"",INDEX(组件分表!AA:AA,MATCH(VALUE(LEFT($B23,4)),组件分表!A:A,0))),"未找到"),"不匹配"))))</f>
        <v>3</v>
      </c>
      <c r="H23" s="44">
        <f>IF(LEFT($B23,1)="1",IFERROR(INDEX(单位卡分表!H:H,MATCH($B23,单位卡分表!A:A,0)),"未找到"),IF(LEFT($B23,1)="2",IFERROR(INDEX(技能卡分表!H:H,MATCH($B23,技能卡分表!A:A,0)),"未找到"),IF(LEFT($B23,1)="3",IFERROR(INDEX('永久加成分表（废弃）'!H:H,MATCH($B23,'永久加成分表（废弃）'!A:A,0)),"未找到"),IF(LEFT($B23,1)="4",RIGHT($B23,1),"不匹配"))))</f>
        <v>2</v>
      </c>
      <c r="I23" s="44">
        <f>卡牌数值表!J23</f>
        <v>0</v>
      </c>
      <c r="J23" s="44">
        <f>IF(卡牌数值表!L23=0,"",卡牌数值表!L23)</f>
        <v>2</v>
      </c>
      <c r="K23" s="44">
        <f>IF(卡牌数值表!M23=0,"",卡牌数值表!M23)</f>
        <v>1</v>
      </c>
      <c r="L23" s="44">
        <f>IF(卡牌数值表!N23=0,"",卡牌数值表!N23)</f>
        <v>11.4</v>
      </c>
      <c r="M23" s="44">
        <f>IF(卡牌数值表!O23=0,"",卡牌数值表!O23)</f>
        <v>0.5</v>
      </c>
      <c r="N23" s="44">
        <f>IF(卡牌数值表!P23=0,"",卡牌数值表!P23)</f>
        <v>0.1</v>
      </c>
      <c r="O23" s="44">
        <f>IF(卡牌数值表!Q23=0,"",卡牌数值表!Q23)</f>
        <v>0.44</v>
      </c>
      <c r="P23" s="44">
        <f>IF(卡牌数值表!R23=0,"",卡牌数值表!R23)</f>
        <v>1.47</v>
      </c>
      <c r="Q23" s="44" t="str">
        <f>IF(卡牌数值表!S23=0,"",卡牌数值表!S23)</f>
        <v/>
      </c>
      <c r="R23" s="44">
        <f>IF(OR(LEFT(B23,1)="1",LEFT(B23,1)="2"),卡牌数值表!H23,IF(AND(LEFT(B23,1)="4",C23&lt;&gt;5),卡牌数值表!H23,IF(LEFT(B23,1)="4","","")))</f>
        <v>100281</v>
      </c>
      <c r="S23" s="44">
        <f>IF(LEFT(B23,1)="1",IFERROR(INDEX(单位卡分表!K:K,MATCH(B23,单位卡分表!A:A,0)),"未找到"),IF(LEFT(B23,1)="2",IFERROR(INDEX(技能卡分表!K:K,MATCH(B23,技能卡分表!A:A,0)),"未找到"),IF(LEFT(B23,1)="3",IFERROR(INDEX('永久加成分表（废弃）'!K:K,MATCH(B23,'永久加成分表（废弃）'!A:A,0)),"未找到"),IF(LEFT(B23,1)="4",IFERROR(IF(INDEX(组件分表!D:D,MATCH(VALUE(LEFT(B23,4)),组件分表!A:A,0))=5,"",INDEX(组件分表!AB:AB,MATCH(VALUE(LEFT(B23,4)),组件分表!A:A,0))),"未找到"),"不匹配"))))</f>
        <v>1</v>
      </c>
      <c r="T23" s="44">
        <f>IF(LEFT(B23,1)="1",IFERROR(INDEX(单位卡分表!L:L,MATCH(B23,单位卡分表!A:A,0)),"未找到"),IF(LEFT(B23,1)="2",IFERROR(INDEX(技能卡分表!L:L,MATCH(B23,技能卡分表!A:A,0)),"未找到"),IF(LEFT(B23,1)="3",IFERROR(INDEX('永久加成分表（废弃）'!L:L,MATCH(B23,'永久加成分表（废弃）'!A:A,0)),"未找到"),IF(LEFT(B23,1)="4",IFERROR(IF(INDEX(组件分表!D:D,MATCH(VALUE(LEFT(B23,4)),组件分表!A:A,0))=5,"",INDEX(组件分表!AC:AC,MATCH(VALUE(LEFT(B23,4)),组件分表!A:A,0))),"未找到"),"不匹配"))))</f>
        <v>5</v>
      </c>
      <c r="U23" s="44"/>
      <c r="V23" s="44"/>
      <c r="W23" s="44" t="str">
        <f>IF(LEFT(B23,1)="1",IFERROR(IF(INDEX(单位卡分表!W:W,MATCH(B23,单位卡分表!A:A,0))=0,"",INDEX(单位卡分表!W:W,MATCH(B23,单位卡分表!A:A,0))),"未找到"),IF(LEFT(B23,1)="2",IFERROR(IF(INDEX(技能卡分表!W:W,MATCH(B23,技能卡分表!A:A,0))=0,"",INDEX(技能卡分表!W:W,MATCH(B23,技能卡分表!A:A,0))),"未找到"),IF(LEFT(B23,1)="3",IFERROR(IF(INDEX('永久加成分表（废弃）'!U:U,MATCH(B23,'永久加成分表（废弃）'!A:A,0))=0,"",INDEX('永久加成分表（废弃）'!U:U,MATCH(B23,'永久加成分表（废弃）'!A:A,0))),"未找到"),IF(LEFT(B23,1)="4",IFERROR(IF(INDEX("",MATCH(VALUE(LEFT(B23,4)),组件分表!A:A,0))=0,"",INDEX("",MATCH(VALUE(LEFT(B23,4)),组件分表!A:A,0))),"未找到"),"不匹配"))))</f>
        <v/>
      </c>
      <c r="X23" s="44" t="str">
        <f>IF(LEFT(B23,1)="1",IFERROR(IF(INDEX(单位卡分表!X:X,MATCH(B23,单位卡分表!A:A,0))=0,"",INDEX(单位卡分表!X:X,MATCH(B23,单位卡分表!A:A,0))),"未找到"),IF(LEFT(B23,1)="2",IFERROR(IF(INDEX(技能卡分表!X:X,MATCH(B23,技能卡分表!A:A,0))=0,"",INDEX(技能卡分表!X:X,MATCH(B23,技能卡分表!A:A,0))),"未找到"),IF(LEFT(B23,1)="3",IFERROR(IF(INDEX('永久加成分表（废弃）'!V:V,MATCH(B23,'永久加成分表（废弃）'!A:A,0))=0,"",INDEX('永久加成分表（废弃）'!V:V,MATCH(B23,'永久加成分表（废弃）'!A:A,0))),"未找到"),IF(LEFT(B23,1)="4",IFERROR(IF(INDEX("",MATCH(VALUE(LEFT(B23,4)),组件分表!A:A,0))=0,"",INDEX("",MATCH(VALUE(LEFT(B23,4)),组件分表!A:A,0))),"未找到"),"不匹配"))))</f>
        <v/>
      </c>
      <c r="Y23" s="44" t="str">
        <f>IF(LEFT(B23,1)="1",IFERROR(IF(INDEX(单位卡分表!Y:Y,MATCH(B23,单位卡分表!A:A,0))=0,"",INDEX(单位卡分表!Y:Y,MATCH(B23,单位卡分表!A:A,0))),"未找到"),IF(LEFT(B23,1)="2",IFERROR(IF(INDEX(技能卡分表!Y:Y,MATCH(B23,技能卡分表!A:A,0))=0,"",INDEX(技能卡分表!Y:Y,MATCH(B23,技能卡分表!A:A,0))),"未找到"),IF(LEFT(B23,1)="3",IFERROR(IF(INDEX('永久加成分表（废弃）'!W:W,MATCH(B23,'永久加成分表（废弃）'!A:A,0))=0,"",INDEX('永久加成分表（废弃）'!W:W,MATCH(B23,'永久加成分表（废弃）'!A:A,0))),"未找到"),IF(LEFT(B23,1)="4",IFERROR(IF(INDEX("",MATCH(VALUE(LEFT(B23,4)),组件分表!A:A,0))=0,"",INDEX("",MATCH(VALUE(LEFT(B23,4)),组件分表!A:A,0))),"未找到"),"不匹配"))))</f>
        <v/>
      </c>
      <c r="Z23" s="44" t="str">
        <f>IF(LEFT(B23,1)="1",IFERROR(IF(INDEX("",MATCH(B23,单位卡分表!A:A,0))=0,"",INDEX("",MATCH(B23,单位卡分表!A:A,0))),"未找到"),IF(LEFT(B23,1)="2",IFERROR(IF(INDEX(技能卡分表!Z:Z,MATCH(B23,技能卡分表!A:A,0))=0,"",INDEX(技能卡分表!Z:Z,MATCH(B23,技能卡分表!A:A,0))),"未找到"),IF(LEFT(B23,1)="3",IFERROR(IF(INDEX('永久加成分表（废弃）'!X:X,MATCH(B23,'永久加成分表（废弃）'!A:A,0))=0,"",INDEX('永久加成分表（废弃）'!X:X,MATCH(B23,'永久加成分表（废弃）'!A:A,0))),"未找到"),IF(LEFT(B23,1)="4",IFERROR(IF(INDEX(组件分表!U:U,MATCH(VALUE(LEFT(B23,4)),组件分表!A:A,0))=0,"",INDEX(组件分表!U:U,MATCH(VALUE(LEFT(B23,4)),组件分表!A:A,0))),"未找到"),"不匹配"))))</f>
        <v>未找到</v>
      </c>
      <c r="AA23" s="44" t="str">
        <f>IF(LEFT(B23,1)="1",IFERROR(IF(INDEX("",MATCH(B23,单位卡分表!A:A,0))=0,"",INDEX("",MATCH(B23,单位卡分表!A:A,0))),"未找到"),IF(LEFT(B23,1)="2",IFERROR(IF(INDEX(技能卡分表!AA:AA,MATCH(B23,技能卡分表!A:A,0))=0,"",INDEX(技能卡分表!AA:AA,MATCH(B23,技能卡分表!A:A,0))),"未找到"),IF(LEFT(B23,1)="3",IFERROR(IF(INDEX("",MATCH(B23,'永久加成分表（废弃）'!A:A,0))=0,"",INDEX("",MATCH(B23,'永久加成分表（废弃）'!A:A,0))),"未找到"),IF(LEFT(B23,1)="4",IFERROR(IF(INDEX("",MATCH(VALUE(LEFT(B23,4)),组件分表!A:A,0))=0,"",INDEX("",MATCH(VALUE(LEFT(B23,4)),组件分表!A:A,0))),"未找到"),"不匹配"))))</f>
        <v>未找到</v>
      </c>
      <c r="AB23" s="44">
        <f>IF(LEFT(B23,1)="1",IFERROR(INDEX(单位卡分表!I:I,MATCH(B23,单位卡分表!A:A,0)),"未找到"),IF(LEFT(B23,1)="2",IFERROR(INDEX(技能卡分表!I:I,MATCH(B23,技能卡分表!A:A,0)),"未找到"),IF(LEFT(B23,1)="3",IFERROR(INDEX('永久加成分表（废弃）'!I:I,MATCH(B23,'永久加成分表（废弃）'!A:A,0)),"未找到"),IF(LEFT(B23,1)="4",IFERROR(INDEX(组件分表!I:I,MATCH(VALUE(LEFT(B23,4)),组件分表!A:A,0)),"未找到"),"不匹配"))))</f>
        <v>0</v>
      </c>
      <c r="AC23" s="44" t="str">
        <f>IF(LEFT(B23,1)="1",IF(INDEX(单位卡分表!N:N,MATCH(B23,单位卡分表!A:A,0))=0,"",INDEX(单位卡分表!N:N,MATCH(B23,单位卡分表!A:A,0))),IF(AND(LEFT(B23,1)="4",C23=5),B23*100+1,""))</f>
        <v/>
      </c>
    </row>
    <row r="24" spans="1:29">
      <c r="A24" s="44" t="str">
        <f>IF(卡牌数值表!D24=0,"",卡牌数值表!D24)</f>
        <v/>
      </c>
      <c r="B24" s="44">
        <f>卡牌数值表!C24</f>
        <v>10029</v>
      </c>
      <c r="C24" s="44">
        <f>IF(LEFT(B24,1)="1",IFERROR(INDEX(单位卡分表!C:C,MATCH(B24,单位卡分表!A:A,0)),"未找到"),IF(LEFT(B24,1)="2",IFERROR(INDEX(技能卡分表!C:C,MATCH(B24,技能卡分表!A:A,0)),"未找到"),IF(LEFT(B24,1)="3",IFERROR(INDEX('永久加成分表（废弃）'!C:C,MATCH(B24,'永久加成分表（废弃）'!A:A,0)),"未找到"),IF(LEFT(B24,1)="4",IFERROR(INDEX(组件分表!D:D,MATCH(VALUE(LEFT(B24,4)),组件分表!A:A,0)),"未找到"),"不匹配"))))</f>
        <v>1</v>
      </c>
      <c r="D24" s="44">
        <f>IF(LEFT(B24,1)="1",IFERROR(INDEX(单位卡分表!E:E,MATCH(B24,单位卡分表!A:A,0)),"未找到"),IF(LEFT(B24,1)="2",IFERROR(INDEX(技能卡分表!E:E,MATCH(B24,技能卡分表!A:A,0)),"未找到"),IF(LEFT(B24,1)="3",IFERROR(INDEX('永久加成分表（废弃）'!E:E,MATCH(B24,'永久加成分表（废弃）'!A:A,0)),"未找到"),IF(LEFT(B24,1)="4",IFERROR(IF(INDEX(组件分表!D:D,MATCH(VALUE(LEFT(B24,4)),组件分表!A:A,0))=5,"",INDEX(组件分表!Y:Y,MATCH(VALUE(LEFT(B24,4)),组件分表!A:A,0))),"未找到"),"不匹配"))))</f>
        <v>1</v>
      </c>
      <c r="E24" s="44">
        <f t="shared" si="0"/>
        <v>29</v>
      </c>
      <c r="F24" s="44">
        <f>IF(LEFT(B24,1)="1",IFERROR(INDEX(单位卡分表!AL:AL,MATCH(B24,单位卡分表!A:A,0)),"未找到"),IF(LEFT(B24,1)="2",IFERROR(INDEX(技能卡分表!AJ:AJ,MATCH(B24,技能卡分表!A:A,0)),"未找到"),IF(LEFT(B24,1)="3",IFERROR(INDEX('永久加成分表（废弃）'!AC:AC,MATCH(B24,'永久加成分表（废弃）'!A:A,0)),"未找到"),IF(LEFT(B24,1)="4",IFERROR(IF(INDEX(组件分表!D:D,MATCH(VALUE(LEFT(B24,4)),组件分表!A:A,0))=5,"",INDEX(组件分表!Z:Z,MATCH(VALUE(LEFT(B24,4)),组件分表!A:A,0))),"未找到"),"不匹配"))))</f>
        <v>1</v>
      </c>
      <c r="G24" s="44">
        <f>IF(LEFT($B24,1)="1",IFERROR(INDEX(单位卡分表!F:F,MATCH($B24,单位卡分表!A:A,0)),"未找到"),IF(LEFT($B24,1)="2",IFERROR(INDEX(技能卡分表!F:F,MATCH($B24,技能卡分表!A:A,0)),"未找到"),IF(LEFT($B24,1)="3",IFERROR(INDEX('永久加成分表（废弃）'!F:F,MATCH($B24,'永久加成分表（废弃）'!A:A,0)),"未找到"),IF(LEFT($B24,1)="4",IFERROR(IF(INDEX(组件分表!D:D,MATCH(VALUE(LEFT($B24,4)),组件分表!A:A,0))=5,"",INDEX(组件分表!AA:AA,MATCH(VALUE(LEFT($B24,4)),组件分表!A:A,0))),"未找到"),"不匹配"))))</f>
        <v>3</v>
      </c>
      <c r="H24" s="44">
        <f>IF(LEFT($B24,1)="1",IFERROR(INDEX(单位卡分表!H:H,MATCH($B24,单位卡分表!A:A,0)),"未找到"),IF(LEFT($B24,1)="2",IFERROR(INDEX(技能卡分表!H:H,MATCH($B24,技能卡分表!A:A,0)),"未找到"),IF(LEFT($B24,1)="3",IFERROR(INDEX('永久加成分表（废弃）'!H:H,MATCH($B24,'永久加成分表（废弃）'!A:A,0)),"未找到"),IF(LEFT($B24,1)="4",RIGHT($B24,1),"不匹配"))))</f>
        <v>4</v>
      </c>
      <c r="I24" s="44">
        <f>卡牌数值表!J24</f>
        <v>0</v>
      </c>
      <c r="J24" s="44">
        <f>IF(卡牌数值表!L24=0,"",卡牌数值表!L24)</f>
        <v>10</v>
      </c>
      <c r="K24" s="44">
        <f>IF(卡牌数值表!M24=0,"",卡牌数值表!M24)</f>
        <v>25</v>
      </c>
      <c r="L24" s="44">
        <f>IF(卡牌数值表!N24=0,"",卡牌数值表!N24)</f>
        <v>13.6</v>
      </c>
      <c r="M24" s="44">
        <f>IF(卡牌数值表!O24=0,"",卡牌数值表!O24)</f>
        <v>0.65</v>
      </c>
      <c r="N24" s="44">
        <f>IF(卡牌数值表!P24=0,"",卡牌数值表!P24)</f>
        <v>0.12</v>
      </c>
      <c r="O24" s="44">
        <f>IF(卡牌数值表!Q24=0,"",卡牌数值表!Q24)</f>
        <v>1.66</v>
      </c>
      <c r="P24" s="44">
        <f>IF(卡牌数值表!R24=0,"",卡牌数值表!R24)</f>
        <v>1.47</v>
      </c>
      <c r="Q24" s="44" t="str">
        <f>IF(卡牌数值表!S24=0,"",卡牌数值表!S24)</f>
        <v/>
      </c>
      <c r="R24" s="44">
        <f>IF(OR(LEFT(B24,1)="1",LEFT(B24,1)="2"),卡牌数值表!H24,IF(AND(LEFT(B24,1)="4",C24&lt;&gt;5),卡牌数值表!H24,IF(LEFT(B24,1)="4","","")))</f>
        <v>100291</v>
      </c>
      <c r="S24" s="44">
        <f>IF(LEFT(B24,1)="1",IFERROR(INDEX(单位卡分表!K:K,MATCH(B24,单位卡分表!A:A,0)),"未找到"),IF(LEFT(B24,1)="2",IFERROR(INDEX(技能卡分表!K:K,MATCH(B24,技能卡分表!A:A,0)),"未找到"),IF(LEFT(B24,1)="3",IFERROR(INDEX('永久加成分表（废弃）'!K:K,MATCH(B24,'永久加成分表（废弃）'!A:A,0)),"未找到"),IF(LEFT(B24,1)="4",IFERROR(IF(INDEX(组件分表!D:D,MATCH(VALUE(LEFT(B24,4)),组件分表!A:A,0))=5,"",INDEX(组件分表!AB:AB,MATCH(VALUE(LEFT(B24,4)),组件分表!A:A,0))),"未找到"),"不匹配"))))</f>
        <v>1</v>
      </c>
      <c r="T24" s="44">
        <f>IF(LEFT(B24,1)="1",IFERROR(INDEX(单位卡分表!L:L,MATCH(B24,单位卡分表!A:A,0)),"未找到"),IF(LEFT(B24,1)="2",IFERROR(INDEX(技能卡分表!L:L,MATCH(B24,技能卡分表!A:A,0)),"未找到"),IF(LEFT(B24,1)="3",IFERROR(INDEX('永久加成分表（废弃）'!L:L,MATCH(B24,'永久加成分表（废弃）'!A:A,0)),"未找到"),IF(LEFT(B24,1)="4",IFERROR(IF(INDEX(组件分表!D:D,MATCH(VALUE(LEFT(B24,4)),组件分表!A:A,0))=5,"",INDEX(组件分表!AC:AC,MATCH(VALUE(LEFT(B24,4)),组件分表!A:A,0))),"未找到"),"不匹配"))))</f>
        <v>5</v>
      </c>
      <c r="U24" s="44"/>
      <c r="V24" s="44"/>
      <c r="W24" s="44" t="str">
        <f>IF(LEFT(B24,1)="1",IFERROR(IF(INDEX(单位卡分表!W:W,MATCH(B24,单位卡分表!A:A,0))=0,"",INDEX(单位卡分表!W:W,MATCH(B24,单位卡分表!A:A,0))),"未找到"),IF(LEFT(B24,1)="2",IFERROR(IF(INDEX(技能卡分表!W:W,MATCH(B24,技能卡分表!A:A,0))=0,"",INDEX(技能卡分表!W:W,MATCH(B24,技能卡分表!A:A,0))),"未找到"),IF(LEFT(B24,1)="3",IFERROR(IF(INDEX('永久加成分表（废弃）'!U:U,MATCH(B24,'永久加成分表（废弃）'!A:A,0))=0,"",INDEX('永久加成分表（废弃）'!U:U,MATCH(B24,'永久加成分表（废弃）'!A:A,0))),"未找到"),IF(LEFT(B24,1)="4",IFERROR(IF(INDEX("",MATCH(VALUE(LEFT(B24,4)),组件分表!A:A,0))=0,"",INDEX("",MATCH(VALUE(LEFT(B24,4)),组件分表!A:A,0))),"未找到"),"不匹配"))))</f>
        <v/>
      </c>
      <c r="X24" s="44" t="str">
        <f>IF(LEFT(B24,1)="1",IFERROR(IF(INDEX(单位卡分表!X:X,MATCH(B24,单位卡分表!A:A,0))=0,"",INDEX(单位卡分表!X:X,MATCH(B24,单位卡分表!A:A,0))),"未找到"),IF(LEFT(B24,1)="2",IFERROR(IF(INDEX(技能卡分表!X:X,MATCH(B24,技能卡分表!A:A,0))=0,"",INDEX(技能卡分表!X:X,MATCH(B24,技能卡分表!A:A,0))),"未找到"),IF(LEFT(B24,1)="3",IFERROR(IF(INDEX('永久加成分表（废弃）'!V:V,MATCH(B24,'永久加成分表（废弃）'!A:A,0))=0,"",INDEX('永久加成分表（废弃）'!V:V,MATCH(B24,'永久加成分表（废弃）'!A:A,0))),"未找到"),IF(LEFT(B24,1)="4",IFERROR(IF(INDEX("",MATCH(VALUE(LEFT(B24,4)),组件分表!A:A,0))=0,"",INDEX("",MATCH(VALUE(LEFT(B24,4)),组件分表!A:A,0))),"未找到"),"不匹配"))))</f>
        <v/>
      </c>
      <c r="Y24" s="44" t="str">
        <f>IF(LEFT(B24,1)="1",IFERROR(IF(INDEX(单位卡分表!Y:Y,MATCH(B24,单位卡分表!A:A,0))=0,"",INDEX(单位卡分表!Y:Y,MATCH(B24,单位卡分表!A:A,0))),"未找到"),IF(LEFT(B24,1)="2",IFERROR(IF(INDEX(技能卡分表!Y:Y,MATCH(B24,技能卡分表!A:A,0))=0,"",INDEX(技能卡分表!Y:Y,MATCH(B24,技能卡分表!A:A,0))),"未找到"),IF(LEFT(B24,1)="3",IFERROR(IF(INDEX('永久加成分表（废弃）'!W:W,MATCH(B24,'永久加成分表（废弃）'!A:A,0))=0,"",INDEX('永久加成分表（废弃）'!W:W,MATCH(B24,'永久加成分表（废弃）'!A:A,0))),"未找到"),IF(LEFT(B24,1)="4",IFERROR(IF(INDEX("",MATCH(VALUE(LEFT(B24,4)),组件分表!A:A,0))=0,"",INDEX("",MATCH(VALUE(LEFT(B24,4)),组件分表!A:A,0))),"未找到"),"不匹配"))))</f>
        <v/>
      </c>
      <c r="Z24" s="44" t="str">
        <f>IF(LEFT(B24,1)="1",IFERROR(IF(INDEX("",MATCH(B24,单位卡分表!A:A,0))=0,"",INDEX("",MATCH(B24,单位卡分表!A:A,0))),"未找到"),IF(LEFT(B24,1)="2",IFERROR(IF(INDEX(技能卡分表!Z:Z,MATCH(B24,技能卡分表!A:A,0))=0,"",INDEX(技能卡分表!Z:Z,MATCH(B24,技能卡分表!A:A,0))),"未找到"),IF(LEFT(B24,1)="3",IFERROR(IF(INDEX('永久加成分表（废弃）'!X:X,MATCH(B24,'永久加成分表（废弃）'!A:A,0))=0,"",INDEX('永久加成分表（废弃）'!X:X,MATCH(B24,'永久加成分表（废弃）'!A:A,0))),"未找到"),IF(LEFT(B24,1)="4",IFERROR(IF(INDEX(组件分表!U:U,MATCH(VALUE(LEFT(B24,4)),组件分表!A:A,0))=0,"",INDEX(组件分表!U:U,MATCH(VALUE(LEFT(B24,4)),组件分表!A:A,0))),"未找到"),"不匹配"))))</f>
        <v>未找到</v>
      </c>
      <c r="AA24" s="44" t="str">
        <f>IF(LEFT(B24,1)="1",IFERROR(IF(INDEX("",MATCH(B24,单位卡分表!A:A,0))=0,"",INDEX("",MATCH(B24,单位卡分表!A:A,0))),"未找到"),IF(LEFT(B24,1)="2",IFERROR(IF(INDEX(技能卡分表!AA:AA,MATCH(B24,技能卡分表!A:A,0))=0,"",INDEX(技能卡分表!AA:AA,MATCH(B24,技能卡分表!A:A,0))),"未找到"),IF(LEFT(B24,1)="3",IFERROR(IF(INDEX("",MATCH(B24,'永久加成分表（废弃）'!A:A,0))=0,"",INDEX("",MATCH(B24,'永久加成分表（废弃）'!A:A,0))),"未找到"),IF(LEFT(B24,1)="4",IFERROR(IF(INDEX("",MATCH(VALUE(LEFT(B24,4)),组件分表!A:A,0))=0,"",INDEX("",MATCH(VALUE(LEFT(B24,4)),组件分表!A:A,0))),"未找到"),"不匹配"))))</f>
        <v>未找到</v>
      </c>
      <c r="AB24" s="44">
        <f>IF(LEFT(B24,1)="1",IFERROR(INDEX(单位卡分表!I:I,MATCH(B24,单位卡分表!A:A,0)),"未找到"),IF(LEFT(B24,1)="2",IFERROR(INDEX(技能卡分表!I:I,MATCH(B24,技能卡分表!A:A,0)),"未找到"),IF(LEFT(B24,1)="3",IFERROR(INDEX('永久加成分表（废弃）'!I:I,MATCH(B24,'永久加成分表（废弃）'!A:A,0)),"未找到"),IF(LEFT(B24,1)="4",IFERROR(INDEX(组件分表!I:I,MATCH(VALUE(LEFT(B24,4)),组件分表!A:A,0)),"未找到"),"不匹配"))))</f>
        <v>0</v>
      </c>
      <c r="AC24" s="44" t="str">
        <f>IF(LEFT(B24,1)="1",IF(INDEX(单位卡分表!N:N,MATCH(B24,单位卡分表!A:A,0))=0,"",INDEX(单位卡分表!N:N,MATCH(B24,单位卡分表!A:A,0))),IF(AND(LEFT(B24,1)="4",C24=5),B24*100+1,""))</f>
        <v/>
      </c>
    </row>
    <row r="25" spans="1:29">
      <c r="A25" s="44" t="str">
        <f>IF(卡牌数值表!D25=0,"",卡牌数值表!D25)</f>
        <v/>
      </c>
      <c r="B25" s="44">
        <f>卡牌数值表!C25</f>
        <v>10030</v>
      </c>
      <c r="C25" s="44">
        <f>IF(LEFT(B25,1)="1",IFERROR(INDEX(单位卡分表!C:C,MATCH(B25,单位卡分表!A:A,0)),"未找到"),IF(LEFT(B25,1)="2",IFERROR(INDEX(技能卡分表!C:C,MATCH(B25,技能卡分表!A:A,0)),"未找到"),IF(LEFT(B25,1)="3",IFERROR(INDEX('永久加成分表（废弃）'!C:C,MATCH(B25,'永久加成分表（废弃）'!A:A,0)),"未找到"),IF(LEFT(B25,1)="4",IFERROR(INDEX(组件分表!D:D,MATCH(VALUE(LEFT(B25,4)),组件分表!A:A,0)),"未找到"),"不匹配"))))</f>
        <v>1</v>
      </c>
      <c r="D25" s="44">
        <f>IF(LEFT(B25,1)="1",IFERROR(INDEX(单位卡分表!E:E,MATCH(B25,单位卡分表!A:A,0)),"未找到"),IF(LEFT(B25,1)="2",IFERROR(INDEX(技能卡分表!E:E,MATCH(B25,技能卡分表!A:A,0)),"未找到"),IF(LEFT(B25,1)="3",IFERROR(INDEX('永久加成分表（废弃）'!E:E,MATCH(B25,'永久加成分表（废弃）'!A:A,0)),"未找到"),IF(LEFT(B25,1)="4",IFERROR(IF(INDEX(组件分表!D:D,MATCH(VALUE(LEFT(B25,4)),组件分表!A:A,0))=5,"",INDEX(组件分表!Y:Y,MATCH(VALUE(LEFT(B25,4)),组件分表!A:A,0))),"未找到"),"不匹配"))))</f>
        <v>1</v>
      </c>
      <c r="E25" s="44">
        <f t="shared" si="0"/>
        <v>30</v>
      </c>
      <c r="F25" s="44">
        <f>IF(LEFT(B25,1)="1",IFERROR(INDEX(单位卡分表!AL:AL,MATCH(B25,单位卡分表!A:A,0)),"未找到"),IF(LEFT(B25,1)="2",IFERROR(INDEX(技能卡分表!AJ:AJ,MATCH(B25,技能卡分表!A:A,0)),"未找到"),IF(LEFT(B25,1)="3",IFERROR(INDEX('永久加成分表（废弃）'!AC:AC,MATCH(B25,'永久加成分表（废弃）'!A:A,0)),"未找到"),IF(LEFT(B25,1)="4",IFERROR(IF(INDEX(组件分表!D:D,MATCH(VALUE(LEFT(B25,4)),组件分表!A:A,0))=5,"",INDEX(组件分表!Z:Z,MATCH(VALUE(LEFT(B25,4)),组件分表!A:A,0))),"未找到"),"不匹配"))))</f>
        <v>1</v>
      </c>
      <c r="G25" s="44">
        <f>IF(LEFT($B25,1)="1",IFERROR(INDEX(单位卡分表!F:F,MATCH($B25,单位卡分表!A:A,0)),"未找到"),IF(LEFT($B25,1)="2",IFERROR(INDEX(技能卡分表!F:F,MATCH($B25,技能卡分表!A:A,0)),"未找到"),IF(LEFT($B25,1)="3",IFERROR(INDEX('永久加成分表（废弃）'!F:F,MATCH($B25,'永久加成分表（废弃）'!A:A,0)),"未找到"),IF(LEFT($B25,1)="4",IFERROR(IF(INDEX(组件分表!D:D,MATCH(VALUE(LEFT($B25,4)),组件分表!A:A,0))=5,"",INDEX(组件分表!AA:AA,MATCH(VALUE(LEFT($B25,4)),组件分表!A:A,0))),"未找到"),"不匹配"))))</f>
        <v>3</v>
      </c>
      <c r="H25" s="44">
        <f>IF(LEFT($B25,1)="1",IFERROR(INDEX(单位卡分表!H:H,MATCH($B25,单位卡分表!A:A,0)),"未找到"),IF(LEFT($B25,1)="2",IFERROR(INDEX(技能卡分表!H:H,MATCH($B25,技能卡分表!A:A,0)),"未找到"),IF(LEFT($B25,1)="3",IFERROR(INDEX('永久加成分表（废弃）'!H:H,MATCH($B25,'永久加成分表（废弃）'!A:A,0)),"未找到"),IF(LEFT($B25,1)="4",RIGHT($B25,1),"不匹配"))))</f>
        <v>3</v>
      </c>
      <c r="I25" s="44">
        <f>卡牌数值表!J25</f>
        <v>0</v>
      </c>
      <c r="J25" s="44">
        <f>IF(卡牌数值表!L25=0,"",卡牌数值表!L25)</f>
        <v>6</v>
      </c>
      <c r="K25" s="44">
        <f>IF(卡牌数值表!M25=0,"",卡牌数值表!M25)</f>
        <v>40</v>
      </c>
      <c r="L25" s="44">
        <f>IF(卡牌数值表!N25=0,"",卡牌数值表!N25)</f>
        <v>13.6</v>
      </c>
      <c r="M25" s="44">
        <f>IF(卡牌数值表!O25=0,"",卡牌数值表!O25)</f>
        <v>0.65</v>
      </c>
      <c r="N25" s="44">
        <f>IF(卡牌数值表!P25=0,"",卡牌数值表!P25)</f>
        <v>0.12</v>
      </c>
      <c r="O25" s="44">
        <f>IF(卡牌数值表!Q25=0,"",卡牌数值表!Q25)</f>
        <v>1.66</v>
      </c>
      <c r="P25" s="44">
        <f>IF(卡牌数值表!R25=0,"",卡牌数值表!R25)</f>
        <v>1.47</v>
      </c>
      <c r="Q25" s="44" t="str">
        <f>IF(卡牌数值表!S25=0,"",卡牌数值表!S25)</f>
        <v/>
      </c>
      <c r="R25" s="44">
        <f>IF(OR(LEFT(B25,1)="1",LEFT(B25,1)="2"),卡牌数值表!H25,IF(AND(LEFT(B25,1)="4",C25&lt;&gt;5),卡牌数值表!H25,IF(LEFT(B25,1)="4","","")))</f>
        <v>100301</v>
      </c>
      <c r="S25" s="44">
        <f>IF(LEFT(B25,1)="1",IFERROR(INDEX(单位卡分表!K:K,MATCH(B25,单位卡分表!A:A,0)),"未找到"),IF(LEFT(B25,1)="2",IFERROR(INDEX(技能卡分表!K:K,MATCH(B25,技能卡分表!A:A,0)),"未找到"),IF(LEFT(B25,1)="3",IFERROR(INDEX('永久加成分表（废弃）'!K:K,MATCH(B25,'永久加成分表（废弃）'!A:A,0)),"未找到"),IF(LEFT(B25,1)="4",IFERROR(IF(INDEX(组件分表!D:D,MATCH(VALUE(LEFT(B25,4)),组件分表!A:A,0))=5,"",INDEX(组件分表!AB:AB,MATCH(VALUE(LEFT(B25,4)),组件分表!A:A,0))),"未找到"),"不匹配"))))</f>
        <v>1</v>
      </c>
      <c r="T25" s="44">
        <f>IF(LEFT(B25,1)="1",IFERROR(INDEX(单位卡分表!L:L,MATCH(B25,单位卡分表!A:A,0)),"未找到"),IF(LEFT(B25,1)="2",IFERROR(INDEX(技能卡分表!L:L,MATCH(B25,技能卡分表!A:A,0)),"未找到"),IF(LEFT(B25,1)="3",IFERROR(INDEX('永久加成分表（废弃）'!L:L,MATCH(B25,'永久加成分表（废弃）'!A:A,0)),"未找到"),IF(LEFT(B25,1)="4",IFERROR(IF(INDEX(组件分表!D:D,MATCH(VALUE(LEFT(B25,4)),组件分表!A:A,0))=5,"",INDEX(组件分表!AC:AC,MATCH(VALUE(LEFT(B25,4)),组件分表!A:A,0))),"未找到"),"不匹配"))))</f>
        <v>5</v>
      </c>
      <c r="U25" s="44"/>
      <c r="V25" s="44"/>
      <c r="W25" s="44" t="str">
        <f>IF(LEFT(B25,1)="1",IFERROR(IF(INDEX(单位卡分表!W:W,MATCH(B25,单位卡分表!A:A,0))=0,"",INDEX(单位卡分表!W:W,MATCH(B25,单位卡分表!A:A,0))),"未找到"),IF(LEFT(B25,1)="2",IFERROR(IF(INDEX(技能卡分表!W:W,MATCH(B25,技能卡分表!A:A,0))=0,"",INDEX(技能卡分表!W:W,MATCH(B25,技能卡分表!A:A,0))),"未找到"),IF(LEFT(B25,1)="3",IFERROR(IF(INDEX('永久加成分表（废弃）'!U:U,MATCH(B25,'永久加成分表（废弃）'!A:A,0))=0,"",INDEX('永久加成分表（废弃）'!U:U,MATCH(B25,'永久加成分表（废弃）'!A:A,0))),"未找到"),IF(LEFT(B25,1)="4",IFERROR(IF(INDEX("",MATCH(VALUE(LEFT(B25,4)),组件分表!A:A,0))=0,"",INDEX("",MATCH(VALUE(LEFT(B25,4)),组件分表!A:A,0))),"未找到"),"不匹配"))))</f>
        <v/>
      </c>
      <c r="X25" s="44" t="str">
        <f>IF(LEFT(B25,1)="1",IFERROR(IF(INDEX(单位卡分表!X:X,MATCH(B25,单位卡分表!A:A,0))=0,"",INDEX(单位卡分表!X:X,MATCH(B25,单位卡分表!A:A,0))),"未找到"),IF(LEFT(B25,1)="2",IFERROR(IF(INDEX(技能卡分表!X:X,MATCH(B25,技能卡分表!A:A,0))=0,"",INDEX(技能卡分表!X:X,MATCH(B25,技能卡分表!A:A,0))),"未找到"),IF(LEFT(B25,1)="3",IFERROR(IF(INDEX('永久加成分表（废弃）'!V:V,MATCH(B25,'永久加成分表（废弃）'!A:A,0))=0,"",INDEX('永久加成分表（废弃）'!V:V,MATCH(B25,'永久加成分表（废弃）'!A:A,0))),"未找到"),IF(LEFT(B25,1)="4",IFERROR(IF(INDEX("",MATCH(VALUE(LEFT(B25,4)),组件分表!A:A,0))=0,"",INDEX("",MATCH(VALUE(LEFT(B25,4)),组件分表!A:A,0))),"未找到"),"不匹配"))))</f>
        <v/>
      </c>
      <c r="Y25" s="44" t="str">
        <f>IF(LEFT(B25,1)="1",IFERROR(IF(INDEX(单位卡分表!Y:Y,MATCH(B25,单位卡分表!A:A,0))=0,"",INDEX(单位卡分表!Y:Y,MATCH(B25,单位卡分表!A:A,0))),"未找到"),IF(LEFT(B25,1)="2",IFERROR(IF(INDEX(技能卡分表!Y:Y,MATCH(B25,技能卡分表!A:A,0))=0,"",INDEX(技能卡分表!Y:Y,MATCH(B25,技能卡分表!A:A,0))),"未找到"),IF(LEFT(B25,1)="3",IFERROR(IF(INDEX('永久加成分表（废弃）'!W:W,MATCH(B25,'永久加成分表（废弃）'!A:A,0))=0,"",INDEX('永久加成分表（废弃）'!W:W,MATCH(B25,'永久加成分表（废弃）'!A:A,0))),"未找到"),IF(LEFT(B25,1)="4",IFERROR(IF(INDEX("",MATCH(VALUE(LEFT(B25,4)),组件分表!A:A,0))=0,"",INDEX("",MATCH(VALUE(LEFT(B25,4)),组件分表!A:A,0))),"未找到"),"不匹配"))))</f>
        <v/>
      </c>
      <c r="Z25" s="44" t="str">
        <f>IF(LEFT(B25,1)="1",IFERROR(IF(INDEX("",MATCH(B25,单位卡分表!A:A,0))=0,"",INDEX("",MATCH(B25,单位卡分表!A:A,0))),"未找到"),IF(LEFT(B25,1)="2",IFERROR(IF(INDEX(技能卡分表!Z:Z,MATCH(B25,技能卡分表!A:A,0))=0,"",INDEX(技能卡分表!Z:Z,MATCH(B25,技能卡分表!A:A,0))),"未找到"),IF(LEFT(B25,1)="3",IFERROR(IF(INDEX('永久加成分表（废弃）'!X:X,MATCH(B25,'永久加成分表（废弃）'!A:A,0))=0,"",INDEX('永久加成分表（废弃）'!X:X,MATCH(B25,'永久加成分表（废弃）'!A:A,0))),"未找到"),IF(LEFT(B25,1)="4",IFERROR(IF(INDEX(组件分表!U:U,MATCH(VALUE(LEFT(B25,4)),组件分表!A:A,0))=0,"",INDEX(组件分表!U:U,MATCH(VALUE(LEFT(B25,4)),组件分表!A:A,0))),"未找到"),"不匹配"))))</f>
        <v>未找到</v>
      </c>
      <c r="AA25" s="44" t="str">
        <f>IF(LEFT(B25,1)="1",IFERROR(IF(INDEX("",MATCH(B25,单位卡分表!A:A,0))=0,"",INDEX("",MATCH(B25,单位卡分表!A:A,0))),"未找到"),IF(LEFT(B25,1)="2",IFERROR(IF(INDEX(技能卡分表!AA:AA,MATCH(B25,技能卡分表!A:A,0))=0,"",INDEX(技能卡分表!AA:AA,MATCH(B25,技能卡分表!A:A,0))),"未找到"),IF(LEFT(B25,1)="3",IFERROR(IF(INDEX("",MATCH(B25,'永久加成分表（废弃）'!A:A,0))=0,"",INDEX("",MATCH(B25,'永久加成分表（废弃）'!A:A,0))),"未找到"),IF(LEFT(B25,1)="4",IFERROR(IF(INDEX("",MATCH(VALUE(LEFT(B25,4)),组件分表!A:A,0))=0,"",INDEX("",MATCH(VALUE(LEFT(B25,4)),组件分表!A:A,0))),"未找到"),"不匹配"))))</f>
        <v>未找到</v>
      </c>
      <c r="AB25" s="44">
        <f>IF(LEFT(B25,1)="1",IFERROR(INDEX(单位卡分表!I:I,MATCH(B25,单位卡分表!A:A,0)),"未找到"),IF(LEFT(B25,1)="2",IFERROR(INDEX(技能卡分表!I:I,MATCH(B25,技能卡分表!A:A,0)),"未找到"),IF(LEFT(B25,1)="3",IFERROR(INDEX('永久加成分表（废弃）'!I:I,MATCH(B25,'永久加成分表（废弃）'!A:A,0)),"未找到"),IF(LEFT(B25,1)="4",IFERROR(INDEX(组件分表!I:I,MATCH(VALUE(LEFT(B25,4)),组件分表!A:A,0)),"未找到"),"不匹配"))))</f>
        <v>1</v>
      </c>
      <c r="AC25" s="44" t="str">
        <f>IF(LEFT(B25,1)="1",IF(INDEX(单位卡分表!N:N,MATCH(B25,单位卡分表!A:A,0))=0,"",INDEX(单位卡分表!N:N,MATCH(B25,单位卡分表!A:A,0))),IF(AND(LEFT(B25,1)="4",C25=5),B25*100+1,""))</f>
        <v/>
      </c>
    </row>
    <row r="26" spans="1:29">
      <c r="A26" s="44" t="str">
        <f>IF(卡牌数值表!D26=0,"",卡牌数值表!D26)</f>
        <v/>
      </c>
      <c r="B26" s="44">
        <f>卡牌数值表!C26</f>
        <v>10031</v>
      </c>
      <c r="C26" s="44">
        <f>IF(LEFT(B26,1)="1",IFERROR(INDEX(单位卡分表!C:C,MATCH(B26,单位卡分表!A:A,0)),"未找到"),IF(LEFT(B26,1)="2",IFERROR(INDEX(技能卡分表!C:C,MATCH(B26,技能卡分表!A:A,0)),"未找到"),IF(LEFT(B26,1)="3",IFERROR(INDEX('永久加成分表（废弃）'!C:C,MATCH(B26,'永久加成分表（废弃）'!A:A,0)),"未找到"),IF(LEFT(B26,1)="4",IFERROR(INDEX(组件分表!D:D,MATCH(VALUE(LEFT(B26,4)),组件分表!A:A,0)),"未找到"),"不匹配"))))</f>
        <v>6</v>
      </c>
      <c r="D26" s="44">
        <f>IF(LEFT(B26,1)="1",IFERROR(INDEX(单位卡分表!E:E,MATCH(B26,单位卡分表!A:A,0)),"未找到"),IF(LEFT(B26,1)="2",IFERROR(INDEX(技能卡分表!E:E,MATCH(B26,技能卡分表!A:A,0)),"未找到"),IF(LEFT(B26,1)="3",IFERROR(INDEX('永久加成分表（废弃）'!E:E,MATCH(B26,'永久加成分表（废弃）'!A:A,0)),"未找到"),IF(LEFT(B26,1)="4",IFERROR(IF(INDEX(组件分表!D:D,MATCH(VALUE(LEFT(B26,4)),组件分表!A:A,0))=5,"",INDEX(组件分表!Y:Y,MATCH(VALUE(LEFT(B26,4)),组件分表!A:A,0))),"未找到"),"不匹配"))))</f>
        <v>1</v>
      </c>
      <c r="E26" s="44">
        <f t="shared" si="0"/>
        <v>31</v>
      </c>
      <c r="F26" s="44">
        <f>IF(LEFT(B26,1)="1",IFERROR(INDEX(单位卡分表!AL:AL,MATCH(B26,单位卡分表!A:A,0)),"未找到"),IF(LEFT(B26,1)="2",IFERROR(INDEX(技能卡分表!AJ:AJ,MATCH(B26,技能卡分表!A:A,0)),"未找到"),IF(LEFT(B26,1)="3",IFERROR(INDEX('永久加成分表（废弃）'!AC:AC,MATCH(B26,'永久加成分表（废弃）'!A:A,0)),"未找到"),IF(LEFT(B26,1)="4",IFERROR(IF(INDEX(组件分表!D:D,MATCH(VALUE(LEFT(B26,4)),组件分表!A:A,0))=5,"",INDEX(组件分表!Z:Z,MATCH(VALUE(LEFT(B26,4)),组件分表!A:A,0))),"未找到"),"不匹配"))))</f>
        <v>1</v>
      </c>
      <c r="G26" s="44">
        <f>IF(LEFT($B26,1)="1",IFERROR(INDEX(单位卡分表!F:F,MATCH($B26,单位卡分表!A:A,0)),"未找到"),IF(LEFT($B26,1)="2",IFERROR(INDEX(技能卡分表!F:F,MATCH($B26,技能卡分表!A:A,0)),"未找到"),IF(LEFT($B26,1)="3",IFERROR(INDEX('永久加成分表（废弃）'!F:F,MATCH($B26,'永久加成分表（废弃）'!A:A,0)),"未找到"),IF(LEFT($B26,1)="4",IFERROR(IF(INDEX(组件分表!D:D,MATCH(VALUE(LEFT($B26,4)),组件分表!A:A,0))=5,"",INDEX(组件分表!AA:AA,MATCH(VALUE(LEFT($B26,4)),组件分表!A:A,0))),"未找到"),"不匹配"))))</f>
        <v>3</v>
      </c>
      <c r="H26" s="44">
        <f>IF(LEFT($B26,1)="1",IFERROR(INDEX(单位卡分表!H:H,MATCH($B26,单位卡分表!A:A,0)),"未找到"),IF(LEFT($B26,1)="2",IFERROR(INDEX(技能卡分表!H:H,MATCH($B26,技能卡分表!A:A,0)),"未找到"),IF(LEFT($B26,1)="3",IFERROR(INDEX('永久加成分表（废弃）'!H:H,MATCH($B26,'永久加成分表（废弃）'!A:A,0)),"未找到"),IF(LEFT($B26,1)="4",RIGHT($B26,1),"不匹配"))))</f>
        <v>3</v>
      </c>
      <c r="I26" s="44">
        <f>卡牌数值表!J26</f>
        <v>0</v>
      </c>
      <c r="J26" s="44">
        <f>IF(卡牌数值表!L26=0,"",卡牌数值表!L26)</f>
        <v>2</v>
      </c>
      <c r="K26" s="44">
        <f>IF(卡牌数值表!M26=0,"",卡牌数值表!M26)</f>
        <v>1</v>
      </c>
      <c r="L26" s="44">
        <f>IF(卡牌数值表!N26=0,"",卡牌数值表!N26)</f>
        <v>11.4</v>
      </c>
      <c r="M26" s="44">
        <f>IF(卡牌数值表!O26=0,"",卡牌数值表!O26)</f>
        <v>0.5</v>
      </c>
      <c r="N26" s="44">
        <f>IF(卡牌数值表!P26=0,"",卡牌数值表!P26)</f>
        <v>0.1</v>
      </c>
      <c r="O26" s="44">
        <f>IF(卡牌数值表!Q26=0,"",卡牌数值表!Q26)</f>
        <v>0.44</v>
      </c>
      <c r="P26" s="44">
        <f>IF(卡牌数值表!R26=0,"",卡牌数值表!R26)</f>
        <v>1.47</v>
      </c>
      <c r="Q26" s="44" t="str">
        <f>IF(卡牌数值表!S26=0,"",卡牌数值表!S26)</f>
        <v/>
      </c>
      <c r="R26" s="44">
        <f>IF(OR(LEFT(B26,1)="1",LEFT(B26,1)="2"),卡牌数值表!H26,IF(AND(LEFT(B26,1)="4",C26&lt;&gt;5),卡牌数值表!H26,IF(LEFT(B26,1)="4","","")))</f>
        <v>100311</v>
      </c>
      <c r="S26" s="44">
        <f>IF(LEFT(B26,1)="1",IFERROR(INDEX(单位卡分表!K:K,MATCH(B26,单位卡分表!A:A,0)),"未找到"),IF(LEFT(B26,1)="2",IFERROR(INDEX(技能卡分表!K:K,MATCH(B26,技能卡分表!A:A,0)),"未找到"),IF(LEFT(B26,1)="3",IFERROR(INDEX('永久加成分表（废弃）'!K:K,MATCH(B26,'永久加成分表（废弃）'!A:A,0)),"未找到"),IF(LEFT(B26,1)="4",IFERROR(IF(INDEX(组件分表!D:D,MATCH(VALUE(LEFT(B26,4)),组件分表!A:A,0))=5,"",INDEX(组件分表!AB:AB,MATCH(VALUE(LEFT(B26,4)),组件分表!A:A,0))),"未找到"),"不匹配"))))</f>
        <v>1</v>
      </c>
      <c r="T26" s="44">
        <f>IF(LEFT(B26,1)="1",IFERROR(INDEX(单位卡分表!L:L,MATCH(B26,单位卡分表!A:A,0)),"未找到"),IF(LEFT(B26,1)="2",IFERROR(INDEX(技能卡分表!L:L,MATCH(B26,技能卡分表!A:A,0)),"未找到"),IF(LEFT(B26,1)="3",IFERROR(INDEX('永久加成分表（废弃）'!L:L,MATCH(B26,'永久加成分表（废弃）'!A:A,0)),"未找到"),IF(LEFT(B26,1)="4",IFERROR(IF(INDEX(组件分表!D:D,MATCH(VALUE(LEFT(B26,4)),组件分表!A:A,0))=5,"",INDEX(组件分表!AC:AC,MATCH(VALUE(LEFT(B26,4)),组件分表!A:A,0))),"未找到"),"不匹配"))))</f>
        <v>6</v>
      </c>
      <c r="U26" s="44"/>
      <c r="V26" s="44"/>
      <c r="W26" s="44" t="str">
        <f>IF(LEFT(B26,1)="1",IFERROR(IF(INDEX(单位卡分表!W:W,MATCH(B26,单位卡分表!A:A,0))=0,"",INDEX(单位卡分表!W:W,MATCH(B26,单位卡分表!A:A,0))),"未找到"),IF(LEFT(B26,1)="2",IFERROR(IF(INDEX(技能卡分表!W:W,MATCH(B26,技能卡分表!A:A,0))=0,"",INDEX(技能卡分表!W:W,MATCH(B26,技能卡分表!A:A,0))),"未找到"),IF(LEFT(B26,1)="3",IFERROR(IF(INDEX('永久加成分表（废弃）'!U:U,MATCH(B26,'永久加成分表（废弃）'!A:A,0))=0,"",INDEX('永久加成分表（废弃）'!U:U,MATCH(B26,'永久加成分表（废弃）'!A:A,0))),"未找到"),IF(LEFT(B26,1)="4",IFERROR(IF(INDEX("",MATCH(VALUE(LEFT(B26,4)),组件分表!A:A,0))=0,"",INDEX("",MATCH(VALUE(LEFT(B26,4)),组件分表!A:A,0))),"未找到"),"不匹配"))))</f>
        <v/>
      </c>
      <c r="X26" s="44" t="str">
        <f>IF(LEFT(B26,1)="1",IFERROR(IF(INDEX(单位卡分表!X:X,MATCH(B26,单位卡分表!A:A,0))=0,"",INDEX(单位卡分表!X:X,MATCH(B26,单位卡分表!A:A,0))),"未找到"),IF(LEFT(B26,1)="2",IFERROR(IF(INDEX(技能卡分表!X:X,MATCH(B26,技能卡分表!A:A,0))=0,"",INDEX(技能卡分表!X:X,MATCH(B26,技能卡分表!A:A,0))),"未找到"),IF(LEFT(B26,1)="3",IFERROR(IF(INDEX('永久加成分表（废弃）'!V:V,MATCH(B26,'永久加成分表（废弃）'!A:A,0))=0,"",INDEX('永久加成分表（废弃）'!V:V,MATCH(B26,'永久加成分表（废弃）'!A:A,0))),"未找到"),IF(LEFT(B26,1)="4",IFERROR(IF(INDEX("",MATCH(VALUE(LEFT(B26,4)),组件分表!A:A,0))=0,"",INDEX("",MATCH(VALUE(LEFT(B26,4)),组件分表!A:A,0))),"未找到"),"不匹配"))))</f>
        <v/>
      </c>
      <c r="Y26" s="44" t="str">
        <f>IF(LEFT(B26,1)="1",IFERROR(IF(INDEX(单位卡分表!Y:Y,MATCH(B26,单位卡分表!A:A,0))=0,"",INDEX(单位卡分表!Y:Y,MATCH(B26,单位卡分表!A:A,0))),"未找到"),IF(LEFT(B26,1)="2",IFERROR(IF(INDEX(技能卡分表!Y:Y,MATCH(B26,技能卡分表!A:A,0))=0,"",INDEX(技能卡分表!Y:Y,MATCH(B26,技能卡分表!A:A,0))),"未找到"),IF(LEFT(B26,1)="3",IFERROR(IF(INDEX('永久加成分表（废弃）'!W:W,MATCH(B26,'永久加成分表（废弃）'!A:A,0))=0,"",INDEX('永久加成分表（废弃）'!W:W,MATCH(B26,'永久加成分表（废弃）'!A:A,0))),"未找到"),IF(LEFT(B26,1)="4",IFERROR(IF(INDEX("",MATCH(VALUE(LEFT(B26,4)),组件分表!A:A,0))=0,"",INDEX("",MATCH(VALUE(LEFT(B26,4)),组件分表!A:A,0))),"未找到"),"不匹配"))))</f>
        <v/>
      </c>
      <c r="Z26" s="44" t="str">
        <f>IF(LEFT(B26,1)="1",IFERROR(IF(INDEX("",MATCH(B26,单位卡分表!A:A,0))=0,"",INDEX("",MATCH(B26,单位卡分表!A:A,0))),"未找到"),IF(LEFT(B26,1)="2",IFERROR(IF(INDEX(技能卡分表!Z:Z,MATCH(B26,技能卡分表!A:A,0))=0,"",INDEX(技能卡分表!Z:Z,MATCH(B26,技能卡分表!A:A,0))),"未找到"),IF(LEFT(B26,1)="3",IFERROR(IF(INDEX('永久加成分表（废弃）'!X:X,MATCH(B26,'永久加成分表（废弃）'!A:A,0))=0,"",INDEX('永久加成分表（废弃）'!X:X,MATCH(B26,'永久加成分表（废弃）'!A:A,0))),"未找到"),IF(LEFT(B26,1)="4",IFERROR(IF(INDEX(组件分表!U:U,MATCH(VALUE(LEFT(B26,4)),组件分表!A:A,0))=0,"",INDEX(组件分表!U:U,MATCH(VALUE(LEFT(B26,4)),组件分表!A:A,0))),"未找到"),"不匹配"))))</f>
        <v>未找到</v>
      </c>
      <c r="AA26" s="44" t="str">
        <f>IF(LEFT(B26,1)="1",IFERROR(IF(INDEX("",MATCH(B26,单位卡分表!A:A,0))=0,"",INDEX("",MATCH(B26,单位卡分表!A:A,0))),"未找到"),IF(LEFT(B26,1)="2",IFERROR(IF(INDEX(技能卡分表!AA:AA,MATCH(B26,技能卡分表!A:A,0))=0,"",INDEX(技能卡分表!AA:AA,MATCH(B26,技能卡分表!A:A,0))),"未找到"),IF(LEFT(B26,1)="3",IFERROR(IF(INDEX("",MATCH(B26,'永久加成分表（废弃）'!A:A,0))=0,"",INDEX("",MATCH(B26,'永久加成分表（废弃）'!A:A,0))),"未找到"),IF(LEFT(B26,1)="4",IFERROR(IF(INDEX("",MATCH(VALUE(LEFT(B26,4)),组件分表!A:A,0))=0,"",INDEX("",MATCH(VALUE(LEFT(B26,4)),组件分表!A:A,0))),"未找到"),"不匹配"))))</f>
        <v>未找到</v>
      </c>
      <c r="AB26" s="44">
        <f>IF(LEFT(B26,1)="1",IFERROR(INDEX(单位卡分表!I:I,MATCH(B26,单位卡分表!A:A,0)),"未找到"),IF(LEFT(B26,1)="2",IFERROR(INDEX(技能卡分表!I:I,MATCH(B26,技能卡分表!A:A,0)),"未找到"),IF(LEFT(B26,1)="3",IFERROR(INDEX('永久加成分表（废弃）'!I:I,MATCH(B26,'永久加成分表（废弃）'!A:A,0)),"未找到"),IF(LEFT(B26,1)="4",IFERROR(INDEX(组件分表!I:I,MATCH(VALUE(LEFT(B26,4)),组件分表!A:A,0)),"未找到"),"不匹配"))))</f>
        <v>0</v>
      </c>
      <c r="AC26" s="44" t="str">
        <f>IF(LEFT(B26,1)="1",IF(INDEX(单位卡分表!N:N,MATCH(B26,单位卡分表!A:A,0))=0,"",INDEX(单位卡分表!N:N,MATCH(B26,单位卡分表!A:A,0))),IF(AND(LEFT(B26,1)="4",C26=5),B26*100+1,""))</f>
        <v/>
      </c>
    </row>
    <row r="27" spans="1:29">
      <c r="A27" s="44" t="str">
        <f>IF(卡牌数值表!D27=0,"",卡牌数值表!D27)</f>
        <v>##</v>
      </c>
      <c r="B27" s="44">
        <f>卡牌数值表!C27</f>
        <v>10032</v>
      </c>
      <c r="C27" s="44">
        <f>IF(LEFT(B27,1)="1",IFERROR(INDEX(单位卡分表!C:C,MATCH(B27,单位卡分表!A:A,0)),"未找到"),IF(LEFT(B27,1)="2",IFERROR(INDEX(技能卡分表!C:C,MATCH(B27,技能卡分表!A:A,0)),"未找到"),IF(LEFT(B27,1)="3",IFERROR(INDEX('永久加成分表（废弃）'!C:C,MATCH(B27,'永久加成分表（废弃）'!A:A,0)),"未找到"),IF(LEFT(B27,1)="4",IFERROR(INDEX(组件分表!D:D,MATCH(VALUE(LEFT(B27,4)),组件分表!A:A,0)),"未找到"),"不匹配"))))</f>
        <v>6</v>
      </c>
      <c r="D27" s="44">
        <f>IF(LEFT(B27,1)="1",IFERROR(INDEX(单位卡分表!E:E,MATCH(B27,单位卡分表!A:A,0)),"未找到"),IF(LEFT(B27,1)="2",IFERROR(INDEX(技能卡分表!E:E,MATCH(B27,技能卡分表!A:A,0)),"未找到"),IF(LEFT(B27,1)="3",IFERROR(INDEX('永久加成分表（废弃）'!E:E,MATCH(B27,'永久加成分表（废弃）'!A:A,0)),"未找到"),IF(LEFT(B27,1)="4",IFERROR(IF(INDEX(组件分表!D:D,MATCH(VALUE(LEFT(B27,4)),组件分表!A:A,0))=5,"",INDEX(组件分表!Y:Y,MATCH(VALUE(LEFT(B27,4)),组件分表!A:A,0))),"未找到"),"不匹配"))))</f>
        <v>1</v>
      </c>
      <c r="E27" s="44">
        <f t="shared" si="0"/>
        <v>32</v>
      </c>
      <c r="F27" s="44">
        <f>IF(LEFT(B27,1)="1",IFERROR(INDEX(单位卡分表!AL:AL,MATCH(B27,单位卡分表!A:A,0)),"未找到"),IF(LEFT(B27,1)="2",IFERROR(INDEX(技能卡分表!AJ:AJ,MATCH(B27,技能卡分表!A:A,0)),"未找到"),IF(LEFT(B27,1)="3",IFERROR(INDEX('永久加成分表（废弃）'!AC:AC,MATCH(B27,'永久加成分表（废弃）'!A:A,0)),"未找到"),IF(LEFT(B27,1)="4",IFERROR(IF(INDEX(组件分表!D:D,MATCH(VALUE(LEFT(B27,4)),组件分表!A:A,0))=5,"",INDEX(组件分表!Z:Z,MATCH(VALUE(LEFT(B27,4)),组件分表!A:A,0))),"未找到"),"不匹配"))))</f>
        <v>1</v>
      </c>
      <c r="G27" s="44">
        <f>IF(LEFT($B27,1)="1",IFERROR(INDEX(单位卡分表!F:F,MATCH($B27,单位卡分表!A:A,0)),"未找到"),IF(LEFT($B27,1)="2",IFERROR(INDEX(技能卡分表!F:F,MATCH($B27,技能卡分表!A:A,0)),"未找到"),IF(LEFT($B27,1)="3",IFERROR(INDEX('永久加成分表（废弃）'!F:F,MATCH($B27,'永久加成分表（废弃）'!A:A,0)),"未找到"),IF(LEFT($B27,1)="4",IFERROR(IF(INDEX(组件分表!D:D,MATCH(VALUE(LEFT($B27,4)),组件分表!A:A,0))=5,"",INDEX(组件分表!AA:AA,MATCH(VALUE(LEFT($B27,4)),组件分表!A:A,0))),"未找到"),"不匹配"))))</f>
        <v>3</v>
      </c>
      <c r="H27" s="44">
        <f>IF(LEFT($B27,1)="1",IFERROR(INDEX(单位卡分表!H:H,MATCH($B27,单位卡分表!A:A,0)),"未找到"),IF(LEFT($B27,1)="2",IFERROR(INDEX(技能卡分表!H:H,MATCH($B27,技能卡分表!A:A,0)),"未找到"),IF(LEFT($B27,1)="3",IFERROR(INDEX('永久加成分表（废弃）'!H:H,MATCH($B27,'永久加成分表（废弃）'!A:A,0)),"未找到"),IF(LEFT($B27,1)="4",RIGHT($B27,1),"不匹配"))))</f>
        <v>1</v>
      </c>
      <c r="I27" s="44">
        <f>卡牌数值表!J27</f>
        <v>0</v>
      </c>
      <c r="J27" s="44">
        <f>IF(卡牌数值表!L27=0,"",卡牌数值表!L27)</f>
        <v>5</v>
      </c>
      <c r="K27" s="44">
        <f>IF(卡牌数值表!M27=0,"",卡牌数值表!M27)</f>
        <v>1</v>
      </c>
      <c r="L27" s="44">
        <f>IF(卡牌数值表!N27=0,"",卡牌数值表!N27)</f>
        <v>11.4</v>
      </c>
      <c r="M27" s="44">
        <f>IF(卡牌数值表!O27=0,"",卡牌数值表!O27)</f>
        <v>0.5</v>
      </c>
      <c r="N27" s="44">
        <f>IF(卡牌数值表!P27=0,"",卡牌数值表!P27)</f>
        <v>0.1</v>
      </c>
      <c r="O27" s="44">
        <f>IF(卡牌数值表!Q27=0,"",卡牌数值表!Q27)</f>
        <v>0.44</v>
      </c>
      <c r="P27" s="44">
        <f>IF(卡牌数值表!R27=0,"",卡牌数值表!R27)</f>
        <v>1.47</v>
      </c>
      <c r="Q27" s="44" t="str">
        <f>IF(卡牌数值表!S27=0,"",卡牌数值表!S27)</f>
        <v/>
      </c>
      <c r="R27" s="44">
        <f>IF(OR(LEFT(B27,1)="1",LEFT(B27,1)="2"),卡牌数值表!H27,IF(AND(LEFT(B27,1)="4",C27&lt;&gt;5),卡牌数值表!H27,IF(LEFT(B27,1)="4","","")))</f>
        <v>100321</v>
      </c>
      <c r="S27" s="44">
        <f>IF(LEFT(B27,1)="1",IFERROR(INDEX(单位卡分表!K:K,MATCH(B27,单位卡分表!A:A,0)),"未找到"),IF(LEFT(B27,1)="2",IFERROR(INDEX(技能卡分表!K:K,MATCH(B27,技能卡分表!A:A,0)),"未找到"),IF(LEFT(B27,1)="3",IFERROR(INDEX('永久加成分表（废弃）'!K:K,MATCH(B27,'永久加成分表（废弃）'!A:A,0)),"未找到"),IF(LEFT(B27,1)="4",IFERROR(IF(INDEX(组件分表!D:D,MATCH(VALUE(LEFT(B27,4)),组件分表!A:A,0))=5,"",INDEX(组件分表!AB:AB,MATCH(VALUE(LEFT(B27,4)),组件分表!A:A,0))),"未找到"),"不匹配"))))</f>
        <v>1</v>
      </c>
      <c r="T27" s="44">
        <f>IF(LEFT(B27,1)="1",IFERROR(INDEX(单位卡分表!L:L,MATCH(B27,单位卡分表!A:A,0)),"未找到"),IF(LEFT(B27,1)="2",IFERROR(INDEX(技能卡分表!L:L,MATCH(B27,技能卡分表!A:A,0)),"未找到"),IF(LEFT(B27,1)="3",IFERROR(INDEX('永久加成分表（废弃）'!L:L,MATCH(B27,'永久加成分表（废弃）'!A:A,0)),"未找到"),IF(LEFT(B27,1)="4",IFERROR(IF(INDEX(组件分表!D:D,MATCH(VALUE(LEFT(B27,4)),组件分表!A:A,0))=5,"",INDEX(组件分表!AC:AC,MATCH(VALUE(LEFT(B27,4)),组件分表!A:A,0))),"未找到"),"不匹配"))))</f>
        <v>5</v>
      </c>
      <c r="U27" s="44"/>
      <c r="V27" s="44"/>
      <c r="W27" s="44" t="str">
        <f>IF(LEFT(B27,1)="1",IFERROR(IF(INDEX(单位卡分表!W:W,MATCH(B27,单位卡分表!A:A,0))=0,"",INDEX(单位卡分表!W:W,MATCH(B27,单位卡分表!A:A,0))),"未找到"),IF(LEFT(B27,1)="2",IFERROR(IF(INDEX(技能卡分表!W:W,MATCH(B27,技能卡分表!A:A,0))=0,"",INDEX(技能卡分表!W:W,MATCH(B27,技能卡分表!A:A,0))),"未找到"),IF(LEFT(B27,1)="3",IFERROR(IF(INDEX('永久加成分表（废弃）'!U:U,MATCH(B27,'永久加成分表（废弃）'!A:A,0))=0,"",INDEX('永久加成分表（废弃）'!U:U,MATCH(B27,'永久加成分表（废弃）'!A:A,0))),"未找到"),IF(LEFT(B27,1)="4",IFERROR(IF(INDEX("",MATCH(VALUE(LEFT(B27,4)),组件分表!A:A,0))=0,"",INDEX("",MATCH(VALUE(LEFT(B27,4)),组件分表!A:A,0))),"未找到"),"不匹配"))))</f>
        <v/>
      </c>
      <c r="X27" s="44" t="str">
        <f>IF(LEFT(B27,1)="1",IFERROR(IF(INDEX(单位卡分表!X:X,MATCH(B27,单位卡分表!A:A,0))=0,"",INDEX(单位卡分表!X:X,MATCH(B27,单位卡分表!A:A,0))),"未找到"),IF(LEFT(B27,1)="2",IFERROR(IF(INDEX(技能卡分表!X:X,MATCH(B27,技能卡分表!A:A,0))=0,"",INDEX(技能卡分表!X:X,MATCH(B27,技能卡分表!A:A,0))),"未找到"),IF(LEFT(B27,1)="3",IFERROR(IF(INDEX('永久加成分表（废弃）'!V:V,MATCH(B27,'永久加成分表（废弃）'!A:A,0))=0,"",INDEX('永久加成分表（废弃）'!V:V,MATCH(B27,'永久加成分表（废弃）'!A:A,0))),"未找到"),IF(LEFT(B27,1)="4",IFERROR(IF(INDEX("",MATCH(VALUE(LEFT(B27,4)),组件分表!A:A,0))=0,"",INDEX("",MATCH(VALUE(LEFT(B27,4)),组件分表!A:A,0))),"未找到"),"不匹配"))))</f>
        <v/>
      </c>
      <c r="Y27" s="44" t="str">
        <f>IF(LEFT(B27,1)="1",IFERROR(IF(INDEX(单位卡分表!Y:Y,MATCH(B27,单位卡分表!A:A,0))=0,"",INDEX(单位卡分表!Y:Y,MATCH(B27,单位卡分表!A:A,0))),"未找到"),IF(LEFT(B27,1)="2",IFERROR(IF(INDEX(技能卡分表!Y:Y,MATCH(B27,技能卡分表!A:A,0))=0,"",INDEX(技能卡分表!Y:Y,MATCH(B27,技能卡分表!A:A,0))),"未找到"),IF(LEFT(B27,1)="3",IFERROR(IF(INDEX('永久加成分表（废弃）'!W:W,MATCH(B27,'永久加成分表（废弃）'!A:A,0))=0,"",INDEX('永久加成分表（废弃）'!W:W,MATCH(B27,'永久加成分表（废弃）'!A:A,0))),"未找到"),IF(LEFT(B27,1)="4",IFERROR(IF(INDEX("",MATCH(VALUE(LEFT(B27,4)),组件分表!A:A,0))=0,"",INDEX("",MATCH(VALUE(LEFT(B27,4)),组件分表!A:A,0))),"未找到"),"不匹配"))))</f>
        <v/>
      </c>
      <c r="Z27" s="44" t="str">
        <f>IF(LEFT(B27,1)="1",IFERROR(IF(INDEX("",MATCH(B27,单位卡分表!A:A,0))=0,"",INDEX("",MATCH(B27,单位卡分表!A:A,0))),"未找到"),IF(LEFT(B27,1)="2",IFERROR(IF(INDEX(技能卡分表!Z:Z,MATCH(B27,技能卡分表!A:A,0))=0,"",INDEX(技能卡分表!Z:Z,MATCH(B27,技能卡分表!A:A,0))),"未找到"),IF(LEFT(B27,1)="3",IFERROR(IF(INDEX('永久加成分表（废弃）'!X:X,MATCH(B27,'永久加成分表（废弃）'!A:A,0))=0,"",INDEX('永久加成分表（废弃）'!X:X,MATCH(B27,'永久加成分表（废弃）'!A:A,0))),"未找到"),IF(LEFT(B27,1)="4",IFERROR(IF(INDEX(组件分表!U:U,MATCH(VALUE(LEFT(B27,4)),组件分表!A:A,0))=0,"",INDEX(组件分表!U:U,MATCH(VALUE(LEFT(B27,4)),组件分表!A:A,0))),"未找到"),"不匹配"))))</f>
        <v>未找到</v>
      </c>
      <c r="AA27" s="44" t="str">
        <f>IF(LEFT(B27,1)="1",IFERROR(IF(INDEX("",MATCH(B27,单位卡分表!A:A,0))=0,"",INDEX("",MATCH(B27,单位卡分表!A:A,0))),"未找到"),IF(LEFT(B27,1)="2",IFERROR(IF(INDEX(技能卡分表!AA:AA,MATCH(B27,技能卡分表!A:A,0))=0,"",INDEX(技能卡分表!AA:AA,MATCH(B27,技能卡分表!A:A,0))),"未找到"),IF(LEFT(B27,1)="3",IFERROR(IF(INDEX("",MATCH(B27,'永久加成分表（废弃）'!A:A,0))=0,"",INDEX("",MATCH(B27,'永久加成分表（废弃）'!A:A,0))),"未找到"),IF(LEFT(B27,1)="4",IFERROR(IF(INDEX("",MATCH(VALUE(LEFT(B27,4)),组件分表!A:A,0))=0,"",INDEX("",MATCH(VALUE(LEFT(B27,4)),组件分表!A:A,0))),"未找到"),"不匹配"))))</f>
        <v>未找到</v>
      </c>
      <c r="AB27" s="44">
        <f>IF(LEFT(B27,1)="1",IFERROR(INDEX(单位卡分表!I:I,MATCH(B27,单位卡分表!A:A,0)),"未找到"),IF(LEFT(B27,1)="2",IFERROR(INDEX(技能卡分表!I:I,MATCH(B27,技能卡分表!A:A,0)),"未找到"),IF(LEFT(B27,1)="3",IFERROR(INDEX('永久加成分表（废弃）'!I:I,MATCH(B27,'永久加成分表（废弃）'!A:A,0)),"未找到"),IF(LEFT(B27,1)="4",IFERROR(INDEX(组件分表!I:I,MATCH(VALUE(LEFT(B27,4)),组件分表!A:A,0)),"未找到"),"不匹配"))))</f>
        <v>0</v>
      </c>
      <c r="AC27" s="44" t="str">
        <f>IF(LEFT(B27,1)="1",IF(INDEX(单位卡分表!N:N,MATCH(B27,单位卡分表!A:A,0))=0,"",INDEX(单位卡分表!N:N,MATCH(B27,单位卡分表!A:A,0))),IF(AND(LEFT(B27,1)="4",C27=5),B27*100+1,""))</f>
        <v/>
      </c>
    </row>
    <row r="28" spans="1:29">
      <c r="A28" s="44" t="str">
        <f>IF(卡牌数值表!D28=0,"",卡牌数值表!D28)</f>
        <v/>
      </c>
      <c r="B28" s="44">
        <f>卡牌数值表!C28</f>
        <v>10033</v>
      </c>
      <c r="C28" s="44">
        <f>IF(LEFT(B28,1)="1",IFERROR(INDEX(单位卡分表!C:C,MATCH(B28,单位卡分表!A:A,0)),"未找到"),IF(LEFT(B28,1)="2",IFERROR(INDEX(技能卡分表!C:C,MATCH(B28,技能卡分表!A:A,0)),"未找到"),IF(LEFT(B28,1)="3",IFERROR(INDEX('永久加成分表（废弃）'!C:C,MATCH(B28,'永久加成分表（废弃）'!A:A,0)),"未找到"),IF(LEFT(B28,1)="4",IFERROR(INDEX(组件分表!D:D,MATCH(VALUE(LEFT(B28,4)),组件分表!A:A,0)),"未找到"),"不匹配"))))</f>
        <v>1</v>
      </c>
      <c r="D28" s="44">
        <f>IF(LEFT(B28,1)="1",IFERROR(INDEX(单位卡分表!E:E,MATCH(B28,单位卡分表!A:A,0)),"未找到"),IF(LEFT(B28,1)="2",IFERROR(INDEX(技能卡分表!E:E,MATCH(B28,技能卡分表!A:A,0)),"未找到"),IF(LEFT(B28,1)="3",IFERROR(INDEX('永久加成分表（废弃）'!E:E,MATCH(B28,'永久加成分表（废弃）'!A:A,0)),"未找到"),IF(LEFT(B28,1)="4",IFERROR(IF(INDEX(组件分表!D:D,MATCH(VALUE(LEFT(B28,4)),组件分表!A:A,0))=5,"",INDEX(组件分表!Y:Y,MATCH(VALUE(LEFT(B28,4)),组件分表!A:A,0))),"未找到"),"不匹配"))))</f>
        <v>1</v>
      </c>
      <c r="E28" s="44">
        <f t="shared" si="0"/>
        <v>33</v>
      </c>
      <c r="F28" s="44">
        <f>IF(LEFT(B28,1)="1",IFERROR(INDEX(单位卡分表!AL:AL,MATCH(B28,单位卡分表!A:A,0)),"未找到"),IF(LEFT(B28,1)="2",IFERROR(INDEX(技能卡分表!AJ:AJ,MATCH(B28,技能卡分表!A:A,0)),"未找到"),IF(LEFT(B28,1)="3",IFERROR(INDEX('永久加成分表（废弃）'!AC:AC,MATCH(B28,'永久加成分表（废弃）'!A:A,0)),"未找到"),IF(LEFT(B28,1)="4",IFERROR(IF(INDEX(组件分表!D:D,MATCH(VALUE(LEFT(B28,4)),组件分表!A:A,0))=5,"",INDEX(组件分表!Z:Z,MATCH(VALUE(LEFT(B28,4)),组件分表!A:A,0))),"未找到"),"不匹配"))))</f>
        <v>1</v>
      </c>
      <c r="G28" s="44">
        <f>IF(LEFT($B28,1)="1",IFERROR(INDEX(单位卡分表!F:F,MATCH($B28,单位卡分表!A:A,0)),"未找到"),IF(LEFT($B28,1)="2",IFERROR(INDEX(技能卡分表!F:F,MATCH($B28,技能卡分表!A:A,0)),"未找到"),IF(LEFT($B28,1)="3",IFERROR(INDEX('永久加成分表（废弃）'!F:F,MATCH($B28,'永久加成分表（废弃）'!A:A,0)),"未找到"),IF(LEFT($B28,1)="4",IFERROR(IF(INDEX(组件分表!D:D,MATCH(VALUE(LEFT($B28,4)),组件分表!A:A,0))=5,"",INDEX(组件分表!AA:AA,MATCH(VALUE(LEFT($B28,4)),组件分表!A:A,0))),"未找到"),"不匹配"))))</f>
        <v>3</v>
      </c>
      <c r="H28" s="44">
        <f>IF(LEFT($B28,1)="1",IFERROR(INDEX(单位卡分表!H:H,MATCH($B28,单位卡分表!A:A,0)),"未找到"),IF(LEFT($B28,1)="2",IFERROR(INDEX(技能卡分表!H:H,MATCH($B28,技能卡分表!A:A,0)),"未找到"),IF(LEFT($B28,1)="3",IFERROR(INDEX('永久加成分表（废弃）'!H:H,MATCH($B28,'永久加成分表（废弃）'!A:A,0)),"未找到"),IF(LEFT($B28,1)="4",RIGHT($B28,1),"不匹配"))))</f>
        <v>3</v>
      </c>
      <c r="I28" s="44">
        <f>卡牌数值表!J28</f>
        <v>0</v>
      </c>
      <c r="J28" s="44">
        <f>IF(卡牌数值表!L28=0,"",卡牌数值表!L28)</f>
        <v>6</v>
      </c>
      <c r="K28" s="44">
        <f>IF(卡牌数值表!M28=0,"",卡牌数值表!M28)</f>
        <v>36</v>
      </c>
      <c r="L28" s="44">
        <f>IF(卡牌数值表!N28=0,"",卡牌数值表!N28)</f>
        <v>13.6</v>
      </c>
      <c r="M28" s="44">
        <f>IF(卡牌数值表!O28=0,"",卡牌数值表!O28)</f>
        <v>0.65</v>
      </c>
      <c r="N28" s="44">
        <f>IF(卡牌数值表!P28=0,"",卡牌数值表!P28)</f>
        <v>0.12</v>
      </c>
      <c r="O28" s="44">
        <f>IF(卡牌数值表!Q28=0,"",卡牌数值表!Q28)</f>
        <v>1.66</v>
      </c>
      <c r="P28" s="44">
        <f>IF(卡牌数值表!R28=0,"",卡牌数值表!R28)</f>
        <v>1.47</v>
      </c>
      <c r="Q28" s="44" t="str">
        <f>IF(卡牌数值表!S28=0,"",卡牌数值表!S28)</f>
        <v/>
      </c>
      <c r="R28" s="44">
        <f>IF(OR(LEFT(B28,1)="1",LEFT(B28,1)="2"),卡牌数值表!H28,IF(AND(LEFT(B28,1)="4",C28&lt;&gt;5),卡牌数值表!H28,IF(LEFT(B28,1)="4","","")))</f>
        <v>100331</v>
      </c>
      <c r="S28" s="44">
        <f>IF(LEFT(B28,1)="1",IFERROR(INDEX(单位卡分表!K:K,MATCH(B28,单位卡分表!A:A,0)),"未找到"),IF(LEFT(B28,1)="2",IFERROR(INDEX(技能卡分表!K:K,MATCH(B28,技能卡分表!A:A,0)),"未找到"),IF(LEFT(B28,1)="3",IFERROR(INDEX('永久加成分表（废弃）'!K:K,MATCH(B28,'永久加成分表（废弃）'!A:A,0)),"未找到"),IF(LEFT(B28,1)="4",IFERROR(IF(INDEX(组件分表!D:D,MATCH(VALUE(LEFT(B28,4)),组件分表!A:A,0))=5,"",INDEX(组件分表!AB:AB,MATCH(VALUE(LEFT(B28,4)),组件分表!A:A,0))),"未找到"),"不匹配"))))</f>
        <v>1</v>
      </c>
      <c r="T28" s="44">
        <f>IF(LEFT(B28,1)="1",IFERROR(INDEX(单位卡分表!L:L,MATCH(B28,单位卡分表!A:A,0)),"未找到"),IF(LEFT(B28,1)="2",IFERROR(INDEX(技能卡分表!L:L,MATCH(B28,技能卡分表!A:A,0)),"未找到"),IF(LEFT(B28,1)="3",IFERROR(INDEX('永久加成分表（废弃）'!L:L,MATCH(B28,'永久加成分表（废弃）'!A:A,0)),"未找到"),IF(LEFT(B28,1)="4",IFERROR(IF(INDEX(组件分表!D:D,MATCH(VALUE(LEFT(B28,4)),组件分表!A:A,0))=5,"",INDEX(组件分表!AC:AC,MATCH(VALUE(LEFT(B28,4)),组件分表!A:A,0))),"未找到"),"不匹配"))))</f>
        <v>2</v>
      </c>
      <c r="U28" s="44"/>
      <c r="V28" s="44"/>
      <c r="W28" s="44">
        <f>IF(LEFT(B28,1)="1",IFERROR(IF(INDEX(单位卡分表!W:W,MATCH(B28,单位卡分表!A:A,0))=0,"",INDEX(单位卡分表!W:W,MATCH(B28,单位卡分表!A:A,0))),"未找到"),IF(LEFT(B28,1)="2",IFERROR(IF(INDEX(技能卡分表!W:W,MATCH(B28,技能卡分表!A:A,0))=0,"",INDEX(技能卡分表!W:W,MATCH(B28,技能卡分表!A:A,0))),"未找到"),IF(LEFT(B28,1)="3",IFERROR(IF(INDEX('永久加成分表（废弃）'!U:U,MATCH(B28,'永久加成分表（废弃）'!A:A,0))=0,"",INDEX('永久加成分表（废弃）'!U:U,MATCH(B28,'永久加成分表（废弃）'!A:A,0))),"未找到"),IF(LEFT(B28,1)="4",IFERROR(IF(INDEX("",MATCH(VALUE(LEFT(B28,4)),组件分表!A:A,0))=0,"",INDEX("",MATCH(VALUE(LEFT(B28,4)),组件分表!A:A,0))),"未找到"),"不匹配"))))</f>
        <v>61</v>
      </c>
      <c r="X28" s="44" t="str">
        <f>IF(LEFT(B28,1)="1",IFERROR(IF(INDEX(单位卡分表!X:X,MATCH(B28,单位卡分表!A:A,0))=0,"",INDEX(单位卡分表!X:X,MATCH(B28,单位卡分表!A:A,0))),"未找到"),IF(LEFT(B28,1)="2",IFERROR(IF(INDEX(技能卡分表!X:X,MATCH(B28,技能卡分表!A:A,0))=0,"",INDEX(技能卡分表!X:X,MATCH(B28,技能卡分表!A:A,0))),"未找到"),IF(LEFT(B28,1)="3",IFERROR(IF(INDEX('永久加成分表（废弃）'!V:V,MATCH(B28,'永久加成分表（废弃）'!A:A,0))=0,"",INDEX('永久加成分表（废弃）'!V:V,MATCH(B28,'永久加成分表（废弃）'!A:A,0))),"未找到"),IF(LEFT(B28,1)="4",IFERROR(IF(INDEX("",MATCH(VALUE(LEFT(B28,4)),组件分表!A:A,0))=0,"",INDEX("",MATCH(VALUE(LEFT(B28,4)),组件分表!A:A,0))),"未找到"),"不匹配"))))</f>
        <v/>
      </c>
      <c r="Y28" s="44" t="str">
        <f>IF(LEFT(B28,1)="1",IFERROR(IF(INDEX(单位卡分表!Y:Y,MATCH(B28,单位卡分表!A:A,0))=0,"",INDEX(单位卡分表!Y:Y,MATCH(B28,单位卡分表!A:A,0))),"未找到"),IF(LEFT(B28,1)="2",IFERROR(IF(INDEX(技能卡分表!Y:Y,MATCH(B28,技能卡分表!A:A,0))=0,"",INDEX(技能卡分表!Y:Y,MATCH(B28,技能卡分表!A:A,0))),"未找到"),IF(LEFT(B28,1)="3",IFERROR(IF(INDEX('永久加成分表（废弃）'!W:W,MATCH(B28,'永久加成分表（废弃）'!A:A,0))=0,"",INDEX('永久加成分表（废弃）'!W:W,MATCH(B28,'永久加成分表（废弃）'!A:A,0))),"未找到"),IF(LEFT(B28,1)="4",IFERROR(IF(INDEX("",MATCH(VALUE(LEFT(B28,4)),组件分表!A:A,0))=0,"",INDEX("",MATCH(VALUE(LEFT(B28,4)),组件分表!A:A,0))),"未找到"),"不匹配"))))</f>
        <v/>
      </c>
      <c r="Z28" s="44" t="str">
        <f>IF(LEFT(B28,1)="1",IFERROR(IF(INDEX("",MATCH(B28,单位卡分表!A:A,0))=0,"",INDEX("",MATCH(B28,单位卡分表!A:A,0))),"未找到"),IF(LEFT(B28,1)="2",IFERROR(IF(INDEX(技能卡分表!Z:Z,MATCH(B28,技能卡分表!A:A,0))=0,"",INDEX(技能卡分表!Z:Z,MATCH(B28,技能卡分表!A:A,0))),"未找到"),IF(LEFT(B28,1)="3",IFERROR(IF(INDEX('永久加成分表（废弃）'!X:X,MATCH(B28,'永久加成分表（废弃）'!A:A,0))=0,"",INDEX('永久加成分表（废弃）'!X:X,MATCH(B28,'永久加成分表（废弃）'!A:A,0))),"未找到"),IF(LEFT(B28,1)="4",IFERROR(IF(INDEX(组件分表!U:U,MATCH(VALUE(LEFT(B28,4)),组件分表!A:A,0))=0,"",INDEX(组件分表!U:U,MATCH(VALUE(LEFT(B28,4)),组件分表!A:A,0))),"未找到"),"不匹配"))))</f>
        <v>未找到</v>
      </c>
      <c r="AA28" s="44" t="str">
        <f>IF(LEFT(B28,1)="1",IFERROR(IF(INDEX("",MATCH(B28,单位卡分表!A:A,0))=0,"",INDEX("",MATCH(B28,单位卡分表!A:A,0))),"未找到"),IF(LEFT(B28,1)="2",IFERROR(IF(INDEX(技能卡分表!AA:AA,MATCH(B28,技能卡分表!A:A,0))=0,"",INDEX(技能卡分表!AA:AA,MATCH(B28,技能卡分表!A:A,0))),"未找到"),IF(LEFT(B28,1)="3",IFERROR(IF(INDEX("",MATCH(B28,'永久加成分表（废弃）'!A:A,0))=0,"",INDEX("",MATCH(B28,'永久加成分表（废弃）'!A:A,0))),"未找到"),IF(LEFT(B28,1)="4",IFERROR(IF(INDEX("",MATCH(VALUE(LEFT(B28,4)),组件分表!A:A,0))=0,"",INDEX("",MATCH(VALUE(LEFT(B28,4)),组件分表!A:A,0))),"未找到"),"不匹配"))))</f>
        <v>未找到</v>
      </c>
      <c r="AB28" s="44">
        <f>IF(LEFT(B28,1)="1",IFERROR(INDEX(单位卡分表!I:I,MATCH(B28,单位卡分表!A:A,0)),"未找到"),IF(LEFT(B28,1)="2",IFERROR(INDEX(技能卡分表!I:I,MATCH(B28,技能卡分表!A:A,0)),"未找到"),IF(LEFT(B28,1)="3",IFERROR(INDEX('永久加成分表（废弃）'!I:I,MATCH(B28,'永久加成分表（废弃）'!A:A,0)),"未找到"),IF(LEFT(B28,1)="4",IFERROR(INDEX(组件分表!I:I,MATCH(VALUE(LEFT(B28,4)),组件分表!A:A,0)),"未找到"),"不匹配"))))</f>
        <v>0</v>
      </c>
      <c r="AC28" s="44" t="str">
        <f>IF(LEFT(B28,1)="1",IF(INDEX(单位卡分表!N:N,MATCH(B28,单位卡分表!A:A,0))=0,"",INDEX(单位卡分表!N:N,MATCH(B28,单位卡分表!A:A,0))),IF(AND(LEFT(B28,1)="4",C28=5),B28*100+1,""))</f>
        <v/>
      </c>
    </row>
    <row r="29" spans="1:29">
      <c r="A29" s="44" t="str">
        <f>IF(卡牌数值表!D29=0,"",卡牌数值表!D29)</f>
        <v/>
      </c>
      <c r="B29" s="44">
        <f>卡牌数值表!C29</f>
        <v>10034</v>
      </c>
      <c r="C29" s="44">
        <f>IF(LEFT(B29,1)="1",IFERROR(INDEX(单位卡分表!C:C,MATCH(B29,单位卡分表!A:A,0)),"未找到"),IF(LEFT(B29,1)="2",IFERROR(INDEX(技能卡分表!C:C,MATCH(B29,技能卡分表!A:A,0)),"未找到"),IF(LEFT(B29,1)="3",IFERROR(INDEX('永久加成分表（废弃）'!C:C,MATCH(B29,'永久加成分表（废弃）'!A:A,0)),"未找到"),IF(LEFT(B29,1)="4",IFERROR(INDEX(组件分表!D:D,MATCH(VALUE(LEFT(B29,4)),组件分表!A:A,0)),"未找到"),"不匹配"))))</f>
        <v>6</v>
      </c>
      <c r="D29" s="44">
        <f>IF(LEFT(B29,1)="1",IFERROR(INDEX(单位卡分表!E:E,MATCH(B29,单位卡分表!A:A,0)),"未找到"),IF(LEFT(B29,1)="2",IFERROR(INDEX(技能卡分表!E:E,MATCH(B29,技能卡分表!A:A,0)),"未找到"),IF(LEFT(B29,1)="3",IFERROR(INDEX('永久加成分表（废弃）'!E:E,MATCH(B29,'永久加成分表（废弃）'!A:A,0)),"未找到"),IF(LEFT(B29,1)="4",IFERROR(IF(INDEX(组件分表!D:D,MATCH(VALUE(LEFT(B29,4)),组件分表!A:A,0))=5,"",INDEX(组件分表!Y:Y,MATCH(VALUE(LEFT(B29,4)),组件分表!A:A,0))),"未找到"),"不匹配"))))</f>
        <v>1</v>
      </c>
      <c r="E29" s="44">
        <f t="shared" si="0"/>
        <v>34</v>
      </c>
      <c r="F29" s="44">
        <f>IF(LEFT(B29,1)="1",IFERROR(INDEX(单位卡分表!AL:AL,MATCH(B29,单位卡分表!A:A,0)),"未找到"),IF(LEFT(B29,1)="2",IFERROR(INDEX(技能卡分表!AJ:AJ,MATCH(B29,技能卡分表!A:A,0)),"未找到"),IF(LEFT(B29,1)="3",IFERROR(INDEX('永久加成分表（废弃）'!AC:AC,MATCH(B29,'永久加成分表（废弃）'!A:A,0)),"未找到"),IF(LEFT(B29,1)="4",IFERROR(IF(INDEX(组件分表!D:D,MATCH(VALUE(LEFT(B29,4)),组件分表!A:A,0))=5,"",INDEX(组件分表!Z:Z,MATCH(VALUE(LEFT(B29,4)),组件分表!A:A,0))),"未找到"),"不匹配"))))</f>
        <v>1</v>
      </c>
      <c r="G29" s="44">
        <f>IF(LEFT($B29,1)="1",IFERROR(INDEX(单位卡分表!F:F,MATCH($B29,单位卡分表!A:A,0)),"未找到"),IF(LEFT($B29,1)="2",IFERROR(INDEX(技能卡分表!F:F,MATCH($B29,技能卡分表!A:A,0)),"未找到"),IF(LEFT($B29,1)="3",IFERROR(INDEX('永久加成分表（废弃）'!F:F,MATCH($B29,'永久加成分表（废弃）'!A:A,0)),"未找到"),IF(LEFT($B29,1)="4",IFERROR(IF(INDEX(组件分表!D:D,MATCH(VALUE(LEFT($B29,4)),组件分表!A:A,0))=5,"",INDEX(组件分表!AA:AA,MATCH(VALUE(LEFT($B29,4)),组件分表!A:A,0))),"未找到"),"不匹配"))))</f>
        <v>3</v>
      </c>
      <c r="H29" s="44">
        <f>IF(LEFT($B29,1)="1",IFERROR(INDEX(单位卡分表!H:H,MATCH($B29,单位卡分表!A:A,0)),"未找到"),IF(LEFT($B29,1)="2",IFERROR(INDEX(技能卡分表!H:H,MATCH($B29,技能卡分表!A:A,0)),"未找到"),IF(LEFT($B29,1)="3",IFERROR(INDEX('永久加成分表（废弃）'!H:H,MATCH($B29,'永久加成分表（废弃）'!A:A,0)),"未找到"),IF(LEFT($B29,1)="4",RIGHT($B29,1),"不匹配"))))</f>
        <v>4</v>
      </c>
      <c r="I29" s="44">
        <f>卡牌数值表!J29</f>
        <v>0</v>
      </c>
      <c r="J29" s="44">
        <f>IF(卡牌数值表!L29=0,"",卡牌数值表!L29)</f>
        <v>4</v>
      </c>
      <c r="K29" s="44">
        <f>IF(卡牌数值表!M29=0,"",卡牌数值表!M29)</f>
        <v>1</v>
      </c>
      <c r="L29" s="44">
        <f>IF(卡牌数值表!N29=0,"",卡牌数值表!N29)</f>
        <v>11.4</v>
      </c>
      <c r="M29" s="44">
        <f>IF(卡牌数值表!O29=0,"",卡牌数值表!O29)</f>
        <v>0.5</v>
      </c>
      <c r="N29" s="44">
        <f>IF(卡牌数值表!P29=0,"",卡牌数值表!P29)</f>
        <v>0.1</v>
      </c>
      <c r="O29" s="44">
        <f>IF(卡牌数值表!Q29=0,"",卡牌数值表!Q29)</f>
        <v>0.44</v>
      </c>
      <c r="P29" s="44">
        <f>IF(卡牌数值表!R29=0,"",卡牌数值表!R29)</f>
        <v>1.47</v>
      </c>
      <c r="Q29" s="44" t="str">
        <f>IF(卡牌数值表!S29=0,"",卡牌数值表!S29)</f>
        <v/>
      </c>
      <c r="R29" s="44">
        <f>IF(OR(LEFT(B29,1)="1",LEFT(B29,1)="2"),卡牌数值表!H29,IF(AND(LEFT(B29,1)="4",C29&lt;&gt;5),卡牌数值表!H29,IF(LEFT(B29,1)="4","","")))</f>
        <v>100341</v>
      </c>
      <c r="S29" s="44">
        <f>IF(LEFT(B29,1)="1",IFERROR(INDEX(单位卡分表!K:K,MATCH(B29,单位卡分表!A:A,0)),"未找到"),IF(LEFT(B29,1)="2",IFERROR(INDEX(技能卡分表!K:K,MATCH(B29,技能卡分表!A:A,0)),"未找到"),IF(LEFT(B29,1)="3",IFERROR(INDEX('永久加成分表（废弃）'!K:K,MATCH(B29,'永久加成分表（废弃）'!A:A,0)),"未找到"),IF(LEFT(B29,1)="4",IFERROR(IF(INDEX(组件分表!D:D,MATCH(VALUE(LEFT(B29,4)),组件分表!A:A,0))=5,"",INDEX(组件分表!AB:AB,MATCH(VALUE(LEFT(B29,4)),组件分表!A:A,0))),"未找到"),"不匹配"))))</f>
        <v>1</v>
      </c>
      <c r="T29" s="44">
        <f>IF(LEFT(B29,1)="1",IFERROR(INDEX(单位卡分表!L:L,MATCH(B29,单位卡分表!A:A,0)),"未找到"),IF(LEFT(B29,1)="2",IFERROR(INDEX(技能卡分表!L:L,MATCH(B29,技能卡分表!A:A,0)),"未找到"),IF(LEFT(B29,1)="3",IFERROR(INDEX('永久加成分表（废弃）'!L:L,MATCH(B29,'永久加成分表（废弃）'!A:A,0)),"未找到"),IF(LEFT(B29,1)="4",IFERROR(IF(INDEX(组件分表!D:D,MATCH(VALUE(LEFT(B29,4)),组件分表!A:A,0))=5,"",INDEX(组件分表!AC:AC,MATCH(VALUE(LEFT(B29,4)),组件分表!A:A,0))),"未找到"),"不匹配"))))</f>
        <v>6</v>
      </c>
      <c r="U29" s="44"/>
      <c r="V29" s="44"/>
      <c r="W29" s="44">
        <f>IF(LEFT(B29,1)="1",IFERROR(IF(INDEX(单位卡分表!W:W,MATCH(B29,单位卡分表!A:A,0))=0,"",INDEX(单位卡分表!W:W,MATCH(B29,单位卡分表!A:A,0))),"未找到"),IF(LEFT(B29,1)="2",IFERROR(IF(INDEX(技能卡分表!W:W,MATCH(B29,技能卡分表!A:A,0))=0,"",INDEX(技能卡分表!W:W,MATCH(B29,技能卡分表!A:A,0))),"未找到"),IF(LEFT(B29,1)="3",IFERROR(IF(INDEX('永久加成分表（废弃）'!U:U,MATCH(B29,'永久加成分表（废弃）'!A:A,0))=0,"",INDEX('永久加成分表（废弃）'!U:U,MATCH(B29,'永久加成分表（废弃）'!A:A,0))),"未找到"),IF(LEFT(B29,1)="4",IFERROR(IF(INDEX("",MATCH(VALUE(LEFT(B29,4)),组件分表!A:A,0))=0,"",INDEX("",MATCH(VALUE(LEFT(B29,4)),组件分表!A:A,0))),"未找到"),"不匹配"))))</f>
        <v>46</v>
      </c>
      <c r="X29" s="44" t="str">
        <f>IF(LEFT(B29,1)="1",IFERROR(IF(INDEX(单位卡分表!X:X,MATCH(B29,单位卡分表!A:A,0))=0,"",INDEX(单位卡分表!X:X,MATCH(B29,单位卡分表!A:A,0))),"未找到"),IF(LEFT(B29,1)="2",IFERROR(IF(INDEX(技能卡分表!X:X,MATCH(B29,技能卡分表!A:A,0))=0,"",INDEX(技能卡分表!X:X,MATCH(B29,技能卡分表!A:A,0))),"未找到"),IF(LEFT(B29,1)="3",IFERROR(IF(INDEX('永久加成分表（废弃）'!V:V,MATCH(B29,'永久加成分表（废弃）'!A:A,0))=0,"",INDEX('永久加成分表（废弃）'!V:V,MATCH(B29,'永久加成分表（废弃）'!A:A,0))),"未找到"),IF(LEFT(B29,1)="4",IFERROR(IF(INDEX("",MATCH(VALUE(LEFT(B29,4)),组件分表!A:A,0))=0,"",INDEX("",MATCH(VALUE(LEFT(B29,4)),组件分表!A:A,0))),"未找到"),"不匹配"))))</f>
        <v/>
      </c>
      <c r="Y29" s="44" t="str">
        <f>IF(LEFT(B29,1)="1",IFERROR(IF(INDEX(单位卡分表!Y:Y,MATCH(B29,单位卡分表!A:A,0))=0,"",INDEX(单位卡分表!Y:Y,MATCH(B29,单位卡分表!A:A,0))),"未找到"),IF(LEFT(B29,1)="2",IFERROR(IF(INDEX(技能卡分表!Y:Y,MATCH(B29,技能卡分表!A:A,0))=0,"",INDEX(技能卡分表!Y:Y,MATCH(B29,技能卡分表!A:A,0))),"未找到"),IF(LEFT(B29,1)="3",IFERROR(IF(INDEX('永久加成分表（废弃）'!W:W,MATCH(B29,'永久加成分表（废弃）'!A:A,0))=0,"",INDEX('永久加成分表（废弃）'!W:W,MATCH(B29,'永久加成分表（废弃）'!A:A,0))),"未找到"),IF(LEFT(B29,1)="4",IFERROR(IF(INDEX("",MATCH(VALUE(LEFT(B29,4)),组件分表!A:A,0))=0,"",INDEX("",MATCH(VALUE(LEFT(B29,4)),组件分表!A:A,0))),"未找到"),"不匹配"))))</f>
        <v/>
      </c>
      <c r="Z29" s="44" t="str">
        <f>IF(LEFT(B29,1)="1",IFERROR(IF(INDEX("",MATCH(B29,单位卡分表!A:A,0))=0,"",INDEX("",MATCH(B29,单位卡分表!A:A,0))),"未找到"),IF(LEFT(B29,1)="2",IFERROR(IF(INDEX(技能卡分表!Z:Z,MATCH(B29,技能卡分表!A:A,0))=0,"",INDEX(技能卡分表!Z:Z,MATCH(B29,技能卡分表!A:A,0))),"未找到"),IF(LEFT(B29,1)="3",IFERROR(IF(INDEX('永久加成分表（废弃）'!X:X,MATCH(B29,'永久加成分表（废弃）'!A:A,0))=0,"",INDEX('永久加成分表（废弃）'!X:X,MATCH(B29,'永久加成分表（废弃）'!A:A,0))),"未找到"),IF(LEFT(B29,1)="4",IFERROR(IF(INDEX(组件分表!U:U,MATCH(VALUE(LEFT(B29,4)),组件分表!A:A,0))=0,"",INDEX(组件分表!U:U,MATCH(VALUE(LEFT(B29,4)),组件分表!A:A,0))),"未找到"),"不匹配"))))</f>
        <v>未找到</v>
      </c>
      <c r="AA29" s="44" t="str">
        <f>IF(LEFT(B29,1)="1",IFERROR(IF(INDEX("",MATCH(B29,单位卡分表!A:A,0))=0,"",INDEX("",MATCH(B29,单位卡分表!A:A,0))),"未找到"),IF(LEFT(B29,1)="2",IFERROR(IF(INDEX(技能卡分表!AA:AA,MATCH(B29,技能卡分表!A:A,0))=0,"",INDEX(技能卡分表!AA:AA,MATCH(B29,技能卡分表!A:A,0))),"未找到"),IF(LEFT(B29,1)="3",IFERROR(IF(INDEX("",MATCH(B29,'永久加成分表（废弃）'!A:A,0))=0,"",INDEX("",MATCH(B29,'永久加成分表（废弃）'!A:A,0))),"未找到"),IF(LEFT(B29,1)="4",IFERROR(IF(INDEX("",MATCH(VALUE(LEFT(B29,4)),组件分表!A:A,0))=0,"",INDEX("",MATCH(VALUE(LEFT(B29,4)),组件分表!A:A,0))),"未找到"),"不匹配"))))</f>
        <v>未找到</v>
      </c>
      <c r="AB29" s="44">
        <f>IF(LEFT(B29,1)="1",IFERROR(INDEX(单位卡分表!I:I,MATCH(B29,单位卡分表!A:A,0)),"未找到"),IF(LEFT(B29,1)="2",IFERROR(INDEX(技能卡分表!I:I,MATCH(B29,技能卡分表!A:A,0)),"未找到"),IF(LEFT(B29,1)="3",IFERROR(INDEX('永久加成分表（废弃）'!I:I,MATCH(B29,'永久加成分表（废弃）'!A:A,0)),"未找到"),IF(LEFT(B29,1)="4",IFERROR(INDEX(组件分表!I:I,MATCH(VALUE(LEFT(B29,4)),组件分表!A:A,0)),"未找到"),"不匹配"))))</f>
        <v>0</v>
      </c>
      <c r="AC29" s="44" t="str">
        <f>IF(LEFT(B29,1)="1",IF(INDEX(单位卡分表!N:N,MATCH(B29,单位卡分表!A:A,0))=0,"",INDEX(单位卡分表!N:N,MATCH(B29,单位卡分表!A:A,0))),IF(AND(LEFT(B29,1)="4",C29=5),B29*100+1,""))</f>
        <v/>
      </c>
    </row>
    <row r="30" spans="1:29">
      <c r="A30" s="44" t="str">
        <f>IF(卡牌数值表!D30=0,"",卡牌数值表!D30)</f>
        <v/>
      </c>
      <c r="B30" s="44">
        <f>卡牌数值表!C30</f>
        <v>10035</v>
      </c>
      <c r="C30" s="44">
        <f>IF(LEFT(B30,1)="1",IFERROR(INDEX(单位卡分表!C:C,MATCH(B30,单位卡分表!A:A,0)),"未找到"),IF(LEFT(B30,1)="2",IFERROR(INDEX(技能卡分表!C:C,MATCH(B30,技能卡分表!A:A,0)),"未找到"),IF(LEFT(B30,1)="3",IFERROR(INDEX('永久加成分表（废弃）'!C:C,MATCH(B30,'永久加成分表（废弃）'!A:A,0)),"未找到"),IF(LEFT(B30,1)="4",IFERROR(INDEX(组件分表!D:D,MATCH(VALUE(LEFT(B30,4)),组件分表!A:A,0)),"未找到"),"不匹配"))))</f>
        <v>1</v>
      </c>
      <c r="D30" s="44">
        <f>IF(LEFT(B30,1)="1",IFERROR(INDEX(单位卡分表!E:E,MATCH(B30,单位卡分表!A:A,0)),"未找到"),IF(LEFT(B30,1)="2",IFERROR(INDEX(技能卡分表!E:E,MATCH(B30,技能卡分表!A:A,0)),"未找到"),IF(LEFT(B30,1)="3",IFERROR(INDEX('永久加成分表（废弃）'!E:E,MATCH(B30,'永久加成分表（废弃）'!A:A,0)),"未找到"),IF(LEFT(B30,1)="4",IFERROR(IF(INDEX(组件分表!D:D,MATCH(VALUE(LEFT(B30,4)),组件分表!A:A,0))=5,"",INDEX(组件分表!Y:Y,MATCH(VALUE(LEFT(B30,4)),组件分表!A:A,0))),"未找到"),"不匹配"))))</f>
        <v>1</v>
      </c>
      <c r="E30" s="44">
        <f t="shared" si="0"/>
        <v>35</v>
      </c>
      <c r="F30" s="44">
        <f>IF(LEFT(B30,1)="1",IFERROR(INDEX(单位卡分表!AL:AL,MATCH(B30,单位卡分表!A:A,0)),"未找到"),IF(LEFT(B30,1)="2",IFERROR(INDEX(技能卡分表!AJ:AJ,MATCH(B30,技能卡分表!A:A,0)),"未找到"),IF(LEFT(B30,1)="3",IFERROR(INDEX('永久加成分表（废弃）'!AC:AC,MATCH(B30,'永久加成分表（废弃）'!A:A,0)),"未找到"),IF(LEFT(B30,1)="4",IFERROR(IF(INDEX(组件分表!D:D,MATCH(VALUE(LEFT(B30,4)),组件分表!A:A,0))=5,"",INDEX(组件分表!Z:Z,MATCH(VALUE(LEFT(B30,4)),组件分表!A:A,0))),"未找到"),"不匹配"))))</f>
        <v>1</v>
      </c>
      <c r="G30" s="44">
        <f>IF(LEFT($B30,1)="1",IFERROR(INDEX(单位卡分表!F:F,MATCH($B30,单位卡分表!A:A,0)),"未找到"),IF(LEFT($B30,1)="2",IFERROR(INDEX(技能卡分表!F:F,MATCH($B30,技能卡分表!A:A,0)),"未找到"),IF(LEFT($B30,1)="3",IFERROR(INDEX('永久加成分表（废弃）'!F:F,MATCH($B30,'永久加成分表（废弃）'!A:A,0)),"未找到"),IF(LEFT($B30,1)="4",IFERROR(IF(INDEX(组件分表!D:D,MATCH(VALUE(LEFT($B30,4)),组件分表!A:A,0))=5,"",INDEX(组件分表!AA:AA,MATCH(VALUE(LEFT($B30,4)),组件分表!A:A,0))),"未找到"),"不匹配"))))</f>
        <v>3</v>
      </c>
      <c r="H30" s="44">
        <f>IF(LEFT($B30,1)="1",IFERROR(INDEX(单位卡分表!H:H,MATCH($B30,单位卡分表!A:A,0)),"未找到"),IF(LEFT($B30,1)="2",IFERROR(INDEX(技能卡分表!H:H,MATCH($B30,技能卡分表!A:A,0)),"未找到"),IF(LEFT($B30,1)="3",IFERROR(INDEX('永久加成分表（废弃）'!H:H,MATCH($B30,'永久加成分表（废弃）'!A:A,0)),"未找到"),IF(LEFT($B30,1)="4",RIGHT($B30,1),"不匹配"))))</f>
        <v>1</v>
      </c>
      <c r="I30" s="44">
        <f>卡牌数值表!J30</f>
        <v>0</v>
      </c>
      <c r="J30" s="44">
        <f>IF(卡牌数值表!L30=0,"",卡牌数值表!L30)</f>
        <v>5</v>
      </c>
      <c r="K30" s="44">
        <f>IF(卡牌数值表!M30=0,"",卡牌数值表!M30)</f>
        <v>30</v>
      </c>
      <c r="L30" s="44">
        <f>IF(卡牌数值表!N30=0,"",卡牌数值表!N30)</f>
        <v>13.6</v>
      </c>
      <c r="M30" s="44">
        <f>IF(卡牌数值表!O30=0,"",卡牌数值表!O30)</f>
        <v>0.65</v>
      </c>
      <c r="N30" s="44">
        <f>IF(卡牌数值表!P30=0,"",卡牌数值表!P30)</f>
        <v>0.12</v>
      </c>
      <c r="O30" s="44">
        <f>IF(卡牌数值表!Q30=0,"",卡牌数值表!Q30)</f>
        <v>1.66</v>
      </c>
      <c r="P30" s="44">
        <f>IF(卡牌数值表!R30=0,"",卡牌数值表!R30)</f>
        <v>1.47</v>
      </c>
      <c r="Q30" s="44" t="str">
        <f>IF(卡牌数值表!S30=0,"",卡牌数值表!S30)</f>
        <v/>
      </c>
      <c r="R30" s="44">
        <f>IF(OR(LEFT(B30,1)="1",LEFT(B30,1)="2"),卡牌数值表!H30,IF(AND(LEFT(B30,1)="4",C30&lt;&gt;5),卡牌数值表!H30,IF(LEFT(B30,1)="4","","")))</f>
        <v>100351</v>
      </c>
      <c r="S30" s="44">
        <f>IF(LEFT(B30,1)="1",IFERROR(INDEX(单位卡分表!K:K,MATCH(B30,单位卡分表!A:A,0)),"未找到"),IF(LEFT(B30,1)="2",IFERROR(INDEX(技能卡分表!K:K,MATCH(B30,技能卡分表!A:A,0)),"未找到"),IF(LEFT(B30,1)="3",IFERROR(INDEX('永久加成分表（废弃）'!K:K,MATCH(B30,'永久加成分表（废弃）'!A:A,0)),"未找到"),IF(LEFT(B30,1)="4",IFERROR(IF(INDEX(组件分表!D:D,MATCH(VALUE(LEFT(B30,4)),组件分表!A:A,0))=5,"",INDEX(组件分表!AB:AB,MATCH(VALUE(LEFT(B30,4)),组件分表!A:A,0))),"未找到"),"不匹配"))))</f>
        <v>1</v>
      </c>
      <c r="T30" s="44">
        <f>IF(LEFT(B30,1)="1",IFERROR(INDEX(单位卡分表!L:L,MATCH(B30,单位卡分表!A:A,0)),"未找到"),IF(LEFT(B30,1)="2",IFERROR(INDEX(技能卡分表!L:L,MATCH(B30,技能卡分表!A:A,0)),"未找到"),IF(LEFT(B30,1)="3",IFERROR(INDEX('永久加成分表（废弃）'!L:L,MATCH(B30,'永久加成分表（废弃）'!A:A,0)),"未找到"),IF(LEFT(B30,1)="4",IFERROR(IF(INDEX(组件分表!D:D,MATCH(VALUE(LEFT(B30,4)),组件分表!A:A,0))=5,"",INDEX(组件分表!AC:AC,MATCH(VALUE(LEFT(B30,4)),组件分表!A:A,0))),"未找到"),"不匹配"))))</f>
        <v>5</v>
      </c>
      <c r="U30" s="44"/>
      <c r="V30" s="44"/>
      <c r="W30" s="44" t="str">
        <f>IF(LEFT(B30,1)="1",IFERROR(IF(INDEX(单位卡分表!W:W,MATCH(B30,单位卡分表!A:A,0))=0,"",INDEX(单位卡分表!W:W,MATCH(B30,单位卡分表!A:A,0))),"未找到"),IF(LEFT(B30,1)="2",IFERROR(IF(INDEX(技能卡分表!W:W,MATCH(B30,技能卡分表!A:A,0))=0,"",INDEX(技能卡分表!W:W,MATCH(B30,技能卡分表!A:A,0))),"未找到"),IF(LEFT(B30,1)="3",IFERROR(IF(INDEX('永久加成分表（废弃）'!U:U,MATCH(B30,'永久加成分表（废弃）'!A:A,0))=0,"",INDEX('永久加成分表（废弃）'!U:U,MATCH(B30,'永久加成分表（废弃）'!A:A,0))),"未找到"),IF(LEFT(B30,1)="4",IFERROR(IF(INDEX("",MATCH(VALUE(LEFT(B30,4)),组件分表!A:A,0))=0,"",INDEX("",MATCH(VALUE(LEFT(B30,4)),组件分表!A:A,0))),"未找到"),"不匹配"))))</f>
        <v/>
      </c>
      <c r="X30" s="44" t="str">
        <f>IF(LEFT(B30,1)="1",IFERROR(IF(INDEX(单位卡分表!X:X,MATCH(B30,单位卡分表!A:A,0))=0,"",INDEX(单位卡分表!X:X,MATCH(B30,单位卡分表!A:A,0))),"未找到"),IF(LEFT(B30,1)="2",IFERROR(IF(INDEX(技能卡分表!X:X,MATCH(B30,技能卡分表!A:A,0))=0,"",INDEX(技能卡分表!X:X,MATCH(B30,技能卡分表!A:A,0))),"未找到"),IF(LEFT(B30,1)="3",IFERROR(IF(INDEX('永久加成分表（废弃）'!V:V,MATCH(B30,'永久加成分表（废弃）'!A:A,0))=0,"",INDEX('永久加成分表（废弃）'!V:V,MATCH(B30,'永久加成分表（废弃）'!A:A,0))),"未找到"),IF(LEFT(B30,1)="4",IFERROR(IF(INDEX("",MATCH(VALUE(LEFT(B30,4)),组件分表!A:A,0))=0,"",INDEX("",MATCH(VALUE(LEFT(B30,4)),组件分表!A:A,0))),"未找到"),"不匹配"))))</f>
        <v/>
      </c>
      <c r="Y30" s="44" t="str">
        <f>IF(LEFT(B30,1)="1",IFERROR(IF(INDEX(单位卡分表!Y:Y,MATCH(B30,单位卡分表!A:A,0))=0,"",INDEX(单位卡分表!Y:Y,MATCH(B30,单位卡分表!A:A,0))),"未找到"),IF(LEFT(B30,1)="2",IFERROR(IF(INDEX(技能卡分表!Y:Y,MATCH(B30,技能卡分表!A:A,0))=0,"",INDEX(技能卡分表!Y:Y,MATCH(B30,技能卡分表!A:A,0))),"未找到"),IF(LEFT(B30,1)="3",IFERROR(IF(INDEX('永久加成分表（废弃）'!W:W,MATCH(B30,'永久加成分表（废弃）'!A:A,0))=0,"",INDEX('永久加成分表（废弃）'!W:W,MATCH(B30,'永久加成分表（废弃）'!A:A,0))),"未找到"),IF(LEFT(B30,1)="4",IFERROR(IF(INDEX("",MATCH(VALUE(LEFT(B30,4)),组件分表!A:A,0))=0,"",INDEX("",MATCH(VALUE(LEFT(B30,4)),组件分表!A:A,0))),"未找到"),"不匹配"))))</f>
        <v/>
      </c>
      <c r="Z30" s="44" t="str">
        <f>IF(LEFT(B30,1)="1",IFERROR(IF(INDEX("",MATCH(B30,单位卡分表!A:A,0))=0,"",INDEX("",MATCH(B30,单位卡分表!A:A,0))),"未找到"),IF(LEFT(B30,1)="2",IFERROR(IF(INDEX(技能卡分表!Z:Z,MATCH(B30,技能卡分表!A:A,0))=0,"",INDEX(技能卡分表!Z:Z,MATCH(B30,技能卡分表!A:A,0))),"未找到"),IF(LEFT(B30,1)="3",IFERROR(IF(INDEX('永久加成分表（废弃）'!X:X,MATCH(B30,'永久加成分表（废弃）'!A:A,0))=0,"",INDEX('永久加成分表（废弃）'!X:X,MATCH(B30,'永久加成分表（废弃）'!A:A,0))),"未找到"),IF(LEFT(B30,1)="4",IFERROR(IF(INDEX(组件分表!U:U,MATCH(VALUE(LEFT(B30,4)),组件分表!A:A,0))=0,"",INDEX(组件分表!U:U,MATCH(VALUE(LEFT(B30,4)),组件分表!A:A,0))),"未找到"),"不匹配"))))</f>
        <v>未找到</v>
      </c>
      <c r="AA30" s="44" t="str">
        <f>IF(LEFT(B30,1)="1",IFERROR(IF(INDEX("",MATCH(B30,单位卡分表!A:A,0))=0,"",INDEX("",MATCH(B30,单位卡分表!A:A,0))),"未找到"),IF(LEFT(B30,1)="2",IFERROR(IF(INDEX(技能卡分表!AA:AA,MATCH(B30,技能卡分表!A:A,0))=0,"",INDEX(技能卡分表!AA:AA,MATCH(B30,技能卡分表!A:A,0))),"未找到"),IF(LEFT(B30,1)="3",IFERROR(IF(INDEX("",MATCH(B30,'永久加成分表（废弃）'!A:A,0))=0,"",INDEX("",MATCH(B30,'永久加成分表（废弃）'!A:A,0))),"未找到"),IF(LEFT(B30,1)="4",IFERROR(IF(INDEX("",MATCH(VALUE(LEFT(B30,4)),组件分表!A:A,0))=0,"",INDEX("",MATCH(VALUE(LEFT(B30,4)),组件分表!A:A,0))),"未找到"),"不匹配"))))</f>
        <v>未找到</v>
      </c>
      <c r="AB30" s="44">
        <f>IF(LEFT(B30,1)="1",IFERROR(INDEX(单位卡分表!I:I,MATCH(B30,单位卡分表!A:A,0)),"未找到"),IF(LEFT(B30,1)="2",IFERROR(INDEX(技能卡分表!I:I,MATCH(B30,技能卡分表!A:A,0)),"未找到"),IF(LEFT(B30,1)="3",IFERROR(INDEX('永久加成分表（废弃）'!I:I,MATCH(B30,'永久加成分表（废弃）'!A:A,0)),"未找到"),IF(LEFT(B30,1)="4",IFERROR(INDEX(组件分表!I:I,MATCH(VALUE(LEFT(B30,4)),组件分表!A:A,0)),"未找到"),"不匹配"))))</f>
        <v>0</v>
      </c>
      <c r="AC30" s="44" t="str">
        <f>IF(LEFT(B30,1)="1",IF(INDEX(单位卡分表!N:N,MATCH(B30,单位卡分表!A:A,0))=0,"",INDEX(单位卡分表!N:N,MATCH(B30,单位卡分表!A:A,0))),IF(AND(LEFT(B30,1)="4",C30=5),B30*100+1,""))</f>
        <v/>
      </c>
    </row>
    <row r="31" spans="1:29">
      <c r="A31" s="44" t="str">
        <f>IF(卡牌数值表!D31=0,"",卡牌数值表!D31)</f>
        <v/>
      </c>
      <c r="B31" s="44">
        <f>卡牌数值表!C31</f>
        <v>10036</v>
      </c>
      <c r="C31" s="44">
        <f>IF(LEFT(B31,1)="1",IFERROR(INDEX(单位卡分表!C:C,MATCH(B31,单位卡分表!A:A,0)),"未找到"),IF(LEFT(B31,1)="2",IFERROR(INDEX(技能卡分表!C:C,MATCH(B31,技能卡分表!A:A,0)),"未找到"),IF(LEFT(B31,1)="3",IFERROR(INDEX('永久加成分表（废弃）'!C:C,MATCH(B31,'永久加成分表（废弃）'!A:A,0)),"未找到"),IF(LEFT(B31,1)="4",IFERROR(INDEX(组件分表!D:D,MATCH(VALUE(LEFT(B31,4)),组件分表!A:A,0)),"未找到"),"不匹配"))))</f>
        <v>1</v>
      </c>
      <c r="D31" s="44">
        <f>IF(LEFT(B31,1)="1",IFERROR(INDEX(单位卡分表!E:E,MATCH(B31,单位卡分表!A:A,0)),"未找到"),IF(LEFT(B31,1)="2",IFERROR(INDEX(技能卡分表!E:E,MATCH(B31,技能卡分表!A:A,0)),"未找到"),IF(LEFT(B31,1)="3",IFERROR(INDEX('永久加成分表（废弃）'!E:E,MATCH(B31,'永久加成分表（废弃）'!A:A,0)),"未找到"),IF(LEFT(B31,1)="4",IFERROR(IF(INDEX(组件分表!D:D,MATCH(VALUE(LEFT(B31,4)),组件分表!A:A,0))=5,"",INDEX(组件分表!Y:Y,MATCH(VALUE(LEFT(B31,4)),组件分表!A:A,0))),"未找到"),"不匹配"))))</f>
        <v>1</v>
      </c>
      <c r="E31" s="44">
        <f t="shared" si="0"/>
        <v>36</v>
      </c>
      <c r="F31" s="44">
        <f>IF(LEFT(B31,1)="1",IFERROR(INDEX(单位卡分表!AL:AL,MATCH(B31,单位卡分表!A:A,0)),"未找到"),IF(LEFT(B31,1)="2",IFERROR(INDEX(技能卡分表!AJ:AJ,MATCH(B31,技能卡分表!A:A,0)),"未找到"),IF(LEFT(B31,1)="3",IFERROR(INDEX('永久加成分表（废弃）'!AC:AC,MATCH(B31,'永久加成分表（废弃）'!A:A,0)),"未找到"),IF(LEFT(B31,1)="4",IFERROR(IF(INDEX(组件分表!D:D,MATCH(VALUE(LEFT(B31,4)),组件分表!A:A,0))=5,"",INDEX(组件分表!Z:Z,MATCH(VALUE(LEFT(B31,4)),组件分表!A:A,0))),"未找到"),"不匹配"))))</f>
        <v>1</v>
      </c>
      <c r="G31" s="44">
        <f>IF(LEFT($B31,1)="1",IFERROR(INDEX(单位卡分表!F:F,MATCH($B31,单位卡分表!A:A,0)),"未找到"),IF(LEFT($B31,1)="2",IFERROR(INDEX(技能卡分表!F:F,MATCH($B31,技能卡分表!A:A,0)),"未找到"),IF(LEFT($B31,1)="3",IFERROR(INDEX('永久加成分表（废弃）'!F:F,MATCH($B31,'永久加成分表（废弃）'!A:A,0)),"未找到"),IF(LEFT($B31,1)="4",IFERROR(IF(INDEX(组件分表!D:D,MATCH(VALUE(LEFT($B31,4)),组件分表!A:A,0))=5,"",INDEX(组件分表!AA:AA,MATCH(VALUE(LEFT($B31,4)),组件分表!A:A,0))),"未找到"),"不匹配"))))</f>
        <v>3</v>
      </c>
      <c r="H31" s="44">
        <f>IF(LEFT($B31,1)="1",IFERROR(INDEX(单位卡分表!H:H,MATCH($B31,单位卡分表!A:A,0)),"未找到"),IF(LEFT($B31,1)="2",IFERROR(INDEX(技能卡分表!H:H,MATCH($B31,技能卡分表!A:A,0)),"未找到"),IF(LEFT($B31,1)="3",IFERROR(INDEX('永久加成分表（废弃）'!H:H,MATCH($B31,'永久加成分表（废弃）'!A:A,0)),"未找到"),IF(LEFT($B31,1)="4",RIGHT($B31,1),"不匹配"))))</f>
        <v>1</v>
      </c>
      <c r="I31" s="44">
        <f>卡牌数值表!J31</f>
        <v>0</v>
      </c>
      <c r="J31" s="44">
        <f>IF(卡牌数值表!L31=0,"",卡牌数值表!L31)</f>
        <v>4</v>
      </c>
      <c r="K31" s="44">
        <f>IF(卡牌数值表!M31=0,"",卡牌数值表!M31)</f>
        <v>36</v>
      </c>
      <c r="L31" s="44">
        <f>IF(卡牌数值表!N31=0,"",卡牌数值表!N31)</f>
        <v>13.6</v>
      </c>
      <c r="M31" s="44">
        <f>IF(卡牌数值表!O31=0,"",卡牌数值表!O31)</f>
        <v>0.65</v>
      </c>
      <c r="N31" s="44">
        <f>IF(卡牌数值表!P31=0,"",卡牌数值表!P31)</f>
        <v>0.12</v>
      </c>
      <c r="O31" s="44">
        <f>IF(卡牌数值表!Q31=0,"",卡牌数值表!Q31)</f>
        <v>1.66</v>
      </c>
      <c r="P31" s="44">
        <f>IF(卡牌数值表!R31=0,"",卡牌数值表!R31)</f>
        <v>1.47</v>
      </c>
      <c r="Q31" s="44" t="str">
        <f>IF(卡牌数值表!S31=0,"",卡牌数值表!S31)</f>
        <v/>
      </c>
      <c r="R31" s="44">
        <f>IF(OR(LEFT(B31,1)="1",LEFT(B31,1)="2"),卡牌数值表!H31,IF(AND(LEFT(B31,1)="4",C31&lt;&gt;5),卡牌数值表!H31,IF(LEFT(B31,1)="4","","")))</f>
        <v>100361</v>
      </c>
      <c r="S31" s="44">
        <f>IF(LEFT(B31,1)="1",IFERROR(INDEX(单位卡分表!K:K,MATCH(B31,单位卡分表!A:A,0)),"未找到"),IF(LEFT(B31,1)="2",IFERROR(INDEX(技能卡分表!K:K,MATCH(B31,技能卡分表!A:A,0)),"未找到"),IF(LEFT(B31,1)="3",IFERROR(INDEX('永久加成分表（废弃）'!K:K,MATCH(B31,'永久加成分表（废弃）'!A:A,0)),"未找到"),IF(LEFT(B31,1)="4",IFERROR(IF(INDEX(组件分表!D:D,MATCH(VALUE(LEFT(B31,4)),组件分表!A:A,0))=5,"",INDEX(组件分表!AB:AB,MATCH(VALUE(LEFT(B31,4)),组件分表!A:A,0))),"未找到"),"不匹配"))))</f>
        <v>1</v>
      </c>
      <c r="T31" s="44">
        <f>IF(LEFT(B31,1)="1",IFERROR(INDEX(单位卡分表!L:L,MATCH(B31,单位卡分表!A:A,0)),"未找到"),IF(LEFT(B31,1)="2",IFERROR(INDEX(技能卡分表!L:L,MATCH(B31,技能卡分表!A:A,0)),"未找到"),IF(LEFT(B31,1)="3",IFERROR(INDEX('永久加成分表（废弃）'!L:L,MATCH(B31,'永久加成分表（废弃）'!A:A,0)),"未找到"),IF(LEFT(B31,1)="4",IFERROR(IF(INDEX(组件分表!D:D,MATCH(VALUE(LEFT(B31,4)),组件分表!A:A,0))=5,"",INDEX(组件分表!AC:AC,MATCH(VALUE(LEFT(B31,4)),组件分表!A:A,0))),"未找到"),"不匹配"))))</f>
        <v>5</v>
      </c>
      <c r="U31" s="44"/>
      <c r="V31" s="44"/>
      <c r="W31" s="44" t="str">
        <f>IF(LEFT(B31,1)="1",IFERROR(IF(INDEX(单位卡分表!W:W,MATCH(B31,单位卡分表!A:A,0))=0,"",INDEX(单位卡分表!W:W,MATCH(B31,单位卡分表!A:A,0))),"未找到"),IF(LEFT(B31,1)="2",IFERROR(IF(INDEX(技能卡分表!W:W,MATCH(B31,技能卡分表!A:A,0))=0,"",INDEX(技能卡分表!W:W,MATCH(B31,技能卡分表!A:A,0))),"未找到"),IF(LEFT(B31,1)="3",IFERROR(IF(INDEX('永久加成分表（废弃）'!U:U,MATCH(B31,'永久加成分表（废弃）'!A:A,0))=0,"",INDEX('永久加成分表（废弃）'!U:U,MATCH(B31,'永久加成分表（废弃）'!A:A,0))),"未找到"),IF(LEFT(B31,1)="4",IFERROR(IF(INDEX("",MATCH(VALUE(LEFT(B31,4)),组件分表!A:A,0))=0,"",INDEX("",MATCH(VALUE(LEFT(B31,4)),组件分表!A:A,0))),"未找到"),"不匹配"))))</f>
        <v/>
      </c>
      <c r="X31" s="44" t="str">
        <f>IF(LEFT(B31,1)="1",IFERROR(IF(INDEX(单位卡分表!X:X,MATCH(B31,单位卡分表!A:A,0))=0,"",INDEX(单位卡分表!X:X,MATCH(B31,单位卡分表!A:A,0))),"未找到"),IF(LEFT(B31,1)="2",IFERROR(IF(INDEX(技能卡分表!X:X,MATCH(B31,技能卡分表!A:A,0))=0,"",INDEX(技能卡分表!X:X,MATCH(B31,技能卡分表!A:A,0))),"未找到"),IF(LEFT(B31,1)="3",IFERROR(IF(INDEX('永久加成分表（废弃）'!V:V,MATCH(B31,'永久加成分表（废弃）'!A:A,0))=0,"",INDEX('永久加成分表（废弃）'!V:V,MATCH(B31,'永久加成分表（废弃）'!A:A,0))),"未找到"),IF(LEFT(B31,1)="4",IFERROR(IF(INDEX("",MATCH(VALUE(LEFT(B31,4)),组件分表!A:A,0))=0,"",INDEX("",MATCH(VALUE(LEFT(B31,4)),组件分表!A:A,0))),"未找到"),"不匹配"))))</f>
        <v/>
      </c>
      <c r="Y31" s="44" t="str">
        <f>IF(LEFT(B31,1)="1",IFERROR(IF(INDEX(单位卡分表!Y:Y,MATCH(B31,单位卡分表!A:A,0))=0,"",INDEX(单位卡分表!Y:Y,MATCH(B31,单位卡分表!A:A,0))),"未找到"),IF(LEFT(B31,1)="2",IFERROR(IF(INDEX(技能卡分表!Y:Y,MATCH(B31,技能卡分表!A:A,0))=0,"",INDEX(技能卡分表!Y:Y,MATCH(B31,技能卡分表!A:A,0))),"未找到"),IF(LEFT(B31,1)="3",IFERROR(IF(INDEX('永久加成分表（废弃）'!W:W,MATCH(B31,'永久加成分表（废弃）'!A:A,0))=0,"",INDEX('永久加成分表（废弃）'!W:W,MATCH(B31,'永久加成分表（废弃）'!A:A,0))),"未找到"),IF(LEFT(B31,1)="4",IFERROR(IF(INDEX("",MATCH(VALUE(LEFT(B31,4)),组件分表!A:A,0))=0,"",INDEX("",MATCH(VALUE(LEFT(B31,4)),组件分表!A:A,0))),"未找到"),"不匹配"))))</f>
        <v/>
      </c>
      <c r="Z31" s="44" t="str">
        <f>IF(LEFT(B31,1)="1",IFERROR(IF(INDEX("",MATCH(B31,单位卡分表!A:A,0))=0,"",INDEX("",MATCH(B31,单位卡分表!A:A,0))),"未找到"),IF(LEFT(B31,1)="2",IFERROR(IF(INDEX(技能卡分表!Z:Z,MATCH(B31,技能卡分表!A:A,0))=0,"",INDEX(技能卡分表!Z:Z,MATCH(B31,技能卡分表!A:A,0))),"未找到"),IF(LEFT(B31,1)="3",IFERROR(IF(INDEX('永久加成分表（废弃）'!X:X,MATCH(B31,'永久加成分表（废弃）'!A:A,0))=0,"",INDEX('永久加成分表（废弃）'!X:X,MATCH(B31,'永久加成分表（废弃）'!A:A,0))),"未找到"),IF(LEFT(B31,1)="4",IFERROR(IF(INDEX(组件分表!U:U,MATCH(VALUE(LEFT(B31,4)),组件分表!A:A,0))=0,"",INDEX(组件分表!U:U,MATCH(VALUE(LEFT(B31,4)),组件分表!A:A,0))),"未找到"),"不匹配"))))</f>
        <v>未找到</v>
      </c>
      <c r="AA31" s="44" t="str">
        <f>IF(LEFT(B31,1)="1",IFERROR(IF(INDEX("",MATCH(B31,单位卡分表!A:A,0))=0,"",INDEX("",MATCH(B31,单位卡分表!A:A,0))),"未找到"),IF(LEFT(B31,1)="2",IFERROR(IF(INDEX(技能卡分表!AA:AA,MATCH(B31,技能卡分表!A:A,0))=0,"",INDEX(技能卡分表!AA:AA,MATCH(B31,技能卡分表!A:A,0))),"未找到"),IF(LEFT(B31,1)="3",IFERROR(IF(INDEX("",MATCH(B31,'永久加成分表（废弃）'!A:A,0))=0,"",INDEX("",MATCH(B31,'永久加成分表（废弃）'!A:A,0))),"未找到"),IF(LEFT(B31,1)="4",IFERROR(IF(INDEX("",MATCH(VALUE(LEFT(B31,4)),组件分表!A:A,0))=0,"",INDEX("",MATCH(VALUE(LEFT(B31,4)),组件分表!A:A,0))),"未找到"),"不匹配"))))</f>
        <v>未找到</v>
      </c>
      <c r="AB31" s="44">
        <f>IF(LEFT(B31,1)="1",IFERROR(INDEX(单位卡分表!I:I,MATCH(B31,单位卡分表!A:A,0)),"未找到"),IF(LEFT(B31,1)="2",IFERROR(INDEX(技能卡分表!I:I,MATCH(B31,技能卡分表!A:A,0)),"未找到"),IF(LEFT(B31,1)="3",IFERROR(INDEX('永久加成分表（废弃）'!I:I,MATCH(B31,'永久加成分表（废弃）'!A:A,0)),"未找到"),IF(LEFT(B31,1)="4",IFERROR(INDEX(组件分表!I:I,MATCH(VALUE(LEFT(B31,4)),组件分表!A:A,0)),"未找到"),"不匹配"))))</f>
        <v>0</v>
      </c>
      <c r="AC31" s="44" t="str">
        <f>IF(LEFT(B31,1)="1",IF(INDEX(单位卡分表!N:N,MATCH(B31,单位卡分表!A:A,0))=0,"",INDEX(单位卡分表!N:N,MATCH(B31,单位卡分表!A:A,0))),IF(AND(LEFT(B31,1)="4",C31=5),B31*100+1,""))</f>
        <v/>
      </c>
    </row>
    <row r="32" spans="1:29">
      <c r="A32" s="44" t="str">
        <f>IF(卡牌数值表!D32=0,"",卡牌数值表!D32)</f>
        <v/>
      </c>
      <c r="B32" s="44">
        <f>卡牌数值表!C32</f>
        <v>10037</v>
      </c>
      <c r="C32" s="44">
        <f>IF(LEFT(B32,1)="1",IFERROR(INDEX(单位卡分表!C:C,MATCH(B32,单位卡分表!A:A,0)),"未找到"),IF(LEFT(B32,1)="2",IFERROR(INDEX(技能卡分表!C:C,MATCH(B32,技能卡分表!A:A,0)),"未找到"),IF(LEFT(B32,1)="3",IFERROR(INDEX('永久加成分表（废弃）'!C:C,MATCH(B32,'永久加成分表（废弃）'!A:A,0)),"未找到"),IF(LEFT(B32,1)="4",IFERROR(INDEX(组件分表!D:D,MATCH(VALUE(LEFT(B32,4)),组件分表!A:A,0)),"未找到"),"不匹配"))))</f>
        <v>1</v>
      </c>
      <c r="D32" s="44">
        <f>IF(LEFT(B32,1)="1",IFERROR(INDEX(单位卡分表!E:E,MATCH(B32,单位卡分表!A:A,0)),"未找到"),IF(LEFT(B32,1)="2",IFERROR(INDEX(技能卡分表!E:E,MATCH(B32,技能卡分表!A:A,0)),"未找到"),IF(LEFT(B32,1)="3",IFERROR(INDEX('永久加成分表（废弃）'!E:E,MATCH(B32,'永久加成分表（废弃）'!A:A,0)),"未找到"),IF(LEFT(B32,1)="4",IFERROR(IF(INDEX(组件分表!D:D,MATCH(VALUE(LEFT(B32,4)),组件分表!A:A,0))=5,"",INDEX(组件分表!Y:Y,MATCH(VALUE(LEFT(B32,4)),组件分表!A:A,0))),"未找到"),"不匹配"))))</f>
        <v>1</v>
      </c>
      <c r="E32" s="44">
        <f t="shared" si="0"/>
        <v>37</v>
      </c>
      <c r="F32" s="44">
        <f>IF(LEFT(B32,1)="1",IFERROR(INDEX(单位卡分表!AL:AL,MATCH(B32,单位卡分表!A:A,0)),"未找到"),IF(LEFT(B32,1)="2",IFERROR(INDEX(技能卡分表!AJ:AJ,MATCH(B32,技能卡分表!A:A,0)),"未找到"),IF(LEFT(B32,1)="3",IFERROR(INDEX('永久加成分表（废弃）'!AC:AC,MATCH(B32,'永久加成分表（废弃）'!A:A,0)),"未找到"),IF(LEFT(B32,1)="4",IFERROR(IF(INDEX(组件分表!D:D,MATCH(VALUE(LEFT(B32,4)),组件分表!A:A,0))=5,"",INDEX(组件分表!Z:Z,MATCH(VALUE(LEFT(B32,4)),组件分表!A:A,0))),"未找到"),"不匹配"))))</f>
        <v>1</v>
      </c>
      <c r="G32" s="44">
        <f>IF(LEFT($B32,1)="1",IFERROR(INDEX(单位卡分表!F:F,MATCH($B32,单位卡分表!A:A,0)),"未找到"),IF(LEFT($B32,1)="2",IFERROR(INDEX(技能卡分表!F:F,MATCH($B32,技能卡分表!A:A,0)),"未找到"),IF(LEFT($B32,1)="3",IFERROR(INDEX('永久加成分表（废弃）'!F:F,MATCH($B32,'永久加成分表（废弃）'!A:A,0)),"未找到"),IF(LEFT($B32,1)="4",IFERROR(IF(INDEX(组件分表!D:D,MATCH(VALUE(LEFT($B32,4)),组件分表!A:A,0))=5,"",INDEX(组件分表!AA:AA,MATCH(VALUE(LEFT($B32,4)),组件分表!A:A,0))),"未找到"),"不匹配"))))</f>
        <v>3</v>
      </c>
      <c r="H32" s="44">
        <f>IF(LEFT($B32,1)="1",IFERROR(INDEX(单位卡分表!H:H,MATCH($B32,单位卡分表!A:A,0)),"未找到"),IF(LEFT($B32,1)="2",IFERROR(INDEX(技能卡分表!H:H,MATCH($B32,技能卡分表!A:A,0)),"未找到"),IF(LEFT($B32,1)="3",IFERROR(INDEX('永久加成分表（废弃）'!H:H,MATCH($B32,'永久加成分表（废弃）'!A:A,0)),"未找到"),IF(LEFT($B32,1)="4",RIGHT($B32,1),"不匹配"))))</f>
        <v>1</v>
      </c>
      <c r="I32" s="44">
        <f>卡牌数值表!J32</f>
        <v>0</v>
      </c>
      <c r="J32" s="44">
        <f>IF(卡牌数值表!L32=0,"",卡牌数值表!L32)</f>
        <v>3</v>
      </c>
      <c r="K32" s="44">
        <f>IF(卡牌数值表!M32=0,"",卡牌数值表!M32)</f>
        <v>42</v>
      </c>
      <c r="L32" s="44">
        <f>IF(卡牌数值表!N32=0,"",卡牌数值表!N32)</f>
        <v>13.6</v>
      </c>
      <c r="M32" s="44">
        <f>IF(卡牌数值表!O32=0,"",卡牌数值表!O32)</f>
        <v>0.65</v>
      </c>
      <c r="N32" s="44">
        <f>IF(卡牌数值表!P32=0,"",卡牌数值表!P32)</f>
        <v>0.12</v>
      </c>
      <c r="O32" s="44">
        <f>IF(卡牌数值表!Q32=0,"",卡牌数值表!Q32)</f>
        <v>1.66</v>
      </c>
      <c r="P32" s="44">
        <f>IF(卡牌数值表!R32=0,"",卡牌数值表!R32)</f>
        <v>1.47</v>
      </c>
      <c r="Q32" s="44" t="str">
        <f>IF(卡牌数值表!S32=0,"",卡牌数值表!S32)</f>
        <v/>
      </c>
      <c r="R32" s="44">
        <f>IF(OR(LEFT(B32,1)="1",LEFT(B32,1)="2"),卡牌数值表!H32,IF(AND(LEFT(B32,1)="4",C32&lt;&gt;5),卡牌数值表!H32,IF(LEFT(B32,1)="4","","")))</f>
        <v>100371</v>
      </c>
      <c r="S32" s="44">
        <f>IF(LEFT(B32,1)="1",IFERROR(INDEX(单位卡分表!K:K,MATCH(B32,单位卡分表!A:A,0)),"未找到"),IF(LEFT(B32,1)="2",IFERROR(INDEX(技能卡分表!K:K,MATCH(B32,技能卡分表!A:A,0)),"未找到"),IF(LEFT(B32,1)="3",IFERROR(INDEX('永久加成分表（废弃）'!K:K,MATCH(B32,'永久加成分表（废弃）'!A:A,0)),"未找到"),IF(LEFT(B32,1)="4",IFERROR(IF(INDEX(组件分表!D:D,MATCH(VALUE(LEFT(B32,4)),组件分表!A:A,0))=5,"",INDEX(组件分表!AB:AB,MATCH(VALUE(LEFT(B32,4)),组件分表!A:A,0))),"未找到"),"不匹配"))))</f>
        <v>1</v>
      </c>
      <c r="T32" s="44">
        <f>IF(LEFT(B32,1)="1",IFERROR(INDEX(单位卡分表!L:L,MATCH(B32,单位卡分表!A:A,0)),"未找到"),IF(LEFT(B32,1)="2",IFERROR(INDEX(技能卡分表!L:L,MATCH(B32,技能卡分表!A:A,0)),"未找到"),IF(LEFT(B32,1)="3",IFERROR(INDEX('永久加成分表（废弃）'!L:L,MATCH(B32,'永久加成分表（废弃）'!A:A,0)),"未找到"),IF(LEFT(B32,1)="4",IFERROR(IF(INDEX(组件分表!D:D,MATCH(VALUE(LEFT(B32,4)),组件分表!A:A,0))=5,"",INDEX(组件分表!AC:AC,MATCH(VALUE(LEFT(B32,4)),组件分表!A:A,0))),"未找到"),"不匹配"))))</f>
        <v>5</v>
      </c>
      <c r="U32" s="44"/>
      <c r="V32" s="44"/>
      <c r="W32" s="44" t="str">
        <f>IF(LEFT(B32,1)="1",IFERROR(IF(INDEX(单位卡分表!W:W,MATCH(B32,单位卡分表!A:A,0))=0,"",INDEX(单位卡分表!W:W,MATCH(B32,单位卡分表!A:A,0))),"未找到"),IF(LEFT(B32,1)="2",IFERROR(IF(INDEX(技能卡分表!W:W,MATCH(B32,技能卡分表!A:A,0))=0,"",INDEX(技能卡分表!W:W,MATCH(B32,技能卡分表!A:A,0))),"未找到"),IF(LEFT(B32,1)="3",IFERROR(IF(INDEX('永久加成分表（废弃）'!U:U,MATCH(B32,'永久加成分表（废弃）'!A:A,0))=0,"",INDEX('永久加成分表（废弃）'!U:U,MATCH(B32,'永久加成分表（废弃）'!A:A,0))),"未找到"),IF(LEFT(B32,1)="4",IFERROR(IF(INDEX("",MATCH(VALUE(LEFT(B32,4)),组件分表!A:A,0))=0,"",INDEX("",MATCH(VALUE(LEFT(B32,4)),组件分表!A:A,0))),"未找到"),"不匹配"))))</f>
        <v/>
      </c>
      <c r="X32" s="44" t="str">
        <f>IF(LEFT(B32,1)="1",IFERROR(IF(INDEX(单位卡分表!X:X,MATCH(B32,单位卡分表!A:A,0))=0,"",INDEX(单位卡分表!X:X,MATCH(B32,单位卡分表!A:A,0))),"未找到"),IF(LEFT(B32,1)="2",IFERROR(IF(INDEX(技能卡分表!X:X,MATCH(B32,技能卡分表!A:A,0))=0,"",INDEX(技能卡分表!X:X,MATCH(B32,技能卡分表!A:A,0))),"未找到"),IF(LEFT(B32,1)="3",IFERROR(IF(INDEX('永久加成分表（废弃）'!V:V,MATCH(B32,'永久加成分表（废弃）'!A:A,0))=0,"",INDEX('永久加成分表（废弃）'!V:V,MATCH(B32,'永久加成分表（废弃）'!A:A,0))),"未找到"),IF(LEFT(B32,1)="4",IFERROR(IF(INDEX("",MATCH(VALUE(LEFT(B32,4)),组件分表!A:A,0))=0,"",INDEX("",MATCH(VALUE(LEFT(B32,4)),组件分表!A:A,0))),"未找到"),"不匹配"))))</f>
        <v/>
      </c>
      <c r="Y32" s="44" t="str">
        <f>IF(LEFT(B32,1)="1",IFERROR(IF(INDEX(单位卡分表!Y:Y,MATCH(B32,单位卡分表!A:A,0))=0,"",INDEX(单位卡分表!Y:Y,MATCH(B32,单位卡分表!A:A,0))),"未找到"),IF(LEFT(B32,1)="2",IFERROR(IF(INDEX(技能卡分表!Y:Y,MATCH(B32,技能卡分表!A:A,0))=0,"",INDEX(技能卡分表!Y:Y,MATCH(B32,技能卡分表!A:A,0))),"未找到"),IF(LEFT(B32,1)="3",IFERROR(IF(INDEX('永久加成分表（废弃）'!W:W,MATCH(B32,'永久加成分表（废弃）'!A:A,0))=0,"",INDEX('永久加成分表（废弃）'!W:W,MATCH(B32,'永久加成分表（废弃）'!A:A,0))),"未找到"),IF(LEFT(B32,1)="4",IFERROR(IF(INDEX("",MATCH(VALUE(LEFT(B32,4)),组件分表!A:A,0))=0,"",INDEX("",MATCH(VALUE(LEFT(B32,4)),组件分表!A:A,0))),"未找到"),"不匹配"))))</f>
        <v/>
      </c>
      <c r="Z32" s="44" t="str">
        <f>IF(LEFT(B32,1)="1",IFERROR(IF(INDEX("",MATCH(B32,单位卡分表!A:A,0))=0,"",INDEX("",MATCH(B32,单位卡分表!A:A,0))),"未找到"),IF(LEFT(B32,1)="2",IFERROR(IF(INDEX(技能卡分表!Z:Z,MATCH(B32,技能卡分表!A:A,0))=0,"",INDEX(技能卡分表!Z:Z,MATCH(B32,技能卡分表!A:A,0))),"未找到"),IF(LEFT(B32,1)="3",IFERROR(IF(INDEX('永久加成分表（废弃）'!X:X,MATCH(B32,'永久加成分表（废弃）'!A:A,0))=0,"",INDEX('永久加成分表（废弃）'!X:X,MATCH(B32,'永久加成分表（废弃）'!A:A,0))),"未找到"),IF(LEFT(B32,1)="4",IFERROR(IF(INDEX(组件分表!U:U,MATCH(VALUE(LEFT(B32,4)),组件分表!A:A,0))=0,"",INDEX(组件分表!U:U,MATCH(VALUE(LEFT(B32,4)),组件分表!A:A,0))),"未找到"),"不匹配"))))</f>
        <v>未找到</v>
      </c>
      <c r="AA32" s="44" t="str">
        <f>IF(LEFT(B32,1)="1",IFERROR(IF(INDEX("",MATCH(B32,单位卡分表!A:A,0))=0,"",INDEX("",MATCH(B32,单位卡分表!A:A,0))),"未找到"),IF(LEFT(B32,1)="2",IFERROR(IF(INDEX(技能卡分表!AA:AA,MATCH(B32,技能卡分表!A:A,0))=0,"",INDEX(技能卡分表!AA:AA,MATCH(B32,技能卡分表!A:A,0))),"未找到"),IF(LEFT(B32,1)="3",IFERROR(IF(INDEX("",MATCH(B32,'永久加成分表（废弃）'!A:A,0))=0,"",INDEX("",MATCH(B32,'永久加成分表（废弃）'!A:A,0))),"未找到"),IF(LEFT(B32,1)="4",IFERROR(IF(INDEX("",MATCH(VALUE(LEFT(B32,4)),组件分表!A:A,0))=0,"",INDEX("",MATCH(VALUE(LEFT(B32,4)),组件分表!A:A,0))),"未找到"),"不匹配"))))</f>
        <v>未找到</v>
      </c>
      <c r="AB32" s="44">
        <f>IF(LEFT(B32,1)="1",IFERROR(INDEX(单位卡分表!I:I,MATCH(B32,单位卡分表!A:A,0)),"未找到"),IF(LEFT(B32,1)="2",IFERROR(INDEX(技能卡分表!I:I,MATCH(B32,技能卡分表!A:A,0)),"未找到"),IF(LEFT(B32,1)="3",IFERROR(INDEX('永久加成分表（废弃）'!I:I,MATCH(B32,'永久加成分表（废弃）'!A:A,0)),"未找到"),IF(LEFT(B32,1)="4",IFERROR(INDEX(组件分表!I:I,MATCH(VALUE(LEFT(B32,4)),组件分表!A:A,0)),"未找到"),"不匹配"))))</f>
        <v>0</v>
      </c>
      <c r="AC32" s="44" t="str">
        <f>IF(LEFT(B32,1)="1",IF(INDEX(单位卡分表!N:N,MATCH(B32,单位卡分表!A:A,0))=0,"",INDEX(单位卡分表!N:N,MATCH(B32,单位卡分表!A:A,0))),IF(AND(LEFT(B32,1)="4",C32=5),B32*100+1,""))</f>
        <v/>
      </c>
    </row>
    <row r="33" spans="1:29">
      <c r="A33" s="44" t="str">
        <f>IF(卡牌数值表!D33=0,"",卡牌数值表!D33)</f>
        <v>##</v>
      </c>
      <c r="B33" s="44">
        <f>卡牌数值表!C33</f>
        <v>10038</v>
      </c>
      <c r="C33" s="44">
        <f>IF(LEFT(B33,1)="1",IFERROR(INDEX(单位卡分表!C:C,MATCH(B33,单位卡分表!A:A,0)),"未找到"),IF(LEFT(B33,1)="2",IFERROR(INDEX(技能卡分表!C:C,MATCH(B33,技能卡分表!A:A,0)),"未找到"),IF(LEFT(B33,1)="3",IFERROR(INDEX('永久加成分表（废弃）'!C:C,MATCH(B33,'永久加成分表（废弃）'!A:A,0)),"未找到"),IF(LEFT(B33,1)="4",IFERROR(INDEX(组件分表!D:D,MATCH(VALUE(LEFT(B33,4)),组件分表!A:A,0)),"未找到"),"不匹配"))))</f>
        <v>1</v>
      </c>
      <c r="D33" s="44">
        <f>IF(LEFT(B33,1)="1",IFERROR(INDEX(单位卡分表!E:E,MATCH(B33,单位卡分表!A:A,0)),"未找到"),IF(LEFT(B33,1)="2",IFERROR(INDEX(技能卡分表!E:E,MATCH(B33,技能卡分表!A:A,0)),"未找到"),IF(LEFT(B33,1)="3",IFERROR(INDEX('永久加成分表（废弃）'!E:E,MATCH(B33,'永久加成分表（废弃）'!A:A,0)),"未找到"),IF(LEFT(B33,1)="4",IFERROR(IF(INDEX(组件分表!D:D,MATCH(VALUE(LEFT(B33,4)),组件分表!A:A,0))=5,"",INDEX(组件分表!Y:Y,MATCH(VALUE(LEFT(B33,4)),组件分表!A:A,0))),"未找到"),"不匹配"))))</f>
        <v>1</v>
      </c>
      <c r="E33" s="44">
        <f t="shared" si="0"/>
        <v>38</v>
      </c>
      <c r="F33" s="44">
        <f>IF(LEFT(B33,1)="1",IFERROR(INDEX(单位卡分表!AL:AL,MATCH(B33,单位卡分表!A:A,0)),"未找到"),IF(LEFT(B33,1)="2",IFERROR(INDEX(技能卡分表!AJ:AJ,MATCH(B33,技能卡分表!A:A,0)),"未找到"),IF(LEFT(B33,1)="3",IFERROR(INDEX('永久加成分表（废弃）'!AC:AC,MATCH(B33,'永久加成分表（废弃）'!A:A,0)),"未找到"),IF(LEFT(B33,1)="4",IFERROR(IF(INDEX(组件分表!D:D,MATCH(VALUE(LEFT(B33,4)),组件分表!A:A,0))=5,"",INDEX(组件分表!Z:Z,MATCH(VALUE(LEFT(B33,4)),组件分表!A:A,0))),"未找到"),"不匹配"))))</f>
        <v>1</v>
      </c>
      <c r="G33" s="44">
        <f>IF(LEFT($B33,1)="1",IFERROR(INDEX(单位卡分表!F:F,MATCH($B33,单位卡分表!A:A,0)),"未找到"),IF(LEFT($B33,1)="2",IFERROR(INDEX(技能卡分表!F:F,MATCH($B33,技能卡分表!A:A,0)),"未找到"),IF(LEFT($B33,1)="3",IFERROR(INDEX('永久加成分表（废弃）'!F:F,MATCH($B33,'永久加成分表（废弃）'!A:A,0)),"未找到"),IF(LEFT($B33,1)="4",IFERROR(IF(INDEX(组件分表!D:D,MATCH(VALUE(LEFT($B33,4)),组件分表!A:A,0))=5,"",INDEX(组件分表!AA:AA,MATCH(VALUE(LEFT($B33,4)),组件分表!A:A,0))),"未找到"),"不匹配"))))</f>
        <v>3</v>
      </c>
      <c r="H33" s="44">
        <f>IF(LEFT($B33,1)="1",IFERROR(INDEX(单位卡分表!H:H,MATCH($B33,单位卡分表!A:A,0)),"未找到"),IF(LEFT($B33,1)="2",IFERROR(INDEX(技能卡分表!H:H,MATCH($B33,技能卡分表!A:A,0)),"未找到"),IF(LEFT($B33,1)="3",IFERROR(INDEX('永久加成分表（废弃）'!H:H,MATCH($B33,'永久加成分表（废弃）'!A:A,0)),"未找到"),IF(LEFT($B33,1)="4",RIGHT($B33,1),"不匹配"))))</f>
        <v>1</v>
      </c>
      <c r="I33" s="44">
        <f>卡牌数值表!J33</f>
        <v>0</v>
      </c>
      <c r="J33" s="44">
        <f>IF(卡牌数值表!L33=0,"",卡牌数值表!L33)</f>
        <v>15</v>
      </c>
      <c r="K33" s="44">
        <f>IF(卡牌数值表!M33=0,"",卡牌数值表!M33)</f>
        <v>30</v>
      </c>
      <c r="L33" s="44">
        <f>IF(卡牌数值表!N33=0,"",卡牌数值表!N33)</f>
        <v>13.6</v>
      </c>
      <c r="M33" s="44">
        <f>IF(卡牌数值表!O33=0,"",卡牌数值表!O33)</f>
        <v>0.65</v>
      </c>
      <c r="N33" s="44">
        <f>IF(卡牌数值表!P33=0,"",卡牌数值表!P33)</f>
        <v>0.12</v>
      </c>
      <c r="O33" s="44">
        <f>IF(卡牌数值表!Q33=0,"",卡牌数值表!Q33)</f>
        <v>1.66</v>
      </c>
      <c r="P33" s="44">
        <f>IF(卡牌数值表!R33=0,"",卡牌数值表!R33)</f>
        <v>1.47</v>
      </c>
      <c r="Q33" s="44" t="str">
        <f>IF(卡牌数值表!S33=0,"",卡牌数值表!S33)</f>
        <v/>
      </c>
      <c r="R33" s="44">
        <f>IF(OR(LEFT(B33,1)="1",LEFT(B33,1)="2"),卡牌数值表!H33,IF(AND(LEFT(B33,1)="4",C33&lt;&gt;5),卡牌数值表!H33,IF(LEFT(B33,1)="4","","")))</f>
        <v>100381</v>
      </c>
      <c r="S33" s="44">
        <f>IF(LEFT(B33,1)="1",IFERROR(INDEX(单位卡分表!K:K,MATCH(B33,单位卡分表!A:A,0)),"未找到"),IF(LEFT(B33,1)="2",IFERROR(INDEX(技能卡分表!K:K,MATCH(B33,技能卡分表!A:A,0)),"未找到"),IF(LEFT(B33,1)="3",IFERROR(INDEX('永久加成分表（废弃）'!K:K,MATCH(B33,'永久加成分表（废弃）'!A:A,0)),"未找到"),IF(LEFT(B33,1)="4",IFERROR(IF(INDEX(组件分表!D:D,MATCH(VALUE(LEFT(B33,4)),组件分表!A:A,0))=5,"",INDEX(组件分表!AB:AB,MATCH(VALUE(LEFT(B33,4)),组件分表!A:A,0))),"未找到"),"不匹配"))))</f>
        <v>1</v>
      </c>
      <c r="T33" s="44">
        <f>IF(LEFT(B33,1)="1",IFERROR(INDEX(单位卡分表!L:L,MATCH(B33,单位卡分表!A:A,0)),"未找到"),IF(LEFT(B33,1)="2",IFERROR(INDEX(技能卡分表!L:L,MATCH(B33,技能卡分表!A:A,0)),"未找到"),IF(LEFT(B33,1)="3",IFERROR(INDEX('永久加成分表（废弃）'!L:L,MATCH(B33,'永久加成分表（废弃）'!A:A,0)),"未找到"),IF(LEFT(B33,1)="4",IFERROR(IF(INDEX(组件分表!D:D,MATCH(VALUE(LEFT(B33,4)),组件分表!A:A,0))=5,"",INDEX(组件分表!AC:AC,MATCH(VALUE(LEFT(B33,4)),组件分表!A:A,0))),"未找到"),"不匹配"))))</f>
        <v>5</v>
      </c>
      <c r="U33" s="44"/>
      <c r="V33" s="44"/>
      <c r="W33" s="44" t="str">
        <f>IF(LEFT(B33,1)="1",IFERROR(IF(INDEX(单位卡分表!W:W,MATCH(B33,单位卡分表!A:A,0))=0,"",INDEX(单位卡分表!W:W,MATCH(B33,单位卡分表!A:A,0))),"未找到"),IF(LEFT(B33,1)="2",IFERROR(IF(INDEX(技能卡分表!W:W,MATCH(B33,技能卡分表!A:A,0))=0,"",INDEX(技能卡分表!W:W,MATCH(B33,技能卡分表!A:A,0))),"未找到"),IF(LEFT(B33,1)="3",IFERROR(IF(INDEX('永久加成分表（废弃）'!U:U,MATCH(B33,'永久加成分表（废弃）'!A:A,0))=0,"",INDEX('永久加成分表（废弃）'!U:U,MATCH(B33,'永久加成分表（废弃）'!A:A,0))),"未找到"),IF(LEFT(B33,1)="4",IFERROR(IF(INDEX("",MATCH(VALUE(LEFT(B33,4)),组件分表!A:A,0))=0,"",INDEX("",MATCH(VALUE(LEFT(B33,4)),组件分表!A:A,0))),"未找到"),"不匹配"))))</f>
        <v/>
      </c>
      <c r="X33" s="44" t="str">
        <f>IF(LEFT(B33,1)="1",IFERROR(IF(INDEX(单位卡分表!X:X,MATCH(B33,单位卡分表!A:A,0))=0,"",INDEX(单位卡分表!X:X,MATCH(B33,单位卡分表!A:A,0))),"未找到"),IF(LEFT(B33,1)="2",IFERROR(IF(INDEX(技能卡分表!X:X,MATCH(B33,技能卡分表!A:A,0))=0,"",INDEX(技能卡分表!X:X,MATCH(B33,技能卡分表!A:A,0))),"未找到"),IF(LEFT(B33,1)="3",IFERROR(IF(INDEX('永久加成分表（废弃）'!V:V,MATCH(B33,'永久加成分表（废弃）'!A:A,0))=0,"",INDEX('永久加成分表（废弃）'!V:V,MATCH(B33,'永久加成分表（废弃）'!A:A,0))),"未找到"),IF(LEFT(B33,1)="4",IFERROR(IF(INDEX("",MATCH(VALUE(LEFT(B33,4)),组件分表!A:A,0))=0,"",INDEX("",MATCH(VALUE(LEFT(B33,4)),组件分表!A:A,0))),"未找到"),"不匹配"))))</f>
        <v/>
      </c>
      <c r="Y33" s="44" t="str">
        <f>IF(LEFT(B33,1)="1",IFERROR(IF(INDEX(单位卡分表!Y:Y,MATCH(B33,单位卡分表!A:A,0))=0,"",INDEX(单位卡分表!Y:Y,MATCH(B33,单位卡分表!A:A,0))),"未找到"),IF(LEFT(B33,1)="2",IFERROR(IF(INDEX(技能卡分表!Y:Y,MATCH(B33,技能卡分表!A:A,0))=0,"",INDEX(技能卡分表!Y:Y,MATCH(B33,技能卡分表!A:A,0))),"未找到"),IF(LEFT(B33,1)="3",IFERROR(IF(INDEX('永久加成分表（废弃）'!W:W,MATCH(B33,'永久加成分表（废弃）'!A:A,0))=0,"",INDEX('永久加成分表（废弃）'!W:W,MATCH(B33,'永久加成分表（废弃）'!A:A,0))),"未找到"),IF(LEFT(B33,1)="4",IFERROR(IF(INDEX("",MATCH(VALUE(LEFT(B33,4)),组件分表!A:A,0))=0,"",INDEX("",MATCH(VALUE(LEFT(B33,4)),组件分表!A:A,0))),"未找到"),"不匹配"))))</f>
        <v/>
      </c>
      <c r="Z33" s="44" t="str">
        <f>IF(LEFT(B33,1)="1",IFERROR(IF(INDEX("",MATCH(B33,单位卡分表!A:A,0))=0,"",INDEX("",MATCH(B33,单位卡分表!A:A,0))),"未找到"),IF(LEFT(B33,1)="2",IFERROR(IF(INDEX(技能卡分表!Z:Z,MATCH(B33,技能卡分表!A:A,0))=0,"",INDEX(技能卡分表!Z:Z,MATCH(B33,技能卡分表!A:A,0))),"未找到"),IF(LEFT(B33,1)="3",IFERROR(IF(INDEX('永久加成分表（废弃）'!X:X,MATCH(B33,'永久加成分表（废弃）'!A:A,0))=0,"",INDEX('永久加成分表（废弃）'!X:X,MATCH(B33,'永久加成分表（废弃）'!A:A,0))),"未找到"),IF(LEFT(B33,1)="4",IFERROR(IF(INDEX(组件分表!U:U,MATCH(VALUE(LEFT(B33,4)),组件分表!A:A,0))=0,"",INDEX(组件分表!U:U,MATCH(VALUE(LEFT(B33,4)),组件分表!A:A,0))),"未找到"),"不匹配"))))</f>
        <v>未找到</v>
      </c>
      <c r="AA33" s="44" t="str">
        <f>IF(LEFT(B33,1)="1",IFERROR(IF(INDEX("",MATCH(B33,单位卡分表!A:A,0))=0,"",INDEX("",MATCH(B33,单位卡分表!A:A,0))),"未找到"),IF(LEFT(B33,1)="2",IFERROR(IF(INDEX(技能卡分表!AA:AA,MATCH(B33,技能卡分表!A:A,0))=0,"",INDEX(技能卡分表!AA:AA,MATCH(B33,技能卡分表!A:A,0))),"未找到"),IF(LEFT(B33,1)="3",IFERROR(IF(INDEX("",MATCH(B33,'永久加成分表（废弃）'!A:A,0))=0,"",INDEX("",MATCH(B33,'永久加成分表（废弃）'!A:A,0))),"未找到"),IF(LEFT(B33,1)="4",IFERROR(IF(INDEX("",MATCH(VALUE(LEFT(B33,4)),组件分表!A:A,0))=0,"",INDEX("",MATCH(VALUE(LEFT(B33,4)),组件分表!A:A,0))),"未找到"),"不匹配"))))</f>
        <v>未找到</v>
      </c>
      <c r="AB33" s="44">
        <f>IF(LEFT(B33,1)="1",IFERROR(INDEX(单位卡分表!I:I,MATCH(B33,单位卡分表!A:A,0)),"未找到"),IF(LEFT(B33,1)="2",IFERROR(INDEX(技能卡分表!I:I,MATCH(B33,技能卡分表!A:A,0)),"未找到"),IF(LEFT(B33,1)="3",IFERROR(INDEX('永久加成分表（废弃）'!I:I,MATCH(B33,'永久加成分表（废弃）'!A:A,0)),"未找到"),IF(LEFT(B33,1)="4",IFERROR(INDEX(组件分表!I:I,MATCH(VALUE(LEFT(B33,4)),组件分表!A:A,0)),"未找到"),"不匹配"))))</f>
        <v>0</v>
      </c>
      <c r="AC33" s="44" t="str">
        <f>IF(LEFT(B33,1)="1",IF(INDEX(单位卡分表!N:N,MATCH(B33,单位卡分表!A:A,0))=0,"",INDEX(单位卡分表!N:N,MATCH(B33,单位卡分表!A:A,0))),IF(AND(LEFT(B33,1)="4",C33=5),B33*100+1,""))</f>
        <v/>
      </c>
    </row>
    <row r="34" spans="1:29">
      <c r="A34" s="44" t="str">
        <f>IF(卡牌数值表!D34=0,"",卡牌数值表!D34)</f>
        <v/>
      </c>
      <c r="B34" s="44">
        <f>卡牌数值表!C34</f>
        <v>10039</v>
      </c>
      <c r="C34" s="44">
        <f>IF(LEFT(B34,1)="1",IFERROR(INDEX(单位卡分表!C:C,MATCH(B34,单位卡分表!A:A,0)),"未找到"),IF(LEFT(B34,1)="2",IFERROR(INDEX(技能卡分表!C:C,MATCH(B34,技能卡分表!A:A,0)),"未找到"),IF(LEFT(B34,1)="3",IFERROR(INDEX('永久加成分表（废弃）'!C:C,MATCH(B34,'永久加成分表（废弃）'!A:A,0)),"未找到"),IF(LEFT(B34,1)="4",IFERROR(INDEX(组件分表!D:D,MATCH(VALUE(LEFT(B34,4)),组件分表!A:A,0)),"未找到"),"不匹配"))))</f>
        <v>1</v>
      </c>
      <c r="D34" s="44">
        <f>IF(LEFT(B34,1)="1",IFERROR(INDEX(单位卡分表!E:E,MATCH(B34,单位卡分表!A:A,0)),"未找到"),IF(LEFT(B34,1)="2",IFERROR(INDEX(技能卡分表!E:E,MATCH(B34,技能卡分表!A:A,0)),"未找到"),IF(LEFT(B34,1)="3",IFERROR(INDEX('永久加成分表（废弃）'!E:E,MATCH(B34,'永久加成分表（废弃）'!A:A,0)),"未找到"),IF(LEFT(B34,1)="4",IFERROR(IF(INDEX(组件分表!D:D,MATCH(VALUE(LEFT(B34,4)),组件分表!A:A,0))=5,"",INDEX(组件分表!Y:Y,MATCH(VALUE(LEFT(B34,4)),组件分表!A:A,0))),"未找到"),"不匹配"))))</f>
        <v>1</v>
      </c>
      <c r="E34" s="44">
        <f t="shared" si="0"/>
        <v>39</v>
      </c>
      <c r="F34" s="44">
        <f>IF(LEFT(B34,1)="1",IFERROR(INDEX(单位卡分表!AL:AL,MATCH(B34,单位卡分表!A:A,0)),"未找到"),IF(LEFT(B34,1)="2",IFERROR(INDEX(技能卡分表!AJ:AJ,MATCH(B34,技能卡分表!A:A,0)),"未找到"),IF(LEFT(B34,1)="3",IFERROR(INDEX('永久加成分表（废弃）'!AC:AC,MATCH(B34,'永久加成分表（废弃）'!A:A,0)),"未找到"),IF(LEFT(B34,1)="4",IFERROR(IF(INDEX(组件分表!D:D,MATCH(VALUE(LEFT(B34,4)),组件分表!A:A,0))=5,"",INDEX(组件分表!Z:Z,MATCH(VALUE(LEFT(B34,4)),组件分表!A:A,0))),"未找到"),"不匹配"))))</f>
        <v>1</v>
      </c>
      <c r="G34" s="44">
        <f>IF(LEFT($B34,1)="1",IFERROR(INDEX(单位卡分表!F:F,MATCH($B34,单位卡分表!A:A,0)),"未找到"),IF(LEFT($B34,1)="2",IFERROR(INDEX(技能卡分表!F:F,MATCH($B34,技能卡分表!A:A,0)),"未找到"),IF(LEFT($B34,1)="3",IFERROR(INDEX('永久加成分表（废弃）'!F:F,MATCH($B34,'永久加成分表（废弃）'!A:A,0)),"未找到"),IF(LEFT($B34,1)="4",IFERROR(IF(INDEX(组件分表!D:D,MATCH(VALUE(LEFT($B34,4)),组件分表!A:A,0))=5,"",INDEX(组件分表!AA:AA,MATCH(VALUE(LEFT($B34,4)),组件分表!A:A,0))),"未找到"),"不匹配"))))</f>
        <v>3</v>
      </c>
      <c r="H34" s="44">
        <f>IF(LEFT($B34,1)="1",IFERROR(INDEX(单位卡分表!H:H,MATCH($B34,单位卡分表!A:A,0)),"未找到"),IF(LEFT($B34,1)="2",IFERROR(INDEX(技能卡分表!H:H,MATCH($B34,技能卡分表!A:A,0)),"未找到"),IF(LEFT($B34,1)="3",IFERROR(INDEX('永久加成分表（废弃）'!H:H,MATCH($B34,'永久加成分表（废弃）'!A:A,0)),"未找到"),IF(LEFT($B34,1)="4",RIGHT($B34,1),"不匹配"))))</f>
        <v>1</v>
      </c>
      <c r="I34" s="44">
        <f>卡牌数值表!J34</f>
        <v>0</v>
      </c>
      <c r="J34" s="44">
        <f>IF(卡牌数值表!L34=0,"",卡牌数值表!L34)</f>
        <v>7</v>
      </c>
      <c r="K34" s="44">
        <f>IF(卡牌数值表!M34=0,"",卡牌数值表!M34)</f>
        <v>21</v>
      </c>
      <c r="L34" s="44">
        <f>IF(卡牌数值表!N34=0,"",卡牌数值表!N34)</f>
        <v>13.6</v>
      </c>
      <c r="M34" s="44">
        <f>IF(卡牌数值表!O34=0,"",卡牌数值表!O34)</f>
        <v>0.65</v>
      </c>
      <c r="N34" s="44">
        <f>IF(卡牌数值表!P34=0,"",卡牌数值表!P34)</f>
        <v>0.12</v>
      </c>
      <c r="O34" s="44">
        <f>IF(卡牌数值表!Q34=0,"",卡牌数值表!Q34)</f>
        <v>1.66</v>
      </c>
      <c r="P34" s="44">
        <f>IF(卡牌数值表!R34=0,"",卡牌数值表!R34)</f>
        <v>1.47</v>
      </c>
      <c r="Q34" s="44" t="str">
        <f>IF(卡牌数值表!S34=0,"",卡牌数值表!S34)</f>
        <v/>
      </c>
      <c r="R34" s="44">
        <f>IF(OR(LEFT(B34,1)="1",LEFT(B34,1)="2"),卡牌数值表!H34,IF(AND(LEFT(B34,1)="4",C34&lt;&gt;5),卡牌数值表!H34,IF(LEFT(B34,1)="4","","")))</f>
        <v>100391</v>
      </c>
      <c r="S34" s="44">
        <f>IF(LEFT(B34,1)="1",IFERROR(INDEX(单位卡分表!K:K,MATCH(B34,单位卡分表!A:A,0)),"未找到"),IF(LEFT(B34,1)="2",IFERROR(INDEX(技能卡分表!K:K,MATCH(B34,技能卡分表!A:A,0)),"未找到"),IF(LEFT(B34,1)="3",IFERROR(INDEX('永久加成分表（废弃）'!K:K,MATCH(B34,'永久加成分表（废弃）'!A:A,0)),"未找到"),IF(LEFT(B34,1)="4",IFERROR(IF(INDEX(组件分表!D:D,MATCH(VALUE(LEFT(B34,4)),组件分表!A:A,0))=5,"",INDEX(组件分表!AB:AB,MATCH(VALUE(LEFT(B34,4)),组件分表!A:A,0))),"未找到"),"不匹配"))))</f>
        <v>1</v>
      </c>
      <c r="T34" s="44">
        <f>IF(LEFT(B34,1)="1",IFERROR(INDEX(单位卡分表!L:L,MATCH(B34,单位卡分表!A:A,0)),"未找到"),IF(LEFT(B34,1)="2",IFERROR(INDEX(技能卡分表!L:L,MATCH(B34,技能卡分表!A:A,0)),"未找到"),IF(LEFT(B34,1)="3",IFERROR(INDEX('永久加成分表（废弃）'!L:L,MATCH(B34,'永久加成分表（废弃）'!A:A,0)),"未找到"),IF(LEFT(B34,1)="4",IFERROR(IF(INDEX(组件分表!D:D,MATCH(VALUE(LEFT(B34,4)),组件分表!A:A,0))=5,"",INDEX(组件分表!AC:AC,MATCH(VALUE(LEFT(B34,4)),组件分表!A:A,0))),"未找到"),"不匹配"))))</f>
        <v>5</v>
      </c>
      <c r="U34" s="44"/>
      <c r="V34" s="44"/>
      <c r="W34" s="44" t="str">
        <f>IF(LEFT(B34,1)="1",IFERROR(IF(INDEX(单位卡分表!W:W,MATCH(B34,单位卡分表!A:A,0))=0,"",INDEX(单位卡分表!W:W,MATCH(B34,单位卡分表!A:A,0))),"未找到"),IF(LEFT(B34,1)="2",IFERROR(IF(INDEX(技能卡分表!W:W,MATCH(B34,技能卡分表!A:A,0))=0,"",INDEX(技能卡分表!W:W,MATCH(B34,技能卡分表!A:A,0))),"未找到"),IF(LEFT(B34,1)="3",IFERROR(IF(INDEX('永久加成分表（废弃）'!U:U,MATCH(B34,'永久加成分表（废弃）'!A:A,0))=0,"",INDEX('永久加成分表（废弃）'!U:U,MATCH(B34,'永久加成分表（废弃）'!A:A,0))),"未找到"),IF(LEFT(B34,1)="4",IFERROR(IF(INDEX("",MATCH(VALUE(LEFT(B34,4)),组件分表!A:A,0))=0,"",INDEX("",MATCH(VALUE(LEFT(B34,4)),组件分表!A:A,0))),"未找到"),"不匹配"))))</f>
        <v/>
      </c>
      <c r="X34" s="44" t="str">
        <f>IF(LEFT(B34,1)="1",IFERROR(IF(INDEX(单位卡分表!X:X,MATCH(B34,单位卡分表!A:A,0))=0,"",INDEX(单位卡分表!X:X,MATCH(B34,单位卡分表!A:A,0))),"未找到"),IF(LEFT(B34,1)="2",IFERROR(IF(INDEX(技能卡分表!X:X,MATCH(B34,技能卡分表!A:A,0))=0,"",INDEX(技能卡分表!X:X,MATCH(B34,技能卡分表!A:A,0))),"未找到"),IF(LEFT(B34,1)="3",IFERROR(IF(INDEX('永久加成分表（废弃）'!V:V,MATCH(B34,'永久加成分表（废弃）'!A:A,0))=0,"",INDEX('永久加成分表（废弃）'!V:V,MATCH(B34,'永久加成分表（废弃）'!A:A,0))),"未找到"),IF(LEFT(B34,1)="4",IFERROR(IF(INDEX("",MATCH(VALUE(LEFT(B34,4)),组件分表!A:A,0))=0,"",INDEX("",MATCH(VALUE(LEFT(B34,4)),组件分表!A:A,0))),"未找到"),"不匹配"))))</f>
        <v/>
      </c>
      <c r="Y34" s="44" t="str">
        <f>IF(LEFT(B34,1)="1",IFERROR(IF(INDEX(单位卡分表!Y:Y,MATCH(B34,单位卡分表!A:A,0))=0,"",INDEX(单位卡分表!Y:Y,MATCH(B34,单位卡分表!A:A,0))),"未找到"),IF(LEFT(B34,1)="2",IFERROR(IF(INDEX(技能卡分表!Y:Y,MATCH(B34,技能卡分表!A:A,0))=0,"",INDEX(技能卡分表!Y:Y,MATCH(B34,技能卡分表!A:A,0))),"未找到"),IF(LEFT(B34,1)="3",IFERROR(IF(INDEX('永久加成分表（废弃）'!W:W,MATCH(B34,'永久加成分表（废弃）'!A:A,0))=0,"",INDEX('永久加成分表（废弃）'!W:W,MATCH(B34,'永久加成分表（废弃）'!A:A,0))),"未找到"),IF(LEFT(B34,1)="4",IFERROR(IF(INDEX("",MATCH(VALUE(LEFT(B34,4)),组件分表!A:A,0))=0,"",INDEX("",MATCH(VALUE(LEFT(B34,4)),组件分表!A:A,0))),"未找到"),"不匹配"))))</f>
        <v/>
      </c>
      <c r="Z34" s="44" t="str">
        <f>IF(LEFT(B34,1)="1",IFERROR(IF(INDEX("",MATCH(B34,单位卡分表!A:A,0))=0,"",INDEX("",MATCH(B34,单位卡分表!A:A,0))),"未找到"),IF(LEFT(B34,1)="2",IFERROR(IF(INDEX(技能卡分表!Z:Z,MATCH(B34,技能卡分表!A:A,0))=0,"",INDEX(技能卡分表!Z:Z,MATCH(B34,技能卡分表!A:A,0))),"未找到"),IF(LEFT(B34,1)="3",IFERROR(IF(INDEX('永久加成分表（废弃）'!X:X,MATCH(B34,'永久加成分表（废弃）'!A:A,0))=0,"",INDEX('永久加成分表（废弃）'!X:X,MATCH(B34,'永久加成分表（废弃）'!A:A,0))),"未找到"),IF(LEFT(B34,1)="4",IFERROR(IF(INDEX(组件分表!U:U,MATCH(VALUE(LEFT(B34,4)),组件分表!A:A,0))=0,"",INDEX(组件分表!U:U,MATCH(VALUE(LEFT(B34,4)),组件分表!A:A,0))),"未找到"),"不匹配"))))</f>
        <v>未找到</v>
      </c>
      <c r="AA34" s="44" t="str">
        <f>IF(LEFT(B34,1)="1",IFERROR(IF(INDEX("",MATCH(B34,单位卡分表!A:A,0))=0,"",INDEX("",MATCH(B34,单位卡分表!A:A,0))),"未找到"),IF(LEFT(B34,1)="2",IFERROR(IF(INDEX(技能卡分表!AA:AA,MATCH(B34,技能卡分表!A:A,0))=0,"",INDEX(技能卡分表!AA:AA,MATCH(B34,技能卡分表!A:A,0))),"未找到"),IF(LEFT(B34,1)="3",IFERROR(IF(INDEX("",MATCH(B34,'永久加成分表（废弃）'!A:A,0))=0,"",INDEX("",MATCH(B34,'永久加成分表（废弃）'!A:A,0))),"未找到"),IF(LEFT(B34,1)="4",IFERROR(IF(INDEX("",MATCH(VALUE(LEFT(B34,4)),组件分表!A:A,0))=0,"",INDEX("",MATCH(VALUE(LEFT(B34,4)),组件分表!A:A,0))),"未找到"),"不匹配"))))</f>
        <v>未找到</v>
      </c>
      <c r="AB34" s="44">
        <f>IF(LEFT(B34,1)="1",IFERROR(INDEX(单位卡分表!I:I,MATCH(B34,单位卡分表!A:A,0)),"未找到"),IF(LEFT(B34,1)="2",IFERROR(INDEX(技能卡分表!I:I,MATCH(B34,技能卡分表!A:A,0)),"未找到"),IF(LEFT(B34,1)="3",IFERROR(INDEX('永久加成分表（废弃）'!I:I,MATCH(B34,'永久加成分表（废弃）'!A:A,0)),"未找到"),IF(LEFT(B34,1)="4",IFERROR(INDEX(组件分表!I:I,MATCH(VALUE(LEFT(B34,4)),组件分表!A:A,0)),"未找到"),"不匹配"))))</f>
        <v>0</v>
      </c>
      <c r="AC34" s="44" t="str">
        <f>IF(LEFT(B34,1)="1",IF(INDEX(单位卡分表!N:N,MATCH(B34,单位卡分表!A:A,0))=0,"",INDEX(单位卡分表!N:N,MATCH(B34,单位卡分表!A:A,0))),IF(AND(LEFT(B34,1)="4",C34=5),B34*100+1,""))</f>
        <v/>
      </c>
    </row>
    <row r="35" spans="1:29">
      <c r="A35" s="44" t="str">
        <f>IF(卡牌数值表!D35=0,"",卡牌数值表!D35)</f>
        <v>##</v>
      </c>
      <c r="B35" s="44">
        <f>卡牌数值表!C35</f>
        <v>10040</v>
      </c>
      <c r="C35" s="44">
        <f>IF(LEFT(B35,1)="1",IFERROR(INDEX(单位卡分表!C:C,MATCH(B35,单位卡分表!A:A,0)),"未找到"),IF(LEFT(B35,1)="2",IFERROR(INDEX(技能卡分表!C:C,MATCH(B35,技能卡分表!A:A,0)),"未找到"),IF(LEFT(B35,1)="3",IFERROR(INDEX('永久加成分表（废弃）'!C:C,MATCH(B35,'永久加成分表（废弃）'!A:A,0)),"未找到"),IF(LEFT(B35,1)="4",IFERROR(INDEX(组件分表!D:D,MATCH(VALUE(LEFT(B35,4)),组件分表!A:A,0)),"未找到"),"不匹配"))))</f>
        <v>1</v>
      </c>
      <c r="D35" s="44">
        <f>IF(LEFT(B35,1)="1",IFERROR(INDEX(单位卡分表!E:E,MATCH(B35,单位卡分表!A:A,0)),"未找到"),IF(LEFT(B35,1)="2",IFERROR(INDEX(技能卡分表!E:E,MATCH(B35,技能卡分表!A:A,0)),"未找到"),IF(LEFT(B35,1)="3",IFERROR(INDEX('永久加成分表（废弃）'!E:E,MATCH(B35,'永久加成分表（废弃）'!A:A,0)),"未找到"),IF(LEFT(B35,1)="4",IFERROR(IF(INDEX(组件分表!D:D,MATCH(VALUE(LEFT(B35,4)),组件分表!A:A,0))=5,"",INDEX(组件分表!Y:Y,MATCH(VALUE(LEFT(B35,4)),组件分表!A:A,0))),"未找到"),"不匹配"))))</f>
        <v>1</v>
      </c>
      <c r="E35" s="44">
        <f t="shared" si="0"/>
        <v>40</v>
      </c>
      <c r="F35" s="44">
        <f>IF(LEFT(B35,1)="1",IFERROR(INDEX(单位卡分表!AL:AL,MATCH(B35,单位卡分表!A:A,0)),"未找到"),IF(LEFT(B35,1)="2",IFERROR(INDEX(技能卡分表!AJ:AJ,MATCH(B35,技能卡分表!A:A,0)),"未找到"),IF(LEFT(B35,1)="3",IFERROR(INDEX('永久加成分表（废弃）'!AC:AC,MATCH(B35,'永久加成分表（废弃）'!A:A,0)),"未找到"),IF(LEFT(B35,1)="4",IFERROR(IF(INDEX(组件分表!D:D,MATCH(VALUE(LEFT(B35,4)),组件分表!A:A,0))=5,"",INDEX(组件分表!Z:Z,MATCH(VALUE(LEFT(B35,4)),组件分表!A:A,0))),"未找到"),"不匹配"))))</f>
        <v>1</v>
      </c>
      <c r="G35" s="44">
        <f>IF(LEFT($B35,1)="1",IFERROR(INDEX(单位卡分表!F:F,MATCH($B35,单位卡分表!A:A,0)),"未找到"),IF(LEFT($B35,1)="2",IFERROR(INDEX(技能卡分表!F:F,MATCH($B35,技能卡分表!A:A,0)),"未找到"),IF(LEFT($B35,1)="3",IFERROR(INDEX('永久加成分表（废弃）'!F:F,MATCH($B35,'永久加成分表（废弃）'!A:A,0)),"未找到"),IF(LEFT($B35,1)="4",IFERROR(IF(INDEX(组件分表!D:D,MATCH(VALUE(LEFT($B35,4)),组件分表!A:A,0))=5,"",INDEX(组件分表!AA:AA,MATCH(VALUE(LEFT($B35,4)),组件分表!A:A,0))),"未找到"),"不匹配"))))</f>
        <v>3</v>
      </c>
      <c r="H35" s="44">
        <f>IF(LEFT($B35,1)="1",IFERROR(INDEX(单位卡分表!H:H,MATCH($B35,单位卡分表!A:A,0)),"未找到"),IF(LEFT($B35,1)="2",IFERROR(INDEX(技能卡分表!H:H,MATCH($B35,技能卡分表!A:A,0)),"未找到"),IF(LEFT($B35,1)="3",IFERROR(INDEX('永久加成分表（废弃）'!H:H,MATCH($B35,'永久加成分表（废弃）'!A:A,0)),"未找到"),IF(LEFT($B35,1)="4",RIGHT($B35,1),"不匹配"))))</f>
        <v>1</v>
      </c>
      <c r="I35" s="44">
        <f>卡牌数值表!J35</f>
        <v>0</v>
      </c>
      <c r="J35" s="44">
        <f>IF(卡牌数值表!L35=0,"",卡牌数值表!L35)</f>
        <v>7</v>
      </c>
      <c r="K35" s="44">
        <f>IF(卡牌数值表!M35=0,"",卡牌数值表!M35)</f>
        <v>90</v>
      </c>
      <c r="L35" s="44">
        <f>IF(卡牌数值表!N35=0,"",卡牌数值表!N35)</f>
        <v>13.6</v>
      </c>
      <c r="M35" s="44">
        <f>IF(卡牌数值表!O35=0,"",卡牌数值表!O35)</f>
        <v>0.65</v>
      </c>
      <c r="N35" s="44">
        <f>IF(卡牌数值表!P35=0,"",卡牌数值表!P35)</f>
        <v>0.12</v>
      </c>
      <c r="O35" s="44">
        <f>IF(卡牌数值表!Q35=0,"",卡牌数值表!Q35)</f>
        <v>1.66</v>
      </c>
      <c r="P35" s="44">
        <f>IF(卡牌数值表!R35=0,"",卡牌数值表!R35)</f>
        <v>1.47</v>
      </c>
      <c r="Q35" s="44" t="str">
        <f>IF(卡牌数值表!S35=0,"",卡牌数值表!S35)</f>
        <v/>
      </c>
      <c r="R35" s="44">
        <f>IF(OR(LEFT(B35,1)="1",LEFT(B35,1)="2"),卡牌数值表!H35,IF(AND(LEFT(B35,1)="4",C35&lt;&gt;5),卡牌数值表!H35,IF(LEFT(B35,1)="4","","")))</f>
        <v>100401</v>
      </c>
      <c r="S35" s="44">
        <f>IF(LEFT(B35,1)="1",IFERROR(INDEX(单位卡分表!K:K,MATCH(B35,单位卡分表!A:A,0)),"未找到"),IF(LEFT(B35,1)="2",IFERROR(INDEX(技能卡分表!K:K,MATCH(B35,技能卡分表!A:A,0)),"未找到"),IF(LEFT(B35,1)="3",IFERROR(INDEX('永久加成分表（废弃）'!K:K,MATCH(B35,'永久加成分表（废弃）'!A:A,0)),"未找到"),IF(LEFT(B35,1)="4",IFERROR(IF(INDEX(组件分表!D:D,MATCH(VALUE(LEFT(B35,4)),组件分表!A:A,0))=5,"",INDEX(组件分表!AB:AB,MATCH(VALUE(LEFT(B35,4)),组件分表!A:A,0))),"未找到"),"不匹配"))))</f>
        <v>1</v>
      </c>
      <c r="T35" s="44">
        <f>IF(LEFT(B35,1)="1",IFERROR(INDEX(单位卡分表!L:L,MATCH(B35,单位卡分表!A:A,0)),"未找到"),IF(LEFT(B35,1)="2",IFERROR(INDEX(技能卡分表!L:L,MATCH(B35,技能卡分表!A:A,0)),"未找到"),IF(LEFT(B35,1)="3",IFERROR(INDEX('永久加成分表（废弃）'!L:L,MATCH(B35,'永久加成分表（废弃）'!A:A,0)),"未找到"),IF(LEFT(B35,1)="4",IFERROR(IF(INDEX(组件分表!D:D,MATCH(VALUE(LEFT(B35,4)),组件分表!A:A,0))=5,"",INDEX(组件分表!AC:AC,MATCH(VALUE(LEFT(B35,4)),组件分表!A:A,0))),"未找到"),"不匹配"))))</f>
        <v>5</v>
      </c>
      <c r="U35" s="44"/>
      <c r="V35" s="44"/>
      <c r="W35" s="44" t="str">
        <f>IF(LEFT(B35,1)="1",IFERROR(IF(INDEX(单位卡分表!W:W,MATCH(B35,单位卡分表!A:A,0))=0,"",INDEX(单位卡分表!W:W,MATCH(B35,单位卡分表!A:A,0))),"未找到"),IF(LEFT(B35,1)="2",IFERROR(IF(INDEX(技能卡分表!W:W,MATCH(B35,技能卡分表!A:A,0))=0,"",INDEX(技能卡分表!W:W,MATCH(B35,技能卡分表!A:A,0))),"未找到"),IF(LEFT(B35,1)="3",IFERROR(IF(INDEX('永久加成分表（废弃）'!U:U,MATCH(B35,'永久加成分表（废弃）'!A:A,0))=0,"",INDEX('永久加成分表（废弃）'!U:U,MATCH(B35,'永久加成分表（废弃）'!A:A,0))),"未找到"),IF(LEFT(B35,1)="4",IFERROR(IF(INDEX("",MATCH(VALUE(LEFT(B35,4)),组件分表!A:A,0))=0,"",INDEX("",MATCH(VALUE(LEFT(B35,4)),组件分表!A:A,0))),"未找到"),"不匹配"))))</f>
        <v/>
      </c>
      <c r="X35" s="44" t="str">
        <f>IF(LEFT(B35,1)="1",IFERROR(IF(INDEX(单位卡分表!X:X,MATCH(B35,单位卡分表!A:A,0))=0,"",INDEX(单位卡分表!X:X,MATCH(B35,单位卡分表!A:A,0))),"未找到"),IF(LEFT(B35,1)="2",IFERROR(IF(INDEX(技能卡分表!X:X,MATCH(B35,技能卡分表!A:A,0))=0,"",INDEX(技能卡分表!X:X,MATCH(B35,技能卡分表!A:A,0))),"未找到"),IF(LEFT(B35,1)="3",IFERROR(IF(INDEX('永久加成分表（废弃）'!V:V,MATCH(B35,'永久加成分表（废弃）'!A:A,0))=0,"",INDEX('永久加成分表（废弃）'!V:V,MATCH(B35,'永久加成分表（废弃）'!A:A,0))),"未找到"),IF(LEFT(B35,1)="4",IFERROR(IF(INDEX("",MATCH(VALUE(LEFT(B35,4)),组件分表!A:A,0))=0,"",INDEX("",MATCH(VALUE(LEFT(B35,4)),组件分表!A:A,0))),"未找到"),"不匹配"))))</f>
        <v/>
      </c>
      <c r="Y35" s="44" t="str">
        <f>IF(LEFT(B35,1)="1",IFERROR(IF(INDEX(单位卡分表!Y:Y,MATCH(B35,单位卡分表!A:A,0))=0,"",INDEX(单位卡分表!Y:Y,MATCH(B35,单位卡分表!A:A,0))),"未找到"),IF(LEFT(B35,1)="2",IFERROR(IF(INDEX(技能卡分表!Y:Y,MATCH(B35,技能卡分表!A:A,0))=0,"",INDEX(技能卡分表!Y:Y,MATCH(B35,技能卡分表!A:A,0))),"未找到"),IF(LEFT(B35,1)="3",IFERROR(IF(INDEX('永久加成分表（废弃）'!W:W,MATCH(B35,'永久加成分表（废弃）'!A:A,0))=0,"",INDEX('永久加成分表（废弃）'!W:W,MATCH(B35,'永久加成分表（废弃）'!A:A,0))),"未找到"),IF(LEFT(B35,1)="4",IFERROR(IF(INDEX("",MATCH(VALUE(LEFT(B35,4)),组件分表!A:A,0))=0,"",INDEX("",MATCH(VALUE(LEFT(B35,4)),组件分表!A:A,0))),"未找到"),"不匹配"))))</f>
        <v/>
      </c>
      <c r="Z35" s="44" t="str">
        <f>IF(LEFT(B35,1)="1",IFERROR(IF(INDEX("",MATCH(B35,单位卡分表!A:A,0))=0,"",INDEX("",MATCH(B35,单位卡分表!A:A,0))),"未找到"),IF(LEFT(B35,1)="2",IFERROR(IF(INDEX(技能卡分表!Z:Z,MATCH(B35,技能卡分表!A:A,0))=0,"",INDEX(技能卡分表!Z:Z,MATCH(B35,技能卡分表!A:A,0))),"未找到"),IF(LEFT(B35,1)="3",IFERROR(IF(INDEX('永久加成分表（废弃）'!X:X,MATCH(B35,'永久加成分表（废弃）'!A:A,0))=0,"",INDEX('永久加成分表（废弃）'!X:X,MATCH(B35,'永久加成分表（废弃）'!A:A,0))),"未找到"),IF(LEFT(B35,1)="4",IFERROR(IF(INDEX(组件分表!U:U,MATCH(VALUE(LEFT(B35,4)),组件分表!A:A,0))=0,"",INDEX(组件分表!U:U,MATCH(VALUE(LEFT(B35,4)),组件分表!A:A,0))),"未找到"),"不匹配"))))</f>
        <v>未找到</v>
      </c>
      <c r="AA35" s="44" t="str">
        <f>IF(LEFT(B35,1)="1",IFERROR(IF(INDEX("",MATCH(B35,单位卡分表!A:A,0))=0,"",INDEX("",MATCH(B35,单位卡分表!A:A,0))),"未找到"),IF(LEFT(B35,1)="2",IFERROR(IF(INDEX(技能卡分表!AA:AA,MATCH(B35,技能卡分表!A:A,0))=0,"",INDEX(技能卡分表!AA:AA,MATCH(B35,技能卡分表!A:A,0))),"未找到"),IF(LEFT(B35,1)="3",IFERROR(IF(INDEX("",MATCH(B35,'永久加成分表（废弃）'!A:A,0))=0,"",INDEX("",MATCH(B35,'永久加成分表（废弃）'!A:A,0))),"未找到"),IF(LEFT(B35,1)="4",IFERROR(IF(INDEX("",MATCH(VALUE(LEFT(B35,4)),组件分表!A:A,0))=0,"",INDEX("",MATCH(VALUE(LEFT(B35,4)),组件分表!A:A,0))),"未找到"),"不匹配"))))</f>
        <v>未找到</v>
      </c>
      <c r="AB35" s="44">
        <f>IF(LEFT(B35,1)="1",IFERROR(INDEX(单位卡分表!I:I,MATCH(B35,单位卡分表!A:A,0)),"未找到"),IF(LEFT(B35,1)="2",IFERROR(INDEX(技能卡分表!I:I,MATCH(B35,技能卡分表!A:A,0)),"未找到"),IF(LEFT(B35,1)="3",IFERROR(INDEX('永久加成分表（废弃）'!I:I,MATCH(B35,'永久加成分表（废弃）'!A:A,0)),"未找到"),IF(LEFT(B35,1)="4",IFERROR(INDEX(组件分表!I:I,MATCH(VALUE(LEFT(B35,4)),组件分表!A:A,0)),"未找到"),"不匹配"))))</f>
        <v>0</v>
      </c>
      <c r="AC35" s="44" t="str">
        <f>IF(LEFT(B35,1)="1",IF(INDEX(单位卡分表!N:N,MATCH(B35,单位卡分表!A:A,0))=0,"",INDEX(单位卡分表!N:N,MATCH(B35,单位卡分表!A:A,0))),IF(AND(LEFT(B35,1)="4",C35=5),B35*100+1,""))</f>
        <v/>
      </c>
    </row>
    <row r="36" spans="1:29">
      <c r="A36" s="44" t="str">
        <f>IF(卡牌数值表!D36=0,"",卡牌数值表!D36)</f>
        <v>##</v>
      </c>
      <c r="B36" s="44">
        <f>卡牌数值表!C36</f>
        <v>10041</v>
      </c>
      <c r="C36" s="44">
        <f>IF(LEFT(B36,1)="1",IFERROR(INDEX(单位卡分表!C:C,MATCH(B36,单位卡分表!A:A,0)),"未找到"),IF(LEFT(B36,1)="2",IFERROR(INDEX(技能卡分表!C:C,MATCH(B36,技能卡分表!A:A,0)),"未找到"),IF(LEFT(B36,1)="3",IFERROR(INDEX('永久加成分表（废弃）'!C:C,MATCH(B36,'永久加成分表（废弃）'!A:A,0)),"未找到"),IF(LEFT(B36,1)="4",IFERROR(INDEX(组件分表!D:D,MATCH(VALUE(LEFT(B36,4)),组件分表!A:A,0)),"未找到"),"不匹配"))))</f>
        <v>1</v>
      </c>
      <c r="D36" s="44">
        <f>IF(LEFT(B36,1)="1",IFERROR(INDEX(单位卡分表!E:E,MATCH(B36,单位卡分表!A:A,0)),"未找到"),IF(LEFT(B36,1)="2",IFERROR(INDEX(技能卡分表!E:E,MATCH(B36,技能卡分表!A:A,0)),"未找到"),IF(LEFT(B36,1)="3",IFERROR(INDEX('永久加成分表（废弃）'!E:E,MATCH(B36,'永久加成分表（废弃）'!A:A,0)),"未找到"),IF(LEFT(B36,1)="4",IFERROR(IF(INDEX(组件分表!D:D,MATCH(VALUE(LEFT(B36,4)),组件分表!A:A,0))=5,"",INDEX(组件分表!Y:Y,MATCH(VALUE(LEFT(B36,4)),组件分表!A:A,0))),"未找到"),"不匹配"))))</f>
        <v>1</v>
      </c>
      <c r="E36" s="44">
        <f t="shared" si="0"/>
        <v>41</v>
      </c>
      <c r="F36" s="44">
        <f>IF(LEFT(B36,1)="1",IFERROR(INDEX(单位卡分表!AL:AL,MATCH(B36,单位卡分表!A:A,0)),"未找到"),IF(LEFT(B36,1)="2",IFERROR(INDEX(技能卡分表!AJ:AJ,MATCH(B36,技能卡分表!A:A,0)),"未找到"),IF(LEFT(B36,1)="3",IFERROR(INDEX('永久加成分表（废弃）'!AC:AC,MATCH(B36,'永久加成分表（废弃）'!A:A,0)),"未找到"),IF(LEFT(B36,1)="4",IFERROR(IF(INDEX(组件分表!D:D,MATCH(VALUE(LEFT(B36,4)),组件分表!A:A,0))=5,"",INDEX(组件分表!Z:Z,MATCH(VALUE(LEFT(B36,4)),组件分表!A:A,0))),"未找到"),"不匹配"))))</f>
        <v>1</v>
      </c>
      <c r="G36" s="44">
        <f>IF(LEFT($B36,1)="1",IFERROR(INDEX(单位卡分表!F:F,MATCH($B36,单位卡分表!A:A,0)),"未找到"),IF(LEFT($B36,1)="2",IFERROR(INDEX(技能卡分表!F:F,MATCH($B36,技能卡分表!A:A,0)),"未找到"),IF(LEFT($B36,1)="3",IFERROR(INDEX('永久加成分表（废弃）'!F:F,MATCH($B36,'永久加成分表（废弃）'!A:A,0)),"未找到"),IF(LEFT($B36,1)="4",IFERROR(IF(INDEX(组件分表!D:D,MATCH(VALUE(LEFT($B36,4)),组件分表!A:A,0))=5,"",INDEX(组件分表!AA:AA,MATCH(VALUE(LEFT($B36,4)),组件分表!A:A,0))),"未找到"),"不匹配"))))</f>
        <v>3</v>
      </c>
      <c r="H36" s="44">
        <f>IF(LEFT($B36,1)="1",IFERROR(INDEX(单位卡分表!H:H,MATCH($B36,单位卡分表!A:A,0)),"未找到"),IF(LEFT($B36,1)="2",IFERROR(INDEX(技能卡分表!H:H,MATCH($B36,技能卡分表!A:A,0)),"未找到"),IF(LEFT($B36,1)="3",IFERROR(INDEX('永久加成分表（废弃）'!H:H,MATCH($B36,'永久加成分表（废弃）'!A:A,0)),"未找到"),IF(LEFT($B36,1)="4",RIGHT($B36,1),"不匹配"))))</f>
        <v>2</v>
      </c>
      <c r="I36" s="44">
        <f>卡牌数值表!J36</f>
        <v>0</v>
      </c>
      <c r="J36" s="44">
        <f>IF(卡牌数值表!L36=0,"",卡牌数值表!L36)</f>
        <v>8</v>
      </c>
      <c r="K36" s="44">
        <f>IF(卡牌数值表!M36=0,"",卡牌数值表!M36)</f>
        <v>25</v>
      </c>
      <c r="L36" s="44">
        <f>IF(卡牌数值表!N36=0,"",卡牌数值表!N36)</f>
        <v>13.6</v>
      </c>
      <c r="M36" s="44">
        <f>IF(卡牌数值表!O36=0,"",卡牌数值表!O36)</f>
        <v>0.65</v>
      </c>
      <c r="N36" s="44">
        <f>IF(卡牌数值表!P36=0,"",卡牌数值表!P36)</f>
        <v>0.12</v>
      </c>
      <c r="O36" s="44">
        <f>IF(卡牌数值表!Q36=0,"",卡牌数值表!Q36)</f>
        <v>1.66</v>
      </c>
      <c r="P36" s="44">
        <f>IF(卡牌数值表!R36=0,"",卡牌数值表!R36)</f>
        <v>1.47</v>
      </c>
      <c r="Q36" s="44" t="str">
        <f>IF(卡牌数值表!S36=0,"",卡牌数值表!S36)</f>
        <v/>
      </c>
      <c r="R36" s="44">
        <f>IF(OR(LEFT(B36,1)="1",LEFT(B36,1)="2"),卡牌数值表!H36,IF(AND(LEFT(B36,1)="4",C36&lt;&gt;5),卡牌数值表!H36,IF(LEFT(B36,1)="4","","")))</f>
        <v>100411</v>
      </c>
      <c r="S36" s="44">
        <f>IF(LEFT(B36,1)="1",IFERROR(INDEX(单位卡分表!K:K,MATCH(B36,单位卡分表!A:A,0)),"未找到"),IF(LEFT(B36,1)="2",IFERROR(INDEX(技能卡分表!K:K,MATCH(B36,技能卡分表!A:A,0)),"未找到"),IF(LEFT(B36,1)="3",IFERROR(INDEX('永久加成分表（废弃）'!K:K,MATCH(B36,'永久加成分表（废弃）'!A:A,0)),"未找到"),IF(LEFT(B36,1)="4",IFERROR(IF(INDEX(组件分表!D:D,MATCH(VALUE(LEFT(B36,4)),组件分表!A:A,0))=5,"",INDEX(组件分表!AB:AB,MATCH(VALUE(LEFT(B36,4)),组件分表!A:A,0))),"未找到"),"不匹配"))))</f>
        <v>1</v>
      </c>
      <c r="T36" s="44">
        <f>IF(LEFT(B36,1)="1",IFERROR(INDEX(单位卡分表!L:L,MATCH(B36,单位卡分表!A:A,0)),"未找到"),IF(LEFT(B36,1)="2",IFERROR(INDEX(技能卡分表!L:L,MATCH(B36,技能卡分表!A:A,0)),"未找到"),IF(LEFT(B36,1)="3",IFERROR(INDEX('永久加成分表（废弃）'!L:L,MATCH(B36,'永久加成分表（废弃）'!A:A,0)),"未找到"),IF(LEFT(B36,1)="4",IFERROR(IF(INDEX(组件分表!D:D,MATCH(VALUE(LEFT(B36,4)),组件分表!A:A,0))=5,"",INDEX(组件分表!AC:AC,MATCH(VALUE(LEFT(B36,4)),组件分表!A:A,0))),"未找到"),"不匹配"))))</f>
        <v>5</v>
      </c>
      <c r="U36" s="44"/>
      <c r="V36" s="44"/>
      <c r="W36" s="44" t="str">
        <f>IF(LEFT(B36,1)="1",IFERROR(IF(INDEX(单位卡分表!W:W,MATCH(B36,单位卡分表!A:A,0))=0,"",INDEX(单位卡分表!W:W,MATCH(B36,单位卡分表!A:A,0))),"未找到"),IF(LEFT(B36,1)="2",IFERROR(IF(INDEX(技能卡分表!W:W,MATCH(B36,技能卡分表!A:A,0))=0,"",INDEX(技能卡分表!W:W,MATCH(B36,技能卡分表!A:A,0))),"未找到"),IF(LEFT(B36,1)="3",IFERROR(IF(INDEX('永久加成分表（废弃）'!U:U,MATCH(B36,'永久加成分表（废弃）'!A:A,0))=0,"",INDEX('永久加成分表（废弃）'!U:U,MATCH(B36,'永久加成分表（废弃）'!A:A,0))),"未找到"),IF(LEFT(B36,1)="4",IFERROR(IF(INDEX("",MATCH(VALUE(LEFT(B36,4)),组件分表!A:A,0))=0,"",INDEX("",MATCH(VALUE(LEFT(B36,4)),组件分表!A:A,0))),"未找到"),"不匹配"))))</f>
        <v/>
      </c>
      <c r="X36" s="44" t="str">
        <f>IF(LEFT(B36,1)="1",IFERROR(IF(INDEX(单位卡分表!X:X,MATCH(B36,单位卡分表!A:A,0))=0,"",INDEX(单位卡分表!X:X,MATCH(B36,单位卡分表!A:A,0))),"未找到"),IF(LEFT(B36,1)="2",IFERROR(IF(INDEX(技能卡分表!X:X,MATCH(B36,技能卡分表!A:A,0))=0,"",INDEX(技能卡分表!X:X,MATCH(B36,技能卡分表!A:A,0))),"未找到"),IF(LEFT(B36,1)="3",IFERROR(IF(INDEX('永久加成分表（废弃）'!V:V,MATCH(B36,'永久加成分表（废弃）'!A:A,0))=0,"",INDEX('永久加成分表（废弃）'!V:V,MATCH(B36,'永久加成分表（废弃）'!A:A,0))),"未找到"),IF(LEFT(B36,1)="4",IFERROR(IF(INDEX("",MATCH(VALUE(LEFT(B36,4)),组件分表!A:A,0))=0,"",INDEX("",MATCH(VALUE(LEFT(B36,4)),组件分表!A:A,0))),"未找到"),"不匹配"))))</f>
        <v/>
      </c>
      <c r="Y36" s="44" t="str">
        <f>IF(LEFT(B36,1)="1",IFERROR(IF(INDEX(单位卡分表!Y:Y,MATCH(B36,单位卡分表!A:A,0))=0,"",INDEX(单位卡分表!Y:Y,MATCH(B36,单位卡分表!A:A,0))),"未找到"),IF(LEFT(B36,1)="2",IFERROR(IF(INDEX(技能卡分表!Y:Y,MATCH(B36,技能卡分表!A:A,0))=0,"",INDEX(技能卡分表!Y:Y,MATCH(B36,技能卡分表!A:A,0))),"未找到"),IF(LEFT(B36,1)="3",IFERROR(IF(INDEX('永久加成分表（废弃）'!W:W,MATCH(B36,'永久加成分表（废弃）'!A:A,0))=0,"",INDEX('永久加成分表（废弃）'!W:W,MATCH(B36,'永久加成分表（废弃）'!A:A,0))),"未找到"),IF(LEFT(B36,1)="4",IFERROR(IF(INDEX("",MATCH(VALUE(LEFT(B36,4)),组件分表!A:A,0))=0,"",INDEX("",MATCH(VALUE(LEFT(B36,4)),组件分表!A:A,0))),"未找到"),"不匹配"))))</f>
        <v/>
      </c>
      <c r="Z36" s="44" t="str">
        <f>IF(LEFT(B36,1)="1",IFERROR(IF(INDEX("",MATCH(B36,单位卡分表!A:A,0))=0,"",INDEX("",MATCH(B36,单位卡分表!A:A,0))),"未找到"),IF(LEFT(B36,1)="2",IFERROR(IF(INDEX(技能卡分表!Z:Z,MATCH(B36,技能卡分表!A:A,0))=0,"",INDEX(技能卡分表!Z:Z,MATCH(B36,技能卡分表!A:A,0))),"未找到"),IF(LEFT(B36,1)="3",IFERROR(IF(INDEX('永久加成分表（废弃）'!X:X,MATCH(B36,'永久加成分表（废弃）'!A:A,0))=0,"",INDEX('永久加成分表（废弃）'!X:X,MATCH(B36,'永久加成分表（废弃）'!A:A,0))),"未找到"),IF(LEFT(B36,1)="4",IFERROR(IF(INDEX(组件分表!U:U,MATCH(VALUE(LEFT(B36,4)),组件分表!A:A,0))=0,"",INDEX(组件分表!U:U,MATCH(VALUE(LEFT(B36,4)),组件分表!A:A,0))),"未找到"),"不匹配"))))</f>
        <v>未找到</v>
      </c>
      <c r="AA36" s="44" t="str">
        <f>IF(LEFT(B36,1)="1",IFERROR(IF(INDEX("",MATCH(B36,单位卡分表!A:A,0))=0,"",INDEX("",MATCH(B36,单位卡分表!A:A,0))),"未找到"),IF(LEFT(B36,1)="2",IFERROR(IF(INDEX(技能卡分表!AA:AA,MATCH(B36,技能卡分表!A:A,0))=0,"",INDEX(技能卡分表!AA:AA,MATCH(B36,技能卡分表!A:A,0))),"未找到"),IF(LEFT(B36,1)="3",IFERROR(IF(INDEX("",MATCH(B36,'永久加成分表（废弃）'!A:A,0))=0,"",INDEX("",MATCH(B36,'永久加成分表（废弃）'!A:A,0))),"未找到"),IF(LEFT(B36,1)="4",IFERROR(IF(INDEX("",MATCH(VALUE(LEFT(B36,4)),组件分表!A:A,0))=0,"",INDEX("",MATCH(VALUE(LEFT(B36,4)),组件分表!A:A,0))),"未找到"),"不匹配"))))</f>
        <v>未找到</v>
      </c>
      <c r="AB36" s="44">
        <f>IF(LEFT(B36,1)="1",IFERROR(INDEX(单位卡分表!I:I,MATCH(B36,单位卡分表!A:A,0)),"未找到"),IF(LEFT(B36,1)="2",IFERROR(INDEX(技能卡分表!I:I,MATCH(B36,技能卡分表!A:A,0)),"未找到"),IF(LEFT(B36,1)="3",IFERROR(INDEX('永久加成分表（废弃）'!I:I,MATCH(B36,'永久加成分表（废弃）'!A:A,0)),"未找到"),IF(LEFT(B36,1)="4",IFERROR(INDEX(组件分表!I:I,MATCH(VALUE(LEFT(B36,4)),组件分表!A:A,0)),"未找到"),"不匹配"))))</f>
        <v>0</v>
      </c>
      <c r="AC36" s="44" t="str">
        <f>IF(LEFT(B36,1)="1",IF(INDEX(单位卡分表!N:N,MATCH(B36,单位卡分表!A:A,0))=0,"",INDEX(单位卡分表!N:N,MATCH(B36,单位卡分表!A:A,0))),IF(AND(LEFT(B36,1)="4",C36=5),B36*100+1,""))</f>
        <v/>
      </c>
    </row>
    <row r="37" spans="1:29">
      <c r="A37" s="44" t="str">
        <f>IF(卡牌数值表!D37=0,"",卡牌数值表!D37)</f>
        <v/>
      </c>
      <c r="B37" s="44">
        <f>卡牌数值表!C37</f>
        <v>10042</v>
      </c>
      <c r="C37" s="44">
        <f>IF(LEFT(B37,1)="1",IFERROR(INDEX(单位卡分表!C:C,MATCH(B37,单位卡分表!A:A,0)),"未找到"),IF(LEFT(B37,1)="2",IFERROR(INDEX(技能卡分表!C:C,MATCH(B37,技能卡分表!A:A,0)),"未找到"),IF(LEFT(B37,1)="3",IFERROR(INDEX('永久加成分表（废弃）'!C:C,MATCH(B37,'永久加成分表（废弃）'!A:A,0)),"未找到"),IF(LEFT(B37,1)="4",IFERROR(INDEX(组件分表!D:D,MATCH(VALUE(LEFT(B37,4)),组件分表!A:A,0)),"未找到"),"不匹配"))))</f>
        <v>1</v>
      </c>
      <c r="D37" s="44">
        <f>IF(LEFT(B37,1)="1",IFERROR(INDEX(单位卡分表!E:E,MATCH(B37,单位卡分表!A:A,0)),"未找到"),IF(LEFT(B37,1)="2",IFERROR(INDEX(技能卡分表!E:E,MATCH(B37,技能卡分表!A:A,0)),"未找到"),IF(LEFT(B37,1)="3",IFERROR(INDEX('永久加成分表（废弃）'!E:E,MATCH(B37,'永久加成分表（废弃）'!A:A,0)),"未找到"),IF(LEFT(B37,1)="4",IFERROR(IF(INDEX(组件分表!D:D,MATCH(VALUE(LEFT(B37,4)),组件分表!A:A,0))=5,"",INDEX(组件分表!Y:Y,MATCH(VALUE(LEFT(B37,4)),组件分表!A:A,0))),"未找到"),"不匹配"))))</f>
        <v>1</v>
      </c>
      <c r="E37" s="44">
        <f t="shared" si="0"/>
        <v>42</v>
      </c>
      <c r="F37" s="44">
        <f>IF(LEFT(B37,1)="1",IFERROR(INDEX(单位卡分表!AL:AL,MATCH(B37,单位卡分表!A:A,0)),"未找到"),IF(LEFT(B37,1)="2",IFERROR(INDEX(技能卡分表!AJ:AJ,MATCH(B37,技能卡分表!A:A,0)),"未找到"),IF(LEFT(B37,1)="3",IFERROR(INDEX('永久加成分表（废弃）'!AC:AC,MATCH(B37,'永久加成分表（废弃）'!A:A,0)),"未找到"),IF(LEFT(B37,1)="4",IFERROR(IF(INDEX(组件分表!D:D,MATCH(VALUE(LEFT(B37,4)),组件分表!A:A,0))=5,"",INDEX(组件分表!Z:Z,MATCH(VALUE(LEFT(B37,4)),组件分表!A:A,0))),"未找到"),"不匹配"))))</f>
        <v>1</v>
      </c>
      <c r="G37" s="44">
        <f>IF(LEFT($B37,1)="1",IFERROR(INDEX(单位卡分表!F:F,MATCH($B37,单位卡分表!A:A,0)),"未找到"),IF(LEFT($B37,1)="2",IFERROR(INDEX(技能卡分表!F:F,MATCH($B37,技能卡分表!A:A,0)),"未找到"),IF(LEFT($B37,1)="3",IFERROR(INDEX('永久加成分表（废弃）'!F:F,MATCH($B37,'永久加成分表（废弃）'!A:A,0)),"未找到"),IF(LEFT($B37,1)="4",IFERROR(IF(INDEX(组件分表!D:D,MATCH(VALUE(LEFT($B37,4)),组件分表!A:A,0))=5,"",INDEX(组件分表!AA:AA,MATCH(VALUE(LEFT($B37,4)),组件分表!A:A,0))),"未找到"),"不匹配"))))</f>
        <v>3</v>
      </c>
      <c r="H37" s="44">
        <f>IF(LEFT($B37,1)="1",IFERROR(INDEX(单位卡分表!H:H,MATCH($B37,单位卡分表!A:A,0)),"未找到"),IF(LEFT($B37,1)="2",IFERROR(INDEX(技能卡分表!H:H,MATCH($B37,技能卡分表!A:A,0)),"未找到"),IF(LEFT($B37,1)="3",IFERROR(INDEX('永久加成分表（废弃）'!H:H,MATCH($B37,'永久加成分表（废弃）'!A:A,0)),"未找到"),IF(LEFT($B37,1)="4",RIGHT($B37,1),"不匹配"))))</f>
        <v>3</v>
      </c>
      <c r="I37" s="44">
        <f>卡牌数值表!J37</f>
        <v>0</v>
      </c>
      <c r="J37" s="44">
        <f>IF(卡牌数值表!L37=0,"",卡牌数值表!L37)</f>
        <v>6</v>
      </c>
      <c r="K37" s="44">
        <f>IF(卡牌数值表!M37=0,"",卡牌数值表!M37)</f>
        <v>36</v>
      </c>
      <c r="L37" s="44">
        <f>IF(卡牌数值表!N37=0,"",卡牌数值表!N37)</f>
        <v>13.6</v>
      </c>
      <c r="M37" s="44">
        <f>IF(卡牌数值表!O37=0,"",卡牌数值表!O37)</f>
        <v>0.65</v>
      </c>
      <c r="N37" s="44">
        <f>IF(卡牌数值表!P37=0,"",卡牌数值表!P37)</f>
        <v>0.12</v>
      </c>
      <c r="O37" s="44">
        <f>IF(卡牌数值表!Q37=0,"",卡牌数值表!Q37)</f>
        <v>1.66</v>
      </c>
      <c r="P37" s="44">
        <f>IF(卡牌数值表!R37=0,"",卡牌数值表!R37)</f>
        <v>1.47</v>
      </c>
      <c r="Q37" s="44" t="str">
        <f>IF(卡牌数值表!S37=0,"",卡牌数值表!S37)</f>
        <v/>
      </c>
      <c r="R37" s="44">
        <f>IF(OR(LEFT(B37,1)="1",LEFT(B37,1)="2"),卡牌数值表!H37,IF(AND(LEFT(B37,1)="4",C37&lt;&gt;5),卡牌数值表!H37,IF(LEFT(B37,1)="4","","")))</f>
        <v>100421</v>
      </c>
      <c r="S37" s="44">
        <f>IF(LEFT(B37,1)="1",IFERROR(INDEX(单位卡分表!K:K,MATCH(B37,单位卡分表!A:A,0)),"未找到"),IF(LEFT(B37,1)="2",IFERROR(INDEX(技能卡分表!K:K,MATCH(B37,技能卡分表!A:A,0)),"未找到"),IF(LEFT(B37,1)="3",IFERROR(INDEX('永久加成分表（废弃）'!K:K,MATCH(B37,'永久加成分表（废弃）'!A:A,0)),"未找到"),IF(LEFT(B37,1)="4",IFERROR(IF(INDEX(组件分表!D:D,MATCH(VALUE(LEFT(B37,4)),组件分表!A:A,0))=5,"",INDEX(组件分表!AB:AB,MATCH(VALUE(LEFT(B37,4)),组件分表!A:A,0))),"未找到"),"不匹配"))))</f>
        <v>1</v>
      </c>
      <c r="T37" s="44">
        <f>IF(LEFT(B37,1)="1",IFERROR(INDEX(单位卡分表!L:L,MATCH(B37,单位卡分表!A:A,0)),"未找到"),IF(LEFT(B37,1)="2",IFERROR(INDEX(技能卡分表!L:L,MATCH(B37,技能卡分表!A:A,0)),"未找到"),IF(LEFT(B37,1)="3",IFERROR(INDEX('永久加成分表（废弃）'!L:L,MATCH(B37,'永久加成分表（废弃）'!A:A,0)),"未找到"),IF(LEFT(B37,1)="4",IFERROR(IF(INDEX(组件分表!D:D,MATCH(VALUE(LEFT(B37,4)),组件分表!A:A,0))=5,"",INDEX(组件分表!AC:AC,MATCH(VALUE(LEFT(B37,4)),组件分表!A:A,0))),"未找到"),"不匹配"))))</f>
        <v>5</v>
      </c>
      <c r="U37" s="44"/>
      <c r="V37" s="44"/>
      <c r="W37" s="44">
        <f>IF(LEFT(B37,1)="1",IFERROR(IF(INDEX(单位卡分表!W:W,MATCH(B37,单位卡分表!A:A,0))=0,"",INDEX(单位卡分表!W:W,MATCH(B37,单位卡分表!A:A,0))),"未找到"),IF(LEFT(B37,1)="2",IFERROR(IF(INDEX(技能卡分表!W:W,MATCH(B37,技能卡分表!A:A,0))=0,"",INDEX(技能卡分表!W:W,MATCH(B37,技能卡分表!A:A,0))),"未找到"),IF(LEFT(B37,1)="3",IFERROR(IF(INDEX('永久加成分表（废弃）'!U:U,MATCH(B37,'永久加成分表（废弃）'!A:A,0))=0,"",INDEX('永久加成分表（废弃）'!U:U,MATCH(B37,'永久加成分表（废弃）'!A:A,0))),"未找到"),IF(LEFT(B37,1)="4",IFERROR(IF(INDEX("",MATCH(VALUE(LEFT(B37,4)),组件分表!A:A,0))=0,"",INDEX("",MATCH(VALUE(LEFT(B37,4)),组件分表!A:A,0))),"未找到"),"不匹配"))))</f>
        <v>57</v>
      </c>
      <c r="X37" s="44">
        <f>IF(LEFT(B37,1)="1",IFERROR(IF(INDEX(单位卡分表!X:X,MATCH(B37,单位卡分表!A:A,0))=0,"",INDEX(单位卡分表!X:X,MATCH(B37,单位卡分表!A:A,0))),"未找到"),IF(LEFT(B37,1)="2",IFERROR(IF(INDEX(技能卡分表!X:X,MATCH(B37,技能卡分表!A:A,0))=0,"",INDEX(技能卡分表!X:X,MATCH(B37,技能卡分表!A:A,0))),"未找到"),IF(LEFT(B37,1)="3",IFERROR(IF(INDEX('永久加成分表（废弃）'!V:V,MATCH(B37,'永久加成分表（废弃）'!A:A,0))=0,"",INDEX('永久加成分表（废弃）'!V:V,MATCH(B37,'永久加成分表（废弃）'!A:A,0))),"未找到"),IF(LEFT(B37,1)="4",IFERROR(IF(INDEX("",MATCH(VALUE(LEFT(B37,4)),组件分表!A:A,0))=0,"",INDEX("",MATCH(VALUE(LEFT(B37,4)),组件分表!A:A,0))),"未找到"),"不匹配"))))</f>
        <v>53</v>
      </c>
      <c r="Y37" s="44" t="str">
        <f>IF(LEFT(B37,1)="1",IFERROR(IF(INDEX(单位卡分表!Y:Y,MATCH(B37,单位卡分表!A:A,0))=0,"",INDEX(单位卡分表!Y:Y,MATCH(B37,单位卡分表!A:A,0))),"未找到"),IF(LEFT(B37,1)="2",IFERROR(IF(INDEX(技能卡分表!Y:Y,MATCH(B37,技能卡分表!A:A,0))=0,"",INDEX(技能卡分表!Y:Y,MATCH(B37,技能卡分表!A:A,0))),"未找到"),IF(LEFT(B37,1)="3",IFERROR(IF(INDEX('永久加成分表（废弃）'!W:W,MATCH(B37,'永久加成分表（废弃）'!A:A,0))=0,"",INDEX('永久加成分表（废弃）'!W:W,MATCH(B37,'永久加成分表（废弃）'!A:A,0))),"未找到"),IF(LEFT(B37,1)="4",IFERROR(IF(INDEX("",MATCH(VALUE(LEFT(B37,4)),组件分表!A:A,0))=0,"",INDEX("",MATCH(VALUE(LEFT(B37,4)),组件分表!A:A,0))),"未找到"),"不匹配"))))</f>
        <v/>
      </c>
      <c r="Z37" s="44" t="str">
        <f>IF(LEFT(B37,1)="1",IFERROR(IF(INDEX("",MATCH(B37,单位卡分表!A:A,0))=0,"",INDEX("",MATCH(B37,单位卡分表!A:A,0))),"未找到"),IF(LEFT(B37,1)="2",IFERROR(IF(INDEX(技能卡分表!Z:Z,MATCH(B37,技能卡分表!A:A,0))=0,"",INDEX(技能卡分表!Z:Z,MATCH(B37,技能卡分表!A:A,0))),"未找到"),IF(LEFT(B37,1)="3",IFERROR(IF(INDEX('永久加成分表（废弃）'!X:X,MATCH(B37,'永久加成分表（废弃）'!A:A,0))=0,"",INDEX('永久加成分表（废弃）'!X:X,MATCH(B37,'永久加成分表（废弃）'!A:A,0))),"未找到"),IF(LEFT(B37,1)="4",IFERROR(IF(INDEX(组件分表!U:U,MATCH(VALUE(LEFT(B37,4)),组件分表!A:A,0))=0,"",INDEX(组件分表!U:U,MATCH(VALUE(LEFT(B37,4)),组件分表!A:A,0))),"未找到"),"不匹配"))))</f>
        <v>未找到</v>
      </c>
      <c r="AA37" s="44" t="str">
        <f>IF(LEFT(B37,1)="1",IFERROR(IF(INDEX("",MATCH(B37,单位卡分表!A:A,0))=0,"",INDEX("",MATCH(B37,单位卡分表!A:A,0))),"未找到"),IF(LEFT(B37,1)="2",IFERROR(IF(INDEX(技能卡分表!AA:AA,MATCH(B37,技能卡分表!A:A,0))=0,"",INDEX(技能卡分表!AA:AA,MATCH(B37,技能卡分表!A:A,0))),"未找到"),IF(LEFT(B37,1)="3",IFERROR(IF(INDEX("",MATCH(B37,'永久加成分表（废弃）'!A:A,0))=0,"",INDEX("",MATCH(B37,'永久加成分表（废弃）'!A:A,0))),"未找到"),IF(LEFT(B37,1)="4",IFERROR(IF(INDEX("",MATCH(VALUE(LEFT(B37,4)),组件分表!A:A,0))=0,"",INDEX("",MATCH(VALUE(LEFT(B37,4)),组件分表!A:A,0))),"未找到"),"不匹配"))))</f>
        <v>未找到</v>
      </c>
      <c r="AB37" s="44">
        <f>IF(LEFT(B37,1)="1",IFERROR(INDEX(单位卡分表!I:I,MATCH(B37,单位卡分表!A:A,0)),"未找到"),IF(LEFT(B37,1)="2",IFERROR(INDEX(技能卡分表!I:I,MATCH(B37,技能卡分表!A:A,0)),"未找到"),IF(LEFT(B37,1)="3",IFERROR(INDEX('永久加成分表（废弃）'!I:I,MATCH(B37,'永久加成分表（废弃）'!A:A,0)),"未找到"),IF(LEFT(B37,1)="4",IFERROR(INDEX(组件分表!I:I,MATCH(VALUE(LEFT(B37,4)),组件分表!A:A,0)),"未找到"),"不匹配"))))</f>
        <v>0</v>
      </c>
      <c r="AC37" s="44" t="str">
        <f>IF(LEFT(B37,1)="1",IF(INDEX(单位卡分表!N:N,MATCH(B37,单位卡分表!A:A,0))=0,"",INDEX(单位卡分表!N:N,MATCH(B37,单位卡分表!A:A,0))),IF(AND(LEFT(B37,1)="4",C37=5),B37*100+1,""))</f>
        <v/>
      </c>
    </row>
    <row r="38" spans="1:29">
      <c r="A38" s="44" t="str">
        <f>IF(卡牌数值表!D38=0,"",卡牌数值表!D38)</f>
        <v/>
      </c>
      <c r="B38" s="44">
        <f>卡牌数值表!C38</f>
        <v>10043</v>
      </c>
      <c r="C38" s="44">
        <f>IF(LEFT(B38,1)="1",IFERROR(INDEX(单位卡分表!C:C,MATCH(B38,单位卡分表!A:A,0)),"未找到"),IF(LEFT(B38,1)="2",IFERROR(INDEX(技能卡分表!C:C,MATCH(B38,技能卡分表!A:A,0)),"未找到"),IF(LEFT(B38,1)="3",IFERROR(INDEX('永久加成分表（废弃）'!C:C,MATCH(B38,'永久加成分表（废弃）'!A:A,0)),"未找到"),IF(LEFT(B38,1)="4",IFERROR(INDEX(组件分表!D:D,MATCH(VALUE(LEFT(B38,4)),组件分表!A:A,0)),"未找到"),"不匹配"))))</f>
        <v>1</v>
      </c>
      <c r="D38" s="44">
        <f>IF(LEFT(B38,1)="1",IFERROR(INDEX(单位卡分表!E:E,MATCH(B38,单位卡分表!A:A,0)),"未找到"),IF(LEFT(B38,1)="2",IFERROR(INDEX(技能卡分表!E:E,MATCH(B38,技能卡分表!A:A,0)),"未找到"),IF(LEFT(B38,1)="3",IFERROR(INDEX('永久加成分表（废弃）'!E:E,MATCH(B38,'永久加成分表（废弃）'!A:A,0)),"未找到"),IF(LEFT(B38,1)="4",IFERROR(IF(INDEX(组件分表!D:D,MATCH(VALUE(LEFT(B38,4)),组件分表!A:A,0))=5,"",INDEX(组件分表!Y:Y,MATCH(VALUE(LEFT(B38,4)),组件分表!A:A,0))),"未找到"),"不匹配"))))</f>
        <v>1</v>
      </c>
      <c r="E38" s="44">
        <f t="shared" si="0"/>
        <v>43</v>
      </c>
      <c r="F38" s="44">
        <f>IF(LEFT(B38,1)="1",IFERROR(INDEX(单位卡分表!AL:AL,MATCH(B38,单位卡分表!A:A,0)),"未找到"),IF(LEFT(B38,1)="2",IFERROR(INDEX(技能卡分表!AJ:AJ,MATCH(B38,技能卡分表!A:A,0)),"未找到"),IF(LEFT(B38,1)="3",IFERROR(INDEX('永久加成分表（废弃）'!AC:AC,MATCH(B38,'永久加成分表（废弃）'!A:A,0)),"未找到"),IF(LEFT(B38,1)="4",IFERROR(IF(INDEX(组件分表!D:D,MATCH(VALUE(LEFT(B38,4)),组件分表!A:A,0))=5,"",INDEX(组件分表!Z:Z,MATCH(VALUE(LEFT(B38,4)),组件分表!A:A,0))),"未找到"),"不匹配"))))</f>
        <v>1</v>
      </c>
      <c r="G38" s="44">
        <f>IF(LEFT($B38,1)="1",IFERROR(INDEX(单位卡分表!F:F,MATCH($B38,单位卡分表!A:A,0)),"未找到"),IF(LEFT($B38,1)="2",IFERROR(INDEX(技能卡分表!F:F,MATCH($B38,技能卡分表!A:A,0)),"未找到"),IF(LEFT($B38,1)="3",IFERROR(INDEX('永久加成分表（废弃）'!F:F,MATCH($B38,'永久加成分表（废弃）'!A:A,0)),"未找到"),IF(LEFT($B38,1)="4",IFERROR(IF(INDEX(组件分表!D:D,MATCH(VALUE(LEFT($B38,4)),组件分表!A:A,0))=5,"",INDEX(组件分表!AA:AA,MATCH(VALUE(LEFT($B38,4)),组件分表!A:A,0))),"未找到"),"不匹配"))))</f>
        <v>3</v>
      </c>
      <c r="H38" s="44">
        <f>IF(LEFT($B38,1)="1",IFERROR(INDEX(单位卡分表!H:H,MATCH($B38,单位卡分表!A:A,0)),"未找到"),IF(LEFT($B38,1)="2",IFERROR(INDEX(技能卡分表!H:H,MATCH($B38,技能卡分表!A:A,0)),"未找到"),IF(LEFT($B38,1)="3",IFERROR(INDEX('永久加成分表（废弃）'!H:H,MATCH($B38,'永久加成分表（废弃）'!A:A,0)),"未找到"),IF(LEFT($B38,1)="4",RIGHT($B38,1),"不匹配"))))</f>
        <v>3</v>
      </c>
      <c r="I38" s="44">
        <f>卡牌数值表!J38</f>
        <v>0</v>
      </c>
      <c r="J38" s="44">
        <f>IF(卡牌数值表!L38=0,"",卡牌数值表!L38)</f>
        <v>3</v>
      </c>
      <c r="K38" s="44">
        <f>IF(卡牌数值表!M38=0,"",卡牌数值表!M38)</f>
        <v>48</v>
      </c>
      <c r="L38" s="44">
        <f>IF(卡牌数值表!N38=0,"",卡牌数值表!N38)</f>
        <v>13.6</v>
      </c>
      <c r="M38" s="44">
        <f>IF(卡牌数值表!O38=0,"",卡牌数值表!O38)</f>
        <v>0.65</v>
      </c>
      <c r="N38" s="44">
        <f>IF(卡牌数值表!P38=0,"",卡牌数值表!P38)</f>
        <v>0.12</v>
      </c>
      <c r="O38" s="44">
        <f>IF(卡牌数值表!Q38=0,"",卡牌数值表!Q38)</f>
        <v>1.66</v>
      </c>
      <c r="P38" s="44">
        <f>IF(卡牌数值表!R38=0,"",卡牌数值表!R38)</f>
        <v>1.47</v>
      </c>
      <c r="Q38" s="44" t="str">
        <f>IF(卡牌数值表!S38=0,"",卡牌数值表!S38)</f>
        <v/>
      </c>
      <c r="R38" s="44">
        <f>IF(OR(LEFT(B38,1)="1",LEFT(B38,1)="2"),卡牌数值表!H38,IF(AND(LEFT(B38,1)="4",C38&lt;&gt;5),卡牌数值表!H38,IF(LEFT(B38,1)="4","","")))</f>
        <v>100431</v>
      </c>
      <c r="S38" s="44">
        <f>IF(LEFT(B38,1)="1",IFERROR(INDEX(单位卡分表!K:K,MATCH(B38,单位卡分表!A:A,0)),"未找到"),IF(LEFT(B38,1)="2",IFERROR(INDEX(技能卡分表!K:K,MATCH(B38,技能卡分表!A:A,0)),"未找到"),IF(LEFT(B38,1)="3",IFERROR(INDEX('永久加成分表（废弃）'!K:K,MATCH(B38,'永久加成分表（废弃）'!A:A,0)),"未找到"),IF(LEFT(B38,1)="4",IFERROR(IF(INDEX(组件分表!D:D,MATCH(VALUE(LEFT(B38,4)),组件分表!A:A,0))=5,"",INDEX(组件分表!AB:AB,MATCH(VALUE(LEFT(B38,4)),组件分表!A:A,0))),"未找到"),"不匹配"))))</f>
        <v>1</v>
      </c>
      <c r="T38" s="44">
        <f>IF(LEFT(B38,1)="1",IFERROR(INDEX(单位卡分表!L:L,MATCH(B38,单位卡分表!A:A,0)),"未找到"),IF(LEFT(B38,1)="2",IFERROR(INDEX(技能卡分表!L:L,MATCH(B38,技能卡分表!A:A,0)),"未找到"),IF(LEFT(B38,1)="3",IFERROR(INDEX('永久加成分表（废弃）'!L:L,MATCH(B38,'永久加成分表（废弃）'!A:A,0)),"未找到"),IF(LEFT(B38,1)="4",IFERROR(IF(INDEX(组件分表!D:D,MATCH(VALUE(LEFT(B38,4)),组件分表!A:A,0))=5,"",INDEX(组件分表!AC:AC,MATCH(VALUE(LEFT(B38,4)),组件分表!A:A,0))),"未找到"),"不匹配"))))</f>
        <v>2</v>
      </c>
      <c r="U38" s="44"/>
      <c r="V38" s="44"/>
      <c r="W38" s="44">
        <f>IF(LEFT(B38,1)="1",IFERROR(IF(INDEX(单位卡分表!W:W,MATCH(B38,单位卡分表!A:A,0))=0,"",INDEX(单位卡分表!W:W,MATCH(B38,单位卡分表!A:A,0))),"未找到"),IF(LEFT(B38,1)="2",IFERROR(IF(INDEX(技能卡分表!W:W,MATCH(B38,技能卡分表!A:A,0))=0,"",INDEX(技能卡分表!W:W,MATCH(B38,技能卡分表!A:A,0))),"未找到"),IF(LEFT(B38,1)="3",IFERROR(IF(INDEX('永久加成分表（废弃）'!U:U,MATCH(B38,'永久加成分表（废弃）'!A:A,0))=0,"",INDEX('永久加成分表（废弃）'!U:U,MATCH(B38,'永久加成分表（废弃）'!A:A,0))),"未找到"),IF(LEFT(B38,1)="4",IFERROR(IF(INDEX("",MATCH(VALUE(LEFT(B38,4)),组件分表!A:A,0))=0,"",INDEX("",MATCH(VALUE(LEFT(B38,4)),组件分表!A:A,0))),"未找到"),"不匹配"))))</f>
        <v>57</v>
      </c>
      <c r="X38" s="44">
        <f>IF(LEFT(B38,1)="1",IFERROR(IF(INDEX(单位卡分表!X:X,MATCH(B38,单位卡分表!A:A,0))=0,"",INDEX(单位卡分表!X:X,MATCH(B38,单位卡分表!A:A,0))),"未找到"),IF(LEFT(B38,1)="2",IFERROR(IF(INDEX(技能卡分表!X:X,MATCH(B38,技能卡分表!A:A,0))=0,"",INDEX(技能卡分表!X:X,MATCH(B38,技能卡分表!A:A,0))),"未找到"),IF(LEFT(B38,1)="3",IFERROR(IF(INDEX('永久加成分表（废弃）'!V:V,MATCH(B38,'永久加成分表（废弃）'!A:A,0))=0,"",INDEX('永久加成分表（废弃）'!V:V,MATCH(B38,'永久加成分表（废弃）'!A:A,0))),"未找到"),IF(LEFT(B38,1)="4",IFERROR(IF(INDEX("",MATCH(VALUE(LEFT(B38,4)),组件分表!A:A,0))=0,"",INDEX("",MATCH(VALUE(LEFT(B38,4)),组件分表!A:A,0))),"未找到"),"不匹配"))))</f>
        <v>12</v>
      </c>
      <c r="Y38" s="44" t="str">
        <f>IF(LEFT(B38,1)="1",IFERROR(IF(INDEX(单位卡分表!Y:Y,MATCH(B38,单位卡分表!A:A,0))=0,"",INDEX(单位卡分表!Y:Y,MATCH(B38,单位卡分表!A:A,0))),"未找到"),IF(LEFT(B38,1)="2",IFERROR(IF(INDEX(技能卡分表!Y:Y,MATCH(B38,技能卡分表!A:A,0))=0,"",INDEX(技能卡分表!Y:Y,MATCH(B38,技能卡分表!A:A,0))),"未找到"),IF(LEFT(B38,1)="3",IFERROR(IF(INDEX('永久加成分表（废弃）'!W:W,MATCH(B38,'永久加成分表（废弃）'!A:A,0))=0,"",INDEX('永久加成分表（废弃）'!W:W,MATCH(B38,'永久加成分表（废弃）'!A:A,0))),"未找到"),IF(LEFT(B38,1)="4",IFERROR(IF(INDEX("",MATCH(VALUE(LEFT(B38,4)),组件分表!A:A,0))=0,"",INDEX("",MATCH(VALUE(LEFT(B38,4)),组件分表!A:A,0))),"未找到"),"不匹配"))))</f>
        <v/>
      </c>
      <c r="Z38" s="44" t="str">
        <f>IF(LEFT(B38,1)="1",IFERROR(IF(INDEX("",MATCH(B38,单位卡分表!A:A,0))=0,"",INDEX("",MATCH(B38,单位卡分表!A:A,0))),"未找到"),IF(LEFT(B38,1)="2",IFERROR(IF(INDEX(技能卡分表!Z:Z,MATCH(B38,技能卡分表!A:A,0))=0,"",INDEX(技能卡分表!Z:Z,MATCH(B38,技能卡分表!A:A,0))),"未找到"),IF(LEFT(B38,1)="3",IFERROR(IF(INDEX('永久加成分表（废弃）'!X:X,MATCH(B38,'永久加成分表（废弃）'!A:A,0))=0,"",INDEX('永久加成分表（废弃）'!X:X,MATCH(B38,'永久加成分表（废弃）'!A:A,0))),"未找到"),IF(LEFT(B38,1)="4",IFERROR(IF(INDEX(组件分表!U:U,MATCH(VALUE(LEFT(B38,4)),组件分表!A:A,0))=0,"",INDEX(组件分表!U:U,MATCH(VALUE(LEFT(B38,4)),组件分表!A:A,0))),"未找到"),"不匹配"))))</f>
        <v>未找到</v>
      </c>
      <c r="AA38" s="44" t="str">
        <f>IF(LEFT(B38,1)="1",IFERROR(IF(INDEX("",MATCH(B38,单位卡分表!A:A,0))=0,"",INDEX("",MATCH(B38,单位卡分表!A:A,0))),"未找到"),IF(LEFT(B38,1)="2",IFERROR(IF(INDEX(技能卡分表!AA:AA,MATCH(B38,技能卡分表!A:A,0))=0,"",INDEX(技能卡分表!AA:AA,MATCH(B38,技能卡分表!A:A,0))),"未找到"),IF(LEFT(B38,1)="3",IFERROR(IF(INDEX("",MATCH(B38,'永久加成分表（废弃）'!A:A,0))=0,"",INDEX("",MATCH(B38,'永久加成分表（废弃）'!A:A,0))),"未找到"),IF(LEFT(B38,1)="4",IFERROR(IF(INDEX("",MATCH(VALUE(LEFT(B38,4)),组件分表!A:A,0))=0,"",INDEX("",MATCH(VALUE(LEFT(B38,4)),组件分表!A:A,0))),"未找到"),"不匹配"))))</f>
        <v>未找到</v>
      </c>
      <c r="AB38" s="44">
        <f>IF(LEFT(B38,1)="1",IFERROR(INDEX(单位卡分表!I:I,MATCH(B38,单位卡分表!A:A,0)),"未找到"),IF(LEFT(B38,1)="2",IFERROR(INDEX(技能卡分表!I:I,MATCH(B38,技能卡分表!A:A,0)),"未找到"),IF(LEFT(B38,1)="3",IFERROR(INDEX('永久加成分表（废弃）'!I:I,MATCH(B38,'永久加成分表（废弃）'!A:A,0)),"未找到"),IF(LEFT(B38,1)="4",IFERROR(INDEX(组件分表!I:I,MATCH(VALUE(LEFT(B38,4)),组件分表!A:A,0)),"未找到"),"不匹配"))))</f>
        <v>0</v>
      </c>
      <c r="AC38" s="44" t="str">
        <f>IF(LEFT(B38,1)="1",IF(INDEX(单位卡分表!N:N,MATCH(B38,单位卡分表!A:A,0))=0,"",INDEX(单位卡分表!N:N,MATCH(B38,单位卡分表!A:A,0))),IF(AND(LEFT(B38,1)="4",C38=5),B38*100+1,""))</f>
        <v/>
      </c>
    </row>
    <row r="39" spans="1:29">
      <c r="A39" s="44" t="str">
        <f>IF(卡牌数值表!D39=0,"",卡牌数值表!D39)</f>
        <v/>
      </c>
      <c r="B39" s="44">
        <f>卡牌数值表!C39</f>
        <v>10044</v>
      </c>
      <c r="C39" s="44">
        <f>IF(LEFT(B39,1)="1",IFERROR(INDEX(单位卡分表!C:C,MATCH(B39,单位卡分表!A:A,0)),"未找到"),IF(LEFT(B39,1)="2",IFERROR(INDEX(技能卡分表!C:C,MATCH(B39,技能卡分表!A:A,0)),"未找到"),IF(LEFT(B39,1)="3",IFERROR(INDEX('永久加成分表（废弃）'!C:C,MATCH(B39,'永久加成分表（废弃）'!A:A,0)),"未找到"),IF(LEFT(B39,1)="4",IFERROR(INDEX(组件分表!D:D,MATCH(VALUE(LEFT(B39,4)),组件分表!A:A,0)),"未找到"),"不匹配"))))</f>
        <v>6</v>
      </c>
      <c r="D39" s="44">
        <f>IF(LEFT(B39,1)="1",IFERROR(INDEX(单位卡分表!E:E,MATCH(B39,单位卡分表!A:A,0)),"未找到"),IF(LEFT(B39,1)="2",IFERROR(INDEX(技能卡分表!E:E,MATCH(B39,技能卡分表!A:A,0)),"未找到"),IF(LEFT(B39,1)="3",IFERROR(INDEX('永久加成分表（废弃）'!E:E,MATCH(B39,'永久加成分表（废弃）'!A:A,0)),"未找到"),IF(LEFT(B39,1)="4",IFERROR(IF(INDEX(组件分表!D:D,MATCH(VALUE(LEFT(B39,4)),组件分表!A:A,0))=5,"",INDEX(组件分表!Y:Y,MATCH(VALUE(LEFT(B39,4)),组件分表!A:A,0))),"未找到"),"不匹配"))))</f>
        <v>1</v>
      </c>
      <c r="E39" s="44">
        <f t="shared" si="0"/>
        <v>44</v>
      </c>
      <c r="F39" s="44">
        <f>IF(LEFT(B39,1)="1",IFERROR(INDEX(单位卡分表!AL:AL,MATCH(B39,单位卡分表!A:A,0)),"未找到"),IF(LEFT(B39,1)="2",IFERROR(INDEX(技能卡分表!AJ:AJ,MATCH(B39,技能卡分表!A:A,0)),"未找到"),IF(LEFT(B39,1)="3",IFERROR(INDEX('永久加成分表（废弃）'!AC:AC,MATCH(B39,'永久加成分表（废弃）'!A:A,0)),"未找到"),IF(LEFT(B39,1)="4",IFERROR(IF(INDEX(组件分表!D:D,MATCH(VALUE(LEFT(B39,4)),组件分表!A:A,0))=5,"",INDEX(组件分表!Z:Z,MATCH(VALUE(LEFT(B39,4)),组件分表!A:A,0))),"未找到"),"不匹配"))))</f>
        <v>1</v>
      </c>
      <c r="G39" s="44">
        <f>IF(LEFT($B39,1)="1",IFERROR(INDEX(单位卡分表!F:F,MATCH($B39,单位卡分表!A:A,0)),"未找到"),IF(LEFT($B39,1)="2",IFERROR(INDEX(技能卡分表!F:F,MATCH($B39,技能卡分表!A:A,0)),"未找到"),IF(LEFT($B39,1)="3",IFERROR(INDEX('永久加成分表（废弃）'!F:F,MATCH($B39,'永久加成分表（废弃）'!A:A,0)),"未找到"),IF(LEFT($B39,1)="4",IFERROR(IF(INDEX(组件分表!D:D,MATCH(VALUE(LEFT($B39,4)),组件分表!A:A,0))=5,"",INDEX(组件分表!AA:AA,MATCH(VALUE(LEFT($B39,4)),组件分表!A:A,0))),"未找到"),"不匹配"))))</f>
        <v>2</v>
      </c>
      <c r="H39" s="44">
        <f>IF(LEFT($B39,1)="1",IFERROR(INDEX(单位卡分表!H:H,MATCH($B39,单位卡分表!A:A,0)),"未找到"),IF(LEFT($B39,1)="2",IFERROR(INDEX(技能卡分表!H:H,MATCH($B39,技能卡分表!A:A,0)),"未找到"),IF(LEFT($B39,1)="3",IFERROR(INDEX('永久加成分表（废弃）'!H:H,MATCH($B39,'永久加成分表（废弃）'!A:A,0)),"未找到"),IF(LEFT($B39,1)="4",RIGHT($B39,1),"不匹配"))))</f>
        <v>3</v>
      </c>
      <c r="I39" s="44">
        <f>卡牌数值表!J39</f>
        <v>0</v>
      </c>
      <c r="J39" s="44">
        <f>IF(卡牌数值表!L39=0,"",卡牌数值表!L39)</f>
        <v>3</v>
      </c>
      <c r="K39" s="44">
        <f>IF(卡牌数值表!M39=0,"",卡牌数值表!M39)</f>
        <v>1</v>
      </c>
      <c r="L39" s="44">
        <f>IF(卡牌数值表!N39=0,"",卡牌数值表!N39)</f>
        <v>11.4</v>
      </c>
      <c r="M39" s="44">
        <f>IF(卡牌数值表!O39=0,"",卡牌数值表!O39)</f>
        <v>0.5</v>
      </c>
      <c r="N39" s="44">
        <f>IF(卡牌数值表!P39=0,"",卡牌数值表!P39)</f>
        <v>0.1</v>
      </c>
      <c r="O39" s="44">
        <f>IF(卡牌数值表!Q39=0,"",卡牌数值表!Q39)</f>
        <v>0.44</v>
      </c>
      <c r="P39" s="44">
        <f>IF(卡牌数值表!R39=0,"",卡牌数值表!R39)</f>
        <v>1.47</v>
      </c>
      <c r="Q39" s="44" t="str">
        <f>IF(卡牌数值表!S39=0,"",卡牌数值表!S39)</f>
        <v/>
      </c>
      <c r="R39" s="44">
        <f>IF(OR(LEFT(B39,1)="1",LEFT(B39,1)="2"),卡牌数值表!H39,IF(AND(LEFT(B39,1)="4",C39&lt;&gt;5),卡牌数值表!H39,IF(LEFT(B39,1)="4","","")))</f>
        <v>100441</v>
      </c>
      <c r="S39" s="44">
        <f>IF(LEFT(B39,1)="1",IFERROR(INDEX(单位卡分表!K:K,MATCH(B39,单位卡分表!A:A,0)),"未找到"),IF(LEFT(B39,1)="2",IFERROR(INDEX(技能卡分表!K:K,MATCH(B39,技能卡分表!A:A,0)),"未找到"),IF(LEFT(B39,1)="3",IFERROR(INDEX('永久加成分表（废弃）'!K:K,MATCH(B39,'永久加成分表（废弃）'!A:A,0)),"未找到"),IF(LEFT(B39,1)="4",IFERROR(IF(INDEX(组件分表!D:D,MATCH(VALUE(LEFT(B39,4)),组件分表!A:A,0))=5,"",INDEX(组件分表!AB:AB,MATCH(VALUE(LEFT(B39,4)),组件分表!A:A,0))),"未找到"),"不匹配"))))</f>
        <v>1</v>
      </c>
      <c r="T39" s="44">
        <f>IF(LEFT(B39,1)="1",IFERROR(INDEX(单位卡分表!L:L,MATCH(B39,单位卡分表!A:A,0)),"未找到"),IF(LEFT(B39,1)="2",IFERROR(INDEX(技能卡分表!L:L,MATCH(B39,技能卡分表!A:A,0)),"未找到"),IF(LEFT(B39,1)="3",IFERROR(INDEX('永久加成分表（废弃）'!L:L,MATCH(B39,'永久加成分表（废弃）'!A:A,0)),"未找到"),IF(LEFT(B39,1)="4",IFERROR(IF(INDEX(组件分表!D:D,MATCH(VALUE(LEFT(B39,4)),组件分表!A:A,0))=5,"",INDEX(组件分表!AC:AC,MATCH(VALUE(LEFT(B39,4)),组件分表!A:A,0))),"未找到"),"不匹配"))))</f>
        <v>3</v>
      </c>
      <c r="U39" s="44"/>
      <c r="V39" s="44"/>
      <c r="W39" s="44" t="str">
        <f>IF(LEFT(B39,1)="1",IFERROR(IF(INDEX(单位卡分表!W:W,MATCH(B39,单位卡分表!A:A,0))=0,"",INDEX(单位卡分表!W:W,MATCH(B39,单位卡分表!A:A,0))),"未找到"),IF(LEFT(B39,1)="2",IFERROR(IF(INDEX(技能卡分表!W:W,MATCH(B39,技能卡分表!A:A,0))=0,"",INDEX(技能卡分表!W:W,MATCH(B39,技能卡分表!A:A,0))),"未找到"),IF(LEFT(B39,1)="3",IFERROR(IF(INDEX('永久加成分表（废弃）'!U:U,MATCH(B39,'永久加成分表（废弃）'!A:A,0))=0,"",INDEX('永久加成分表（废弃）'!U:U,MATCH(B39,'永久加成分表（废弃）'!A:A,0))),"未找到"),IF(LEFT(B39,1)="4",IFERROR(IF(INDEX("",MATCH(VALUE(LEFT(B39,4)),组件分表!A:A,0))=0,"",INDEX("",MATCH(VALUE(LEFT(B39,4)),组件分表!A:A,0))),"未找到"),"不匹配"))))</f>
        <v/>
      </c>
      <c r="X39" s="44" t="str">
        <f>IF(LEFT(B39,1)="1",IFERROR(IF(INDEX(单位卡分表!X:X,MATCH(B39,单位卡分表!A:A,0))=0,"",INDEX(单位卡分表!X:X,MATCH(B39,单位卡分表!A:A,0))),"未找到"),IF(LEFT(B39,1)="2",IFERROR(IF(INDEX(技能卡分表!X:X,MATCH(B39,技能卡分表!A:A,0))=0,"",INDEX(技能卡分表!X:X,MATCH(B39,技能卡分表!A:A,0))),"未找到"),IF(LEFT(B39,1)="3",IFERROR(IF(INDEX('永久加成分表（废弃）'!V:V,MATCH(B39,'永久加成分表（废弃）'!A:A,0))=0,"",INDEX('永久加成分表（废弃）'!V:V,MATCH(B39,'永久加成分表（废弃）'!A:A,0))),"未找到"),IF(LEFT(B39,1)="4",IFERROR(IF(INDEX("",MATCH(VALUE(LEFT(B39,4)),组件分表!A:A,0))=0,"",INDEX("",MATCH(VALUE(LEFT(B39,4)),组件分表!A:A,0))),"未找到"),"不匹配"))))</f>
        <v/>
      </c>
      <c r="Y39" s="44" t="str">
        <f>IF(LEFT(B39,1)="1",IFERROR(IF(INDEX(单位卡分表!Y:Y,MATCH(B39,单位卡分表!A:A,0))=0,"",INDEX(单位卡分表!Y:Y,MATCH(B39,单位卡分表!A:A,0))),"未找到"),IF(LEFT(B39,1)="2",IFERROR(IF(INDEX(技能卡分表!Y:Y,MATCH(B39,技能卡分表!A:A,0))=0,"",INDEX(技能卡分表!Y:Y,MATCH(B39,技能卡分表!A:A,0))),"未找到"),IF(LEFT(B39,1)="3",IFERROR(IF(INDEX('永久加成分表（废弃）'!W:W,MATCH(B39,'永久加成分表（废弃）'!A:A,0))=0,"",INDEX('永久加成分表（废弃）'!W:W,MATCH(B39,'永久加成分表（废弃）'!A:A,0))),"未找到"),IF(LEFT(B39,1)="4",IFERROR(IF(INDEX("",MATCH(VALUE(LEFT(B39,4)),组件分表!A:A,0))=0,"",INDEX("",MATCH(VALUE(LEFT(B39,4)),组件分表!A:A,0))),"未找到"),"不匹配"))))</f>
        <v/>
      </c>
      <c r="Z39" s="44" t="str">
        <f>IF(LEFT(B39,1)="1",IFERROR(IF(INDEX("",MATCH(B39,单位卡分表!A:A,0))=0,"",INDEX("",MATCH(B39,单位卡分表!A:A,0))),"未找到"),IF(LEFT(B39,1)="2",IFERROR(IF(INDEX(技能卡分表!Z:Z,MATCH(B39,技能卡分表!A:A,0))=0,"",INDEX(技能卡分表!Z:Z,MATCH(B39,技能卡分表!A:A,0))),"未找到"),IF(LEFT(B39,1)="3",IFERROR(IF(INDEX('永久加成分表（废弃）'!X:X,MATCH(B39,'永久加成分表（废弃）'!A:A,0))=0,"",INDEX('永久加成分表（废弃）'!X:X,MATCH(B39,'永久加成分表（废弃）'!A:A,0))),"未找到"),IF(LEFT(B39,1)="4",IFERROR(IF(INDEX(组件分表!U:U,MATCH(VALUE(LEFT(B39,4)),组件分表!A:A,0))=0,"",INDEX(组件分表!U:U,MATCH(VALUE(LEFT(B39,4)),组件分表!A:A,0))),"未找到"),"不匹配"))))</f>
        <v>未找到</v>
      </c>
      <c r="AA39" s="44" t="str">
        <f>IF(LEFT(B39,1)="1",IFERROR(IF(INDEX("",MATCH(B39,单位卡分表!A:A,0))=0,"",INDEX("",MATCH(B39,单位卡分表!A:A,0))),"未找到"),IF(LEFT(B39,1)="2",IFERROR(IF(INDEX(技能卡分表!AA:AA,MATCH(B39,技能卡分表!A:A,0))=0,"",INDEX(技能卡分表!AA:AA,MATCH(B39,技能卡分表!A:A,0))),"未找到"),IF(LEFT(B39,1)="3",IFERROR(IF(INDEX("",MATCH(B39,'永久加成分表（废弃）'!A:A,0))=0,"",INDEX("",MATCH(B39,'永久加成分表（废弃）'!A:A,0))),"未找到"),IF(LEFT(B39,1)="4",IFERROR(IF(INDEX("",MATCH(VALUE(LEFT(B39,4)),组件分表!A:A,0))=0,"",INDEX("",MATCH(VALUE(LEFT(B39,4)),组件分表!A:A,0))),"未找到"),"不匹配"))))</f>
        <v>未找到</v>
      </c>
      <c r="AB39" s="44">
        <f>IF(LEFT(B39,1)="1",IFERROR(INDEX(单位卡分表!I:I,MATCH(B39,单位卡分表!A:A,0)),"未找到"),IF(LEFT(B39,1)="2",IFERROR(INDEX(技能卡分表!I:I,MATCH(B39,技能卡分表!A:A,0)),"未找到"),IF(LEFT(B39,1)="3",IFERROR(INDEX('永久加成分表（废弃）'!I:I,MATCH(B39,'永久加成分表（废弃）'!A:A,0)),"未找到"),IF(LEFT(B39,1)="4",IFERROR(INDEX(组件分表!I:I,MATCH(VALUE(LEFT(B39,4)),组件分表!A:A,0)),"未找到"),"不匹配"))))</f>
        <v>0</v>
      </c>
      <c r="AC39" s="44" t="str">
        <f>IF(LEFT(B39,1)="1",IF(INDEX(单位卡分表!N:N,MATCH(B39,单位卡分表!A:A,0))=0,"",INDEX(单位卡分表!N:N,MATCH(B39,单位卡分表!A:A,0))),IF(AND(LEFT(B39,1)="4",C39=5),B39*100+1,""))</f>
        <v/>
      </c>
    </row>
    <row r="40" spans="1:29">
      <c r="A40" s="44" t="str">
        <f>IF(卡牌数值表!D40=0,"",卡牌数值表!D40)</f>
        <v/>
      </c>
      <c r="B40" s="44">
        <f>卡牌数值表!C40</f>
        <v>10045</v>
      </c>
      <c r="C40" s="44">
        <f>IF(LEFT(B40,1)="1",IFERROR(INDEX(单位卡分表!C:C,MATCH(B40,单位卡分表!A:A,0)),"未找到"),IF(LEFT(B40,1)="2",IFERROR(INDEX(技能卡分表!C:C,MATCH(B40,技能卡分表!A:A,0)),"未找到"),IF(LEFT(B40,1)="3",IFERROR(INDEX('永久加成分表（废弃）'!C:C,MATCH(B40,'永久加成分表（废弃）'!A:A,0)),"未找到"),IF(LEFT(B40,1)="4",IFERROR(INDEX(组件分表!D:D,MATCH(VALUE(LEFT(B40,4)),组件分表!A:A,0)),"未找到"),"不匹配"))))</f>
        <v>1</v>
      </c>
      <c r="D40" s="44">
        <f>IF(LEFT(B40,1)="1",IFERROR(INDEX(单位卡分表!E:E,MATCH(B40,单位卡分表!A:A,0)),"未找到"),IF(LEFT(B40,1)="2",IFERROR(INDEX(技能卡分表!E:E,MATCH(B40,技能卡分表!A:A,0)),"未找到"),IF(LEFT(B40,1)="3",IFERROR(INDEX('永久加成分表（废弃）'!E:E,MATCH(B40,'永久加成分表（废弃）'!A:A,0)),"未找到"),IF(LEFT(B40,1)="4",IFERROR(IF(INDEX(组件分表!D:D,MATCH(VALUE(LEFT(B40,4)),组件分表!A:A,0))=5,"",INDEX(组件分表!Y:Y,MATCH(VALUE(LEFT(B40,4)),组件分表!A:A,0))),"未找到"),"不匹配"))))</f>
        <v>1</v>
      </c>
      <c r="E40" s="44">
        <f t="shared" si="0"/>
        <v>45</v>
      </c>
      <c r="F40" s="44">
        <f>IF(LEFT(B40,1)="1",IFERROR(INDEX(单位卡分表!AL:AL,MATCH(B40,单位卡分表!A:A,0)),"未找到"),IF(LEFT(B40,1)="2",IFERROR(INDEX(技能卡分表!AJ:AJ,MATCH(B40,技能卡分表!A:A,0)),"未找到"),IF(LEFT(B40,1)="3",IFERROR(INDEX('永久加成分表（废弃）'!AC:AC,MATCH(B40,'永久加成分表（废弃）'!A:A,0)),"未找到"),IF(LEFT(B40,1)="4",IFERROR(IF(INDEX(组件分表!D:D,MATCH(VALUE(LEFT(B40,4)),组件分表!A:A,0))=5,"",INDEX(组件分表!Z:Z,MATCH(VALUE(LEFT(B40,4)),组件分表!A:A,0))),"未找到"),"不匹配"))))</f>
        <v>1</v>
      </c>
      <c r="G40" s="44">
        <f>IF(LEFT($B40,1)="1",IFERROR(INDEX(单位卡分表!F:F,MATCH($B40,单位卡分表!A:A,0)),"未找到"),IF(LEFT($B40,1)="2",IFERROR(INDEX(技能卡分表!F:F,MATCH($B40,技能卡分表!A:A,0)),"未找到"),IF(LEFT($B40,1)="3",IFERROR(INDEX('永久加成分表（废弃）'!F:F,MATCH($B40,'永久加成分表（废弃）'!A:A,0)),"未找到"),IF(LEFT($B40,1)="4",IFERROR(IF(INDEX(组件分表!D:D,MATCH(VALUE(LEFT($B40,4)),组件分表!A:A,0))=5,"",INDEX(组件分表!AA:AA,MATCH(VALUE(LEFT($B40,4)),组件分表!A:A,0))),"未找到"),"不匹配"))))</f>
        <v>1</v>
      </c>
      <c r="H40" s="44">
        <f>IF(LEFT($B40,1)="1",IFERROR(INDEX(单位卡分表!H:H,MATCH($B40,单位卡分表!A:A,0)),"未找到"),IF(LEFT($B40,1)="2",IFERROR(INDEX(技能卡分表!H:H,MATCH($B40,技能卡分表!A:A,0)),"未找到"),IF(LEFT($B40,1)="3",IFERROR(INDEX('永久加成分表（废弃）'!H:H,MATCH($B40,'永久加成分表（废弃）'!A:A,0)),"未找到"),IF(LEFT($B40,1)="4",RIGHT($B40,1),"不匹配"))))</f>
        <v>4</v>
      </c>
      <c r="I40" s="44">
        <f>卡牌数值表!J40</f>
        <v>0</v>
      </c>
      <c r="J40" s="44" t="str">
        <f>IF(卡牌数值表!L40=0,"",卡牌数值表!L40)</f>
        <v/>
      </c>
      <c r="K40" s="44">
        <f>IF(卡牌数值表!M40=0,"",卡牌数值表!M40)</f>
        <v>72</v>
      </c>
      <c r="L40" s="44">
        <f>IF(卡牌数值表!N40=0,"",卡牌数值表!N40)</f>
        <v>13.6</v>
      </c>
      <c r="M40" s="44">
        <f>IF(卡牌数值表!O40=0,"",卡牌数值表!O40)</f>
        <v>0.65</v>
      </c>
      <c r="N40" s="44">
        <f>IF(卡牌数值表!P40=0,"",卡牌数值表!P40)</f>
        <v>0.12</v>
      </c>
      <c r="O40" s="44">
        <f>IF(卡牌数值表!Q40=0,"",卡牌数值表!Q40)</f>
        <v>1.66</v>
      </c>
      <c r="P40" s="44">
        <f>IF(卡牌数值表!R40=0,"",卡牌数值表!R40)</f>
        <v>1.47</v>
      </c>
      <c r="Q40" s="44" t="str">
        <f>IF(卡牌数值表!S40=0,"",卡牌数值表!S40)</f>
        <v/>
      </c>
      <c r="R40" s="44">
        <f>IF(OR(LEFT(B40,1)="1",LEFT(B40,1)="2"),卡牌数值表!H40,IF(AND(LEFT(B40,1)="4",C40&lt;&gt;5),卡牌数值表!H40,IF(LEFT(B40,1)="4","","")))</f>
        <v>100451</v>
      </c>
      <c r="S40" s="44">
        <f>IF(LEFT(B40,1)="1",IFERROR(INDEX(单位卡分表!K:K,MATCH(B40,单位卡分表!A:A,0)),"未找到"),IF(LEFT(B40,1)="2",IFERROR(INDEX(技能卡分表!K:K,MATCH(B40,技能卡分表!A:A,0)),"未找到"),IF(LEFT(B40,1)="3",IFERROR(INDEX('永久加成分表（废弃）'!K:K,MATCH(B40,'永久加成分表（废弃）'!A:A,0)),"未找到"),IF(LEFT(B40,1)="4",IFERROR(IF(INDEX(组件分表!D:D,MATCH(VALUE(LEFT(B40,4)),组件分表!A:A,0))=5,"",INDEX(组件分表!AB:AB,MATCH(VALUE(LEFT(B40,4)),组件分表!A:A,0))),"未找到"),"不匹配"))))</f>
        <v>1</v>
      </c>
      <c r="T40" s="44">
        <f>IF(LEFT(B40,1)="1",IFERROR(INDEX(单位卡分表!L:L,MATCH(B40,单位卡分表!A:A,0)),"未找到"),IF(LEFT(B40,1)="2",IFERROR(INDEX(技能卡分表!L:L,MATCH(B40,技能卡分表!A:A,0)),"未找到"),IF(LEFT(B40,1)="3",IFERROR(INDEX('永久加成分表（废弃）'!L:L,MATCH(B40,'永久加成分表（废弃）'!A:A,0)),"未找到"),IF(LEFT(B40,1)="4",IFERROR(IF(INDEX(组件分表!D:D,MATCH(VALUE(LEFT(B40,4)),组件分表!A:A,0))=5,"",INDEX(组件分表!AC:AC,MATCH(VALUE(LEFT(B40,4)),组件分表!A:A,0))),"未找到"),"不匹配"))))</f>
        <v>4</v>
      </c>
      <c r="U40" s="44"/>
      <c r="V40" s="44"/>
      <c r="W40" s="44" t="str">
        <f>IF(LEFT(B40,1)="1",IFERROR(IF(INDEX(单位卡分表!W:W,MATCH(B40,单位卡分表!A:A,0))=0,"",INDEX(单位卡分表!W:W,MATCH(B40,单位卡分表!A:A,0))),"未找到"),IF(LEFT(B40,1)="2",IFERROR(IF(INDEX(技能卡分表!W:W,MATCH(B40,技能卡分表!A:A,0))=0,"",INDEX(技能卡分表!W:W,MATCH(B40,技能卡分表!A:A,0))),"未找到"),IF(LEFT(B40,1)="3",IFERROR(IF(INDEX('永久加成分表（废弃）'!U:U,MATCH(B40,'永久加成分表（废弃）'!A:A,0))=0,"",INDEX('永久加成分表（废弃）'!U:U,MATCH(B40,'永久加成分表（废弃）'!A:A,0))),"未找到"),IF(LEFT(B40,1)="4",IFERROR(IF(INDEX("",MATCH(VALUE(LEFT(B40,4)),组件分表!A:A,0))=0,"",INDEX("",MATCH(VALUE(LEFT(B40,4)),组件分表!A:A,0))),"未找到"),"不匹配"))))</f>
        <v/>
      </c>
      <c r="X40" s="44" t="str">
        <f>IF(LEFT(B40,1)="1",IFERROR(IF(INDEX(单位卡分表!X:X,MATCH(B40,单位卡分表!A:A,0))=0,"",INDEX(单位卡分表!X:X,MATCH(B40,单位卡分表!A:A,0))),"未找到"),IF(LEFT(B40,1)="2",IFERROR(IF(INDEX(技能卡分表!X:X,MATCH(B40,技能卡分表!A:A,0))=0,"",INDEX(技能卡分表!X:X,MATCH(B40,技能卡分表!A:A,0))),"未找到"),IF(LEFT(B40,1)="3",IFERROR(IF(INDEX('永久加成分表（废弃）'!V:V,MATCH(B40,'永久加成分表（废弃）'!A:A,0))=0,"",INDEX('永久加成分表（废弃）'!V:V,MATCH(B40,'永久加成分表（废弃）'!A:A,0))),"未找到"),IF(LEFT(B40,1)="4",IFERROR(IF(INDEX("",MATCH(VALUE(LEFT(B40,4)),组件分表!A:A,0))=0,"",INDEX("",MATCH(VALUE(LEFT(B40,4)),组件分表!A:A,0))),"未找到"),"不匹配"))))</f>
        <v/>
      </c>
      <c r="Y40" s="44" t="str">
        <f>IF(LEFT(B40,1)="1",IFERROR(IF(INDEX(单位卡分表!Y:Y,MATCH(B40,单位卡分表!A:A,0))=0,"",INDEX(单位卡分表!Y:Y,MATCH(B40,单位卡分表!A:A,0))),"未找到"),IF(LEFT(B40,1)="2",IFERROR(IF(INDEX(技能卡分表!Y:Y,MATCH(B40,技能卡分表!A:A,0))=0,"",INDEX(技能卡分表!Y:Y,MATCH(B40,技能卡分表!A:A,0))),"未找到"),IF(LEFT(B40,1)="3",IFERROR(IF(INDEX('永久加成分表（废弃）'!W:W,MATCH(B40,'永久加成分表（废弃）'!A:A,0))=0,"",INDEX('永久加成分表（废弃）'!W:W,MATCH(B40,'永久加成分表（废弃）'!A:A,0))),"未找到"),IF(LEFT(B40,1)="4",IFERROR(IF(INDEX("",MATCH(VALUE(LEFT(B40,4)),组件分表!A:A,0))=0,"",INDEX("",MATCH(VALUE(LEFT(B40,4)),组件分表!A:A,0))),"未找到"),"不匹配"))))</f>
        <v/>
      </c>
      <c r="Z40" s="44" t="str">
        <f>IF(LEFT(B40,1)="1",IFERROR(IF(INDEX("",MATCH(B40,单位卡分表!A:A,0))=0,"",INDEX("",MATCH(B40,单位卡分表!A:A,0))),"未找到"),IF(LEFT(B40,1)="2",IFERROR(IF(INDEX(技能卡分表!Z:Z,MATCH(B40,技能卡分表!A:A,0))=0,"",INDEX(技能卡分表!Z:Z,MATCH(B40,技能卡分表!A:A,0))),"未找到"),IF(LEFT(B40,1)="3",IFERROR(IF(INDEX('永久加成分表（废弃）'!X:X,MATCH(B40,'永久加成分表（废弃）'!A:A,0))=0,"",INDEX('永久加成分表（废弃）'!X:X,MATCH(B40,'永久加成分表（废弃）'!A:A,0))),"未找到"),IF(LEFT(B40,1)="4",IFERROR(IF(INDEX(组件分表!U:U,MATCH(VALUE(LEFT(B40,4)),组件分表!A:A,0))=0,"",INDEX(组件分表!U:U,MATCH(VALUE(LEFT(B40,4)),组件分表!A:A,0))),"未找到"),"不匹配"))))</f>
        <v>未找到</v>
      </c>
      <c r="AA40" s="44" t="str">
        <f>IF(LEFT(B40,1)="1",IFERROR(IF(INDEX("",MATCH(B40,单位卡分表!A:A,0))=0,"",INDEX("",MATCH(B40,单位卡分表!A:A,0))),"未找到"),IF(LEFT(B40,1)="2",IFERROR(IF(INDEX(技能卡分表!AA:AA,MATCH(B40,技能卡分表!A:A,0))=0,"",INDEX(技能卡分表!AA:AA,MATCH(B40,技能卡分表!A:A,0))),"未找到"),IF(LEFT(B40,1)="3",IFERROR(IF(INDEX("",MATCH(B40,'永久加成分表（废弃）'!A:A,0))=0,"",INDEX("",MATCH(B40,'永久加成分表（废弃）'!A:A,0))),"未找到"),IF(LEFT(B40,1)="4",IFERROR(IF(INDEX("",MATCH(VALUE(LEFT(B40,4)),组件分表!A:A,0))=0,"",INDEX("",MATCH(VALUE(LEFT(B40,4)),组件分表!A:A,0))),"未找到"),"不匹配"))))</f>
        <v>未找到</v>
      </c>
      <c r="AB40" s="44">
        <f>IF(LEFT(B40,1)="1",IFERROR(INDEX(单位卡分表!I:I,MATCH(B40,单位卡分表!A:A,0)),"未找到"),IF(LEFT(B40,1)="2",IFERROR(INDEX(技能卡分表!I:I,MATCH(B40,技能卡分表!A:A,0)),"未找到"),IF(LEFT(B40,1)="3",IFERROR(INDEX('永久加成分表（废弃）'!I:I,MATCH(B40,'永久加成分表（废弃）'!A:A,0)),"未找到"),IF(LEFT(B40,1)="4",IFERROR(INDEX(组件分表!I:I,MATCH(VALUE(LEFT(B40,4)),组件分表!A:A,0)),"未找到"),"不匹配"))))</f>
        <v>0</v>
      </c>
      <c r="AC40" s="44" t="str">
        <f>IF(LEFT(B40,1)="1",IF(INDEX(单位卡分表!N:N,MATCH(B40,单位卡分表!A:A,0))=0,"",INDEX(单位卡分表!N:N,MATCH(B40,单位卡分表!A:A,0))),IF(AND(LEFT(B40,1)="4",C40=5),B40*100+1,""))</f>
        <v/>
      </c>
    </row>
    <row r="41" spans="1:29">
      <c r="A41" s="44" t="str">
        <f>IF(卡牌数值表!D41=0,"",卡牌数值表!D41)</f>
        <v/>
      </c>
      <c r="B41" s="44">
        <f>卡牌数值表!C41</f>
        <v>10046</v>
      </c>
      <c r="C41" s="44">
        <f>IF(LEFT(B41,1)="1",IFERROR(INDEX(单位卡分表!C:C,MATCH(B41,单位卡分表!A:A,0)),"未找到"),IF(LEFT(B41,1)="2",IFERROR(INDEX(技能卡分表!C:C,MATCH(B41,技能卡分表!A:A,0)),"未找到"),IF(LEFT(B41,1)="3",IFERROR(INDEX('永久加成分表（废弃）'!C:C,MATCH(B41,'永久加成分表（废弃）'!A:A,0)),"未找到"),IF(LEFT(B41,1)="4",IFERROR(INDEX(组件分表!D:D,MATCH(VALUE(LEFT(B41,4)),组件分表!A:A,0)),"未找到"),"不匹配"))))</f>
        <v>6</v>
      </c>
      <c r="D41" s="44">
        <f>IF(LEFT(B41,1)="1",IFERROR(INDEX(单位卡分表!E:E,MATCH(B41,单位卡分表!A:A,0)),"未找到"),IF(LEFT(B41,1)="2",IFERROR(INDEX(技能卡分表!E:E,MATCH(B41,技能卡分表!A:A,0)),"未找到"),IF(LEFT(B41,1)="3",IFERROR(INDEX('永久加成分表（废弃）'!E:E,MATCH(B41,'永久加成分表（废弃）'!A:A,0)),"未找到"),IF(LEFT(B41,1)="4",IFERROR(IF(INDEX(组件分表!D:D,MATCH(VALUE(LEFT(B41,4)),组件分表!A:A,0))=5,"",INDEX(组件分表!Y:Y,MATCH(VALUE(LEFT(B41,4)),组件分表!A:A,0))),"未找到"),"不匹配"))))</f>
        <v>1</v>
      </c>
      <c r="E41" s="44">
        <f t="shared" si="0"/>
        <v>46</v>
      </c>
      <c r="F41" s="44">
        <f>IF(LEFT(B41,1)="1",IFERROR(INDEX(单位卡分表!AL:AL,MATCH(B41,单位卡分表!A:A,0)),"未找到"),IF(LEFT(B41,1)="2",IFERROR(INDEX(技能卡分表!AJ:AJ,MATCH(B41,技能卡分表!A:A,0)),"未找到"),IF(LEFT(B41,1)="3",IFERROR(INDEX('永久加成分表（废弃）'!AC:AC,MATCH(B41,'永久加成分表（废弃）'!A:A,0)),"未找到"),IF(LEFT(B41,1)="4",IFERROR(IF(INDEX(组件分表!D:D,MATCH(VALUE(LEFT(B41,4)),组件分表!A:A,0))=5,"",INDEX(组件分表!Z:Z,MATCH(VALUE(LEFT(B41,4)),组件分表!A:A,0))),"未找到"),"不匹配"))))</f>
        <v>1</v>
      </c>
      <c r="G41" s="44">
        <f>IF(LEFT($B41,1)="1",IFERROR(INDEX(单位卡分表!F:F,MATCH($B41,单位卡分表!A:A,0)),"未找到"),IF(LEFT($B41,1)="2",IFERROR(INDEX(技能卡分表!F:F,MATCH($B41,技能卡分表!A:A,0)),"未找到"),IF(LEFT($B41,1)="3",IFERROR(INDEX('永久加成分表（废弃）'!F:F,MATCH($B41,'永久加成分表（废弃）'!A:A,0)),"未找到"),IF(LEFT($B41,1)="4",IFERROR(IF(INDEX(组件分表!D:D,MATCH(VALUE(LEFT($B41,4)),组件分表!A:A,0))=5,"",INDEX(组件分表!AA:AA,MATCH(VALUE(LEFT($B41,4)),组件分表!A:A,0))),"未找到"),"不匹配"))))</f>
        <v>3</v>
      </c>
      <c r="H41" s="44">
        <f>IF(LEFT($B41,1)="1",IFERROR(INDEX(单位卡分表!H:H,MATCH($B41,单位卡分表!A:A,0)),"未找到"),IF(LEFT($B41,1)="2",IFERROR(INDEX(技能卡分表!H:H,MATCH($B41,技能卡分表!A:A,0)),"未找到"),IF(LEFT($B41,1)="3",IFERROR(INDEX('永久加成分表（废弃）'!H:H,MATCH($B41,'永久加成分表（废弃）'!A:A,0)),"未找到"),IF(LEFT($B41,1)="4",RIGHT($B41,1),"不匹配"))))</f>
        <v>4</v>
      </c>
      <c r="I41" s="44">
        <f>卡牌数值表!J41</f>
        <v>0</v>
      </c>
      <c r="J41" s="44">
        <f>IF(卡牌数值表!L41=0,"",卡牌数值表!L41)</f>
        <v>12</v>
      </c>
      <c r="K41" s="44">
        <f>IF(卡牌数值表!M41=0,"",卡牌数值表!M41)</f>
        <v>1</v>
      </c>
      <c r="L41" s="44">
        <f>IF(卡牌数值表!N41=0,"",卡牌数值表!N41)</f>
        <v>11.4</v>
      </c>
      <c r="M41" s="44">
        <f>IF(卡牌数值表!O41=0,"",卡牌数值表!O41)</f>
        <v>0.5</v>
      </c>
      <c r="N41" s="44">
        <f>IF(卡牌数值表!P41=0,"",卡牌数值表!P41)</f>
        <v>0.1</v>
      </c>
      <c r="O41" s="44">
        <f>IF(卡牌数值表!Q41=0,"",卡牌数值表!Q41)</f>
        <v>0.44</v>
      </c>
      <c r="P41" s="44">
        <f>IF(卡牌数值表!R41=0,"",卡牌数值表!R41)</f>
        <v>1.47</v>
      </c>
      <c r="Q41" s="44" t="str">
        <f>IF(卡牌数值表!S41=0,"",卡牌数值表!S41)</f>
        <v/>
      </c>
      <c r="R41" s="44">
        <f>IF(OR(LEFT(B41,1)="1",LEFT(B41,1)="2"),卡牌数值表!H41,IF(AND(LEFT(B41,1)="4",C41&lt;&gt;5),卡牌数值表!H41,IF(LEFT(B41,1)="4","","")))</f>
        <v>100461</v>
      </c>
      <c r="S41" s="44">
        <f>IF(LEFT(B41,1)="1",IFERROR(INDEX(单位卡分表!K:K,MATCH(B41,单位卡分表!A:A,0)),"未找到"),IF(LEFT(B41,1)="2",IFERROR(INDEX(技能卡分表!K:K,MATCH(B41,技能卡分表!A:A,0)),"未找到"),IF(LEFT(B41,1)="3",IFERROR(INDEX('永久加成分表（废弃）'!K:K,MATCH(B41,'永久加成分表（废弃）'!A:A,0)),"未找到"),IF(LEFT(B41,1)="4",IFERROR(IF(INDEX(组件分表!D:D,MATCH(VALUE(LEFT(B41,4)),组件分表!A:A,0))=5,"",INDEX(组件分表!AB:AB,MATCH(VALUE(LEFT(B41,4)),组件分表!A:A,0))),"未找到"),"不匹配"))))</f>
        <v>1</v>
      </c>
      <c r="T41" s="44">
        <f>IF(LEFT(B41,1)="1",IFERROR(INDEX(单位卡分表!L:L,MATCH(B41,单位卡分表!A:A,0)),"未找到"),IF(LEFT(B41,1)="2",IFERROR(INDEX(技能卡分表!L:L,MATCH(B41,技能卡分表!A:A,0)),"未找到"),IF(LEFT(B41,1)="3",IFERROR(INDEX('永久加成分表（废弃）'!L:L,MATCH(B41,'永久加成分表（废弃）'!A:A,0)),"未找到"),IF(LEFT(B41,1)="4",IFERROR(IF(INDEX(组件分表!D:D,MATCH(VALUE(LEFT(B41,4)),组件分表!A:A,0))=5,"",INDEX(组件分表!AC:AC,MATCH(VALUE(LEFT(B41,4)),组件分表!A:A,0))),"未找到"),"不匹配"))))</f>
        <v>5</v>
      </c>
      <c r="U41" s="44"/>
      <c r="V41" s="44"/>
      <c r="W41" s="44">
        <f>IF(LEFT(B41,1)="1",IFERROR(IF(INDEX(单位卡分表!W:W,MATCH(B41,单位卡分表!A:A,0))=0,"",INDEX(单位卡分表!W:W,MATCH(B41,单位卡分表!A:A,0))),"未找到"),IF(LEFT(B41,1)="2",IFERROR(IF(INDEX(技能卡分表!W:W,MATCH(B41,技能卡分表!A:A,0))=0,"",INDEX(技能卡分表!W:W,MATCH(B41,技能卡分表!A:A,0))),"未找到"),IF(LEFT(B41,1)="3",IFERROR(IF(INDEX('永久加成分表（废弃）'!U:U,MATCH(B41,'永久加成分表（废弃）'!A:A,0))=0,"",INDEX('永久加成分表（废弃）'!U:U,MATCH(B41,'永久加成分表（废弃）'!A:A,0))),"未找到"),IF(LEFT(B41,1)="4",IFERROR(IF(INDEX("",MATCH(VALUE(LEFT(B41,4)),组件分表!A:A,0))=0,"",INDEX("",MATCH(VALUE(LEFT(B41,4)),组件分表!A:A,0))),"未找到"),"不匹配"))))</f>
        <v>53</v>
      </c>
      <c r="X41" s="44" t="str">
        <f>IF(LEFT(B41,1)="1",IFERROR(IF(INDEX(单位卡分表!X:X,MATCH(B41,单位卡分表!A:A,0))=0,"",INDEX(单位卡分表!X:X,MATCH(B41,单位卡分表!A:A,0))),"未找到"),IF(LEFT(B41,1)="2",IFERROR(IF(INDEX(技能卡分表!X:X,MATCH(B41,技能卡分表!A:A,0))=0,"",INDEX(技能卡分表!X:X,MATCH(B41,技能卡分表!A:A,0))),"未找到"),IF(LEFT(B41,1)="3",IFERROR(IF(INDEX('永久加成分表（废弃）'!V:V,MATCH(B41,'永久加成分表（废弃）'!A:A,0))=0,"",INDEX('永久加成分表（废弃）'!V:V,MATCH(B41,'永久加成分表（废弃）'!A:A,0))),"未找到"),IF(LEFT(B41,1)="4",IFERROR(IF(INDEX("",MATCH(VALUE(LEFT(B41,4)),组件分表!A:A,0))=0,"",INDEX("",MATCH(VALUE(LEFT(B41,4)),组件分表!A:A,0))),"未找到"),"不匹配"))))</f>
        <v/>
      </c>
      <c r="Y41" s="44" t="str">
        <f>IF(LEFT(B41,1)="1",IFERROR(IF(INDEX(单位卡分表!Y:Y,MATCH(B41,单位卡分表!A:A,0))=0,"",INDEX(单位卡分表!Y:Y,MATCH(B41,单位卡分表!A:A,0))),"未找到"),IF(LEFT(B41,1)="2",IFERROR(IF(INDEX(技能卡分表!Y:Y,MATCH(B41,技能卡分表!A:A,0))=0,"",INDEX(技能卡分表!Y:Y,MATCH(B41,技能卡分表!A:A,0))),"未找到"),IF(LEFT(B41,1)="3",IFERROR(IF(INDEX('永久加成分表（废弃）'!W:W,MATCH(B41,'永久加成分表（废弃）'!A:A,0))=0,"",INDEX('永久加成分表（废弃）'!W:W,MATCH(B41,'永久加成分表（废弃）'!A:A,0))),"未找到"),IF(LEFT(B41,1)="4",IFERROR(IF(INDEX("",MATCH(VALUE(LEFT(B41,4)),组件分表!A:A,0))=0,"",INDEX("",MATCH(VALUE(LEFT(B41,4)),组件分表!A:A,0))),"未找到"),"不匹配"))))</f>
        <v/>
      </c>
      <c r="Z41" s="44" t="str">
        <f>IF(LEFT(B41,1)="1",IFERROR(IF(INDEX("",MATCH(B41,单位卡分表!A:A,0))=0,"",INDEX("",MATCH(B41,单位卡分表!A:A,0))),"未找到"),IF(LEFT(B41,1)="2",IFERROR(IF(INDEX(技能卡分表!Z:Z,MATCH(B41,技能卡分表!A:A,0))=0,"",INDEX(技能卡分表!Z:Z,MATCH(B41,技能卡分表!A:A,0))),"未找到"),IF(LEFT(B41,1)="3",IFERROR(IF(INDEX('永久加成分表（废弃）'!X:X,MATCH(B41,'永久加成分表（废弃）'!A:A,0))=0,"",INDEX('永久加成分表（废弃）'!X:X,MATCH(B41,'永久加成分表（废弃）'!A:A,0))),"未找到"),IF(LEFT(B41,1)="4",IFERROR(IF(INDEX(组件分表!U:U,MATCH(VALUE(LEFT(B41,4)),组件分表!A:A,0))=0,"",INDEX(组件分表!U:U,MATCH(VALUE(LEFT(B41,4)),组件分表!A:A,0))),"未找到"),"不匹配"))))</f>
        <v>未找到</v>
      </c>
      <c r="AA41" s="44" t="str">
        <f>IF(LEFT(B41,1)="1",IFERROR(IF(INDEX("",MATCH(B41,单位卡分表!A:A,0))=0,"",INDEX("",MATCH(B41,单位卡分表!A:A,0))),"未找到"),IF(LEFT(B41,1)="2",IFERROR(IF(INDEX(技能卡分表!AA:AA,MATCH(B41,技能卡分表!A:A,0))=0,"",INDEX(技能卡分表!AA:AA,MATCH(B41,技能卡分表!A:A,0))),"未找到"),IF(LEFT(B41,1)="3",IFERROR(IF(INDEX("",MATCH(B41,'永久加成分表（废弃）'!A:A,0))=0,"",INDEX("",MATCH(B41,'永久加成分表（废弃）'!A:A,0))),"未找到"),IF(LEFT(B41,1)="4",IFERROR(IF(INDEX("",MATCH(VALUE(LEFT(B41,4)),组件分表!A:A,0))=0,"",INDEX("",MATCH(VALUE(LEFT(B41,4)),组件分表!A:A,0))),"未找到"),"不匹配"))))</f>
        <v>未找到</v>
      </c>
      <c r="AB41" s="44">
        <f>IF(LEFT(B41,1)="1",IFERROR(INDEX(单位卡分表!I:I,MATCH(B41,单位卡分表!A:A,0)),"未找到"),IF(LEFT(B41,1)="2",IFERROR(INDEX(技能卡分表!I:I,MATCH(B41,技能卡分表!A:A,0)),"未找到"),IF(LEFT(B41,1)="3",IFERROR(INDEX('永久加成分表（废弃）'!I:I,MATCH(B41,'永久加成分表（废弃）'!A:A,0)),"未找到"),IF(LEFT(B41,1)="4",IFERROR(INDEX(组件分表!I:I,MATCH(VALUE(LEFT(B41,4)),组件分表!A:A,0)),"未找到"),"不匹配"))))</f>
        <v>0</v>
      </c>
      <c r="AC41" s="44" t="str">
        <f>IF(LEFT(B41,1)="1",IF(INDEX(单位卡分表!N:N,MATCH(B41,单位卡分表!A:A,0))=0,"",INDEX(单位卡分表!N:N,MATCH(B41,单位卡分表!A:A,0))),IF(AND(LEFT(B41,1)="4",C41=5),B41*100+1,""))</f>
        <v/>
      </c>
    </row>
    <row r="42" spans="1:29">
      <c r="A42" s="44" t="str">
        <f>IF(卡牌数值表!D42=0,"",卡牌数值表!D42)</f>
        <v>##</v>
      </c>
      <c r="B42" s="44">
        <f>卡牌数值表!C42</f>
        <v>10047</v>
      </c>
      <c r="C42" s="44">
        <f>IF(LEFT(B42,1)="1",IFERROR(INDEX(单位卡分表!C:C,MATCH(B42,单位卡分表!A:A,0)),"未找到"),IF(LEFT(B42,1)="2",IFERROR(INDEX(技能卡分表!C:C,MATCH(B42,技能卡分表!A:A,0)),"未找到"),IF(LEFT(B42,1)="3",IFERROR(INDEX('永久加成分表（废弃）'!C:C,MATCH(B42,'永久加成分表（废弃）'!A:A,0)),"未找到"),IF(LEFT(B42,1)="4",IFERROR(INDEX(组件分表!D:D,MATCH(VALUE(LEFT(B42,4)),组件分表!A:A,0)),"未找到"),"不匹配"))))</f>
        <v>1</v>
      </c>
      <c r="D42" s="44">
        <f>IF(LEFT(B42,1)="1",IFERROR(INDEX(单位卡分表!E:E,MATCH(B42,单位卡分表!A:A,0)),"未找到"),IF(LEFT(B42,1)="2",IFERROR(INDEX(技能卡分表!E:E,MATCH(B42,技能卡分表!A:A,0)),"未找到"),IF(LEFT(B42,1)="3",IFERROR(INDEX('永久加成分表（废弃）'!E:E,MATCH(B42,'永久加成分表（废弃）'!A:A,0)),"未找到"),IF(LEFT(B42,1)="4",IFERROR(IF(INDEX(组件分表!D:D,MATCH(VALUE(LEFT(B42,4)),组件分表!A:A,0))=5,"",INDEX(组件分表!Y:Y,MATCH(VALUE(LEFT(B42,4)),组件分表!A:A,0))),"未找到"),"不匹配"))))</f>
        <v>1</v>
      </c>
      <c r="E42" s="44">
        <f t="shared" si="0"/>
        <v>47</v>
      </c>
      <c r="F42" s="44">
        <f>IF(LEFT(B42,1)="1",IFERROR(INDEX(单位卡分表!AL:AL,MATCH(B42,单位卡分表!A:A,0)),"未找到"),IF(LEFT(B42,1)="2",IFERROR(INDEX(技能卡分表!AJ:AJ,MATCH(B42,技能卡分表!A:A,0)),"未找到"),IF(LEFT(B42,1)="3",IFERROR(INDEX('永久加成分表（废弃）'!AC:AC,MATCH(B42,'永久加成分表（废弃）'!A:A,0)),"未找到"),IF(LEFT(B42,1)="4",IFERROR(IF(INDEX(组件分表!D:D,MATCH(VALUE(LEFT(B42,4)),组件分表!A:A,0))=5,"",INDEX(组件分表!Z:Z,MATCH(VALUE(LEFT(B42,4)),组件分表!A:A,0))),"未找到"),"不匹配"))))</f>
        <v>1</v>
      </c>
      <c r="G42" s="44">
        <f>IF(LEFT($B42,1)="1",IFERROR(INDEX(单位卡分表!F:F,MATCH($B42,单位卡分表!A:A,0)),"未找到"),IF(LEFT($B42,1)="2",IFERROR(INDEX(技能卡分表!F:F,MATCH($B42,技能卡分表!A:A,0)),"未找到"),IF(LEFT($B42,1)="3",IFERROR(INDEX('永久加成分表（废弃）'!F:F,MATCH($B42,'永久加成分表（废弃）'!A:A,0)),"未找到"),IF(LEFT($B42,1)="4",IFERROR(IF(INDEX(组件分表!D:D,MATCH(VALUE(LEFT($B42,4)),组件分表!A:A,0))=5,"",INDEX(组件分表!AA:AA,MATCH(VALUE(LEFT($B42,4)),组件分表!A:A,0))),"未找到"),"不匹配"))))</f>
        <v>3</v>
      </c>
      <c r="H42" s="44">
        <f>IF(LEFT($B42,1)="1",IFERROR(INDEX(单位卡分表!H:H,MATCH($B42,单位卡分表!A:A,0)),"未找到"),IF(LEFT($B42,1)="2",IFERROR(INDEX(技能卡分表!H:H,MATCH($B42,技能卡分表!A:A,0)),"未找到"),IF(LEFT($B42,1)="3",IFERROR(INDEX('永久加成分表（废弃）'!H:H,MATCH($B42,'永久加成分表（废弃）'!A:A,0)),"未找到"),IF(LEFT($B42,1)="4",RIGHT($B42,1),"不匹配"))))</f>
        <v>1</v>
      </c>
      <c r="I42" s="44">
        <f>卡牌数值表!J42</f>
        <v>0</v>
      </c>
      <c r="J42" s="44">
        <f>IF(卡牌数值表!L42=0,"",卡牌数值表!L42)</f>
        <v>7</v>
      </c>
      <c r="K42" s="44">
        <f>IF(卡牌数值表!M42=0,"",卡牌数值表!M42)</f>
        <v>35</v>
      </c>
      <c r="L42" s="44">
        <f>IF(卡牌数值表!N42=0,"",卡牌数值表!N42)</f>
        <v>13.6</v>
      </c>
      <c r="M42" s="44">
        <f>IF(卡牌数值表!O42=0,"",卡牌数值表!O42)</f>
        <v>0.65</v>
      </c>
      <c r="N42" s="44">
        <f>IF(卡牌数值表!P42=0,"",卡牌数值表!P42)</f>
        <v>0.12</v>
      </c>
      <c r="O42" s="44">
        <f>IF(卡牌数值表!Q42=0,"",卡牌数值表!Q42)</f>
        <v>1.66</v>
      </c>
      <c r="P42" s="44">
        <f>IF(卡牌数值表!R42=0,"",卡牌数值表!R42)</f>
        <v>1.47</v>
      </c>
      <c r="Q42" s="44" t="str">
        <f>IF(卡牌数值表!S42=0,"",卡牌数值表!S42)</f>
        <v/>
      </c>
      <c r="R42" s="44">
        <f>IF(OR(LEFT(B42,1)="1",LEFT(B42,1)="2"),卡牌数值表!H42,IF(AND(LEFT(B42,1)="4",C42&lt;&gt;5),卡牌数值表!H42,IF(LEFT(B42,1)="4","","")))</f>
        <v>100471</v>
      </c>
      <c r="S42" s="44">
        <f>IF(LEFT(B42,1)="1",IFERROR(INDEX(单位卡分表!K:K,MATCH(B42,单位卡分表!A:A,0)),"未找到"),IF(LEFT(B42,1)="2",IFERROR(INDEX(技能卡分表!K:K,MATCH(B42,技能卡分表!A:A,0)),"未找到"),IF(LEFT(B42,1)="3",IFERROR(INDEX('永久加成分表（废弃）'!K:K,MATCH(B42,'永久加成分表（废弃）'!A:A,0)),"未找到"),IF(LEFT(B42,1)="4",IFERROR(IF(INDEX(组件分表!D:D,MATCH(VALUE(LEFT(B42,4)),组件分表!A:A,0))=5,"",INDEX(组件分表!AB:AB,MATCH(VALUE(LEFT(B42,4)),组件分表!A:A,0))),"未找到"),"不匹配"))))</f>
        <v>1</v>
      </c>
      <c r="T42" s="44">
        <f>IF(LEFT(B42,1)="1",IFERROR(INDEX(单位卡分表!L:L,MATCH(B42,单位卡分表!A:A,0)),"未找到"),IF(LEFT(B42,1)="2",IFERROR(INDEX(技能卡分表!L:L,MATCH(B42,技能卡分表!A:A,0)),"未找到"),IF(LEFT(B42,1)="3",IFERROR(INDEX('永久加成分表（废弃）'!L:L,MATCH(B42,'永久加成分表（废弃）'!A:A,0)),"未找到"),IF(LEFT(B42,1)="4",IFERROR(IF(INDEX(组件分表!D:D,MATCH(VALUE(LEFT(B42,4)),组件分表!A:A,0))=5,"",INDEX(组件分表!AC:AC,MATCH(VALUE(LEFT(B42,4)),组件分表!A:A,0))),"未找到"),"不匹配"))))</f>
        <v>5</v>
      </c>
      <c r="U42" s="44"/>
      <c r="V42" s="44"/>
      <c r="W42" s="44" t="str">
        <f>IF(LEFT(B42,1)="1",IFERROR(IF(INDEX(单位卡分表!W:W,MATCH(B42,单位卡分表!A:A,0))=0,"",INDEX(单位卡分表!W:W,MATCH(B42,单位卡分表!A:A,0))),"未找到"),IF(LEFT(B42,1)="2",IFERROR(IF(INDEX(技能卡分表!W:W,MATCH(B42,技能卡分表!A:A,0))=0,"",INDEX(技能卡分表!W:W,MATCH(B42,技能卡分表!A:A,0))),"未找到"),IF(LEFT(B42,1)="3",IFERROR(IF(INDEX('永久加成分表（废弃）'!U:U,MATCH(B42,'永久加成分表（废弃）'!A:A,0))=0,"",INDEX('永久加成分表（废弃）'!U:U,MATCH(B42,'永久加成分表（废弃）'!A:A,0))),"未找到"),IF(LEFT(B42,1)="4",IFERROR(IF(INDEX("",MATCH(VALUE(LEFT(B42,4)),组件分表!A:A,0))=0,"",INDEX("",MATCH(VALUE(LEFT(B42,4)),组件分表!A:A,0))),"未找到"),"不匹配"))))</f>
        <v/>
      </c>
      <c r="X42" s="44" t="str">
        <f>IF(LEFT(B42,1)="1",IFERROR(IF(INDEX(单位卡分表!X:X,MATCH(B42,单位卡分表!A:A,0))=0,"",INDEX(单位卡分表!X:X,MATCH(B42,单位卡分表!A:A,0))),"未找到"),IF(LEFT(B42,1)="2",IFERROR(IF(INDEX(技能卡分表!X:X,MATCH(B42,技能卡分表!A:A,0))=0,"",INDEX(技能卡分表!X:X,MATCH(B42,技能卡分表!A:A,0))),"未找到"),IF(LEFT(B42,1)="3",IFERROR(IF(INDEX('永久加成分表（废弃）'!V:V,MATCH(B42,'永久加成分表（废弃）'!A:A,0))=0,"",INDEX('永久加成分表（废弃）'!V:V,MATCH(B42,'永久加成分表（废弃）'!A:A,0))),"未找到"),IF(LEFT(B42,1)="4",IFERROR(IF(INDEX("",MATCH(VALUE(LEFT(B42,4)),组件分表!A:A,0))=0,"",INDEX("",MATCH(VALUE(LEFT(B42,4)),组件分表!A:A,0))),"未找到"),"不匹配"))))</f>
        <v/>
      </c>
      <c r="Y42" s="44" t="str">
        <f>IF(LEFT(B42,1)="1",IFERROR(IF(INDEX(单位卡分表!Y:Y,MATCH(B42,单位卡分表!A:A,0))=0,"",INDEX(单位卡分表!Y:Y,MATCH(B42,单位卡分表!A:A,0))),"未找到"),IF(LEFT(B42,1)="2",IFERROR(IF(INDEX(技能卡分表!Y:Y,MATCH(B42,技能卡分表!A:A,0))=0,"",INDEX(技能卡分表!Y:Y,MATCH(B42,技能卡分表!A:A,0))),"未找到"),IF(LEFT(B42,1)="3",IFERROR(IF(INDEX('永久加成分表（废弃）'!W:W,MATCH(B42,'永久加成分表（废弃）'!A:A,0))=0,"",INDEX('永久加成分表（废弃）'!W:W,MATCH(B42,'永久加成分表（废弃）'!A:A,0))),"未找到"),IF(LEFT(B42,1)="4",IFERROR(IF(INDEX("",MATCH(VALUE(LEFT(B42,4)),组件分表!A:A,0))=0,"",INDEX("",MATCH(VALUE(LEFT(B42,4)),组件分表!A:A,0))),"未找到"),"不匹配"))))</f>
        <v/>
      </c>
      <c r="Z42" s="44" t="str">
        <f>IF(LEFT(B42,1)="1",IFERROR(IF(INDEX("",MATCH(B42,单位卡分表!A:A,0))=0,"",INDEX("",MATCH(B42,单位卡分表!A:A,0))),"未找到"),IF(LEFT(B42,1)="2",IFERROR(IF(INDEX(技能卡分表!Z:Z,MATCH(B42,技能卡分表!A:A,0))=0,"",INDEX(技能卡分表!Z:Z,MATCH(B42,技能卡分表!A:A,0))),"未找到"),IF(LEFT(B42,1)="3",IFERROR(IF(INDEX('永久加成分表（废弃）'!X:X,MATCH(B42,'永久加成分表（废弃）'!A:A,0))=0,"",INDEX('永久加成分表（废弃）'!X:X,MATCH(B42,'永久加成分表（废弃）'!A:A,0))),"未找到"),IF(LEFT(B42,1)="4",IFERROR(IF(INDEX(组件分表!U:U,MATCH(VALUE(LEFT(B42,4)),组件分表!A:A,0))=0,"",INDEX(组件分表!U:U,MATCH(VALUE(LEFT(B42,4)),组件分表!A:A,0))),"未找到"),"不匹配"))))</f>
        <v>未找到</v>
      </c>
      <c r="AA42" s="44" t="str">
        <f>IF(LEFT(B42,1)="1",IFERROR(IF(INDEX("",MATCH(B42,单位卡分表!A:A,0))=0,"",INDEX("",MATCH(B42,单位卡分表!A:A,0))),"未找到"),IF(LEFT(B42,1)="2",IFERROR(IF(INDEX(技能卡分表!AA:AA,MATCH(B42,技能卡分表!A:A,0))=0,"",INDEX(技能卡分表!AA:AA,MATCH(B42,技能卡分表!A:A,0))),"未找到"),IF(LEFT(B42,1)="3",IFERROR(IF(INDEX("",MATCH(B42,'永久加成分表（废弃）'!A:A,0))=0,"",INDEX("",MATCH(B42,'永久加成分表（废弃）'!A:A,0))),"未找到"),IF(LEFT(B42,1)="4",IFERROR(IF(INDEX("",MATCH(VALUE(LEFT(B42,4)),组件分表!A:A,0))=0,"",INDEX("",MATCH(VALUE(LEFT(B42,4)),组件分表!A:A,0))),"未找到"),"不匹配"))))</f>
        <v>未找到</v>
      </c>
      <c r="AB42" s="44">
        <f>IF(LEFT(B42,1)="1",IFERROR(INDEX(单位卡分表!I:I,MATCH(B42,单位卡分表!A:A,0)),"未找到"),IF(LEFT(B42,1)="2",IFERROR(INDEX(技能卡分表!I:I,MATCH(B42,技能卡分表!A:A,0)),"未找到"),IF(LEFT(B42,1)="3",IFERROR(INDEX('永久加成分表（废弃）'!I:I,MATCH(B42,'永久加成分表（废弃）'!A:A,0)),"未找到"),IF(LEFT(B42,1)="4",IFERROR(INDEX(组件分表!I:I,MATCH(VALUE(LEFT(B42,4)),组件分表!A:A,0)),"未找到"),"不匹配"))))</f>
        <v>0</v>
      </c>
      <c r="AC42" s="44" t="str">
        <f>IF(LEFT(B42,1)="1",IF(INDEX(单位卡分表!N:N,MATCH(B42,单位卡分表!A:A,0))=0,"",INDEX(单位卡分表!N:N,MATCH(B42,单位卡分表!A:A,0))),IF(AND(LEFT(B42,1)="4",C42=5),B42*100+1,""))</f>
        <v/>
      </c>
    </row>
    <row r="43" spans="1:29">
      <c r="A43" s="44" t="str">
        <f>IF(卡牌数值表!D43=0,"",卡牌数值表!D43)</f>
        <v>##</v>
      </c>
      <c r="B43" s="44">
        <f>卡牌数值表!C43</f>
        <v>10048</v>
      </c>
      <c r="C43" s="44">
        <f>IF(LEFT(B43,1)="1",IFERROR(INDEX(单位卡分表!C:C,MATCH(B43,单位卡分表!A:A,0)),"未找到"),IF(LEFT(B43,1)="2",IFERROR(INDEX(技能卡分表!C:C,MATCH(B43,技能卡分表!A:A,0)),"未找到"),IF(LEFT(B43,1)="3",IFERROR(INDEX('永久加成分表（废弃）'!C:C,MATCH(B43,'永久加成分表（废弃）'!A:A,0)),"未找到"),IF(LEFT(B43,1)="4",IFERROR(INDEX(组件分表!D:D,MATCH(VALUE(LEFT(B43,4)),组件分表!A:A,0)),"未找到"),"不匹配"))))</f>
        <v>1</v>
      </c>
      <c r="D43" s="44">
        <f>IF(LEFT(B43,1)="1",IFERROR(INDEX(单位卡分表!E:E,MATCH(B43,单位卡分表!A:A,0)),"未找到"),IF(LEFT(B43,1)="2",IFERROR(INDEX(技能卡分表!E:E,MATCH(B43,技能卡分表!A:A,0)),"未找到"),IF(LEFT(B43,1)="3",IFERROR(INDEX('永久加成分表（废弃）'!E:E,MATCH(B43,'永久加成分表（废弃）'!A:A,0)),"未找到"),IF(LEFT(B43,1)="4",IFERROR(IF(INDEX(组件分表!D:D,MATCH(VALUE(LEFT(B43,4)),组件分表!A:A,0))=5,"",INDEX(组件分表!Y:Y,MATCH(VALUE(LEFT(B43,4)),组件分表!A:A,0))),"未找到"),"不匹配"))))</f>
        <v>1</v>
      </c>
      <c r="E43" s="44">
        <f t="shared" si="0"/>
        <v>48</v>
      </c>
      <c r="F43" s="44">
        <f>IF(LEFT(B43,1)="1",IFERROR(INDEX(单位卡分表!AL:AL,MATCH(B43,单位卡分表!A:A,0)),"未找到"),IF(LEFT(B43,1)="2",IFERROR(INDEX(技能卡分表!AJ:AJ,MATCH(B43,技能卡分表!A:A,0)),"未找到"),IF(LEFT(B43,1)="3",IFERROR(INDEX('永久加成分表（废弃）'!AC:AC,MATCH(B43,'永久加成分表（废弃）'!A:A,0)),"未找到"),IF(LEFT(B43,1)="4",IFERROR(IF(INDEX(组件分表!D:D,MATCH(VALUE(LEFT(B43,4)),组件分表!A:A,0))=5,"",INDEX(组件分表!Z:Z,MATCH(VALUE(LEFT(B43,4)),组件分表!A:A,0))),"未找到"),"不匹配"))))</f>
        <v>1</v>
      </c>
      <c r="G43" s="44">
        <f>IF(LEFT($B43,1)="1",IFERROR(INDEX(单位卡分表!F:F,MATCH($B43,单位卡分表!A:A,0)),"未找到"),IF(LEFT($B43,1)="2",IFERROR(INDEX(技能卡分表!F:F,MATCH($B43,技能卡分表!A:A,0)),"未找到"),IF(LEFT($B43,1)="3",IFERROR(INDEX('永久加成分表（废弃）'!F:F,MATCH($B43,'永久加成分表（废弃）'!A:A,0)),"未找到"),IF(LEFT($B43,1)="4",IFERROR(IF(INDEX(组件分表!D:D,MATCH(VALUE(LEFT($B43,4)),组件分表!A:A,0))=5,"",INDEX(组件分表!AA:AA,MATCH(VALUE(LEFT($B43,4)),组件分表!A:A,0))),"未找到"),"不匹配"))))</f>
        <v>3</v>
      </c>
      <c r="H43" s="44">
        <f>IF(LEFT($B43,1)="1",IFERROR(INDEX(单位卡分表!H:H,MATCH($B43,单位卡分表!A:A,0)),"未找到"),IF(LEFT($B43,1)="2",IFERROR(INDEX(技能卡分表!H:H,MATCH($B43,技能卡分表!A:A,0)),"未找到"),IF(LEFT($B43,1)="3",IFERROR(INDEX('永久加成分表（废弃）'!H:H,MATCH($B43,'永久加成分表（废弃）'!A:A,0)),"未找到"),IF(LEFT($B43,1)="4",RIGHT($B43,1),"不匹配"))))</f>
        <v>4</v>
      </c>
      <c r="I43" s="44">
        <f>卡牌数值表!J43</f>
        <v>0</v>
      </c>
      <c r="J43" s="44">
        <f>IF(卡牌数值表!L43=0,"",卡牌数值表!L43)</f>
        <v>4</v>
      </c>
      <c r="K43" s="44">
        <f>IF(卡牌数值表!M43=0,"",卡牌数值表!M43)</f>
        <v>102</v>
      </c>
      <c r="L43" s="44">
        <f>IF(卡牌数值表!N43=0,"",卡牌数值表!N43)</f>
        <v>13.6</v>
      </c>
      <c r="M43" s="44">
        <f>IF(卡牌数值表!O43=0,"",卡牌数值表!O43)</f>
        <v>0.65</v>
      </c>
      <c r="N43" s="44">
        <f>IF(卡牌数值表!P43=0,"",卡牌数值表!P43)</f>
        <v>0.12</v>
      </c>
      <c r="O43" s="44">
        <f>IF(卡牌数值表!Q43=0,"",卡牌数值表!Q43)</f>
        <v>1.66</v>
      </c>
      <c r="P43" s="44">
        <f>IF(卡牌数值表!R43=0,"",卡牌数值表!R43)</f>
        <v>1.47</v>
      </c>
      <c r="Q43" s="44" t="str">
        <f>IF(卡牌数值表!S43=0,"",卡牌数值表!S43)</f>
        <v/>
      </c>
      <c r="R43" s="44">
        <f>IF(OR(LEFT(B43,1)="1",LEFT(B43,1)="2"),卡牌数值表!H43,IF(AND(LEFT(B43,1)="4",C43&lt;&gt;5),卡牌数值表!H43,IF(LEFT(B43,1)="4","","")))</f>
        <v>100481</v>
      </c>
      <c r="S43" s="44">
        <f>IF(LEFT(B43,1)="1",IFERROR(INDEX(单位卡分表!K:K,MATCH(B43,单位卡分表!A:A,0)),"未找到"),IF(LEFT(B43,1)="2",IFERROR(INDEX(技能卡分表!K:K,MATCH(B43,技能卡分表!A:A,0)),"未找到"),IF(LEFT(B43,1)="3",IFERROR(INDEX('永久加成分表（废弃）'!K:K,MATCH(B43,'永久加成分表（废弃）'!A:A,0)),"未找到"),IF(LEFT(B43,1)="4",IFERROR(IF(INDEX(组件分表!D:D,MATCH(VALUE(LEFT(B43,4)),组件分表!A:A,0))=5,"",INDEX(组件分表!AB:AB,MATCH(VALUE(LEFT(B43,4)),组件分表!A:A,0))),"未找到"),"不匹配"))))</f>
        <v>1</v>
      </c>
      <c r="T43" s="44">
        <f>IF(LEFT(B43,1)="1",IFERROR(INDEX(单位卡分表!L:L,MATCH(B43,单位卡分表!A:A,0)),"未找到"),IF(LEFT(B43,1)="2",IFERROR(INDEX(技能卡分表!L:L,MATCH(B43,技能卡分表!A:A,0)),"未找到"),IF(LEFT(B43,1)="3",IFERROR(INDEX('永久加成分表（废弃）'!L:L,MATCH(B43,'永久加成分表（废弃）'!A:A,0)),"未找到"),IF(LEFT(B43,1)="4",IFERROR(IF(INDEX(组件分表!D:D,MATCH(VALUE(LEFT(B43,4)),组件分表!A:A,0))=5,"",INDEX(组件分表!AC:AC,MATCH(VALUE(LEFT(B43,4)),组件分表!A:A,0))),"未找到"),"不匹配"))))</f>
        <v>5</v>
      </c>
      <c r="U43" s="44"/>
      <c r="V43" s="44"/>
      <c r="W43" s="44" t="str">
        <f>IF(LEFT(B43,1)="1",IFERROR(IF(INDEX(单位卡分表!W:W,MATCH(B43,单位卡分表!A:A,0))=0,"",INDEX(单位卡分表!W:W,MATCH(B43,单位卡分表!A:A,0))),"未找到"),IF(LEFT(B43,1)="2",IFERROR(IF(INDEX(技能卡分表!W:W,MATCH(B43,技能卡分表!A:A,0))=0,"",INDEX(技能卡分表!W:W,MATCH(B43,技能卡分表!A:A,0))),"未找到"),IF(LEFT(B43,1)="3",IFERROR(IF(INDEX('永久加成分表（废弃）'!U:U,MATCH(B43,'永久加成分表（废弃）'!A:A,0))=0,"",INDEX('永久加成分表（废弃）'!U:U,MATCH(B43,'永久加成分表（废弃）'!A:A,0))),"未找到"),IF(LEFT(B43,1)="4",IFERROR(IF(INDEX("",MATCH(VALUE(LEFT(B43,4)),组件分表!A:A,0))=0,"",INDEX("",MATCH(VALUE(LEFT(B43,4)),组件分表!A:A,0))),"未找到"),"不匹配"))))</f>
        <v/>
      </c>
      <c r="X43" s="44" t="str">
        <f>IF(LEFT(B43,1)="1",IFERROR(IF(INDEX(单位卡分表!X:X,MATCH(B43,单位卡分表!A:A,0))=0,"",INDEX(单位卡分表!X:X,MATCH(B43,单位卡分表!A:A,0))),"未找到"),IF(LEFT(B43,1)="2",IFERROR(IF(INDEX(技能卡分表!X:X,MATCH(B43,技能卡分表!A:A,0))=0,"",INDEX(技能卡分表!X:X,MATCH(B43,技能卡分表!A:A,0))),"未找到"),IF(LEFT(B43,1)="3",IFERROR(IF(INDEX('永久加成分表（废弃）'!V:V,MATCH(B43,'永久加成分表（废弃）'!A:A,0))=0,"",INDEX('永久加成分表（废弃）'!V:V,MATCH(B43,'永久加成分表（废弃）'!A:A,0))),"未找到"),IF(LEFT(B43,1)="4",IFERROR(IF(INDEX("",MATCH(VALUE(LEFT(B43,4)),组件分表!A:A,0))=0,"",INDEX("",MATCH(VALUE(LEFT(B43,4)),组件分表!A:A,0))),"未找到"),"不匹配"))))</f>
        <v/>
      </c>
      <c r="Y43" s="44" t="str">
        <f>IF(LEFT(B43,1)="1",IFERROR(IF(INDEX(单位卡分表!Y:Y,MATCH(B43,单位卡分表!A:A,0))=0,"",INDEX(单位卡分表!Y:Y,MATCH(B43,单位卡分表!A:A,0))),"未找到"),IF(LEFT(B43,1)="2",IFERROR(IF(INDEX(技能卡分表!Y:Y,MATCH(B43,技能卡分表!A:A,0))=0,"",INDEX(技能卡分表!Y:Y,MATCH(B43,技能卡分表!A:A,0))),"未找到"),IF(LEFT(B43,1)="3",IFERROR(IF(INDEX('永久加成分表（废弃）'!W:W,MATCH(B43,'永久加成分表（废弃）'!A:A,0))=0,"",INDEX('永久加成分表（废弃）'!W:W,MATCH(B43,'永久加成分表（废弃）'!A:A,0))),"未找到"),IF(LEFT(B43,1)="4",IFERROR(IF(INDEX("",MATCH(VALUE(LEFT(B43,4)),组件分表!A:A,0))=0,"",INDEX("",MATCH(VALUE(LEFT(B43,4)),组件分表!A:A,0))),"未找到"),"不匹配"))))</f>
        <v/>
      </c>
      <c r="Z43" s="44" t="str">
        <f>IF(LEFT(B43,1)="1",IFERROR(IF(INDEX("",MATCH(B43,单位卡分表!A:A,0))=0,"",INDEX("",MATCH(B43,单位卡分表!A:A,0))),"未找到"),IF(LEFT(B43,1)="2",IFERROR(IF(INDEX(技能卡分表!Z:Z,MATCH(B43,技能卡分表!A:A,0))=0,"",INDEX(技能卡分表!Z:Z,MATCH(B43,技能卡分表!A:A,0))),"未找到"),IF(LEFT(B43,1)="3",IFERROR(IF(INDEX('永久加成分表（废弃）'!X:X,MATCH(B43,'永久加成分表（废弃）'!A:A,0))=0,"",INDEX('永久加成分表（废弃）'!X:X,MATCH(B43,'永久加成分表（废弃）'!A:A,0))),"未找到"),IF(LEFT(B43,1)="4",IFERROR(IF(INDEX(组件分表!U:U,MATCH(VALUE(LEFT(B43,4)),组件分表!A:A,0))=0,"",INDEX(组件分表!U:U,MATCH(VALUE(LEFT(B43,4)),组件分表!A:A,0))),"未找到"),"不匹配"))))</f>
        <v>未找到</v>
      </c>
      <c r="AA43" s="44" t="str">
        <f>IF(LEFT(B43,1)="1",IFERROR(IF(INDEX("",MATCH(B43,单位卡分表!A:A,0))=0,"",INDEX("",MATCH(B43,单位卡分表!A:A,0))),"未找到"),IF(LEFT(B43,1)="2",IFERROR(IF(INDEX(技能卡分表!AA:AA,MATCH(B43,技能卡分表!A:A,0))=0,"",INDEX(技能卡分表!AA:AA,MATCH(B43,技能卡分表!A:A,0))),"未找到"),IF(LEFT(B43,1)="3",IFERROR(IF(INDEX("",MATCH(B43,'永久加成分表（废弃）'!A:A,0))=0,"",INDEX("",MATCH(B43,'永久加成分表（废弃）'!A:A,0))),"未找到"),IF(LEFT(B43,1)="4",IFERROR(IF(INDEX("",MATCH(VALUE(LEFT(B43,4)),组件分表!A:A,0))=0,"",INDEX("",MATCH(VALUE(LEFT(B43,4)),组件分表!A:A,0))),"未找到"),"不匹配"))))</f>
        <v>未找到</v>
      </c>
      <c r="AB43" s="44">
        <f>IF(LEFT(B43,1)="1",IFERROR(INDEX(单位卡分表!I:I,MATCH(B43,单位卡分表!A:A,0)),"未找到"),IF(LEFT(B43,1)="2",IFERROR(INDEX(技能卡分表!I:I,MATCH(B43,技能卡分表!A:A,0)),"未找到"),IF(LEFT(B43,1)="3",IFERROR(INDEX('永久加成分表（废弃）'!I:I,MATCH(B43,'永久加成分表（废弃）'!A:A,0)),"未找到"),IF(LEFT(B43,1)="4",IFERROR(INDEX(组件分表!I:I,MATCH(VALUE(LEFT(B43,4)),组件分表!A:A,0)),"未找到"),"不匹配"))))</f>
        <v>1</v>
      </c>
      <c r="AC43" s="44" t="str">
        <f>IF(LEFT(B43,1)="1",IF(INDEX(单位卡分表!N:N,MATCH(B43,单位卡分表!A:A,0))=0,"",INDEX(单位卡分表!N:N,MATCH(B43,单位卡分表!A:A,0))),IF(AND(LEFT(B43,1)="4",C43=5),B43*100+1,""))</f>
        <v/>
      </c>
    </row>
    <row r="44" spans="1:29">
      <c r="A44" s="44" t="str">
        <f>IF(卡牌数值表!D44=0,"",卡牌数值表!D44)</f>
        <v>##</v>
      </c>
      <c r="B44" s="44">
        <f>卡牌数值表!C44</f>
        <v>10049</v>
      </c>
      <c r="C44" s="44">
        <f>IF(LEFT(B44,1)="1",IFERROR(INDEX(单位卡分表!C:C,MATCH(B44,单位卡分表!A:A,0)),"未找到"),IF(LEFT(B44,1)="2",IFERROR(INDEX(技能卡分表!C:C,MATCH(B44,技能卡分表!A:A,0)),"未找到"),IF(LEFT(B44,1)="3",IFERROR(INDEX('永久加成分表（废弃）'!C:C,MATCH(B44,'永久加成分表（废弃）'!A:A,0)),"未找到"),IF(LEFT(B44,1)="4",IFERROR(INDEX(组件分表!D:D,MATCH(VALUE(LEFT(B44,4)),组件分表!A:A,0)),"未找到"),"不匹配"))))</f>
        <v>6</v>
      </c>
      <c r="D44" s="44">
        <f>IF(LEFT(B44,1)="1",IFERROR(INDEX(单位卡分表!E:E,MATCH(B44,单位卡分表!A:A,0)),"未找到"),IF(LEFT(B44,1)="2",IFERROR(INDEX(技能卡分表!E:E,MATCH(B44,技能卡分表!A:A,0)),"未找到"),IF(LEFT(B44,1)="3",IFERROR(INDEX('永久加成分表（废弃）'!E:E,MATCH(B44,'永久加成分表（废弃）'!A:A,0)),"未找到"),IF(LEFT(B44,1)="4",IFERROR(IF(INDEX(组件分表!D:D,MATCH(VALUE(LEFT(B44,4)),组件分表!A:A,0))=5,"",INDEX(组件分表!Y:Y,MATCH(VALUE(LEFT(B44,4)),组件分表!A:A,0))),"未找到"),"不匹配"))))</f>
        <v>1</v>
      </c>
      <c r="E44" s="44">
        <f t="shared" si="0"/>
        <v>49</v>
      </c>
      <c r="F44" s="44">
        <f>IF(LEFT(B44,1)="1",IFERROR(INDEX(单位卡分表!AL:AL,MATCH(B44,单位卡分表!A:A,0)),"未找到"),IF(LEFT(B44,1)="2",IFERROR(INDEX(技能卡分表!AJ:AJ,MATCH(B44,技能卡分表!A:A,0)),"未找到"),IF(LEFT(B44,1)="3",IFERROR(INDEX('永久加成分表（废弃）'!AC:AC,MATCH(B44,'永久加成分表（废弃）'!A:A,0)),"未找到"),IF(LEFT(B44,1)="4",IFERROR(IF(INDEX(组件分表!D:D,MATCH(VALUE(LEFT(B44,4)),组件分表!A:A,0))=5,"",INDEX(组件分表!Z:Z,MATCH(VALUE(LEFT(B44,4)),组件分表!A:A,0))),"未找到"),"不匹配"))))</f>
        <v>1</v>
      </c>
      <c r="G44" s="44">
        <f>IF(LEFT($B44,1)="1",IFERROR(INDEX(单位卡分表!F:F,MATCH($B44,单位卡分表!A:A,0)),"未找到"),IF(LEFT($B44,1)="2",IFERROR(INDEX(技能卡分表!F:F,MATCH($B44,技能卡分表!A:A,0)),"未找到"),IF(LEFT($B44,1)="3",IFERROR(INDEX('永久加成分表（废弃）'!F:F,MATCH($B44,'永久加成分表（废弃）'!A:A,0)),"未找到"),IF(LEFT($B44,1)="4",IFERROR(IF(INDEX(组件分表!D:D,MATCH(VALUE(LEFT($B44,4)),组件分表!A:A,0))=5,"",INDEX(组件分表!AA:AA,MATCH(VALUE(LEFT($B44,4)),组件分表!A:A,0))),"未找到"),"不匹配"))))</f>
        <v>3</v>
      </c>
      <c r="H44" s="44">
        <f>IF(LEFT($B44,1)="1",IFERROR(INDEX(单位卡分表!H:H,MATCH($B44,单位卡分表!A:A,0)),"未找到"),IF(LEFT($B44,1)="2",IFERROR(INDEX(技能卡分表!H:H,MATCH($B44,技能卡分表!A:A,0)),"未找到"),IF(LEFT($B44,1)="3",IFERROR(INDEX('永久加成分表（废弃）'!H:H,MATCH($B44,'永久加成分表（废弃）'!A:A,0)),"未找到"),IF(LEFT($B44,1)="4",RIGHT($B44,1),"不匹配"))))</f>
        <v>4</v>
      </c>
      <c r="I44" s="44">
        <f>卡牌数值表!J44</f>
        <v>0</v>
      </c>
      <c r="J44" s="44">
        <f>IF(卡牌数值表!L44=0,"",卡牌数值表!L44)</f>
        <v>8</v>
      </c>
      <c r="K44" s="44">
        <f>IF(卡牌数值表!M44=0,"",卡牌数值表!M44)</f>
        <v>1</v>
      </c>
      <c r="L44" s="44">
        <f>IF(卡牌数值表!N44=0,"",卡牌数值表!N44)</f>
        <v>11.4</v>
      </c>
      <c r="M44" s="44">
        <f>IF(卡牌数值表!O44=0,"",卡牌数值表!O44)</f>
        <v>0.5</v>
      </c>
      <c r="N44" s="44">
        <f>IF(卡牌数值表!P44=0,"",卡牌数值表!P44)</f>
        <v>0.1</v>
      </c>
      <c r="O44" s="44">
        <f>IF(卡牌数值表!Q44=0,"",卡牌数值表!Q44)</f>
        <v>0.44</v>
      </c>
      <c r="P44" s="44">
        <f>IF(卡牌数值表!R44=0,"",卡牌数值表!R44)</f>
        <v>1.47</v>
      </c>
      <c r="Q44" s="44" t="str">
        <f>IF(卡牌数值表!S44=0,"",卡牌数值表!S44)</f>
        <v/>
      </c>
      <c r="R44" s="44">
        <f>IF(OR(LEFT(B44,1)="1",LEFT(B44,1)="2"),卡牌数值表!H44,IF(AND(LEFT(B44,1)="4",C44&lt;&gt;5),卡牌数值表!H44,IF(LEFT(B44,1)="4","","")))</f>
        <v>100491</v>
      </c>
      <c r="S44" s="44">
        <f>IF(LEFT(B44,1)="1",IFERROR(INDEX(单位卡分表!K:K,MATCH(B44,单位卡分表!A:A,0)),"未找到"),IF(LEFT(B44,1)="2",IFERROR(INDEX(技能卡分表!K:K,MATCH(B44,技能卡分表!A:A,0)),"未找到"),IF(LEFT(B44,1)="3",IFERROR(INDEX('永久加成分表（废弃）'!K:K,MATCH(B44,'永久加成分表（废弃）'!A:A,0)),"未找到"),IF(LEFT(B44,1)="4",IFERROR(IF(INDEX(组件分表!D:D,MATCH(VALUE(LEFT(B44,4)),组件分表!A:A,0))=5,"",INDEX(组件分表!AB:AB,MATCH(VALUE(LEFT(B44,4)),组件分表!A:A,0))),"未找到"),"不匹配"))))</f>
        <v>1</v>
      </c>
      <c r="T44" s="44">
        <f>IF(LEFT(B44,1)="1",IFERROR(INDEX(单位卡分表!L:L,MATCH(B44,单位卡分表!A:A,0)),"未找到"),IF(LEFT(B44,1)="2",IFERROR(INDEX(技能卡分表!L:L,MATCH(B44,技能卡分表!A:A,0)),"未找到"),IF(LEFT(B44,1)="3",IFERROR(INDEX('永久加成分表（废弃）'!L:L,MATCH(B44,'永久加成分表（废弃）'!A:A,0)),"未找到"),IF(LEFT(B44,1)="4",IFERROR(IF(INDEX(组件分表!D:D,MATCH(VALUE(LEFT(B44,4)),组件分表!A:A,0))=5,"",INDEX(组件分表!AC:AC,MATCH(VALUE(LEFT(B44,4)),组件分表!A:A,0))),"未找到"),"不匹配"))))</f>
        <v>5</v>
      </c>
      <c r="U44" s="44"/>
      <c r="V44" s="44"/>
      <c r="W44" s="44" t="str">
        <f>IF(LEFT(B44,1)="1",IFERROR(IF(INDEX(单位卡分表!W:W,MATCH(B44,单位卡分表!A:A,0))=0,"",INDEX(单位卡分表!W:W,MATCH(B44,单位卡分表!A:A,0))),"未找到"),IF(LEFT(B44,1)="2",IFERROR(IF(INDEX(技能卡分表!W:W,MATCH(B44,技能卡分表!A:A,0))=0,"",INDEX(技能卡分表!W:W,MATCH(B44,技能卡分表!A:A,0))),"未找到"),IF(LEFT(B44,1)="3",IFERROR(IF(INDEX('永久加成分表（废弃）'!U:U,MATCH(B44,'永久加成分表（废弃）'!A:A,0))=0,"",INDEX('永久加成分表（废弃）'!U:U,MATCH(B44,'永久加成分表（废弃）'!A:A,0))),"未找到"),IF(LEFT(B44,1)="4",IFERROR(IF(INDEX("",MATCH(VALUE(LEFT(B44,4)),组件分表!A:A,0))=0,"",INDEX("",MATCH(VALUE(LEFT(B44,4)),组件分表!A:A,0))),"未找到"),"不匹配"))))</f>
        <v/>
      </c>
      <c r="X44" s="44" t="str">
        <f>IF(LEFT(B44,1)="1",IFERROR(IF(INDEX(单位卡分表!X:X,MATCH(B44,单位卡分表!A:A,0))=0,"",INDEX(单位卡分表!X:X,MATCH(B44,单位卡分表!A:A,0))),"未找到"),IF(LEFT(B44,1)="2",IFERROR(IF(INDEX(技能卡分表!X:X,MATCH(B44,技能卡分表!A:A,0))=0,"",INDEX(技能卡分表!X:X,MATCH(B44,技能卡分表!A:A,0))),"未找到"),IF(LEFT(B44,1)="3",IFERROR(IF(INDEX('永久加成分表（废弃）'!V:V,MATCH(B44,'永久加成分表（废弃）'!A:A,0))=0,"",INDEX('永久加成分表（废弃）'!V:V,MATCH(B44,'永久加成分表（废弃）'!A:A,0))),"未找到"),IF(LEFT(B44,1)="4",IFERROR(IF(INDEX("",MATCH(VALUE(LEFT(B44,4)),组件分表!A:A,0))=0,"",INDEX("",MATCH(VALUE(LEFT(B44,4)),组件分表!A:A,0))),"未找到"),"不匹配"))))</f>
        <v/>
      </c>
      <c r="Y44" s="44" t="str">
        <f>IF(LEFT(B44,1)="1",IFERROR(IF(INDEX(单位卡分表!Y:Y,MATCH(B44,单位卡分表!A:A,0))=0,"",INDEX(单位卡分表!Y:Y,MATCH(B44,单位卡分表!A:A,0))),"未找到"),IF(LEFT(B44,1)="2",IFERROR(IF(INDEX(技能卡分表!Y:Y,MATCH(B44,技能卡分表!A:A,0))=0,"",INDEX(技能卡分表!Y:Y,MATCH(B44,技能卡分表!A:A,0))),"未找到"),IF(LEFT(B44,1)="3",IFERROR(IF(INDEX('永久加成分表（废弃）'!W:W,MATCH(B44,'永久加成分表（废弃）'!A:A,0))=0,"",INDEX('永久加成分表（废弃）'!W:W,MATCH(B44,'永久加成分表（废弃）'!A:A,0))),"未找到"),IF(LEFT(B44,1)="4",IFERROR(IF(INDEX("",MATCH(VALUE(LEFT(B44,4)),组件分表!A:A,0))=0,"",INDEX("",MATCH(VALUE(LEFT(B44,4)),组件分表!A:A,0))),"未找到"),"不匹配"))))</f>
        <v/>
      </c>
      <c r="Z44" s="44" t="str">
        <f>IF(LEFT(B44,1)="1",IFERROR(IF(INDEX("",MATCH(B44,单位卡分表!A:A,0))=0,"",INDEX("",MATCH(B44,单位卡分表!A:A,0))),"未找到"),IF(LEFT(B44,1)="2",IFERROR(IF(INDEX(技能卡分表!Z:Z,MATCH(B44,技能卡分表!A:A,0))=0,"",INDEX(技能卡分表!Z:Z,MATCH(B44,技能卡分表!A:A,0))),"未找到"),IF(LEFT(B44,1)="3",IFERROR(IF(INDEX('永久加成分表（废弃）'!X:X,MATCH(B44,'永久加成分表（废弃）'!A:A,0))=0,"",INDEX('永久加成分表（废弃）'!X:X,MATCH(B44,'永久加成分表（废弃）'!A:A,0))),"未找到"),IF(LEFT(B44,1)="4",IFERROR(IF(INDEX(组件分表!U:U,MATCH(VALUE(LEFT(B44,4)),组件分表!A:A,0))=0,"",INDEX(组件分表!U:U,MATCH(VALUE(LEFT(B44,4)),组件分表!A:A,0))),"未找到"),"不匹配"))))</f>
        <v>未找到</v>
      </c>
      <c r="AA44" s="44" t="str">
        <f>IF(LEFT(B44,1)="1",IFERROR(IF(INDEX("",MATCH(B44,单位卡分表!A:A,0))=0,"",INDEX("",MATCH(B44,单位卡分表!A:A,0))),"未找到"),IF(LEFT(B44,1)="2",IFERROR(IF(INDEX(技能卡分表!AA:AA,MATCH(B44,技能卡分表!A:A,0))=0,"",INDEX(技能卡分表!AA:AA,MATCH(B44,技能卡分表!A:A,0))),"未找到"),IF(LEFT(B44,1)="3",IFERROR(IF(INDEX("",MATCH(B44,'永久加成分表（废弃）'!A:A,0))=0,"",INDEX("",MATCH(B44,'永久加成分表（废弃）'!A:A,0))),"未找到"),IF(LEFT(B44,1)="4",IFERROR(IF(INDEX("",MATCH(VALUE(LEFT(B44,4)),组件分表!A:A,0))=0,"",INDEX("",MATCH(VALUE(LEFT(B44,4)),组件分表!A:A,0))),"未找到"),"不匹配"))))</f>
        <v>未找到</v>
      </c>
      <c r="AB44" s="44">
        <f>IF(LEFT(B44,1)="1",IFERROR(INDEX(单位卡分表!I:I,MATCH(B44,单位卡分表!A:A,0)),"未找到"),IF(LEFT(B44,1)="2",IFERROR(INDEX(技能卡分表!I:I,MATCH(B44,技能卡分表!A:A,0)),"未找到"),IF(LEFT(B44,1)="3",IFERROR(INDEX('永久加成分表（废弃）'!I:I,MATCH(B44,'永久加成分表（废弃）'!A:A,0)),"未找到"),IF(LEFT(B44,1)="4",IFERROR(INDEX(组件分表!I:I,MATCH(VALUE(LEFT(B44,4)),组件分表!A:A,0)),"未找到"),"不匹配"))))</f>
        <v>0</v>
      </c>
      <c r="AC44" s="44" t="str">
        <f>IF(LEFT(B44,1)="1",IF(INDEX(单位卡分表!N:N,MATCH(B44,单位卡分表!A:A,0))=0,"",INDEX(单位卡分表!N:N,MATCH(B44,单位卡分表!A:A,0))),IF(AND(LEFT(B44,1)="4",C44=5),B44*100+1,""))</f>
        <v/>
      </c>
    </row>
    <row r="45" spans="1:29">
      <c r="A45" s="44" t="str">
        <f>IF(卡牌数值表!D45=0,"",卡牌数值表!D45)</f>
        <v/>
      </c>
      <c r="B45" s="44">
        <f>卡牌数值表!C45</f>
        <v>10050</v>
      </c>
      <c r="C45" s="44">
        <f>IF(LEFT(B45,1)="1",IFERROR(INDEX(单位卡分表!C:C,MATCH(B45,单位卡分表!A:A,0)),"未找到"),IF(LEFT(B45,1)="2",IFERROR(INDEX(技能卡分表!C:C,MATCH(B45,技能卡分表!A:A,0)),"未找到"),IF(LEFT(B45,1)="3",IFERROR(INDEX('永久加成分表（废弃）'!C:C,MATCH(B45,'永久加成分表（废弃）'!A:A,0)),"未找到"),IF(LEFT(B45,1)="4",IFERROR(INDEX(组件分表!D:D,MATCH(VALUE(LEFT(B45,4)),组件分表!A:A,0)),"未找到"),"不匹配"))))</f>
        <v>1</v>
      </c>
      <c r="D45" s="44">
        <f>IF(LEFT(B45,1)="1",IFERROR(INDEX(单位卡分表!E:E,MATCH(B45,单位卡分表!A:A,0)),"未找到"),IF(LEFT(B45,1)="2",IFERROR(INDEX(技能卡分表!E:E,MATCH(B45,技能卡分表!A:A,0)),"未找到"),IF(LEFT(B45,1)="3",IFERROR(INDEX('永久加成分表（废弃）'!E:E,MATCH(B45,'永久加成分表（废弃）'!A:A,0)),"未找到"),IF(LEFT(B45,1)="4",IFERROR(IF(INDEX(组件分表!D:D,MATCH(VALUE(LEFT(B45,4)),组件分表!A:A,0))=5,"",INDEX(组件分表!Y:Y,MATCH(VALUE(LEFT(B45,4)),组件分表!A:A,0))),"未找到"),"不匹配"))))</f>
        <v>1</v>
      </c>
      <c r="E45" s="44">
        <f t="shared" si="0"/>
        <v>50</v>
      </c>
      <c r="F45" s="44">
        <f>IF(LEFT(B45,1)="1",IFERROR(INDEX(单位卡分表!AL:AL,MATCH(B45,单位卡分表!A:A,0)),"未找到"),IF(LEFT(B45,1)="2",IFERROR(INDEX(技能卡分表!AJ:AJ,MATCH(B45,技能卡分表!A:A,0)),"未找到"),IF(LEFT(B45,1)="3",IFERROR(INDEX('永久加成分表（废弃）'!AC:AC,MATCH(B45,'永久加成分表（废弃）'!A:A,0)),"未找到"),IF(LEFT(B45,1)="4",IFERROR(IF(INDEX(组件分表!D:D,MATCH(VALUE(LEFT(B45,4)),组件分表!A:A,0))=5,"",INDEX(组件分表!Z:Z,MATCH(VALUE(LEFT(B45,4)),组件分表!A:A,0))),"未找到"),"不匹配"))))</f>
        <v>1</v>
      </c>
      <c r="G45" s="44">
        <f>IF(LEFT($B45,1)="1",IFERROR(INDEX(单位卡分表!F:F,MATCH($B45,单位卡分表!A:A,0)),"未找到"),IF(LEFT($B45,1)="2",IFERROR(INDEX(技能卡分表!F:F,MATCH($B45,技能卡分表!A:A,0)),"未找到"),IF(LEFT($B45,1)="3",IFERROR(INDEX('永久加成分表（废弃）'!F:F,MATCH($B45,'永久加成分表（废弃）'!A:A,0)),"未找到"),IF(LEFT($B45,1)="4",IFERROR(IF(INDEX(组件分表!D:D,MATCH(VALUE(LEFT($B45,4)),组件分表!A:A,0))=5,"",INDEX(组件分表!AA:AA,MATCH(VALUE(LEFT($B45,4)),组件分表!A:A,0))),"未找到"),"不匹配"))))</f>
        <v>3</v>
      </c>
      <c r="H45" s="44">
        <f>IF(LEFT($B45,1)="1",IFERROR(INDEX(单位卡分表!H:H,MATCH($B45,单位卡分表!A:A,0)),"未找到"),IF(LEFT($B45,1)="2",IFERROR(INDEX(技能卡分表!H:H,MATCH($B45,技能卡分表!A:A,0)),"未找到"),IF(LEFT($B45,1)="3",IFERROR(INDEX('永久加成分表（废弃）'!H:H,MATCH($B45,'永久加成分表（废弃）'!A:A,0)),"未找到"),IF(LEFT($B45,1)="4",RIGHT($B45,1),"不匹配"))))</f>
        <v>3</v>
      </c>
      <c r="I45" s="44">
        <f>卡牌数值表!J45</f>
        <v>0</v>
      </c>
      <c r="J45" s="44">
        <f>IF(卡牌数值表!L45=0,"",卡牌数值表!L45)</f>
        <v>3</v>
      </c>
      <c r="K45" s="44">
        <f>IF(卡牌数值表!M45=0,"",卡牌数值表!M45)</f>
        <v>60</v>
      </c>
      <c r="L45" s="44">
        <f>IF(卡牌数值表!N45=0,"",卡牌数值表!N45)</f>
        <v>13.6</v>
      </c>
      <c r="M45" s="44">
        <f>IF(卡牌数值表!O45=0,"",卡牌数值表!O45)</f>
        <v>0.65</v>
      </c>
      <c r="N45" s="44">
        <f>IF(卡牌数值表!P45=0,"",卡牌数值表!P45)</f>
        <v>0.12</v>
      </c>
      <c r="O45" s="44">
        <f>IF(卡牌数值表!Q45=0,"",卡牌数值表!Q45)</f>
        <v>1.66</v>
      </c>
      <c r="P45" s="44">
        <f>IF(卡牌数值表!R45=0,"",卡牌数值表!R45)</f>
        <v>1.47</v>
      </c>
      <c r="Q45" s="44" t="str">
        <f>IF(卡牌数值表!S45=0,"",卡牌数值表!S45)</f>
        <v/>
      </c>
      <c r="R45" s="44">
        <f>IF(OR(LEFT(B45,1)="1",LEFT(B45,1)="2"),卡牌数值表!H45,IF(AND(LEFT(B45,1)="4",C45&lt;&gt;5),卡牌数值表!H45,IF(LEFT(B45,1)="4","","")))</f>
        <v>100501</v>
      </c>
      <c r="S45" s="44">
        <f>IF(LEFT(B45,1)="1",IFERROR(INDEX(单位卡分表!K:K,MATCH(B45,单位卡分表!A:A,0)),"未找到"),IF(LEFT(B45,1)="2",IFERROR(INDEX(技能卡分表!K:K,MATCH(B45,技能卡分表!A:A,0)),"未找到"),IF(LEFT(B45,1)="3",IFERROR(INDEX('永久加成分表（废弃）'!K:K,MATCH(B45,'永久加成分表（废弃）'!A:A,0)),"未找到"),IF(LEFT(B45,1)="4",IFERROR(IF(INDEX(组件分表!D:D,MATCH(VALUE(LEFT(B45,4)),组件分表!A:A,0))=5,"",INDEX(组件分表!AB:AB,MATCH(VALUE(LEFT(B45,4)),组件分表!A:A,0))),"未找到"),"不匹配"))))</f>
        <v>1</v>
      </c>
      <c r="T45" s="44">
        <f>IF(LEFT(B45,1)="1",IFERROR(INDEX(单位卡分表!L:L,MATCH(B45,单位卡分表!A:A,0)),"未找到"),IF(LEFT(B45,1)="2",IFERROR(INDEX(技能卡分表!L:L,MATCH(B45,技能卡分表!A:A,0)),"未找到"),IF(LEFT(B45,1)="3",IFERROR(INDEX('永久加成分表（废弃）'!L:L,MATCH(B45,'永久加成分表（废弃）'!A:A,0)),"未找到"),IF(LEFT(B45,1)="4",IFERROR(IF(INDEX(组件分表!D:D,MATCH(VALUE(LEFT(B45,4)),组件分表!A:A,0))=5,"",INDEX(组件分表!AC:AC,MATCH(VALUE(LEFT(B45,4)),组件分表!A:A,0))),"未找到"),"不匹配"))))</f>
        <v>5</v>
      </c>
      <c r="U45" s="44"/>
      <c r="V45" s="44"/>
      <c r="W45" s="44">
        <f>IF(LEFT(B45,1)="1",IFERROR(IF(INDEX(单位卡分表!W:W,MATCH(B45,单位卡分表!A:A,0))=0,"",INDEX(单位卡分表!W:W,MATCH(B45,单位卡分表!A:A,0))),"未找到"),IF(LEFT(B45,1)="2",IFERROR(IF(INDEX(技能卡分表!W:W,MATCH(B45,技能卡分表!A:A,0))=0,"",INDEX(技能卡分表!W:W,MATCH(B45,技能卡分表!A:A,0))),"未找到"),IF(LEFT(B45,1)="3",IFERROR(IF(INDEX('永久加成分表（废弃）'!U:U,MATCH(B45,'永久加成分表（废弃）'!A:A,0))=0,"",INDEX('永久加成分表（废弃）'!U:U,MATCH(B45,'永久加成分表（废弃）'!A:A,0))),"未找到"),IF(LEFT(B45,1)="4",IFERROR(IF(INDEX("",MATCH(VALUE(LEFT(B45,4)),组件分表!A:A,0))=0,"",INDEX("",MATCH(VALUE(LEFT(B45,4)),组件分表!A:A,0))),"未找到"),"不匹配"))))</f>
        <v>57</v>
      </c>
      <c r="X45" s="44" t="str">
        <f>IF(LEFT(B45,1)="1",IFERROR(IF(INDEX(单位卡分表!X:X,MATCH(B45,单位卡分表!A:A,0))=0,"",INDEX(单位卡分表!X:X,MATCH(B45,单位卡分表!A:A,0))),"未找到"),IF(LEFT(B45,1)="2",IFERROR(IF(INDEX(技能卡分表!X:X,MATCH(B45,技能卡分表!A:A,0))=0,"",INDEX(技能卡分表!X:X,MATCH(B45,技能卡分表!A:A,0))),"未找到"),IF(LEFT(B45,1)="3",IFERROR(IF(INDEX('永久加成分表（废弃）'!V:V,MATCH(B45,'永久加成分表（废弃）'!A:A,0))=0,"",INDEX('永久加成分表（废弃）'!V:V,MATCH(B45,'永久加成分表（废弃）'!A:A,0))),"未找到"),IF(LEFT(B45,1)="4",IFERROR(IF(INDEX("",MATCH(VALUE(LEFT(B45,4)),组件分表!A:A,0))=0,"",INDEX("",MATCH(VALUE(LEFT(B45,4)),组件分表!A:A,0))),"未找到"),"不匹配"))))</f>
        <v/>
      </c>
      <c r="Y45" s="44" t="str">
        <f>IF(LEFT(B45,1)="1",IFERROR(IF(INDEX(单位卡分表!Y:Y,MATCH(B45,单位卡分表!A:A,0))=0,"",INDEX(单位卡分表!Y:Y,MATCH(B45,单位卡分表!A:A,0))),"未找到"),IF(LEFT(B45,1)="2",IFERROR(IF(INDEX(技能卡分表!Y:Y,MATCH(B45,技能卡分表!A:A,0))=0,"",INDEX(技能卡分表!Y:Y,MATCH(B45,技能卡分表!A:A,0))),"未找到"),IF(LEFT(B45,1)="3",IFERROR(IF(INDEX('永久加成分表（废弃）'!W:W,MATCH(B45,'永久加成分表（废弃）'!A:A,0))=0,"",INDEX('永久加成分表（废弃）'!W:W,MATCH(B45,'永久加成分表（废弃）'!A:A,0))),"未找到"),IF(LEFT(B45,1)="4",IFERROR(IF(INDEX("",MATCH(VALUE(LEFT(B45,4)),组件分表!A:A,0))=0,"",INDEX("",MATCH(VALUE(LEFT(B45,4)),组件分表!A:A,0))),"未找到"),"不匹配"))))</f>
        <v/>
      </c>
      <c r="Z45" s="44" t="str">
        <f>IF(LEFT(B45,1)="1",IFERROR(IF(INDEX("",MATCH(B45,单位卡分表!A:A,0))=0,"",INDEX("",MATCH(B45,单位卡分表!A:A,0))),"未找到"),IF(LEFT(B45,1)="2",IFERROR(IF(INDEX(技能卡分表!Z:Z,MATCH(B45,技能卡分表!A:A,0))=0,"",INDEX(技能卡分表!Z:Z,MATCH(B45,技能卡分表!A:A,0))),"未找到"),IF(LEFT(B45,1)="3",IFERROR(IF(INDEX('永久加成分表（废弃）'!X:X,MATCH(B45,'永久加成分表（废弃）'!A:A,0))=0,"",INDEX('永久加成分表（废弃）'!X:X,MATCH(B45,'永久加成分表（废弃）'!A:A,0))),"未找到"),IF(LEFT(B45,1)="4",IFERROR(IF(INDEX(组件分表!U:U,MATCH(VALUE(LEFT(B45,4)),组件分表!A:A,0))=0,"",INDEX(组件分表!U:U,MATCH(VALUE(LEFT(B45,4)),组件分表!A:A,0))),"未找到"),"不匹配"))))</f>
        <v>未找到</v>
      </c>
      <c r="AA45" s="44" t="str">
        <f>IF(LEFT(B45,1)="1",IFERROR(IF(INDEX("",MATCH(B45,单位卡分表!A:A,0))=0,"",INDEX("",MATCH(B45,单位卡分表!A:A,0))),"未找到"),IF(LEFT(B45,1)="2",IFERROR(IF(INDEX(技能卡分表!AA:AA,MATCH(B45,技能卡分表!A:A,0))=0,"",INDEX(技能卡分表!AA:AA,MATCH(B45,技能卡分表!A:A,0))),"未找到"),IF(LEFT(B45,1)="3",IFERROR(IF(INDEX("",MATCH(B45,'永久加成分表（废弃）'!A:A,0))=0,"",INDEX("",MATCH(B45,'永久加成分表（废弃）'!A:A,0))),"未找到"),IF(LEFT(B45,1)="4",IFERROR(IF(INDEX("",MATCH(VALUE(LEFT(B45,4)),组件分表!A:A,0))=0,"",INDEX("",MATCH(VALUE(LEFT(B45,4)),组件分表!A:A,0))),"未找到"),"不匹配"))))</f>
        <v>未找到</v>
      </c>
      <c r="AB45" s="44">
        <f>IF(LEFT(B45,1)="1",IFERROR(INDEX(单位卡分表!I:I,MATCH(B45,单位卡分表!A:A,0)),"未找到"),IF(LEFT(B45,1)="2",IFERROR(INDEX(技能卡分表!I:I,MATCH(B45,技能卡分表!A:A,0)),"未找到"),IF(LEFT(B45,1)="3",IFERROR(INDEX('永久加成分表（废弃）'!I:I,MATCH(B45,'永久加成分表（废弃）'!A:A,0)),"未找到"),IF(LEFT(B45,1)="4",IFERROR(INDEX(组件分表!I:I,MATCH(VALUE(LEFT(B45,4)),组件分表!A:A,0)),"未找到"),"不匹配"))))</f>
        <v>0</v>
      </c>
      <c r="AC45" s="44" t="str">
        <f>IF(LEFT(B45,1)="1",IF(INDEX(单位卡分表!N:N,MATCH(B45,单位卡分表!A:A,0))=0,"",INDEX(单位卡分表!N:N,MATCH(B45,单位卡分表!A:A,0))),IF(AND(LEFT(B45,1)="4",C45=5),B45*100+1,""))</f>
        <v/>
      </c>
    </row>
    <row r="46" spans="1:29">
      <c r="A46" s="44" t="str">
        <f>IF(卡牌数值表!D46=0,"",卡牌数值表!D46)</f>
        <v/>
      </c>
      <c r="B46" s="44">
        <f>卡牌数值表!C46</f>
        <v>10051</v>
      </c>
      <c r="C46" s="44">
        <f>IF(LEFT(B46,1)="1",IFERROR(INDEX(单位卡分表!C:C,MATCH(B46,单位卡分表!A:A,0)),"未找到"),IF(LEFT(B46,1)="2",IFERROR(INDEX(技能卡分表!C:C,MATCH(B46,技能卡分表!A:A,0)),"未找到"),IF(LEFT(B46,1)="3",IFERROR(INDEX('永久加成分表（废弃）'!C:C,MATCH(B46,'永久加成分表（废弃）'!A:A,0)),"未找到"),IF(LEFT(B46,1)="4",IFERROR(INDEX(组件分表!D:D,MATCH(VALUE(LEFT(B46,4)),组件分表!A:A,0)),"未找到"),"不匹配"))))</f>
        <v>1</v>
      </c>
      <c r="D46" s="44">
        <f>IF(LEFT(B46,1)="1",IFERROR(INDEX(单位卡分表!E:E,MATCH(B46,单位卡分表!A:A,0)),"未找到"),IF(LEFT(B46,1)="2",IFERROR(INDEX(技能卡分表!E:E,MATCH(B46,技能卡分表!A:A,0)),"未找到"),IF(LEFT(B46,1)="3",IFERROR(INDEX('永久加成分表（废弃）'!E:E,MATCH(B46,'永久加成分表（废弃）'!A:A,0)),"未找到"),IF(LEFT(B46,1)="4",IFERROR(IF(INDEX(组件分表!D:D,MATCH(VALUE(LEFT(B46,4)),组件分表!A:A,0))=5,"",INDEX(组件分表!Y:Y,MATCH(VALUE(LEFT(B46,4)),组件分表!A:A,0))),"未找到"),"不匹配"))))</f>
        <v>1</v>
      </c>
      <c r="E46" s="44">
        <f t="shared" si="0"/>
        <v>51</v>
      </c>
      <c r="F46" s="44">
        <f>IF(LEFT(B46,1)="1",IFERROR(INDEX(单位卡分表!AL:AL,MATCH(B46,单位卡分表!A:A,0)),"未找到"),IF(LEFT(B46,1)="2",IFERROR(INDEX(技能卡分表!AJ:AJ,MATCH(B46,技能卡分表!A:A,0)),"未找到"),IF(LEFT(B46,1)="3",IFERROR(INDEX('永久加成分表（废弃）'!AC:AC,MATCH(B46,'永久加成分表（废弃）'!A:A,0)),"未找到"),IF(LEFT(B46,1)="4",IFERROR(IF(INDEX(组件分表!D:D,MATCH(VALUE(LEFT(B46,4)),组件分表!A:A,0))=5,"",INDEX(组件分表!Z:Z,MATCH(VALUE(LEFT(B46,4)),组件分表!A:A,0))),"未找到"),"不匹配"))))</f>
        <v>1</v>
      </c>
      <c r="G46" s="44">
        <f>IF(LEFT($B46,1)="1",IFERROR(INDEX(单位卡分表!F:F,MATCH($B46,单位卡分表!A:A,0)),"未找到"),IF(LEFT($B46,1)="2",IFERROR(INDEX(技能卡分表!F:F,MATCH($B46,技能卡分表!A:A,0)),"未找到"),IF(LEFT($B46,1)="3",IFERROR(INDEX('永久加成分表（废弃）'!F:F,MATCH($B46,'永久加成分表（废弃）'!A:A,0)),"未找到"),IF(LEFT($B46,1)="4",IFERROR(IF(INDEX(组件分表!D:D,MATCH(VALUE(LEFT($B46,4)),组件分表!A:A,0))=5,"",INDEX(组件分表!AA:AA,MATCH(VALUE(LEFT($B46,4)),组件分表!A:A,0))),"未找到"),"不匹配"))))</f>
        <v>1</v>
      </c>
      <c r="H46" s="44">
        <f>IF(LEFT($B46,1)="1",IFERROR(INDEX(单位卡分表!H:H,MATCH($B46,单位卡分表!A:A,0)),"未找到"),IF(LEFT($B46,1)="2",IFERROR(INDEX(技能卡分表!H:H,MATCH($B46,技能卡分表!A:A,0)),"未找到"),IF(LEFT($B46,1)="3",IFERROR(INDEX('永久加成分表（废弃）'!H:H,MATCH($B46,'永久加成分表（废弃）'!A:A,0)),"未找到"),IF(LEFT($B46,1)="4",RIGHT($B46,1),"不匹配"))))</f>
        <v>2</v>
      </c>
      <c r="I46" s="44">
        <f>卡牌数值表!J46</f>
        <v>0</v>
      </c>
      <c r="J46" s="44">
        <f>IF(卡牌数值表!L46=0,"",卡牌数值表!L46)</f>
        <v>6</v>
      </c>
      <c r="K46" s="44">
        <f>IF(卡牌数值表!M46=0,"",卡牌数值表!M46)</f>
        <v>27</v>
      </c>
      <c r="L46" s="44">
        <f>IF(卡牌数值表!N46=0,"",卡牌数值表!N46)</f>
        <v>13.6</v>
      </c>
      <c r="M46" s="44">
        <f>IF(卡牌数值表!O46=0,"",卡牌数值表!O46)</f>
        <v>0.65</v>
      </c>
      <c r="N46" s="44">
        <f>IF(卡牌数值表!P46=0,"",卡牌数值表!P46)</f>
        <v>0.12</v>
      </c>
      <c r="O46" s="44">
        <f>IF(卡牌数值表!Q46=0,"",卡牌数值表!Q46)</f>
        <v>1.66</v>
      </c>
      <c r="P46" s="44">
        <f>IF(卡牌数值表!R46=0,"",卡牌数值表!R46)</f>
        <v>1.47</v>
      </c>
      <c r="Q46" s="44" t="str">
        <f>IF(卡牌数值表!S46=0,"",卡牌数值表!S46)</f>
        <v/>
      </c>
      <c r="R46" s="44">
        <f>IF(OR(LEFT(B46,1)="1",LEFT(B46,1)="2"),卡牌数值表!H46,IF(AND(LEFT(B46,1)="4",C46&lt;&gt;5),卡牌数值表!H46,IF(LEFT(B46,1)="4","","")))</f>
        <v>100511</v>
      </c>
      <c r="S46" s="44">
        <f>IF(LEFT(B46,1)="1",IFERROR(INDEX(单位卡分表!K:K,MATCH(B46,单位卡分表!A:A,0)),"未找到"),IF(LEFT(B46,1)="2",IFERROR(INDEX(技能卡分表!K:K,MATCH(B46,技能卡分表!A:A,0)),"未找到"),IF(LEFT(B46,1)="3",IFERROR(INDEX('永久加成分表（废弃）'!K:K,MATCH(B46,'永久加成分表（废弃）'!A:A,0)),"未找到"),IF(LEFT(B46,1)="4",IFERROR(IF(INDEX(组件分表!D:D,MATCH(VALUE(LEFT(B46,4)),组件分表!A:A,0))=5,"",INDEX(组件分表!AB:AB,MATCH(VALUE(LEFT(B46,4)),组件分表!A:A,0))),"未找到"),"不匹配"))))</f>
        <v>1</v>
      </c>
      <c r="T46" s="44">
        <f>IF(LEFT(B46,1)="1",IFERROR(INDEX(单位卡分表!L:L,MATCH(B46,单位卡分表!A:A,0)),"未找到"),IF(LEFT(B46,1)="2",IFERROR(INDEX(技能卡分表!L:L,MATCH(B46,技能卡分表!A:A,0)),"未找到"),IF(LEFT(B46,1)="3",IFERROR(INDEX('永久加成分表（废弃）'!L:L,MATCH(B46,'永久加成分表（废弃）'!A:A,0)),"未找到"),IF(LEFT(B46,1)="4",IFERROR(IF(INDEX(组件分表!D:D,MATCH(VALUE(LEFT(B46,4)),组件分表!A:A,0))=5,"",INDEX(组件分表!AC:AC,MATCH(VALUE(LEFT(B46,4)),组件分表!A:A,0))),"未找到"),"不匹配"))))</f>
        <v>5</v>
      </c>
      <c r="U46" s="44"/>
      <c r="V46" s="44"/>
      <c r="W46" s="44">
        <f>IF(LEFT(B46,1)="1",IFERROR(IF(INDEX(单位卡分表!W:W,MATCH(B46,单位卡分表!A:A,0))=0,"",INDEX(单位卡分表!W:W,MATCH(B46,单位卡分表!A:A,0))),"未找到"),IF(LEFT(B46,1)="2",IFERROR(IF(INDEX(技能卡分表!W:W,MATCH(B46,技能卡分表!A:A,0))=0,"",INDEX(技能卡分表!W:W,MATCH(B46,技能卡分表!A:A,0))),"未找到"),IF(LEFT(B46,1)="3",IFERROR(IF(INDEX('永久加成分表（废弃）'!U:U,MATCH(B46,'永久加成分表（废弃）'!A:A,0))=0,"",INDEX('永久加成分表（废弃）'!U:U,MATCH(B46,'永久加成分表（废弃）'!A:A,0))),"未找到"),IF(LEFT(B46,1)="4",IFERROR(IF(INDEX("",MATCH(VALUE(LEFT(B46,4)),组件分表!A:A,0))=0,"",INDEX("",MATCH(VALUE(LEFT(B46,4)),组件分表!A:A,0))),"未找到"),"不匹配"))))</f>
        <v>61</v>
      </c>
      <c r="X46" s="44" t="str">
        <f>IF(LEFT(B46,1)="1",IFERROR(IF(INDEX(单位卡分表!X:X,MATCH(B46,单位卡分表!A:A,0))=0,"",INDEX(单位卡分表!X:X,MATCH(B46,单位卡分表!A:A,0))),"未找到"),IF(LEFT(B46,1)="2",IFERROR(IF(INDEX(技能卡分表!X:X,MATCH(B46,技能卡分表!A:A,0))=0,"",INDEX(技能卡分表!X:X,MATCH(B46,技能卡分表!A:A,0))),"未找到"),IF(LEFT(B46,1)="3",IFERROR(IF(INDEX('永久加成分表（废弃）'!V:V,MATCH(B46,'永久加成分表（废弃）'!A:A,0))=0,"",INDEX('永久加成分表（废弃）'!V:V,MATCH(B46,'永久加成分表（废弃）'!A:A,0))),"未找到"),IF(LEFT(B46,1)="4",IFERROR(IF(INDEX("",MATCH(VALUE(LEFT(B46,4)),组件分表!A:A,0))=0,"",INDEX("",MATCH(VALUE(LEFT(B46,4)),组件分表!A:A,0))),"未找到"),"不匹配"))))</f>
        <v/>
      </c>
      <c r="Y46" s="44" t="str">
        <f>IF(LEFT(B46,1)="1",IFERROR(IF(INDEX(单位卡分表!Y:Y,MATCH(B46,单位卡分表!A:A,0))=0,"",INDEX(单位卡分表!Y:Y,MATCH(B46,单位卡分表!A:A,0))),"未找到"),IF(LEFT(B46,1)="2",IFERROR(IF(INDEX(技能卡分表!Y:Y,MATCH(B46,技能卡分表!A:A,0))=0,"",INDEX(技能卡分表!Y:Y,MATCH(B46,技能卡分表!A:A,0))),"未找到"),IF(LEFT(B46,1)="3",IFERROR(IF(INDEX('永久加成分表（废弃）'!W:W,MATCH(B46,'永久加成分表（废弃）'!A:A,0))=0,"",INDEX('永久加成分表（废弃）'!W:W,MATCH(B46,'永久加成分表（废弃）'!A:A,0))),"未找到"),IF(LEFT(B46,1)="4",IFERROR(IF(INDEX("",MATCH(VALUE(LEFT(B46,4)),组件分表!A:A,0))=0,"",INDEX("",MATCH(VALUE(LEFT(B46,4)),组件分表!A:A,0))),"未找到"),"不匹配"))))</f>
        <v/>
      </c>
      <c r="Z46" s="44" t="str">
        <f>IF(LEFT(B46,1)="1",IFERROR(IF(INDEX("",MATCH(B46,单位卡分表!A:A,0))=0,"",INDEX("",MATCH(B46,单位卡分表!A:A,0))),"未找到"),IF(LEFT(B46,1)="2",IFERROR(IF(INDEX(技能卡分表!Z:Z,MATCH(B46,技能卡分表!A:A,0))=0,"",INDEX(技能卡分表!Z:Z,MATCH(B46,技能卡分表!A:A,0))),"未找到"),IF(LEFT(B46,1)="3",IFERROR(IF(INDEX('永久加成分表（废弃）'!X:X,MATCH(B46,'永久加成分表（废弃）'!A:A,0))=0,"",INDEX('永久加成分表（废弃）'!X:X,MATCH(B46,'永久加成分表（废弃）'!A:A,0))),"未找到"),IF(LEFT(B46,1)="4",IFERROR(IF(INDEX(组件分表!U:U,MATCH(VALUE(LEFT(B46,4)),组件分表!A:A,0))=0,"",INDEX(组件分表!U:U,MATCH(VALUE(LEFT(B46,4)),组件分表!A:A,0))),"未找到"),"不匹配"))))</f>
        <v>未找到</v>
      </c>
      <c r="AA46" s="44" t="str">
        <f>IF(LEFT(B46,1)="1",IFERROR(IF(INDEX("",MATCH(B46,单位卡分表!A:A,0))=0,"",INDEX("",MATCH(B46,单位卡分表!A:A,0))),"未找到"),IF(LEFT(B46,1)="2",IFERROR(IF(INDEX(技能卡分表!AA:AA,MATCH(B46,技能卡分表!A:A,0))=0,"",INDEX(技能卡分表!AA:AA,MATCH(B46,技能卡分表!A:A,0))),"未找到"),IF(LEFT(B46,1)="3",IFERROR(IF(INDEX("",MATCH(B46,'永久加成分表（废弃）'!A:A,0))=0,"",INDEX("",MATCH(B46,'永久加成分表（废弃）'!A:A,0))),"未找到"),IF(LEFT(B46,1)="4",IFERROR(IF(INDEX("",MATCH(VALUE(LEFT(B46,4)),组件分表!A:A,0))=0,"",INDEX("",MATCH(VALUE(LEFT(B46,4)),组件分表!A:A,0))),"未找到"),"不匹配"))))</f>
        <v>未找到</v>
      </c>
      <c r="AB46" s="44">
        <f>IF(LEFT(B46,1)="1",IFERROR(INDEX(单位卡分表!I:I,MATCH(B46,单位卡分表!A:A,0)),"未找到"),IF(LEFT(B46,1)="2",IFERROR(INDEX(技能卡分表!I:I,MATCH(B46,技能卡分表!A:A,0)),"未找到"),IF(LEFT(B46,1)="3",IFERROR(INDEX('永久加成分表（废弃）'!I:I,MATCH(B46,'永久加成分表（废弃）'!A:A,0)),"未找到"),IF(LEFT(B46,1)="4",IFERROR(INDEX(组件分表!I:I,MATCH(VALUE(LEFT(B46,4)),组件分表!A:A,0)),"未找到"),"不匹配"))))</f>
        <v>0</v>
      </c>
      <c r="AC46" s="44" t="str">
        <f>IF(LEFT(B46,1)="1",IF(INDEX(单位卡分表!N:N,MATCH(B46,单位卡分表!A:A,0))=0,"",INDEX(单位卡分表!N:N,MATCH(B46,单位卡分表!A:A,0))),IF(AND(LEFT(B46,1)="4",C46=5),B46*100+1,""))</f>
        <v/>
      </c>
    </row>
    <row r="47" spans="1:29">
      <c r="A47" s="44" t="str">
        <f>IF(卡牌数值表!D47=0,"",卡牌数值表!D47)</f>
        <v/>
      </c>
      <c r="B47" s="44">
        <f>卡牌数值表!C47</f>
        <v>10052</v>
      </c>
      <c r="C47" s="44">
        <f>IF(LEFT(B47,1)="1",IFERROR(INDEX(单位卡分表!C:C,MATCH(B47,单位卡分表!A:A,0)),"未找到"),IF(LEFT(B47,1)="2",IFERROR(INDEX(技能卡分表!C:C,MATCH(B47,技能卡分表!A:A,0)),"未找到"),IF(LEFT(B47,1)="3",IFERROR(INDEX('永久加成分表（废弃）'!C:C,MATCH(B47,'永久加成分表（废弃）'!A:A,0)),"未找到"),IF(LEFT(B47,1)="4",IFERROR(INDEX(组件分表!D:D,MATCH(VALUE(LEFT(B47,4)),组件分表!A:A,0)),"未找到"),"不匹配"))))</f>
        <v>4</v>
      </c>
      <c r="D47" s="44">
        <f>IF(LEFT(B47,1)="1",IFERROR(INDEX(单位卡分表!E:E,MATCH(B47,单位卡分表!A:A,0)),"未找到"),IF(LEFT(B47,1)="2",IFERROR(INDEX(技能卡分表!E:E,MATCH(B47,技能卡分表!A:A,0)),"未找到"),IF(LEFT(B47,1)="3",IFERROR(INDEX('永久加成分表（废弃）'!E:E,MATCH(B47,'永久加成分表（废弃）'!A:A,0)),"未找到"),IF(LEFT(B47,1)="4",IFERROR(IF(INDEX(组件分表!D:D,MATCH(VALUE(LEFT(B47,4)),组件分表!A:A,0))=5,"",INDEX(组件分表!Y:Y,MATCH(VALUE(LEFT(B47,4)),组件分表!A:A,0))),"未找到"),"不匹配"))))</f>
        <v>1</v>
      </c>
      <c r="E47" s="44">
        <f t="shared" si="0"/>
        <v>52</v>
      </c>
      <c r="F47" s="44">
        <f>IF(LEFT(B47,1)="1",IFERROR(INDEX(单位卡分表!AL:AL,MATCH(B47,单位卡分表!A:A,0)),"未找到"),IF(LEFT(B47,1)="2",IFERROR(INDEX(技能卡分表!AJ:AJ,MATCH(B47,技能卡分表!A:A,0)),"未找到"),IF(LEFT(B47,1)="3",IFERROR(INDEX('永久加成分表（废弃）'!AC:AC,MATCH(B47,'永久加成分表（废弃）'!A:A,0)),"未找到"),IF(LEFT(B47,1)="4",IFERROR(IF(INDEX(组件分表!D:D,MATCH(VALUE(LEFT(B47,4)),组件分表!A:A,0))=5,"",INDEX(组件分表!Z:Z,MATCH(VALUE(LEFT(B47,4)),组件分表!A:A,0))),"未找到"),"不匹配"))))</f>
        <v>1</v>
      </c>
      <c r="G47" s="44">
        <f>IF(LEFT($B47,1)="1",IFERROR(INDEX(单位卡分表!F:F,MATCH($B47,单位卡分表!A:A,0)),"未找到"),IF(LEFT($B47,1)="2",IFERROR(INDEX(技能卡分表!F:F,MATCH($B47,技能卡分表!A:A,0)),"未找到"),IF(LEFT($B47,1)="3",IFERROR(INDEX('永久加成分表（废弃）'!F:F,MATCH($B47,'永久加成分表（废弃）'!A:A,0)),"未找到"),IF(LEFT($B47,1)="4",IFERROR(IF(INDEX(组件分表!D:D,MATCH(VALUE(LEFT($B47,4)),组件分表!A:A,0))=5,"",INDEX(组件分表!AA:AA,MATCH(VALUE(LEFT($B47,4)),组件分表!A:A,0))),"未找到"),"不匹配"))))</f>
        <v>3</v>
      </c>
      <c r="H47" s="44">
        <f>IF(LEFT($B47,1)="1",IFERROR(INDEX(单位卡分表!H:H,MATCH($B47,单位卡分表!A:A,0)),"未找到"),IF(LEFT($B47,1)="2",IFERROR(INDEX(技能卡分表!H:H,MATCH($B47,技能卡分表!A:A,0)),"未找到"),IF(LEFT($B47,1)="3",IFERROR(INDEX('永久加成分表（废弃）'!H:H,MATCH($B47,'永久加成分表（废弃）'!A:A,0)),"未找到"),IF(LEFT($B47,1)="4",RIGHT($B47,1),"不匹配"))))</f>
        <v>4</v>
      </c>
      <c r="I47" s="44">
        <f>卡牌数值表!J47</f>
        <v>0</v>
      </c>
      <c r="J47" s="44">
        <f>IF(卡牌数值表!L47=0,"",卡牌数值表!L47)</f>
        <v>10</v>
      </c>
      <c r="K47" s="44">
        <f>IF(卡牌数值表!M47=0,"",卡牌数值表!M47)</f>
        <v>600</v>
      </c>
      <c r="L47" s="44">
        <f>IF(卡牌数值表!N47=0,"",卡牌数值表!N47)</f>
        <v>15</v>
      </c>
      <c r="M47" s="44">
        <f>IF(卡牌数值表!O47=0,"",卡牌数值表!O47)</f>
        <v>0.91</v>
      </c>
      <c r="N47" s="44">
        <f>IF(卡牌数值表!P47=0,"",卡牌数值表!P47)</f>
        <v>0.12</v>
      </c>
      <c r="O47" s="44">
        <f>IF(卡牌数值表!Q47=0,"",卡牌数值表!Q47)</f>
        <v>1.46</v>
      </c>
      <c r="P47" s="44">
        <f>IF(卡牌数值表!R47=0,"",卡牌数值表!R47)</f>
        <v>1.47</v>
      </c>
      <c r="Q47" s="44" t="str">
        <f>IF(卡牌数值表!S47=0,"",卡牌数值表!S47)</f>
        <v/>
      </c>
      <c r="R47" s="44">
        <f>IF(OR(LEFT(B47,1)="1",LEFT(B47,1)="2"),卡牌数值表!H47,IF(AND(LEFT(B47,1)="4",C47&lt;&gt;5),卡牌数值表!H47,IF(LEFT(B47,1)="4","","")))</f>
        <v>100521</v>
      </c>
      <c r="S47" s="44">
        <f>IF(LEFT(B47,1)="1",IFERROR(INDEX(单位卡分表!K:K,MATCH(B47,单位卡分表!A:A,0)),"未找到"),IF(LEFT(B47,1)="2",IFERROR(INDEX(技能卡分表!K:K,MATCH(B47,技能卡分表!A:A,0)),"未找到"),IF(LEFT(B47,1)="3",IFERROR(INDEX('永久加成分表（废弃）'!K:K,MATCH(B47,'永久加成分表（废弃）'!A:A,0)),"未找到"),IF(LEFT(B47,1)="4",IFERROR(IF(INDEX(组件分表!D:D,MATCH(VALUE(LEFT(B47,4)),组件分表!A:A,0))=5,"",INDEX(组件分表!AB:AB,MATCH(VALUE(LEFT(B47,4)),组件分表!A:A,0))),"未找到"),"不匹配"))))</f>
        <v>1</v>
      </c>
      <c r="T47" s="44">
        <f>IF(LEFT(B47,1)="1",IFERROR(INDEX(单位卡分表!L:L,MATCH(B47,单位卡分表!A:A,0)),"未找到"),IF(LEFT(B47,1)="2",IFERROR(INDEX(技能卡分表!L:L,MATCH(B47,技能卡分表!A:A,0)),"未找到"),IF(LEFT(B47,1)="3",IFERROR(INDEX('永久加成分表（废弃）'!L:L,MATCH(B47,'永久加成分表（废弃）'!A:A,0)),"未找到"),IF(LEFT(B47,1)="4",IFERROR(IF(INDEX(组件分表!D:D,MATCH(VALUE(LEFT(B47,4)),组件分表!A:A,0))=5,"",INDEX(组件分表!AC:AC,MATCH(VALUE(LEFT(B47,4)),组件分表!A:A,0))),"未找到"),"不匹配"))))</f>
        <v>2.1</v>
      </c>
      <c r="U47" s="44"/>
      <c r="V47" s="44"/>
      <c r="W47" s="44">
        <f>IF(LEFT(B47,1)="1",IFERROR(IF(INDEX(单位卡分表!W:W,MATCH(B47,单位卡分表!A:A,0))=0,"",INDEX(单位卡分表!W:W,MATCH(B47,单位卡分表!A:A,0))),"未找到"),IF(LEFT(B47,1)="2",IFERROR(IF(INDEX(技能卡分表!W:W,MATCH(B47,技能卡分表!A:A,0))=0,"",INDEX(技能卡分表!W:W,MATCH(B47,技能卡分表!A:A,0))),"未找到"),IF(LEFT(B47,1)="3",IFERROR(IF(INDEX('永久加成分表（废弃）'!U:U,MATCH(B47,'永久加成分表（废弃）'!A:A,0))=0,"",INDEX('永久加成分表（废弃）'!U:U,MATCH(B47,'永久加成分表（废弃）'!A:A,0))),"未找到"),IF(LEFT(B47,1)="4",IFERROR(IF(INDEX("",MATCH(VALUE(LEFT(B47,4)),组件分表!A:A,0))=0,"",INDEX("",MATCH(VALUE(LEFT(B47,4)),组件分表!A:A,0))),"未找到"),"不匹配"))))</f>
        <v>59</v>
      </c>
      <c r="X47" s="44" t="str">
        <f>IF(LEFT(B47,1)="1",IFERROR(IF(INDEX(单位卡分表!X:X,MATCH(B47,单位卡分表!A:A,0))=0,"",INDEX(单位卡分表!X:X,MATCH(B47,单位卡分表!A:A,0))),"未找到"),IF(LEFT(B47,1)="2",IFERROR(IF(INDEX(技能卡分表!X:X,MATCH(B47,技能卡分表!A:A,0))=0,"",INDEX(技能卡分表!X:X,MATCH(B47,技能卡分表!A:A,0))),"未找到"),IF(LEFT(B47,1)="3",IFERROR(IF(INDEX('永久加成分表（废弃）'!V:V,MATCH(B47,'永久加成分表（废弃）'!A:A,0))=0,"",INDEX('永久加成分表（废弃）'!V:V,MATCH(B47,'永久加成分表（废弃）'!A:A,0))),"未找到"),IF(LEFT(B47,1)="4",IFERROR(IF(INDEX("",MATCH(VALUE(LEFT(B47,4)),组件分表!A:A,0))=0,"",INDEX("",MATCH(VALUE(LEFT(B47,4)),组件分表!A:A,0))),"未找到"),"不匹配"))))</f>
        <v/>
      </c>
      <c r="Y47" s="44" t="str">
        <f>IF(LEFT(B47,1)="1",IFERROR(IF(INDEX(单位卡分表!Y:Y,MATCH(B47,单位卡分表!A:A,0))=0,"",INDEX(单位卡分表!Y:Y,MATCH(B47,单位卡分表!A:A,0))),"未找到"),IF(LEFT(B47,1)="2",IFERROR(IF(INDEX(技能卡分表!Y:Y,MATCH(B47,技能卡分表!A:A,0))=0,"",INDEX(技能卡分表!Y:Y,MATCH(B47,技能卡分表!A:A,0))),"未找到"),IF(LEFT(B47,1)="3",IFERROR(IF(INDEX('永久加成分表（废弃）'!W:W,MATCH(B47,'永久加成分表（废弃）'!A:A,0))=0,"",INDEX('永久加成分表（废弃）'!W:W,MATCH(B47,'永久加成分表（废弃）'!A:A,0))),"未找到"),IF(LEFT(B47,1)="4",IFERROR(IF(INDEX("",MATCH(VALUE(LEFT(B47,4)),组件分表!A:A,0))=0,"",INDEX("",MATCH(VALUE(LEFT(B47,4)),组件分表!A:A,0))),"未找到"),"不匹配"))))</f>
        <v/>
      </c>
      <c r="Z47" s="44" t="str">
        <f>IF(LEFT(B47,1)="1",IFERROR(IF(INDEX("",MATCH(B47,单位卡分表!A:A,0))=0,"",INDEX("",MATCH(B47,单位卡分表!A:A,0))),"未找到"),IF(LEFT(B47,1)="2",IFERROR(IF(INDEX(技能卡分表!Z:Z,MATCH(B47,技能卡分表!A:A,0))=0,"",INDEX(技能卡分表!Z:Z,MATCH(B47,技能卡分表!A:A,0))),"未找到"),IF(LEFT(B47,1)="3",IFERROR(IF(INDEX('永久加成分表（废弃）'!X:X,MATCH(B47,'永久加成分表（废弃）'!A:A,0))=0,"",INDEX('永久加成分表（废弃）'!X:X,MATCH(B47,'永久加成分表（废弃）'!A:A,0))),"未找到"),IF(LEFT(B47,1)="4",IFERROR(IF(INDEX(组件分表!U:U,MATCH(VALUE(LEFT(B47,4)),组件分表!A:A,0))=0,"",INDEX(组件分表!U:U,MATCH(VALUE(LEFT(B47,4)),组件分表!A:A,0))),"未找到"),"不匹配"))))</f>
        <v>未找到</v>
      </c>
      <c r="AA47" s="44" t="str">
        <f>IF(LEFT(B47,1)="1",IFERROR(IF(INDEX("",MATCH(B47,单位卡分表!A:A,0))=0,"",INDEX("",MATCH(B47,单位卡分表!A:A,0))),"未找到"),IF(LEFT(B47,1)="2",IFERROR(IF(INDEX(技能卡分表!AA:AA,MATCH(B47,技能卡分表!A:A,0))=0,"",INDEX(技能卡分表!AA:AA,MATCH(B47,技能卡分表!A:A,0))),"未找到"),IF(LEFT(B47,1)="3",IFERROR(IF(INDEX("",MATCH(B47,'永久加成分表（废弃）'!A:A,0))=0,"",INDEX("",MATCH(B47,'永久加成分表（废弃）'!A:A,0))),"未找到"),IF(LEFT(B47,1)="4",IFERROR(IF(INDEX("",MATCH(VALUE(LEFT(B47,4)),组件分表!A:A,0))=0,"",INDEX("",MATCH(VALUE(LEFT(B47,4)),组件分表!A:A,0))),"未找到"),"不匹配"))))</f>
        <v>未找到</v>
      </c>
      <c r="AB47" s="44">
        <f>IF(LEFT(B47,1)="1",IFERROR(INDEX(单位卡分表!I:I,MATCH(B47,单位卡分表!A:A,0)),"未找到"),IF(LEFT(B47,1)="2",IFERROR(INDEX(技能卡分表!I:I,MATCH(B47,技能卡分表!A:A,0)),"未找到"),IF(LEFT(B47,1)="3",IFERROR(INDEX('永久加成分表（废弃）'!I:I,MATCH(B47,'永久加成分表（废弃）'!A:A,0)),"未找到"),IF(LEFT(B47,1)="4",IFERROR(INDEX(组件分表!I:I,MATCH(VALUE(LEFT(B47,4)),组件分表!A:A,0)),"未找到"),"不匹配"))))</f>
        <v>6</v>
      </c>
      <c r="AC47" s="44">
        <f>IF(LEFT(B47,1)="1",IF(INDEX(单位卡分表!N:N,MATCH(B47,单位卡分表!A:A,0))=0,"",INDEX(单位卡分表!N:N,MATCH(B47,单位卡分表!A:A,0))),IF(AND(LEFT(B47,1)="4",C47=5),B47*100+1,""))</f>
        <v>10000</v>
      </c>
    </row>
    <row r="48" spans="1:29">
      <c r="A48" s="44" t="str">
        <f>IF(卡牌数值表!D48=0,"",卡牌数值表!D48)</f>
        <v/>
      </c>
      <c r="B48" s="44">
        <f>卡牌数值表!C48</f>
        <v>10053</v>
      </c>
      <c r="C48" s="44">
        <f>IF(LEFT(B48,1)="1",IFERROR(INDEX(单位卡分表!C:C,MATCH(B48,单位卡分表!A:A,0)),"未找到"),IF(LEFT(B48,1)="2",IFERROR(INDEX(技能卡分表!C:C,MATCH(B48,技能卡分表!A:A,0)),"未找到"),IF(LEFT(B48,1)="3",IFERROR(INDEX('永久加成分表（废弃）'!C:C,MATCH(B48,'永久加成分表（废弃）'!A:A,0)),"未找到"),IF(LEFT(B48,1)="4",IFERROR(INDEX(组件分表!D:D,MATCH(VALUE(LEFT(B48,4)),组件分表!A:A,0)),"未找到"),"不匹配"))))</f>
        <v>4</v>
      </c>
      <c r="D48" s="44">
        <f>IF(LEFT(B48,1)="1",IFERROR(INDEX(单位卡分表!E:E,MATCH(B48,单位卡分表!A:A,0)),"未找到"),IF(LEFT(B48,1)="2",IFERROR(INDEX(技能卡分表!E:E,MATCH(B48,技能卡分表!A:A,0)),"未找到"),IF(LEFT(B48,1)="3",IFERROR(INDEX('永久加成分表（废弃）'!E:E,MATCH(B48,'永久加成分表（废弃）'!A:A,0)),"未找到"),IF(LEFT(B48,1)="4",IFERROR(IF(INDEX(组件分表!D:D,MATCH(VALUE(LEFT(B48,4)),组件分表!A:A,0))=5,"",INDEX(组件分表!Y:Y,MATCH(VALUE(LEFT(B48,4)),组件分表!A:A,0))),"未找到"),"不匹配"))))</f>
        <v>1</v>
      </c>
      <c r="E48" s="44">
        <f t="shared" si="0"/>
        <v>53</v>
      </c>
      <c r="F48" s="44">
        <f>IF(LEFT(B48,1)="1",IFERROR(INDEX(单位卡分表!AL:AL,MATCH(B48,单位卡分表!A:A,0)),"未找到"),IF(LEFT(B48,1)="2",IFERROR(INDEX(技能卡分表!AJ:AJ,MATCH(B48,技能卡分表!A:A,0)),"未找到"),IF(LEFT(B48,1)="3",IFERROR(INDEX('永久加成分表（废弃）'!AC:AC,MATCH(B48,'永久加成分表（废弃）'!A:A,0)),"未找到"),IF(LEFT(B48,1)="4",IFERROR(IF(INDEX(组件分表!D:D,MATCH(VALUE(LEFT(B48,4)),组件分表!A:A,0))=5,"",INDEX(组件分表!Z:Z,MATCH(VALUE(LEFT(B48,4)),组件分表!A:A,0))),"未找到"),"不匹配"))))</f>
        <v>1</v>
      </c>
      <c r="G48" s="44">
        <f>IF(LEFT($B48,1)="1",IFERROR(INDEX(单位卡分表!F:F,MATCH($B48,单位卡分表!A:A,0)),"未找到"),IF(LEFT($B48,1)="2",IFERROR(INDEX(技能卡分表!F:F,MATCH($B48,技能卡分表!A:A,0)),"未找到"),IF(LEFT($B48,1)="3",IFERROR(INDEX('永久加成分表（废弃）'!F:F,MATCH($B48,'永久加成分表（废弃）'!A:A,0)),"未找到"),IF(LEFT($B48,1)="4",IFERROR(IF(INDEX(组件分表!D:D,MATCH(VALUE(LEFT($B48,4)),组件分表!A:A,0))=5,"",INDEX(组件分表!AA:AA,MATCH(VALUE(LEFT($B48,4)),组件分表!A:A,0))),"未找到"),"不匹配"))))</f>
        <v>3</v>
      </c>
      <c r="H48" s="44">
        <f>IF(LEFT($B48,1)="1",IFERROR(INDEX(单位卡分表!H:H,MATCH($B48,单位卡分表!A:A,0)),"未找到"),IF(LEFT($B48,1)="2",IFERROR(INDEX(技能卡分表!H:H,MATCH($B48,技能卡分表!A:A,0)),"未找到"),IF(LEFT($B48,1)="3",IFERROR(INDEX('永久加成分表（废弃）'!H:H,MATCH($B48,'永久加成分表（废弃）'!A:A,0)),"未找到"),IF(LEFT($B48,1)="4",RIGHT($B48,1),"不匹配"))))</f>
        <v>4</v>
      </c>
      <c r="I48" s="44">
        <f>卡牌数值表!J48</f>
        <v>0</v>
      </c>
      <c r="J48" s="44">
        <f>IF(卡牌数值表!L48=0,"",卡牌数值表!L48)</f>
        <v>6</v>
      </c>
      <c r="K48" s="44">
        <f>IF(卡牌数值表!M48=0,"",卡牌数值表!M48)</f>
        <v>666</v>
      </c>
      <c r="L48" s="44">
        <f>IF(卡牌数值表!N48=0,"",卡牌数值表!N48)</f>
        <v>15</v>
      </c>
      <c r="M48" s="44">
        <f>IF(卡牌数值表!O48=0,"",卡牌数值表!O48)</f>
        <v>0.91</v>
      </c>
      <c r="N48" s="44">
        <f>IF(卡牌数值表!P48=0,"",卡牌数值表!P48)</f>
        <v>0.12</v>
      </c>
      <c r="O48" s="44">
        <f>IF(卡牌数值表!Q48=0,"",卡牌数值表!Q48)</f>
        <v>1.46</v>
      </c>
      <c r="P48" s="44">
        <f>IF(卡牌数值表!R48=0,"",卡牌数值表!R48)</f>
        <v>1.47</v>
      </c>
      <c r="Q48" s="44" t="str">
        <f>IF(卡牌数值表!S48=0,"",卡牌数值表!S48)</f>
        <v/>
      </c>
      <c r="R48" s="44">
        <f>IF(OR(LEFT(B48,1)="1",LEFT(B48,1)="2"),卡牌数值表!H48,IF(AND(LEFT(B48,1)="4",C48&lt;&gt;5),卡牌数值表!H48,IF(LEFT(B48,1)="4","","")))</f>
        <v>100531</v>
      </c>
      <c r="S48" s="44">
        <f>IF(LEFT(B48,1)="1",IFERROR(INDEX(单位卡分表!K:K,MATCH(B48,单位卡分表!A:A,0)),"未找到"),IF(LEFT(B48,1)="2",IFERROR(INDEX(技能卡分表!K:K,MATCH(B48,技能卡分表!A:A,0)),"未找到"),IF(LEFT(B48,1)="3",IFERROR(INDEX('永久加成分表（废弃）'!K:K,MATCH(B48,'永久加成分表（废弃）'!A:A,0)),"未找到"),IF(LEFT(B48,1)="4",IFERROR(IF(INDEX(组件分表!D:D,MATCH(VALUE(LEFT(B48,4)),组件分表!A:A,0))=5,"",INDEX(组件分表!AB:AB,MATCH(VALUE(LEFT(B48,4)),组件分表!A:A,0))),"未找到"),"不匹配"))))</f>
        <v>1</v>
      </c>
      <c r="T48" s="44">
        <f>IF(LEFT(B48,1)="1",IFERROR(INDEX(单位卡分表!L:L,MATCH(B48,单位卡分表!A:A,0)),"未找到"),IF(LEFT(B48,1)="2",IFERROR(INDEX(技能卡分表!L:L,MATCH(B48,技能卡分表!A:A,0)),"未找到"),IF(LEFT(B48,1)="3",IFERROR(INDEX('永久加成分表（废弃）'!L:L,MATCH(B48,'永久加成分表（废弃）'!A:A,0)),"未找到"),IF(LEFT(B48,1)="4",IFERROR(IF(INDEX(组件分表!D:D,MATCH(VALUE(LEFT(B48,4)),组件分表!A:A,0))=5,"",INDEX(组件分表!AC:AC,MATCH(VALUE(LEFT(B48,4)),组件分表!A:A,0))),"未找到"),"不匹配"))))</f>
        <v>2.1</v>
      </c>
      <c r="U48" s="44"/>
      <c r="V48" s="44"/>
      <c r="W48" s="44">
        <f>IF(LEFT(B48,1)="1",IFERROR(IF(INDEX(单位卡分表!W:W,MATCH(B48,单位卡分表!A:A,0))=0,"",INDEX(单位卡分表!W:W,MATCH(B48,单位卡分表!A:A,0))),"未找到"),IF(LEFT(B48,1)="2",IFERROR(IF(INDEX(技能卡分表!W:W,MATCH(B48,技能卡分表!A:A,0))=0,"",INDEX(技能卡分表!W:W,MATCH(B48,技能卡分表!A:A,0))),"未找到"),IF(LEFT(B48,1)="3",IFERROR(IF(INDEX('永久加成分表（废弃）'!U:U,MATCH(B48,'永久加成分表（废弃）'!A:A,0))=0,"",INDEX('永久加成分表（废弃）'!U:U,MATCH(B48,'永久加成分表（废弃）'!A:A,0))),"未找到"),IF(LEFT(B48,1)="4",IFERROR(IF(INDEX("",MATCH(VALUE(LEFT(B48,4)),组件分表!A:A,0))=0,"",INDEX("",MATCH(VALUE(LEFT(B48,4)),组件分表!A:A,0))),"未找到"),"不匹配"))))</f>
        <v>62</v>
      </c>
      <c r="X48" s="44" t="str">
        <f>IF(LEFT(B48,1)="1",IFERROR(IF(INDEX(单位卡分表!X:X,MATCH(B48,单位卡分表!A:A,0))=0,"",INDEX(单位卡分表!X:X,MATCH(B48,单位卡分表!A:A,0))),"未找到"),IF(LEFT(B48,1)="2",IFERROR(IF(INDEX(技能卡分表!X:X,MATCH(B48,技能卡分表!A:A,0))=0,"",INDEX(技能卡分表!X:X,MATCH(B48,技能卡分表!A:A,0))),"未找到"),IF(LEFT(B48,1)="3",IFERROR(IF(INDEX('永久加成分表（废弃）'!V:V,MATCH(B48,'永久加成分表（废弃）'!A:A,0))=0,"",INDEX('永久加成分表（废弃）'!V:V,MATCH(B48,'永久加成分表（废弃）'!A:A,0))),"未找到"),IF(LEFT(B48,1)="4",IFERROR(IF(INDEX("",MATCH(VALUE(LEFT(B48,4)),组件分表!A:A,0))=0,"",INDEX("",MATCH(VALUE(LEFT(B48,4)),组件分表!A:A,0))),"未找到"),"不匹配"))))</f>
        <v/>
      </c>
      <c r="Y48" s="44" t="str">
        <f>IF(LEFT(B48,1)="1",IFERROR(IF(INDEX(单位卡分表!Y:Y,MATCH(B48,单位卡分表!A:A,0))=0,"",INDEX(单位卡分表!Y:Y,MATCH(B48,单位卡分表!A:A,0))),"未找到"),IF(LEFT(B48,1)="2",IFERROR(IF(INDEX(技能卡分表!Y:Y,MATCH(B48,技能卡分表!A:A,0))=0,"",INDEX(技能卡分表!Y:Y,MATCH(B48,技能卡分表!A:A,0))),"未找到"),IF(LEFT(B48,1)="3",IFERROR(IF(INDEX('永久加成分表（废弃）'!W:W,MATCH(B48,'永久加成分表（废弃）'!A:A,0))=0,"",INDEX('永久加成分表（废弃）'!W:W,MATCH(B48,'永久加成分表（废弃）'!A:A,0))),"未找到"),IF(LEFT(B48,1)="4",IFERROR(IF(INDEX("",MATCH(VALUE(LEFT(B48,4)),组件分表!A:A,0))=0,"",INDEX("",MATCH(VALUE(LEFT(B48,4)),组件分表!A:A,0))),"未找到"),"不匹配"))))</f>
        <v/>
      </c>
      <c r="Z48" s="44" t="str">
        <f>IF(LEFT(B48,1)="1",IFERROR(IF(INDEX("",MATCH(B48,单位卡分表!A:A,0))=0,"",INDEX("",MATCH(B48,单位卡分表!A:A,0))),"未找到"),IF(LEFT(B48,1)="2",IFERROR(IF(INDEX(技能卡分表!Z:Z,MATCH(B48,技能卡分表!A:A,0))=0,"",INDEX(技能卡分表!Z:Z,MATCH(B48,技能卡分表!A:A,0))),"未找到"),IF(LEFT(B48,1)="3",IFERROR(IF(INDEX('永久加成分表（废弃）'!X:X,MATCH(B48,'永久加成分表（废弃）'!A:A,0))=0,"",INDEX('永久加成分表（废弃）'!X:X,MATCH(B48,'永久加成分表（废弃）'!A:A,0))),"未找到"),IF(LEFT(B48,1)="4",IFERROR(IF(INDEX(组件分表!U:U,MATCH(VALUE(LEFT(B48,4)),组件分表!A:A,0))=0,"",INDEX(组件分表!U:U,MATCH(VALUE(LEFT(B48,4)),组件分表!A:A,0))),"未找到"),"不匹配"))))</f>
        <v>未找到</v>
      </c>
      <c r="AA48" s="44" t="str">
        <f>IF(LEFT(B48,1)="1",IFERROR(IF(INDEX("",MATCH(B48,单位卡分表!A:A,0))=0,"",INDEX("",MATCH(B48,单位卡分表!A:A,0))),"未找到"),IF(LEFT(B48,1)="2",IFERROR(IF(INDEX(技能卡分表!AA:AA,MATCH(B48,技能卡分表!A:A,0))=0,"",INDEX(技能卡分表!AA:AA,MATCH(B48,技能卡分表!A:A,0))),"未找到"),IF(LEFT(B48,1)="3",IFERROR(IF(INDEX("",MATCH(B48,'永久加成分表（废弃）'!A:A,0))=0,"",INDEX("",MATCH(B48,'永久加成分表（废弃）'!A:A,0))),"未找到"),IF(LEFT(B48,1)="4",IFERROR(IF(INDEX("",MATCH(VALUE(LEFT(B48,4)),组件分表!A:A,0))=0,"",INDEX("",MATCH(VALUE(LEFT(B48,4)),组件分表!A:A,0))),"未找到"),"不匹配"))))</f>
        <v>未找到</v>
      </c>
      <c r="AB48" s="44">
        <f>IF(LEFT(B48,1)="1",IFERROR(INDEX(单位卡分表!I:I,MATCH(B48,单位卡分表!A:A,0)),"未找到"),IF(LEFT(B48,1)="2",IFERROR(INDEX(技能卡分表!I:I,MATCH(B48,技能卡分表!A:A,0)),"未找到"),IF(LEFT(B48,1)="3",IFERROR(INDEX('永久加成分表（废弃）'!I:I,MATCH(B48,'永久加成分表（废弃）'!A:A,0)),"未找到"),IF(LEFT(B48,1)="4",IFERROR(INDEX(组件分表!I:I,MATCH(VALUE(LEFT(B48,4)),组件分表!A:A,0)),"未找到"),"不匹配"))))</f>
        <v>6</v>
      </c>
      <c r="AC48" s="44">
        <f>IF(LEFT(B48,1)="1",IF(INDEX(单位卡分表!N:N,MATCH(B48,单位卡分表!A:A,0))=0,"",INDEX(单位卡分表!N:N,MATCH(B48,单位卡分表!A:A,0))),IF(AND(LEFT(B48,1)="4",C48=5),B48*100+1,""))</f>
        <v>10001</v>
      </c>
    </row>
    <row r="49" spans="1:29">
      <c r="A49" s="44" t="str">
        <f>IF(卡牌数值表!D49=0,"",卡牌数值表!D49)</f>
        <v/>
      </c>
      <c r="B49" s="44">
        <f>卡牌数值表!C49</f>
        <v>10054</v>
      </c>
      <c r="C49" s="44">
        <f>IF(LEFT(B49,1)="1",IFERROR(INDEX(单位卡分表!C:C,MATCH(B49,单位卡分表!A:A,0)),"未找到"),IF(LEFT(B49,1)="2",IFERROR(INDEX(技能卡分表!C:C,MATCH(B49,技能卡分表!A:A,0)),"未找到"),IF(LEFT(B49,1)="3",IFERROR(INDEX('永久加成分表（废弃）'!C:C,MATCH(B49,'永久加成分表（废弃）'!A:A,0)),"未找到"),IF(LEFT(B49,1)="4",IFERROR(INDEX(组件分表!D:D,MATCH(VALUE(LEFT(B49,4)),组件分表!A:A,0)),"未找到"),"不匹配"))))</f>
        <v>4</v>
      </c>
      <c r="D49" s="44">
        <f>IF(LEFT(B49,1)="1",IFERROR(INDEX(单位卡分表!E:E,MATCH(B49,单位卡分表!A:A,0)),"未找到"),IF(LEFT(B49,1)="2",IFERROR(INDEX(技能卡分表!E:E,MATCH(B49,技能卡分表!A:A,0)),"未找到"),IF(LEFT(B49,1)="3",IFERROR(INDEX('永久加成分表（废弃）'!E:E,MATCH(B49,'永久加成分表（废弃）'!A:A,0)),"未找到"),IF(LEFT(B49,1)="4",IFERROR(IF(INDEX(组件分表!D:D,MATCH(VALUE(LEFT(B49,4)),组件分表!A:A,0))=5,"",INDEX(组件分表!Y:Y,MATCH(VALUE(LEFT(B49,4)),组件分表!A:A,0))),"未找到"),"不匹配"))))</f>
        <v>1</v>
      </c>
      <c r="E49" s="44">
        <f t="shared" si="0"/>
        <v>54</v>
      </c>
      <c r="F49" s="44">
        <f>IF(LEFT(B49,1)="1",IFERROR(INDEX(单位卡分表!AL:AL,MATCH(B49,单位卡分表!A:A,0)),"未找到"),IF(LEFT(B49,1)="2",IFERROR(INDEX(技能卡分表!AJ:AJ,MATCH(B49,技能卡分表!A:A,0)),"未找到"),IF(LEFT(B49,1)="3",IFERROR(INDEX('永久加成分表（废弃）'!AC:AC,MATCH(B49,'永久加成分表（废弃）'!A:A,0)),"未找到"),IF(LEFT(B49,1)="4",IFERROR(IF(INDEX(组件分表!D:D,MATCH(VALUE(LEFT(B49,4)),组件分表!A:A,0))=5,"",INDEX(组件分表!Z:Z,MATCH(VALUE(LEFT(B49,4)),组件分表!A:A,0))),"未找到"),"不匹配"))))</f>
        <v>1</v>
      </c>
      <c r="G49" s="44">
        <f>IF(LEFT($B49,1)="1",IFERROR(INDEX(单位卡分表!F:F,MATCH($B49,单位卡分表!A:A,0)),"未找到"),IF(LEFT($B49,1)="2",IFERROR(INDEX(技能卡分表!F:F,MATCH($B49,技能卡分表!A:A,0)),"未找到"),IF(LEFT($B49,1)="3",IFERROR(INDEX('永久加成分表（废弃）'!F:F,MATCH($B49,'永久加成分表（废弃）'!A:A,0)),"未找到"),IF(LEFT($B49,1)="4",IFERROR(IF(INDEX(组件分表!D:D,MATCH(VALUE(LEFT($B49,4)),组件分表!A:A,0))=5,"",INDEX(组件分表!AA:AA,MATCH(VALUE(LEFT($B49,4)),组件分表!A:A,0))),"未找到"),"不匹配"))))</f>
        <v>3</v>
      </c>
      <c r="H49" s="44">
        <f>IF(LEFT($B49,1)="1",IFERROR(INDEX(单位卡分表!H:H,MATCH($B49,单位卡分表!A:A,0)),"未找到"),IF(LEFT($B49,1)="2",IFERROR(INDEX(技能卡分表!H:H,MATCH($B49,技能卡分表!A:A,0)),"未找到"),IF(LEFT($B49,1)="3",IFERROR(INDEX('永久加成分表（废弃）'!H:H,MATCH($B49,'永久加成分表（废弃）'!A:A,0)),"未找到"),IF(LEFT($B49,1)="4",RIGHT($B49,1),"不匹配"))))</f>
        <v>4</v>
      </c>
      <c r="I49" s="44">
        <f>卡牌数值表!J49</f>
        <v>0</v>
      </c>
      <c r="J49" s="44">
        <f>IF(卡牌数值表!L49=0,"",卡牌数值表!L49)</f>
        <v>20</v>
      </c>
      <c r="K49" s="44">
        <f>IF(卡牌数值表!M49=0,"",卡牌数值表!M49)</f>
        <v>340</v>
      </c>
      <c r="L49" s="44">
        <f>IF(卡牌数值表!N49=0,"",卡牌数值表!N49)</f>
        <v>15</v>
      </c>
      <c r="M49" s="44">
        <f>IF(卡牌数值表!O49=0,"",卡牌数值表!O49)</f>
        <v>0.91</v>
      </c>
      <c r="N49" s="44">
        <f>IF(卡牌数值表!P49=0,"",卡牌数值表!P49)</f>
        <v>0.12</v>
      </c>
      <c r="O49" s="44">
        <f>IF(卡牌数值表!Q49=0,"",卡牌数值表!Q49)</f>
        <v>1.46</v>
      </c>
      <c r="P49" s="44">
        <f>IF(卡牌数值表!R49=0,"",卡牌数值表!R49)</f>
        <v>1.47</v>
      </c>
      <c r="Q49" s="44" t="str">
        <f>IF(卡牌数值表!S49=0,"",卡牌数值表!S49)</f>
        <v/>
      </c>
      <c r="R49" s="44">
        <f>IF(OR(LEFT(B49,1)="1",LEFT(B49,1)="2"),卡牌数值表!H49,IF(AND(LEFT(B49,1)="4",C49&lt;&gt;5),卡牌数值表!H49,IF(LEFT(B49,1)="4","","")))</f>
        <v>100541</v>
      </c>
      <c r="S49" s="44">
        <f>IF(LEFT(B49,1)="1",IFERROR(INDEX(单位卡分表!K:K,MATCH(B49,单位卡分表!A:A,0)),"未找到"),IF(LEFT(B49,1)="2",IFERROR(INDEX(技能卡分表!K:K,MATCH(B49,技能卡分表!A:A,0)),"未找到"),IF(LEFT(B49,1)="3",IFERROR(INDEX('永久加成分表（废弃）'!K:K,MATCH(B49,'永久加成分表（废弃）'!A:A,0)),"未找到"),IF(LEFT(B49,1)="4",IFERROR(IF(INDEX(组件分表!D:D,MATCH(VALUE(LEFT(B49,4)),组件分表!A:A,0))=5,"",INDEX(组件分表!AB:AB,MATCH(VALUE(LEFT(B49,4)),组件分表!A:A,0))),"未找到"),"不匹配"))))</f>
        <v>1</v>
      </c>
      <c r="T49" s="44">
        <f>IF(LEFT(B49,1)="1",IFERROR(INDEX(单位卡分表!L:L,MATCH(B49,单位卡分表!A:A,0)),"未找到"),IF(LEFT(B49,1)="2",IFERROR(INDEX(技能卡分表!L:L,MATCH(B49,技能卡分表!A:A,0)),"未找到"),IF(LEFT(B49,1)="3",IFERROR(INDEX('永久加成分表（废弃）'!L:L,MATCH(B49,'永久加成分表（废弃）'!A:A,0)),"未找到"),IF(LEFT(B49,1)="4",IFERROR(IF(INDEX(组件分表!D:D,MATCH(VALUE(LEFT(B49,4)),组件分表!A:A,0))=5,"",INDEX(组件分表!AC:AC,MATCH(VALUE(LEFT(B49,4)),组件分表!A:A,0))),"未找到"),"不匹配"))))</f>
        <v>2.1</v>
      </c>
      <c r="U49" s="44"/>
      <c r="V49" s="44"/>
      <c r="W49" s="44">
        <f>IF(LEFT(B49,1)="1",IFERROR(IF(INDEX(单位卡分表!W:W,MATCH(B49,单位卡分表!A:A,0))=0,"",INDEX(单位卡分表!W:W,MATCH(B49,单位卡分表!A:A,0))),"未找到"),IF(LEFT(B49,1)="2",IFERROR(IF(INDEX(技能卡分表!W:W,MATCH(B49,技能卡分表!A:A,0))=0,"",INDEX(技能卡分表!W:W,MATCH(B49,技能卡分表!A:A,0))),"未找到"),IF(LEFT(B49,1)="3",IFERROR(IF(INDEX('永久加成分表（废弃）'!U:U,MATCH(B49,'永久加成分表（废弃）'!A:A,0))=0,"",INDEX('永久加成分表（废弃）'!U:U,MATCH(B49,'永久加成分表（废弃）'!A:A,0))),"未找到"),IF(LEFT(B49,1)="4",IFERROR(IF(INDEX("",MATCH(VALUE(LEFT(B49,4)),组件分表!A:A,0))=0,"",INDEX("",MATCH(VALUE(LEFT(B49,4)),组件分表!A:A,0))),"未找到"),"不匹配"))))</f>
        <v>59</v>
      </c>
      <c r="X49" s="44">
        <f>IF(LEFT(B49,1)="1",IFERROR(IF(INDEX(单位卡分表!X:X,MATCH(B49,单位卡分表!A:A,0))=0,"",INDEX(单位卡分表!X:X,MATCH(B49,单位卡分表!A:A,0))),"未找到"),IF(LEFT(B49,1)="2",IFERROR(IF(INDEX(技能卡分表!X:X,MATCH(B49,技能卡分表!A:A,0))=0,"",INDEX(技能卡分表!X:X,MATCH(B49,技能卡分表!A:A,0))),"未找到"),IF(LEFT(B49,1)="3",IFERROR(IF(INDEX('永久加成分表（废弃）'!V:V,MATCH(B49,'永久加成分表（废弃）'!A:A,0))=0,"",INDEX('永久加成分表（废弃）'!V:V,MATCH(B49,'永久加成分表（废弃）'!A:A,0))),"未找到"),IF(LEFT(B49,1)="4",IFERROR(IF(INDEX("",MATCH(VALUE(LEFT(B49,4)),组件分表!A:A,0))=0,"",INDEX("",MATCH(VALUE(LEFT(B49,4)),组件分表!A:A,0))),"未找到"),"不匹配"))))</f>
        <v>61</v>
      </c>
      <c r="Y49" s="44" t="str">
        <f>IF(LEFT(B49,1)="1",IFERROR(IF(INDEX(单位卡分表!Y:Y,MATCH(B49,单位卡分表!A:A,0))=0,"",INDEX(单位卡分表!Y:Y,MATCH(B49,单位卡分表!A:A,0))),"未找到"),IF(LEFT(B49,1)="2",IFERROR(IF(INDEX(技能卡分表!Y:Y,MATCH(B49,技能卡分表!A:A,0))=0,"",INDEX(技能卡分表!Y:Y,MATCH(B49,技能卡分表!A:A,0))),"未找到"),IF(LEFT(B49,1)="3",IFERROR(IF(INDEX('永久加成分表（废弃）'!W:W,MATCH(B49,'永久加成分表（废弃）'!A:A,0))=0,"",INDEX('永久加成分表（废弃）'!W:W,MATCH(B49,'永久加成分表（废弃）'!A:A,0))),"未找到"),IF(LEFT(B49,1)="4",IFERROR(IF(INDEX("",MATCH(VALUE(LEFT(B49,4)),组件分表!A:A,0))=0,"",INDEX("",MATCH(VALUE(LEFT(B49,4)),组件分表!A:A,0))),"未找到"),"不匹配"))))</f>
        <v/>
      </c>
      <c r="Z49" s="44" t="str">
        <f>IF(LEFT(B49,1)="1",IFERROR(IF(INDEX("",MATCH(B49,单位卡分表!A:A,0))=0,"",INDEX("",MATCH(B49,单位卡分表!A:A,0))),"未找到"),IF(LEFT(B49,1)="2",IFERROR(IF(INDEX(技能卡分表!Z:Z,MATCH(B49,技能卡分表!A:A,0))=0,"",INDEX(技能卡分表!Z:Z,MATCH(B49,技能卡分表!A:A,0))),"未找到"),IF(LEFT(B49,1)="3",IFERROR(IF(INDEX('永久加成分表（废弃）'!X:X,MATCH(B49,'永久加成分表（废弃）'!A:A,0))=0,"",INDEX('永久加成分表（废弃）'!X:X,MATCH(B49,'永久加成分表（废弃）'!A:A,0))),"未找到"),IF(LEFT(B49,1)="4",IFERROR(IF(INDEX(组件分表!U:U,MATCH(VALUE(LEFT(B49,4)),组件分表!A:A,0))=0,"",INDEX(组件分表!U:U,MATCH(VALUE(LEFT(B49,4)),组件分表!A:A,0))),"未找到"),"不匹配"))))</f>
        <v>未找到</v>
      </c>
      <c r="AA49" s="44" t="str">
        <f>IF(LEFT(B49,1)="1",IFERROR(IF(INDEX("",MATCH(B49,单位卡分表!A:A,0))=0,"",INDEX("",MATCH(B49,单位卡分表!A:A,0))),"未找到"),IF(LEFT(B49,1)="2",IFERROR(IF(INDEX(技能卡分表!AA:AA,MATCH(B49,技能卡分表!A:A,0))=0,"",INDEX(技能卡分表!AA:AA,MATCH(B49,技能卡分表!A:A,0))),"未找到"),IF(LEFT(B49,1)="3",IFERROR(IF(INDEX("",MATCH(B49,'永久加成分表（废弃）'!A:A,0))=0,"",INDEX("",MATCH(B49,'永久加成分表（废弃）'!A:A,0))),"未找到"),IF(LEFT(B49,1)="4",IFERROR(IF(INDEX("",MATCH(VALUE(LEFT(B49,4)),组件分表!A:A,0))=0,"",INDEX("",MATCH(VALUE(LEFT(B49,4)),组件分表!A:A,0))),"未找到"),"不匹配"))))</f>
        <v>未找到</v>
      </c>
      <c r="AB49" s="44">
        <f>IF(LEFT(B49,1)="1",IFERROR(INDEX(单位卡分表!I:I,MATCH(B49,单位卡分表!A:A,0)),"未找到"),IF(LEFT(B49,1)="2",IFERROR(INDEX(技能卡分表!I:I,MATCH(B49,技能卡分表!A:A,0)),"未找到"),IF(LEFT(B49,1)="3",IFERROR(INDEX('永久加成分表（废弃）'!I:I,MATCH(B49,'永久加成分表（废弃）'!A:A,0)),"未找到"),IF(LEFT(B49,1)="4",IFERROR(INDEX(组件分表!I:I,MATCH(VALUE(LEFT(B49,4)),组件分表!A:A,0)),"未找到"),"不匹配"))))</f>
        <v>6</v>
      </c>
      <c r="AC49" s="44">
        <f>IF(LEFT(B49,1)="1",IF(INDEX(单位卡分表!N:N,MATCH(B49,单位卡分表!A:A,0))=0,"",INDEX(单位卡分表!N:N,MATCH(B49,单位卡分表!A:A,0))),IF(AND(LEFT(B49,1)="4",C49=5),B49*100+1,""))</f>
        <v>10002</v>
      </c>
    </row>
    <row r="50" spans="1:29">
      <c r="A50" s="44" t="str">
        <f>IF(卡牌数值表!D50=0,"",卡牌数值表!D50)</f>
        <v/>
      </c>
      <c r="B50" s="44">
        <f>卡牌数值表!C50</f>
        <v>10055</v>
      </c>
      <c r="C50" s="44">
        <f>IF(LEFT(B50,1)="1",IFERROR(INDEX(单位卡分表!C:C,MATCH(B50,单位卡分表!A:A,0)),"未找到"),IF(LEFT(B50,1)="2",IFERROR(INDEX(技能卡分表!C:C,MATCH(B50,技能卡分表!A:A,0)),"未找到"),IF(LEFT(B50,1)="3",IFERROR(INDEX('永久加成分表（废弃）'!C:C,MATCH(B50,'永久加成分表（废弃）'!A:A,0)),"未找到"),IF(LEFT(B50,1)="4",IFERROR(INDEX(组件分表!D:D,MATCH(VALUE(LEFT(B50,4)),组件分表!A:A,0)),"未找到"),"不匹配"))))</f>
        <v>4</v>
      </c>
      <c r="D50" s="44">
        <f>IF(LEFT(B50,1)="1",IFERROR(INDEX(单位卡分表!E:E,MATCH(B50,单位卡分表!A:A,0)),"未找到"),IF(LEFT(B50,1)="2",IFERROR(INDEX(技能卡分表!E:E,MATCH(B50,技能卡分表!A:A,0)),"未找到"),IF(LEFT(B50,1)="3",IFERROR(INDEX('永久加成分表（废弃）'!E:E,MATCH(B50,'永久加成分表（废弃）'!A:A,0)),"未找到"),IF(LEFT(B50,1)="4",IFERROR(IF(INDEX(组件分表!D:D,MATCH(VALUE(LEFT(B50,4)),组件分表!A:A,0))=5,"",INDEX(组件分表!Y:Y,MATCH(VALUE(LEFT(B50,4)),组件分表!A:A,0))),"未找到"),"不匹配"))))</f>
        <v>1</v>
      </c>
      <c r="E50" s="44">
        <f t="shared" si="0"/>
        <v>55</v>
      </c>
      <c r="F50" s="44">
        <f>IF(LEFT(B50,1)="1",IFERROR(INDEX(单位卡分表!AL:AL,MATCH(B50,单位卡分表!A:A,0)),"未找到"),IF(LEFT(B50,1)="2",IFERROR(INDEX(技能卡分表!AJ:AJ,MATCH(B50,技能卡分表!A:A,0)),"未找到"),IF(LEFT(B50,1)="3",IFERROR(INDEX('永久加成分表（废弃）'!AC:AC,MATCH(B50,'永久加成分表（废弃）'!A:A,0)),"未找到"),IF(LEFT(B50,1)="4",IFERROR(IF(INDEX(组件分表!D:D,MATCH(VALUE(LEFT(B50,4)),组件分表!A:A,0))=5,"",INDEX(组件分表!Z:Z,MATCH(VALUE(LEFT(B50,4)),组件分表!A:A,0))),"未找到"),"不匹配"))))</f>
        <v>1</v>
      </c>
      <c r="G50" s="44">
        <f>IF(LEFT($B50,1)="1",IFERROR(INDEX(单位卡分表!F:F,MATCH($B50,单位卡分表!A:A,0)),"未找到"),IF(LEFT($B50,1)="2",IFERROR(INDEX(技能卡分表!F:F,MATCH($B50,技能卡分表!A:A,0)),"未找到"),IF(LEFT($B50,1)="3",IFERROR(INDEX('永久加成分表（废弃）'!F:F,MATCH($B50,'永久加成分表（废弃）'!A:A,0)),"未找到"),IF(LEFT($B50,1)="4",IFERROR(IF(INDEX(组件分表!D:D,MATCH(VALUE(LEFT($B50,4)),组件分表!A:A,0))=5,"",INDEX(组件分表!AA:AA,MATCH(VALUE(LEFT($B50,4)),组件分表!A:A,0))),"未找到"),"不匹配"))))</f>
        <v>3</v>
      </c>
      <c r="H50" s="44">
        <f>IF(LEFT($B50,1)="1",IFERROR(INDEX(单位卡分表!H:H,MATCH($B50,单位卡分表!A:A,0)),"未找到"),IF(LEFT($B50,1)="2",IFERROR(INDEX(技能卡分表!H:H,MATCH($B50,技能卡分表!A:A,0)),"未找到"),IF(LEFT($B50,1)="3",IFERROR(INDEX('永久加成分表（废弃）'!H:H,MATCH($B50,'永久加成分表（废弃）'!A:A,0)),"未找到"),IF(LEFT($B50,1)="4",RIGHT($B50,1),"不匹配"))))</f>
        <v>4</v>
      </c>
      <c r="I50" s="44">
        <f>卡牌数值表!J50</f>
        <v>0</v>
      </c>
      <c r="J50" s="44">
        <f>IF(卡牌数值表!L50=0,"",卡牌数值表!L50)</f>
        <v>12</v>
      </c>
      <c r="K50" s="44">
        <f>IF(卡牌数值表!M50=0,"",卡牌数值表!M50)</f>
        <v>500</v>
      </c>
      <c r="L50" s="44">
        <f>IF(卡牌数值表!N50=0,"",卡牌数值表!N50)</f>
        <v>15</v>
      </c>
      <c r="M50" s="44">
        <f>IF(卡牌数值表!O50=0,"",卡牌数值表!O50)</f>
        <v>0.91</v>
      </c>
      <c r="N50" s="44">
        <f>IF(卡牌数值表!P50=0,"",卡牌数值表!P50)</f>
        <v>0.12</v>
      </c>
      <c r="O50" s="44">
        <f>IF(卡牌数值表!Q50=0,"",卡牌数值表!Q50)</f>
        <v>1.46</v>
      </c>
      <c r="P50" s="44">
        <f>IF(卡牌数值表!R50=0,"",卡牌数值表!R50)</f>
        <v>1.47</v>
      </c>
      <c r="Q50" s="44" t="str">
        <f>IF(卡牌数值表!S50=0,"",卡牌数值表!S50)</f>
        <v/>
      </c>
      <c r="R50" s="44">
        <f>IF(OR(LEFT(B50,1)="1",LEFT(B50,1)="2"),卡牌数值表!H50,IF(AND(LEFT(B50,1)="4",C50&lt;&gt;5),卡牌数值表!H50,IF(LEFT(B50,1)="4","","")))</f>
        <v>100551</v>
      </c>
      <c r="S50" s="44">
        <f>IF(LEFT(B50,1)="1",IFERROR(INDEX(单位卡分表!K:K,MATCH(B50,单位卡分表!A:A,0)),"未找到"),IF(LEFT(B50,1)="2",IFERROR(INDEX(技能卡分表!K:K,MATCH(B50,技能卡分表!A:A,0)),"未找到"),IF(LEFT(B50,1)="3",IFERROR(INDEX('永久加成分表（废弃）'!K:K,MATCH(B50,'永久加成分表（废弃）'!A:A,0)),"未找到"),IF(LEFT(B50,1)="4",IFERROR(IF(INDEX(组件分表!D:D,MATCH(VALUE(LEFT(B50,4)),组件分表!A:A,0))=5,"",INDEX(组件分表!AB:AB,MATCH(VALUE(LEFT(B50,4)),组件分表!A:A,0))),"未找到"),"不匹配"))))</f>
        <v>1</v>
      </c>
      <c r="T50" s="44">
        <f>IF(LEFT(B50,1)="1",IFERROR(INDEX(单位卡分表!L:L,MATCH(B50,单位卡分表!A:A,0)),"未找到"),IF(LEFT(B50,1)="2",IFERROR(INDEX(技能卡分表!L:L,MATCH(B50,技能卡分表!A:A,0)),"未找到"),IF(LEFT(B50,1)="3",IFERROR(INDEX('永久加成分表（废弃）'!L:L,MATCH(B50,'永久加成分表（废弃）'!A:A,0)),"未找到"),IF(LEFT(B50,1)="4",IFERROR(IF(INDEX(组件分表!D:D,MATCH(VALUE(LEFT(B50,4)),组件分表!A:A,0))=5,"",INDEX(组件分表!AC:AC,MATCH(VALUE(LEFT(B50,4)),组件分表!A:A,0))),"未找到"),"不匹配"))))</f>
        <v>2.1</v>
      </c>
      <c r="U50" s="44"/>
      <c r="V50" s="44"/>
      <c r="W50" s="44">
        <f>IF(LEFT(B50,1)="1",IFERROR(IF(INDEX(单位卡分表!W:W,MATCH(B50,单位卡分表!A:A,0))=0,"",INDEX(单位卡分表!W:W,MATCH(B50,单位卡分表!A:A,0))),"未找到"),IF(LEFT(B50,1)="2",IFERROR(IF(INDEX(技能卡分表!W:W,MATCH(B50,技能卡分表!A:A,0))=0,"",INDEX(技能卡分表!W:W,MATCH(B50,技能卡分表!A:A,0))),"未找到"),IF(LEFT(B50,1)="3",IFERROR(IF(INDEX('永久加成分表（废弃）'!U:U,MATCH(B50,'永久加成分表（废弃）'!A:A,0))=0,"",INDEX('永久加成分表（废弃）'!U:U,MATCH(B50,'永久加成分表（废弃）'!A:A,0))),"未找到"),IF(LEFT(B50,1)="4",IFERROR(IF(INDEX("",MATCH(VALUE(LEFT(B50,4)),组件分表!A:A,0))=0,"",INDEX("",MATCH(VALUE(LEFT(B50,4)),组件分表!A:A,0))),"未找到"),"不匹配"))))</f>
        <v>59</v>
      </c>
      <c r="X50" s="44" t="str">
        <f>IF(LEFT(B50,1)="1",IFERROR(IF(INDEX(单位卡分表!X:X,MATCH(B50,单位卡分表!A:A,0))=0,"",INDEX(单位卡分表!X:X,MATCH(B50,单位卡分表!A:A,0))),"未找到"),IF(LEFT(B50,1)="2",IFERROR(IF(INDEX(技能卡分表!X:X,MATCH(B50,技能卡分表!A:A,0))=0,"",INDEX(技能卡分表!X:X,MATCH(B50,技能卡分表!A:A,0))),"未找到"),IF(LEFT(B50,1)="3",IFERROR(IF(INDEX('永久加成分表（废弃）'!V:V,MATCH(B50,'永久加成分表（废弃）'!A:A,0))=0,"",INDEX('永久加成分表（废弃）'!V:V,MATCH(B50,'永久加成分表（废弃）'!A:A,0))),"未找到"),IF(LEFT(B50,1)="4",IFERROR(IF(INDEX("",MATCH(VALUE(LEFT(B50,4)),组件分表!A:A,0))=0,"",INDEX("",MATCH(VALUE(LEFT(B50,4)),组件分表!A:A,0))),"未找到"),"不匹配"))))</f>
        <v/>
      </c>
      <c r="Y50" s="44" t="str">
        <f>IF(LEFT(B50,1)="1",IFERROR(IF(INDEX(单位卡分表!Y:Y,MATCH(B50,单位卡分表!A:A,0))=0,"",INDEX(单位卡分表!Y:Y,MATCH(B50,单位卡分表!A:A,0))),"未找到"),IF(LEFT(B50,1)="2",IFERROR(IF(INDEX(技能卡分表!Y:Y,MATCH(B50,技能卡分表!A:A,0))=0,"",INDEX(技能卡分表!Y:Y,MATCH(B50,技能卡分表!A:A,0))),"未找到"),IF(LEFT(B50,1)="3",IFERROR(IF(INDEX('永久加成分表（废弃）'!W:W,MATCH(B50,'永久加成分表（废弃）'!A:A,0))=0,"",INDEX('永久加成分表（废弃）'!W:W,MATCH(B50,'永久加成分表（废弃）'!A:A,0))),"未找到"),IF(LEFT(B50,1)="4",IFERROR(IF(INDEX("",MATCH(VALUE(LEFT(B50,4)),组件分表!A:A,0))=0,"",INDEX("",MATCH(VALUE(LEFT(B50,4)),组件分表!A:A,0))),"未找到"),"不匹配"))))</f>
        <v/>
      </c>
      <c r="Z50" s="44" t="str">
        <f>IF(LEFT(B50,1)="1",IFERROR(IF(INDEX("",MATCH(B50,单位卡分表!A:A,0))=0,"",INDEX("",MATCH(B50,单位卡分表!A:A,0))),"未找到"),IF(LEFT(B50,1)="2",IFERROR(IF(INDEX(技能卡分表!Z:Z,MATCH(B50,技能卡分表!A:A,0))=0,"",INDEX(技能卡分表!Z:Z,MATCH(B50,技能卡分表!A:A,0))),"未找到"),IF(LEFT(B50,1)="3",IFERROR(IF(INDEX('永久加成分表（废弃）'!X:X,MATCH(B50,'永久加成分表（废弃）'!A:A,0))=0,"",INDEX('永久加成分表（废弃）'!X:X,MATCH(B50,'永久加成分表（废弃）'!A:A,0))),"未找到"),IF(LEFT(B50,1)="4",IFERROR(IF(INDEX(组件分表!U:U,MATCH(VALUE(LEFT(B50,4)),组件分表!A:A,0))=0,"",INDEX(组件分表!U:U,MATCH(VALUE(LEFT(B50,4)),组件分表!A:A,0))),"未找到"),"不匹配"))))</f>
        <v>未找到</v>
      </c>
      <c r="AA50" s="44" t="str">
        <f>IF(LEFT(B50,1)="1",IFERROR(IF(INDEX("",MATCH(B50,单位卡分表!A:A,0))=0,"",INDEX("",MATCH(B50,单位卡分表!A:A,0))),"未找到"),IF(LEFT(B50,1)="2",IFERROR(IF(INDEX(技能卡分表!AA:AA,MATCH(B50,技能卡分表!A:A,0))=0,"",INDEX(技能卡分表!AA:AA,MATCH(B50,技能卡分表!A:A,0))),"未找到"),IF(LEFT(B50,1)="3",IFERROR(IF(INDEX("",MATCH(B50,'永久加成分表（废弃）'!A:A,0))=0,"",INDEX("",MATCH(B50,'永久加成分表（废弃）'!A:A,0))),"未找到"),IF(LEFT(B50,1)="4",IFERROR(IF(INDEX("",MATCH(VALUE(LEFT(B50,4)),组件分表!A:A,0))=0,"",INDEX("",MATCH(VALUE(LEFT(B50,4)),组件分表!A:A,0))),"未找到"),"不匹配"))))</f>
        <v>未找到</v>
      </c>
      <c r="AB50" s="44">
        <f>IF(LEFT(B50,1)="1",IFERROR(INDEX(单位卡分表!I:I,MATCH(B50,单位卡分表!A:A,0)),"未找到"),IF(LEFT(B50,1)="2",IFERROR(INDEX(技能卡分表!I:I,MATCH(B50,技能卡分表!A:A,0)),"未找到"),IF(LEFT(B50,1)="3",IFERROR(INDEX('永久加成分表（废弃）'!I:I,MATCH(B50,'永久加成分表（废弃）'!A:A,0)),"未找到"),IF(LEFT(B50,1)="4",IFERROR(INDEX(组件分表!I:I,MATCH(VALUE(LEFT(B50,4)),组件分表!A:A,0)),"未找到"),"不匹配"))))</f>
        <v>6</v>
      </c>
      <c r="AC50" s="44">
        <f>IF(LEFT(B50,1)="1",IF(INDEX(单位卡分表!N:N,MATCH(B50,单位卡分表!A:A,0))=0,"",INDEX(单位卡分表!N:N,MATCH(B50,单位卡分表!A:A,0))),IF(AND(LEFT(B50,1)="4",C50=5),B50*100+1,""))</f>
        <v>10003</v>
      </c>
    </row>
    <row r="51" spans="1:29">
      <c r="A51" s="44" t="str">
        <f>IF(卡牌数值表!D51=0,"",卡牌数值表!D51)</f>
        <v/>
      </c>
      <c r="B51" s="44">
        <f>卡牌数值表!C51</f>
        <v>10056</v>
      </c>
      <c r="C51" s="44">
        <f>IF(LEFT(B51,1)="1",IFERROR(INDEX(单位卡分表!C:C,MATCH(B51,单位卡分表!A:A,0)),"未找到"),IF(LEFT(B51,1)="2",IFERROR(INDEX(技能卡分表!C:C,MATCH(B51,技能卡分表!A:A,0)),"未找到"),IF(LEFT(B51,1)="3",IFERROR(INDEX('永久加成分表（废弃）'!C:C,MATCH(B51,'永久加成分表（废弃）'!A:A,0)),"未找到"),IF(LEFT(B51,1)="4",IFERROR(INDEX(组件分表!D:D,MATCH(VALUE(LEFT(B51,4)),组件分表!A:A,0)),"未找到"),"不匹配"))))</f>
        <v>4</v>
      </c>
      <c r="D51" s="44">
        <f>IF(LEFT(B51,1)="1",IFERROR(INDEX(单位卡分表!E:E,MATCH(B51,单位卡分表!A:A,0)),"未找到"),IF(LEFT(B51,1)="2",IFERROR(INDEX(技能卡分表!E:E,MATCH(B51,技能卡分表!A:A,0)),"未找到"),IF(LEFT(B51,1)="3",IFERROR(INDEX('永久加成分表（废弃）'!E:E,MATCH(B51,'永久加成分表（废弃）'!A:A,0)),"未找到"),IF(LEFT(B51,1)="4",IFERROR(IF(INDEX(组件分表!D:D,MATCH(VALUE(LEFT(B51,4)),组件分表!A:A,0))=5,"",INDEX(组件分表!Y:Y,MATCH(VALUE(LEFT(B51,4)),组件分表!A:A,0))),"未找到"),"不匹配"))))</f>
        <v>1</v>
      </c>
      <c r="E51" s="44">
        <f t="shared" si="0"/>
        <v>56</v>
      </c>
      <c r="F51" s="44">
        <f>IF(LEFT(B51,1)="1",IFERROR(INDEX(单位卡分表!AL:AL,MATCH(B51,单位卡分表!A:A,0)),"未找到"),IF(LEFT(B51,1)="2",IFERROR(INDEX(技能卡分表!AJ:AJ,MATCH(B51,技能卡分表!A:A,0)),"未找到"),IF(LEFT(B51,1)="3",IFERROR(INDEX('永久加成分表（废弃）'!AC:AC,MATCH(B51,'永久加成分表（废弃）'!A:A,0)),"未找到"),IF(LEFT(B51,1)="4",IFERROR(IF(INDEX(组件分表!D:D,MATCH(VALUE(LEFT(B51,4)),组件分表!A:A,0))=5,"",INDEX(组件分表!Z:Z,MATCH(VALUE(LEFT(B51,4)),组件分表!A:A,0))),"未找到"),"不匹配"))))</f>
        <v>1</v>
      </c>
      <c r="G51" s="44">
        <f>IF(LEFT($B51,1)="1",IFERROR(INDEX(单位卡分表!F:F,MATCH($B51,单位卡分表!A:A,0)),"未找到"),IF(LEFT($B51,1)="2",IFERROR(INDEX(技能卡分表!F:F,MATCH($B51,技能卡分表!A:A,0)),"未找到"),IF(LEFT($B51,1)="3",IFERROR(INDEX('永久加成分表（废弃）'!F:F,MATCH($B51,'永久加成分表（废弃）'!A:A,0)),"未找到"),IF(LEFT($B51,1)="4",IFERROR(IF(INDEX(组件分表!D:D,MATCH(VALUE(LEFT($B51,4)),组件分表!A:A,0))=5,"",INDEX(组件分表!AA:AA,MATCH(VALUE(LEFT($B51,4)),组件分表!A:A,0))),"未找到"),"不匹配"))))</f>
        <v>3</v>
      </c>
      <c r="H51" s="44">
        <f>IF(LEFT($B51,1)="1",IFERROR(INDEX(单位卡分表!H:H,MATCH($B51,单位卡分表!A:A,0)),"未找到"),IF(LEFT($B51,1)="2",IFERROR(INDEX(技能卡分表!H:H,MATCH($B51,技能卡分表!A:A,0)),"未找到"),IF(LEFT($B51,1)="3",IFERROR(INDEX('永久加成分表（废弃）'!H:H,MATCH($B51,'永久加成分表（废弃）'!A:A,0)),"未找到"),IF(LEFT($B51,1)="4",RIGHT($B51,1),"不匹配"))))</f>
        <v>4</v>
      </c>
      <c r="I51" s="44">
        <f>卡牌数值表!J51</f>
        <v>0</v>
      </c>
      <c r="J51" s="44">
        <f>IF(卡牌数值表!L51=0,"",卡牌数值表!L51)</f>
        <v>10</v>
      </c>
      <c r="K51" s="44">
        <f>IF(卡牌数值表!M51=0,"",卡牌数值表!M51)</f>
        <v>800</v>
      </c>
      <c r="L51" s="44">
        <f>IF(卡牌数值表!N51=0,"",卡牌数值表!N51)</f>
        <v>15</v>
      </c>
      <c r="M51" s="44">
        <f>IF(卡牌数值表!O51=0,"",卡牌数值表!O51)</f>
        <v>0.91</v>
      </c>
      <c r="N51" s="44">
        <f>IF(卡牌数值表!P51=0,"",卡牌数值表!P51)</f>
        <v>0.12</v>
      </c>
      <c r="O51" s="44">
        <f>IF(卡牌数值表!Q51=0,"",卡牌数值表!Q51)</f>
        <v>1.46</v>
      </c>
      <c r="P51" s="44">
        <f>IF(卡牌数值表!R51=0,"",卡牌数值表!R51)</f>
        <v>1.47</v>
      </c>
      <c r="Q51" s="44" t="str">
        <f>IF(卡牌数值表!S51=0,"",卡牌数值表!S51)</f>
        <v/>
      </c>
      <c r="R51" s="44">
        <f>IF(OR(LEFT(B51,1)="1",LEFT(B51,1)="2"),卡牌数值表!H51,IF(AND(LEFT(B51,1)="4",C51&lt;&gt;5),卡牌数值表!H51,IF(LEFT(B51,1)="4","","")))</f>
        <v>100561</v>
      </c>
      <c r="S51" s="44">
        <f>IF(LEFT(B51,1)="1",IFERROR(INDEX(单位卡分表!K:K,MATCH(B51,单位卡分表!A:A,0)),"未找到"),IF(LEFT(B51,1)="2",IFERROR(INDEX(技能卡分表!K:K,MATCH(B51,技能卡分表!A:A,0)),"未找到"),IF(LEFT(B51,1)="3",IFERROR(INDEX('永久加成分表（废弃）'!K:K,MATCH(B51,'永久加成分表（废弃）'!A:A,0)),"未找到"),IF(LEFT(B51,1)="4",IFERROR(IF(INDEX(组件分表!D:D,MATCH(VALUE(LEFT(B51,4)),组件分表!A:A,0))=5,"",INDEX(组件分表!AB:AB,MATCH(VALUE(LEFT(B51,4)),组件分表!A:A,0))),"未找到"),"不匹配"))))</f>
        <v>1</v>
      </c>
      <c r="T51" s="44">
        <f>IF(LEFT(B51,1)="1",IFERROR(INDEX(单位卡分表!L:L,MATCH(B51,单位卡分表!A:A,0)),"未找到"),IF(LEFT(B51,1)="2",IFERROR(INDEX(技能卡分表!L:L,MATCH(B51,技能卡分表!A:A,0)),"未找到"),IF(LEFT(B51,1)="3",IFERROR(INDEX('永久加成分表（废弃）'!L:L,MATCH(B51,'永久加成分表（废弃）'!A:A,0)),"未找到"),IF(LEFT(B51,1)="4",IFERROR(IF(INDEX(组件分表!D:D,MATCH(VALUE(LEFT(B51,4)),组件分表!A:A,0))=5,"",INDEX(组件分表!AC:AC,MATCH(VALUE(LEFT(B51,4)),组件分表!A:A,0))),"未找到"),"不匹配"))))</f>
        <v>2.1</v>
      </c>
      <c r="U51" s="44"/>
      <c r="V51" s="44"/>
      <c r="W51" s="44">
        <f>IF(LEFT(B51,1)="1",IFERROR(IF(INDEX(单位卡分表!W:W,MATCH(B51,单位卡分表!A:A,0))=0,"",INDEX(单位卡分表!W:W,MATCH(B51,单位卡分表!A:A,0))),"未找到"),IF(LEFT(B51,1)="2",IFERROR(IF(INDEX(技能卡分表!W:W,MATCH(B51,技能卡分表!A:A,0))=0,"",INDEX(技能卡分表!W:W,MATCH(B51,技能卡分表!A:A,0))),"未找到"),IF(LEFT(B51,1)="3",IFERROR(IF(INDEX('永久加成分表（废弃）'!U:U,MATCH(B51,'永久加成分表（废弃）'!A:A,0))=0,"",INDEX('永久加成分表（废弃）'!U:U,MATCH(B51,'永久加成分表（废弃）'!A:A,0))),"未找到"),IF(LEFT(B51,1)="4",IFERROR(IF(INDEX("",MATCH(VALUE(LEFT(B51,4)),组件分表!A:A,0))=0,"",INDEX("",MATCH(VALUE(LEFT(B51,4)),组件分表!A:A,0))),"未找到"),"不匹配"))))</f>
        <v>59</v>
      </c>
      <c r="X51" s="44" t="str">
        <f>IF(LEFT(B51,1)="1",IFERROR(IF(INDEX(单位卡分表!X:X,MATCH(B51,单位卡分表!A:A,0))=0,"",INDEX(单位卡分表!X:X,MATCH(B51,单位卡分表!A:A,0))),"未找到"),IF(LEFT(B51,1)="2",IFERROR(IF(INDEX(技能卡分表!X:X,MATCH(B51,技能卡分表!A:A,0))=0,"",INDEX(技能卡分表!X:X,MATCH(B51,技能卡分表!A:A,0))),"未找到"),IF(LEFT(B51,1)="3",IFERROR(IF(INDEX('永久加成分表（废弃）'!V:V,MATCH(B51,'永久加成分表（废弃）'!A:A,0))=0,"",INDEX('永久加成分表（废弃）'!V:V,MATCH(B51,'永久加成分表（废弃）'!A:A,0))),"未找到"),IF(LEFT(B51,1)="4",IFERROR(IF(INDEX("",MATCH(VALUE(LEFT(B51,4)),组件分表!A:A,0))=0,"",INDEX("",MATCH(VALUE(LEFT(B51,4)),组件分表!A:A,0))),"未找到"),"不匹配"))))</f>
        <v/>
      </c>
      <c r="Y51" s="44" t="str">
        <f>IF(LEFT(B51,1)="1",IFERROR(IF(INDEX(单位卡分表!Y:Y,MATCH(B51,单位卡分表!A:A,0))=0,"",INDEX(单位卡分表!Y:Y,MATCH(B51,单位卡分表!A:A,0))),"未找到"),IF(LEFT(B51,1)="2",IFERROR(IF(INDEX(技能卡分表!Y:Y,MATCH(B51,技能卡分表!A:A,0))=0,"",INDEX(技能卡分表!Y:Y,MATCH(B51,技能卡分表!A:A,0))),"未找到"),IF(LEFT(B51,1)="3",IFERROR(IF(INDEX('永久加成分表（废弃）'!W:W,MATCH(B51,'永久加成分表（废弃）'!A:A,0))=0,"",INDEX('永久加成分表（废弃）'!W:W,MATCH(B51,'永久加成分表（废弃）'!A:A,0))),"未找到"),IF(LEFT(B51,1)="4",IFERROR(IF(INDEX("",MATCH(VALUE(LEFT(B51,4)),组件分表!A:A,0))=0,"",INDEX("",MATCH(VALUE(LEFT(B51,4)),组件分表!A:A,0))),"未找到"),"不匹配"))))</f>
        <v/>
      </c>
      <c r="Z51" s="44" t="str">
        <f>IF(LEFT(B51,1)="1",IFERROR(IF(INDEX("",MATCH(B51,单位卡分表!A:A,0))=0,"",INDEX("",MATCH(B51,单位卡分表!A:A,0))),"未找到"),IF(LEFT(B51,1)="2",IFERROR(IF(INDEX(技能卡分表!Z:Z,MATCH(B51,技能卡分表!A:A,0))=0,"",INDEX(技能卡分表!Z:Z,MATCH(B51,技能卡分表!A:A,0))),"未找到"),IF(LEFT(B51,1)="3",IFERROR(IF(INDEX('永久加成分表（废弃）'!X:X,MATCH(B51,'永久加成分表（废弃）'!A:A,0))=0,"",INDEX('永久加成分表（废弃）'!X:X,MATCH(B51,'永久加成分表（废弃）'!A:A,0))),"未找到"),IF(LEFT(B51,1)="4",IFERROR(IF(INDEX(组件分表!U:U,MATCH(VALUE(LEFT(B51,4)),组件分表!A:A,0))=0,"",INDEX(组件分表!U:U,MATCH(VALUE(LEFT(B51,4)),组件分表!A:A,0))),"未找到"),"不匹配"))))</f>
        <v>未找到</v>
      </c>
      <c r="AA51" s="44" t="str">
        <f>IF(LEFT(B51,1)="1",IFERROR(IF(INDEX("",MATCH(B51,单位卡分表!A:A,0))=0,"",INDEX("",MATCH(B51,单位卡分表!A:A,0))),"未找到"),IF(LEFT(B51,1)="2",IFERROR(IF(INDEX(技能卡分表!AA:AA,MATCH(B51,技能卡分表!A:A,0))=0,"",INDEX(技能卡分表!AA:AA,MATCH(B51,技能卡分表!A:A,0))),"未找到"),IF(LEFT(B51,1)="3",IFERROR(IF(INDEX("",MATCH(B51,'永久加成分表（废弃）'!A:A,0))=0,"",INDEX("",MATCH(B51,'永久加成分表（废弃）'!A:A,0))),"未找到"),IF(LEFT(B51,1)="4",IFERROR(IF(INDEX("",MATCH(VALUE(LEFT(B51,4)),组件分表!A:A,0))=0,"",INDEX("",MATCH(VALUE(LEFT(B51,4)),组件分表!A:A,0))),"未找到"),"不匹配"))))</f>
        <v>未找到</v>
      </c>
      <c r="AB51" s="44">
        <f>IF(LEFT(B51,1)="1",IFERROR(INDEX(单位卡分表!I:I,MATCH(B51,单位卡分表!A:A,0)),"未找到"),IF(LEFT(B51,1)="2",IFERROR(INDEX(技能卡分表!I:I,MATCH(B51,技能卡分表!A:A,0)),"未找到"),IF(LEFT(B51,1)="3",IFERROR(INDEX('永久加成分表（废弃）'!I:I,MATCH(B51,'永久加成分表（废弃）'!A:A,0)),"未找到"),IF(LEFT(B51,1)="4",IFERROR(INDEX(组件分表!I:I,MATCH(VALUE(LEFT(B51,4)),组件分表!A:A,0)),"未找到"),"不匹配"))))</f>
        <v>6</v>
      </c>
      <c r="AC51" s="44">
        <f>IF(LEFT(B51,1)="1",IF(INDEX(单位卡分表!N:N,MATCH(B51,单位卡分表!A:A,0))=0,"",INDEX(单位卡分表!N:N,MATCH(B51,单位卡分表!A:A,0))),IF(AND(LEFT(B51,1)="4",C51=5),B51*100+1,""))</f>
        <v>10004</v>
      </c>
    </row>
    <row r="52" spans="1:29">
      <c r="A52" s="44" t="str">
        <f>IF(卡牌数值表!D52=0,"",卡牌数值表!D52)</f>
        <v/>
      </c>
      <c r="B52" s="44">
        <f>卡牌数值表!C52</f>
        <v>10057</v>
      </c>
      <c r="C52" s="44">
        <f>IF(LEFT(B52,1)="1",IFERROR(INDEX(单位卡分表!C:C,MATCH(B52,单位卡分表!A:A,0)),"未找到"),IF(LEFT(B52,1)="2",IFERROR(INDEX(技能卡分表!C:C,MATCH(B52,技能卡分表!A:A,0)),"未找到"),IF(LEFT(B52,1)="3",IFERROR(INDEX('永久加成分表（废弃）'!C:C,MATCH(B52,'永久加成分表（废弃）'!A:A,0)),"未找到"),IF(LEFT(B52,1)="4",IFERROR(INDEX(组件分表!D:D,MATCH(VALUE(LEFT(B52,4)),组件分表!A:A,0)),"未找到"),"不匹配"))))</f>
        <v>4</v>
      </c>
      <c r="D52" s="44">
        <f>IF(LEFT(B52,1)="1",IFERROR(INDEX(单位卡分表!E:E,MATCH(B52,单位卡分表!A:A,0)),"未找到"),IF(LEFT(B52,1)="2",IFERROR(INDEX(技能卡分表!E:E,MATCH(B52,技能卡分表!A:A,0)),"未找到"),IF(LEFT(B52,1)="3",IFERROR(INDEX('永久加成分表（废弃）'!E:E,MATCH(B52,'永久加成分表（废弃）'!A:A,0)),"未找到"),IF(LEFT(B52,1)="4",IFERROR(IF(INDEX(组件分表!D:D,MATCH(VALUE(LEFT(B52,4)),组件分表!A:A,0))=5,"",INDEX(组件分表!Y:Y,MATCH(VALUE(LEFT(B52,4)),组件分表!A:A,0))),"未找到"),"不匹配"))))</f>
        <v>1</v>
      </c>
      <c r="E52" s="44">
        <f t="shared" si="0"/>
        <v>57</v>
      </c>
      <c r="F52" s="44">
        <f>IF(LEFT(B52,1)="1",IFERROR(INDEX(单位卡分表!AL:AL,MATCH(B52,单位卡分表!A:A,0)),"未找到"),IF(LEFT(B52,1)="2",IFERROR(INDEX(技能卡分表!AJ:AJ,MATCH(B52,技能卡分表!A:A,0)),"未找到"),IF(LEFT(B52,1)="3",IFERROR(INDEX('永久加成分表（废弃）'!AC:AC,MATCH(B52,'永久加成分表（废弃）'!A:A,0)),"未找到"),IF(LEFT(B52,1)="4",IFERROR(IF(INDEX(组件分表!D:D,MATCH(VALUE(LEFT(B52,4)),组件分表!A:A,0))=5,"",INDEX(组件分表!Z:Z,MATCH(VALUE(LEFT(B52,4)),组件分表!A:A,0))),"未找到"),"不匹配"))))</f>
        <v>1</v>
      </c>
      <c r="G52" s="44">
        <f>IF(LEFT($B52,1)="1",IFERROR(INDEX(单位卡分表!F:F,MATCH($B52,单位卡分表!A:A,0)),"未找到"),IF(LEFT($B52,1)="2",IFERROR(INDEX(技能卡分表!F:F,MATCH($B52,技能卡分表!A:A,0)),"未找到"),IF(LEFT($B52,1)="3",IFERROR(INDEX('永久加成分表（废弃）'!F:F,MATCH($B52,'永久加成分表（废弃）'!A:A,0)),"未找到"),IF(LEFT($B52,1)="4",IFERROR(IF(INDEX(组件分表!D:D,MATCH(VALUE(LEFT($B52,4)),组件分表!A:A,0))=5,"",INDEX(组件分表!AA:AA,MATCH(VALUE(LEFT($B52,4)),组件分表!A:A,0))),"未找到"),"不匹配"))))</f>
        <v>3</v>
      </c>
      <c r="H52" s="44">
        <f>IF(LEFT($B52,1)="1",IFERROR(INDEX(单位卡分表!H:H,MATCH($B52,单位卡分表!A:A,0)),"未找到"),IF(LEFT($B52,1)="2",IFERROR(INDEX(技能卡分表!H:H,MATCH($B52,技能卡分表!A:A,0)),"未找到"),IF(LEFT($B52,1)="3",IFERROR(INDEX('永久加成分表（废弃）'!H:H,MATCH($B52,'永久加成分表（废弃）'!A:A,0)),"未找到"),IF(LEFT($B52,1)="4",RIGHT($B52,1),"不匹配"))))</f>
        <v>4</v>
      </c>
      <c r="I52" s="44">
        <f>卡牌数值表!J52</f>
        <v>0</v>
      </c>
      <c r="J52" s="44">
        <f>IF(卡牌数值表!L52=0,"",卡牌数值表!L52)</f>
        <v>10</v>
      </c>
      <c r="K52" s="44">
        <f>IF(卡牌数值表!M52=0,"",卡牌数值表!M52)</f>
        <v>150</v>
      </c>
      <c r="L52" s="44">
        <f>IF(卡牌数值表!N52=0,"",卡牌数值表!N52)</f>
        <v>15</v>
      </c>
      <c r="M52" s="44">
        <f>IF(卡牌数值表!O52=0,"",卡牌数值表!O52)</f>
        <v>0.91</v>
      </c>
      <c r="N52" s="44">
        <f>IF(卡牌数值表!P52=0,"",卡牌数值表!P52)</f>
        <v>0.12</v>
      </c>
      <c r="O52" s="44">
        <f>IF(卡牌数值表!Q52=0,"",卡牌数值表!Q52)</f>
        <v>1.46</v>
      </c>
      <c r="P52" s="44">
        <f>IF(卡牌数值表!R52=0,"",卡牌数值表!R52)</f>
        <v>1.47</v>
      </c>
      <c r="Q52" s="44" t="str">
        <f>IF(卡牌数值表!S52=0,"",卡牌数值表!S52)</f>
        <v/>
      </c>
      <c r="R52" s="44">
        <f>IF(OR(LEFT(B52,1)="1",LEFT(B52,1)="2"),卡牌数值表!H52,IF(AND(LEFT(B52,1)="4",C52&lt;&gt;5),卡牌数值表!H52,IF(LEFT(B52,1)="4","","")))</f>
        <v>100571</v>
      </c>
      <c r="S52" s="44">
        <f>IF(LEFT(B52,1)="1",IFERROR(INDEX(单位卡分表!K:K,MATCH(B52,单位卡分表!A:A,0)),"未找到"),IF(LEFT(B52,1)="2",IFERROR(INDEX(技能卡分表!K:K,MATCH(B52,技能卡分表!A:A,0)),"未找到"),IF(LEFT(B52,1)="3",IFERROR(INDEX('永久加成分表（废弃）'!K:K,MATCH(B52,'永久加成分表（废弃）'!A:A,0)),"未找到"),IF(LEFT(B52,1)="4",IFERROR(IF(INDEX(组件分表!D:D,MATCH(VALUE(LEFT(B52,4)),组件分表!A:A,0))=5,"",INDEX(组件分表!AB:AB,MATCH(VALUE(LEFT(B52,4)),组件分表!A:A,0))),"未找到"),"不匹配"))))</f>
        <v>1</v>
      </c>
      <c r="T52" s="44">
        <f>IF(LEFT(B52,1)="1",IFERROR(INDEX(单位卡分表!L:L,MATCH(B52,单位卡分表!A:A,0)),"未找到"),IF(LEFT(B52,1)="2",IFERROR(INDEX(技能卡分表!L:L,MATCH(B52,技能卡分表!A:A,0)),"未找到"),IF(LEFT(B52,1)="3",IFERROR(INDEX('永久加成分表（废弃）'!L:L,MATCH(B52,'永久加成分表（废弃）'!A:A,0)),"未找到"),IF(LEFT(B52,1)="4",IFERROR(IF(INDEX(组件分表!D:D,MATCH(VALUE(LEFT(B52,4)),组件分表!A:A,0))=5,"",INDEX(组件分表!AC:AC,MATCH(VALUE(LEFT(B52,4)),组件分表!A:A,0))),"未找到"),"不匹配"))))</f>
        <v>2.1</v>
      </c>
      <c r="U52" s="44"/>
      <c r="V52" s="44"/>
      <c r="W52" s="44">
        <f>IF(LEFT(B52,1)="1",IFERROR(IF(INDEX(单位卡分表!W:W,MATCH(B52,单位卡分表!A:A,0))=0,"",INDEX(单位卡分表!W:W,MATCH(B52,单位卡分表!A:A,0))),"未找到"),IF(LEFT(B52,1)="2",IFERROR(IF(INDEX(技能卡分表!W:W,MATCH(B52,技能卡分表!A:A,0))=0,"",INDEX(技能卡分表!W:W,MATCH(B52,技能卡分表!A:A,0))),"未找到"),IF(LEFT(B52,1)="3",IFERROR(IF(INDEX('永久加成分表（废弃）'!U:U,MATCH(B52,'永久加成分表（废弃）'!A:A,0))=0,"",INDEX('永久加成分表（废弃）'!U:U,MATCH(B52,'永久加成分表（废弃）'!A:A,0))),"未找到"),IF(LEFT(B52,1)="4",IFERROR(IF(INDEX("",MATCH(VALUE(LEFT(B52,4)),组件分表!A:A,0))=0,"",INDEX("",MATCH(VALUE(LEFT(B52,4)),组件分表!A:A,0))),"未找到"),"不匹配"))))</f>
        <v>59</v>
      </c>
      <c r="X52" s="44" t="str">
        <f>IF(LEFT(B52,1)="1",IFERROR(IF(INDEX(单位卡分表!X:X,MATCH(B52,单位卡分表!A:A,0))=0,"",INDEX(单位卡分表!X:X,MATCH(B52,单位卡分表!A:A,0))),"未找到"),IF(LEFT(B52,1)="2",IFERROR(IF(INDEX(技能卡分表!X:X,MATCH(B52,技能卡分表!A:A,0))=0,"",INDEX(技能卡分表!X:X,MATCH(B52,技能卡分表!A:A,0))),"未找到"),IF(LEFT(B52,1)="3",IFERROR(IF(INDEX('永久加成分表（废弃）'!V:V,MATCH(B52,'永久加成分表（废弃）'!A:A,0))=0,"",INDEX('永久加成分表（废弃）'!V:V,MATCH(B52,'永久加成分表（废弃）'!A:A,0))),"未找到"),IF(LEFT(B52,1)="4",IFERROR(IF(INDEX("",MATCH(VALUE(LEFT(B52,4)),组件分表!A:A,0))=0,"",INDEX("",MATCH(VALUE(LEFT(B52,4)),组件分表!A:A,0))),"未找到"),"不匹配"))))</f>
        <v/>
      </c>
      <c r="Y52" s="44" t="str">
        <f>IF(LEFT(B52,1)="1",IFERROR(IF(INDEX(单位卡分表!Y:Y,MATCH(B52,单位卡分表!A:A,0))=0,"",INDEX(单位卡分表!Y:Y,MATCH(B52,单位卡分表!A:A,0))),"未找到"),IF(LEFT(B52,1)="2",IFERROR(IF(INDEX(技能卡分表!Y:Y,MATCH(B52,技能卡分表!A:A,0))=0,"",INDEX(技能卡分表!Y:Y,MATCH(B52,技能卡分表!A:A,0))),"未找到"),IF(LEFT(B52,1)="3",IFERROR(IF(INDEX('永久加成分表（废弃）'!W:W,MATCH(B52,'永久加成分表（废弃）'!A:A,0))=0,"",INDEX('永久加成分表（废弃）'!W:W,MATCH(B52,'永久加成分表（废弃）'!A:A,0))),"未找到"),IF(LEFT(B52,1)="4",IFERROR(IF(INDEX("",MATCH(VALUE(LEFT(B52,4)),组件分表!A:A,0))=0,"",INDEX("",MATCH(VALUE(LEFT(B52,4)),组件分表!A:A,0))),"未找到"),"不匹配"))))</f>
        <v/>
      </c>
      <c r="Z52" s="44" t="str">
        <f>IF(LEFT(B52,1)="1",IFERROR(IF(INDEX("",MATCH(B52,单位卡分表!A:A,0))=0,"",INDEX("",MATCH(B52,单位卡分表!A:A,0))),"未找到"),IF(LEFT(B52,1)="2",IFERROR(IF(INDEX(技能卡分表!Z:Z,MATCH(B52,技能卡分表!A:A,0))=0,"",INDEX(技能卡分表!Z:Z,MATCH(B52,技能卡分表!A:A,0))),"未找到"),IF(LEFT(B52,1)="3",IFERROR(IF(INDEX('永久加成分表（废弃）'!X:X,MATCH(B52,'永久加成分表（废弃）'!A:A,0))=0,"",INDEX('永久加成分表（废弃）'!X:X,MATCH(B52,'永久加成分表（废弃）'!A:A,0))),"未找到"),IF(LEFT(B52,1)="4",IFERROR(IF(INDEX(组件分表!U:U,MATCH(VALUE(LEFT(B52,4)),组件分表!A:A,0))=0,"",INDEX(组件分表!U:U,MATCH(VALUE(LEFT(B52,4)),组件分表!A:A,0))),"未找到"),"不匹配"))))</f>
        <v>未找到</v>
      </c>
      <c r="AA52" s="44" t="str">
        <f>IF(LEFT(B52,1)="1",IFERROR(IF(INDEX("",MATCH(B52,单位卡分表!A:A,0))=0,"",INDEX("",MATCH(B52,单位卡分表!A:A,0))),"未找到"),IF(LEFT(B52,1)="2",IFERROR(IF(INDEX(技能卡分表!AA:AA,MATCH(B52,技能卡分表!A:A,0))=0,"",INDEX(技能卡分表!AA:AA,MATCH(B52,技能卡分表!A:A,0))),"未找到"),IF(LEFT(B52,1)="3",IFERROR(IF(INDEX("",MATCH(B52,'永久加成分表（废弃）'!A:A,0))=0,"",INDEX("",MATCH(B52,'永久加成分表（废弃）'!A:A,0))),"未找到"),IF(LEFT(B52,1)="4",IFERROR(IF(INDEX("",MATCH(VALUE(LEFT(B52,4)),组件分表!A:A,0))=0,"",INDEX("",MATCH(VALUE(LEFT(B52,4)),组件分表!A:A,0))),"未找到"),"不匹配"))))</f>
        <v>未找到</v>
      </c>
      <c r="AB52" s="44">
        <f>IF(LEFT(B52,1)="1",IFERROR(INDEX(单位卡分表!I:I,MATCH(B52,单位卡分表!A:A,0)),"未找到"),IF(LEFT(B52,1)="2",IFERROR(INDEX(技能卡分表!I:I,MATCH(B52,技能卡分表!A:A,0)),"未找到"),IF(LEFT(B52,1)="3",IFERROR(INDEX('永久加成分表（废弃）'!I:I,MATCH(B52,'永久加成分表（废弃）'!A:A,0)),"未找到"),IF(LEFT(B52,1)="4",IFERROR(INDEX(组件分表!I:I,MATCH(VALUE(LEFT(B52,4)),组件分表!A:A,0)),"未找到"),"不匹配"))))</f>
        <v>6</v>
      </c>
      <c r="AC52" s="44">
        <f>IF(LEFT(B52,1)="1",IF(INDEX(单位卡分表!N:N,MATCH(B52,单位卡分表!A:A,0))=0,"",INDEX(单位卡分表!N:N,MATCH(B52,单位卡分表!A:A,0))),IF(AND(LEFT(B52,1)="4",C52=5),B52*100+1,""))</f>
        <v>10005</v>
      </c>
    </row>
    <row r="53" spans="1:29">
      <c r="A53" s="44" t="str">
        <f>IF(卡牌数值表!D53=0,"",卡牌数值表!D53)</f>
        <v/>
      </c>
      <c r="B53" s="44">
        <f>卡牌数值表!C53</f>
        <v>10058</v>
      </c>
      <c r="C53" s="44">
        <f>IF(LEFT(B53,1)="1",IFERROR(INDEX(单位卡分表!C:C,MATCH(B53,单位卡分表!A:A,0)),"未找到"),IF(LEFT(B53,1)="2",IFERROR(INDEX(技能卡分表!C:C,MATCH(B53,技能卡分表!A:A,0)),"未找到"),IF(LEFT(B53,1)="3",IFERROR(INDEX('永久加成分表（废弃）'!C:C,MATCH(B53,'永久加成分表（废弃）'!A:A,0)),"未找到"),IF(LEFT(B53,1)="4",IFERROR(INDEX(组件分表!D:D,MATCH(VALUE(LEFT(B53,4)),组件分表!A:A,0)),"未找到"),"不匹配"))))</f>
        <v>4</v>
      </c>
      <c r="D53" s="44">
        <f>IF(LEFT(B53,1)="1",IFERROR(INDEX(单位卡分表!E:E,MATCH(B53,单位卡分表!A:A,0)),"未找到"),IF(LEFT(B53,1)="2",IFERROR(INDEX(技能卡分表!E:E,MATCH(B53,技能卡分表!A:A,0)),"未找到"),IF(LEFT(B53,1)="3",IFERROR(INDEX('永久加成分表（废弃）'!E:E,MATCH(B53,'永久加成分表（废弃）'!A:A,0)),"未找到"),IF(LEFT(B53,1)="4",IFERROR(IF(INDEX(组件分表!D:D,MATCH(VALUE(LEFT(B53,4)),组件分表!A:A,0))=5,"",INDEX(组件分表!Y:Y,MATCH(VALUE(LEFT(B53,4)),组件分表!A:A,0))),"未找到"),"不匹配"))))</f>
        <v>1</v>
      </c>
      <c r="E53" s="44">
        <f t="shared" si="0"/>
        <v>58</v>
      </c>
      <c r="F53" s="44">
        <f>IF(LEFT(B53,1)="1",IFERROR(INDEX(单位卡分表!AL:AL,MATCH(B53,单位卡分表!A:A,0)),"未找到"),IF(LEFT(B53,1)="2",IFERROR(INDEX(技能卡分表!AJ:AJ,MATCH(B53,技能卡分表!A:A,0)),"未找到"),IF(LEFT(B53,1)="3",IFERROR(INDEX('永久加成分表（废弃）'!AC:AC,MATCH(B53,'永久加成分表（废弃）'!A:A,0)),"未找到"),IF(LEFT(B53,1)="4",IFERROR(IF(INDEX(组件分表!D:D,MATCH(VALUE(LEFT(B53,4)),组件分表!A:A,0))=5,"",INDEX(组件分表!Z:Z,MATCH(VALUE(LEFT(B53,4)),组件分表!A:A,0))),"未找到"),"不匹配"))))</f>
        <v>1</v>
      </c>
      <c r="G53" s="44">
        <f>IF(LEFT($B53,1)="1",IFERROR(INDEX(单位卡分表!F:F,MATCH($B53,单位卡分表!A:A,0)),"未找到"),IF(LEFT($B53,1)="2",IFERROR(INDEX(技能卡分表!F:F,MATCH($B53,技能卡分表!A:A,0)),"未找到"),IF(LEFT($B53,1)="3",IFERROR(INDEX('永久加成分表（废弃）'!F:F,MATCH($B53,'永久加成分表（废弃）'!A:A,0)),"未找到"),IF(LEFT($B53,1)="4",IFERROR(IF(INDEX(组件分表!D:D,MATCH(VALUE(LEFT($B53,4)),组件分表!A:A,0))=5,"",INDEX(组件分表!AA:AA,MATCH(VALUE(LEFT($B53,4)),组件分表!A:A,0))),"未找到"),"不匹配"))))</f>
        <v>3</v>
      </c>
      <c r="H53" s="44">
        <f>IF(LEFT($B53,1)="1",IFERROR(INDEX(单位卡分表!H:H,MATCH($B53,单位卡分表!A:A,0)),"未找到"),IF(LEFT($B53,1)="2",IFERROR(INDEX(技能卡分表!H:H,MATCH($B53,技能卡分表!A:A,0)),"未找到"),IF(LEFT($B53,1)="3",IFERROR(INDEX('永久加成分表（废弃）'!H:H,MATCH($B53,'永久加成分表（废弃）'!A:A,0)),"未找到"),IF(LEFT($B53,1)="4",RIGHT($B53,1),"不匹配"))))</f>
        <v>4</v>
      </c>
      <c r="I53" s="44">
        <f>卡牌数值表!J53</f>
        <v>0</v>
      </c>
      <c r="J53" s="44">
        <f>IF(卡牌数值表!L53=0,"",卡牌数值表!L53)</f>
        <v>5</v>
      </c>
      <c r="K53" s="44">
        <f>IF(卡牌数值表!M53=0,"",卡牌数值表!M53)</f>
        <v>200</v>
      </c>
      <c r="L53" s="44">
        <f>IF(卡牌数值表!N53=0,"",卡牌数值表!N53)</f>
        <v>15</v>
      </c>
      <c r="M53" s="44">
        <f>IF(卡牌数值表!O53=0,"",卡牌数值表!O53)</f>
        <v>0.91</v>
      </c>
      <c r="N53" s="44">
        <f>IF(卡牌数值表!P53=0,"",卡牌数值表!P53)</f>
        <v>0.12</v>
      </c>
      <c r="O53" s="44">
        <f>IF(卡牌数值表!Q53=0,"",卡牌数值表!Q53)</f>
        <v>1.46</v>
      </c>
      <c r="P53" s="44">
        <f>IF(卡牌数值表!R53=0,"",卡牌数值表!R53)</f>
        <v>1.47</v>
      </c>
      <c r="Q53" s="44" t="str">
        <f>IF(卡牌数值表!S53=0,"",卡牌数值表!S53)</f>
        <v/>
      </c>
      <c r="R53" s="44">
        <f>IF(OR(LEFT(B53,1)="1",LEFT(B53,1)="2"),卡牌数值表!H53,IF(AND(LEFT(B53,1)="4",C53&lt;&gt;5),卡牌数值表!H53,IF(LEFT(B53,1)="4","","")))</f>
        <v>100581</v>
      </c>
      <c r="S53" s="44">
        <f>IF(LEFT(B53,1)="1",IFERROR(INDEX(单位卡分表!K:K,MATCH(B53,单位卡分表!A:A,0)),"未找到"),IF(LEFT(B53,1)="2",IFERROR(INDEX(技能卡分表!K:K,MATCH(B53,技能卡分表!A:A,0)),"未找到"),IF(LEFT(B53,1)="3",IFERROR(INDEX('永久加成分表（废弃）'!K:K,MATCH(B53,'永久加成分表（废弃）'!A:A,0)),"未找到"),IF(LEFT(B53,1)="4",IFERROR(IF(INDEX(组件分表!D:D,MATCH(VALUE(LEFT(B53,4)),组件分表!A:A,0))=5,"",INDEX(组件分表!AB:AB,MATCH(VALUE(LEFT(B53,4)),组件分表!A:A,0))),"未找到"),"不匹配"))))</f>
        <v>1</v>
      </c>
      <c r="T53" s="44">
        <f>IF(LEFT(B53,1)="1",IFERROR(INDEX(单位卡分表!L:L,MATCH(B53,单位卡分表!A:A,0)),"未找到"),IF(LEFT(B53,1)="2",IFERROR(INDEX(技能卡分表!L:L,MATCH(B53,技能卡分表!A:A,0)),"未找到"),IF(LEFT(B53,1)="3",IFERROR(INDEX('永久加成分表（废弃）'!L:L,MATCH(B53,'永久加成分表（废弃）'!A:A,0)),"未找到"),IF(LEFT(B53,1)="4",IFERROR(IF(INDEX(组件分表!D:D,MATCH(VALUE(LEFT(B53,4)),组件分表!A:A,0))=5,"",INDEX(组件分表!AC:AC,MATCH(VALUE(LEFT(B53,4)),组件分表!A:A,0))),"未找到"),"不匹配"))))</f>
        <v>2.1</v>
      </c>
      <c r="U53" s="44"/>
      <c r="V53" s="44"/>
      <c r="W53" s="44">
        <f>IF(LEFT(B53,1)="1",IFERROR(IF(INDEX(单位卡分表!W:W,MATCH(B53,单位卡分表!A:A,0))=0,"",INDEX(单位卡分表!W:W,MATCH(B53,单位卡分表!A:A,0))),"未找到"),IF(LEFT(B53,1)="2",IFERROR(IF(INDEX(技能卡分表!W:W,MATCH(B53,技能卡分表!A:A,0))=0,"",INDEX(技能卡分表!W:W,MATCH(B53,技能卡分表!A:A,0))),"未找到"),IF(LEFT(B53,1)="3",IFERROR(IF(INDEX('永久加成分表（废弃）'!U:U,MATCH(B53,'永久加成分表（废弃）'!A:A,0))=0,"",INDEX('永久加成分表（废弃）'!U:U,MATCH(B53,'永久加成分表（废弃）'!A:A,0))),"未找到"),IF(LEFT(B53,1)="4",IFERROR(IF(INDEX("",MATCH(VALUE(LEFT(B53,4)),组件分表!A:A,0))=0,"",INDEX("",MATCH(VALUE(LEFT(B53,4)),组件分表!A:A,0))),"未找到"),"不匹配"))))</f>
        <v>59</v>
      </c>
      <c r="X53" s="44" t="str">
        <f>IF(LEFT(B53,1)="1",IFERROR(IF(INDEX(单位卡分表!X:X,MATCH(B53,单位卡分表!A:A,0))=0,"",INDEX(单位卡分表!X:X,MATCH(B53,单位卡分表!A:A,0))),"未找到"),IF(LEFT(B53,1)="2",IFERROR(IF(INDEX(技能卡分表!X:X,MATCH(B53,技能卡分表!A:A,0))=0,"",INDEX(技能卡分表!X:X,MATCH(B53,技能卡分表!A:A,0))),"未找到"),IF(LEFT(B53,1)="3",IFERROR(IF(INDEX('永久加成分表（废弃）'!V:V,MATCH(B53,'永久加成分表（废弃）'!A:A,0))=0,"",INDEX('永久加成分表（废弃）'!V:V,MATCH(B53,'永久加成分表（废弃）'!A:A,0))),"未找到"),IF(LEFT(B53,1)="4",IFERROR(IF(INDEX("",MATCH(VALUE(LEFT(B53,4)),组件分表!A:A,0))=0,"",INDEX("",MATCH(VALUE(LEFT(B53,4)),组件分表!A:A,0))),"未找到"),"不匹配"))))</f>
        <v/>
      </c>
      <c r="Y53" s="44" t="str">
        <f>IF(LEFT(B53,1)="1",IFERROR(IF(INDEX(单位卡分表!Y:Y,MATCH(B53,单位卡分表!A:A,0))=0,"",INDEX(单位卡分表!Y:Y,MATCH(B53,单位卡分表!A:A,0))),"未找到"),IF(LEFT(B53,1)="2",IFERROR(IF(INDEX(技能卡分表!Y:Y,MATCH(B53,技能卡分表!A:A,0))=0,"",INDEX(技能卡分表!Y:Y,MATCH(B53,技能卡分表!A:A,0))),"未找到"),IF(LEFT(B53,1)="3",IFERROR(IF(INDEX('永久加成分表（废弃）'!W:W,MATCH(B53,'永久加成分表（废弃）'!A:A,0))=0,"",INDEX('永久加成分表（废弃）'!W:W,MATCH(B53,'永久加成分表（废弃）'!A:A,0))),"未找到"),IF(LEFT(B53,1)="4",IFERROR(IF(INDEX("",MATCH(VALUE(LEFT(B53,4)),组件分表!A:A,0))=0,"",INDEX("",MATCH(VALUE(LEFT(B53,4)),组件分表!A:A,0))),"未找到"),"不匹配"))))</f>
        <v/>
      </c>
      <c r="Z53" s="44" t="str">
        <f>IF(LEFT(B53,1)="1",IFERROR(IF(INDEX("",MATCH(B53,单位卡分表!A:A,0))=0,"",INDEX("",MATCH(B53,单位卡分表!A:A,0))),"未找到"),IF(LEFT(B53,1)="2",IFERROR(IF(INDEX(技能卡分表!Z:Z,MATCH(B53,技能卡分表!A:A,0))=0,"",INDEX(技能卡分表!Z:Z,MATCH(B53,技能卡分表!A:A,0))),"未找到"),IF(LEFT(B53,1)="3",IFERROR(IF(INDEX('永久加成分表（废弃）'!X:X,MATCH(B53,'永久加成分表（废弃）'!A:A,0))=0,"",INDEX('永久加成分表（废弃）'!X:X,MATCH(B53,'永久加成分表（废弃）'!A:A,0))),"未找到"),IF(LEFT(B53,1)="4",IFERROR(IF(INDEX(组件分表!U:U,MATCH(VALUE(LEFT(B53,4)),组件分表!A:A,0))=0,"",INDEX(组件分表!U:U,MATCH(VALUE(LEFT(B53,4)),组件分表!A:A,0))),"未找到"),"不匹配"))))</f>
        <v>未找到</v>
      </c>
      <c r="AA53" s="44" t="str">
        <f>IF(LEFT(B53,1)="1",IFERROR(IF(INDEX("",MATCH(B53,单位卡分表!A:A,0))=0,"",INDEX("",MATCH(B53,单位卡分表!A:A,0))),"未找到"),IF(LEFT(B53,1)="2",IFERROR(IF(INDEX(技能卡分表!AA:AA,MATCH(B53,技能卡分表!A:A,0))=0,"",INDEX(技能卡分表!AA:AA,MATCH(B53,技能卡分表!A:A,0))),"未找到"),IF(LEFT(B53,1)="3",IFERROR(IF(INDEX("",MATCH(B53,'永久加成分表（废弃）'!A:A,0))=0,"",INDEX("",MATCH(B53,'永久加成分表（废弃）'!A:A,0))),"未找到"),IF(LEFT(B53,1)="4",IFERROR(IF(INDEX("",MATCH(VALUE(LEFT(B53,4)),组件分表!A:A,0))=0,"",INDEX("",MATCH(VALUE(LEFT(B53,4)),组件分表!A:A,0))),"未找到"),"不匹配"))))</f>
        <v>未找到</v>
      </c>
      <c r="AB53" s="44">
        <f>IF(LEFT(B53,1)="1",IFERROR(INDEX(单位卡分表!I:I,MATCH(B53,单位卡分表!A:A,0)),"未找到"),IF(LEFT(B53,1)="2",IFERROR(INDEX(技能卡分表!I:I,MATCH(B53,技能卡分表!A:A,0)),"未找到"),IF(LEFT(B53,1)="3",IFERROR(INDEX('永久加成分表（废弃）'!I:I,MATCH(B53,'永久加成分表（废弃）'!A:A,0)),"未找到"),IF(LEFT(B53,1)="4",IFERROR(INDEX(组件分表!I:I,MATCH(VALUE(LEFT(B53,4)),组件分表!A:A,0)),"未找到"),"不匹配"))))</f>
        <v>6</v>
      </c>
      <c r="AC53" s="44">
        <f>IF(LEFT(B53,1)="1",IF(INDEX(单位卡分表!N:N,MATCH(B53,单位卡分表!A:A,0))=0,"",INDEX(单位卡分表!N:N,MATCH(B53,单位卡分表!A:A,0))),IF(AND(LEFT(B53,1)="4",C53=5),B53*100+1,""))</f>
        <v>10006</v>
      </c>
    </row>
    <row r="54" spans="1:29">
      <c r="A54" s="44" t="str">
        <f>IF(卡牌数值表!D54=0,"",卡牌数值表!D54)</f>
        <v/>
      </c>
      <c r="B54" s="44">
        <f>卡牌数值表!C54</f>
        <v>10059</v>
      </c>
      <c r="C54" s="44">
        <f>IF(LEFT(B54,1)="1",IFERROR(INDEX(单位卡分表!C:C,MATCH(B54,单位卡分表!A:A,0)),"未找到"),IF(LEFT(B54,1)="2",IFERROR(INDEX(技能卡分表!C:C,MATCH(B54,技能卡分表!A:A,0)),"未找到"),IF(LEFT(B54,1)="3",IFERROR(INDEX('永久加成分表（废弃）'!C:C,MATCH(B54,'永久加成分表（废弃）'!A:A,0)),"未找到"),IF(LEFT(B54,1)="4",IFERROR(INDEX(组件分表!D:D,MATCH(VALUE(LEFT(B54,4)),组件分表!A:A,0)),"未找到"),"不匹配"))))</f>
        <v>1</v>
      </c>
      <c r="D54" s="44">
        <f>IF(LEFT(B54,1)="1",IFERROR(INDEX(单位卡分表!E:E,MATCH(B54,单位卡分表!A:A,0)),"未找到"),IF(LEFT(B54,1)="2",IFERROR(INDEX(技能卡分表!E:E,MATCH(B54,技能卡分表!A:A,0)),"未找到"),IF(LEFT(B54,1)="3",IFERROR(INDEX('永久加成分表（废弃）'!E:E,MATCH(B54,'永久加成分表（废弃）'!A:A,0)),"未找到"),IF(LEFT(B54,1)="4",IFERROR(IF(INDEX(组件分表!D:D,MATCH(VALUE(LEFT(B54,4)),组件分表!A:A,0))=5,"",INDEX(组件分表!Y:Y,MATCH(VALUE(LEFT(B54,4)),组件分表!A:A,0))),"未找到"),"不匹配"))))</f>
        <v>1</v>
      </c>
      <c r="E54" s="44">
        <f t="shared" si="0"/>
        <v>59</v>
      </c>
      <c r="F54" s="44">
        <f>IF(LEFT(B54,1)="1",IFERROR(INDEX(单位卡分表!AL:AL,MATCH(B54,单位卡分表!A:A,0)),"未找到"),IF(LEFT(B54,1)="2",IFERROR(INDEX(技能卡分表!AJ:AJ,MATCH(B54,技能卡分表!A:A,0)),"未找到"),IF(LEFT(B54,1)="3",IFERROR(INDEX('永久加成分表（废弃）'!AC:AC,MATCH(B54,'永久加成分表（废弃）'!A:A,0)),"未找到"),IF(LEFT(B54,1)="4",IFERROR(IF(INDEX(组件分表!D:D,MATCH(VALUE(LEFT(B54,4)),组件分表!A:A,0))=5,"",INDEX(组件分表!Z:Z,MATCH(VALUE(LEFT(B54,4)),组件分表!A:A,0))),"未找到"),"不匹配"))))</f>
        <v>0</v>
      </c>
      <c r="G54" s="44">
        <f>IF(LEFT($B54,1)="1",IFERROR(INDEX(单位卡分表!F:F,MATCH($B54,单位卡分表!A:A,0)),"未找到"),IF(LEFT($B54,1)="2",IFERROR(INDEX(技能卡分表!F:F,MATCH($B54,技能卡分表!A:A,0)),"未找到"),IF(LEFT($B54,1)="3",IFERROR(INDEX('永久加成分表（废弃）'!F:F,MATCH($B54,'永久加成分表（废弃）'!A:A,0)),"未找到"),IF(LEFT($B54,1)="4",IFERROR(IF(INDEX(组件分表!D:D,MATCH(VALUE(LEFT($B54,4)),组件分表!A:A,0))=5,"",INDEX(组件分表!AA:AA,MATCH(VALUE(LEFT($B54,4)),组件分表!A:A,0))),"未找到"),"不匹配"))))</f>
        <v>3</v>
      </c>
      <c r="H54" s="44">
        <f>IF(LEFT($B54,1)="1",IFERROR(INDEX(单位卡分表!H:H,MATCH($B54,单位卡分表!A:A,0)),"未找到"),IF(LEFT($B54,1)="2",IFERROR(INDEX(技能卡分表!H:H,MATCH($B54,技能卡分表!A:A,0)),"未找到"),IF(LEFT($B54,1)="3",IFERROR(INDEX('永久加成分表（废弃）'!H:H,MATCH($B54,'永久加成分表（废弃）'!A:A,0)),"未找到"),IF(LEFT($B54,1)="4",RIGHT($B54,1),"不匹配"))))</f>
        <v>4</v>
      </c>
      <c r="I54" s="44">
        <f>卡牌数值表!J54</f>
        <v>0</v>
      </c>
      <c r="J54" s="44">
        <f>IF(卡牌数值表!L54=0,"",卡牌数值表!L54)</f>
        <v>2</v>
      </c>
      <c r="K54" s="44">
        <f>IF(卡牌数值表!M54=0,"",卡牌数值表!M54)</f>
        <v>45</v>
      </c>
      <c r="L54" s="44">
        <f>IF(卡牌数值表!N54=0,"",卡牌数值表!N54)</f>
        <v>13.6</v>
      </c>
      <c r="M54" s="44">
        <f>IF(卡牌数值表!O54=0,"",卡牌数值表!O54)</f>
        <v>0.65</v>
      </c>
      <c r="N54" s="44">
        <f>IF(卡牌数值表!P54=0,"",卡牌数值表!P54)</f>
        <v>0.12</v>
      </c>
      <c r="O54" s="44">
        <f>IF(卡牌数值表!Q54=0,"",卡牌数值表!Q54)</f>
        <v>1.66</v>
      </c>
      <c r="P54" s="44">
        <f>IF(卡牌数值表!R54=0,"",卡牌数值表!R54)</f>
        <v>1.47</v>
      </c>
      <c r="Q54" s="44" t="str">
        <f>IF(卡牌数值表!S54=0,"",卡牌数值表!S54)</f>
        <v/>
      </c>
      <c r="R54" s="44">
        <f>IF(OR(LEFT(B54,1)="1",LEFT(B54,1)="2"),卡牌数值表!H54,IF(AND(LEFT(B54,1)="4",C54&lt;&gt;5),卡牌数值表!H54,IF(LEFT(B54,1)="4","","")))</f>
        <v>100591</v>
      </c>
      <c r="S54" s="44">
        <f>IF(LEFT(B54,1)="1",IFERROR(INDEX(单位卡分表!K:K,MATCH(B54,单位卡分表!A:A,0)),"未找到"),IF(LEFT(B54,1)="2",IFERROR(INDEX(技能卡分表!K:K,MATCH(B54,技能卡分表!A:A,0)),"未找到"),IF(LEFT(B54,1)="3",IFERROR(INDEX('永久加成分表（废弃）'!K:K,MATCH(B54,'永久加成分表（废弃）'!A:A,0)),"未找到"),IF(LEFT(B54,1)="4",IFERROR(IF(INDEX(组件分表!D:D,MATCH(VALUE(LEFT(B54,4)),组件分表!A:A,0))=5,"",INDEX(组件分表!AB:AB,MATCH(VALUE(LEFT(B54,4)),组件分表!A:A,0))),"未找到"),"不匹配"))))</f>
        <v>1</v>
      </c>
      <c r="T54" s="44">
        <f>IF(LEFT(B54,1)="1",IFERROR(INDEX(单位卡分表!L:L,MATCH(B54,单位卡分表!A:A,0)),"未找到"),IF(LEFT(B54,1)="2",IFERROR(INDEX(技能卡分表!L:L,MATCH(B54,技能卡分表!A:A,0)),"未找到"),IF(LEFT(B54,1)="3",IFERROR(INDEX('永久加成分表（废弃）'!L:L,MATCH(B54,'永久加成分表（废弃）'!A:A,0)),"未找到"),IF(LEFT(B54,1)="4",IFERROR(IF(INDEX(组件分表!D:D,MATCH(VALUE(LEFT(B54,4)),组件分表!A:A,0))=5,"",INDEX(组件分表!AC:AC,MATCH(VALUE(LEFT(B54,4)),组件分表!A:A,0))),"未找到"),"不匹配"))))</f>
        <v>2.5</v>
      </c>
      <c r="U54" s="44"/>
      <c r="V54" s="44"/>
      <c r="W54" s="44">
        <f>IF(LEFT(B54,1)="1",IFERROR(IF(INDEX(单位卡分表!W:W,MATCH(B54,单位卡分表!A:A,0))=0,"",INDEX(单位卡分表!W:W,MATCH(B54,单位卡分表!A:A,0))),"未找到"),IF(LEFT(B54,1)="2",IFERROR(IF(INDEX(技能卡分表!W:W,MATCH(B54,技能卡分表!A:A,0))=0,"",INDEX(技能卡分表!W:W,MATCH(B54,技能卡分表!A:A,0))),"未找到"),IF(LEFT(B54,1)="3",IFERROR(IF(INDEX('永久加成分表（废弃）'!U:U,MATCH(B54,'永久加成分表（废弃）'!A:A,0))=0,"",INDEX('永久加成分表（废弃）'!U:U,MATCH(B54,'永久加成分表（废弃）'!A:A,0))),"未找到"),IF(LEFT(B54,1)="4",IFERROR(IF(INDEX("",MATCH(VALUE(LEFT(B54,4)),组件分表!A:A,0))=0,"",INDEX("",MATCH(VALUE(LEFT(B54,4)),组件分表!A:A,0))),"未找到"),"不匹配"))))</f>
        <v>61</v>
      </c>
      <c r="X54" s="44" t="str">
        <f>IF(LEFT(B54,1)="1",IFERROR(IF(INDEX(单位卡分表!X:X,MATCH(B54,单位卡分表!A:A,0))=0,"",INDEX(单位卡分表!X:X,MATCH(B54,单位卡分表!A:A,0))),"未找到"),IF(LEFT(B54,1)="2",IFERROR(IF(INDEX(技能卡分表!X:X,MATCH(B54,技能卡分表!A:A,0))=0,"",INDEX(技能卡分表!X:X,MATCH(B54,技能卡分表!A:A,0))),"未找到"),IF(LEFT(B54,1)="3",IFERROR(IF(INDEX('永久加成分表（废弃）'!V:V,MATCH(B54,'永久加成分表（废弃）'!A:A,0))=0,"",INDEX('永久加成分表（废弃）'!V:V,MATCH(B54,'永久加成分表（废弃）'!A:A,0))),"未找到"),IF(LEFT(B54,1)="4",IFERROR(IF(INDEX("",MATCH(VALUE(LEFT(B54,4)),组件分表!A:A,0))=0,"",INDEX("",MATCH(VALUE(LEFT(B54,4)),组件分表!A:A,0))),"未找到"),"不匹配"))))</f>
        <v/>
      </c>
      <c r="Y54" s="44" t="str">
        <f>IF(LEFT(B54,1)="1",IFERROR(IF(INDEX(单位卡分表!Y:Y,MATCH(B54,单位卡分表!A:A,0))=0,"",INDEX(单位卡分表!Y:Y,MATCH(B54,单位卡分表!A:A,0))),"未找到"),IF(LEFT(B54,1)="2",IFERROR(IF(INDEX(技能卡分表!Y:Y,MATCH(B54,技能卡分表!A:A,0))=0,"",INDEX(技能卡分表!Y:Y,MATCH(B54,技能卡分表!A:A,0))),"未找到"),IF(LEFT(B54,1)="3",IFERROR(IF(INDEX('永久加成分表（废弃）'!W:W,MATCH(B54,'永久加成分表（废弃）'!A:A,0))=0,"",INDEX('永久加成分表（废弃）'!W:W,MATCH(B54,'永久加成分表（废弃）'!A:A,0))),"未找到"),IF(LEFT(B54,1)="4",IFERROR(IF(INDEX("",MATCH(VALUE(LEFT(B54,4)),组件分表!A:A,0))=0,"",INDEX("",MATCH(VALUE(LEFT(B54,4)),组件分表!A:A,0))),"未找到"),"不匹配"))))</f>
        <v/>
      </c>
      <c r="Z54" s="44" t="str">
        <f>IF(LEFT(B54,1)="1",IFERROR(IF(INDEX("",MATCH(B54,单位卡分表!A:A,0))=0,"",INDEX("",MATCH(B54,单位卡分表!A:A,0))),"未找到"),IF(LEFT(B54,1)="2",IFERROR(IF(INDEX(技能卡分表!Z:Z,MATCH(B54,技能卡分表!A:A,0))=0,"",INDEX(技能卡分表!Z:Z,MATCH(B54,技能卡分表!A:A,0))),"未找到"),IF(LEFT(B54,1)="3",IFERROR(IF(INDEX('永久加成分表（废弃）'!X:X,MATCH(B54,'永久加成分表（废弃）'!A:A,0))=0,"",INDEX('永久加成分表（废弃）'!X:X,MATCH(B54,'永久加成分表（废弃）'!A:A,0))),"未找到"),IF(LEFT(B54,1)="4",IFERROR(IF(INDEX(组件分表!U:U,MATCH(VALUE(LEFT(B54,4)),组件分表!A:A,0))=0,"",INDEX(组件分表!U:U,MATCH(VALUE(LEFT(B54,4)),组件分表!A:A,0))),"未找到"),"不匹配"))))</f>
        <v>未找到</v>
      </c>
      <c r="AA54" s="44" t="str">
        <f>IF(LEFT(B54,1)="1",IFERROR(IF(INDEX("",MATCH(B54,单位卡分表!A:A,0))=0,"",INDEX("",MATCH(B54,单位卡分表!A:A,0))),"未找到"),IF(LEFT(B54,1)="2",IFERROR(IF(INDEX(技能卡分表!AA:AA,MATCH(B54,技能卡分表!A:A,0))=0,"",INDEX(技能卡分表!AA:AA,MATCH(B54,技能卡分表!A:A,0))),"未找到"),IF(LEFT(B54,1)="3",IFERROR(IF(INDEX("",MATCH(B54,'永久加成分表（废弃）'!A:A,0))=0,"",INDEX("",MATCH(B54,'永久加成分表（废弃）'!A:A,0))),"未找到"),IF(LEFT(B54,1)="4",IFERROR(IF(INDEX("",MATCH(VALUE(LEFT(B54,4)),组件分表!A:A,0))=0,"",INDEX("",MATCH(VALUE(LEFT(B54,4)),组件分表!A:A,0))),"未找到"),"不匹配"))))</f>
        <v>未找到</v>
      </c>
      <c r="AB54" s="44">
        <f>IF(LEFT(B54,1)="1",IFERROR(INDEX(单位卡分表!I:I,MATCH(B54,单位卡分表!A:A,0)),"未找到"),IF(LEFT(B54,1)="2",IFERROR(INDEX(技能卡分表!I:I,MATCH(B54,技能卡分表!A:A,0)),"未找到"),IF(LEFT(B54,1)="3",IFERROR(INDEX('永久加成分表（废弃）'!I:I,MATCH(B54,'永久加成分表（废弃）'!A:A,0)),"未找到"),IF(LEFT(B54,1)="4",IFERROR(INDEX(组件分表!I:I,MATCH(VALUE(LEFT(B54,4)),组件分表!A:A,0)),"未找到"),"不匹配"))))</f>
        <v>0</v>
      </c>
      <c r="AC54" s="44" t="str">
        <f>IF(LEFT(B54,1)="1",IF(INDEX(单位卡分表!N:N,MATCH(B54,单位卡分表!A:A,0))=0,"",INDEX(单位卡分表!N:N,MATCH(B54,单位卡分表!A:A,0))),IF(AND(LEFT(B54,1)="4",C54=5),B54*100+1,""))</f>
        <v/>
      </c>
    </row>
    <row r="55" spans="1:29">
      <c r="A55" s="44" t="str">
        <f>IF(卡牌数值表!D55=0,"",卡牌数值表!D55)</f>
        <v/>
      </c>
      <c r="B55" s="44">
        <f>卡牌数值表!C55</f>
        <v>10060</v>
      </c>
      <c r="C55" s="44">
        <f>IF(LEFT(B55,1)="1",IFERROR(INDEX(单位卡分表!C:C,MATCH(B55,单位卡分表!A:A,0)),"未找到"),IF(LEFT(B55,1)="2",IFERROR(INDEX(技能卡分表!C:C,MATCH(B55,技能卡分表!A:A,0)),"未找到"),IF(LEFT(B55,1)="3",IFERROR(INDEX('永久加成分表（废弃）'!C:C,MATCH(B55,'永久加成分表（废弃）'!A:A,0)),"未找到"),IF(LEFT(B55,1)="4",IFERROR(INDEX(组件分表!D:D,MATCH(VALUE(LEFT(B55,4)),组件分表!A:A,0)),"未找到"),"不匹配"))))</f>
        <v>1</v>
      </c>
      <c r="D55" s="44">
        <f>IF(LEFT(B55,1)="1",IFERROR(INDEX(单位卡分表!E:E,MATCH(B55,单位卡分表!A:A,0)),"未找到"),IF(LEFT(B55,1)="2",IFERROR(INDEX(技能卡分表!E:E,MATCH(B55,技能卡分表!A:A,0)),"未找到"),IF(LEFT(B55,1)="3",IFERROR(INDEX('永久加成分表（废弃）'!E:E,MATCH(B55,'永久加成分表（废弃）'!A:A,0)),"未找到"),IF(LEFT(B55,1)="4",IFERROR(IF(INDEX(组件分表!D:D,MATCH(VALUE(LEFT(B55,4)),组件分表!A:A,0))=5,"",INDEX(组件分表!Y:Y,MATCH(VALUE(LEFT(B55,4)),组件分表!A:A,0))),"未找到"),"不匹配"))))</f>
        <v>1</v>
      </c>
      <c r="E55" s="44">
        <f t="shared" si="0"/>
        <v>60</v>
      </c>
      <c r="F55" s="44">
        <f>IF(LEFT(B55,1)="1",IFERROR(INDEX(单位卡分表!AL:AL,MATCH(B55,单位卡分表!A:A,0)),"未找到"),IF(LEFT(B55,1)="2",IFERROR(INDEX(技能卡分表!AJ:AJ,MATCH(B55,技能卡分表!A:A,0)),"未找到"),IF(LEFT(B55,1)="3",IFERROR(INDEX('永久加成分表（废弃）'!AC:AC,MATCH(B55,'永久加成分表（废弃）'!A:A,0)),"未找到"),IF(LEFT(B55,1)="4",IFERROR(IF(INDEX(组件分表!D:D,MATCH(VALUE(LEFT(B55,4)),组件分表!A:A,0))=5,"",INDEX(组件分表!Z:Z,MATCH(VALUE(LEFT(B55,4)),组件分表!A:A,0))),"未找到"),"不匹配"))))</f>
        <v>0</v>
      </c>
      <c r="G55" s="44">
        <f>IF(LEFT($B55,1)="1",IFERROR(INDEX(单位卡分表!F:F,MATCH($B55,单位卡分表!A:A,0)),"未找到"),IF(LEFT($B55,1)="2",IFERROR(INDEX(技能卡分表!F:F,MATCH($B55,技能卡分表!A:A,0)),"未找到"),IF(LEFT($B55,1)="3",IFERROR(INDEX('永久加成分表（废弃）'!F:F,MATCH($B55,'永久加成分表（废弃）'!A:A,0)),"未找到"),IF(LEFT($B55,1)="4",IFERROR(IF(INDEX(组件分表!D:D,MATCH(VALUE(LEFT($B55,4)),组件分表!A:A,0))=5,"",INDEX(组件分表!AA:AA,MATCH(VALUE(LEFT($B55,4)),组件分表!A:A,0))),"未找到"),"不匹配"))))</f>
        <v>3</v>
      </c>
      <c r="H55" s="44">
        <f>IF(LEFT($B55,1)="1",IFERROR(INDEX(单位卡分表!H:H,MATCH($B55,单位卡分表!A:A,0)),"未找到"),IF(LEFT($B55,1)="2",IFERROR(INDEX(技能卡分表!H:H,MATCH($B55,技能卡分表!A:A,0)),"未找到"),IF(LEFT($B55,1)="3",IFERROR(INDEX('永久加成分表（废弃）'!H:H,MATCH($B55,'永久加成分表（废弃）'!A:A,0)),"未找到"),IF(LEFT($B55,1)="4",RIGHT($B55,1),"不匹配"))))</f>
        <v>3</v>
      </c>
      <c r="I55" s="44">
        <f>卡牌数值表!J55</f>
        <v>0</v>
      </c>
      <c r="J55" s="44">
        <f>IF(卡牌数值表!L55=0,"",卡牌数值表!L55)</f>
        <v>6</v>
      </c>
      <c r="K55" s="44">
        <f>IF(卡牌数值表!M55=0,"",卡牌数值表!M55)</f>
        <v>26</v>
      </c>
      <c r="L55" s="44">
        <f>IF(卡牌数值表!N55=0,"",卡牌数值表!N55)</f>
        <v>13.6</v>
      </c>
      <c r="M55" s="44">
        <f>IF(卡牌数值表!O55=0,"",卡牌数值表!O55)</f>
        <v>0.65</v>
      </c>
      <c r="N55" s="44">
        <f>IF(卡牌数值表!P55=0,"",卡牌数值表!P55)</f>
        <v>0.12</v>
      </c>
      <c r="O55" s="44">
        <f>IF(卡牌数值表!Q55=0,"",卡牌数值表!Q55)</f>
        <v>1.66</v>
      </c>
      <c r="P55" s="44">
        <f>IF(卡牌数值表!R55=0,"",卡牌数值表!R55)</f>
        <v>1.47</v>
      </c>
      <c r="Q55" s="44" t="str">
        <f>IF(卡牌数值表!S55=0,"",卡牌数值表!S55)</f>
        <v/>
      </c>
      <c r="R55" s="44">
        <f>IF(OR(LEFT(B55,1)="1",LEFT(B55,1)="2"),卡牌数值表!H55,IF(AND(LEFT(B55,1)="4",C55&lt;&gt;5),卡牌数值表!H55,IF(LEFT(B55,1)="4","","")))</f>
        <v>100601</v>
      </c>
      <c r="S55" s="44">
        <f>IF(LEFT(B55,1)="1",IFERROR(INDEX(单位卡分表!K:K,MATCH(B55,单位卡分表!A:A,0)),"未找到"),IF(LEFT(B55,1)="2",IFERROR(INDEX(技能卡分表!K:K,MATCH(B55,技能卡分表!A:A,0)),"未找到"),IF(LEFT(B55,1)="3",IFERROR(INDEX('永久加成分表（废弃）'!K:K,MATCH(B55,'永久加成分表（废弃）'!A:A,0)),"未找到"),IF(LEFT(B55,1)="4",IFERROR(IF(INDEX(组件分表!D:D,MATCH(VALUE(LEFT(B55,4)),组件分表!A:A,0))=5,"",INDEX(组件分表!AB:AB,MATCH(VALUE(LEFT(B55,4)),组件分表!A:A,0))),"未找到"),"不匹配"))))</f>
        <v>1</v>
      </c>
      <c r="T55" s="44">
        <f>IF(LEFT(B55,1)="1",IFERROR(INDEX(单位卡分表!L:L,MATCH(B55,单位卡分表!A:A,0)),"未找到"),IF(LEFT(B55,1)="2",IFERROR(INDEX(技能卡分表!L:L,MATCH(B55,技能卡分表!A:A,0)),"未找到"),IF(LEFT(B55,1)="3",IFERROR(INDEX('永久加成分表（废弃）'!L:L,MATCH(B55,'永久加成分表（废弃）'!A:A,0)),"未找到"),IF(LEFT(B55,1)="4",IFERROR(IF(INDEX(组件分表!D:D,MATCH(VALUE(LEFT(B55,4)),组件分表!A:A,0))=5,"",INDEX(组件分表!AC:AC,MATCH(VALUE(LEFT(B55,4)),组件分表!A:A,0))),"未找到"),"不匹配"))))</f>
        <v>2.5</v>
      </c>
      <c r="U55" s="44"/>
      <c r="V55" s="44"/>
      <c r="W55" s="44">
        <f>IF(LEFT(B55,1)="1",IFERROR(IF(INDEX(单位卡分表!W:W,MATCH(B55,单位卡分表!A:A,0))=0,"",INDEX(单位卡分表!W:W,MATCH(B55,单位卡分表!A:A,0))),"未找到"),IF(LEFT(B55,1)="2",IFERROR(IF(INDEX(技能卡分表!W:W,MATCH(B55,技能卡分表!A:A,0))=0,"",INDEX(技能卡分表!W:W,MATCH(B55,技能卡分表!A:A,0))),"未找到"),IF(LEFT(B55,1)="3",IFERROR(IF(INDEX('永久加成分表（废弃）'!U:U,MATCH(B55,'永久加成分表（废弃）'!A:A,0))=0,"",INDEX('永久加成分表（废弃）'!U:U,MATCH(B55,'永久加成分表（废弃）'!A:A,0))),"未找到"),IF(LEFT(B55,1)="4",IFERROR(IF(INDEX("",MATCH(VALUE(LEFT(B55,4)),组件分表!A:A,0))=0,"",INDEX("",MATCH(VALUE(LEFT(B55,4)),组件分表!A:A,0))),"未找到"),"不匹配"))))</f>
        <v>61</v>
      </c>
      <c r="X55" s="44" t="str">
        <f>IF(LEFT(B55,1)="1",IFERROR(IF(INDEX(单位卡分表!X:X,MATCH(B55,单位卡分表!A:A,0))=0,"",INDEX(单位卡分表!X:X,MATCH(B55,单位卡分表!A:A,0))),"未找到"),IF(LEFT(B55,1)="2",IFERROR(IF(INDEX(技能卡分表!X:X,MATCH(B55,技能卡分表!A:A,0))=0,"",INDEX(技能卡分表!X:X,MATCH(B55,技能卡分表!A:A,0))),"未找到"),IF(LEFT(B55,1)="3",IFERROR(IF(INDEX('永久加成分表（废弃）'!V:V,MATCH(B55,'永久加成分表（废弃）'!A:A,0))=0,"",INDEX('永久加成分表（废弃）'!V:V,MATCH(B55,'永久加成分表（废弃）'!A:A,0))),"未找到"),IF(LEFT(B55,1)="4",IFERROR(IF(INDEX("",MATCH(VALUE(LEFT(B55,4)),组件分表!A:A,0))=0,"",INDEX("",MATCH(VALUE(LEFT(B55,4)),组件分表!A:A,0))),"未找到"),"不匹配"))))</f>
        <v/>
      </c>
      <c r="Y55" s="44" t="str">
        <f>IF(LEFT(B55,1)="1",IFERROR(IF(INDEX(单位卡分表!Y:Y,MATCH(B55,单位卡分表!A:A,0))=0,"",INDEX(单位卡分表!Y:Y,MATCH(B55,单位卡分表!A:A,0))),"未找到"),IF(LEFT(B55,1)="2",IFERROR(IF(INDEX(技能卡分表!Y:Y,MATCH(B55,技能卡分表!A:A,0))=0,"",INDEX(技能卡分表!Y:Y,MATCH(B55,技能卡分表!A:A,0))),"未找到"),IF(LEFT(B55,1)="3",IFERROR(IF(INDEX('永久加成分表（废弃）'!W:W,MATCH(B55,'永久加成分表（废弃）'!A:A,0))=0,"",INDEX('永久加成分表（废弃）'!W:W,MATCH(B55,'永久加成分表（废弃）'!A:A,0))),"未找到"),IF(LEFT(B55,1)="4",IFERROR(IF(INDEX("",MATCH(VALUE(LEFT(B55,4)),组件分表!A:A,0))=0,"",INDEX("",MATCH(VALUE(LEFT(B55,4)),组件分表!A:A,0))),"未找到"),"不匹配"))))</f>
        <v/>
      </c>
      <c r="Z55" s="44" t="str">
        <f>IF(LEFT(B55,1)="1",IFERROR(IF(INDEX("",MATCH(B55,单位卡分表!A:A,0))=0,"",INDEX("",MATCH(B55,单位卡分表!A:A,0))),"未找到"),IF(LEFT(B55,1)="2",IFERROR(IF(INDEX(技能卡分表!Z:Z,MATCH(B55,技能卡分表!A:A,0))=0,"",INDEX(技能卡分表!Z:Z,MATCH(B55,技能卡分表!A:A,0))),"未找到"),IF(LEFT(B55,1)="3",IFERROR(IF(INDEX('永久加成分表（废弃）'!X:X,MATCH(B55,'永久加成分表（废弃）'!A:A,0))=0,"",INDEX('永久加成分表（废弃）'!X:X,MATCH(B55,'永久加成分表（废弃）'!A:A,0))),"未找到"),IF(LEFT(B55,1)="4",IFERROR(IF(INDEX(组件分表!U:U,MATCH(VALUE(LEFT(B55,4)),组件分表!A:A,0))=0,"",INDEX(组件分表!U:U,MATCH(VALUE(LEFT(B55,4)),组件分表!A:A,0))),"未找到"),"不匹配"))))</f>
        <v>未找到</v>
      </c>
      <c r="AA55" s="44" t="str">
        <f>IF(LEFT(B55,1)="1",IFERROR(IF(INDEX("",MATCH(B55,单位卡分表!A:A,0))=0,"",INDEX("",MATCH(B55,单位卡分表!A:A,0))),"未找到"),IF(LEFT(B55,1)="2",IFERROR(IF(INDEX(技能卡分表!AA:AA,MATCH(B55,技能卡分表!A:A,0))=0,"",INDEX(技能卡分表!AA:AA,MATCH(B55,技能卡分表!A:A,0))),"未找到"),IF(LEFT(B55,1)="3",IFERROR(IF(INDEX("",MATCH(B55,'永久加成分表（废弃）'!A:A,0))=0,"",INDEX("",MATCH(B55,'永久加成分表（废弃）'!A:A,0))),"未找到"),IF(LEFT(B55,1)="4",IFERROR(IF(INDEX("",MATCH(VALUE(LEFT(B55,4)),组件分表!A:A,0))=0,"",INDEX("",MATCH(VALUE(LEFT(B55,4)),组件分表!A:A,0))),"未找到"),"不匹配"))))</f>
        <v>未找到</v>
      </c>
      <c r="AB55" s="44">
        <f>IF(LEFT(B55,1)="1",IFERROR(INDEX(单位卡分表!I:I,MATCH(B55,单位卡分表!A:A,0)),"未找到"),IF(LEFT(B55,1)="2",IFERROR(INDEX(技能卡分表!I:I,MATCH(B55,技能卡分表!A:A,0)),"未找到"),IF(LEFT(B55,1)="3",IFERROR(INDEX('永久加成分表（废弃）'!I:I,MATCH(B55,'永久加成分表（废弃）'!A:A,0)),"未找到"),IF(LEFT(B55,1)="4",IFERROR(INDEX(组件分表!I:I,MATCH(VALUE(LEFT(B55,4)),组件分表!A:A,0)),"未找到"),"不匹配"))))</f>
        <v>0</v>
      </c>
      <c r="AC55" s="44" t="str">
        <f>IF(LEFT(B55,1)="1",IF(INDEX(单位卡分表!N:N,MATCH(B55,单位卡分表!A:A,0))=0,"",INDEX(单位卡分表!N:N,MATCH(B55,单位卡分表!A:A,0))),IF(AND(LEFT(B55,1)="4",C55=5),B55*100+1,""))</f>
        <v/>
      </c>
    </row>
    <row r="56" spans="1:29">
      <c r="A56" s="44" t="str">
        <f>IF(卡牌数值表!D56=0,"",卡牌数值表!D56)</f>
        <v/>
      </c>
      <c r="B56" s="44">
        <f>卡牌数值表!C56</f>
        <v>10061</v>
      </c>
      <c r="C56" s="44">
        <f>IF(LEFT(B56,1)="1",IFERROR(INDEX(单位卡分表!C:C,MATCH(B56,单位卡分表!A:A,0)),"未找到"),IF(LEFT(B56,1)="2",IFERROR(INDEX(技能卡分表!C:C,MATCH(B56,技能卡分表!A:A,0)),"未找到"),IF(LEFT(B56,1)="3",IFERROR(INDEX('永久加成分表（废弃）'!C:C,MATCH(B56,'永久加成分表（废弃）'!A:A,0)),"未找到"),IF(LEFT(B56,1)="4",IFERROR(INDEX(组件分表!D:D,MATCH(VALUE(LEFT(B56,4)),组件分表!A:A,0)),"未找到"),"不匹配"))))</f>
        <v>6</v>
      </c>
      <c r="D56" s="44">
        <f>IF(LEFT(B56,1)="1",IFERROR(INDEX(单位卡分表!E:E,MATCH(B56,单位卡分表!A:A,0)),"未找到"),IF(LEFT(B56,1)="2",IFERROR(INDEX(技能卡分表!E:E,MATCH(B56,技能卡分表!A:A,0)),"未找到"),IF(LEFT(B56,1)="3",IFERROR(INDEX('永久加成分表（废弃）'!E:E,MATCH(B56,'永久加成分表（废弃）'!A:A,0)),"未找到"),IF(LEFT(B56,1)="4",IFERROR(IF(INDEX(组件分表!D:D,MATCH(VALUE(LEFT(B56,4)),组件分表!A:A,0))=5,"",INDEX(组件分表!Y:Y,MATCH(VALUE(LEFT(B56,4)),组件分表!A:A,0))),"未找到"),"不匹配"))))</f>
        <v>1</v>
      </c>
      <c r="E56" s="44">
        <f t="shared" si="0"/>
        <v>61</v>
      </c>
      <c r="F56" s="44">
        <f>IF(LEFT(B56,1)="1",IFERROR(INDEX(单位卡分表!AL:AL,MATCH(B56,单位卡分表!A:A,0)),"未找到"),IF(LEFT(B56,1)="2",IFERROR(INDEX(技能卡分表!AJ:AJ,MATCH(B56,技能卡分表!A:A,0)),"未找到"),IF(LEFT(B56,1)="3",IFERROR(INDEX('永久加成分表（废弃）'!AC:AC,MATCH(B56,'永久加成分表（废弃）'!A:A,0)),"未找到"),IF(LEFT(B56,1)="4",IFERROR(IF(INDEX(组件分表!D:D,MATCH(VALUE(LEFT(B56,4)),组件分表!A:A,0))=5,"",INDEX(组件分表!Z:Z,MATCH(VALUE(LEFT(B56,4)),组件分表!A:A,0))),"未找到"),"不匹配"))))</f>
        <v>0</v>
      </c>
      <c r="G56" s="44">
        <f>IF(LEFT($B56,1)="1",IFERROR(INDEX(单位卡分表!F:F,MATCH($B56,单位卡分表!A:A,0)),"未找到"),IF(LEFT($B56,1)="2",IFERROR(INDEX(技能卡分表!F:F,MATCH($B56,技能卡分表!A:A,0)),"未找到"),IF(LEFT($B56,1)="3",IFERROR(INDEX('永久加成分表（废弃）'!F:F,MATCH($B56,'永久加成分表（废弃）'!A:A,0)),"未找到"),IF(LEFT($B56,1)="4",IFERROR(IF(INDEX(组件分表!D:D,MATCH(VALUE(LEFT($B56,4)),组件分表!A:A,0))=5,"",INDEX(组件分表!AA:AA,MATCH(VALUE(LEFT($B56,4)),组件分表!A:A,0))),"未找到"),"不匹配"))))</f>
        <v>3</v>
      </c>
      <c r="H56" s="44">
        <f>IF(LEFT($B56,1)="1",IFERROR(INDEX(单位卡分表!H:H,MATCH($B56,单位卡分表!A:A,0)),"未找到"),IF(LEFT($B56,1)="2",IFERROR(INDEX(技能卡分表!H:H,MATCH($B56,技能卡分表!A:A,0)),"未找到"),IF(LEFT($B56,1)="3",IFERROR(INDEX('永久加成分表（废弃）'!H:H,MATCH($B56,'永久加成分表（废弃）'!A:A,0)),"未找到"),IF(LEFT($B56,1)="4",RIGHT($B56,1),"不匹配"))))</f>
        <v>2</v>
      </c>
      <c r="I56" s="44">
        <f>卡牌数值表!J56</f>
        <v>0</v>
      </c>
      <c r="J56" s="44">
        <f>IF(卡牌数值表!L56=0,"",卡牌数值表!L56)</f>
        <v>3</v>
      </c>
      <c r="K56" s="44">
        <f>IF(卡牌数值表!M56=0,"",卡牌数值表!M56)</f>
        <v>1</v>
      </c>
      <c r="L56" s="44">
        <f>IF(卡牌数值表!N56=0,"",卡牌数值表!N56)</f>
        <v>11.4</v>
      </c>
      <c r="M56" s="44">
        <f>IF(卡牌数值表!O56=0,"",卡牌数值表!O56)</f>
        <v>0.5</v>
      </c>
      <c r="N56" s="44">
        <f>IF(卡牌数值表!P56=0,"",卡牌数值表!P56)</f>
        <v>0.1</v>
      </c>
      <c r="O56" s="44">
        <f>IF(卡牌数值表!Q56=0,"",卡牌数值表!Q56)</f>
        <v>0.44</v>
      </c>
      <c r="P56" s="44">
        <f>IF(卡牌数值表!R56=0,"",卡牌数值表!R56)</f>
        <v>1.47</v>
      </c>
      <c r="Q56" s="44" t="str">
        <f>IF(卡牌数值表!S56=0,"",卡牌数值表!S56)</f>
        <v/>
      </c>
      <c r="R56" s="44">
        <f>IF(OR(LEFT(B56,1)="1",LEFT(B56,1)="2"),卡牌数值表!H56,IF(AND(LEFT(B56,1)="4",C56&lt;&gt;5),卡牌数值表!H56,IF(LEFT(B56,1)="4","","")))</f>
        <v>100611</v>
      </c>
      <c r="S56" s="44">
        <f>IF(LEFT(B56,1)="1",IFERROR(INDEX(单位卡分表!K:K,MATCH(B56,单位卡分表!A:A,0)),"未找到"),IF(LEFT(B56,1)="2",IFERROR(INDEX(技能卡分表!K:K,MATCH(B56,技能卡分表!A:A,0)),"未找到"),IF(LEFT(B56,1)="3",IFERROR(INDEX('永久加成分表（废弃）'!K:K,MATCH(B56,'永久加成分表（废弃）'!A:A,0)),"未找到"),IF(LEFT(B56,1)="4",IFERROR(IF(INDEX(组件分表!D:D,MATCH(VALUE(LEFT(B56,4)),组件分表!A:A,0))=5,"",INDEX(组件分表!AB:AB,MATCH(VALUE(LEFT(B56,4)),组件分表!A:A,0))),"未找到"),"不匹配"))))</f>
        <v>1</v>
      </c>
      <c r="T56" s="44">
        <f>IF(LEFT(B56,1)="1",IFERROR(INDEX(单位卡分表!L:L,MATCH(B56,单位卡分表!A:A,0)),"未找到"),IF(LEFT(B56,1)="2",IFERROR(INDEX(技能卡分表!L:L,MATCH(B56,技能卡分表!A:A,0)),"未找到"),IF(LEFT(B56,1)="3",IFERROR(INDEX('永久加成分表（废弃）'!L:L,MATCH(B56,'永久加成分表（废弃）'!A:A,0)),"未找到"),IF(LEFT(B56,1)="4",IFERROR(IF(INDEX(组件分表!D:D,MATCH(VALUE(LEFT(B56,4)),组件分表!A:A,0))=5,"",INDEX(组件分表!AC:AC,MATCH(VALUE(LEFT(B56,4)),组件分表!A:A,0))),"未找到"),"不匹配"))))</f>
        <v>5</v>
      </c>
      <c r="U56" s="44"/>
      <c r="V56" s="44"/>
      <c r="W56" s="44">
        <f>IF(LEFT(B56,1)="1",IFERROR(IF(INDEX(单位卡分表!W:W,MATCH(B56,单位卡分表!A:A,0))=0,"",INDEX(单位卡分表!W:W,MATCH(B56,单位卡分表!A:A,0))),"未找到"),IF(LEFT(B56,1)="2",IFERROR(IF(INDEX(技能卡分表!W:W,MATCH(B56,技能卡分表!A:A,0))=0,"",INDEX(技能卡分表!W:W,MATCH(B56,技能卡分表!A:A,0))),"未找到"),IF(LEFT(B56,1)="3",IFERROR(IF(INDEX('永久加成分表（废弃）'!U:U,MATCH(B56,'永久加成分表（废弃）'!A:A,0))=0,"",INDEX('永久加成分表（废弃）'!U:U,MATCH(B56,'永久加成分表（废弃）'!A:A,0))),"未找到"),IF(LEFT(B56,1)="4",IFERROR(IF(INDEX("",MATCH(VALUE(LEFT(B56,4)),组件分表!A:A,0))=0,"",INDEX("",MATCH(VALUE(LEFT(B56,4)),组件分表!A:A,0))),"未找到"),"不匹配"))))</f>
        <v>61</v>
      </c>
      <c r="X56" s="44" t="str">
        <f>IF(LEFT(B56,1)="1",IFERROR(IF(INDEX(单位卡分表!X:X,MATCH(B56,单位卡分表!A:A,0))=0,"",INDEX(单位卡分表!X:X,MATCH(B56,单位卡分表!A:A,0))),"未找到"),IF(LEFT(B56,1)="2",IFERROR(IF(INDEX(技能卡分表!X:X,MATCH(B56,技能卡分表!A:A,0))=0,"",INDEX(技能卡分表!X:X,MATCH(B56,技能卡分表!A:A,0))),"未找到"),IF(LEFT(B56,1)="3",IFERROR(IF(INDEX('永久加成分表（废弃）'!V:V,MATCH(B56,'永久加成分表（废弃）'!A:A,0))=0,"",INDEX('永久加成分表（废弃）'!V:V,MATCH(B56,'永久加成分表（废弃）'!A:A,0))),"未找到"),IF(LEFT(B56,1)="4",IFERROR(IF(INDEX("",MATCH(VALUE(LEFT(B56,4)),组件分表!A:A,0))=0,"",INDEX("",MATCH(VALUE(LEFT(B56,4)),组件分表!A:A,0))),"未找到"),"不匹配"))))</f>
        <v/>
      </c>
      <c r="Y56" s="44" t="str">
        <f>IF(LEFT(B56,1)="1",IFERROR(IF(INDEX(单位卡分表!Y:Y,MATCH(B56,单位卡分表!A:A,0))=0,"",INDEX(单位卡分表!Y:Y,MATCH(B56,单位卡分表!A:A,0))),"未找到"),IF(LEFT(B56,1)="2",IFERROR(IF(INDEX(技能卡分表!Y:Y,MATCH(B56,技能卡分表!A:A,0))=0,"",INDEX(技能卡分表!Y:Y,MATCH(B56,技能卡分表!A:A,0))),"未找到"),IF(LEFT(B56,1)="3",IFERROR(IF(INDEX('永久加成分表（废弃）'!W:W,MATCH(B56,'永久加成分表（废弃）'!A:A,0))=0,"",INDEX('永久加成分表（废弃）'!W:W,MATCH(B56,'永久加成分表（废弃）'!A:A,0))),"未找到"),IF(LEFT(B56,1)="4",IFERROR(IF(INDEX("",MATCH(VALUE(LEFT(B56,4)),组件分表!A:A,0))=0,"",INDEX("",MATCH(VALUE(LEFT(B56,4)),组件分表!A:A,0))),"未找到"),"不匹配"))))</f>
        <v/>
      </c>
      <c r="Z56" s="44" t="str">
        <f>IF(LEFT(B56,1)="1",IFERROR(IF(INDEX("",MATCH(B56,单位卡分表!A:A,0))=0,"",INDEX("",MATCH(B56,单位卡分表!A:A,0))),"未找到"),IF(LEFT(B56,1)="2",IFERROR(IF(INDEX(技能卡分表!Z:Z,MATCH(B56,技能卡分表!A:A,0))=0,"",INDEX(技能卡分表!Z:Z,MATCH(B56,技能卡分表!A:A,0))),"未找到"),IF(LEFT(B56,1)="3",IFERROR(IF(INDEX('永久加成分表（废弃）'!X:X,MATCH(B56,'永久加成分表（废弃）'!A:A,0))=0,"",INDEX('永久加成分表（废弃）'!X:X,MATCH(B56,'永久加成分表（废弃）'!A:A,0))),"未找到"),IF(LEFT(B56,1)="4",IFERROR(IF(INDEX(组件分表!U:U,MATCH(VALUE(LEFT(B56,4)),组件分表!A:A,0))=0,"",INDEX(组件分表!U:U,MATCH(VALUE(LEFT(B56,4)),组件分表!A:A,0))),"未找到"),"不匹配"))))</f>
        <v>未找到</v>
      </c>
      <c r="AA56" s="44" t="str">
        <f>IF(LEFT(B56,1)="1",IFERROR(IF(INDEX("",MATCH(B56,单位卡分表!A:A,0))=0,"",INDEX("",MATCH(B56,单位卡分表!A:A,0))),"未找到"),IF(LEFT(B56,1)="2",IFERROR(IF(INDEX(技能卡分表!AA:AA,MATCH(B56,技能卡分表!A:A,0))=0,"",INDEX(技能卡分表!AA:AA,MATCH(B56,技能卡分表!A:A,0))),"未找到"),IF(LEFT(B56,1)="3",IFERROR(IF(INDEX("",MATCH(B56,'永久加成分表（废弃）'!A:A,0))=0,"",INDEX("",MATCH(B56,'永久加成分表（废弃）'!A:A,0))),"未找到"),IF(LEFT(B56,1)="4",IFERROR(IF(INDEX("",MATCH(VALUE(LEFT(B56,4)),组件分表!A:A,0))=0,"",INDEX("",MATCH(VALUE(LEFT(B56,4)),组件分表!A:A,0))),"未找到"),"不匹配"))))</f>
        <v>未找到</v>
      </c>
      <c r="AB56" s="44">
        <f>IF(LEFT(B56,1)="1",IFERROR(INDEX(单位卡分表!I:I,MATCH(B56,单位卡分表!A:A,0)),"未找到"),IF(LEFT(B56,1)="2",IFERROR(INDEX(技能卡分表!I:I,MATCH(B56,技能卡分表!A:A,0)),"未找到"),IF(LEFT(B56,1)="3",IFERROR(INDEX('永久加成分表（废弃）'!I:I,MATCH(B56,'永久加成分表（废弃）'!A:A,0)),"未找到"),IF(LEFT(B56,1)="4",IFERROR(INDEX(组件分表!I:I,MATCH(VALUE(LEFT(B56,4)),组件分表!A:A,0)),"未找到"),"不匹配"))))</f>
        <v>0</v>
      </c>
      <c r="AC56" s="44" t="str">
        <f>IF(LEFT(B56,1)="1",IF(INDEX(单位卡分表!N:N,MATCH(B56,单位卡分表!A:A,0))=0,"",INDEX(单位卡分表!N:N,MATCH(B56,单位卡分表!A:A,0))),IF(AND(LEFT(B56,1)="4",C56=5),B56*100+1,""))</f>
        <v/>
      </c>
    </row>
    <row r="57" spans="1:29">
      <c r="A57" s="44" t="str">
        <f>IF(卡牌数值表!D57=0,"",卡牌数值表!D57)</f>
        <v/>
      </c>
      <c r="B57" s="44">
        <f>卡牌数值表!C57</f>
        <v>10062</v>
      </c>
      <c r="C57" s="44">
        <f>IF(LEFT(B57,1)="1",IFERROR(INDEX(单位卡分表!C:C,MATCH(B57,单位卡分表!A:A,0)),"未找到"),IF(LEFT(B57,1)="2",IFERROR(INDEX(技能卡分表!C:C,MATCH(B57,技能卡分表!A:A,0)),"未找到"),IF(LEFT(B57,1)="3",IFERROR(INDEX('永久加成分表（废弃）'!C:C,MATCH(B57,'永久加成分表（废弃）'!A:A,0)),"未找到"),IF(LEFT(B57,1)="4",IFERROR(INDEX(组件分表!D:D,MATCH(VALUE(LEFT(B57,4)),组件分表!A:A,0)),"未找到"),"不匹配"))))</f>
        <v>1</v>
      </c>
      <c r="D57" s="44">
        <f>IF(LEFT(B57,1)="1",IFERROR(INDEX(单位卡分表!E:E,MATCH(B57,单位卡分表!A:A,0)),"未找到"),IF(LEFT(B57,1)="2",IFERROR(INDEX(技能卡分表!E:E,MATCH(B57,技能卡分表!A:A,0)),"未找到"),IF(LEFT(B57,1)="3",IFERROR(INDEX('永久加成分表（废弃）'!E:E,MATCH(B57,'永久加成分表（废弃）'!A:A,0)),"未找到"),IF(LEFT(B57,1)="4",IFERROR(IF(INDEX(组件分表!D:D,MATCH(VALUE(LEFT(B57,4)),组件分表!A:A,0))=5,"",INDEX(组件分表!Y:Y,MATCH(VALUE(LEFT(B57,4)),组件分表!A:A,0))),"未找到"),"不匹配"))))</f>
        <v>1</v>
      </c>
      <c r="E57" s="44">
        <f t="shared" si="0"/>
        <v>62</v>
      </c>
      <c r="F57" s="44">
        <f>IF(LEFT(B57,1)="1",IFERROR(INDEX(单位卡分表!AL:AL,MATCH(B57,单位卡分表!A:A,0)),"未找到"),IF(LEFT(B57,1)="2",IFERROR(INDEX(技能卡分表!AJ:AJ,MATCH(B57,技能卡分表!A:A,0)),"未找到"),IF(LEFT(B57,1)="3",IFERROR(INDEX('永久加成分表（废弃）'!AC:AC,MATCH(B57,'永久加成分表（废弃）'!A:A,0)),"未找到"),IF(LEFT(B57,1)="4",IFERROR(IF(INDEX(组件分表!D:D,MATCH(VALUE(LEFT(B57,4)),组件分表!A:A,0))=5,"",INDEX(组件分表!Z:Z,MATCH(VALUE(LEFT(B57,4)),组件分表!A:A,0))),"未找到"),"不匹配"))))</f>
        <v>0</v>
      </c>
      <c r="G57" s="44">
        <f>IF(LEFT($B57,1)="1",IFERROR(INDEX(单位卡分表!F:F,MATCH($B57,单位卡分表!A:A,0)),"未找到"),IF(LEFT($B57,1)="2",IFERROR(INDEX(技能卡分表!F:F,MATCH($B57,技能卡分表!A:A,0)),"未找到"),IF(LEFT($B57,1)="3",IFERROR(INDEX('永久加成分表（废弃）'!F:F,MATCH($B57,'永久加成分表（废弃）'!A:A,0)),"未找到"),IF(LEFT($B57,1)="4",IFERROR(IF(INDEX(组件分表!D:D,MATCH(VALUE(LEFT($B57,4)),组件分表!A:A,0))=5,"",INDEX(组件分表!AA:AA,MATCH(VALUE(LEFT($B57,4)),组件分表!A:A,0))),"未找到"),"不匹配"))))</f>
        <v>3</v>
      </c>
      <c r="H57" s="44">
        <f>IF(LEFT($B57,1)="1",IFERROR(INDEX(单位卡分表!H:H,MATCH($B57,单位卡分表!A:A,0)),"未找到"),IF(LEFT($B57,1)="2",IFERROR(INDEX(技能卡分表!H:H,MATCH($B57,技能卡分表!A:A,0)),"未找到"),IF(LEFT($B57,1)="3",IFERROR(INDEX('永久加成分表（废弃）'!H:H,MATCH($B57,'永久加成分表（废弃）'!A:A,0)),"未找到"),IF(LEFT($B57,1)="4",RIGHT($B57,1),"不匹配"))))</f>
        <v>4</v>
      </c>
      <c r="I57" s="44">
        <f>卡牌数值表!J57</f>
        <v>0</v>
      </c>
      <c r="J57" s="44">
        <f>IF(卡牌数值表!L57=0,"",卡牌数值表!L57)</f>
        <v>3</v>
      </c>
      <c r="K57" s="44">
        <f>IF(卡牌数值表!M57=0,"",卡牌数值表!M57)</f>
        <v>42</v>
      </c>
      <c r="L57" s="44">
        <f>IF(卡牌数值表!N57=0,"",卡牌数值表!N57)</f>
        <v>13.6</v>
      </c>
      <c r="M57" s="44">
        <f>IF(卡牌数值表!O57=0,"",卡牌数值表!O57)</f>
        <v>0.65</v>
      </c>
      <c r="N57" s="44">
        <f>IF(卡牌数值表!P57=0,"",卡牌数值表!P57)</f>
        <v>0.12</v>
      </c>
      <c r="O57" s="44">
        <f>IF(卡牌数值表!Q57=0,"",卡牌数值表!Q57)</f>
        <v>1.66</v>
      </c>
      <c r="P57" s="44">
        <f>IF(卡牌数值表!R57=0,"",卡牌数值表!R57)</f>
        <v>1.47</v>
      </c>
      <c r="Q57" s="44" t="str">
        <f>IF(卡牌数值表!S57=0,"",卡牌数值表!S57)</f>
        <v/>
      </c>
      <c r="R57" s="44">
        <f>IF(OR(LEFT(B57,1)="1",LEFT(B57,1)="2"),卡牌数值表!H57,IF(AND(LEFT(B57,1)="4",C57&lt;&gt;5),卡牌数值表!H57,IF(LEFT(B57,1)="4","","")))</f>
        <v>100621</v>
      </c>
      <c r="S57" s="44">
        <f>IF(LEFT(B57,1)="1",IFERROR(INDEX(单位卡分表!K:K,MATCH(B57,单位卡分表!A:A,0)),"未找到"),IF(LEFT(B57,1)="2",IFERROR(INDEX(技能卡分表!K:K,MATCH(B57,技能卡分表!A:A,0)),"未找到"),IF(LEFT(B57,1)="3",IFERROR(INDEX('永久加成分表（废弃）'!K:K,MATCH(B57,'永久加成分表（废弃）'!A:A,0)),"未找到"),IF(LEFT(B57,1)="4",IFERROR(IF(INDEX(组件分表!D:D,MATCH(VALUE(LEFT(B57,4)),组件分表!A:A,0))=5,"",INDEX(组件分表!AB:AB,MATCH(VALUE(LEFT(B57,4)),组件分表!A:A,0))),"未找到"),"不匹配"))))</f>
        <v>1</v>
      </c>
      <c r="T57" s="44">
        <f>IF(LEFT(B57,1)="1",IFERROR(INDEX(单位卡分表!L:L,MATCH(B57,单位卡分表!A:A,0)),"未找到"),IF(LEFT(B57,1)="2",IFERROR(INDEX(技能卡分表!L:L,MATCH(B57,技能卡分表!A:A,0)),"未找到"),IF(LEFT(B57,1)="3",IFERROR(INDEX('永久加成分表（废弃）'!L:L,MATCH(B57,'永久加成分表（废弃）'!A:A,0)),"未找到"),IF(LEFT(B57,1)="4",IFERROR(IF(INDEX(组件分表!D:D,MATCH(VALUE(LEFT(B57,4)),组件分表!A:A,0))=5,"",INDEX(组件分表!AC:AC,MATCH(VALUE(LEFT(B57,4)),组件分表!A:A,0))),"未找到"),"不匹配"))))</f>
        <v>5</v>
      </c>
      <c r="U57" s="44"/>
      <c r="V57" s="44"/>
      <c r="W57" s="44" t="str">
        <f>IF(LEFT(B57,1)="1",IFERROR(IF(INDEX(单位卡分表!W:W,MATCH(B57,单位卡分表!A:A,0))=0,"",INDEX(单位卡分表!W:W,MATCH(B57,单位卡分表!A:A,0))),"未找到"),IF(LEFT(B57,1)="2",IFERROR(IF(INDEX(技能卡分表!W:W,MATCH(B57,技能卡分表!A:A,0))=0,"",INDEX(技能卡分表!W:W,MATCH(B57,技能卡分表!A:A,0))),"未找到"),IF(LEFT(B57,1)="3",IFERROR(IF(INDEX('永久加成分表（废弃）'!U:U,MATCH(B57,'永久加成分表（废弃）'!A:A,0))=0,"",INDEX('永久加成分表（废弃）'!U:U,MATCH(B57,'永久加成分表（废弃）'!A:A,0))),"未找到"),IF(LEFT(B57,1)="4",IFERROR(IF(INDEX("",MATCH(VALUE(LEFT(B57,4)),组件分表!A:A,0))=0,"",INDEX("",MATCH(VALUE(LEFT(B57,4)),组件分表!A:A,0))),"未找到"),"不匹配"))))</f>
        <v/>
      </c>
      <c r="X57" s="44" t="str">
        <f>IF(LEFT(B57,1)="1",IFERROR(IF(INDEX(单位卡分表!X:X,MATCH(B57,单位卡分表!A:A,0))=0,"",INDEX(单位卡分表!X:X,MATCH(B57,单位卡分表!A:A,0))),"未找到"),IF(LEFT(B57,1)="2",IFERROR(IF(INDEX(技能卡分表!X:X,MATCH(B57,技能卡分表!A:A,0))=0,"",INDEX(技能卡分表!X:X,MATCH(B57,技能卡分表!A:A,0))),"未找到"),IF(LEFT(B57,1)="3",IFERROR(IF(INDEX('永久加成分表（废弃）'!V:V,MATCH(B57,'永久加成分表（废弃）'!A:A,0))=0,"",INDEX('永久加成分表（废弃）'!V:V,MATCH(B57,'永久加成分表（废弃）'!A:A,0))),"未找到"),IF(LEFT(B57,1)="4",IFERROR(IF(INDEX("",MATCH(VALUE(LEFT(B57,4)),组件分表!A:A,0))=0,"",INDEX("",MATCH(VALUE(LEFT(B57,4)),组件分表!A:A,0))),"未找到"),"不匹配"))))</f>
        <v/>
      </c>
      <c r="Y57" s="44" t="str">
        <f>IF(LEFT(B57,1)="1",IFERROR(IF(INDEX(单位卡分表!Y:Y,MATCH(B57,单位卡分表!A:A,0))=0,"",INDEX(单位卡分表!Y:Y,MATCH(B57,单位卡分表!A:A,0))),"未找到"),IF(LEFT(B57,1)="2",IFERROR(IF(INDEX(技能卡分表!Y:Y,MATCH(B57,技能卡分表!A:A,0))=0,"",INDEX(技能卡分表!Y:Y,MATCH(B57,技能卡分表!A:A,0))),"未找到"),IF(LEFT(B57,1)="3",IFERROR(IF(INDEX('永久加成分表（废弃）'!W:W,MATCH(B57,'永久加成分表（废弃）'!A:A,0))=0,"",INDEX('永久加成分表（废弃）'!W:W,MATCH(B57,'永久加成分表（废弃）'!A:A,0))),"未找到"),IF(LEFT(B57,1)="4",IFERROR(IF(INDEX("",MATCH(VALUE(LEFT(B57,4)),组件分表!A:A,0))=0,"",INDEX("",MATCH(VALUE(LEFT(B57,4)),组件分表!A:A,0))),"未找到"),"不匹配"))))</f>
        <v/>
      </c>
      <c r="Z57" s="44" t="str">
        <f>IF(LEFT(B57,1)="1",IFERROR(IF(INDEX("",MATCH(B57,单位卡分表!A:A,0))=0,"",INDEX("",MATCH(B57,单位卡分表!A:A,0))),"未找到"),IF(LEFT(B57,1)="2",IFERROR(IF(INDEX(技能卡分表!Z:Z,MATCH(B57,技能卡分表!A:A,0))=0,"",INDEX(技能卡分表!Z:Z,MATCH(B57,技能卡分表!A:A,0))),"未找到"),IF(LEFT(B57,1)="3",IFERROR(IF(INDEX('永久加成分表（废弃）'!X:X,MATCH(B57,'永久加成分表（废弃）'!A:A,0))=0,"",INDEX('永久加成分表（废弃）'!X:X,MATCH(B57,'永久加成分表（废弃）'!A:A,0))),"未找到"),IF(LEFT(B57,1)="4",IFERROR(IF(INDEX(组件分表!U:U,MATCH(VALUE(LEFT(B57,4)),组件分表!A:A,0))=0,"",INDEX(组件分表!U:U,MATCH(VALUE(LEFT(B57,4)),组件分表!A:A,0))),"未找到"),"不匹配"))))</f>
        <v>未找到</v>
      </c>
      <c r="AA57" s="44" t="str">
        <f>IF(LEFT(B57,1)="1",IFERROR(IF(INDEX("",MATCH(B57,单位卡分表!A:A,0))=0,"",INDEX("",MATCH(B57,单位卡分表!A:A,0))),"未找到"),IF(LEFT(B57,1)="2",IFERROR(IF(INDEX(技能卡分表!AA:AA,MATCH(B57,技能卡分表!A:A,0))=0,"",INDEX(技能卡分表!AA:AA,MATCH(B57,技能卡分表!A:A,0))),"未找到"),IF(LEFT(B57,1)="3",IFERROR(IF(INDEX("",MATCH(B57,'永久加成分表（废弃）'!A:A,0))=0,"",INDEX("",MATCH(B57,'永久加成分表（废弃）'!A:A,0))),"未找到"),IF(LEFT(B57,1)="4",IFERROR(IF(INDEX("",MATCH(VALUE(LEFT(B57,4)),组件分表!A:A,0))=0,"",INDEX("",MATCH(VALUE(LEFT(B57,4)),组件分表!A:A,0))),"未找到"),"不匹配"))))</f>
        <v>未找到</v>
      </c>
      <c r="AB57" s="44">
        <f>IF(LEFT(B57,1)="1",IFERROR(INDEX(单位卡分表!I:I,MATCH(B57,单位卡分表!A:A,0)),"未找到"),IF(LEFT(B57,1)="2",IFERROR(INDEX(技能卡分表!I:I,MATCH(B57,技能卡分表!A:A,0)),"未找到"),IF(LEFT(B57,1)="3",IFERROR(INDEX('永久加成分表（废弃）'!I:I,MATCH(B57,'永久加成分表（废弃）'!A:A,0)),"未找到"),IF(LEFT(B57,1)="4",IFERROR(INDEX(组件分表!I:I,MATCH(VALUE(LEFT(B57,4)),组件分表!A:A,0)),"未找到"),"不匹配"))))</f>
        <v>0</v>
      </c>
      <c r="AC57" s="44" t="str">
        <f>IF(LEFT(B57,1)="1",IF(INDEX(单位卡分表!N:N,MATCH(B57,单位卡分表!A:A,0))=0,"",INDEX(单位卡分表!N:N,MATCH(B57,单位卡分表!A:A,0))),IF(AND(LEFT(B57,1)="4",C57=5),B57*100+1,""))</f>
        <v/>
      </c>
    </row>
    <row r="58" spans="1:29">
      <c r="A58" s="44" t="str">
        <f>IF(卡牌数值表!D58=0,"",卡牌数值表!D58)</f>
        <v/>
      </c>
      <c r="B58" s="44">
        <f>卡牌数值表!C58</f>
        <v>10063</v>
      </c>
      <c r="C58" s="44">
        <f>IF(LEFT(B58,1)="1",IFERROR(INDEX(单位卡分表!C:C,MATCH(B58,单位卡分表!A:A,0)),"未找到"),IF(LEFT(B58,1)="2",IFERROR(INDEX(技能卡分表!C:C,MATCH(B58,技能卡分表!A:A,0)),"未找到"),IF(LEFT(B58,1)="3",IFERROR(INDEX('永久加成分表（废弃）'!C:C,MATCH(B58,'永久加成分表（废弃）'!A:A,0)),"未找到"),IF(LEFT(B58,1)="4",IFERROR(INDEX(组件分表!D:D,MATCH(VALUE(LEFT(B58,4)),组件分表!A:A,0)),"未找到"),"不匹配"))))</f>
        <v>1</v>
      </c>
      <c r="D58" s="44">
        <f>IF(LEFT(B58,1)="1",IFERROR(INDEX(单位卡分表!E:E,MATCH(B58,单位卡分表!A:A,0)),"未找到"),IF(LEFT(B58,1)="2",IFERROR(INDEX(技能卡分表!E:E,MATCH(B58,技能卡分表!A:A,0)),"未找到"),IF(LEFT(B58,1)="3",IFERROR(INDEX('永久加成分表（废弃）'!E:E,MATCH(B58,'永久加成分表（废弃）'!A:A,0)),"未找到"),IF(LEFT(B58,1)="4",IFERROR(IF(INDEX(组件分表!D:D,MATCH(VALUE(LEFT(B58,4)),组件分表!A:A,0))=5,"",INDEX(组件分表!Y:Y,MATCH(VALUE(LEFT(B58,4)),组件分表!A:A,0))),"未找到"),"不匹配"))))</f>
        <v>1</v>
      </c>
      <c r="E58" s="44">
        <f t="shared" si="0"/>
        <v>63</v>
      </c>
      <c r="F58" s="44">
        <f>IF(LEFT(B58,1)="1",IFERROR(INDEX(单位卡分表!AL:AL,MATCH(B58,单位卡分表!A:A,0)),"未找到"),IF(LEFT(B58,1)="2",IFERROR(INDEX(技能卡分表!AJ:AJ,MATCH(B58,技能卡分表!A:A,0)),"未找到"),IF(LEFT(B58,1)="3",IFERROR(INDEX('永久加成分表（废弃）'!AC:AC,MATCH(B58,'永久加成分表（废弃）'!A:A,0)),"未找到"),IF(LEFT(B58,1)="4",IFERROR(IF(INDEX(组件分表!D:D,MATCH(VALUE(LEFT(B58,4)),组件分表!A:A,0))=5,"",INDEX(组件分表!Z:Z,MATCH(VALUE(LEFT(B58,4)),组件分表!A:A,0))),"未找到"),"不匹配"))))</f>
        <v>0</v>
      </c>
      <c r="G58" s="44">
        <f>IF(LEFT($B58,1)="1",IFERROR(INDEX(单位卡分表!F:F,MATCH($B58,单位卡分表!A:A,0)),"未找到"),IF(LEFT($B58,1)="2",IFERROR(INDEX(技能卡分表!F:F,MATCH($B58,技能卡分表!A:A,0)),"未找到"),IF(LEFT($B58,1)="3",IFERROR(INDEX('永久加成分表（废弃）'!F:F,MATCH($B58,'永久加成分表（废弃）'!A:A,0)),"未找到"),IF(LEFT($B58,1)="4",IFERROR(IF(INDEX(组件分表!D:D,MATCH(VALUE(LEFT($B58,4)),组件分表!A:A,0))=5,"",INDEX(组件分表!AA:AA,MATCH(VALUE(LEFT($B58,4)),组件分表!A:A,0))),"未找到"),"不匹配"))))</f>
        <v>3</v>
      </c>
      <c r="H58" s="44">
        <f>IF(LEFT($B58,1)="1",IFERROR(INDEX(单位卡分表!H:H,MATCH($B58,单位卡分表!A:A,0)),"未找到"),IF(LEFT($B58,1)="2",IFERROR(INDEX(技能卡分表!H:H,MATCH($B58,技能卡分表!A:A,0)),"未找到"),IF(LEFT($B58,1)="3",IFERROR(INDEX('永久加成分表（废弃）'!H:H,MATCH($B58,'永久加成分表（废弃）'!A:A,0)),"未找到"),IF(LEFT($B58,1)="4",RIGHT($B58,1),"不匹配"))))</f>
        <v>3</v>
      </c>
      <c r="I58" s="44">
        <f>卡牌数值表!J58</f>
        <v>0</v>
      </c>
      <c r="J58" s="44">
        <f>IF(卡牌数值表!L58=0,"",卡牌数值表!L58)</f>
        <v>3</v>
      </c>
      <c r="K58" s="44">
        <f>IF(卡牌数值表!M58=0,"",卡牌数值表!M58)</f>
        <v>33</v>
      </c>
      <c r="L58" s="44">
        <f>IF(卡牌数值表!N58=0,"",卡牌数值表!N58)</f>
        <v>13.6</v>
      </c>
      <c r="M58" s="44">
        <f>IF(卡牌数值表!O58=0,"",卡牌数值表!O58)</f>
        <v>0.65</v>
      </c>
      <c r="N58" s="44">
        <f>IF(卡牌数值表!P58=0,"",卡牌数值表!P58)</f>
        <v>0.12</v>
      </c>
      <c r="O58" s="44">
        <f>IF(卡牌数值表!Q58=0,"",卡牌数值表!Q58)</f>
        <v>1.66</v>
      </c>
      <c r="P58" s="44">
        <f>IF(卡牌数值表!R58=0,"",卡牌数值表!R58)</f>
        <v>1.47</v>
      </c>
      <c r="Q58" s="44" t="str">
        <f>IF(卡牌数值表!S58=0,"",卡牌数值表!S58)</f>
        <v/>
      </c>
      <c r="R58" s="44">
        <f>IF(OR(LEFT(B58,1)="1",LEFT(B58,1)="2"),卡牌数值表!H58,IF(AND(LEFT(B58,1)="4",C58&lt;&gt;5),卡牌数值表!H58,IF(LEFT(B58,1)="4","","")))</f>
        <v>100631</v>
      </c>
      <c r="S58" s="44">
        <f>IF(LEFT(B58,1)="1",IFERROR(INDEX(单位卡分表!K:K,MATCH(B58,单位卡分表!A:A,0)),"未找到"),IF(LEFT(B58,1)="2",IFERROR(INDEX(技能卡分表!K:K,MATCH(B58,技能卡分表!A:A,0)),"未找到"),IF(LEFT(B58,1)="3",IFERROR(INDEX('永久加成分表（废弃）'!K:K,MATCH(B58,'永久加成分表（废弃）'!A:A,0)),"未找到"),IF(LEFT(B58,1)="4",IFERROR(IF(INDEX(组件分表!D:D,MATCH(VALUE(LEFT(B58,4)),组件分表!A:A,0))=5,"",INDEX(组件分表!AB:AB,MATCH(VALUE(LEFT(B58,4)),组件分表!A:A,0))),"未找到"),"不匹配"))))</f>
        <v>1</v>
      </c>
      <c r="T58" s="44">
        <f>IF(LEFT(B58,1)="1",IFERROR(INDEX(单位卡分表!L:L,MATCH(B58,单位卡分表!A:A,0)),"未找到"),IF(LEFT(B58,1)="2",IFERROR(INDEX(技能卡分表!L:L,MATCH(B58,技能卡分表!A:A,0)),"未找到"),IF(LEFT(B58,1)="3",IFERROR(INDEX('永久加成分表（废弃）'!L:L,MATCH(B58,'永久加成分表（废弃）'!A:A,0)),"未找到"),IF(LEFT(B58,1)="4",IFERROR(IF(INDEX(组件分表!D:D,MATCH(VALUE(LEFT(B58,4)),组件分表!A:A,0))=5,"",INDEX(组件分表!AC:AC,MATCH(VALUE(LEFT(B58,4)),组件分表!A:A,0))),"未找到"),"不匹配"))))</f>
        <v>2</v>
      </c>
      <c r="U58" s="44"/>
      <c r="V58" s="44"/>
      <c r="W58" s="44" t="str">
        <f>IF(LEFT(B58,1)="1",IFERROR(IF(INDEX(单位卡分表!W:W,MATCH(B58,单位卡分表!A:A,0))=0,"",INDEX(单位卡分表!W:W,MATCH(B58,单位卡分表!A:A,0))),"未找到"),IF(LEFT(B58,1)="2",IFERROR(IF(INDEX(技能卡分表!W:W,MATCH(B58,技能卡分表!A:A,0))=0,"",INDEX(技能卡分表!W:W,MATCH(B58,技能卡分表!A:A,0))),"未找到"),IF(LEFT(B58,1)="3",IFERROR(IF(INDEX('永久加成分表（废弃）'!U:U,MATCH(B58,'永久加成分表（废弃）'!A:A,0))=0,"",INDEX('永久加成分表（废弃）'!U:U,MATCH(B58,'永久加成分表（废弃）'!A:A,0))),"未找到"),IF(LEFT(B58,1)="4",IFERROR(IF(INDEX("",MATCH(VALUE(LEFT(B58,4)),组件分表!A:A,0))=0,"",INDEX("",MATCH(VALUE(LEFT(B58,4)),组件分表!A:A,0))),"未找到"),"不匹配"))))</f>
        <v/>
      </c>
      <c r="X58" s="44" t="str">
        <f>IF(LEFT(B58,1)="1",IFERROR(IF(INDEX(单位卡分表!X:X,MATCH(B58,单位卡分表!A:A,0))=0,"",INDEX(单位卡分表!X:X,MATCH(B58,单位卡分表!A:A,0))),"未找到"),IF(LEFT(B58,1)="2",IFERROR(IF(INDEX(技能卡分表!X:X,MATCH(B58,技能卡分表!A:A,0))=0,"",INDEX(技能卡分表!X:X,MATCH(B58,技能卡分表!A:A,0))),"未找到"),IF(LEFT(B58,1)="3",IFERROR(IF(INDEX('永久加成分表（废弃）'!V:V,MATCH(B58,'永久加成分表（废弃）'!A:A,0))=0,"",INDEX('永久加成分表（废弃）'!V:V,MATCH(B58,'永久加成分表（废弃）'!A:A,0))),"未找到"),IF(LEFT(B58,1)="4",IFERROR(IF(INDEX("",MATCH(VALUE(LEFT(B58,4)),组件分表!A:A,0))=0,"",INDEX("",MATCH(VALUE(LEFT(B58,4)),组件分表!A:A,0))),"未找到"),"不匹配"))))</f>
        <v/>
      </c>
      <c r="Y58" s="44" t="str">
        <f>IF(LEFT(B58,1)="1",IFERROR(IF(INDEX(单位卡分表!Y:Y,MATCH(B58,单位卡分表!A:A,0))=0,"",INDEX(单位卡分表!Y:Y,MATCH(B58,单位卡分表!A:A,0))),"未找到"),IF(LEFT(B58,1)="2",IFERROR(IF(INDEX(技能卡分表!Y:Y,MATCH(B58,技能卡分表!A:A,0))=0,"",INDEX(技能卡分表!Y:Y,MATCH(B58,技能卡分表!A:A,0))),"未找到"),IF(LEFT(B58,1)="3",IFERROR(IF(INDEX('永久加成分表（废弃）'!W:W,MATCH(B58,'永久加成分表（废弃）'!A:A,0))=0,"",INDEX('永久加成分表（废弃）'!W:W,MATCH(B58,'永久加成分表（废弃）'!A:A,0))),"未找到"),IF(LEFT(B58,1)="4",IFERROR(IF(INDEX("",MATCH(VALUE(LEFT(B58,4)),组件分表!A:A,0))=0,"",INDEX("",MATCH(VALUE(LEFT(B58,4)),组件分表!A:A,0))),"未找到"),"不匹配"))))</f>
        <v/>
      </c>
      <c r="Z58" s="44" t="str">
        <f>IF(LEFT(B58,1)="1",IFERROR(IF(INDEX("",MATCH(B58,单位卡分表!A:A,0))=0,"",INDEX("",MATCH(B58,单位卡分表!A:A,0))),"未找到"),IF(LEFT(B58,1)="2",IFERROR(IF(INDEX(技能卡分表!Z:Z,MATCH(B58,技能卡分表!A:A,0))=0,"",INDEX(技能卡分表!Z:Z,MATCH(B58,技能卡分表!A:A,0))),"未找到"),IF(LEFT(B58,1)="3",IFERROR(IF(INDEX('永久加成分表（废弃）'!X:X,MATCH(B58,'永久加成分表（废弃）'!A:A,0))=0,"",INDEX('永久加成分表（废弃）'!X:X,MATCH(B58,'永久加成分表（废弃）'!A:A,0))),"未找到"),IF(LEFT(B58,1)="4",IFERROR(IF(INDEX(组件分表!U:U,MATCH(VALUE(LEFT(B58,4)),组件分表!A:A,0))=0,"",INDEX(组件分表!U:U,MATCH(VALUE(LEFT(B58,4)),组件分表!A:A,0))),"未找到"),"不匹配"))))</f>
        <v>未找到</v>
      </c>
      <c r="AA58" s="44" t="str">
        <f>IF(LEFT(B58,1)="1",IFERROR(IF(INDEX("",MATCH(B58,单位卡分表!A:A,0))=0,"",INDEX("",MATCH(B58,单位卡分表!A:A,0))),"未找到"),IF(LEFT(B58,1)="2",IFERROR(IF(INDEX(技能卡分表!AA:AA,MATCH(B58,技能卡分表!A:A,0))=0,"",INDEX(技能卡分表!AA:AA,MATCH(B58,技能卡分表!A:A,0))),"未找到"),IF(LEFT(B58,1)="3",IFERROR(IF(INDEX("",MATCH(B58,'永久加成分表（废弃）'!A:A,0))=0,"",INDEX("",MATCH(B58,'永久加成分表（废弃）'!A:A,0))),"未找到"),IF(LEFT(B58,1)="4",IFERROR(IF(INDEX("",MATCH(VALUE(LEFT(B58,4)),组件分表!A:A,0))=0,"",INDEX("",MATCH(VALUE(LEFT(B58,4)),组件分表!A:A,0))),"未找到"),"不匹配"))))</f>
        <v>未找到</v>
      </c>
      <c r="AB58" s="44">
        <f>IF(LEFT(B58,1)="1",IFERROR(INDEX(单位卡分表!I:I,MATCH(B58,单位卡分表!A:A,0)),"未找到"),IF(LEFT(B58,1)="2",IFERROR(INDEX(技能卡分表!I:I,MATCH(B58,技能卡分表!A:A,0)),"未找到"),IF(LEFT(B58,1)="3",IFERROR(INDEX('永久加成分表（废弃）'!I:I,MATCH(B58,'永久加成分表（废弃）'!A:A,0)),"未找到"),IF(LEFT(B58,1)="4",IFERROR(INDEX(组件分表!I:I,MATCH(VALUE(LEFT(B58,4)),组件分表!A:A,0)),"未找到"),"不匹配"))))</f>
        <v>0</v>
      </c>
      <c r="AC58" s="44" t="str">
        <f>IF(LEFT(B58,1)="1",IF(INDEX(单位卡分表!N:N,MATCH(B58,单位卡分表!A:A,0))=0,"",INDEX(单位卡分表!N:N,MATCH(B58,单位卡分表!A:A,0))),IF(AND(LEFT(B58,1)="4",C58=5),B58*100+1,""))</f>
        <v/>
      </c>
    </row>
    <row r="59" spans="1:29">
      <c r="A59" s="44" t="str">
        <f>IF(卡牌数值表!D59=0,"",卡牌数值表!D59)</f>
        <v/>
      </c>
      <c r="B59" s="44">
        <f>卡牌数值表!C59</f>
        <v>10064</v>
      </c>
      <c r="C59" s="44">
        <f>IF(LEFT(B59,1)="1",IFERROR(INDEX(单位卡分表!C:C,MATCH(B59,单位卡分表!A:A,0)),"未找到"),IF(LEFT(B59,1)="2",IFERROR(INDEX(技能卡分表!C:C,MATCH(B59,技能卡分表!A:A,0)),"未找到"),IF(LEFT(B59,1)="3",IFERROR(INDEX('永久加成分表（废弃）'!C:C,MATCH(B59,'永久加成分表（废弃）'!A:A,0)),"未找到"),IF(LEFT(B59,1)="4",IFERROR(INDEX(组件分表!D:D,MATCH(VALUE(LEFT(B59,4)),组件分表!A:A,0)),"未找到"),"不匹配"))))</f>
        <v>6</v>
      </c>
      <c r="D59" s="44">
        <f>IF(LEFT(B59,1)="1",IFERROR(INDEX(单位卡分表!E:E,MATCH(B59,单位卡分表!A:A,0)),"未找到"),IF(LEFT(B59,1)="2",IFERROR(INDEX(技能卡分表!E:E,MATCH(B59,技能卡分表!A:A,0)),"未找到"),IF(LEFT(B59,1)="3",IFERROR(INDEX('永久加成分表（废弃）'!E:E,MATCH(B59,'永久加成分表（废弃）'!A:A,0)),"未找到"),IF(LEFT(B59,1)="4",IFERROR(IF(INDEX(组件分表!D:D,MATCH(VALUE(LEFT(B59,4)),组件分表!A:A,0))=5,"",INDEX(组件分表!Y:Y,MATCH(VALUE(LEFT(B59,4)),组件分表!A:A,0))),"未找到"),"不匹配"))))</f>
        <v>1</v>
      </c>
      <c r="E59" s="44">
        <f t="shared" si="0"/>
        <v>64</v>
      </c>
      <c r="F59" s="44">
        <f>IF(LEFT(B59,1)="1",IFERROR(INDEX(单位卡分表!AL:AL,MATCH(B59,单位卡分表!A:A,0)),"未找到"),IF(LEFT(B59,1)="2",IFERROR(INDEX(技能卡分表!AJ:AJ,MATCH(B59,技能卡分表!A:A,0)),"未找到"),IF(LEFT(B59,1)="3",IFERROR(INDEX('永久加成分表（废弃）'!AC:AC,MATCH(B59,'永久加成分表（废弃）'!A:A,0)),"未找到"),IF(LEFT(B59,1)="4",IFERROR(IF(INDEX(组件分表!D:D,MATCH(VALUE(LEFT(B59,4)),组件分表!A:A,0))=5,"",INDEX(组件分表!Z:Z,MATCH(VALUE(LEFT(B59,4)),组件分表!A:A,0))),"未找到"),"不匹配"))))</f>
        <v>0</v>
      </c>
      <c r="G59" s="44">
        <f>IF(LEFT($B59,1)="1",IFERROR(INDEX(单位卡分表!F:F,MATCH($B59,单位卡分表!A:A,0)),"未找到"),IF(LEFT($B59,1)="2",IFERROR(INDEX(技能卡分表!F:F,MATCH($B59,技能卡分表!A:A,0)),"未找到"),IF(LEFT($B59,1)="3",IFERROR(INDEX('永久加成分表（废弃）'!F:F,MATCH($B59,'永久加成分表（废弃）'!A:A,0)),"未找到"),IF(LEFT($B59,1)="4",IFERROR(IF(INDEX(组件分表!D:D,MATCH(VALUE(LEFT($B59,4)),组件分表!A:A,0))=5,"",INDEX(组件分表!AA:AA,MATCH(VALUE(LEFT($B59,4)),组件分表!A:A,0))),"未找到"),"不匹配"))))</f>
        <v>3</v>
      </c>
      <c r="H59" s="44">
        <f>IF(LEFT($B59,1)="1",IFERROR(INDEX(单位卡分表!H:H,MATCH($B59,单位卡分表!A:A,0)),"未找到"),IF(LEFT($B59,1)="2",IFERROR(INDEX(技能卡分表!H:H,MATCH($B59,技能卡分表!A:A,0)),"未找到"),IF(LEFT($B59,1)="3",IFERROR(INDEX('永久加成分表（废弃）'!H:H,MATCH($B59,'永久加成分表（废弃）'!A:A,0)),"未找到"),IF(LEFT($B59,1)="4",RIGHT($B59,1),"不匹配"))))</f>
        <v>3</v>
      </c>
      <c r="I59" s="44">
        <f>卡牌数值表!J59</f>
        <v>0</v>
      </c>
      <c r="J59" s="44">
        <f>IF(卡牌数值表!L59=0,"",卡牌数值表!L59)</f>
        <v>12</v>
      </c>
      <c r="K59" s="44">
        <f>IF(卡牌数值表!M59=0,"",卡牌数值表!M59)</f>
        <v>1</v>
      </c>
      <c r="L59" s="44">
        <f>IF(卡牌数值表!N59=0,"",卡牌数值表!N59)</f>
        <v>11.4</v>
      </c>
      <c r="M59" s="44">
        <f>IF(卡牌数值表!O59=0,"",卡牌数值表!O59)</f>
        <v>0.5</v>
      </c>
      <c r="N59" s="44">
        <f>IF(卡牌数值表!P59=0,"",卡牌数值表!P59)</f>
        <v>0.1</v>
      </c>
      <c r="O59" s="44">
        <f>IF(卡牌数值表!Q59=0,"",卡牌数值表!Q59)</f>
        <v>0.44</v>
      </c>
      <c r="P59" s="44">
        <f>IF(卡牌数值表!R59=0,"",卡牌数值表!R59)</f>
        <v>1.47</v>
      </c>
      <c r="Q59" s="44" t="str">
        <f>IF(卡牌数值表!S59=0,"",卡牌数值表!S59)</f>
        <v/>
      </c>
      <c r="R59" s="44">
        <f>IF(OR(LEFT(B59,1)="1",LEFT(B59,1)="2"),卡牌数值表!H59,IF(AND(LEFT(B59,1)="4",C59&lt;&gt;5),卡牌数值表!H59,IF(LEFT(B59,1)="4","","")))</f>
        <v>100641</v>
      </c>
      <c r="S59" s="44">
        <f>IF(LEFT(B59,1)="1",IFERROR(INDEX(单位卡分表!K:K,MATCH(B59,单位卡分表!A:A,0)),"未找到"),IF(LEFT(B59,1)="2",IFERROR(INDEX(技能卡分表!K:K,MATCH(B59,技能卡分表!A:A,0)),"未找到"),IF(LEFT(B59,1)="3",IFERROR(INDEX('永久加成分表（废弃）'!K:K,MATCH(B59,'永久加成分表（废弃）'!A:A,0)),"未找到"),IF(LEFT(B59,1)="4",IFERROR(IF(INDEX(组件分表!D:D,MATCH(VALUE(LEFT(B59,4)),组件分表!A:A,0))=5,"",INDEX(组件分表!AB:AB,MATCH(VALUE(LEFT(B59,4)),组件分表!A:A,0))),"未找到"),"不匹配"))))</f>
        <v>1</v>
      </c>
      <c r="T59" s="44">
        <f>IF(LEFT(B59,1)="1",IFERROR(INDEX(单位卡分表!L:L,MATCH(B59,单位卡分表!A:A,0)),"未找到"),IF(LEFT(B59,1)="2",IFERROR(INDEX(技能卡分表!L:L,MATCH(B59,技能卡分表!A:A,0)),"未找到"),IF(LEFT(B59,1)="3",IFERROR(INDEX('永久加成分表（废弃）'!L:L,MATCH(B59,'永久加成分表（废弃）'!A:A,0)),"未找到"),IF(LEFT(B59,1)="4",IFERROR(IF(INDEX(组件分表!D:D,MATCH(VALUE(LEFT(B59,4)),组件分表!A:A,0))=5,"",INDEX(组件分表!AC:AC,MATCH(VALUE(LEFT(B59,4)),组件分表!A:A,0))),"未找到"),"不匹配"))))</f>
        <v>5</v>
      </c>
      <c r="U59" s="44"/>
      <c r="V59" s="44"/>
      <c r="W59" s="44">
        <f>IF(LEFT(B59,1)="1",IFERROR(IF(INDEX(单位卡分表!W:W,MATCH(B59,单位卡分表!A:A,0))=0,"",INDEX(单位卡分表!W:W,MATCH(B59,单位卡分表!A:A,0))),"未找到"),IF(LEFT(B59,1)="2",IFERROR(IF(INDEX(技能卡分表!W:W,MATCH(B59,技能卡分表!A:A,0))=0,"",INDEX(技能卡分表!W:W,MATCH(B59,技能卡分表!A:A,0))),"未找到"),IF(LEFT(B59,1)="3",IFERROR(IF(INDEX('永久加成分表（废弃）'!U:U,MATCH(B59,'永久加成分表（废弃）'!A:A,0))=0,"",INDEX('永久加成分表（废弃）'!U:U,MATCH(B59,'永久加成分表（废弃）'!A:A,0))),"未找到"),IF(LEFT(B59,1)="4",IFERROR(IF(INDEX("",MATCH(VALUE(LEFT(B59,4)),组件分表!A:A,0))=0,"",INDEX("",MATCH(VALUE(LEFT(B59,4)),组件分表!A:A,0))),"未找到"),"不匹配"))))</f>
        <v>62</v>
      </c>
      <c r="X59" s="44" t="str">
        <f>IF(LEFT(B59,1)="1",IFERROR(IF(INDEX(单位卡分表!X:X,MATCH(B59,单位卡分表!A:A,0))=0,"",INDEX(单位卡分表!X:X,MATCH(B59,单位卡分表!A:A,0))),"未找到"),IF(LEFT(B59,1)="2",IFERROR(IF(INDEX(技能卡分表!X:X,MATCH(B59,技能卡分表!A:A,0))=0,"",INDEX(技能卡分表!X:X,MATCH(B59,技能卡分表!A:A,0))),"未找到"),IF(LEFT(B59,1)="3",IFERROR(IF(INDEX('永久加成分表（废弃）'!V:V,MATCH(B59,'永久加成分表（废弃）'!A:A,0))=0,"",INDEX('永久加成分表（废弃）'!V:V,MATCH(B59,'永久加成分表（废弃）'!A:A,0))),"未找到"),IF(LEFT(B59,1)="4",IFERROR(IF(INDEX("",MATCH(VALUE(LEFT(B59,4)),组件分表!A:A,0))=0,"",INDEX("",MATCH(VALUE(LEFT(B59,4)),组件分表!A:A,0))),"未找到"),"不匹配"))))</f>
        <v/>
      </c>
      <c r="Y59" s="44" t="str">
        <f>IF(LEFT(B59,1)="1",IFERROR(IF(INDEX(单位卡分表!Y:Y,MATCH(B59,单位卡分表!A:A,0))=0,"",INDEX(单位卡分表!Y:Y,MATCH(B59,单位卡分表!A:A,0))),"未找到"),IF(LEFT(B59,1)="2",IFERROR(IF(INDEX(技能卡分表!Y:Y,MATCH(B59,技能卡分表!A:A,0))=0,"",INDEX(技能卡分表!Y:Y,MATCH(B59,技能卡分表!A:A,0))),"未找到"),IF(LEFT(B59,1)="3",IFERROR(IF(INDEX('永久加成分表（废弃）'!W:W,MATCH(B59,'永久加成分表（废弃）'!A:A,0))=0,"",INDEX('永久加成分表（废弃）'!W:W,MATCH(B59,'永久加成分表（废弃）'!A:A,0))),"未找到"),IF(LEFT(B59,1)="4",IFERROR(IF(INDEX("",MATCH(VALUE(LEFT(B59,4)),组件分表!A:A,0))=0,"",INDEX("",MATCH(VALUE(LEFT(B59,4)),组件分表!A:A,0))),"未找到"),"不匹配"))))</f>
        <v/>
      </c>
      <c r="Z59" s="44" t="str">
        <f>IF(LEFT(B59,1)="1",IFERROR(IF(INDEX("",MATCH(B59,单位卡分表!A:A,0))=0,"",INDEX("",MATCH(B59,单位卡分表!A:A,0))),"未找到"),IF(LEFT(B59,1)="2",IFERROR(IF(INDEX(技能卡分表!Z:Z,MATCH(B59,技能卡分表!A:A,0))=0,"",INDEX(技能卡分表!Z:Z,MATCH(B59,技能卡分表!A:A,0))),"未找到"),IF(LEFT(B59,1)="3",IFERROR(IF(INDEX('永久加成分表（废弃）'!X:X,MATCH(B59,'永久加成分表（废弃）'!A:A,0))=0,"",INDEX('永久加成分表（废弃）'!X:X,MATCH(B59,'永久加成分表（废弃）'!A:A,0))),"未找到"),IF(LEFT(B59,1)="4",IFERROR(IF(INDEX(组件分表!U:U,MATCH(VALUE(LEFT(B59,4)),组件分表!A:A,0))=0,"",INDEX(组件分表!U:U,MATCH(VALUE(LEFT(B59,4)),组件分表!A:A,0))),"未找到"),"不匹配"))))</f>
        <v>未找到</v>
      </c>
      <c r="AA59" s="44" t="str">
        <f>IF(LEFT(B59,1)="1",IFERROR(IF(INDEX("",MATCH(B59,单位卡分表!A:A,0))=0,"",INDEX("",MATCH(B59,单位卡分表!A:A,0))),"未找到"),IF(LEFT(B59,1)="2",IFERROR(IF(INDEX(技能卡分表!AA:AA,MATCH(B59,技能卡分表!A:A,0))=0,"",INDEX(技能卡分表!AA:AA,MATCH(B59,技能卡分表!A:A,0))),"未找到"),IF(LEFT(B59,1)="3",IFERROR(IF(INDEX("",MATCH(B59,'永久加成分表（废弃）'!A:A,0))=0,"",INDEX("",MATCH(B59,'永久加成分表（废弃）'!A:A,0))),"未找到"),IF(LEFT(B59,1)="4",IFERROR(IF(INDEX("",MATCH(VALUE(LEFT(B59,4)),组件分表!A:A,0))=0,"",INDEX("",MATCH(VALUE(LEFT(B59,4)),组件分表!A:A,0))),"未找到"),"不匹配"))))</f>
        <v>未找到</v>
      </c>
      <c r="AB59" s="44">
        <f>IF(LEFT(B59,1)="1",IFERROR(INDEX(单位卡分表!I:I,MATCH(B59,单位卡分表!A:A,0)),"未找到"),IF(LEFT(B59,1)="2",IFERROR(INDEX(技能卡分表!I:I,MATCH(B59,技能卡分表!A:A,0)),"未找到"),IF(LEFT(B59,1)="3",IFERROR(INDEX('永久加成分表（废弃）'!I:I,MATCH(B59,'永久加成分表（废弃）'!A:A,0)),"未找到"),IF(LEFT(B59,1)="4",IFERROR(INDEX(组件分表!I:I,MATCH(VALUE(LEFT(B59,4)),组件分表!A:A,0)),"未找到"),"不匹配"))))</f>
        <v>0</v>
      </c>
      <c r="AC59" s="44" t="str">
        <f>IF(LEFT(B59,1)="1",IF(INDEX(单位卡分表!N:N,MATCH(B59,单位卡分表!A:A,0))=0,"",INDEX(单位卡分表!N:N,MATCH(B59,单位卡分表!A:A,0))),IF(AND(LEFT(B59,1)="4",C59=5),B59*100+1,""))</f>
        <v/>
      </c>
    </row>
    <row r="60" spans="1:29">
      <c r="A60" s="44" t="str">
        <f>IF(卡牌数值表!D60=0,"",卡牌数值表!D60)</f>
        <v/>
      </c>
      <c r="B60" s="44">
        <f>卡牌数值表!C60</f>
        <v>10065</v>
      </c>
      <c r="C60" s="44">
        <f>IF(LEFT(B60,1)="1",IFERROR(INDEX(单位卡分表!C:C,MATCH(B60,单位卡分表!A:A,0)),"未找到"),IF(LEFT(B60,1)="2",IFERROR(INDEX(技能卡分表!C:C,MATCH(B60,技能卡分表!A:A,0)),"未找到"),IF(LEFT(B60,1)="3",IFERROR(INDEX('永久加成分表（废弃）'!C:C,MATCH(B60,'永久加成分表（废弃）'!A:A,0)),"未找到"),IF(LEFT(B60,1)="4",IFERROR(INDEX(组件分表!D:D,MATCH(VALUE(LEFT(B60,4)),组件分表!A:A,0)),"未找到"),"不匹配"))))</f>
        <v>1</v>
      </c>
      <c r="D60" s="44">
        <f>IF(LEFT(B60,1)="1",IFERROR(INDEX(单位卡分表!E:E,MATCH(B60,单位卡分表!A:A,0)),"未找到"),IF(LEFT(B60,1)="2",IFERROR(INDEX(技能卡分表!E:E,MATCH(B60,技能卡分表!A:A,0)),"未找到"),IF(LEFT(B60,1)="3",IFERROR(INDEX('永久加成分表（废弃）'!E:E,MATCH(B60,'永久加成分表（废弃）'!A:A,0)),"未找到"),IF(LEFT(B60,1)="4",IFERROR(IF(INDEX(组件分表!D:D,MATCH(VALUE(LEFT(B60,4)),组件分表!A:A,0))=5,"",INDEX(组件分表!Y:Y,MATCH(VALUE(LEFT(B60,4)),组件分表!A:A,0))),"未找到"),"不匹配"))))</f>
        <v>1</v>
      </c>
      <c r="E60" s="44">
        <f t="shared" si="0"/>
        <v>65</v>
      </c>
      <c r="F60" s="44">
        <f>IF(LEFT(B60,1)="1",IFERROR(INDEX(单位卡分表!AL:AL,MATCH(B60,单位卡分表!A:A,0)),"未找到"),IF(LEFT(B60,1)="2",IFERROR(INDEX(技能卡分表!AJ:AJ,MATCH(B60,技能卡分表!A:A,0)),"未找到"),IF(LEFT(B60,1)="3",IFERROR(INDEX('永久加成分表（废弃）'!AC:AC,MATCH(B60,'永久加成分表（废弃）'!A:A,0)),"未找到"),IF(LEFT(B60,1)="4",IFERROR(IF(INDEX(组件分表!D:D,MATCH(VALUE(LEFT(B60,4)),组件分表!A:A,0))=5,"",INDEX(组件分表!Z:Z,MATCH(VALUE(LEFT(B60,4)),组件分表!A:A,0))),"未找到"),"不匹配"))))</f>
        <v>0</v>
      </c>
      <c r="G60" s="44">
        <f>IF(LEFT($B60,1)="1",IFERROR(INDEX(单位卡分表!F:F,MATCH($B60,单位卡分表!A:A,0)),"未找到"),IF(LEFT($B60,1)="2",IFERROR(INDEX(技能卡分表!F:F,MATCH($B60,技能卡分表!A:A,0)),"未找到"),IF(LEFT($B60,1)="3",IFERROR(INDEX('永久加成分表（废弃）'!F:F,MATCH($B60,'永久加成分表（废弃）'!A:A,0)),"未找到"),IF(LEFT($B60,1)="4",IFERROR(IF(INDEX(组件分表!D:D,MATCH(VALUE(LEFT($B60,4)),组件分表!A:A,0))=5,"",INDEX(组件分表!AA:AA,MATCH(VALUE(LEFT($B60,4)),组件分表!A:A,0))),"未找到"),"不匹配"))))</f>
        <v>3</v>
      </c>
      <c r="H60" s="44">
        <f>IF(LEFT($B60,1)="1",IFERROR(INDEX(单位卡分表!H:H,MATCH($B60,单位卡分表!A:A,0)),"未找到"),IF(LEFT($B60,1)="2",IFERROR(INDEX(技能卡分表!H:H,MATCH($B60,技能卡分表!A:A,0)),"未找到"),IF(LEFT($B60,1)="3",IFERROR(INDEX('永久加成分表（废弃）'!H:H,MATCH($B60,'永久加成分表（废弃）'!A:A,0)),"未找到"),IF(LEFT($B60,1)="4",RIGHT($B60,1),"不匹配"))))</f>
        <v>3</v>
      </c>
      <c r="I60" s="44">
        <f>卡牌数值表!J60</f>
        <v>0</v>
      </c>
      <c r="J60" s="44">
        <f>IF(卡牌数值表!L60=0,"",卡牌数值表!L60)</f>
        <v>1</v>
      </c>
      <c r="K60" s="44">
        <f>IF(卡牌数值表!M60=0,"",卡牌数值表!M60)</f>
        <v>20</v>
      </c>
      <c r="L60" s="44">
        <f>IF(卡牌数值表!N60=0,"",卡牌数值表!N60)</f>
        <v>13.6</v>
      </c>
      <c r="M60" s="44">
        <f>IF(卡牌数值表!O60=0,"",卡牌数值表!O60)</f>
        <v>0.65</v>
      </c>
      <c r="N60" s="44">
        <f>IF(卡牌数值表!P60=0,"",卡牌数值表!P60)</f>
        <v>0.12</v>
      </c>
      <c r="O60" s="44">
        <f>IF(卡牌数值表!Q60=0,"",卡牌数值表!Q60)</f>
        <v>1.66</v>
      </c>
      <c r="P60" s="44">
        <f>IF(卡牌数值表!R60=0,"",卡牌数值表!R60)</f>
        <v>1.47</v>
      </c>
      <c r="Q60" s="44" t="str">
        <f>IF(卡牌数值表!S60=0,"",卡牌数值表!S60)</f>
        <v/>
      </c>
      <c r="R60" s="44">
        <f>IF(OR(LEFT(B60,1)="1",LEFT(B60,1)="2"),卡牌数值表!H60,IF(AND(LEFT(B60,1)="4",C60&lt;&gt;5),卡牌数值表!H60,IF(LEFT(B60,1)="4","","")))</f>
        <v>100651</v>
      </c>
      <c r="S60" s="44">
        <f>IF(LEFT(B60,1)="1",IFERROR(INDEX(单位卡分表!K:K,MATCH(B60,单位卡分表!A:A,0)),"未找到"),IF(LEFT(B60,1)="2",IFERROR(INDEX(技能卡分表!K:K,MATCH(B60,技能卡分表!A:A,0)),"未找到"),IF(LEFT(B60,1)="3",IFERROR(INDEX('永久加成分表（废弃）'!K:K,MATCH(B60,'永久加成分表（废弃）'!A:A,0)),"未找到"),IF(LEFT(B60,1)="4",IFERROR(IF(INDEX(组件分表!D:D,MATCH(VALUE(LEFT(B60,4)),组件分表!A:A,0))=5,"",INDEX(组件分表!AB:AB,MATCH(VALUE(LEFT(B60,4)),组件分表!A:A,0))),"未找到"),"不匹配"))))</f>
        <v>1</v>
      </c>
      <c r="T60" s="44">
        <f>IF(LEFT(B60,1)="1",IFERROR(INDEX(单位卡分表!L:L,MATCH(B60,单位卡分表!A:A,0)),"未找到"),IF(LEFT(B60,1)="2",IFERROR(INDEX(技能卡分表!L:L,MATCH(B60,技能卡分表!A:A,0)),"未找到"),IF(LEFT(B60,1)="3",IFERROR(INDEX('永久加成分表（废弃）'!L:L,MATCH(B60,'永久加成分表（废弃）'!A:A,0)),"未找到"),IF(LEFT(B60,1)="4",IFERROR(IF(INDEX(组件分表!D:D,MATCH(VALUE(LEFT(B60,4)),组件分表!A:A,0))=5,"",INDEX(组件分表!AC:AC,MATCH(VALUE(LEFT(B60,4)),组件分表!A:A,0))),"未找到"),"不匹配"))))</f>
        <v>2.2</v>
      </c>
      <c r="U60" s="44"/>
      <c r="V60" s="44"/>
      <c r="W60" s="44" t="str">
        <f>IF(LEFT(B60,1)="1",IFERROR(IF(INDEX(单位卡分表!W:W,MATCH(B60,单位卡分表!A:A,0))=0,"",INDEX(单位卡分表!W:W,MATCH(B60,单位卡分表!A:A,0))),"未找到"),IF(LEFT(B60,1)="2",IFERROR(IF(INDEX(技能卡分表!W:W,MATCH(B60,技能卡分表!A:A,0))=0,"",INDEX(技能卡分表!W:W,MATCH(B60,技能卡分表!A:A,0))),"未找到"),IF(LEFT(B60,1)="3",IFERROR(IF(INDEX('永久加成分表（废弃）'!U:U,MATCH(B60,'永久加成分表（废弃）'!A:A,0))=0,"",INDEX('永久加成分表（废弃）'!U:U,MATCH(B60,'永久加成分表（废弃）'!A:A,0))),"未找到"),IF(LEFT(B60,1)="4",IFERROR(IF(INDEX("",MATCH(VALUE(LEFT(B60,4)),组件分表!A:A,0))=0,"",INDEX("",MATCH(VALUE(LEFT(B60,4)),组件分表!A:A,0))),"未找到"),"不匹配"))))</f>
        <v/>
      </c>
      <c r="X60" s="44" t="str">
        <f>IF(LEFT(B60,1)="1",IFERROR(IF(INDEX(单位卡分表!X:X,MATCH(B60,单位卡分表!A:A,0))=0,"",INDEX(单位卡分表!X:X,MATCH(B60,单位卡分表!A:A,0))),"未找到"),IF(LEFT(B60,1)="2",IFERROR(IF(INDEX(技能卡分表!X:X,MATCH(B60,技能卡分表!A:A,0))=0,"",INDEX(技能卡分表!X:X,MATCH(B60,技能卡分表!A:A,0))),"未找到"),IF(LEFT(B60,1)="3",IFERROR(IF(INDEX('永久加成分表（废弃）'!V:V,MATCH(B60,'永久加成分表（废弃）'!A:A,0))=0,"",INDEX('永久加成分表（废弃）'!V:V,MATCH(B60,'永久加成分表（废弃）'!A:A,0))),"未找到"),IF(LEFT(B60,1)="4",IFERROR(IF(INDEX("",MATCH(VALUE(LEFT(B60,4)),组件分表!A:A,0))=0,"",INDEX("",MATCH(VALUE(LEFT(B60,4)),组件分表!A:A,0))),"未找到"),"不匹配"))))</f>
        <v/>
      </c>
      <c r="Y60" s="44" t="str">
        <f>IF(LEFT(B60,1)="1",IFERROR(IF(INDEX(单位卡分表!Y:Y,MATCH(B60,单位卡分表!A:A,0))=0,"",INDEX(单位卡分表!Y:Y,MATCH(B60,单位卡分表!A:A,0))),"未找到"),IF(LEFT(B60,1)="2",IFERROR(IF(INDEX(技能卡分表!Y:Y,MATCH(B60,技能卡分表!A:A,0))=0,"",INDEX(技能卡分表!Y:Y,MATCH(B60,技能卡分表!A:A,0))),"未找到"),IF(LEFT(B60,1)="3",IFERROR(IF(INDEX('永久加成分表（废弃）'!W:W,MATCH(B60,'永久加成分表（废弃）'!A:A,0))=0,"",INDEX('永久加成分表（废弃）'!W:W,MATCH(B60,'永久加成分表（废弃）'!A:A,0))),"未找到"),IF(LEFT(B60,1)="4",IFERROR(IF(INDEX("",MATCH(VALUE(LEFT(B60,4)),组件分表!A:A,0))=0,"",INDEX("",MATCH(VALUE(LEFT(B60,4)),组件分表!A:A,0))),"未找到"),"不匹配"))))</f>
        <v/>
      </c>
      <c r="Z60" s="44" t="str">
        <f>IF(LEFT(B60,1)="1",IFERROR(IF(INDEX("",MATCH(B60,单位卡分表!A:A,0))=0,"",INDEX("",MATCH(B60,单位卡分表!A:A,0))),"未找到"),IF(LEFT(B60,1)="2",IFERROR(IF(INDEX(技能卡分表!Z:Z,MATCH(B60,技能卡分表!A:A,0))=0,"",INDEX(技能卡分表!Z:Z,MATCH(B60,技能卡分表!A:A,0))),"未找到"),IF(LEFT(B60,1)="3",IFERROR(IF(INDEX('永久加成分表（废弃）'!X:X,MATCH(B60,'永久加成分表（废弃）'!A:A,0))=0,"",INDEX('永久加成分表（废弃）'!X:X,MATCH(B60,'永久加成分表（废弃）'!A:A,0))),"未找到"),IF(LEFT(B60,1)="4",IFERROR(IF(INDEX(组件分表!U:U,MATCH(VALUE(LEFT(B60,4)),组件分表!A:A,0))=0,"",INDEX(组件分表!U:U,MATCH(VALUE(LEFT(B60,4)),组件分表!A:A,0))),"未找到"),"不匹配"))))</f>
        <v>未找到</v>
      </c>
      <c r="AA60" s="44" t="str">
        <f>IF(LEFT(B60,1)="1",IFERROR(IF(INDEX("",MATCH(B60,单位卡分表!A:A,0))=0,"",INDEX("",MATCH(B60,单位卡分表!A:A,0))),"未找到"),IF(LEFT(B60,1)="2",IFERROR(IF(INDEX(技能卡分表!AA:AA,MATCH(B60,技能卡分表!A:A,0))=0,"",INDEX(技能卡分表!AA:AA,MATCH(B60,技能卡分表!A:A,0))),"未找到"),IF(LEFT(B60,1)="3",IFERROR(IF(INDEX("",MATCH(B60,'永久加成分表（废弃）'!A:A,0))=0,"",INDEX("",MATCH(B60,'永久加成分表（废弃）'!A:A,0))),"未找到"),IF(LEFT(B60,1)="4",IFERROR(IF(INDEX("",MATCH(VALUE(LEFT(B60,4)),组件分表!A:A,0))=0,"",INDEX("",MATCH(VALUE(LEFT(B60,4)),组件分表!A:A,0))),"未找到"),"不匹配"))))</f>
        <v>未找到</v>
      </c>
      <c r="AB60" s="44">
        <f>IF(LEFT(B60,1)="1",IFERROR(INDEX(单位卡分表!I:I,MATCH(B60,单位卡分表!A:A,0)),"未找到"),IF(LEFT(B60,1)="2",IFERROR(INDEX(技能卡分表!I:I,MATCH(B60,技能卡分表!A:A,0)),"未找到"),IF(LEFT(B60,1)="3",IFERROR(INDEX('永久加成分表（废弃）'!I:I,MATCH(B60,'永久加成分表（废弃）'!A:A,0)),"未找到"),IF(LEFT(B60,1)="4",IFERROR(INDEX(组件分表!I:I,MATCH(VALUE(LEFT(B60,4)),组件分表!A:A,0)),"未找到"),"不匹配"))))</f>
        <v>0</v>
      </c>
      <c r="AC60" s="44" t="str">
        <f>IF(LEFT(B60,1)="1",IF(INDEX(单位卡分表!N:N,MATCH(B60,单位卡分表!A:A,0))=0,"",INDEX(单位卡分表!N:N,MATCH(B60,单位卡分表!A:A,0))),IF(AND(LEFT(B60,1)="4",C60=5),B60*100+1,""))</f>
        <v/>
      </c>
    </row>
    <row r="61" spans="1:29">
      <c r="A61" s="44" t="str">
        <f>IF(卡牌数值表!D61=0,"",卡牌数值表!D61)</f>
        <v/>
      </c>
      <c r="B61" s="44">
        <f>卡牌数值表!C61</f>
        <v>10066</v>
      </c>
      <c r="C61" s="44">
        <f>IF(LEFT(B61,1)="1",IFERROR(INDEX(单位卡分表!C:C,MATCH(B61,单位卡分表!A:A,0)),"未找到"),IF(LEFT(B61,1)="2",IFERROR(INDEX(技能卡分表!C:C,MATCH(B61,技能卡分表!A:A,0)),"未找到"),IF(LEFT(B61,1)="3",IFERROR(INDEX('永久加成分表（废弃）'!C:C,MATCH(B61,'永久加成分表（废弃）'!A:A,0)),"未找到"),IF(LEFT(B61,1)="4",IFERROR(INDEX(组件分表!D:D,MATCH(VALUE(LEFT(B61,4)),组件分表!A:A,0)),"未找到"),"不匹配"))))</f>
        <v>1</v>
      </c>
      <c r="D61" s="44">
        <f>IF(LEFT(B61,1)="1",IFERROR(INDEX(单位卡分表!E:E,MATCH(B61,单位卡分表!A:A,0)),"未找到"),IF(LEFT(B61,1)="2",IFERROR(INDEX(技能卡分表!E:E,MATCH(B61,技能卡分表!A:A,0)),"未找到"),IF(LEFT(B61,1)="3",IFERROR(INDEX('永久加成分表（废弃）'!E:E,MATCH(B61,'永久加成分表（废弃）'!A:A,0)),"未找到"),IF(LEFT(B61,1)="4",IFERROR(IF(INDEX(组件分表!D:D,MATCH(VALUE(LEFT(B61,4)),组件分表!A:A,0))=5,"",INDEX(组件分表!Y:Y,MATCH(VALUE(LEFT(B61,4)),组件分表!A:A,0))),"未找到"),"不匹配"))))</f>
        <v>1</v>
      </c>
      <c r="E61" s="44">
        <f t="shared" si="0"/>
        <v>66</v>
      </c>
      <c r="F61" s="44">
        <f>IF(LEFT(B61,1)="1",IFERROR(INDEX(单位卡分表!AL:AL,MATCH(B61,单位卡分表!A:A,0)),"未找到"),IF(LEFT(B61,1)="2",IFERROR(INDEX(技能卡分表!AJ:AJ,MATCH(B61,技能卡分表!A:A,0)),"未找到"),IF(LEFT(B61,1)="3",IFERROR(INDEX('永久加成分表（废弃）'!AC:AC,MATCH(B61,'永久加成分表（废弃）'!A:A,0)),"未找到"),IF(LEFT(B61,1)="4",IFERROR(IF(INDEX(组件分表!D:D,MATCH(VALUE(LEFT(B61,4)),组件分表!A:A,0))=5,"",INDEX(组件分表!Z:Z,MATCH(VALUE(LEFT(B61,4)),组件分表!A:A,0))),"未找到"),"不匹配"))))</f>
        <v>0</v>
      </c>
      <c r="G61" s="44">
        <f>IF(LEFT($B61,1)="1",IFERROR(INDEX(单位卡分表!F:F,MATCH($B61,单位卡分表!A:A,0)),"未找到"),IF(LEFT($B61,1)="2",IFERROR(INDEX(技能卡分表!F:F,MATCH($B61,技能卡分表!A:A,0)),"未找到"),IF(LEFT($B61,1)="3",IFERROR(INDEX('永久加成分表（废弃）'!F:F,MATCH($B61,'永久加成分表（废弃）'!A:A,0)),"未找到"),IF(LEFT($B61,1)="4",IFERROR(IF(INDEX(组件分表!D:D,MATCH(VALUE(LEFT($B61,4)),组件分表!A:A,0))=5,"",INDEX(组件分表!AA:AA,MATCH(VALUE(LEFT($B61,4)),组件分表!A:A,0))),"未找到"),"不匹配"))))</f>
        <v>3</v>
      </c>
      <c r="H61" s="44">
        <f>IF(LEFT($B61,1)="1",IFERROR(INDEX(单位卡分表!H:H,MATCH($B61,单位卡分表!A:A,0)),"未找到"),IF(LEFT($B61,1)="2",IFERROR(INDEX(技能卡分表!H:H,MATCH($B61,技能卡分表!A:A,0)),"未找到"),IF(LEFT($B61,1)="3",IFERROR(INDEX('永久加成分表（废弃）'!H:H,MATCH($B61,'永久加成分表（废弃）'!A:A,0)),"未找到"),IF(LEFT($B61,1)="4",RIGHT($B61,1),"不匹配"))))</f>
        <v>3</v>
      </c>
      <c r="I61" s="44">
        <f>卡牌数值表!J61</f>
        <v>0</v>
      </c>
      <c r="J61" s="44">
        <f>IF(卡牌数值表!L61=0,"",卡牌数值表!L61)</f>
        <v>2</v>
      </c>
      <c r="K61" s="44">
        <f>IF(卡牌数值表!M61=0,"",卡牌数值表!M61)</f>
        <v>60</v>
      </c>
      <c r="L61" s="44">
        <f>IF(卡牌数值表!N61=0,"",卡牌数值表!N61)</f>
        <v>13.6</v>
      </c>
      <c r="M61" s="44">
        <f>IF(卡牌数值表!O61=0,"",卡牌数值表!O61)</f>
        <v>0.65</v>
      </c>
      <c r="N61" s="44">
        <f>IF(卡牌数值表!P61=0,"",卡牌数值表!P61)</f>
        <v>0.12</v>
      </c>
      <c r="O61" s="44">
        <f>IF(卡牌数值表!Q61=0,"",卡牌数值表!Q61)</f>
        <v>1.66</v>
      </c>
      <c r="P61" s="44">
        <f>IF(卡牌数值表!R61=0,"",卡牌数值表!R61)</f>
        <v>1.47</v>
      </c>
      <c r="Q61" s="44" t="str">
        <f>IF(卡牌数值表!S61=0,"",卡牌数值表!S61)</f>
        <v/>
      </c>
      <c r="R61" s="44">
        <f>IF(OR(LEFT(B61,1)="1",LEFT(B61,1)="2"),卡牌数值表!H61,IF(AND(LEFT(B61,1)="4",C61&lt;&gt;5),卡牌数值表!H61,IF(LEFT(B61,1)="4","","")))</f>
        <v>100661</v>
      </c>
      <c r="S61" s="44">
        <f>IF(LEFT(B61,1)="1",IFERROR(INDEX(单位卡分表!K:K,MATCH(B61,单位卡分表!A:A,0)),"未找到"),IF(LEFT(B61,1)="2",IFERROR(INDEX(技能卡分表!K:K,MATCH(B61,技能卡分表!A:A,0)),"未找到"),IF(LEFT(B61,1)="3",IFERROR(INDEX('永久加成分表（废弃）'!K:K,MATCH(B61,'永久加成分表（废弃）'!A:A,0)),"未找到"),IF(LEFT(B61,1)="4",IFERROR(IF(INDEX(组件分表!D:D,MATCH(VALUE(LEFT(B61,4)),组件分表!A:A,0))=5,"",INDEX(组件分表!AB:AB,MATCH(VALUE(LEFT(B61,4)),组件分表!A:A,0))),"未找到"),"不匹配"))))</f>
        <v>1</v>
      </c>
      <c r="T61" s="44">
        <f>IF(LEFT(B61,1)="1",IFERROR(INDEX(单位卡分表!L:L,MATCH(B61,单位卡分表!A:A,0)),"未找到"),IF(LEFT(B61,1)="2",IFERROR(INDEX(技能卡分表!L:L,MATCH(B61,技能卡分表!A:A,0)),"未找到"),IF(LEFT(B61,1)="3",IFERROR(INDEX('永久加成分表（废弃）'!L:L,MATCH(B61,'永久加成分表（废弃）'!A:A,0)),"未找到"),IF(LEFT(B61,1)="4",IFERROR(IF(INDEX(组件分表!D:D,MATCH(VALUE(LEFT(B61,4)),组件分表!A:A,0))=5,"",INDEX(组件分表!AC:AC,MATCH(VALUE(LEFT(B61,4)),组件分表!A:A,0))),"未找到"),"不匹配"))))</f>
        <v>5</v>
      </c>
      <c r="U61" s="44"/>
      <c r="V61" s="44"/>
      <c r="W61" s="44">
        <f>IF(LEFT(B61,1)="1",IFERROR(IF(INDEX(单位卡分表!W:W,MATCH(B61,单位卡分表!A:A,0))=0,"",INDEX(单位卡分表!W:W,MATCH(B61,单位卡分表!A:A,0))),"未找到"),IF(LEFT(B61,1)="2",IFERROR(IF(INDEX(技能卡分表!W:W,MATCH(B61,技能卡分表!A:A,0))=0,"",INDEX(技能卡分表!W:W,MATCH(B61,技能卡分表!A:A,0))),"未找到"),IF(LEFT(B61,1)="3",IFERROR(IF(INDEX('永久加成分表（废弃）'!U:U,MATCH(B61,'永久加成分表（废弃）'!A:A,0))=0,"",INDEX('永久加成分表（废弃）'!U:U,MATCH(B61,'永久加成分表（废弃）'!A:A,0))),"未找到"),IF(LEFT(B61,1)="4",IFERROR(IF(INDEX("",MATCH(VALUE(LEFT(B61,4)),组件分表!A:A,0))=0,"",INDEX("",MATCH(VALUE(LEFT(B61,4)),组件分表!A:A,0))),"未找到"),"不匹配"))))</f>
        <v>63</v>
      </c>
      <c r="X61" s="44">
        <f>IF(LEFT(B61,1)="1",IFERROR(IF(INDEX(单位卡分表!X:X,MATCH(B61,单位卡分表!A:A,0))=0,"",INDEX(单位卡分表!X:X,MATCH(B61,单位卡分表!A:A,0))),"未找到"),IF(LEFT(B61,1)="2",IFERROR(IF(INDEX(技能卡分表!X:X,MATCH(B61,技能卡分表!A:A,0))=0,"",INDEX(技能卡分表!X:X,MATCH(B61,技能卡分表!A:A,0))),"未找到"),IF(LEFT(B61,1)="3",IFERROR(IF(INDEX('永久加成分表（废弃）'!V:V,MATCH(B61,'永久加成分表（废弃）'!A:A,0))=0,"",INDEX('永久加成分表（废弃）'!V:V,MATCH(B61,'永久加成分表（废弃）'!A:A,0))),"未找到"),IF(LEFT(B61,1)="4",IFERROR(IF(INDEX("",MATCH(VALUE(LEFT(B61,4)),组件分表!A:A,0))=0,"",INDEX("",MATCH(VALUE(LEFT(B61,4)),组件分表!A:A,0))),"未找到"),"不匹配"))))</f>
        <v>12</v>
      </c>
      <c r="Y61" s="44" t="str">
        <f>IF(LEFT(B61,1)="1",IFERROR(IF(INDEX(单位卡分表!Y:Y,MATCH(B61,单位卡分表!A:A,0))=0,"",INDEX(单位卡分表!Y:Y,MATCH(B61,单位卡分表!A:A,0))),"未找到"),IF(LEFT(B61,1)="2",IFERROR(IF(INDEX(技能卡分表!Y:Y,MATCH(B61,技能卡分表!A:A,0))=0,"",INDEX(技能卡分表!Y:Y,MATCH(B61,技能卡分表!A:A,0))),"未找到"),IF(LEFT(B61,1)="3",IFERROR(IF(INDEX('永久加成分表（废弃）'!W:W,MATCH(B61,'永久加成分表（废弃）'!A:A,0))=0,"",INDEX('永久加成分表（废弃）'!W:W,MATCH(B61,'永久加成分表（废弃）'!A:A,0))),"未找到"),IF(LEFT(B61,1)="4",IFERROR(IF(INDEX("",MATCH(VALUE(LEFT(B61,4)),组件分表!A:A,0))=0,"",INDEX("",MATCH(VALUE(LEFT(B61,4)),组件分表!A:A,0))),"未找到"),"不匹配"))))</f>
        <v/>
      </c>
      <c r="Z61" s="44" t="str">
        <f>IF(LEFT(B61,1)="1",IFERROR(IF(INDEX("",MATCH(B61,单位卡分表!A:A,0))=0,"",INDEX("",MATCH(B61,单位卡分表!A:A,0))),"未找到"),IF(LEFT(B61,1)="2",IFERROR(IF(INDEX(技能卡分表!Z:Z,MATCH(B61,技能卡分表!A:A,0))=0,"",INDEX(技能卡分表!Z:Z,MATCH(B61,技能卡分表!A:A,0))),"未找到"),IF(LEFT(B61,1)="3",IFERROR(IF(INDEX('永久加成分表（废弃）'!X:X,MATCH(B61,'永久加成分表（废弃）'!A:A,0))=0,"",INDEX('永久加成分表（废弃）'!X:X,MATCH(B61,'永久加成分表（废弃）'!A:A,0))),"未找到"),IF(LEFT(B61,1)="4",IFERROR(IF(INDEX(组件分表!U:U,MATCH(VALUE(LEFT(B61,4)),组件分表!A:A,0))=0,"",INDEX(组件分表!U:U,MATCH(VALUE(LEFT(B61,4)),组件分表!A:A,0))),"未找到"),"不匹配"))))</f>
        <v>未找到</v>
      </c>
      <c r="AA61" s="44" t="str">
        <f>IF(LEFT(B61,1)="1",IFERROR(IF(INDEX("",MATCH(B61,单位卡分表!A:A,0))=0,"",INDEX("",MATCH(B61,单位卡分表!A:A,0))),"未找到"),IF(LEFT(B61,1)="2",IFERROR(IF(INDEX(技能卡分表!AA:AA,MATCH(B61,技能卡分表!A:A,0))=0,"",INDEX(技能卡分表!AA:AA,MATCH(B61,技能卡分表!A:A,0))),"未找到"),IF(LEFT(B61,1)="3",IFERROR(IF(INDEX("",MATCH(B61,'永久加成分表（废弃）'!A:A,0))=0,"",INDEX("",MATCH(B61,'永久加成分表（废弃）'!A:A,0))),"未找到"),IF(LEFT(B61,1)="4",IFERROR(IF(INDEX("",MATCH(VALUE(LEFT(B61,4)),组件分表!A:A,0))=0,"",INDEX("",MATCH(VALUE(LEFT(B61,4)),组件分表!A:A,0))),"未找到"),"不匹配"))))</f>
        <v>未找到</v>
      </c>
      <c r="AB61" s="44">
        <f>IF(LEFT(B61,1)="1",IFERROR(INDEX(单位卡分表!I:I,MATCH(B61,单位卡分表!A:A,0)),"未找到"),IF(LEFT(B61,1)="2",IFERROR(INDEX(技能卡分表!I:I,MATCH(B61,技能卡分表!A:A,0)),"未找到"),IF(LEFT(B61,1)="3",IFERROR(INDEX('永久加成分表（废弃）'!I:I,MATCH(B61,'永久加成分表（废弃）'!A:A,0)),"未找到"),IF(LEFT(B61,1)="4",IFERROR(INDEX(组件分表!I:I,MATCH(VALUE(LEFT(B61,4)),组件分表!A:A,0)),"未找到"),"不匹配"))))</f>
        <v>0</v>
      </c>
      <c r="AC61" s="44" t="str">
        <f>IF(LEFT(B61,1)="1",IF(INDEX(单位卡分表!N:N,MATCH(B61,单位卡分表!A:A,0))=0,"",INDEX(单位卡分表!N:N,MATCH(B61,单位卡分表!A:A,0))),IF(AND(LEFT(B61,1)="4",C61=5),B61*100+1,""))</f>
        <v/>
      </c>
    </row>
    <row r="62" spans="1:29">
      <c r="A62" s="44" t="str">
        <f>IF(卡牌数值表!D62=0,"",卡牌数值表!D62)</f>
        <v/>
      </c>
      <c r="B62" s="44">
        <f>卡牌数值表!C62</f>
        <v>10067</v>
      </c>
      <c r="C62" s="44">
        <f>IF(LEFT(B62,1)="1",IFERROR(INDEX(单位卡分表!C:C,MATCH(B62,单位卡分表!A:A,0)),"未找到"),IF(LEFT(B62,1)="2",IFERROR(INDEX(技能卡分表!C:C,MATCH(B62,技能卡分表!A:A,0)),"未找到"),IF(LEFT(B62,1)="3",IFERROR(INDEX('永久加成分表（废弃）'!C:C,MATCH(B62,'永久加成分表（废弃）'!A:A,0)),"未找到"),IF(LEFT(B62,1)="4",IFERROR(INDEX(组件分表!D:D,MATCH(VALUE(LEFT(B62,4)),组件分表!A:A,0)),"未找到"),"不匹配"))))</f>
        <v>1</v>
      </c>
      <c r="D62" s="44">
        <f>IF(LEFT(B62,1)="1",IFERROR(INDEX(单位卡分表!E:E,MATCH(B62,单位卡分表!A:A,0)),"未找到"),IF(LEFT(B62,1)="2",IFERROR(INDEX(技能卡分表!E:E,MATCH(B62,技能卡分表!A:A,0)),"未找到"),IF(LEFT(B62,1)="3",IFERROR(INDEX('永久加成分表（废弃）'!E:E,MATCH(B62,'永久加成分表（废弃）'!A:A,0)),"未找到"),IF(LEFT(B62,1)="4",IFERROR(IF(INDEX(组件分表!D:D,MATCH(VALUE(LEFT(B62,4)),组件分表!A:A,0))=5,"",INDEX(组件分表!Y:Y,MATCH(VALUE(LEFT(B62,4)),组件分表!A:A,0))),"未找到"),"不匹配"))))</f>
        <v>1</v>
      </c>
      <c r="E62" s="44">
        <f t="shared" si="0"/>
        <v>67</v>
      </c>
      <c r="F62" s="44">
        <f>IF(LEFT(B62,1)="1",IFERROR(INDEX(单位卡分表!AL:AL,MATCH(B62,单位卡分表!A:A,0)),"未找到"),IF(LEFT(B62,1)="2",IFERROR(INDEX(技能卡分表!AJ:AJ,MATCH(B62,技能卡分表!A:A,0)),"未找到"),IF(LEFT(B62,1)="3",IFERROR(INDEX('永久加成分表（废弃）'!AC:AC,MATCH(B62,'永久加成分表（废弃）'!A:A,0)),"未找到"),IF(LEFT(B62,1)="4",IFERROR(IF(INDEX(组件分表!D:D,MATCH(VALUE(LEFT(B62,4)),组件分表!A:A,0))=5,"",INDEX(组件分表!Z:Z,MATCH(VALUE(LEFT(B62,4)),组件分表!A:A,0))),"未找到"),"不匹配"))))</f>
        <v>0</v>
      </c>
      <c r="G62" s="44">
        <f>IF(LEFT($B62,1)="1",IFERROR(INDEX(单位卡分表!F:F,MATCH($B62,单位卡分表!A:A,0)),"未找到"),IF(LEFT($B62,1)="2",IFERROR(INDEX(技能卡分表!F:F,MATCH($B62,技能卡分表!A:A,0)),"未找到"),IF(LEFT($B62,1)="3",IFERROR(INDEX('永久加成分表（废弃）'!F:F,MATCH($B62,'永久加成分表（废弃）'!A:A,0)),"未找到"),IF(LEFT($B62,1)="4",IFERROR(IF(INDEX(组件分表!D:D,MATCH(VALUE(LEFT($B62,4)),组件分表!A:A,0))=5,"",INDEX(组件分表!AA:AA,MATCH(VALUE(LEFT($B62,4)),组件分表!A:A,0))),"未找到"),"不匹配"))))</f>
        <v>3</v>
      </c>
      <c r="H62" s="44">
        <f>IF(LEFT($B62,1)="1",IFERROR(INDEX(单位卡分表!H:H,MATCH($B62,单位卡分表!A:A,0)),"未找到"),IF(LEFT($B62,1)="2",IFERROR(INDEX(技能卡分表!H:H,MATCH($B62,技能卡分表!A:A,0)),"未找到"),IF(LEFT($B62,1)="3",IFERROR(INDEX('永久加成分表（废弃）'!H:H,MATCH($B62,'永久加成分表（废弃）'!A:A,0)),"未找到"),IF(LEFT($B62,1)="4",RIGHT($B62,1),"不匹配"))))</f>
        <v>4</v>
      </c>
      <c r="I62" s="44">
        <f>卡牌数值表!J62</f>
        <v>0</v>
      </c>
      <c r="J62" s="44">
        <f>IF(卡牌数值表!L62=0,"",卡牌数值表!L62)</f>
        <v>2</v>
      </c>
      <c r="K62" s="44">
        <f>IF(卡牌数值表!M62=0,"",卡牌数值表!M62)</f>
        <v>24</v>
      </c>
      <c r="L62" s="44">
        <f>IF(卡牌数值表!N62=0,"",卡牌数值表!N62)</f>
        <v>13.6</v>
      </c>
      <c r="M62" s="44">
        <f>IF(卡牌数值表!O62=0,"",卡牌数值表!O62)</f>
        <v>0.65</v>
      </c>
      <c r="N62" s="44">
        <f>IF(卡牌数值表!P62=0,"",卡牌数值表!P62)</f>
        <v>0.12</v>
      </c>
      <c r="O62" s="44">
        <f>IF(卡牌数值表!Q62=0,"",卡牌数值表!Q62)</f>
        <v>1.66</v>
      </c>
      <c r="P62" s="44">
        <f>IF(卡牌数值表!R62=0,"",卡牌数值表!R62)</f>
        <v>1.47</v>
      </c>
      <c r="Q62" s="44" t="str">
        <f>IF(卡牌数值表!S62=0,"",卡牌数值表!S62)</f>
        <v/>
      </c>
      <c r="R62" s="44">
        <f>IF(OR(LEFT(B62,1)="1",LEFT(B62,1)="2"),卡牌数值表!H62,IF(AND(LEFT(B62,1)="4",C62&lt;&gt;5),卡牌数值表!H62,IF(LEFT(B62,1)="4","","")))</f>
        <v>100671</v>
      </c>
      <c r="S62" s="44">
        <f>IF(LEFT(B62,1)="1",IFERROR(INDEX(单位卡分表!K:K,MATCH(B62,单位卡分表!A:A,0)),"未找到"),IF(LEFT(B62,1)="2",IFERROR(INDEX(技能卡分表!K:K,MATCH(B62,技能卡分表!A:A,0)),"未找到"),IF(LEFT(B62,1)="3",IFERROR(INDEX('永久加成分表（废弃）'!K:K,MATCH(B62,'永久加成分表（废弃）'!A:A,0)),"未找到"),IF(LEFT(B62,1)="4",IFERROR(IF(INDEX(组件分表!D:D,MATCH(VALUE(LEFT(B62,4)),组件分表!A:A,0))=5,"",INDEX(组件分表!AB:AB,MATCH(VALUE(LEFT(B62,4)),组件分表!A:A,0))),"未找到"),"不匹配"))))</f>
        <v>1</v>
      </c>
      <c r="T62" s="44">
        <f>IF(LEFT(B62,1)="1",IFERROR(INDEX(单位卡分表!L:L,MATCH(B62,单位卡分表!A:A,0)),"未找到"),IF(LEFT(B62,1)="2",IFERROR(INDEX(技能卡分表!L:L,MATCH(B62,技能卡分表!A:A,0)),"未找到"),IF(LEFT(B62,1)="3",IFERROR(INDEX('永久加成分表（废弃）'!L:L,MATCH(B62,'永久加成分表（废弃）'!A:A,0)),"未找到"),IF(LEFT(B62,1)="4",IFERROR(IF(INDEX(组件分表!D:D,MATCH(VALUE(LEFT(B62,4)),组件分表!A:A,0))=5,"",INDEX(组件分表!AC:AC,MATCH(VALUE(LEFT(B62,4)),组件分表!A:A,0))),"未找到"),"不匹配"))))</f>
        <v>5</v>
      </c>
      <c r="U62" s="44"/>
      <c r="V62" s="44"/>
      <c r="W62" s="44" t="str">
        <f>IF(LEFT(B62,1)="1",IFERROR(IF(INDEX(单位卡分表!W:W,MATCH(B62,单位卡分表!A:A,0))=0,"",INDEX(单位卡分表!W:W,MATCH(B62,单位卡分表!A:A,0))),"未找到"),IF(LEFT(B62,1)="2",IFERROR(IF(INDEX(技能卡分表!W:W,MATCH(B62,技能卡分表!A:A,0))=0,"",INDEX(技能卡分表!W:W,MATCH(B62,技能卡分表!A:A,0))),"未找到"),IF(LEFT(B62,1)="3",IFERROR(IF(INDEX('永久加成分表（废弃）'!U:U,MATCH(B62,'永久加成分表（废弃）'!A:A,0))=0,"",INDEX('永久加成分表（废弃）'!U:U,MATCH(B62,'永久加成分表（废弃）'!A:A,0))),"未找到"),IF(LEFT(B62,1)="4",IFERROR(IF(INDEX("",MATCH(VALUE(LEFT(B62,4)),组件分表!A:A,0))=0,"",INDEX("",MATCH(VALUE(LEFT(B62,4)),组件分表!A:A,0))),"未找到"),"不匹配"))))</f>
        <v/>
      </c>
      <c r="X62" s="44" t="str">
        <f>IF(LEFT(B62,1)="1",IFERROR(IF(INDEX(单位卡分表!X:X,MATCH(B62,单位卡分表!A:A,0))=0,"",INDEX(单位卡分表!X:X,MATCH(B62,单位卡分表!A:A,0))),"未找到"),IF(LEFT(B62,1)="2",IFERROR(IF(INDEX(技能卡分表!X:X,MATCH(B62,技能卡分表!A:A,0))=0,"",INDEX(技能卡分表!X:X,MATCH(B62,技能卡分表!A:A,0))),"未找到"),IF(LEFT(B62,1)="3",IFERROR(IF(INDEX('永久加成分表（废弃）'!V:V,MATCH(B62,'永久加成分表（废弃）'!A:A,0))=0,"",INDEX('永久加成分表（废弃）'!V:V,MATCH(B62,'永久加成分表（废弃）'!A:A,0))),"未找到"),IF(LEFT(B62,1)="4",IFERROR(IF(INDEX("",MATCH(VALUE(LEFT(B62,4)),组件分表!A:A,0))=0,"",INDEX("",MATCH(VALUE(LEFT(B62,4)),组件分表!A:A,0))),"未找到"),"不匹配"))))</f>
        <v/>
      </c>
      <c r="Y62" s="44" t="str">
        <f>IF(LEFT(B62,1)="1",IFERROR(IF(INDEX(单位卡分表!Y:Y,MATCH(B62,单位卡分表!A:A,0))=0,"",INDEX(单位卡分表!Y:Y,MATCH(B62,单位卡分表!A:A,0))),"未找到"),IF(LEFT(B62,1)="2",IFERROR(IF(INDEX(技能卡分表!Y:Y,MATCH(B62,技能卡分表!A:A,0))=0,"",INDEX(技能卡分表!Y:Y,MATCH(B62,技能卡分表!A:A,0))),"未找到"),IF(LEFT(B62,1)="3",IFERROR(IF(INDEX('永久加成分表（废弃）'!W:W,MATCH(B62,'永久加成分表（废弃）'!A:A,0))=0,"",INDEX('永久加成分表（废弃）'!W:W,MATCH(B62,'永久加成分表（废弃）'!A:A,0))),"未找到"),IF(LEFT(B62,1)="4",IFERROR(IF(INDEX("",MATCH(VALUE(LEFT(B62,4)),组件分表!A:A,0))=0,"",INDEX("",MATCH(VALUE(LEFT(B62,4)),组件分表!A:A,0))),"未找到"),"不匹配"))))</f>
        <v/>
      </c>
      <c r="Z62" s="44" t="str">
        <f>IF(LEFT(B62,1)="1",IFERROR(IF(INDEX("",MATCH(B62,单位卡分表!A:A,0))=0,"",INDEX("",MATCH(B62,单位卡分表!A:A,0))),"未找到"),IF(LEFT(B62,1)="2",IFERROR(IF(INDEX(技能卡分表!Z:Z,MATCH(B62,技能卡分表!A:A,0))=0,"",INDEX(技能卡分表!Z:Z,MATCH(B62,技能卡分表!A:A,0))),"未找到"),IF(LEFT(B62,1)="3",IFERROR(IF(INDEX('永久加成分表（废弃）'!X:X,MATCH(B62,'永久加成分表（废弃）'!A:A,0))=0,"",INDEX('永久加成分表（废弃）'!X:X,MATCH(B62,'永久加成分表（废弃）'!A:A,0))),"未找到"),IF(LEFT(B62,1)="4",IFERROR(IF(INDEX(组件分表!U:U,MATCH(VALUE(LEFT(B62,4)),组件分表!A:A,0))=0,"",INDEX(组件分表!U:U,MATCH(VALUE(LEFT(B62,4)),组件分表!A:A,0))),"未找到"),"不匹配"))))</f>
        <v>未找到</v>
      </c>
      <c r="AA62" s="44" t="str">
        <f>IF(LEFT(B62,1)="1",IFERROR(IF(INDEX("",MATCH(B62,单位卡分表!A:A,0))=0,"",INDEX("",MATCH(B62,单位卡分表!A:A,0))),"未找到"),IF(LEFT(B62,1)="2",IFERROR(IF(INDEX(技能卡分表!AA:AA,MATCH(B62,技能卡分表!A:A,0))=0,"",INDEX(技能卡分表!AA:AA,MATCH(B62,技能卡分表!A:A,0))),"未找到"),IF(LEFT(B62,1)="3",IFERROR(IF(INDEX("",MATCH(B62,'永久加成分表（废弃）'!A:A,0))=0,"",INDEX("",MATCH(B62,'永久加成分表（废弃）'!A:A,0))),"未找到"),IF(LEFT(B62,1)="4",IFERROR(IF(INDEX("",MATCH(VALUE(LEFT(B62,4)),组件分表!A:A,0))=0,"",INDEX("",MATCH(VALUE(LEFT(B62,4)),组件分表!A:A,0))),"未找到"),"不匹配"))))</f>
        <v>未找到</v>
      </c>
      <c r="AB62" s="44">
        <f>IF(LEFT(B62,1)="1",IFERROR(INDEX(单位卡分表!I:I,MATCH(B62,单位卡分表!A:A,0)),"未找到"),IF(LEFT(B62,1)="2",IFERROR(INDEX(技能卡分表!I:I,MATCH(B62,技能卡分表!A:A,0)),"未找到"),IF(LEFT(B62,1)="3",IFERROR(INDEX('永久加成分表（废弃）'!I:I,MATCH(B62,'永久加成分表（废弃）'!A:A,0)),"未找到"),IF(LEFT(B62,1)="4",IFERROR(INDEX(组件分表!I:I,MATCH(VALUE(LEFT(B62,4)),组件分表!A:A,0)),"未找到"),"不匹配"))))</f>
        <v>0</v>
      </c>
      <c r="AC62" s="44" t="str">
        <f>IF(LEFT(B62,1)="1",IF(INDEX(单位卡分表!N:N,MATCH(B62,单位卡分表!A:A,0))=0,"",INDEX(单位卡分表!N:N,MATCH(B62,单位卡分表!A:A,0))),IF(AND(LEFT(B62,1)="4",C62=5),B62*100+1,""))</f>
        <v/>
      </c>
    </row>
    <row r="63" spans="1:29">
      <c r="A63" s="44" t="str">
        <f>IF(卡牌数值表!D63=0,"",卡牌数值表!D63)</f>
        <v/>
      </c>
      <c r="B63" s="44">
        <f>卡牌数值表!C63</f>
        <v>10068</v>
      </c>
      <c r="C63" s="44">
        <f>IF(LEFT(B63,1)="1",IFERROR(INDEX(单位卡分表!C:C,MATCH(B63,单位卡分表!A:A,0)),"未找到"),IF(LEFT(B63,1)="2",IFERROR(INDEX(技能卡分表!C:C,MATCH(B63,技能卡分表!A:A,0)),"未找到"),IF(LEFT(B63,1)="3",IFERROR(INDEX('永久加成分表（废弃）'!C:C,MATCH(B63,'永久加成分表（废弃）'!A:A,0)),"未找到"),IF(LEFT(B63,1)="4",IFERROR(INDEX(组件分表!D:D,MATCH(VALUE(LEFT(B63,4)),组件分表!A:A,0)),"未找到"),"不匹配"))))</f>
        <v>1</v>
      </c>
      <c r="D63" s="44">
        <f>IF(LEFT(B63,1)="1",IFERROR(INDEX(单位卡分表!E:E,MATCH(B63,单位卡分表!A:A,0)),"未找到"),IF(LEFT(B63,1)="2",IFERROR(INDEX(技能卡分表!E:E,MATCH(B63,技能卡分表!A:A,0)),"未找到"),IF(LEFT(B63,1)="3",IFERROR(INDEX('永久加成分表（废弃）'!E:E,MATCH(B63,'永久加成分表（废弃）'!A:A,0)),"未找到"),IF(LEFT(B63,1)="4",IFERROR(IF(INDEX(组件分表!D:D,MATCH(VALUE(LEFT(B63,4)),组件分表!A:A,0))=5,"",INDEX(组件分表!Y:Y,MATCH(VALUE(LEFT(B63,4)),组件分表!A:A,0))),"未找到"),"不匹配"))))</f>
        <v>1</v>
      </c>
      <c r="E63" s="44">
        <f t="shared" si="0"/>
        <v>68</v>
      </c>
      <c r="F63" s="44">
        <f>IF(LEFT(B63,1)="1",IFERROR(INDEX(单位卡分表!AL:AL,MATCH(B63,单位卡分表!A:A,0)),"未找到"),IF(LEFT(B63,1)="2",IFERROR(INDEX(技能卡分表!AJ:AJ,MATCH(B63,技能卡分表!A:A,0)),"未找到"),IF(LEFT(B63,1)="3",IFERROR(INDEX('永久加成分表（废弃）'!AC:AC,MATCH(B63,'永久加成分表（废弃）'!A:A,0)),"未找到"),IF(LEFT(B63,1)="4",IFERROR(IF(INDEX(组件分表!D:D,MATCH(VALUE(LEFT(B63,4)),组件分表!A:A,0))=5,"",INDEX(组件分表!Z:Z,MATCH(VALUE(LEFT(B63,4)),组件分表!A:A,0))),"未找到"),"不匹配"))))</f>
        <v>0</v>
      </c>
      <c r="G63" s="44">
        <f>IF(LEFT($B63,1)="1",IFERROR(INDEX(单位卡分表!F:F,MATCH($B63,单位卡分表!A:A,0)),"未找到"),IF(LEFT($B63,1)="2",IFERROR(INDEX(技能卡分表!F:F,MATCH($B63,技能卡分表!A:A,0)),"未找到"),IF(LEFT($B63,1)="3",IFERROR(INDEX('永久加成分表（废弃）'!F:F,MATCH($B63,'永久加成分表（废弃）'!A:A,0)),"未找到"),IF(LEFT($B63,1)="4",IFERROR(IF(INDEX(组件分表!D:D,MATCH(VALUE(LEFT($B63,4)),组件分表!A:A,0))=5,"",INDEX(组件分表!AA:AA,MATCH(VALUE(LEFT($B63,4)),组件分表!A:A,0))),"未找到"),"不匹配"))))</f>
        <v>3</v>
      </c>
      <c r="H63" s="44">
        <f>IF(LEFT($B63,1)="1",IFERROR(INDEX(单位卡分表!H:H,MATCH($B63,单位卡分表!A:A,0)),"未找到"),IF(LEFT($B63,1)="2",IFERROR(INDEX(技能卡分表!H:H,MATCH($B63,技能卡分表!A:A,0)),"未找到"),IF(LEFT($B63,1)="3",IFERROR(INDEX('永久加成分表（废弃）'!H:H,MATCH($B63,'永久加成分表（废弃）'!A:A,0)),"未找到"),IF(LEFT($B63,1)="4",RIGHT($B63,1),"不匹配"))))</f>
        <v>2</v>
      </c>
      <c r="I63" s="44">
        <f>卡牌数值表!J63</f>
        <v>0</v>
      </c>
      <c r="J63" s="44">
        <f>IF(卡牌数值表!L63=0,"",卡牌数值表!L63)</f>
        <v>10</v>
      </c>
      <c r="K63" s="44">
        <f>IF(卡牌数值表!M63=0,"",卡牌数值表!M63)</f>
        <v>30</v>
      </c>
      <c r="L63" s="44">
        <f>IF(卡牌数值表!N63=0,"",卡牌数值表!N63)</f>
        <v>13.6</v>
      </c>
      <c r="M63" s="44">
        <f>IF(卡牌数值表!O63=0,"",卡牌数值表!O63)</f>
        <v>0.65</v>
      </c>
      <c r="N63" s="44">
        <f>IF(卡牌数值表!P63=0,"",卡牌数值表!P63)</f>
        <v>0.12</v>
      </c>
      <c r="O63" s="44">
        <f>IF(卡牌数值表!Q63=0,"",卡牌数值表!Q63)</f>
        <v>1.66</v>
      </c>
      <c r="P63" s="44">
        <f>IF(卡牌数值表!R63=0,"",卡牌数值表!R63)</f>
        <v>1.47</v>
      </c>
      <c r="Q63" s="44" t="str">
        <f>IF(卡牌数值表!S63=0,"",卡牌数值表!S63)</f>
        <v/>
      </c>
      <c r="R63" s="44">
        <f>IF(OR(LEFT(B63,1)="1",LEFT(B63,1)="2"),卡牌数值表!H63,IF(AND(LEFT(B63,1)="4",C63&lt;&gt;5),卡牌数值表!H63,IF(LEFT(B63,1)="4","","")))</f>
        <v>100681</v>
      </c>
      <c r="S63" s="44">
        <f>IF(LEFT(B63,1)="1",IFERROR(INDEX(单位卡分表!K:K,MATCH(B63,单位卡分表!A:A,0)),"未找到"),IF(LEFT(B63,1)="2",IFERROR(INDEX(技能卡分表!K:K,MATCH(B63,技能卡分表!A:A,0)),"未找到"),IF(LEFT(B63,1)="3",IFERROR(INDEX('永久加成分表（废弃）'!K:K,MATCH(B63,'永久加成分表（废弃）'!A:A,0)),"未找到"),IF(LEFT(B63,1)="4",IFERROR(IF(INDEX(组件分表!D:D,MATCH(VALUE(LEFT(B63,4)),组件分表!A:A,0))=5,"",INDEX(组件分表!AB:AB,MATCH(VALUE(LEFT(B63,4)),组件分表!A:A,0))),"未找到"),"不匹配"))))</f>
        <v>1</v>
      </c>
      <c r="T63" s="44">
        <f>IF(LEFT(B63,1)="1",IFERROR(INDEX(单位卡分表!L:L,MATCH(B63,单位卡分表!A:A,0)),"未找到"),IF(LEFT(B63,1)="2",IFERROR(INDEX(技能卡分表!L:L,MATCH(B63,技能卡分表!A:A,0)),"未找到"),IF(LEFT(B63,1)="3",IFERROR(INDEX('永久加成分表（废弃）'!L:L,MATCH(B63,'永久加成分表（废弃）'!A:A,0)),"未找到"),IF(LEFT(B63,1)="4",IFERROR(IF(INDEX(组件分表!D:D,MATCH(VALUE(LEFT(B63,4)),组件分表!A:A,0))=5,"",INDEX(组件分表!AC:AC,MATCH(VALUE(LEFT(B63,4)),组件分表!A:A,0))),"未找到"),"不匹配"))))</f>
        <v>5</v>
      </c>
      <c r="U63" s="44"/>
      <c r="V63" s="44"/>
      <c r="W63" s="44" t="str">
        <f>IF(LEFT(B63,1)="1",IFERROR(IF(INDEX(单位卡分表!W:W,MATCH(B63,单位卡分表!A:A,0))=0,"",INDEX(单位卡分表!W:W,MATCH(B63,单位卡分表!A:A,0))),"未找到"),IF(LEFT(B63,1)="2",IFERROR(IF(INDEX(技能卡分表!W:W,MATCH(B63,技能卡分表!A:A,0))=0,"",INDEX(技能卡分表!W:W,MATCH(B63,技能卡分表!A:A,0))),"未找到"),IF(LEFT(B63,1)="3",IFERROR(IF(INDEX('永久加成分表（废弃）'!U:U,MATCH(B63,'永久加成分表（废弃）'!A:A,0))=0,"",INDEX('永久加成分表（废弃）'!U:U,MATCH(B63,'永久加成分表（废弃）'!A:A,0))),"未找到"),IF(LEFT(B63,1)="4",IFERROR(IF(INDEX("",MATCH(VALUE(LEFT(B63,4)),组件分表!A:A,0))=0,"",INDEX("",MATCH(VALUE(LEFT(B63,4)),组件分表!A:A,0))),"未找到"),"不匹配"))))</f>
        <v/>
      </c>
      <c r="X63" s="44" t="str">
        <f>IF(LEFT(B63,1)="1",IFERROR(IF(INDEX(单位卡分表!X:X,MATCH(B63,单位卡分表!A:A,0))=0,"",INDEX(单位卡分表!X:X,MATCH(B63,单位卡分表!A:A,0))),"未找到"),IF(LEFT(B63,1)="2",IFERROR(IF(INDEX(技能卡分表!X:X,MATCH(B63,技能卡分表!A:A,0))=0,"",INDEX(技能卡分表!X:X,MATCH(B63,技能卡分表!A:A,0))),"未找到"),IF(LEFT(B63,1)="3",IFERROR(IF(INDEX('永久加成分表（废弃）'!V:V,MATCH(B63,'永久加成分表（废弃）'!A:A,0))=0,"",INDEX('永久加成分表（废弃）'!V:V,MATCH(B63,'永久加成分表（废弃）'!A:A,0))),"未找到"),IF(LEFT(B63,1)="4",IFERROR(IF(INDEX("",MATCH(VALUE(LEFT(B63,4)),组件分表!A:A,0))=0,"",INDEX("",MATCH(VALUE(LEFT(B63,4)),组件分表!A:A,0))),"未找到"),"不匹配"))))</f>
        <v/>
      </c>
      <c r="Y63" s="44" t="str">
        <f>IF(LEFT(B63,1)="1",IFERROR(IF(INDEX(单位卡分表!Y:Y,MATCH(B63,单位卡分表!A:A,0))=0,"",INDEX(单位卡分表!Y:Y,MATCH(B63,单位卡分表!A:A,0))),"未找到"),IF(LEFT(B63,1)="2",IFERROR(IF(INDEX(技能卡分表!Y:Y,MATCH(B63,技能卡分表!A:A,0))=0,"",INDEX(技能卡分表!Y:Y,MATCH(B63,技能卡分表!A:A,0))),"未找到"),IF(LEFT(B63,1)="3",IFERROR(IF(INDEX('永久加成分表（废弃）'!W:W,MATCH(B63,'永久加成分表（废弃）'!A:A,0))=0,"",INDEX('永久加成分表（废弃）'!W:W,MATCH(B63,'永久加成分表（废弃）'!A:A,0))),"未找到"),IF(LEFT(B63,1)="4",IFERROR(IF(INDEX("",MATCH(VALUE(LEFT(B63,4)),组件分表!A:A,0))=0,"",INDEX("",MATCH(VALUE(LEFT(B63,4)),组件分表!A:A,0))),"未找到"),"不匹配"))))</f>
        <v/>
      </c>
      <c r="Z63" s="44" t="str">
        <f>IF(LEFT(B63,1)="1",IFERROR(IF(INDEX("",MATCH(B63,单位卡分表!A:A,0))=0,"",INDEX("",MATCH(B63,单位卡分表!A:A,0))),"未找到"),IF(LEFT(B63,1)="2",IFERROR(IF(INDEX(技能卡分表!Z:Z,MATCH(B63,技能卡分表!A:A,0))=0,"",INDEX(技能卡分表!Z:Z,MATCH(B63,技能卡分表!A:A,0))),"未找到"),IF(LEFT(B63,1)="3",IFERROR(IF(INDEX('永久加成分表（废弃）'!X:X,MATCH(B63,'永久加成分表（废弃）'!A:A,0))=0,"",INDEX('永久加成分表（废弃）'!X:X,MATCH(B63,'永久加成分表（废弃）'!A:A,0))),"未找到"),IF(LEFT(B63,1)="4",IFERROR(IF(INDEX(组件分表!U:U,MATCH(VALUE(LEFT(B63,4)),组件分表!A:A,0))=0,"",INDEX(组件分表!U:U,MATCH(VALUE(LEFT(B63,4)),组件分表!A:A,0))),"未找到"),"不匹配"))))</f>
        <v>未找到</v>
      </c>
      <c r="AA63" s="44" t="str">
        <f>IF(LEFT(B63,1)="1",IFERROR(IF(INDEX("",MATCH(B63,单位卡分表!A:A,0))=0,"",INDEX("",MATCH(B63,单位卡分表!A:A,0))),"未找到"),IF(LEFT(B63,1)="2",IFERROR(IF(INDEX(技能卡分表!AA:AA,MATCH(B63,技能卡分表!A:A,0))=0,"",INDEX(技能卡分表!AA:AA,MATCH(B63,技能卡分表!A:A,0))),"未找到"),IF(LEFT(B63,1)="3",IFERROR(IF(INDEX("",MATCH(B63,'永久加成分表（废弃）'!A:A,0))=0,"",INDEX("",MATCH(B63,'永久加成分表（废弃）'!A:A,0))),"未找到"),IF(LEFT(B63,1)="4",IFERROR(IF(INDEX("",MATCH(VALUE(LEFT(B63,4)),组件分表!A:A,0))=0,"",INDEX("",MATCH(VALUE(LEFT(B63,4)),组件分表!A:A,0))),"未找到"),"不匹配"))))</f>
        <v>未找到</v>
      </c>
      <c r="AB63" s="44">
        <f>IF(LEFT(B63,1)="1",IFERROR(INDEX(单位卡分表!I:I,MATCH(B63,单位卡分表!A:A,0)),"未找到"),IF(LEFT(B63,1)="2",IFERROR(INDEX(技能卡分表!I:I,MATCH(B63,技能卡分表!A:A,0)),"未找到"),IF(LEFT(B63,1)="3",IFERROR(INDEX('永久加成分表（废弃）'!I:I,MATCH(B63,'永久加成分表（废弃）'!A:A,0)),"未找到"),IF(LEFT(B63,1)="4",IFERROR(INDEX(组件分表!I:I,MATCH(VALUE(LEFT(B63,4)),组件分表!A:A,0)),"未找到"),"不匹配"))))</f>
        <v>0</v>
      </c>
      <c r="AC63" s="44" t="str">
        <f>IF(LEFT(B63,1)="1",IF(INDEX(单位卡分表!N:N,MATCH(B63,单位卡分表!A:A,0))=0,"",INDEX(单位卡分表!N:N,MATCH(B63,单位卡分表!A:A,0))),IF(AND(LEFT(B63,1)="4",C63=5),B63*100+1,""))</f>
        <v/>
      </c>
    </row>
    <row r="64" spans="1:29">
      <c r="A64" s="44" t="str">
        <f>IF(卡牌数值表!D64=0,"",卡牌数值表!D64)</f>
        <v/>
      </c>
      <c r="B64" s="44">
        <f>卡牌数值表!C64</f>
        <v>10069</v>
      </c>
      <c r="C64" s="44">
        <f>IF(LEFT(B64,1)="1",IFERROR(INDEX(单位卡分表!C:C,MATCH(B64,单位卡分表!A:A,0)),"未找到"),IF(LEFT(B64,1)="2",IFERROR(INDEX(技能卡分表!C:C,MATCH(B64,技能卡分表!A:A,0)),"未找到"),IF(LEFT(B64,1)="3",IFERROR(INDEX('永久加成分表（废弃）'!C:C,MATCH(B64,'永久加成分表（废弃）'!A:A,0)),"未找到"),IF(LEFT(B64,1)="4",IFERROR(INDEX(组件分表!D:D,MATCH(VALUE(LEFT(B64,4)),组件分表!A:A,0)),"未找到"),"不匹配"))))</f>
        <v>1</v>
      </c>
      <c r="D64" s="44">
        <f>IF(LEFT(B64,1)="1",IFERROR(INDEX(单位卡分表!E:E,MATCH(B64,单位卡分表!A:A,0)),"未找到"),IF(LEFT(B64,1)="2",IFERROR(INDEX(技能卡分表!E:E,MATCH(B64,技能卡分表!A:A,0)),"未找到"),IF(LEFT(B64,1)="3",IFERROR(INDEX('永久加成分表（废弃）'!E:E,MATCH(B64,'永久加成分表（废弃）'!A:A,0)),"未找到"),IF(LEFT(B64,1)="4",IFERROR(IF(INDEX(组件分表!D:D,MATCH(VALUE(LEFT(B64,4)),组件分表!A:A,0))=5,"",INDEX(组件分表!Y:Y,MATCH(VALUE(LEFT(B64,4)),组件分表!A:A,0))),"未找到"),"不匹配"))))</f>
        <v>1</v>
      </c>
      <c r="E64" s="44">
        <f t="shared" si="0"/>
        <v>69</v>
      </c>
      <c r="F64" s="44">
        <f>IF(LEFT(B64,1)="1",IFERROR(INDEX(单位卡分表!AL:AL,MATCH(B64,单位卡分表!A:A,0)),"未找到"),IF(LEFT(B64,1)="2",IFERROR(INDEX(技能卡分表!AJ:AJ,MATCH(B64,技能卡分表!A:A,0)),"未找到"),IF(LEFT(B64,1)="3",IFERROR(INDEX('永久加成分表（废弃）'!AC:AC,MATCH(B64,'永久加成分表（废弃）'!A:A,0)),"未找到"),IF(LEFT(B64,1)="4",IFERROR(IF(INDEX(组件分表!D:D,MATCH(VALUE(LEFT(B64,4)),组件分表!A:A,0))=5,"",INDEX(组件分表!Z:Z,MATCH(VALUE(LEFT(B64,4)),组件分表!A:A,0))),"未找到"),"不匹配"))))</f>
        <v>0</v>
      </c>
      <c r="G64" s="44">
        <f>IF(LEFT($B64,1)="1",IFERROR(INDEX(单位卡分表!F:F,MATCH($B64,单位卡分表!A:A,0)),"未找到"),IF(LEFT($B64,1)="2",IFERROR(INDEX(技能卡分表!F:F,MATCH($B64,技能卡分表!A:A,0)),"未找到"),IF(LEFT($B64,1)="3",IFERROR(INDEX('永久加成分表（废弃）'!F:F,MATCH($B64,'永久加成分表（废弃）'!A:A,0)),"未找到"),IF(LEFT($B64,1)="4",IFERROR(IF(INDEX(组件分表!D:D,MATCH(VALUE(LEFT($B64,4)),组件分表!A:A,0))=5,"",INDEX(组件分表!AA:AA,MATCH(VALUE(LEFT($B64,4)),组件分表!A:A,0))),"未找到"),"不匹配"))))</f>
        <v>3</v>
      </c>
      <c r="H64" s="44">
        <f>IF(LEFT($B64,1)="1",IFERROR(INDEX(单位卡分表!H:H,MATCH($B64,单位卡分表!A:A,0)),"未找到"),IF(LEFT($B64,1)="2",IFERROR(INDEX(技能卡分表!H:H,MATCH($B64,技能卡分表!A:A,0)),"未找到"),IF(LEFT($B64,1)="3",IFERROR(INDEX('永久加成分表（废弃）'!H:H,MATCH($B64,'永久加成分表（废弃）'!A:A,0)),"未找到"),IF(LEFT($B64,1)="4",RIGHT($B64,1),"不匹配"))))</f>
        <v>2</v>
      </c>
      <c r="I64" s="44">
        <f>卡牌数值表!J64</f>
        <v>0</v>
      </c>
      <c r="J64" s="44">
        <f>IF(卡牌数值表!L64=0,"",卡牌数值表!L64)</f>
        <v>2</v>
      </c>
      <c r="K64" s="44">
        <f>IF(卡牌数值表!M64=0,"",卡牌数值表!M64)</f>
        <v>60</v>
      </c>
      <c r="L64" s="44">
        <f>IF(卡牌数值表!N64=0,"",卡牌数值表!N64)</f>
        <v>13.6</v>
      </c>
      <c r="M64" s="44">
        <f>IF(卡牌数值表!O64=0,"",卡牌数值表!O64)</f>
        <v>0.65</v>
      </c>
      <c r="N64" s="44">
        <f>IF(卡牌数值表!P64=0,"",卡牌数值表!P64)</f>
        <v>0.12</v>
      </c>
      <c r="O64" s="44">
        <f>IF(卡牌数值表!Q64=0,"",卡牌数值表!Q64)</f>
        <v>1.66</v>
      </c>
      <c r="P64" s="44">
        <f>IF(卡牌数值表!R64=0,"",卡牌数值表!R64)</f>
        <v>1.47</v>
      </c>
      <c r="Q64" s="44" t="str">
        <f>IF(卡牌数值表!S64=0,"",卡牌数值表!S64)</f>
        <v/>
      </c>
      <c r="R64" s="44">
        <f>IF(OR(LEFT(B64,1)="1",LEFT(B64,1)="2"),卡牌数值表!H64,IF(AND(LEFT(B64,1)="4",C64&lt;&gt;5),卡牌数值表!H64,IF(LEFT(B64,1)="4","","")))</f>
        <v>100691</v>
      </c>
      <c r="S64" s="44">
        <f>IF(LEFT(B64,1)="1",IFERROR(INDEX(单位卡分表!K:K,MATCH(B64,单位卡分表!A:A,0)),"未找到"),IF(LEFT(B64,1)="2",IFERROR(INDEX(技能卡分表!K:K,MATCH(B64,技能卡分表!A:A,0)),"未找到"),IF(LEFT(B64,1)="3",IFERROR(INDEX('永久加成分表（废弃）'!K:K,MATCH(B64,'永久加成分表（废弃）'!A:A,0)),"未找到"),IF(LEFT(B64,1)="4",IFERROR(IF(INDEX(组件分表!D:D,MATCH(VALUE(LEFT(B64,4)),组件分表!A:A,0))=5,"",INDEX(组件分表!AB:AB,MATCH(VALUE(LEFT(B64,4)),组件分表!A:A,0))),"未找到"),"不匹配"))))</f>
        <v>1</v>
      </c>
      <c r="T64" s="44">
        <f>IF(LEFT(B64,1)="1",IFERROR(INDEX(单位卡分表!L:L,MATCH(B64,单位卡分表!A:A,0)),"未找到"),IF(LEFT(B64,1)="2",IFERROR(INDEX(技能卡分表!L:L,MATCH(B64,技能卡分表!A:A,0)),"未找到"),IF(LEFT(B64,1)="3",IFERROR(INDEX('永久加成分表（废弃）'!L:L,MATCH(B64,'永久加成分表（废弃）'!A:A,0)),"未找到"),IF(LEFT(B64,1)="4",IFERROR(IF(INDEX(组件分表!D:D,MATCH(VALUE(LEFT(B64,4)),组件分表!A:A,0))=5,"",INDEX(组件分表!AC:AC,MATCH(VALUE(LEFT(B64,4)),组件分表!A:A,0))),"未找到"),"不匹配"))))</f>
        <v>5</v>
      </c>
      <c r="U64" s="44"/>
      <c r="V64" s="44"/>
      <c r="W64" s="44" t="str">
        <f>IF(LEFT(B64,1)="1",IFERROR(IF(INDEX(单位卡分表!W:W,MATCH(B64,单位卡分表!A:A,0))=0,"",INDEX(单位卡分表!W:W,MATCH(B64,单位卡分表!A:A,0))),"未找到"),IF(LEFT(B64,1)="2",IFERROR(IF(INDEX(技能卡分表!W:W,MATCH(B64,技能卡分表!A:A,0))=0,"",INDEX(技能卡分表!W:W,MATCH(B64,技能卡分表!A:A,0))),"未找到"),IF(LEFT(B64,1)="3",IFERROR(IF(INDEX('永久加成分表（废弃）'!U:U,MATCH(B64,'永久加成分表（废弃）'!A:A,0))=0,"",INDEX('永久加成分表（废弃）'!U:U,MATCH(B64,'永久加成分表（废弃）'!A:A,0))),"未找到"),IF(LEFT(B64,1)="4",IFERROR(IF(INDEX("",MATCH(VALUE(LEFT(B64,4)),组件分表!A:A,0))=0,"",INDEX("",MATCH(VALUE(LEFT(B64,4)),组件分表!A:A,0))),"未找到"),"不匹配"))))</f>
        <v/>
      </c>
      <c r="X64" s="44" t="str">
        <f>IF(LEFT(B64,1)="1",IFERROR(IF(INDEX(单位卡分表!X:X,MATCH(B64,单位卡分表!A:A,0))=0,"",INDEX(单位卡分表!X:X,MATCH(B64,单位卡分表!A:A,0))),"未找到"),IF(LEFT(B64,1)="2",IFERROR(IF(INDEX(技能卡分表!X:X,MATCH(B64,技能卡分表!A:A,0))=0,"",INDEX(技能卡分表!X:X,MATCH(B64,技能卡分表!A:A,0))),"未找到"),IF(LEFT(B64,1)="3",IFERROR(IF(INDEX('永久加成分表（废弃）'!V:V,MATCH(B64,'永久加成分表（废弃）'!A:A,0))=0,"",INDEX('永久加成分表（废弃）'!V:V,MATCH(B64,'永久加成分表（废弃）'!A:A,0))),"未找到"),IF(LEFT(B64,1)="4",IFERROR(IF(INDEX("",MATCH(VALUE(LEFT(B64,4)),组件分表!A:A,0))=0,"",INDEX("",MATCH(VALUE(LEFT(B64,4)),组件分表!A:A,0))),"未找到"),"不匹配"))))</f>
        <v/>
      </c>
      <c r="Y64" s="44" t="str">
        <f>IF(LEFT(B64,1)="1",IFERROR(IF(INDEX(单位卡分表!Y:Y,MATCH(B64,单位卡分表!A:A,0))=0,"",INDEX(单位卡分表!Y:Y,MATCH(B64,单位卡分表!A:A,0))),"未找到"),IF(LEFT(B64,1)="2",IFERROR(IF(INDEX(技能卡分表!Y:Y,MATCH(B64,技能卡分表!A:A,0))=0,"",INDEX(技能卡分表!Y:Y,MATCH(B64,技能卡分表!A:A,0))),"未找到"),IF(LEFT(B64,1)="3",IFERROR(IF(INDEX('永久加成分表（废弃）'!W:W,MATCH(B64,'永久加成分表（废弃）'!A:A,0))=0,"",INDEX('永久加成分表（废弃）'!W:W,MATCH(B64,'永久加成分表（废弃）'!A:A,0))),"未找到"),IF(LEFT(B64,1)="4",IFERROR(IF(INDEX("",MATCH(VALUE(LEFT(B64,4)),组件分表!A:A,0))=0,"",INDEX("",MATCH(VALUE(LEFT(B64,4)),组件分表!A:A,0))),"未找到"),"不匹配"))))</f>
        <v/>
      </c>
      <c r="Z64" s="44" t="str">
        <f>IF(LEFT(B64,1)="1",IFERROR(IF(INDEX("",MATCH(B64,单位卡分表!A:A,0))=0,"",INDEX("",MATCH(B64,单位卡分表!A:A,0))),"未找到"),IF(LEFT(B64,1)="2",IFERROR(IF(INDEX(技能卡分表!Z:Z,MATCH(B64,技能卡分表!A:A,0))=0,"",INDEX(技能卡分表!Z:Z,MATCH(B64,技能卡分表!A:A,0))),"未找到"),IF(LEFT(B64,1)="3",IFERROR(IF(INDEX('永久加成分表（废弃）'!X:X,MATCH(B64,'永久加成分表（废弃）'!A:A,0))=0,"",INDEX('永久加成分表（废弃）'!X:X,MATCH(B64,'永久加成分表（废弃）'!A:A,0))),"未找到"),IF(LEFT(B64,1)="4",IFERROR(IF(INDEX(组件分表!U:U,MATCH(VALUE(LEFT(B64,4)),组件分表!A:A,0))=0,"",INDEX(组件分表!U:U,MATCH(VALUE(LEFT(B64,4)),组件分表!A:A,0))),"未找到"),"不匹配"))))</f>
        <v>未找到</v>
      </c>
      <c r="AA64" s="44" t="str">
        <f>IF(LEFT(B64,1)="1",IFERROR(IF(INDEX("",MATCH(B64,单位卡分表!A:A,0))=0,"",INDEX("",MATCH(B64,单位卡分表!A:A,0))),"未找到"),IF(LEFT(B64,1)="2",IFERROR(IF(INDEX(技能卡分表!AA:AA,MATCH(B64,技能卡分表!A:A,0))=0,"",INDEX(技能卡分表!AA:AA,MATCH(B64,技能卡分表!A:A,0))),"未找到"),IF(LEFT(B64,1)="3",IFERROR(IF(INDEX("",MATCH(B64,'永久加成分表（废弃）'!A:A,0))=0,"",INDEX("",MATCH(B64,'永久加成分表（废弃）'!A:A,0))),"未找到"),IF(LEFT(B64,1)="4",IFERROR(IF(INDEX("",MATCH(VALUE(LEFT(B64,4)),组件分表!A:A,0))=0,"",INDEX("",MATCH(VALUE(LEFT(B64,4)),组件分表!A:A,0))),"未找到"),"不匹配"))))</f>
        <v>未找到</v>
      </c>
      <c r="AB64" s="44">
        <f>IF(LEFT(B64,1)="1",IFERROR(INDEX(单位卡分表!I:I,MATCH(B64,单位卡分表!A:A,0)),"未找到"),IF(LEFT(B64,1)="2",IFERROR(INDEX(技能卡分表!I:I,MATCH(B64,技能卡分表!A:A,0)),"未找到"),IF(LEFT(B64,1)="3",IFERROR(INDEX('永久加成分表（废弃）'!I:I,MATCH(B64,'永久加成分表（废弃）'!A:A,0)),"未找到"),IF(LEFT(B64,1)="4",IFERROR(INDEX(组件分表!I:I,MATCH(VALUE(LEFT(B64,4)),组件分表!A:A,0)),"未找到"),"不匹配"))))</f>
        <v>0</v>
      </c>
      <c r="AC64" s="44" t="str">
        <f>IF(LEFT(B64,1)="1",IF(INDEX(单位卡分表!N:N,MATCH(B64,单位卡分表!A:A,0))=0,"",INDEX(单位卡分表!N:N,MATCH(B64,单位卡分表!A:A,0))),IF(AND(LEFT(B64,1)="4",C64=5),B64*100+1,""))</f>
        <v/>
      </c>
    </row>
    <row r="65" spans="1:29">
      <c r="A65" s="44" t="str">
        <f>IF(卡牌数值表!D65=0,"",卡牌数值表!D65)</f>
        <v/>
      </c>
      <c r="B65" s="44">
        <f>卡牌数值表!C65</f>
        <v>10070</v>
      </c>
      <c r="C65" s="44">
        <f>IF(LEFT(B65,1)="1",IFERROR(INDEX(单位卡分表!C:C,MATCH(B65,单位卡分表!A:A,0)),"未找到"),IF(LEFT(B65,1)="2",IFERROR(INDEX(技能卡分表!C:C,MATCH(B65,技能卡分表!A:A,0)),"未找到"),IF(LEFT(B65,1)="3",IFERROR(INDEX('永久加成分表（废弃）'!C:C,MATCH(B65,'永久加成分表（废弃）'!A:A,0)),"未找到"),IF(LEFT(B65,1)="4",IFERROR(INDEX(组件分表!D:D,MATCH(VALUE(LEFT(B65,4)),组件分表!A:A,0)),"未找到"),"不匹配"))))</f>
        <v>1</v>
      </c>
      <c r="D65" s="44">
        <f>IF(LEFT(B65,1)="1",IFERROR(INDEX(单位卡分表!E:E,MATCH(B65,单位卡分表!A:A,0)),"未找到"),IF(LEFT(B65,1)="2",IFERROR(INDEX(技能卡分表!E:E,MATCH(B65,技能卡分表!A:A,0)),"未找到"),IF(LEFT(B65,1)="3",IFERROR(INDEX('永久加成分表（废弃）'!E:E,MATCH(B65,'永久加成分表（废弃）'!A:A,0)),"未找到"),IF(LEFT(B65,1)="4",IFERROR(IF(INDEX(组件分表!D:D,MATCH(VALUE(LEFT(B65,4)),组件分表!A:A,0))=5,"",INDEX(组件分表!Y:Y,MATCH(VALUE(LEFT(B65,4)),组件分表!A:A,0))),"未找到"),"不匹配"))))</f>
        <v>1</v>
      </c>
      <c r="E65" s="44">
        <f t="shared" si="0"/>
        <v>70</v>
      </c>
      <c r="F65" s="44">
        <f>IF(LEFT(B65,1)="1",IFERROR(INDEX(单位卡分表!AL:AL,MATCH(B65,单位卡分表!A:A,0)),"未找到"),IF(LEFT(B65,1)="2",IFERROR(INDEX(技能卡分表!AJ:AJ,MATCH(B65,技能卡分表!A:A,0)),"未找到"),IF(LEFT(B65,1)="3",IFERROR(INDEX('永久加成分表（废弃）'!AC:AC,MATCH(B65,'永久加成分表（废弃）'!A:A,0)),"未找到"),IF(LEFT(B65,1)="4",IFERROR(IF(INDEX(组件分表!D:D,MATCH(VALUE(LEFT(B65,4)),组件分表!A:A,0))=5,"",INDEX(组件分表!Z:Z,MATCH(VALUE(LEFT(B65,4)),组件分表!A:A,0))),"未找到"),"不匹配"))))</f>
        <v>0</v>
      </c>
      <c r="G65" s="44">
        <f>IF(LEFT($B65,1)="1",IFERROR(INDEX(单位卡分表!F:F,MATCH($B65,单位卡分表!A:A,0)),"未找到"),IF(LEFT($B65,1)="2",IFERROR(INDEX(技能卡分表!F:F,MATCH($B65,技能卡分表!A:A,0)),"未找到"),IF(LEFT($B65,1)="3",IFERROR(INDEX('永久加成分表（废弃）'!F:F,MATCH($B65,'永久加成分表（废弃）'!A:A,0)),"未找到"),IF(LEFT($B65,1)="4",IFERROR(IF(INDEX(组件分表!D:D,MATCH(VALUE(LEFT($B65,4)),组件分表!A:A,0))=5,"",INDEX(组件分表!AA:AA,MATCH(VALUE(LEFT($B65,4)),组件分表!A:A,0))),"未找到"),"不匹配"))))</f>
        <v>3</v>
      </c>
      <c r="H65" s="44">
        <f>IF(LEFT($B65,1)="1",IFERROR(INDEX(单位卡分表!H:H,MATCH($B65,单位卡分表!A:A,0)),"未找到"),IF(LEFT($B65,1)="2",IFERROR(INDEX(技能卡分表!H:H,MATCH($B65,技能卡分表!A:A,0)),"未找到"),IF(LEFT($B65,1)="3",IFERROR(INDEX('永久加成分表（废弃）'!H:H,MATCH($B65,'永久加成分表（废弃）'!A:A,0)),"未找到"),IF(LEFT($B65,1)="4",RIGHT($B65,1),"不匹配"))))</f>
        <v>4</v>
      </c>
      <c r="I65" s="44">
        <f>卡牌数值表!J65</f>
        <v>0</v>
      </c>
      <c r="J65" s="44">
        <f>IF(卡牌数值表!L65=0,"",卡牌数值表!L65)</f>
        <v>2</v>
      </c>
      <c r="K65" s="44">
        <f>IF(卡牌数值表!M65=0,"",卡牌数值表!M65)</f>
        <v>48</v>
      </c>
      <c r="L65" s="44">
        <f>IF(卡牌数值表!N65=0,"",卡牌数值表!N65)</f>
        <v>13.6</v>
      </c>
      <c r="M65" s="44">
        <f>IF(卡牌数值表!O65=0,"",卡牌数值表!O65)</f>
        <v>0.65</v>
      </c>
      <c r="N65" s="44">
        <f>IF(卡牌数值表!P65=0,"",卡牌数值表!P65)</f>
        <v>0.12</v>
      </c>
      <c r="O65" s="44">
        <f>IF(卡牌数值表!Q65=0,"",卡牌数值表!Q65)</f>
        <v>1.66</v>
      </c>
      <c r="P65" s="44">
        <f>IF(卡牌数值表!R65=0,"",卡牌数值表!R65)</f>
        <v>1.47</v>
      </c>
      <c r="Q65" s="44" t="str">
        <f>IF(卡牌数值表!S65=0,"",卡牌数值表!S65)</f>
        <v/>
      </c>
      <c r="R65" s="44">
        <f>IF(OR(LEFT(B65,1)="1",LEFT(B65,1)="2"),卡牌数值表!H65,IF(AND(LEFT(B65,1)="4",C65&lt;&gt;5),卡牌数值表!H65,IF(LEFT(B65,1)="4","","")))</f>
        <v>100701</v>
      </c>
      <c r="S65" s="44">
        <f>IF(LEFT(B65,1)="1",IFERROR(INDEX(单位卡分表!K:K,MATCH(B65,单位卡分表!A:A,0)),"未找到"),IF(LEFT(B65,1)="2",IFERROR(INDEX(技能卡分表!K:K,MATCH(B65,技能卡分表!A:A,0)),"未找到"),IF(LEFT(B65,1)="3",IFERROR(INDEX('永久加成分表（废弃）'!K:K,MATCH(B65,'永久加成分表（废弃）'!A:A,0)),"未找到"),IF(LEFT(B65,1)="4",IFERROR(IF(INDEX(组件分表!D:D,MATCH(VALUE(LEFT(B65,4)),组件分表!A:A,0))=5,"",INDEX(组件分表!AB:AB,MATCH(VALUE(LEFT(B65,4)),组件分表!A:A,0))),"未找到"),"不匹配"))))</f>
        <v>1</v>
      </c>
      <c r="T65" s="44">
        <f>IF(LEFT(B65,1)="1",IFERROR(INDEX(单位卡分表!L:L,MATCH(B65,单位卡分表!A:A,0)),"未找到"),IF(LEFT(B65,1)="2",IFERROR(INDEX(技能卡分表!L:L,MATCH(B65,技能卡分表!A:A,0)),"未找到"),IF(LEFT(B65,1)="3",IFERROR(INDEX('永久加成分表（废弃）'!L:L,MATCH(B65,'永久加成分表（废弃）'!A:A,0)),"未找到"),IF(LEFT(B65,1)="4",IFERROR(IF(INDEX(组件分表!D:D,MATCH(VALUE(LEFT(B65,4)),组件分表!A:A,0))=5,"",INDEX(组件分表!AC:AC,MATCH(VALUE(LEFT(B65,4)),组件分表!A:A,0))),"未找到"),"不匹配"))))</f>
        <v>5</v>
      </c>
      <c r="U65" s="44"/>
      <c r="V65" s="44"/>
      <c r="W65" s="44" t="str">
        <f>IF(LEFT(B65,1)="1",IFERROR(IF(INDEX(单位卡分表!W:W,MATCH(B65,单位卡分表!A:A,0))=0,"",INDEX(单位卡分表!W:W,MATCH(B65,单位卡分表!A:A,0))),"未找到"),IF(LEFT(B65,1)="2",IFERROR(IF(INDEX(技能卡分表!W:W,MATCH(B65,技能卡分表!A:A,0))=0,"",INDEX(技能卡分表!W:W,MATCH(B65,技能卡分表!A:A,0))),"未找到"),IF(LEFT(B65,1)="3",IFERROR(IF(INDEX('永久加成分表（废弃）'!U:U,MATCH(B65,'永久加成分表（废弃）'!A:A,0))=0,"",INDEX('永久加成分表（废弃）'!U:U,MATCH(B65,'永久加成分表（废弃）'!A:A,0))),"未找到"),IF(LEFT(B65,1)="4",IFERROR(IF(INDEX("",MATCH(VALUE(LEFT(B65,4)),组件分表!A:A,0))=0,"",INDEX("",MATCH(VALUE(LEFT(B65,4)),组件分表!A:A,0))),"未找到"),"不匹配"))))</f>
        <v/>
      </c>
      <c r="X65" s="44" t="str">
        <f>IF(LEFT(B65,1)="1",IFERROR(IF(INDEX(单位卡分表!X:X,MATCH(B65,单位卡分表!A:A,0))=0,"",INDEX(单位卡分表!X:X,MATCH(B65,单位卡分表!A:A,0))),"未找到"),IF(LEFT(B65,1)="2",IFERROR(IF(INDEX(技能卡分表!X:X,MATCH(B65,技能卡分表!A:A,0))=0,"",INDEX(技能卡分表!X:X,MATCH(B65,技能卡分表!A:A,0))),"未找到"),IF(LEFT(B65,1)="3",IFERROR(IF(INDEX('永久加成分表（废弃）'!V:V,MATCH(B65,'永久加成分表（废弃）'!A:A,0))=0,"",INDEX('永久加成分表（废弃）'!V:V,MATCH(B65,'永久加成分表（废弃）'!A:A,0))),"未找到"),IF(LEFT(B65,1)="4",IFERROR(IF(INDEX("",MATCH(VALUE(LEFT(B65,4)),组件分表!A:A,0))=0,"",INDEX("",MATCH(VALUE(LEFT(B65,4)),组件分表!A:A,0))),"未找到"),"不匹配"))))</f>
        <v/>
      </c>
      <c r="Y65" s="44" t="str">
        <f>IF(LEFT(B65,1)="1",IFERROR(IF(INDEX(单位卡分表!Y:Y,MATCH(B65,单位卡分表!A:A,0))=0,"",INDEX(单位卡分表!Y:Y,MATCH(B65,单位卡分表!A:A,0))),"未找到"),IF(LEFT(B65,1)="2",IFERROR(IF(INDEX(技能卡分表!Y:Y,MATCH(B65,技能卡分表!A:A,0))=0,"",INDEX(技能卡分表!Y:Y,MATCH(B65,技能卡分表!A:A,0))),"未找到"),IF(LEFT(B65,1)="3",IFERROR(IF(INDEX('永久加成分表（废弃）'!W:W,MATCH(B65,'永久加成分表（废弃）'!A:A,0))=0,"",INDEX('永久加成分表（废弃）'!W:W,MATCH(B65,'永久加成分表（废弃）'!A:A,0))),"未找到"),IF(LEFT(B65,1)="4",IFERROR(IF(INDEX("",MATCH(VALUE(LEFT(B65,4)),组件分表!A:A,0))=0,"",INDEX("",MATCH(VALUE(LEFT(B65,4)),组件分表!A:A,0))),"未找到"),"不匹配"))))</f>
        <v/>
      </c>
      <c r="Z65" s="44" t="str">
        <f>IF(LEFT(B65,1)="1",IFERROR(IF(INDEX("",MATCH(B65,单位卡分表!A:A,0))=0,"",INDEX("",MATCH(B65,单位卡分表!A:A,0))),"未找到"),IF(LEFT(B65,1)="2",IFERROR(IF(INDEX(技能卡分表!Z:Z,MATCH(B65,技能卡分表!A:A,0))=0,"",INDEX(技能卡分表!Z:Z,MATCH(B65,技能卡分表!A:A,0))),"未找到"),IF(LEFT(B65,1)="3",IFERROR(IF(INDEX('永久加成分表（废弃）'!X:X,MATCH(B65,'永久加成分表（废弃）'!A:A,0))=0,"",INDEX('永久加成分表（废弃）'!X:X,MATCH(B65,'永久加成分表（废弃）'!A:A,0))),"未找到"),IF(LEFT(B65,1)="4",IFERROR(IF(INDEX(组件分表!U:U,MATCH(VALUE(LEFT(B65,4)),组件分表!A:A,0))=0,"",INDEX(组件分表!U:U,MATCH(VALUE(LEFT(B65,4)),组件分表!A:A,0))),"未找到"),"不匹配"))))</f>
        <v>未找到</v>
      </c>
      <c r="AA65" s="44" t="str">
        <f>IF(LEFT(B65,1)="1",IFERROR(IF(INDEX("",MATCH(B65,单位卡分表!A:A,0))=0,"",INDEX("",MATCH(B65,单位卡分表!A:A,0))),"未找到"),IF(LEFT(B65,1)="2",IFERROR(IF(INDEX(技能卡分表!AA:AA,MATCH(B65,技能卡分表!A:A,0))=0,"",INDEX(技能卡分表!AA:AA,MATCH(B65,技能卡分表!A:A,0))),"未找到"),IF(LEFT(B65,1)="3",IFERROR(IF(INDEX("",MATCH(B65,'永久加成分表（废弃）'!A:A,0))=0,"",INDEX("",MATCH(B65,'永久加成分表（废弃）'!A:A,0))),"未找到"),IF(LEFT(B65,1)="4",IFERROR(IF(INDEX("",MATCH(VALUE(LEFT(B65,4)),组件分表!A:A,0))=0,"",INDEX("",MATCH(VALUE(LEFT(B65,4)),组件分表!A:A,0))),"未找到"),"不匹配"))))</f>
        <v>未找到</v>
      </c>
      <c r="AB65" s="44">
        <f>IF(LEFT(B65,1)="1",IFERROR(INDEX(单位卡分表!I:I,MATCH(B65,单位卡分表!A:A,0)),"未找到"),IF(LEFT(B65,1)="2",IFERROR(INDEX(技能卡分表!I:I,MATCH(B65,技能卡分表!A:A,0)),"未找到"),IF(LEFT(B65,1)="3",IFERROR(INDEX('永久加成分表（废弃）'!I:I,MATCH(B65,'永久加成分表（废弃）'!A:A,0)),"未找到"),IF(LEFT(B65,1)="4",IFERROR(INDEX(组件分表!I:I,MATCH(VALUE(LEFT(B65,4)),组件分表!A:A,0)),"未找到"),"不匹配"))))</f>
        <v>0</v>
      </c>
      <c r="AC65" s="44" t="str">
        <f>IF(LEFT(B65,1)="1",IF(INDEX(单位卡分表!N:N,MATCH(B65,单位卡分表!A:A,0))=0,"",INDEX(单位卡分表!N:N,MATCH(B65,单位卡分表!A:A,0))),IF(AND(LEFT(B65,1)="4",C65=5),B65*100+1,""))</f>
        <v/>
      </c>
    </row>
    <row r="66" spans="1:29">
      <c r="A66" s="44" t="str">
        <f>IF(卡牌数值表!D66=0,"",卡牌数值表!D66)</f>
        <v/>
      </c>
      <c r="B66" s="44">
        <f>卡牌数值表!C66</f>
        <v>10071</v>
      </c>
      <c r="C66" s="44">
        <f>IF(LEFT(B66,1)="1",IFERROR(INDEX(单位卡分表!C:C,MATCH(B66,单位卡分表!A:A,0)),"未找到"),IF(LEFT(B66,1)="2",IFERROR(INDEX(技能卡分表!C:C,MATCH(B66,技能卡分表!A:A,0)),"未找到"),IF(LEFT(B66,1)="3",IFERROR(INDEX('永久加成分表（废弃）'!C:C,MATCH(B66,'永久加成分表（废弃）'!A:A,0)),"未找到"),IF(LEFT(B66,1)="4",IFERROR(INDEX(组件分表!D:D,MATCH(VALUE(LEFT(B66,4)),组件分表!A:A,0)),"未找到"),"不匹配"))))</f>
        <v>1</v>
      </c>
      <c r="D66" s="44">
        <f>IF(LEFT(B66,1)="1",IFERROR(INDEX(单位卡分表!E:E,MATCH(B66,单位卡分表!A:A,0)),"未找到"),IF(LEFT(B66,1)="2",IFERROR(INDEX(技能卡分表!E:E,MATCH(B66,技能卡分表!A:A,0)),"未找到"),IF(LEFT(B66,1)="3",IFERROR(INDEX('永久加成分表（废弃）'!E:E,MATCH(B66,'永久加成分表（废弃）'!A:A,0)),"未找到"),IF(LEFT(B66,1)="4",IFERROR(IF(INDEX(组件分表!D:D,MATCH(VALUE(LEFT(B66,4)),组件分表!A:A,0))=5,"",INDEX(组件分表!Y:Y,MATCH(VALUE(LEFT(B66,4)),组件分表!A:A,0))),"未找到"),"不匹配"))))</f>
        <v>1</v>
      </c>
      <c r="E66" s="44">
        <f t="shared" si="0"/>
        <v>71</v>
      </c>
      <c r="F66" s="44">
        <f>IF(LEFT(B66,1)="1",IFERROR(INDEX(单位卡分表!AL:AL,MATCH(B66,单位卡分表!A:A,0)),"未找到"),IF(LEFT(B66,1)="2",IFERROR(INDEX(技能卡分表!AJ:AJ,MATCH(B66,技能卡分表!A:A,0)),"未找到"),IF(LEFT(B66,1)="3",IFERROR(INDEX('永久加成分表（废弃）'!AC:AC,MATCH(B66,'永久加成分表（废弃）'!A:A,0)),"未找到"),IF(LEFT(B66,1)="4",IFERROR(IF(INDEX(组件分表!D:D,MATCH(VALUE(LEFT(B66,4)),组件分表!A:A,0))=5,"",INDEX(组件分表!Z:Z,MATCH(VALUE(LEFT(B66,4)),组件分表!A:A,0))),"未找到"),"不匹配"))))</f>
        <v>0</v>
      </c>
      <c r="G66" s="44">
        <f>IF(LEFT($B66,1)="1",IFERROR(INDEX(单位卡分表!F:F,MATCH($B66,单位卡分表!A:A,0)),"未找到"),IF(LEFT($B66,1)="2",IFERROR(INDEX(技能卡分表!F:F,MATCH($B66,技能卡分表!A:A,0)),"未找到"),IF(LEFT($B66,1)="3",IFERROR(INDEX('永久加成分表（废弃）'!F:F,MATCH($B66,'永久加成分表（废弃）'!A:A,0)),"未找到"),IF(LEFT($B66,1)="4",IFERROR(IF(INDEX(组件分表!D:D,MATCH(VALUE(LEFT($B66,4)),组件分表!A:A,0))=5,"",INDEX(组件分表!AA:AA,MATCH(VALUE(LEFT($B66,4)),组件分表!A:A,0))),"未找到"),"不匹配"))))</f>
        <v>3</v>
      </c>
      <c r="H66" s="44">
        <f>IF(LEFT($B66,1)="1",IFERROR(INDEX(单位卡分表!H:H,MATCH($B66,单位卡分表!A:A,0)),"未找到"),IF(LEFT($B66,1)="2",IFERROR(INDEX(技能卡分表!H:H,MATCH($B66,技能卡分表!A:A,0)),"未找到"),IF(LEFT($B66,1)="3",IFERROR(INDEX('永久加成分表（废弃）'!H:H,MATCH($B66,'永久加成分表（废弃）'!A:A,0)),"未找到"),IF(LEFT($B66,1)="4",RIGHT($B66,1),"不匹配"))))</f>
        <v>3</v>
      </c>
      <c r="I66" s="44">
        <f>卡牌数值表!J66</f>
        <v>0</v>
      </c>
      <c r="J66" s="44">
        <f>IF(卡牌数值表!L66=0,"",卡牌数值表!L66)</f>
        <v>3</v>
      </c>
      <c r="K66" s="44">
        <f>IF(卡牌数值表!M66=0,"",卡牌数值表!M66)</f>
        <v>54</v>
      </c>
      <c r="L66" s="44">
        <f>IF(卡牌数值表!N66=0,"",卡牌数值表!N66)</f>
        <v>13.6</v>
      </c>
      <c r="M66" s="44">
        <f>IF(卡牌数值表!O66=0,"",卡牌数值表!O66)</f>
        <v>0.65</v>
      </c>
      <c r="N66" s="44">
        <f>IF(卡牌数值表!P66=0,"",卡牌数值表!P66)</f>
        <v>0.12</v>
      </c>
      <c r="O66" s="44">
        <f>IF(卡牌数值表!Q66=0,"",卡牌数值表!Q66)</f>
        <v>1.66</v>
      </c>
      <c r="P66" s="44">
        <f>IF(卡牌数值表!R66=0,"",卡牌数值表!R66)</f>
        <v>1.47</v>
      </c>
      <c r="Q66" s="44" t="str">
        <f>IF(卡牌数值表!S66=0,"",卡牌数值表!S66)</f>
        <v/>
      </c>
      <c r="R66" s="44">
        <f>IF(OR(LEFT(B66,1)="1",LEFT(B66,1)="2"),卡牌数值表!H66,IF(AND(LEFT(B66,1)="4",C66&lt;&gt;5),卡牌数值表!H66,IF(LEFT(B66,1)="4","","")))</f>
        <v>100711</v>
      </c>
      <c r="S66" s="44">
        <f>IF(LEFT(B66,1)="1",IFERROR(INDEX(单位卡分表!K:K,MATCH(B66,单位卡分表!A:A,0)),"未找到"),IF(LEFT(B66,1)="2",IFERROR(INDEX(技能卡分表!K:K,MATCH(B66,技能卡分表!A:A,0)),"未找到"),IF(LEFT(B66,1)="3",IFERROR(INDEX('永久加成分表（废弃）'!K:K,MATCH(B66,'永久加成分表（废弃）'!A:A,0)),"未找到"),IF(LEFT(B66,1)="4",IFERROR(IF(INDEX(组件分表!D:D,MATCH(VALUE(LEFT(B66,4)),组件分表!A:A,0))=5,"",INDEX(组件分表!AB:AB,MATCH(VALUE(LEFT(B66,4)),组件分表!A:A,0))),"未找到"),"不匹配"))))</f>
        <v>1</v>
      </c>
      <c r="T66" s="44">
        <f>IF(LEFT(B66,1)="1",IFERROR(INDEX(单位卡分表!L:L,MATCH(B66,单位卡分表!A:A,0)),"未找到"),IF(LEFT(B66,1)="2",IFERROR(INDEX(技能卡分表!L:L,MATCH(B66,技能卡分表!A:A,0)),"未找到"),IF(LEFT(B66,1)="3",IFERROR(INDEX('永久加成分表（废弃）'!L:L,MATCH(B66,'永久加成分表（废弃）'!A:A,0)),"未找到"),IF(LEFT(B66,1)="4",IFERROR(IF(INDEX(组件分表!D:D,MATCH(VALUE(LEFT(B66,4)),组件分表!A:A,0))=5,"",INDEX(组件分表!AC:AC,MATCH(VALUE(LEFT(B66,4)),组件分表!A:A,0))),"未找到"),"不匹配"))))</f>
        <v>5</v>
      </c>
      <c r="U66" s="44"/>
      <c r="V66" s="44"/>
      <c r="W66" s="44" t="str">
        <f>IF(LEFT(B66,1)="1",IFERROR(IF(INDEX(单位卡分表!W:W,MATCH(B66,单位卡分表!A:A,0))=0,"",INDEX(单位卡分表!W:W,MATCH(B66,单位卡分表!A:A,0))),"未找到"),IF(LEFT(B66,1)="2",IFERROR(IF(INDEX(技能卡分表!W:W,MATCH(B66,技能卡分表!A:A,0))=0,"",INDEX(技能卡分表!W:W,MATCH(B66,技能卡分表!A:A,0))),"未找到"),IF(LEFT(B66,1)="3",IFERROR(IF(INDEX('永久加成分表（废弃）'!U:U,MATCH(B66,'永久加成分表（废弃）'!A:A,0))=0,"",INDEX('永久加成分表（废弃）'!U:U,MATCH(B66,'永久加成分表（废弃）'!A:A,0))),"未找到"),IF(LEFT(B66,1)="4",IFERROR(IF(INDEX("",MATCH(VALUE(LEFT(B66,4)),组件分表!A:A,0))=0,"",INDEX("",MATCH(VALUE(LEFT(B66,4)),组件分表!A:A,0))),"未找到"),"不匹配"))))</f>
        <v/>
      </c>
      <c r="X66" s="44" t="str">
        <f>IF(LEFT(B66,1)="1",IFERROR(IF(INDEX(单位卡分表!X:X,MATCH(B66,单位卡分表!A:A,0))=0,"",INDEX(单位卡分表!X:X,MATCH(B66,单位卡分表!A:A,0))),"未找到"),IF(LEFT(B66,1)="2",IFERROR(IF(INDEX(技能卡分表!X:X,MATCH(B66,技能卡分表!A:A,0))=0,"",INDEX(技能卡分表!X:X,MATCH(B66,技能卡分表!A:A,0))),"未找到"),IF(LEFT(B66,1)="3",IFERROR(IF(INDEX('永久加成分表（废弃）'!V:V,MATCH(B66,'永久加成分表（废弃）'!A:A,0))=0,"",INDEX('永久加成分表（废弃）'!V:V,MATCH(B66,'永久加成分表（废弃）'!A:A,0))),"未找到"),IF(LEFT(B66,1)="4",IFERROR(IF(INDEX("",MATCH(VALUE(LEFT(B66,4)),组件分表!A:A,0))=0,"",INDEX("",MATCH(VALUE(LEFT(B66,4)),组件分表!A:A,0))),"未找到"),"不匹配"))))</f>
        <v/>
      </c>
      <c r="Y66" s="44" t="str">
        <f>IF(LEFT(B66,1)="1",IFERROR(IF(INDEX(单位卡分表!Y:Y,MATCH(B66,单位卡分表!A:A,0))=0,"",INDEX(单位卡分表!Y:Y,MATCH(B66,单位卡分表!A:A,0))),"未找到"),IF(LEFT(B66,1)="2",IFERROR(IF(INDEX(技能卡分表!Y:Y,MATCH(B66,技能卡分表!A:A,0))=0,"",INDEX(技能卡分表!Y:Y,MATCH(B66,技能卡分表!A:A,0))),"未找到"),IF(LEFT(B66,1)="3",IFERROR(IF(INDEX('永久加成分表（废弃）'!W:W,MATCH(B66,'永久加成分表（废弃）'!A:A,0))=0,"",INDEX('永久加成分表（废弃）'!W:W,MATCH(B66,'永久加成分表（废弃）'!A:A,0))),"未找到"),IF(LEFT(B66,1)="4",IFERROR(IF(INDEX("",MATCH(VALUE(LEFT(B66,4)),组件分表!A:A,0))=0,"",INDEX("",MATCH(VALUE(LEFT(B66,4)),组件分表!A:A,0))),"未找到"),"不匹配"))))</f>
        <v/>
      </c>
      <c r="Z66" s="44" t="str">
        <f>IF(LEFT(B66,1)="1",IFERROR(IF(INDEX("",MATCH(B66,单位卡分表!A:A,0))=0,"",INDEX("",MATCH(B66,单位卡分表!A:A,0))),"未找到"),IF(LEFT(B66,1)="2",IFERROR(IF(INDEX(技能卡分表!Z:Z,MATCH(B66,技能卡分表!A:A,0))=0,"",INDEX(技能卡分表!Z:Z,MATCH(B66,技能卡分表!A:A,0))),"未找到"),IF(LEFT(B66,1)="3",IFERROR(IF(INDEX('永久加成分表（废弃）'!X:X,MATCH(B66,'永久加成分表（废弃）'!A:A,0))=0,"",INDEX('永久加成分表（废弃）'!X:X,MATCH(B66,'永久加成分表（废弃）'!A:A,0))),"未找到"),IF(LEFT(B66,1)="4",IFERROR(IF(INDEX(组件分表!U:U,MATCH(VALUE(LEFT(B66,4)),组件分表!A:A,0))=0,"",INDEX(组件分表!U:U,MATCH(VALUE(LEFT(B66,4)),组件分表!A:A,0))),"未找到"),"不匹配"))))</f>
        <v>未找到</v>
      </c>
      <c r="AA66" s="44" t="str">
        <f>IF(LEFT(B66,1)="1",IFERROR(IF(INDEX("",MATCH(B66,单位卡分表!A:A,0))=0,"",INDEX("",MATCH(B66,单位卡分表!A:A,0))),"未找到"),IF(LEFT(B66,1)="2",IFERROR(IF(INDEX(技能卡分表!AA:AA,MATCH(B66,技能卡分表!A:A,0))=0,"",INDEX(技能卡分表!AA:AA,MATCH(B66,技能卡分表!A:A,0))),"未找到"),IF(LEFT(B66,1)="3",IFERROR(IF(INDEX("",MATCH(B66,'永久加成分表（废弃）'!A:A,0))=0,"",INDEX("",MATCH(B66,'永久加成分表（废弃）'!A:A,0))),"未找到"),IF(LEFT(B66,1)="4",IFERROR(IF(INDEX("",MATCH(VALUE(LEFT(B66,4)),组件分表!A:A,0))=0,"",INDEX("",MATCH(VALUE(LEFT(B66,4)),组件分表!A:A,0))),"未找到"),"不匹配"))))</f>
        <v>未找到</v>
      </c>
      <c r="AB66" s="44">
        <f>IF(LEFT(B66,1)="1",IFERROR(INDEX(单位卡分表!I:I,MATCH(B66,单位卡分表!A:A,0)),"未找到"),IF(LEFT(B66,1)="2",IFERROR(INDEX(技能卡分表!I:I,MATCH(B66,技能卡分表!A:A,0)),"未找到"),IF(LEFT(B66,1)="3",IFERROR(INDEX('永久加成分表（废弃）'!I:I,MATCH(B66,'永久加成分表（废弃）'!A:A,0)),"未找到"),IF(LEFT(B66,1)="4",IFERROR(INDEX(组件分表!I:I,MATCH(VALUE(LEFT(B66,4)),组件分表!A:A,0)),"未找到"),"不匹配"))))</f>
        <v>0</v>
      </c>
      <c r="AC66" s="44" t="str">
        <f>IF(LEFT(B66,1)="1",IF(INDEX(单位卡分表!N:N,MATCH(B66,单位卡分表!A:A,0))=0,"",INDEX(单位卡分表!N:N,MATCH(B66,单位卡分表!A:A,0))),IF(AND(LEFT(B66,1)="4",C66=5),B66*100+1,""))</f>
        <v/>
      </c>
    </row>
    <row r="67" spans="1:29">
      <c r="A67" s="44" t="str">
        <f>IF(卡牌数值表!D67=0,"",卡牌数值表!D67)</f>
        <v/>
      </c>
      <c r="B67" s="44">
        <f>卡牌数值表!C67</f>
        <v>10072</v>
      </c>
      <c r="C67" s="44">
        <f>IF(LEFT(B67,1)="1",IFERROR(INDEX(单位卡分表!C:C,MATCH(B67,单位卡分表!A:A,0)),"未找到"),IF(LEFT(B67,1)="2",IFERROR(INDEX(技能卡分表!C:C,MATCH(B67,技能卡分表!A:A,0)),"未找到"),IF(LEFT(B67,1)="3",IFERROR(INDEX('永久加成分表（废弃）'!C:C,MATCH(B67,'永久加成分表（废弃）'!A:A,0)),"未找到"),IF(LEFT(B67,1)="4",IFERROR(INDEX(组件分表!D:D,MATCH(VALUE(LEFT(B67,4)),组件分表!A:A,0)),"未找到"),"不匹配"))))</f>
        <v>6</v>
      </c>
      <c r="D67" s="44">
        <f>IF(LEFT(B67,1)="1",IFERROR(INDEX(单位卡分表!E:E,MATCH(B67,单位卡分表!A:A,0)),"未找到"),IF(LEFT(B67,1)="2",IFERROR(INDEX(技能卡分表!E:E,MATCH(B67,技能卡分表!A:A,0)),"未找到"),IF(LEFT(B67,1)="3",IFERROR(INDEX('永久加成分表（废弃）'!E:E,MATCH(B67,'永久加成分表（废弃）'!A:A,0)),"未找到"),IF(LEFT(B67,1)="4",IFERROR(IF(INDEX(组件分表!D:D,MATCH(VALUE(LEFT(B67,4)),组件分表!A:A,0))=5,"",INDEX(组件分表!Y:Y,MATCH(VALUE(LEFT(B67,4)),组件分表!A:A,0))),"未找到"),"不匹配"))))</f>
        <v>1</v>
      </c>
      <c r="E67" s="44">
        <f t="shared" si="0"/>
        <v>72</v>
      </c>
      <c r="F67" s="44">
        <f>IF(LEFT(B67,1)="1",IFERROR(INDEX(单位卡分表!AL:AL,MATCH(B67,单位卡分表!A:A,0)),"未找到"),IF(LEFT(B67,1)="2",IFERROR(INDEX(技能卡分表!AJ:AJ,MATCH(B67,技能卡分表!A:A,0)),"未找到"),IF(LEFT(B67,1)="3",IFERROR(INDEX('永久加成分表（废弃）'!AC:AC,MATCH(B67,'永久加成分表（废弃）'!A:A,0)),"未找到"),IF(LEFT(B67,1)="4",IFERROR(IF(INDEX(组件分表!D:D,MATCH(VALUE(LEFT(B67,4)),组件分表!A:A,0))=5,"",INDEX(组件分表!Z:Z,MATCH(VALUE(LEFT(B67,4)),组件分表!A:A,0))),"未找到"),"不匹配"))))</f>
        <v>0</v>
      </c>
      <c r="G67" s="44">
        <f>IF(LEFT($B67,1)="1",IFERROR(INDEX(单位卡分表!F:F,MATCH($B67,单位卡分表!A:A,0)),"未找到"),IF(LEFT($B67,1)="2",IFERROR(INDEX(技能卡分表!F:F,MATCH($B67,技能卡分表!A:A,0)),"未找到"),IF(LEFT($B67,1)="3",IFERROR(INDEX('永久加成分表（废弃）'!F:F,MATCH($B67,'永久加成分表（废弃）'!A:A,0)),"未找到"),IF(LEFT($B67,1)="4",IFERROR(IF(INDEX(组件分表!D:D,MATCH(VALUE(LEFT($B67,4)),组件分表!A:A,0))=5,"",INDEX(组件分表!AA:AA,MATCH(VALUE(LEFT($B67,4)),组件分表!A:A,0))),"未找到"),"不匹配"))))</f>
        <v>3</v>
      </c>
      <c r="H67" s="44">
        <f>IF(LEFT($B67,1)="1",IFERROR(INDEX(单位卡分表!H:H,MATCH($B67,单位卡分表!A:A,0)),"未找到"),IF(LEFT($B67,1)="2",IFERROR(INDEX(技能卡分表!H:H,MATCH($B67,技能卡分表!A:A,0)),"未找到"),IF(LEFT($B67,1)="3",IFERROR(INDEX('永久加成分表（废弃）'!H:H,MATCH($B67,'永久加成分表（废弃）'!A:A,0)),"未找到"),IF(LEFT($B67,1)="4",RIGHT($B67,1),"不匹配"))))</f>
        <v>3</v>
      </c>
      <c r="I67" s="44">
        <f>卡牌数值表!J67</f>
        <v>0</v>
      </c>
      <c r="J67" s="44">
        <f>IF(卡牌数值表!L67=0,"",卡牌数值表!L67)</f>
        <v>8</v>
      </c>
      <c r="K67" s="44">
        <f>IF(卡牌数值表!M67=0,"",卡牌数值表!M67)</f>
        <v>1</v>
      </c>
      <c r="L67" s="44">
        <f>IF(卡牌数值表!N67=0,"",卡牌数值表!N67)</f>
        <v>13.6</v>
      </c>
      <c r="M67" s="44">
        <f>IF(卡牌数值表!O67=0,"",卡牌数值表!O67)</f>
        <v>0.65</v>
      </c>
      <c r="N67" s="44">
        <f>IF(卡牌数值表!P67=0,"",卡牌数值表!P67)</f>
        <v>0.12</v>
      </c>
      <c r="O67" s="44">
        <f>IF(卡牌数值表!Q67=0,"",卡牌数值表!Q67)</f>
        <v>1.66</v>
      </c>
      <c r="P67" s="44">
        <f>IF(卡牌数值表!R67=0,"",卡牌数值表!R67)</f>
        <v>1.47</v>
      </c>
      <c r="Q67" s="44" t="str">
        <f>IF(卡牌数值表!S67=0,"",卡牌数值表!S67)</f>
        <v/>
      </c>
      <c r="R67" s="44">
        <f>IF(OR(LEFT(B67,1)="1",LEFT(B67,1)="2"),卡牌数值表!H67,IF(AND(LEFT(B67,1)="4",C67&lt;&gt;5),卡牌数值表!H67,IF(LEFT(B67,1)="4","","")))</f>
        <v>100721</v>
      </c>
      <c r="S67" s="44">
        <f>IF(LEFT(B67,1)="1",IFERROR(INDEX(单位卡分表!K:K,MATCH(B67,单位卡分表!A:A,0)),"未找到"),IF(LEFT(B67,1)="2",IFERROR(INDEX(技能卡分表!K:K,MATCH(B67,技能卡分表!A:A,0)),"未找到"),IF(LEFT(B67,1)="3",IFERROR(INDEX('永久加成分表（废弃）'!K:K,MATCH(B67,'永久加成分表（废弃）'!A:A,0)),"未找到"),IF(LEFT(B67,1)="4",IFERROR(IF(INDEX(组件分表!D:D,MATCH(VALUE(LEFT(B67,4)),组件分表!A:A,0))=5,"",INDEX(组件分表!AB:AB,MATCH(VALUE(LEFT(B67,4)),组件分表!A:A,0))),"未找到"),"不匹配"))))</f>
        <v>1</v>
      </c>
      <c r="T67" s="44">
        <f>IF(LEFT(B67,1)="1",IFERROR(INDEX(单位卡分表!L:L,MATCH(B67,单位卡分表!A:A,0)),"未找到"),IF(LEFT(B67,1)="2",IFERROR(INDEX(技能卡分表!L:L,MATCH(B67,技能卡分表!A:A,0)),"未找到"),IF(LEFT(B67,1)="3",IFERROR(INDEX('永久加成分表（废弃）'!L:L,MATCH(B67,'永久加成分表（废弃）'!A:A,0)),"未找到"),IF(LEFT(B67,1)="4",IFERROR(IF(INDEX(组件分表!D:D,MATCH(VALUE(LEFT(B67,4)),组件分表!A:A,0))=5,"",INDEX(组件分表!AC:AC,MATCH(VALUE(LEFT(B67,4)),组件分表!A:A,0))),"未找到"),"不匹配"))))</f>
        <v>5</v>
      </c>
      <c r="U67" s="44"/>
      <c r="V67" s="44"/>
      <c r="W67" s="44" t="str">
        <f>IF(LEFT(B67,1)="1",IFERROR(IF(INDEX(单位卡分表!W:W,MATCH(B67,单位卡分表!A:A,0))=0,"",INDEX(单位卡分表!W:W,MATCH(B67,单位卡分表!A:A,0))),"未找到"),IF(LEFT(B67,1)="2",IFERROR(IF(INDEX(技能卡分表!W:W,MATCH(B67,技能卡分表!A:A,0))=0,"",INDEX(技能卡分表!W:W,MATCH(B67,技能卡分表!A:A,0))),"未找到"),IF(LEFT(B67,1)="3",IFERROR(IF(INDEX('永久加成分表（废弃）'!U:U,MATCH(B67,'永久加成分表（废弃）'!A:A,0))=0,"",INDEX('永久加成分表（废弃）'!U:U,MATCH(B67,'永久加成分表（废弃）'!A:A,0))),"未找到"),IF(LEFT(B67,1)="4",IFERROR(IF(INDEX("",MATCH(VALUE(LEFT(B67,4)),组件分表!A:A,0))=0,"",INDEX("",MATCH(VALUE(LEFT(B67,4)),组件分表!A:A,0))),"未找到"),"不匹配"))))</f>
        <v/>
      </c>
      <c r="X67" s="44" t="str">
        <f>IF(LEFT(B67,1)="1",IFERROR(IF(INDEX(单位卡分表!X:X,MATCH(B67,单位卡分表!A:A,0))=0,"",INDEX(单位卡分表!X:X,MATCH(B67,单位卡分表!A:A,0))),"未找到"),IF(LEFT(B67,1)="2",IFERROR(IF(INDEX(技能卡分表!X:X,MATCH(B67,技能卡分表!A:A,0))=0,"",INDEX(技能卡分表!X:X,MATCH(B67,技能卡分表!A:A,0))),"未找到"),IF(LEFT(B67,1)="3",IFERROR(IF(INDEX('永久加成分表（废弃）'!V:V,MATCH(B67,'永久加成分表（废弃）'!A:A,0))=0,"",INDEX('永久加成分表（废弃）'!V:V,MATCH(B67,'永久加成分表（废弃）'!A:A,0))),"未找到"),IF(LEFT(B67,1)="4",IFERROR(IF(INDEX("",MATCH(VALUE(LEFT(B67,4)),组件分表!A:A,0))=0,"",INDEX("",MATCH(VALUE(LEFT(B67,4)),组件分表!A:A,0))),"未找到"),"不匹配"))))</f>
        <v/>
      </c>
      <c r="Y67" s="44" t="str">
        <f>IF(LEFT(B67,1)="1",IFERROR(IF(INDEX(单位卡分表!Y:Y,MATCH(B67,单位卡分表!A:A,0))=0,"",INDEX(单位卡分表!Y:Y,MATCH(B67,单位卡分表!A:A,0))),"未找到"),IF(LEFT(B67,1)="2",IFERROR(IF(INDEX(技能卡分表!Y:Y,MATCH(B67,技能卡分表!A:A,0))=0,"",INDEX(技能卡分表!Y:Y,MATCH(B67,技能卡分表!A:A,0))),"未找到"),IF(LEFT(B67,1)="3",IFERROR(IF(INDEX('永久加成分表（废弃）'!W:W,MATCH(B67,'永久加成分表（废弃）'!A:A,0))=0,"",INDEX('永久加成分表（废弃）'!W:W,MATCH(B67,'永久加成分表（废弃）'!A:A,0))),"未找到"),IF(LEFT(B67,1)="4",IFERROR(IF(INDEX("",MATCH(VALUE(LEFT(B67,4)),组件分表!A:A,0))=0,"",INDEX("",MATCH(VALUE(LEFT(B67,4)),组件分表!A:A,0))),"未找到"),"不匹配"))))</f>
        <v/>
      </c>
      <c r="Z67" s="44" t="str">
        <f>IF(LEFT(B67,1)="1",IFERROR(IF(INDEX("",MATCH(B67,单位卡分表!A:A,0))=0,"",INDEX("",MATCH(B67,单位卡分表!A:A,0))),"未找到"),IF(LEFT(B67,1)="2",IFERROR(IF(INDEX(技能卡分表!Z:Z,MATCH(B67,技能卡分表!A:A,0))=0,"",INDEX(技能卡分表!Z:Z,MATCH(B67,技能卡分表!A:A,0))),"未找到"),IF(LEFT(B67,1)="3",IFERROR(IF(INDEX('永久加成分表（废弃）'!X:X,MATCH(B67,'永久加成分表（废弃）'!A:A,0))=0,"",INDEX('永久加成分表（废弃）'!X:X,MATCH(B67,'永久加成分表（废弃）'!A:A,0))),"未找到"),IF(LEFT(B67,1)="4",IFERROR(IF(INDEX(组件分表!U:U,MATCH(VALUE(LEFT(B67,4)),组件分表!A:A,0))=0,"",INDEX(组件分表!U:U,MATCH(VALUE(LEFT(B67,4)),组件分表!A:A,0))),"未找到"),"不匹配"))))</f>
        <v>未找到</v>
      </c>
      <c r="AA67" s="44" t="str">
        <f>IF(LEFT(B67,1)="1",IFERROR(IF(INDEX("",MATCH(B67,单位卡分表!A:A,0))=0,"",INDEX("",MATCH(B67,单位卡分表!A:A,0))),"未找到"),IF(LEFT(B67,1)="2",IFERROR(IF(INDEX(技能卡分表!AA:AA,MATCH(B67,技能卡分表!A:A,0))=0,"",INDEX(技能卡分表!AA:AA,MATCH(B67,技能卡分表!A:A,0))),"未找到"),IF(LEFT(B67,1)="3",IFERROR(IF(INDEX("",MATCH(B67,'永久加成分表（废弃）'!A:A,0))=0,"",INDEX("",MATCH(B67,'永久加成分表（废弃）'!A:A,0))),"未找到"),IF(LEFT(B67,1)="4",IFERROR(IF(INDEX("",MATCH(VALUE(LEFT(B67,4)),组件分表!A:A,0))=0,"",INDEX("",MATCH(VALUE(LEFT(B67,4)),组件分表!A:A,0))),"未找到"),"不匹配"))))</f>
        <v>未找到</v>
      </c>
      <c r="AB67" s="44">
        <f>IF(LEFT(B67,1)="1",IFERROR(INDEX(单位卡分表!I:I,MATCH(B67,单位卡分表!A:A,0)),"未找到"),IF(LEFT(B67,1)="2",IFERROR(INDEX(技能卡分表!I:I,MATCH(B67,技能卡分表!A:A,0)),"未找到"),IF(LEFT(B67,1)="3",IFERROR(INDEX('永久加成分表（废弃）'!I:I,MATCH(B67,'永久加成分表（废弃）'!A:A,0)),"未找到"),IF(LEFT(B67,1)="4",IFERROR(INDEX(组件分表!I:I,MATCH(VALUE(LEFT(B67,4)),组件分表!A:A,0)),"未找到"),"不匹配"))))</f>
        <v>0</v>
      </c>
      <c r="AC67" s="44" t="str">
        <f>IF(LEFT(B67,1)="1",IF(INDEX(单位卡分表!N:N,MATCH(B67,单位卡分表!A:A,0))=0,"",INDEX(单位卡分表!N:N,MATCH(B67,单位卡分表!A:A,0))),IF(AND(LEFT(B67,1)="4",C67=5),B67*100+1,""))</f>
        <v/>
      </c>
    </row>
    <row r="68" spans="1:29">
      <c r="A68" s="44" t="str">
        <f>IF(卡牌数值表!D68=0,"",卡牌数值表!D68)</f>
        <v/>
      </c>
      <c r="B68" s="44">
        <f>卡牌数值表!C68</f>
        <v>10073</v>
      </c>
      <c r="C68" s="44">
        <f>IF(LEFT(B68,1)="1",IFERROR(INDEX(单位卡分表!C:C,MATCH(B68,单位卡分表!A:A,0)),"未找到"),IF(LEFT(B68,1)="2",IFERROR(INDEX(技能卡分表!C:C,MATCH(B68,技能卡分表!A:A,0)),"未找到"),IF(LEFT(B68,1)="3",IFERROR(INDEX('永久加成分表（废弃）'!C:C,MATCH(B68,'永久加成分表（废弃）'!A:A,0)),"未找到"),IF(LEFT(B68,1)="4",IFERROR(INDEX(组件分表!D:D,MATCH(VALUE(LEFT(B68,4)),组件分表!A:A,0)),"未找到"),"不匹配"))))</f>
        <v>1</v>
      </c>
      <c r="D68" s="44">
        <f>IF(LEFT(B68,1)="1",IFERROR(INDEX(单位卡分表!E:E,MATCH(B68,单位卡分表!A:A,0)),"未找到"),IF(LEFT(B68,1)="2",IFERROR(INDEX(技能卡分表!E:E,MATCH(B68,技能卡分表!A:A,0)),"未找到"),IF(LEFT(B68,1)="3",IFERROR(INDEX('永久加成分表（废弃）'!E:E,MATCH(B68,'永久加成分表（废弃）'!A:A,0)),"未找到"),IF(LEFT(B68,1)="4",IFERROR(IF(INDEX(组件分表!D:D,MATCH(VALUE(LEFT(B68,4)),组件分表!A:A,0))=5,"",INDEX(组件分表!Y:Y,MATCH(VALUE(LEFT(B68,4)),组件分表!A:A,0))),"未找到"),"不匹配"))))</f>
        <v>1</v>
      </c>
      <c r="E68" s="44">
        <f t="shared" si="0"/>
        <v>73</v>
      </c>
      <c r="F68" s="44">
        <f>IF(LEFT(B68,1)="1",IFERROR(INDEX(单位卡分表!AL:AL,MATCH(B68,单位卡分表!A:A,0)),"未找到"),IF(LEFT(B68,1)="2",IFERROR(INDEX(技能卡分表!AJ:AJ,MATCH(B68,技能卡分表!A:A,0)),"未找到"),IF(LEFT(B68,1)="3",IFERROR(INDEX('永久加成分表（废弃）'!AC:AC,MATCH(B68,'永久加成分表（废弃）'!A:A,0)),"未找到"),IF(LEFT(B68,1)="4",IFERROR(IF(INDEX(组件分表!D:D,MATCH(VALUE(LEFT(B68,4)),组件分表!A:A,0))=5,"",INDEX(组件分表!Z:Z,MATCH(VALUE(LEFT(B68,4)),组件分表!A:A,0))),"未找到"),"不匹配"))))</f>
        <v>0</v>
      </c>
      <c r="G68" s="44">
        <f>IF(LEFT($B68,1)="1",IFERROR(INDEX(单位卡分表!F:F,MATCH($B68,单位卡分表!A:A,0)),"未找到"),IF(LEFT($B68,1)="2",IFERROR(INDEX(技能卡分表!F:F,MATCH($B68,技能卡分表!A:A,0)),"未找到"),IF(LEFT($B68,1)="3",IFERROR(INDEX('永久加成分表（废弃）'!F:F,MATCH($B68,'永久加成分表（废弃）'!A:A,0)),"未找到"),IF(LEFT($B68,1)="4",IFERROR(IF(INDEX(组件分表!D:D,MATCH(VALUE(LEFT($B68,4)),组件分表!A:A,0))=5,"",INDEX(组件分表!AA:AA,MATCH(VALUE(LEFT($B68,4)),组件分表!A:A,0))),"未找到"),"不匹配"))))</f>
        <v>3</v>
      </c>
      <c r="H68" s="44">
        <f>IF(LEFT($B68,1)="1",IFERROR(INDEX(单位卡分表!H:H,MATCH($B68,单位卡分表!A:A,0)),"未找到"),IF(LEFT($B68,1)="2",IFERROR(INDEX(技能卡分表!H:H,MATCH($B68,技能卡分表!A:A,0)),"未找到"),IF(LEFT($B68,1)="3",IFERROR(INDEX('永久加成分表（废弃）'!H:H,MATCH($B68,'永久加成分表（废弃）'!A:A,0)),"未找到"),IF(LEFT($B68,1)="4",RIGHT($B68,1),"不匹配"))))</f>
        <v>3</v>
      </c>
      <c r="I68" s="44">
        <f>卡牌数值表!J68</f>
        <v>0</v>
      </c>
      <c r="J68" s="44">
        <f>IF(卡牌数值表!L68=0,"",卡牌数值表!L68)</f>
        <v>2</v>
      </c>
      <c r="K68" s="44">
        <f>IF(卡牌数值表!M68=0,"",卡牌数值表!M68)</f>
        <v>60</v>
      </c>
      <c r="L68" s="44">
        <f>IF(卡牌数值表!N68=0,"",卡牌数值表!N68)</f>
        <v>13.6</v>
      </c>
      <c r="M68" s="44">
        <f>IF(卡牌数值表!O68=0,"",卡牌数值表!O68)</f>
        <v>0.65</v>
      </c>
      <c r="N68" s="44">
        <f>IF(卡牌数值表!P68=0,"",卡牌数值表!P68)</f>
        <v>0.12</v>
      </c>
      <c r="O68" s="44">
        <f>IF(卡牌数值表!Q68=0,"",卡牌数值表!Q68)</f>
        <v>1.66</v>
      </c>
      <c r="P68" s="44">
        <f>IF(卡牌数值表!R68=0,"",卡牌数值表!R68)</f>
        <v>1.47</v>
      </c>
      <c r="Q68" s="44" t="str">
        <f>IF(卡牌数值表!S68=0,"",卡牌数值表!S68)</f>
        <v/>
      </c>
      <c r="R68" s="44">
        <f>IF(OR(LEFT(B68,1)="1",LEFT(B68,1)="2"),卡牌数值表!H68,IF(AND(LEFT(B68,1)="4",C68&lt;&gt;5),卡牌数值表!H68,IF(LEFT(B68,1)="4","","")))</f>
        <v>100731</v>
      </c>
      <c r="S68" s="44">
        <f>IF(LEFT(B68,1)="1",IFERROR(INDEX(单位卡分表!K:K,MATCH(B68,单位卡分表!A:A,0)),"未找到"),IF(LEFT(B68,1)="2",IFERROR(INDEX(技能卡分表!K:K,MATCH(B68,技能卡分表!A:A,0)),"未找到"),IF(LEFT(B68,1)="3",IFERROR(INDEX('永久加成分表（废弃）'!K:K,MATCH(B68,'永久加成分表（废弃）'!A:A,0)),"未找到"),IF(LEFT(B68,1)="4",IFERROR(IF(INDEX(组件分表!D:D,MATCH(VALUE(LEFT(B68,4)),组件分表!A:A,0))=5,"",INDEX(组件分表!AB:AB,MATCH(VALUE(LEFT(B68,4)),组件分表!A:A,0))),"未找到"),"不匹配"))))</f>
        <v>1</v>
      </c>
      <c r="T68" s="44">
        <f>IF(LEFT(B68,1)="1",IFERROR(INDEX(单位卡分表!L:L,MATCH(B68,单位卡分表!A:A,0)),"未找到"),IF(LEFT(B68,1)="2",IFERROR(INDEX(技能卡分表!L:L,MATCH(B68,技能卡分表!A:A,0)),"未找到"),IF(LEFT(B68,1)="3",IFERROR(INDEX('永久加成分表（废弃）'!L:L,MATCH(B68,'永久加成分表（废弃）'!A:A,0)),"未找到"),IF(LEFT(B68,1)="4",IFERROR(IF(INDEX(组件分表!D:D,MATCH(VALUE(LEFT(B68,4)),组件分表!A:A,0))=5,"",INDEX(组件分表!AC:AC,MATCH(VALUE(LEFT(B68,4)),组件分表!A:A,0))),"未找到"),"不匹配"))))</f>
        <v>4</v>
      </c>
      <c r="U68" s="44"/>
      <c r="V68" s="44"/>
      <c r="W68" s="44" t="str">
        <f>IF(LEFT(B68,1)="1",IFERROR(IF(INDEX(单位卡分表!W:W,MATCH(B68,单位卡分表!A:A,0))=0,"",INDEX(单位卡分表!W:W,MATCH(B68,单位卡分表!A:A,0))),"未找到"),IF(LEFT(B68,1)="2",IFERROR(IF(INDEX(技能卡分表!W:W,MATCH(B68,技能卡分表!A:A,0))=0,"",INDEX(技能卡分表!W:W,MATCH(B68,技能卡分表!A:A,0))),"未找到"),IF(LEFT(B68,1)="3",IFERROR(IF(INDEX('永久加成分表（废弃）'!U:U,MATCH(B68,'永久加成分表（废弃）'!A:A,0))=0,"",INDEX('永久加成分表（废弃）'!U:U,MATCH(B68,'永久加成分表（废弃）'!A:A,0))),"未找到"),IF(LEFT(B68,1)="4",IFERROR(IF(INDEX("",MATCH(VALUE(LEFT(B68,4)),组件分表!A:A,0))=0,"",INDEX("",MATCH(VALUE(LEFT(B68,4)),组件分表!A:A,0))),"未找到"),"不匹配"))))</f>
        <v/>
      </c>
      <c r="X68" s="44" t="str">
        <f>IF(LEFT(B68,1)="1",IFERROR(IF(INDEX(单位卡分表!X:X,MATCH(B68,单位卡分表!A:A,0))=0,"",INDEX(单位卡分表!X:X,MATCH(B68,单位卡分表!A:A,0))),"未找到"),IF(LEFT(B68,1)="2",IFERROR(IF(INDEX(技能卡分表!X:X,MATCH(B68,技能卡分表!A:A,0))=0,"",INDEX(技能卡分表!X:X,MATCH(B68,技能卡分表!A:A,0))),"未找到"),IF(LEFT(B68,1)="3",IFERROR(IF(INDEX('永久加成分表（废弃）'!V:V,MATCH(B68,'永久加成分表（废弃）'!A:A,0))=0,"",INDEX('永久加成分表（废弃）'!V:V,MATCH(B68,'永久加成分表（废弃）'!A:A,0))),"未找到"),IF(LEFT(B68,1)="4",IFERROR(IF(INDEX("",MATCH(VALUE(LEFT(B68,4)),组件分表!A:A,0))=0,"",INDEX("",MATCH(VALUE(LEFT(B68,4)),组件分表!A:A,0))),"未找到"),"不匹配"))))</f>
        <v/>
      </c>
      <c r="Y68" s="44" t="str">
        <f>IF(LEFT(B68,1)="1",IFERROR(IF(INDEX(单位卡分表!Y:Y,MATCH(B68,单位卡分表!A:A,0))=0,"",INDEX(单位卡分表!Y:Y,MATCH(B68,单位卡分表!A:A,0))),"未找到"),IF(LEFT(B68,1)="2",IFERROR(IF(INDEX(技能卡分表!Y:Y,MATCH(B68,技能卡分表!A:A,0))=0,"",INDEX(技能卡分表!Y:Y,MATCH(B68,技能卡分表!A:A,0))),"未找到"),IF(LEFT(B68,1)="3",IFERROR(IF(INDEX('永久加成分表（废弃）'!W:W,MATCH(B68,'永久加成分表（废弃）'!A:A,0))=0,"",INDEX('永久加成分表（废弃）'!W:W,MATCH(B68,'永久加成分表（废弃）'!A:A,0))),"未找到"),IF(LEFT(B68,1)="4",IFERROR(IF(INDEX("",MATCH(VALUE(LEFT(B68,4)),组件分表!A:A,0))=0,"",INDEX("",MATCH(VALUE(LEFT(B68,4)),组件分表!A:A,0))),"未找到"),"不匹配"))))</f>
        <v/>
      </c>
      <c r="Z68" s="44" t="str">
        <f>IF(LEFT(B68,1)="1",IFERROR(IF(INDEX("",MATCH(B68,单位卡分表!A:A,0))=0,"",INDEX("",MATCH(B68,单位卡分表!A:A,0))),"未找到"),IF(LEFT(B68,1)="2",IFERROR(IF(INDEX(技能卡分表!Z:Z,MATCH(B68,技能卡分表!A:A,0))=0,"",INDEX(技能卡分表!Z:Z,MATCH(B68,技能卡分表!A:A,0))),"未找到"),IF(LEFT(B68,1)="3",IFERROR(IF(INDEX('永久加成分表（废弃）'!X:X,MATCH(B68,'永久加成分表（废弃）'!A:A,0))=0,"",INDEX('永久加成分表（废弃）'!X:X,MATCH(B68,'永久加成分表（废弃）'!A:A,0))),"未找到"),IF(LEFT(B68,1)="4",IFERROR(IF(INDEX(组件分表!U:U,MATCH(VALUE(LEFT(B68,4)),组件分表!A:A,0))=0,"",INDEX(组件分表!U:U,MATCH(VALUE(LEFT(B68,4)),组件分表!A:A,0))),"未找到"),"不匹配"))))</f>
        <v>未找到</v>
      </c>
      <c r="AA68" s="44" t="str">
        <f>IF(LEFT(B68,1)="1",IFERROR(IF(INDEX("",MATCH(B68,单位卡分表!A:A,0))=0,"",INDEX("",MATCH(B68,单位卡分表!A:A,0))),"未找到"),IF(LEFT(B68,1)="2",IFERROR(IF(INDEX(技能卡分表!AA:AA,MATCH(B68,技能卡分表!A:A,0))=0,"",INDEX(技能卡分表!AA:AA,MATCH(B68,技能卡分表!A:A,0))),"未找到"),IF(LEFT(B68,1)="3",IFERROR(IF(INDEX("",MATCH(B68,'永久加成分表（废弃）'!A:A,0))=0,"",INDEX("",MATCH(B68,'永久加成分表（废弃）'!A:A,0))),"未找到"),IF(LEFT(B68,1)="4",IFERROR(IF(INDEX("",MATCH(VALUE(LEFT(B68,4)),组件分表!A:A,0))=0,"",INDEX("",MATCH(VALUE(LEFT(B68,4)),组件分表!A:A,0))),"未找到"),"不匹配"))))</f>
        <v>未找到</v>
      </c>
      <c r="AB68" s="44">
        <f>IF(LEFT(B68,1)="1",IFERROR(INDEX(单位卡分表!I:I,MATCH(B68,单位卡分表!A:A,0)),"未找到"),IF(LEFT(B68,1)="2",IFERROR(INDEX(技能卡分表!I:I,MATCH(B68,技能卡分表!A:A,0)),"未找到"),IF(LEFT(B68,1)="3",IFERROR(INDEX('永久加成分表（废弃）'!I:I,MATCH(B68,'永久加成分表（废弃）'!A:A,0)),"未找到"),IF(LEFT(B68,1)="4",IFERROR(INDEX(组件分表!I:I,MATCH(VALUE(LEFT(B68,4)),组件分表!A:A,0)),"未找到"),"不匹配"))))</f>
        <v>0</v>
      </c>
      <c r="AC68" s="44" t="str">
        <f>IF(LEFT(B68,1)="1",IF(INDEX(单位卡分表!N:N,MATCH(B68,单位卡分表!A:A,0))=0,"",INDEX(单位卡分表!N:N,MATCH(B68,单位卡分表!A:A,0))),IF(AND(LEFT(B68,1)="4",C68=5),B68*100+1,""))</f>
        <v/>
      </c>
    </row>
    <row r="69" spans="1:29">
      <c r="A69" s="44" t="str">
        <f>IF(卡牌数值表!D69=0,"",卡牌数值表!D69)</f>
        <v>##</v>
      </c>
      <c r="B69" s="44">
        <f>卡牌数值表!C69</f>
        <v>10074</v>
      </c>
      <c r="C69" s="44">
        <f>IF(LEFT(B69,1)="1",IFERROR(INDEX(单位卡分表!C:C,MATCH(B69,单位卡分表!A:A,0)),"未找到"),IF(LEFT(B69,1)="2",IFERROR(INDEX(技能卡分表!C:C,MATCH(B69,技能卡分表!A:A,0)),"未找到"),IF(LEFT(B69,1)="3",IFERROR(INDEX('永久加成分表（废弃）'!C:C,MATCH(B69,'永久加成分表（废弃）'!A:A,0)),"未找到"),IF(LEFT(B69,1)="4",IFERROR(INDEX(组件分表!D:D,MATCH(VALUE(LEFT(B69,4)),组件分表!A:A,0)),"未找到"),"不匹配"))))</f>
        <v>1</v>
      </c>
      <c r="D69" s="44">
        <f>IF(LEFT(B69,1)="1",IFERROR(INDEX(单位卡分表!E:E,MATCH(B69,单位卡分表!A:A,0)),"未找到"),IF(LEFT(B69,1)="2",IFERROR(INDEX(技能卡分表!E:E,MATCH(B69,技能卡分表!A:A,0)),"未找到"),IF(LEFT(B69,1)="3",IFERROR(INDEX('永久加成分表（废弃）'!E:E,MATCH(B69,'永久加成分表（废弃）'!A:A,0)),"未找到"),IF(LEFT(B69,1)="4",IFERROR(IF(INDEX(组件分表!D:D,MATCH(VALUE(LEFT(B69,4)),组件分表!A:A,0))=5,"",INDEX(组件分表!Y:Y,MATCH(VALUE(LEFT(B69,4)),组件分表!A:A,0))),"未找到"),"不匹配"))))</f>
        <v>1</v>
      </c>
      <c r="E69" s="44">
        <f t="shared" ref="E69:E132" si="1">IF(LEFT(B69,1)="1",B69-10000,IF(LEFT(B69,1)="2",B69-20000,IF(LEFT(B69,1)="3",B69-30000,IF(LEFT(B69,1)="4",B69-40000,0))))</f>
        <v>74</v>
      </c>
      <c r="F69" s="44">
        <f>IF(LEFT(B69,1)="1",IFERROR(INDEX(单位卡分表!AL:AL,MATCH(B69,单位卡分表!A:A,0)),"未找到"),IF(LEFT(B69,1)="2",IFERROR(INDEX(技能卡分表!AJ:AJ,MATCH(B69,技能卡分表!A:A,0)),"未找到"),IF(LEFT(B69,1)="3",IFERROR(INDEX('永久加成分表（废弃）'!AC:AC,MATCH(B69,'永久加成分表（废弃）'!A:A,0)),"未找到"),IF(LEFT(B69,1)="4",IFERROR(IF(INDEX(组件分表!D:D,MATCH(VALUE(LEFT(B69,4)),组件分表!A:A,0))=5,"",INDEX(组件分表!Z:Z,MATCH(VALUE(LEFT(B69,4)),组件分表!A:A,0))),"未找到"),"不匹配"))))</f>
        <v>0</v>
      </c>
      <c r="G69" s="44">
        <f>IF(LEFT($B69,1)="1",IFERROR(INDEX(单位卡分表!F:F,MATCH($B69,单位卡分表!A:A,0)),"未找到"),IF(LEFT($B69,1)="2",IFERROR(INDEX(技能卡分表!F:F,MATCH($B69,技能卡分表!A:A,0)),"未找到"),IF(LEFT($B69,1)="3",IFERROR(INDEX('永久加成分表（废弃）'!F:F,MATCH($B69,'永久加成分表（废弃）'!A:A,0)),"未找到"),IF(LEFT($B69,1)="4",IFERROR(IF(INDEX(组件分表!D:D,MATCH(VALUE(LEFT($B69,4)),组件分表!A:A,0))=5,"",INDEX(组件分表!AA:AA,MATCH(VALUE(LEFT($B69,4)),组件分表!A:A,0))),"未找到"),"不匹配"))))</f>
        <v>3</v>
      </c>
      <c r="H69" s="44">
        <f>IF(LEFT($B69,1)="1",IFERROR(INDEX(单位卡分表!H:H,MATCH($B69,单位卡分表!A:A,0)),"未找到"),IF(LEFT($B69,1)="2",IFERROR(INDEX(技能卡分表!H:H,MATCH($B69,技能卡分表!A:A,0)),"未找到"),IF(LEFT($B69,1)="3",IFERROR(INDEX('永久加成分表（废弃）'!H:H,MATCH($B69,'永久加成分表（废弃）'!A:A,0)),"未找到"),IF(LEFT($B69,1)="4",RIGHT($B69,1),"不匹配"))))</f>
        <v>1</v>
      </c>
      <c r="I69" s="44">
        <f>卡牌数值表!J69</f>
        <v>0</v>
      </c>
      <c r="J69" s="44">
        <f>IF(卡牌数值表!L69=0,"",卡牌数值表!L69)</f>
        <v>8</v>
      </c>
      <c r="K69" s="44">
        <f>IF(卡牌数值表!M69=0,"",卡牌数值表!M69)</f>
        <v>20</v>
      </c>
      <c r="L69" s="44">
        <f>IF(卡牌数值表!N69=0,"",卡牌数值表!N69)</f>
        <v>13.6</v>
      </c>
      <c r="M69" s="44">
        <f>IF(卡牌数值表!O69=0,"",卡牌数值表!O69)</f>
        <v>0.65</v>
      </c>
      <c r="N69" s="44">
        <f>IF(卡牌数值表!P69=0,"",卡牌数值表!P69)</f>
        <v>0.12</v>
      </c>
      <c r="O69" s="44">
        <f>IF(卡牌数值表!Q69=0,"",卡牌数值表!Q69)</f>
        <v>1.66</v>
      </c>
      <c r="P69" s="44">
        <f>IF(卡牌数值表!R69=0,"",卡牌数值表!R69)</f>
        <v>1.47</v>
      </c>
      <c r="Q69" s="44" t="str">
        <f>IF(卡牌数值表!S69=0,"",卡牌数值表!S69)</f>
        <v/>
      </c>
      <c r="R69" s="44">
        <f>IF(OR(LEFT(B69,1)="1",LEFT(B69,1)="2"),卡牌数值表!H69,IF(AND(LEFT(B69,1)="4",C69&lt;&gt;5),卡牌数值表!H69,IF(LEFT(B69,1)="4","","")))</f>
        <v>100741</v>
      </c>
      <c r="S69" s="44">
        <f>IF(LEFT(B69,1)="1",IFERROR(INDEX(单位卡分表!K:K,MATCH(B69,单位卡分表!A:A,0)),"未找到"),IF(LEFT(B69,1)="2",IFERROR(INDEX(技能卡分表!K:K,MATCH(B69,技能卡分表!A:A,0)),"未找到"),IF(LEFT(B69,1)="3",IFERROR(INDEX('永久加成分表（废弃）'!K:K,MATCH(B69,'永久加成分表（废弃）'!A:A,0)),"未找到"),IF(LEFT(B69,1)="4",IFERROR(IF(INDEX(组件分表!D:D,MATCH(VALUE(LEFT(B69,4)),组件分表!A:A,0))=5,"",INDEX(组件分表!AB:AB,MATCH(VALUE(LEFT(B69,4)),组件分表!A:A,0))),"未找到"),"不匹配"))))</f>
        <v>1</v>
      </c>
      <c r="T69" s="44">
        <f>IF(LEFT(B69,1)="1",IFERROR(INDEX(单位卡分表!L:L,MATCH(B69,单位卡分表!A:A,0)),"未找到"),IF(LEFT(B69,1)="2",IFERROR(INDEX(技能卡分表!L:L,MATCH(B69,技能卡分表!A:A,0)),"未找到"),IF(LEFT(B69,1)="3",IFERROR(INDEX('永久加成分表（废弃）'!L:L,MATCH(B69,'永久加成分表（废弃）'!A:A,0)),"未找到"),IF(LEFT(B69,1)="4",IFERROR(IF(INDEX(组件分表!D:D,MATCH(VALUE(LEFT(B69,4)),组件分表!A:A,0))=5,"",INDEX(组件分表!AC:AC,MATCH(VALUE(LEFT(B69,4)),组件分表!A:A,0))),"未找到"),"不匹配"))))</f>
        <v>5</v>
      </c>
      <c r="U69" s="44"/>
      <c r="V69" s="44"/>
      <c r="W69" s="44" t="str">
        <f>IF(LEFT(B69,1)="1",IFERROR(IF(INDEX(单位卡分表!W:W,MATCH(B69,单位卡分表!A:A,0))=0,"",INDEX(单位卡分表!W:W,MATCH(B69,单位卡分表!A:A,0))),"未找到"),IF(LEFT(B69,1)="2",IFERROR(IF(INDEX(技能卡分表!W:W,MATCH(B69,技能卡分表!A:A,0))=0,"",INDEX(技能卡分表!W:W,MATCH(B69,技能卡分表!A:A,0))),"未找到"),IF(LEFT(B69,1)="3",IFERROR(IF(INDEX('永久加成分表（废弃）'!U:U,MATCH(B69,'永久加成分表（废弃）'!A:A,0))=0,"",INDEX('永久加成分表（废弃）'!U:U,MATCH(B69,'永久加成分表（废弃）'!A:A,0))),"未找到"),IF(LEFT(B69,1)="4",IFERROR(IF(INDEX("",MATCH(VALUE(LEFT(B69,4)),组件分表!A:A,0))=0,"",INDEX("",MATCH(VALUE(LEFT(B69,4)),组件分表!A:A,0))),"未找到"),"不匹配"))))</f>
        <v/>
      </c>
      <c r="X69" s="44" t="str">
        <f>IF(LEFT(B69,1)="1",IFERROR(IF(INDEX(单位卡分表!X:X,MATCH(B69,单位卡分表!A:A,0))=0,"",INDEX(单位卡分表!X:X,MATCH(B69,单位卡分表!A:A,0))),"未找到"),IF(LEFT(B69,1)="2",IFERROR(IF(INDEX(技能卡分表!X:X,MATCH(B69,技能卡分表!A:A,0))=0,"",INDEX(技能卡分表!X:X,MATCH(B69,技能卡分表!A:A,0))),"未找到"),IF(LEFT(B69,1)="3",IFERROR(IF(INDEX('永久加成分表（废弃）'!V:V,MATCH(B69,'永久加成分表（废弃）'!A:A,0))=0,"",INDEX('永久加成分表（废弃）'!V:V,MATCH(B69,'永久加成分表（废弃）'!A:A,0))),"未找到"),IF(LEFT(B69,1)="4",IFERROR(IF(INDEX("",MATCH(VALUE(LEFT(B69,4)),组件分表!A:A,0))=0,"",INDEX("",MATCH(VALUE(LEFT(B69,4)),组件分表!A:A,0))),"未找到"),"不匹配"))))</f>
        <v/>
      </c>
      <c r="Y69" s="44" t="str">
        <f>IF(LEFT(B69,1)="1",IFERROR(IF(INDEX(单位卡分表!Y:Y,MATCH(B69,单位卡分表!A:A,0))=0,"",INDEX(单位卡分表!Y:Y,MATCH(B69,单位卡分表!A:A,0))),"未找到"),IF(LEFT(B69,1)="2",IFERROR(IF(INDEX(技能卡分表!Y:Y,MATCH(B69,技能卡分表!A:A,0))=0,"",INDEX(技能卡分表!Y:Y,MATCH(B69,技能卡分表!A:A,0))),"未找到"),IF(LEFT(B69,1)="3",IFERROR(IF(INDEX('永久加成分表（废弃）'!W:W,MATCH(B69,'永久加成分表（废弃）'!A:A,0))=0,"",INDEX('永久加成分表（废弃）'!W:W,MATCH(B69,'永久加成分表（废弃）'!A:A,0))),"未找到"),IF(LEFT(B69,1)="4",IFERROR(IF(INDEX("",MATCH(VALUE(LEFT(B69,4)),组件分表!A:A,0))=0,"",INDEX("",MATCH(VALUE(LEFT(B69,4)),组件分表!A:A,0))),"未找到"),"不匹配"))))</f>
        <v/>
      </c>
      <c r="Z69" s="44" t="str">
        <f>IF(LEFT(B69,1)="1",IFERROR(IF(INDEX("",MATCH(B69,单位卡分表!A:A,0))=0,"",INDEX("",MATCH(B69,单位卡分表!A:A,0))),"未找到"),IF(LEFT(B69,1)="2",IFERROR(IF(INDEX(技能卡分表!Z:Z,MATCH(B69,技能卡分表!A:A,0))=0,"",INDEX(技能卡分表!Z:Z,MATCH(B69,技能卡分表!A:A,0))),"未找到"),IF(LEFT(B69,1)="3",IFERROR(IF(INDEX('永久加成分表（废弃）'!X:X,MATCH(B69,'永久加成分表（废弃）'!A:A,0))=0,"",INDEX('永久加成分表（废弃）'!X:X,MATCH(B69,'永久加成分表（废弃）'!A:A,0))),"未找到"),IF(LEFT(B69,1)="4",IFERROR(IF(INDEX(组件分表!U:U,MATCH(VALUE(LEFT(B69,4)),组件分表!A:A,0))=0,"",INDEX(组件分表!U:U,MATCH(VALUE(LEFT(B69,4)),组件分表!A:A,0))),"未找到"),"不匹配"))))</f>
        <v>未找到</v>
      </c>
      <c r="AA69" s="44" t="str">
        <f>IF(LEFT(B69,1)="1",IFERROR(IF(INDEX("",MATCH(B69,单位卡分表!A:A,0))=0,"",INDEX("",MATCH(B69,单位卡分表!A:A,0))),"未找到"),IF(LEFT(B69,1)="2",IFERROR(IF(INDEX(技能卡分表!AA:AA,MATCH(B69,技能卡分表!A:A,0))=0,"",INDEX(技能卡分表!AA:AA,MATCH(B69,技能卡分表!A:A,0))),"未找到"),IF(LEFT(B69,1)="3",IFERROR(IF(INDEX("",MATCH(B69,'永久加成分表（废弃）'!A:A,0))=0,"",INDEX("",MATCH(B69,'永久加成分表（废弃）'!A:A,0))),"未找到"),IF(LEFT(B69,1)="4",IFERROR(IF(INDEX("",MATCH(VALUE(LEFT(B69,4)),组件分表!A:A,0))=0,"",INDEX("",MATCH(VALUE(LEFT(B69,4)),组件分表!A:A,0))),"未找到"),"不匹配"))))</f>
        <v>未找到</v>
      </c>
      <c r="AB69" s="44">
        <f>IF(LEFT(B69,1)="1",IFERROR(INDEX(单位卡分表!I:I,MATCH(B69,单位卡分表!A:A,0)),"未找到"),IF(LEFT(B69,1)="2",IFERROR(INDEX(技能卡分表!I:I,MATCH(B69,技能卡分表!A:A,0)),"未找到"),IF(LEFT(B69,1)="3",IFERROR(INDEX('永久加成分表（废弃）'!I:I,MATCH(B69,'永久加成分表（废弃）'!A:A,0)),"未找到"),IF(LEFT(B69,1)="4",IFERROR(INDEX(组件分表!I:I,MATCH(VALUE(LEFT(B69,4)),组件分表!A:A,0)),"未找到"),"不匹配"))))</f>
        <v>0</v>
      </c>
      <c r="AC69" s="44" t="str">
        <f>IF(LEFT(B69,1)="1",IF(INDEX(单位卡分表!N:N,MATCH(B69,单位卡分表!A:A,0))=0,"",INDEX(单位卡分表!N:N,MATCH(B69,单位卡分表!A:A,0))),IF(AND(LEFT(B69,1)="4",C69=5),B69*100+1,""))</f>
        <v/>
      </c>
    </row>
    <row r="70" spans="1:29">
      <c r="A70" s="44" t="str">
        <f>IF(卡牌数值表!D70=0,"",卡牌数值表!D70)</f>
        <v/>
      </c>
      <c r="B70" s="44">
        <f>卡牌数值表!C70</f>
        <v>10075</v>
      </c>
      <c r="C70" s="44">
        <f>IF(LEFT(B70,1)="1",IFERROR(INDEX(单位卡分表!C:C,MATCH(B70,单位卡分表!A:A,0)),"未找到"),IF(LEFT(B70,1)="2",IFERROR(INDEX(技能卡分表!C:C,MATCH(B70,技能卡分表!A:A,0)),"未找到"),IF(LEFT(B70,1)="3",IFERROR(INDEX('永久加成分表（废弃）'!C:C,MATCH(B70,'永久加成分表（废弃）'!A:A,0)),"未找到"),IF(LEFT(B70,1)="4",IFERROR(INDEX(组件分表!D:D,MATCH(VALUE(LEFT(B70,4)),组件分表!A:A,0)),"未找到"),"不匹配"))))</f>
        <v>1</v>
      </c>
      <c r="D70" s="44">
        <f>IF(LEFT(B70,1)="1",IFERROR(INDEX(单位卡分表!E:E,MATCH(B70,单位卡分表!A:A,0)),"未找到"),IF(LEFT(B70,1)="2",IFERROR(INDEX(技能卡分表!E:E,MATCH(B70,技能卡分表!A:A,0)),"未找到"),IF(LEFT(B70,1)="3",IFERROR(INDEX('永久加成分表（废弃）'!E:E,MATCH(B70,'永久加成分表（废弃）'!A:A,0)),"未找到"),IF(LEFT(B70,1)="4",IFERROR(IF(INDEX(组件分表!D:D,MATCH(VALUE(LEFT(B70,4)),组件分表!A:A,0))=5,"",INDEX(组件分表!Y:Y,MATCH(VALUE(LEFT(B70,4)),组件分表!A:A,0))),"未找到"),"不匹配"))))</f>
        <v>1</v>
      </c>
      <c r="E70" s="44">
        <f t="shared" si="1"/>
        <v>75</v>
      </c>
      <c r="F70" s="44">
        <f>IF(LEFT(B70,1)="1",IFERROR(INDEX(单位卡分表!AL:AL,MATCH(B70,单位卡分表!A:A,0)),"未找到"),IF(LEFT(B70,1)="2",IFERROR(INDEX(技能卡分表!AJ:AJ,MATCH(B70,技能卡分表!A:A,0)),"未找到"),IF(LEFT(B70,1)="3",IFERROR(INDEX('永久加成分表（废弃）'!AC:AC,MATCH(B70,'永久加成分表（废弃）'!A:A,0)),"未找到"),IF(LEFT(B70,1)="4",IFERROR(IF(INDEX(组件分表!D:D,MATCH(VALUE(LEFT(B70,4)),组件分表!A:A,0))=5,"",INDEX(组件分表!Z:Z,MATCH(VALUE(LEFT(B70,4)),组件分表!A:A,0))),"未找到"),"不匹配"))))</f>
        <v>0</v>
      </c>
      <c r="G70" s="44">
        <f>IF(LEFT($B70,1)="1",IFERROR(INDEX(单位卡分表!F:F,MATCH($B70,单位卡分表!A:A,0)),"未找到"),IF(LEFT($B70,1)="2",IFERROR(INDEX(技能卡分表!F:F,MATCH($B70,技能卡分表!A:A,0)),"未找到"),IF(LEFT($B70,1)="3",IFERROR(INDEX('永久加成分表（废弃）'!F:F,MATCH($B70,'永久加成分表（废弃）'!A:A,0)),"未找到"),IF(LEFT($B70,1)="4",IFERROR(IF(INDEX(组件分表!D:D,MATCH(VALUE(LEFT($B70,4)),组件分表!A:A,0))=5,"",INDEX(组件分表!AA:AA,MATCH(VALUE(LEFT($B70,4)),组件分表!A:A,0))),"未找到"),"不匹配"))))</f>
        <v>3</v>
      </c>
      <c r="H70" s="44">
        <f>IF(LEFT($B70,1)="1",IFERROR(INDEX(单位卡分表!H:H,MATCH($B70,单位卡分表!A:A,0)),"未找到"),IF(LEFT($B70,1)="2",IFERROR(INDEX(技能卡分表!H:H,MATCH($B70,技能卡分表!A:A,0)),"未找到"),IF(LEFT($B70,1)="3",IFERROR(INDEX('永久加成分表（废弃）'!H:H,MATCH($B70,'永久加成分表（废弃）'!A:A,0)),"未找到"),IF(LEFT($B70,1)="4",RIGHT($B70,1),"不匹配"))))</f>
        <v>2</v>
      </c>
      <c r="I70" s="44">
        <f>卡牌数值表!J70</f>
        <v>0</v>
      </c>
      <c r="J70" s="44">
        <f>IF(卡牌数值表!L70=0,"",卡牌数值表!L70)</f>
        <v>2</v>
      </c>
      <c r="K70" s="44">
        <f>IF(卡牌数值表!M70=0,"",卡牌数值表!M70)</f>
        <v>60</v>
      </c>
      <c r="L70" s="44">
        <f>IF(卡牌数值表!N70=0,"",卡牌数值表!N70)</f>
        <v>13.6</v>
      </c>
      <c r="M70" s="44">
        <f>IF(卡牌数值表!O70=0,"",卡牌数值表!O70)</f>
        <v>0.65</v>
      </c>
      <c r="N70" s="44">
        <f>IF(卡牌数值表!P70=0,"",卡牌数值表!P70)</f>
        <v>0.12</v>
      </c>
      <c r="O70" s="44">
        <f>IF(卡牌数值表!Q70=0,"",卡牌数值表!Q70)</f>
        <v>1.66</v>
      </c>
      <c r="P70" s="44">
        <f>IF(卡牌数值表!R70=0,"",卡牌数值表!R70)</f>
        <v>1.47</v>
      </c>
      <c r="Q70" s="44" t="str">
        <f>IF(卡牌数值表!S70=0,"",卡牌数值表!S70)</f>
        <v/>
      </c>
      <c r="R70" s="44">
        <f>IF(OR(LEFT(B70,1)="1",LEFT(B70,1)="2"),卡牌数值表!H70,IF(AND(LEFT(B70,1)="4",C70&lt;&gt;5),卡牌数值表!H70,IF(LEFT(B70,1)="4","","")))</f>
        <v>100751</v>
      </c>
      <c r="S70" s="44">
        <f>IF(LEFT(B70,1)="1",IFERROR(INDEX(单位卡分表!K:K,MATCH(B70,单位卡分表!A:A,0)),"未找到"),IF(LEFT(B70,1)="2",IFERROR(INDEX(技能卡分表!K:K,MATCH(B70,技能卡分表!A:A,0)),"未找到"),IF(LEFT(B70,1)="3",IFERROR(INDEX('永久加成分表（废弃）'!K:K,MATCH(B70,'永久加成分表（废弃）'!A:A,0)),"未找到"),IF(LEFT(B70,1)="4",IFERROR(IF(INDEX(组件分表!D:D,MATCH(VALUE(LEFT(B70,4)),组件分表!A:A,0))=5,"",INDEX(组件分表!AB:AB,MATCH(VALUE(LEFT(B70,4)),组件分表!A:A,0))),"未找到"),"不匹配"))))</f>
        <v>1</v>
      </c>
      <c r="T70" s="44">
        <f>IF(LEFT(B70,1)="1",IFERROR(INDEX(单位卡分表!L:L,MATCH(B70,单位卡分表!A:A,0)),"未找到"),IF(LEFT(B70,1)="2",IFERROR(INDEX(技能卡分表!L:L,MATCH(B70,技能卡分表!A:A,0)),"未找到"),IF(LEFT(B70,1)="3",IFERROR(INDEX('永久加成分表（废弃）'!L:L,MATCH(B70,'永久加成分表（废弃）'!A:A,0)),"未找到"),IF(LEFT(B70,1)="4",IFERROR(IF(INDEX(组件分表!D:D,MATCH(VALUE(LEFT(B70,4)),组件分表!A:A,0))=5,"",INDEX(组件分表!AC:AC,MATCH(VALUE(LEFT(B70,4)),组件分表!A:A,0))),"未找到"),"不匹配"))))</f>
        <v>4</v>
      </c>
      <c r="U70" s="44"/>
      <c r="V70" s="44"/>
      <c r="W70" s="44" t="str">
        <f>IF(LEFT(B70,1)="1",IFERROR(IF(INDEX(单位卡分表!W:W,MATCH(B70,单位卡分表!A:A,0))=0,"",INDEX(单位卡分表!W:W,MATCH(B70,单位卡分表!A:A,0))),"未找到"),IF(LEFT(B70,1)="2",IFERROR(IF(INDEX(技能卡分表!W:W,MATCH(B70,技能卡分表!A:A,0))=0,"",INDEX(技能卡分表!W:W,MATCH(B70,技能卡分表!A:A,0))),"未找到"),IF(LEFT(B70,1)="3",IFERROR(IF(INDEX('永久加成分表（废弃）'!U:U,MATCH(B70,'永久加成分表（废弃）'!A:A,0))=0,"",INDEX('永久加成分表（废弃）'!U:U,MATCH(B70,'永久加成分表（废弃）'!A:A,0))),"未找到"),IF(LEFT(B70,1)="4",IFERROR(IF(INDEX("",MATCH(VALUE(LEFT(B70,4)),组件分表!A:A,0))=0,"",INDEX("",MATCH(VALUE(LEFT(B70,4)),组件分表!A:A,0))),"未找到"),"不匹配"))))</f>
        <v/>
      </c>
      <c r="X70" s="44" t="str">
        <f>IF(LEFT(B70,1)="1",IFERROR(IF(INDEX(单位卡分表!X:X,MATCH(B70,单位卡分表!A:A,0))=0,"",INDEX(单位卡分表!X:X,MATCH(B70,单位卡分表!A:A,0))),"未找到"),IF(LEFT(B70,1)="2",IFERROR(IF(INDEX(技能卡分表!X:X,MATCH(B70,技能卡分表!A:A,0))=0,"",INDEX(技能卡分表!X:X,MATCH(B70,技能卡分表!A:A,0))),"未找到"),IF(LEFT(B70,1)="3",IFERROR(IF(INDEX('永久加成分表（废弃）'!V:V,MATCH(B70,'永久加成分表（废弃）'!A:A,0))=0,"",INDEX('永久加成分表（废弃）'!V:V,MATCH(B70,'永久加成分表（废弃）'!A:A,0))),"未找到"),IF(LEFT(B70,1)="4",IFERROR(IF(INDEX("",MATCH(VALUE(LEFT(B70,4)),组件分表!A:A,0))=0,"",INDEX("",MATCH(VALUE(LEFT(B70,4)),组件分表!A:A,0))),"未找到"),"不匹配"))))</f>
        <v/>
      </c>
      <c r="Y70" s="44" t="str">
        <f>IF(LEFT(B70,1)="1",IFERROR(IF(INDEX(单位卡分表!Y:Y,MATCH(B70,单位卡分表!A:A,0))=0,"",INDEX(单位卡分表!Y:Y,MATCH(B70,单位卡分表!A:A,0))),"未找到"),IF(LEFT(B70,1)="2",IFERROR(IF(INDEX(技能卡分表!Y:Y,MATCH(B70,技能卡分表!A:A,0))=0,"",INDEX(技能卡分表!Y:Y,MATCH(B70,技能卡分表!A:A,0))),"未找到"),IF(LEFT(B70,1)="3",IFERROR(IF(INDEX('永久加成分表（废弃）'!W:W,MATCH(B70,'永久加成分表（废弃）'!A:A,0))=0,"",INDEX('永久加成分表（废弃）'!W:W,MATCH(B70,'永久加成分表（废弃）'!A:A,0))),"未找到"),IF(LEFT(B70,1)="4",IFERROR(IF(INDEX("",MATCH(VALUE(LEFT(B70,4)),组件分表!A:A,0))=0,"",INDEX("",MATCH(VALUE(LEFT(B70,4)),组件分表!A:A,0))),"未找到"),"不匹配"))))</f>
        <v/>
      </c>
      <c r="Z70" s="44" t="str">
        <f>IF(LEFT(B70,1)="1",IFERROR(IF(INDEX("",MATCH(B70,单位卡分表!A:A,0))=0,"",INDEX("",MATCH(B70,单位卡分表!A:A,0))),"未找到"),IF(LEFT(B70,1)="2",IFERROR(IF(INDEX(技能卡分表!Z:Z,MATCH(B70,技能卡分表!A:A,0))=0,"",INDEX(技能卡分表!Z:Z,MATCH(B70,技能卡分表!A:A,0))),"未找到"),IF(LEFT(B70,1)="3",IFERROR(IF(INDEX('永久加成分表（废弃）'!X:X,MATCH(B70,'永久加成分表（废弃）'!A:A,0))=0,"",INDEX('永久加成分表（废弃）'!X:X,MATCH(B70,'永久加成分表（废弃）'!A:A,0))),"未找到"),IF(LEFT(B70,1)="4",IFERROR(IF(INDEX(组件分表!U:U,MATCH(VALUE(LEFT(B70,4)),组件分表!A:A,0))=0,"",INDEX(组件分表!U:U,MATCH(VALUE(LEFT(B70,4)),组件分表!A:A,0))),"未找到"),"不匹配"))))</f>
        <v>未找到</v>
      </c>
      <c r="AA70" s="44" t="str">
        <f>IF(LEFT(B70,1)="1",IFERROR(IF(INDEX("",MATCH(B70,单位卡分表!A:A,0))=0,"",INDEX("",MATCH(B70,单位卡分表!A:A,0))),"未找到"),IF(LEFT(B70,1)="2",IFERROR(IF(INDEX(技能卡分表!AA:AA,MATCH(B70,技能卡分表!A:A,0))=0,"",INDEX(技能卡分表!AA:AA,MATCH(B70,技能卡分表!A:A,0))),"未找到"),IF(LEFT(B70,1)="3",IFERROR(IF(INDEX("",MATCH(B70,'永久加成分表（废弃）'!A:A,0))=0,"",INDEX("",MATCH(B70,'永久加成分表（废弃）'!A:A,0))),"未找到"),IF(LEFT(B70,1)="4",IFERROR(IF(INDEX("",MATCH(VALUE(LEFT(B70,4)),组件分表!A:A,0))=0,"",INDEX("",MATCH(VALUE(LEFT(B70,4)),组件分表!A:A,0))),"未找到"),"不匹配"))))</f>
        <v>未找到</v>
      </c>
      <c r="AB70" s="44">
        <f>IF(LEFT(B70,1)="1",IFERROR(INDEX(单位卡分表!I:I,MATCH(B70,单位卡分表!A:A,0)),"未找到"),IF(LEFT(B70,1)="2",IFERROR(INDEX(技能卡分表!I:I,MATCH(B70,技能卡分表!A:A,0)),"未找到"),IF(LEFT(B70,1)="3",IFERROR(INDEX('永久加成分表（废弃）'!I:I,MATCH(B70,'永久加成分表（废弃）'!A:A,0)),"未找到"),IF(LEFT(B70,1)="4",IFERROR(INDEX(组件分表!I:I,MATCH(VALUE(LEFT(B70,4)),组件分表!A:A,0)),"未找到"),"不匹配"))))</f>
        <v>0</v>
      </c>
      <c r="AC70" s="44" t="str">
        <f>IF(LEFT(B70,1)="1",IF(INDEX(单位卡分表!N:N,MATCH(B70,单位卡分表!A:A,0))=0,"",INDEX(单位卡分表!N:N,MATCH(B70,单位卡分表!A:A,0))),IF(AND(LEFT(B70,1)="4",C70=5),B70*100+1,""))</f>
        <v/>
      </c>
    </row>
    <row r="71" spans="1:29">
      <c r="A71" s="44" t="str">
        <f>IF(卡牌数值表!D71=0,"",卡牌数值表!D71)</f>
        <v/>
      </c>
      <c r="B71" s="44">
        <f>卡牌数值表!C71</f>
        <v>10076</v>
      </c>
      <c r="C71" s="44">
        <f>IF(LEFT(B71,1)="1",IFERROR(INDEX(单位卡分表!C:C,MATCH(B71,单位卡分表!A:A,0)),"未找到"),IF(LEFT(B71,1)="2",IFERROR(INDEX(技能卡分表!C:C,MATCH(B71,技能卡分表!A:A,0)),"未找到"),IF(LEFT(B71,1)="3",IFERROR(INDEX('永久加成分表（废弃）'!C:C,MATCH(B71,'永久加成分表（废弃）'!A:A,0)),"未找到"),IF(LEFT(B71,1)="4",IFERROR(INDEX(组件分表!D:D,MATCH(VALUE(LEFT(B71,4)),组件分表!A:A,0)),"未找到"),"不匹配"))))</f>
        <v>1</v>
      </c>
      <c r="D71" s="44">
        <f>IF(LEFT(B71,1)="1",IFERROR(INDEX(单位卡分表!E:E,MATCH(B71,单位卡分表!A:A,0)),"未找到"),IF(LEFT(B71,1)="2",IFERROR(INDEX(技能卡分表!E:E,MATCH(B71,技能卡分表!A:A,0)),"未找到"),IF(LEFT(B71,1)="3",IFERROR(INDEX('永久加成分表（废弃）'!E:E,MATCH(B71,'永久加成分表（废弃）'!A:A,0)),"未找到"),IF(LEFT(B71,1)="4",IFERROR(IF(INDEX(组件分表!D:D,MATCH(VALUE(LEFT(B71,4)),组件分表!A:A,0))=5,"",INDEX(组件分表!Y:Y,MATCH(VALUE(LEFT(B71,4)),组件分表!A:A,0))),"未找到"),"不匹配"))))</f>
        <v>1</v>
      </c>
      <c r="E71" s="44">
        <f t="shared" si="1"/>
        <v>76</v>
      </c>
      <c r="F71" s="44">
        <f>IF(LEFT(B71,1)="1",IFERROR(INDEX(单位卡分表!AL:AL,MATCH(B71,单位卡分表!A:A,0)),"未找到"),IF(LEFT(B71,1)="2",IFERROR(INDEX(技能卡分表!AJ:AJ,MATCH(B71,技能卡分表!A:A,0)),"未找到"),IF(LEFT(B71,1)="3",IFERROR(INDEX('永久加成分表（废弃）'!AC:AC,MATCH(B71,'永久加成分表（废弃）'!A:A,0)),"未找到"),IF(LEFT(B71,1)="4",IFERROR(IF(INDEX(组件分表!D:D,MATCH(VALUE(LEFT(B71,4)),组件分表!A:A,0))=5,"",INDEX(组件分表!Z:Z,MATCH(VALUE(LEFT(B71,4)),组件分表!A:A,0))),"未找到"),"不匹配"))))</f>
        <v>0</v>
      </c>
      <c r="G71" s="44">
        <f>IF(LEFT($B71,1)="1",IFERROR(INDEX(单位卡分表!F:F,MATCH($B71,单位卡分表!A:A,0)),"未找到"),IF(LEFT($B71,1)="2",IFERROR(INDEX(技能卡分表!F:F,MATCH($B71,技能卡分表!A:A,0)),"未找到"),IF(LEFT($B71,1)="3",IFERROR(INDEX('永久加成分表（废弃）'!F:F,MATCH($B71,'永久加成分表（废弃）'!A:A,0)),"未找到"),IF(LEFT($B71,1)="4",IFERROR(IF(INDEX(组件分表!D:D,MATCH(VALUE(LEFT($B71,4)),组件分表!A:A,0))=5,"",INDEX(组件分表!AA:AA,MATCH(VALUE(LEFT($B71,4)),组件分表!A:A,0))),"未找到"),"不匹配"))))</f>
        <v>3</v>
      </c>
      <c r="H71" s="44">
        <f>IF(LEFT($B71,1)="1",IFERROR(INDEX(单位卡分表!H:H,MATCH($B71,单位卡分表!A:A,0)),"未找到"),IF(LEFT($B71,1)="2",IFERROR(INDEX(技能卡分表!H:H,MATCH($B71,技能卡分表!A:A,0)),"未找到"),IF(LEFT($B71,1)="3",IFERROR(INDEX('永久加成分表（废弃）'!H:H,MATCH($B71,'永久加成分表（废弃）'!A:A,0)),"未找到"),IF(LEFT($B71,1)="4",RIGHT($B71,1),"不匹配"))))</f>
        <v>3</v>
      </c>
      <c r="I71" s="44">
        <f>卡牌数值表!J71</f>
        <v>0</v>
      </c>
      <c r="J71" s="44">
        <f>IF(卡牌数值表!L71=0,"",卡牌数值表!L71)</f>
        <v>2</v>
      </c>
      <c r="K71" s="44">
        <f>IF(卡牌数值表!M71=0,"",卡牌数值表!M71)</f>
        <v>60</v>
      </c>
      <c r="L71" s="44">
        <f>IF(卡牌数值表!N71=0,"",卡牌数值表!N71)</f>
        <v>13.6</v>
      </c>
      <c r="M71" s="44">
        <f>IF(卡牌数值表!O71=0,"",卡牌数值表!O71)</f>
        <v>0.65</v>
      </c>
      <c r="N71" s="44">
        <f>IF(卡牌数值表!P71=0,"",卡牌数值表!P71)</f>
        <v>0.12</v>
      </c>
      <c r="O71" s="44">
        <f>IF(卡牌数值表!Q71=0,"",卡牌数值表!Q71)</f>
        <v>1.66</v>
      </c>
      <c r="P71" s="44">
        <f>IF(卡牌数值表!R71=0,"",卡牌数值表!R71)</f>
        <v>1.47</v>
      </c>
      <c r="Q71" s="44" t="str">
        <f>IF(卡牌数值表!S71=0,"",卡牌数值表!S71)</f>
        <v/>
      </c>
      <c r="R71" s="44">
        <f>IF(OR(LEFT(B71,1)="1",LEFT(B71,1)="2"),卡牌数值表!H71,IF(AND(LEFT(B71,1)="4",C71&lt;&gt;5),卡牌数值表!H71,IF(LEFT(B71,1)="4","","")))</f>
        <v>100761</v>
      </c>
      <c r="S71" s="44">
        <f>IF(LEFT(B71,1)="1",IFERROR(INDEX(单位卡分表!K:K,MATCH(B71,单位卡分表!A:A,0)),"未找到"),IF(LEFT(B71,1)="2",IFERROR(INDEX(技能卡分表!K:K,MATCH(B71,技能卡分表!A:A,0)),"未找到"),IF(LEFT(B71,1)="3",IFERROR(INDEX('永久加成分表（废弃）'!K:K,MATCH(B71,'永久加成分表（废弃）'!A:A,0)),"未找到"),IF(LEFT(B71,1)="4",IFERROR(IF(INDEX(组件分表!D:D,MATCH(VALUE(LEFT(B71,4)),组件分表!A:A,0))=5,"",INDEX(组件分表!AB:AB,MATCH(VALUE(LEFT(B71,4)),组件分表!A:A,0))),"未找到"),"不匹配"))))</f>
        <v>1</v>
      </c>
      <c r="T71" s="44">
        <f>IF(LEFT(B71,1)="1",IFERROR(INDEX(单位卡分表!L:L,MATCH(B71,单位卡分表!A:A,0)),"未找到"),IF(LEFT(B71,1)="2",IFERROR(INDEX(技能卡分表!L:L,MATCH(B71,技能卡分表!A:A,0)),"未找到"),IF(LEFT(B71,1)="3",IFERROR(INDEX('永久加成分表（废弃）'!L:L,MATCH(B71,'永久加成分表（废弃）'!A:A,0)),"未找到"),IF(LEFT(B71,1)="4",IFERROR(IF(INDEX(组件分表!D:D,MATCH(VALUE(LEFT(B71,4)),组件分表!A:A,0))=5,"",INDEX(组件分表!AC:AC,MATCH(VALUE(LEFT(B71,4)),组件分表!A:A,0))),"未找到"),"不匹配"))))</f>
        <v>5</v>
      </c>
      <c r="U71" s="44"/>
      <c r="V71" s="44"/>
      <c r="W71" s="44" t="str">
        <f>IF(LEFT(B71,1)="1",IFERROR(IF(INDEX(单位卡分表!W:W,MATCH(B71,单位卡分表!A:A,0))=0,"",INDEX(单位卡分表!W:W,MATCH(B71,单位卡分表!A:A,0))),"未找到"),IF(LEFT(B71,1)="2",IFERROR(IF(INDEX(技能卡分表!W:W,MATCH(B71,技能卡分表!A:A,0))=0,"",INDEX(技能卡分表!W:W,MATCH(B71,技能卡分表!A:A,0))),"未找到"),IF(LEFT(B71,1)="3",IFERROR(IF(INDEX('永久加成分表（废弃）'!U:U,MATCH(B71,'永久加成分表（废弃）'!A:A,0))=0,"",INDEX('永久加成分表（废弃）'!U:U,MATCH(B71,'永久加成分表（废弃）'!A:A,0))),"未找到"),IF(LEFT(B71,1)="4",IFERROR(IF(INDEX("",MATCH(VALUE(LEFT(B71,4)),组件分表!A:A,0))=0,"",INDEX("",MATCH(VALUE(LEFT(B71,4)),组件分表!A:A,0))),"未找到"),"不匹配"))))</f>
        <v/>
      </c>
      <c r="X71" s="44" t="str">
        <f>IF(LEFT(B71,1)="1",IFERROR(IF(INDEX(单位卡分表!X:X,MATCH(B71,单位卡分表!A:A,0))=0,"",INDEX(单位卡分表!X:X,MATCH(B71,单位卡分表!A:A,0))),"未找到"),IF(LEFT(B71,1)="2",IFERROR(IF(INDEX(技能卡分表!X:X,MATCH(B71,技能卡分表!A:A,0))=0,"",INDEX(技能卡分表!X:X,MATCH(B71,技能卡分表!A:A,0))),"未找到"),IF(LEFT(B71,1)="3",IFERROR(IF(INDEX('永久加成分表（废弃）'!V:V,MATCH(B71,'永久加成分表（废弃）'!A:A,0))=0,"",INDEX('永久加成分表（废弃）'!V:V,MATCH(B71,'永久加成分表（废弃）'!A:A,0))),"未找到"),IF(LEFT(B71,1)="4",IFERROR(IF(INDEX("",MATCH(VALUE(LEFT(B71,4)),组件分表!A:A,0))=0,"",INDEX("",MATCH(VALUE(LEFT(B71,4)),组件分表!A:A,0))),"未找到"),"不匹配"))))</f>
        <v/>
      </c>
      <c r="Y71" s="44" t="str">
        <f>IF(LEFT(B71,1)="1",IFERROR(IF(INDEX(单位卡分表!Y:Y,MATCH(B71,单位卡分表!A:A,0))=0,"",INDEX(单位卡分表!Y:Y,MATCH(B71,单位卡分表!A:A,0))),"未找到"),IF(LEFT(B71,1)="2",IFERROR(IF(INDEX(技能卡分表!Y:Y,MATCH(B71,技能卡分表!A:A,0))=0,"",INDEX(技能卡分表!Y:Y,MATCH(B71,技能卡分表!A:A,0))),"未找到"),IF(LEFT(B71,1)="3",IFERROR(IF(INDEX('永久加成分表（废弃）'!W:W,MATCH(B71,'永久加成分表（废弃）'!A:A,0))=0,"",INDEX('永久加成分表（废弃）'!W:W,MATCH(B71,'永久加成分表（废弃）'!A:A,0))),"未找到"),IF(LEFT(B71,1)="4",IFERROR(IF(INDEX("",MATCH(VALUE(LEFT(B71,4)),组件分表!A:A,0))=0,"",INDEX("",MATCH(VALUE(LEFT(B71,4)),组件分表!A:A,0))),"未找到"),"不匹配"))))</f>
        <v/>
      </c>
      <c r="Z71" s="44" t="str">
        <f>IF(LEFT(B71,1)="1",IFERROR(IF(INDEX("",MATCH(B71,单位卡分表!A:A,0))=0,"",INDEX("",MATCH(B71,单位卡分表!A:A,0))),"未找到"),IF(LEFT(B71,1)="2",IFERROR(IF(INDEX(技能卡分表!Z:Z,MATCH(B71,技能卡分表!A:A,0))=0,"",INDEX(技能卡分表!Z:Z,MATCH(B71,技能卡分表!A:A,0))),"未找到"),IF(LEFT(B71,1)="3",IFERROR(IF(INDEX('永久加成分表（废弃）'!X:X,MATCH(B71,'永久加成分表（废弃）'!A:A,0))=0,"",INDEX('永久加成分表（废弃）'!X:X,MATCH(B71,'永久加成分表（废弃）'!A:A,0))),"未找到"),IF(LEFT(B71,1)="4",IFERROR(IF(INDEX(组件分表!U:U,MATCH(VALUE(LEFT(B71,4)),组件分表!A:A,0))=0,"",INDEX(组件分表!U:U,MATCH(VALUE(LEFT(B71,4)),组件分表!A:A,0))),"未找到"),"不匹配"))))</f>
        <v>未找到</v>
      </c>
      <c r="AA71" s="44" t="str">
        <f>IF(LEFT(B71,1)="1",IFERROR(IF(INDEX("",MATCH(B71,单位卡分表!A:A,0))=0,"",INDEX("",MATCH(B71,单位卡分表!A:A,0))),"未找到"),IF(LEFT(B71,1)="2",IFERROR(IF(INDEX(技能卡分表!AA:AA,MATCH(B71,技能卡分表!A:A,0))=0,"",INDEX(技能卡分表!AA:AA,MATCH(B71,技能卡分表!A:A,0))),"未找到"),IF(LEFT(B71,1)="3",IFERROR(IF(INDEX("",MATCH(B71,'永久加成分表（废弃）'!A:A,0))=0,"",INDEX("",MATCH(B71,'永久加成分表（废弃）'!A:A,0))),"未找到"),IF(LEFT(B71,1)="4",IFERROR(IF(INDEX("",MATCH(VALUE(LEFT(B71,4)),组件分表!A:A,0))=0,"",INDEX("",MATCH(VALUE(LEFT(B71,4)),组件分表!A:A,0))),"未找到"),"不匹配"))))</f>
        <v>未找到</v>
      </c>
      <c r="AB71" s="44">
        <f>IF(LEFT(B71,1)="1",IFERROR(INDEX(单位卡分表!I:I,MATCH(B71,单位卡分表!A:A,0)),"未找到"),IF(LEFT(B71,1)="2",IFERROR(INDEX(技能卡分表!I:I,MATCH(B71,技能卡分表!A:A,0)),"未找到"),IF(LEFT(B71,1)="3",IFERROR(INDEX('永久加成分表（废弃）'!I:I,MATCH(B71,'永久加成分表（废弃）'!A:A,0)),"未找到"),IF(LEFT(B71,1)="4",IFERROR(INDEX(组件分表!I:I,MATCH(VALUE(LEFT(B71,4)),组件分表!A:A,0)),"未找到"),"不匹配"))))</f>
        <v>0</v>
      </c>
      <c r="AC71" s="44" t="str">
        <f>IF(LEFT(B71,1)="1",IF(INDEX(单位卡分表!N:N,MATCH(B71,单位卡分表!A:A,0))=0,"",INDEX(单位卡分表!N:N,MATCH(B71,单位卡分表!A:A,0))),IF(AND(LEFT(B71,1)="4",C71=5),B71*100+1,""))</f>
        <v/>
      </c>
    </row>
    <row r="72" spans="1:29">
      <c r="A72" s="44" t="str">
        <f>IF(卡牌数值表!D72=0,"",卡牌数值表!D72)</f>
        <v/>
      </c>
      <c r="B72" s="44">
        <f>卡牌数值表!C72</f>
        <v>10077</v>
      </c>
      <c r="C72" s="44">
        <f>IF(LEFT(B72,1)="1",IFERROR(INDEX(单位卡分表!C:C,MATCH(B72,单位卡分表!A:A,0)),"未找到"),IF(LEFT(B72,1)="2",IFERROR(INDEX(技能卡分表!C:C,MATCH(B72,技能卡分表!A:A,0)),"未找到"),IF(LEFT(B72,1)="3",IFERROR(INDEX('永久加成分表（废弃）'!C:C,MATCH(B72,'永久加成分表（废弃）'!A:A,0)),"未找到"),IF(LEFT(B72,1)="4",IFERROR(INDEX(组件分表!D:D,MATCH(VALUE(LEFT(B72,4)),组件分表!A:A,0)),"未找到"),"不匹配"))))</f>
        <v>6</v>
      </c>
      <c r="D72" s="44">
        <f>IF(LEFT(B72,1)="1",IFERROR(INDEX(单位卡分表!E:E,MATCH(B72,单位卡分表!A:A,0)),"未找到"),IF(LEFT(B72,1)="2",IFERROR(INDEX(技能卡分表!E:E,MATCH(B72,技能卡分表!A:A,0)),"未找到"),IF(LEFT(B72,1)="3",IFERROR(INDEX('永久加成分表（废弃）'!E:E,MATCH(B72,'永久加成分表（废弃）'!A:A,0)),"未找到"),IF(LEFT(B72,1)="4",IFERROR(IF(INDEX(组件分表!D:D,MATCH(VALUE(LEFT(B72,4)),组件分表!A:A,0))=5,"",INDEX(组件分表!Y:Y,MATCH(VALUE(LEFT(B72,4)),组件分表!A:A,0))),"未找到"),"不匹配"))))</f>
        <v>1</v>
      </c>
      <c r="E72" s="44">
        <f t="shared" si="1"/>
        <v>77</v>
      </c>
      <c r="F72" s="44">
        <f>IF(LEFT(B72,1)="1",IFERROR(INDEX(单位卡分表!AL:AL,MATCH(B72,单位卡分表!A:A,0)),"未找到"),IF(LEFT(B72,1)="2",IFERROR(INDEX(技能卡分表!AJ:AJ,MATCH(B72,技能卡分表!A:A,0)),"未找到"),IF(LEFT(B72,1)="3",IFERROR(INDEX('永久加成分表（废弃）'!AC:AC,MATCH(B72,'永久加成分表（废弃）'!A:A,0)),"未找到"),IF(LEFT(B72,1)="4",IFERROR(IF(INDEX(组件分表!D:D,MATCH(VALUE(LEFT(B72,4)),组件分表!A:A,0))=5,"",INDEX(组件分表!Z:Z,MATCH(VALUE(LEFT(B72,4)),组件分表!A:A,0))),"未找到"),"不匹配"))))</f>
        <v>0</v>
      </c>
      <c r="G72" s="44">
        <f>IF(LEFT($B72,1)="1",IFERROR(INDEX(单位卡分表!F:F,MATCH($B72,单位卡分表!A:A,0)),"未找到"),IF(LEFT($B72,1)="2",IFERROR(INDEX(技能卡分表!F:F,MATCH($B72,技能卡分表!A:A,0)),"未找到"),IF(LEFT($B72,1)="3",IFERROR(INDEX('永久加成分表（废弃）'!F:F,MATCH($B72,'永久加成分表（废弃）'!A:A,0)),"未找到"),IF(LEFT($B72,1)="4",IFERROR(IF(INDEX(组件分表!D:D,MATCH(VALUE(LEFT($B72,4)),组件分表!A:A,0))=5,"",INDEX(组件分表!AA:AA,MATCH(VALUE(LEFT($B72,4)),组件分表!A:A,0))),"未找到"),"不匹配"))))</f>
        <v>3</v>
      </c>
      <c r="H72" s="44">
        <f>IF(LEFT($B72,1)="1",IFERROR(INDEX(单位卡分表!H:H,MATCH($B72,单位卡分表!A:A,0)),"未找到"),IF(LEFT($B72,1)="2",IFERROR(INDEX(技能卡分表!H:H,MATCH($B72,技能卡分表!A:A,0)),"未找到"),IF(LEFT($B72,1)="3",IFERROR(INDEX('永久加成分表（废弃）'!H:H,MATCH($B72,'永久加成分表（废弃）'!A:A,0)),"未找到"),IF(LEFT($B72,1)="4",RIGHT($B72,1),"不匹配"))))</f>
        <v>3</v>
      </c>
      <c r="I72" s="44">
        <f>卡牌数值表!J72</f>
        <v>0</v>
      </c>
      <c r="J72" s="44" t="str">
        <f>IF(卡牌数值表!L72=0,"",卡牌数值表!L72)</f>
        <v/>
      </c>
      <c r="K72" s="44">
        <f>IF(卡牌数值表!M72=0,"",卡牌数值表!M72)</f>
        <v>1</v>
      </c>
      <c r="L72" s="44">
        <f>IF(卡牌数值表!N72=0,"",卡牌数值表!N72)</f>
        <v>11.4</v>
      </c>
      <c r="M72" s="44">
        <f>IF(卡牌数值表!O72=0,"",卡牌数值表!O72)</f>
        <v>0.5</v>
      </c>
      <c r="N72" s="44">
        <f>IF(卡牌数值表!P72=0,"",卡牌数值表!P72)</f>
        <v>0.1</v>
      </c>
      <c r="O72" s="44">
        <f>IF(卡牌数值表!Q72=0,"",卡牌数值表!Q72)</f>
        <v>0.44</v>
      </c>
      <c r="P72" s="44">
        <f>IF(卡牌数值表!R72=0,"",卡牌数值表!R72)</f>
        <v>1.47</v>
      </c>
      <c r="Q72" s="44" t="str">
        <f>IF(卡牌数值表!S72=0,"",卡牌数值表!S72)</f>
        <v/>
      </c>
      <c r="R72" s="44">
        <f>IF(OR(LEFT(B72,1)="1",LEFT(B72,1)="2"),卡牌数值表!H72,IF(AND(LEFT(B72,1)="4",C72&lt;&gt;5),卡牌数值表!H72,IF(LEFT(B72,1)="4","","")))</f>
        <v>100771</v>
      </c>
      <c r="S72" s="44">
        <f>IF(LEFT(B72,1)="1",IFERROR(INDEX(单位卡分表!K:K,MATCH(B72,单位卡分表!A:A,0)),"未找到"),IF(LEFT(B72,1)="2",IFERROR(INDEX(技能卡分表!K:K,MATCH(B72,技能卡分表!A:A,0)),"未找到"),IF(LEFT(B72,1)="3",IFERROR(INDEX('永久加成分表（废弃）'!K:K,MATCH(B72,'永久加成分表（废弃）'!A:A,0)),"未找到"),IF(LEFT(B72,1)="4",IFERROR(IF(INDEX(组件分表!D:D,MATCH(VALUE(LEFT(B72,4)),组件分表!A:A,0))=5,"",INDEX(组件分表!AB:AB,MATCH(VALUE(LEFT(B72,4)),组件分表!A:A,0))),"未找到"),"不匹配"))))</f>
        <v>1</v>
      </c>
      <c r="T72" s="44">
        <f>IF(LEFT(B72,1)="1",IFERROR(INDEX(单位卡分表!L:L,MATCH(B72,单位卡分表!A:A,0)),"未找到"),IF(LEFT(B72,1)="2",IFERROR(INDEX(技能卡分表!L:L,MATCH(B72,技能卡分表!A:A,0)),"未找到"),IF(LEFT(B72,1)="3",IFERROR(INDEX('永久加成分表（废弃）'!L:L,MATCH(B72,'永久加成分表（废弃）'!A:A,0)),"未找到"),IF(LEFT(B72,1)="4",IFERROR(IF(INDEX(组件分表!D:D,MATCH(VALUE(LEFT(B72,4)),组件分表!A:A,0))=5,"",INDEX(组件分表!AC:AC,MATCH(VALUE(LEFT(B72,4)),组件分表!A:A,0))),"未找到"),"不匹配"))))</f>
        <v>6</v>
      </c>
      <c r="U72" s="44"/>
      <c r="V72" s="44"/>
      <c r="W72" s="44" t="str">
        <f>IF(LEFT(B72,1)="1",IFERROR(IF(INDEX(单位卡分表!W:W,MATCH(B72,单位卡分表!A:A,0))=0,"",INDEX(单位卡分表!W:W,MATCH(B72,单位卡分表!A:A,0))),"未找到"),IF(LEFT(B72,1)="2",IFERROR(IF(INDEX(技能卡分表!W:W,MATCH(B72,技能卡分表!A:A,0))=0,"",INDEX(技能卡分表!W:W,MATCH(B72,技能卡分表!A:A,0))),"未找到"),IF(LEFT(B72,1)="3",IFERROR(IF(INDEX('永久加成分表（废弃）'!U:U,MATCH(B72,'永久加成分表（废弃）'!A:A,0))=0,"",INDEX('永久加成分表（废弃）'!U:U,MATCH(B72,'永久加成分表（废弃）'!A:A,0))),"未找到"),IF(LEFT(B72,1)="4",IFERROR(IF(INDEX("",MATCH(VALUE(LEFT(B72,4)),组件分表!A:A,0))=0,"",INDEX("",MATCH(VALUE(LEFT(B72,4)),组件分表!A:A,0))),"未找到"),"不匹配"))))</f>
        <v/>
      </c>
      <c r="X72" s="44" t="str">
        <f>IF(LEFT(B72,1)="1",IFERROR(IF(INDEX(单位卡分表!X:X,MATCH(B72,单位卡分表!A:A,0))=0,"",INDEX(单位卡分表!X:X,MATCH(B72,单位卡分表!A:A,0))),"未找到"),IF(LEFT(B72,1)="2",IFERROR(IF(INDEX(技能卡分表!X:X,MATCH(B72,技能卡分表!A:A,0))=0,"",INDEX(技能卡分表!X:X,MATCH(B72,技能卡分表!A:A,0))),"未找到"),IF(LEFT(B72,1)="3",IFERROR(IF(INDEX('永久加成分表（废弃）'!V:V,MATCH(B72,'永久加成分表（废弃）'!A:A,0))=0,"",INDEX('永久加成分表（废弃）'!V:V,MATCH(B72,'永久加成分表（废弃）'!A:A,0))),"未找到"),IF(LEFT(B72,1)="4",IFERROR(IF(INDEX("",MATCH(VALUE(LEFT(B72,4)),组件分表!A:A,0))=0,"",INDEX("",MATCH(VALUE(LEFT(B72,4)),组件分表!A:A,0))),"未找到"),"不匹配"))))</f>
        <v/>
      </c>
      <c r="Y72" s="44" t="str">
        <f>IF(LEFT(B72,1)="1",IFERROR(IF(INDEX(单位卡分表!Y:Y,MATCH(B72,单位卡分表!A:A,0))=0,"",INDEX(单位卡分表!Y:Y,MATCH(B72,单位卡分表!A:A,0))),"未找到"),IF(LEFT(B72,1)="2",IFERROR(IF(INDEX(技能卡分表!Y:Y,MATCH(B72,技能卡分表!A:A,0))=0,"",INDEX(技能卡分表!Y:Y,MATCH(B72,技能卡分表!A:A,0))),"未找到"),IF(LEFT(B72,1)="3",IFERROR(IF(INDEX('永久加成分表（废弃）'!W:W,MATCH(B72,'永久加成分表（废弃）'!A:A,0))=0,"",INDEX('永久加成分表（废弃）'!W:W,MATCH(B72,'永久加成分表（废弃）'!A:A,0))),"未找到"),IF(LEFT(B72,1)="4",IFERROR(IF(INDEX("",MATCH(VALUE(LEFT(B72,4)),组件分表!A:A,0))=0,"",INDEX("",MATCH(VALUE(LEFT(B72,4)),组件分表!A:A,0))),"未找到"),"不匹配"))))</f>
        <v/>
      </c>
      <c r="Z72" s="44" t="str">
        <f>IF(LEFT(B72,1)="1",IFERROR(IF(INDEX("",MATCH(B72,单位卡分表!A:A,0))=0,"",INDEX("",MATCH(B72,单位卡分表!A:A,0))),"未找到"),IF(LEFT(B72,1)="2",IFERROR(IF(INDEX(技能卡分表!Z:Z,MATCH(B72,技能卡分表!A:A,0))=0,"",INDEX(技能卡分表!Z:Z,MATCH(B72,技能卡分表!A:A,0))),"未找到"),IF(LEFT(B72,1)="3",IFERROR(IF(INDEX('永久加成分表（废弃）'!X:X,MATCH(B72,'永久加成分表（废弃）'!A:A,0))=0,"",INDEX('永久加成分表（废弃）'!X:X,MATCH(B72,'永久加成分表（废弃）'!A:A,0))),"未找到"),IF(LEFT(B72,1)="4",IFERROR(IF(INDEX(组件分表!U:U,MATCH(VALUE(LEFT(B72,4)),组件分表!A:A,0))=0,"",INDEX(组件分表!U:U,MATCH(VALUE(LEFT(B72,4)),组件分表!A:A,0))),"未找到"),"不匹配"))))</f>
        <v>未找到</v>
      </c>
      <c r="AA72" s="44" t="str">
        <f>IF(LEFT(B72,1)="1",IFERROR(IF(INDEX("",MATCH(B72,单位卡分表!A:A,0))=0,"",INDEX("",MATCH(B72,单位卡分表!A:A,0))),"未找到"),IF(LEFT(B72,1)="2",IFERROR(IF(INDEX(技能卡分表!AA:AA,MATCH(B72,技能卡分表!A:A,0))=0,"",INDEX(技能卡分表!AA:AA,MATCH(B72,技能卡分表!A:A,0))),"未找到"),IF(LEFT(B72,1)="3",IFERROR(IF(INDEX("",MATCH(B72,'永久加成分表（废弃）'!A:A,0))=0,"",INDEX("",MATCH(B72,'永久加成分表（废弃）'!A:A,0))),"未找到"),IF(LEFT(B72,1)="4",IFERROR(IF(INDEX("",MATCH(VALUE(LEFT(B72,4)),组件分表!A:A,0))=0,"",INDEX("",MATCH(VALUE(LEFT(B72,4)),组件分表!A:A,0))),"未找到"),"不匹配"))))</f>
        <v>未找到</v>
      </c>
      <c r="AB72" s="44">
        <f>IF(LEFT(B72,1)="1",IFERROR(INDEX(单位卡分表!I:I,MATCH(B72,单位卡分表!A:A,0)),"未找到"),IF(LEFT(B72,1)="2",IFERROR(INDEX(技能卡分表!I:I,MATCH(B72,技能卡分表!A:A,0)),"未找到"),IF(LEFT(B72,1)="3",IFERROR(INDEX('永久加成分表（废弃）'!I:I,MATCH(B72,'永久加成分表（废弃）'!A:A,0)),"未找到"),IF(LEFT(B72,1)="4",IFERROR(INDEX(组件分表!I:I,MATCH(VALUE(LEFT(B72,4)),组件分表!A:A,0)),"未找到"),"不匹配"))))</f>
        <v>0</v>
      </c>
      <c r="AC72" s="44" t="str">
        <f>IF(LEFT(B72,1)="1",IF(INDEX(单位卡分表!N:N,MATCH(B72,单位卡分表!A:A,0))=0,"",INDEX(单位卡分表!N:N,MATCH(B72,单位卡分表!A:A,0))),IF(AND(LEFT(B72,1)="4",C72=5),B72*100+1,""))</f>
        <v/>
      </c>
    </row>
    <row r="73" spans="1:29">
      <c r="A73" s="44" t="str">
        <f>IF(卡牌数值表!D73=0,"",卡牌数值表!D73)</f>
        <v/>
      </c>
      <c r="B73" s="44">
        <f>卡牌数值表!C73</f>
        <v>10078</v>
      </c>
      <c r="C73" s="44">
        <f>IF(LEFT(B73,1)="1",IFERROR(INDEX(单位卡分表!C:C,MATCH(B73,单位卡分表!A:A,0)),"未找到"),IF(LEFT(B73,1)="2",IFERROR(INDEX(技能卡分表!C:C,MATCH(B73,技能卡分表!A:A,0)),"未找到"),IF(LEFT(B73,1)="3",IFERROR(INDEX('永久加成分表（废弃）'!C:C,MATCH(B73,'永久加成分表（废弃）'!A:A,0)),"未找到"),IF(LEFT(B73,1)="4",IFERROR(INDEX(组件分表!D:D,MATCH(VALUE(LEFT(B73,4)),组件分表!A:A,0)),"未找到"),"不匹配"))))</f>
        <v>6</v>
      </c>
      <c r="D73" s="44">
        <f>IF(LEFT(B73,1)="1",IFERROR(INDEX(单位卡分表!E:E,MATCH(B73,单位卡分表!A:A,0)),"未找到"),IF(LEFT(B73,1)="2",IFERROR(INDEX(技能卡分表!E:E,MATCH(B73,技能卡分表!A:A,0)),"未找到"),IF(LEFT(B73,1)="3",IFERROR(INDEX('永久加成分表（废弃）'!E:E,MATCH(B73,'永久加成分表（废弃）'!A:A,0)),"未找到"),IF(LEFT(B73,1)="4",IFERROR(IF(INDEX(组件分表!D:D,MATCH(VALUE(LEFT(B73,4)),组件分表!A:A,0))=5,"",INDEX(组件分表!Y:Y,MATCH(VALUE(LEFT(B73,4)),组件分表!A:A,0))),"未找到"),"不匹配"))))</f>
        <v>1</v>
      </c>
      <c r="E73" s="44">
        <f t="shared" si="1"/>
        <v>78</v>
      </c>
      <c r="F73" s="44">
        <f>IF(LEFT(B73,1)="1",IFERROR(INDEX(单位卡分表!AL:AL,MATCH(B73,单位卡分表!A:A,0)),"未找到"),IF(LEFT(B73,1)="2",IFERROR(INDEX(技能卡分表!AJ:AJ,MATCH(B73,技能卡分表!A:A,0)),"未找到"),IF(LEFT(B73,1)="3",IFERROR(INDEX('永久加成分表（废弃）'!AC:AC,MATCH(B73,'永久加成分表（废弃）'!A:A,0)),"未找到"),IF(LEFT(B73,1)="4",IFERROR(IF(INDEX(组件分表!D:D,MATCH(VALUE(LEFT(B73,4)),组件分表!A:A,0))=5,"",INDEX(组件分表!Z:Z,MATCH(VALUE(LEFT(B73,4)),组件分表!A:A,0))),"未找到"),"不匹配"))))</f>
        <v>0</v>
      </c>
      <c r="G73" s="44">
        <f>IF(LEFT($B73,1)="1",IFERROR(INDEX(单位卡分表!F:F,MATCH($B73,单位卡分表!A:A,0)),"未找到"),IF(LEFT($B73,1)="2",IFERROR(INDEX(技能卡分表!F:F,MATCH($B73,技能卡分表!A:A,0)),"未找到"),IF(LEFT($B73,1)="3",IFERROR(INDEX('永久加成分表（废弃）'!F:F,MATCH($B73,'永久加成分表（废弃）'!A:A,0)),"未找到"),IF(LEFT($B73,1)="4",IFERROR(IF(INDEX(组件分表!D:D,MATCH(VALUE(LEFT($B73,4)),组件分表!A:A,0))=5,"",INDEX(组件分表!AA:AA,MATCH(VALUE(LEFT($B73,4)),组件分表!A:A,0))),"未找到"),"不匹配"))))</f>
        <v>3</v>
      </c>
      <c r="H73" s="44">
        <f>IF(LEFT($B73,1)="1",IFERROR(INDEX(单位卡分表!H:H,MATCH($B73,单位卡分表!A:A,0)),"未找到"),IF(LEFT($B73,1)="2",IFERROR(INDEX(技能卡分表!H:H,MATCH($B73,技能卡分表!A:A,0)),"未找到"),IF(LEFT($B73,1)="3",IFERROR(INDEX('永久加成分表（废弃）'!H:H,MATCH($B73,'永久加成分表（废弃）'!A:A,0)),"未找到"),IF(LEFT($B73,1)="4",RIGHT($B73,1),"不匹配"))))</f>
        <v>2</v>
      </c>
      <c r="I73" s="44">
        <f>卡牌数值表!J73</f>
        <v>0</v>
      </c>
      <c r="J73" s="44">
        <f>IF(卡牌数值表!L73=0,"",卡牌数值表!L73)</f>
        <v>7</v>
      </c>
      <c r="K73" s="44">
        <f>IF(卡牌数值表!M73=0,"",卡牌数值表!M73)</f>
        <v>1</v>
      </c>
      <c r="L73" s="44">
        <f>IF(卡牌数值表!N73=0,"",卡牌数值表!N73)</f>
        <v>11.4</v>
      </c>
      <c r="M73" s="44">
        <f>IF(卡牌数值表!O73=0,"",卡牌数值表!O73)</f>
        <v>0.5</v>
      </c>
      <c r="N73" s="44">
        <f>IF(卡牌数值表!P73=0,"",卡牌数值表!P73)</f>
        <v>0.1</v>
      </c>
      <c r="O73" s="44">
        <f>IF(卡牌数值表!Q73=0,"",卡牌数值表!Q73)</f>
        <v>0.44</v>
      </c>
      <c r="P73" s="44">
        <f>IF(卡牌数值表!R73=0,"",卡牌数值表!R73)</f>
        <v>1.47</v>
      </c>
      <c r="Q73" s="44" t="str">
        <f>IF(卡牌数值表!S73=0,"",卡牌数值表!S73)</f>
        <v/>
      </c>
      <c r="R73" s="44">
        <f>IF(OR(LEFT(B73,1)="1",LEFT(B73,1)="2"),卡牌数值表!H73,IF(AND(LEFT(B73,1)="4",C73&lt;&gt;5),卡牌数值表!H73,IF(LEFT(B73,1)="4","","")))</f>
        <v>100781</v>
      </c>
      <c r="S73" s="44">
        <f>IF(LEFT(B73,1)="1",IFERROR(INDEX(单位卡分表!K:K,MATCH(B73,单位卡分表!A:A,0)),"未找到"),IF(LEFT(B73,1)="2",IFERROR(INDEX(技能卡分表!K:K,MATCH(B73,技能卡分表!A:A,0)),"未找到"),IF(LEFT(B73,1)="3",IFERROR(INDEX('永久加成分表（废弃）'!K:K,MATCH(B73,'永久加成分表（废弃）'!A:A,0)),"未找到"),IF(LEFT(B73,1)="4",IFERROR(IF(INDEX(组件分表!D:D,MATCH(VALUE(LEFT(B73,4)),组件分表!A:A,0))=5,"",INDEX(组件分表!AB:AB,MATCH(VALUE(LEFT(B73,4)),组件分表!A:A,0))),"未找到"),"不匹配"))))</f>
        <v>1</v>
      </c>
      <c r="T73" s="44">
        <f>IF(LEFT(B73,1)="1",IFERROR(INDEX(单位卡分表!L:L,MATCH(B73,单位卡分表!A:A,0)),"未找到"),IF(LEFT(B73,1)="2",IFERROR(INDEX(技能卡分表!L:L,MATCH(B73,技能卡分表!A:A,0)),"未找到"),IF(LEFT(B73,1)="3",IFERROR(INDEX('永久加成分表（废弃）'!L:L,MATCH(B73,'永久加成分表（废弃）'!A:A,0)),"未找到"),IF(LEFT(B73,1)="4",IFERROR(IF(INDEX(组件分表!D:D,MATCH(VALUE(LEFT(B73,4)),组件分表!A:A,0))=5,"",INDEX(组件分表!AC:AC,MATCH(VALUE(LEFT(B73,4)),组件分表!A:A,0))),"未找到"),"不匹配"))))</f>
        <v>5</v>
      </c>
      <c r="U73" s="44"/>
      <c r="V73" s="44"/>
      <c r="W73" s="44" t="str">
        <f>IF(LEFT(B73,1)="1",IFERROR(IF(INDEX(单位卡分表!W:W,MATCH(B73,单位卡分表!A:A,0))=0,"",INDEX(单位卡分表!W:W,MATCH(B73,单位卡分表!A:A,0))),"未找到"),IF(LEFT(B73,1)="2",IFERROR(IF(INDEX(技能卡分表!W:W,MATCH(B73,技能卡分表!A:A,0))=0,"",INDEX(技能卡分表!W:W,MATCH(B73,技能卡分表!A:A,0))),"未找到"),IF(LEFT(B73,1)="3",IFERROR(IF(INDEX('永久加成分表（废弃）'!U:U,MATCH(B73,'永久加成分表（废弃）'!A:A,0))=0,"",INDEX('永久加成分表（废弃）'!U:U,MATCH(B73,'永久加成分表（废弃）'!A:A,0))),"未找到"),IF(LEFT(B73,1)="4",IFERROR(IF(INDEX("",MATCH(VALUE(LEFT(B73,4)),组件分表!A:A,0))=0,"",INDEX("",MATCH(VALUE(LEFT(B73,4)),组件分表!A:A,0))),"未找到"),"不匹配"))))</f>
        <v/>
      </c>
      <c r="X73" s="44" t="str">
        <f>IF(LEFT(B73,1)="1",IFERROR(IF(INDEX(单位卡分表!X:X,MATCH(B73,单位卡分表!A:A,0))=0,"",INDEX(单位卡分表!X:X,MATCH(B73,单位卡分表!A:A,0))),"未找到"),IF(LEFT(B73,1)="2",IFERROR(IF(INDEX(技能卡分表!X:X,MATCH(B73,技能卡分表!A:A,0))=0,"",INDEX(技能卡分表!X:X,MATCH(B73,技能卡分表!A:A,0))),"未找到"),IF(LEFT(B73,1)="3",IFERROR(IF(INDEX('永久加成分表（废弃）'!V:V,MATCH(B73,'永久加成分表（废弃）'!A:A,0))=0,"",INDEX('永久加成分表（废弃）'!V:V,MATCH(B73,'永久加成分表（废弃）'!A:A,0))),"未找到"),IF(LEFT(B73,1)="4",IFERROR(IF(INDEX("",MATCH(VALUE(LEFT(B73,4)),组件分表!A:A,0))=0,"",INDEX("",MATCH(VALUE(LEFT(B73,4)),组件分表!A:A,0))),"未找到"),"不匹配"))))</f>
        <v/>
      </c>
      <c r="Y73" s="44" t="str">
        <f>IF(LEFT(B73,1)="1",IFERROR(IF(INDEX(单位卡分表!Y:Y,MATCH(B73,单位卡分表!A:A,0))=0,"",INDEX(单位卡分表!Y:Y,MATCH(B73,单位卡分表!A:A,0))),"未找到"),IF(LEFT(B73,1)="2",IFERROR(IF(INDEX(技能卡分表!Y:Y,MATCH(B73,技能卡分表!A:A,0))=0,"",INDEX(技能卡分表!Y:Y,MATCH(B73,技能卡分表!A:A,0))),"未找到"),IF(LEFT(B73,1)="3",IFERROR(IF(INDEX('永久加成分表（废弃）'!W:W,MATCH(B73,'永久加成分表（废弃）'!A:A,0))=0,"",INDEX('永久加成分表（废弃）'!W:W,MATCH(B73,'永久加成分表（废弃）'!A:A,0))),"未找到"),IF(LEFT(B73,1)="4",IFERROR(IF(INDEX("",MATCH(VALUE(LEFT(B73,4)),组件分表!A:A,0))=0,"",INDEX("",MATCH(VALUE(LEFT(B73,4)),组件分表!A:A,0))),"未找到"),"不匹配"))))</f>
        <v/>
      </c>
      <c r="Z73" s="44" t="str">
        <f>IF(LEFT(B73,1)="1",IFERROR(IF(INDEX("",MATCH(B73,单位卡分表!A:A,0))=0,"",INDEX("",MATCH(B73,单位卡分表!A:A,0))),"未找到"),IF(LEFT(B73,1)="2",IFERROR(IF(INDEX(技能卡分表!Z:Z,MATCH(B73,技能卡分表!A:A,0))=0,"",INDEX(技能卡分表!Z:Z,MATCH(B73,技能卡分表!A:A,0))),"未找到"),IF(LEFT(B73,1)="3",IFERROR(IF(INDEX('永久加成分表（废弃）'!X:X,MATCH(B73,'永久加成分表（废弃）'!A:A,0))=0,"",INDEX('永久加成分表（废弃）'!X:X,MATCH(B73,'永久加成分表（废弃）'!A:A,0))),"未找到"),IF(LEFT(B73,1)="4",IFERROR(IF(INDEX(组件分表!U:U,MATCH(VALUE(LEFT(B73,4)),组件分表!A:A,0))=0,"",INDEX(组件分表!U:U,MATCH(VALUE(LEFT(B73,4)),组件分表!A:A,0))),"未找到"),"不匹配"))))</f>
        <v>未找到</v>
      </c>
      <c r="AA73" s="44" t="str">
        <f>IF(LEFT(B73,1)="1",IFERROR(IF(INDEX("",MATCH(B73,单位卡分表!A:A,0))=0,"",INDEX("",MATCH(B73,单位卡分表!A:A,0))),"未找到"),IF(LEFT(B73,1)="2",IFERROR(IF(INDEX(技能卡分表!AA:AA,MATCH(B73,技能卡分表!A:A,0))=0,"",INDEX(技能卡分表!AA:AA,MATCH(B73,技能卡分表!A:A,0))),"未找到"),IF(LEFT(B73,1)="3",IFERROR(IF(INDEX("",MATCH(B73,'永久加成分表（废弃）'!A:A,0))=0,"",INDEX("",MATCH(B73,'永久加成分表（废弃）'!A:A,0))),"未找到"),IF(LEFT(B73,1)="4",IFERROR(IF(INDEX("",MATCH(VALUE(LEFT(B73,4)),组件分表!A:A,0))=0,"",INDEX("",MATCH(VALUE(LEFT(B73,4)),组件分表!A:A,0))),"未找到"),"不匹配"))))</f>
        <v>未找到</v>
      </c>
      <c r="AB73" s="44">
        <f>IF(LEFT(B73,1)="1",IFERROR(INDEX(单位卡分表!I:I,MATCH(B73,单位卡分表!A:A,0)),"未找到"),IF(LEFT(B73,1)="2",IFERROR(INDEX(技能卡分表!I:I,MATCH(B73,技能卡分表!A:A,0)),"未找到"),IF(LEFT(B73,1)="3",IFERROR(INDEX('永久加成分表（废弃）'!I:I,MATCH(B73,'永久加成分表（废弃）'!A:A,0)),"未找到"),IF(LEFT(B73,1)="4",IFERROR(INDEX(组件分表!I:I,MATCH(VALUE(LEFT(B73,4)),组件分表!A:A,0)),"未找到"),"不匹配"))))</f>
        <v>0</v>
      </c>
      <c r="AC73" s="44" t="str">
        <f>IF(LEFT(B73,1)="1",IF(INDEX(单位卡分表!N:N,MATCH(B73,单位卡分表!A:A,0))=0,"",INDEX(单位卡分表!N:N,MATCH(B73,单位卡分表!A:A,0))),IF(AND(LEFT(B73,1)="4",C73=5),B73*100+1,""))</f>
        <v/>
      </c>
    </row>
    <row r="74" spans="1:29">
      <c r="A74" s="44" t="str">
        <f>IF(卡牌数值表!D74=0,"",卡牌数值表!D74)</f>
        <v/>
      </c>
      <c r="B74" s="44">
        <f>卡牌数值表!C74</f>
        <v>10079</v>
      </c>
      <c r="C74" s="44">
        <f>IF(LEFT(B74,1)="1",IFERROR(INDEX(单位卡分表!C:C,MATCH(B74,单位卡分表!A:A,0)),"未找到"),IF(LEFT(B74,1)="2",IFERROR(INDEX(技能卡分表!C:C,MATCH(B74,技能卡分表!A:A,0)),"未找到"),IF(LEFT(B74,1)="3",IFERROR(INDEX('永久加成分表（废弃）'!C:C,MATCH(B74,'永久加成分表（废弃）'!A:A,0)),"未找到"),IF(LEFT(B74,1)="4",IFERROR(INDEX(组件分表!D:D,MATCH(VALUE(LEFT(B74,4)),组件分表!A:A,0)),"未找到"),"不匹配"))))</f>
        <v>6</v>
      </c>
      <c r="D74" s="44">
        <f>IF(LEFT(B74,1)="1",IFERROR(INDEX(单位卡分表!E:E,MATCH(B74,单位卡分表!A:A,0)),"未找到"),IF(LEFT(B74,1)="2",IFERROR(INDEX(技能卡分表!E:E,MATCH(B74,技能卡分表!A:A,0)),"未找到"),IF(LEFT(B74,1)="3",IFERROR(INDEX('永久加成分表（废弃）'!E:E,MATCH(B74,'永久加成分表（废弃）'!A:A,0)),"未找到"),IF(LEFT(B74,1)="4",IFERROR(IF(INDEX(组件分表!D:D,MATCH(VALUE(LEFT(B74,4)),组件分表!A:A,0))=5,"",INDEX(组件分表!Y:Y,MATCH(VALUE(LEFT(B74,4)),组件分表!A:A,0))),"未找到"),"不匹配"))))</f>
        <v>1</v>
      </c>
      <c r="E74" s="44">
        <f t="shared" si="1"/>
        <v>79</v>
      </c>
      <c r="F74" s="44">
        <f>IF(LEFT(B74,1)="1",IFERROR(INDEX(单位卡分表!AL:AL,MATCH(B74,单位卡分表!A:A,0)),"未找到"),IF(LEFT(B74,1)="2",IFERROR(INDEX(技能卡分表!AJ:AJ,MATCH(B74,技能卡分表!A:A,0)),"未找到"),IF(LEFT(B74,1)="3",IFERROR(INDEX('永久加成分表（废弃）'!AC:AC,MATCH(B74,'永久加成分表（废弃）'!A:A,0)),"未找到"),IF(LEFT(B74,1)="4",IFERROR(IF(INDEX(组件分表!D:D,MATCH(VALUE(LEFT(B74,4)),组件分表!A:A,0))=5,"",INDEX(组件分表!Z:Z,MATCH(VALUE(LEFT(B74,4)),组件分表!A:A,0))),"未找到"),"不匹配"))))</f>
        <v>0</v>
      </c>
      <c r="G74" s="44">
        <f>IF(LEFT($B74,1)="1",IFERROR(INDEX(单位卡分表!F:F,MATCH($B74,单位卡分表!A:A,0)),"未找到"),IF(LEFT($B74,1)="2",IFERROR(INDEX(技能卡分表!F:F,MATCH($B74,技能卡分表!A:A,0)),"未找到"),IF(LEFT($B74,1)="3",IFERROR(INDEX('永久加成分表（废弃）'!F:F,MATCH($B74,'永久加成分表（废弃）'!A:A,0)),"未找到"),IF(LEFT($B74,1)="4",IFERROR(IF(INDEX(组件分表!D:D,MATCH(VALUE(LEFT($B74,4)),组件分表!A:A,0))=5,"",INDEX(组件分表!AA:AA,MATCH(VALUE(LEFT($B74,4)),组件分表!A:A,0))),"未找到"),"不匹配"))))</f>
        <v>3</v>
      </c>
      <c r="H74" s="44">
        <f>IF(LEFT($B74,1)="1",IFERROR(INDEX(单位卡分表!H:H,MATCH($B74,单位卡分表!A:A,0)),"未找到"),IF(LEFT($B74,1)="2",IFERROR(INDEX(技能卡分表!H:H,MATCH($B74,技能卡分表!A:A,0)),"未找到"),IF(LEFT($B74,1)="3",IFERROR(INDEX('永久加成分表（废弃）'!H:H,MATCH($B74,'永久加成分表（废弃）'!A:A,0)),"未找到"),IF(LEFT($B74,1)="4",RIGHT($B74,1),"不匹配"))))</f>
        <v>2</v>
      </c>
      <c r="I74" s="44">
        <f>卡牌数值表!J74</f>
        <v>0</v>
      </c>
      <c r="J74" s="44">
        <f>IF(卡牌数值表!L74=0,"",卡牌数值表!L74)</f>
        <v>5</v>
      </c>
      <c r="K74" s="44">
        <f>IF(卡牌数值表!M74=0,"",卡牌数值表!M74)</f>
        <v>1</v>
      </c>
      <c r="L74" s="44">
        <f>IF(卡牌数值表!N74=0,"",卡牌数值表!N74)</f>
        <v>11.4</v>
      </c>
      <c r="M74" s="44">
        <f>IF(卡牌数值表!O74=0,"",卡牌数值表!O74)</f>
        <v>0.5</v>
      </c>
      <c r="N74" s="44">
        <f>IF(卡牌数值表!P74=0,"",卡牌数值表!P74)</f>
        <v>0.1</v>
      </c>
      <c r="O74" s="44">
        <f>IF(卡牌数值表!Q74=0,"",卡牌数值表!Q74)</f>
        <v>0.44</v>
      </c>
      <c r="P74" s="44">
        <f>IF(卡牌数值表!R74=0,"",卡牌数值表!R74)</f>
        <v>1.47</v>
      </c>
      <c r="Q74" s="44" t="str">
        <f>IF(卡牌数值表!S74=0,"",卡牌数值表!S74)</f>
        <v/>
      </c>
      <c r="R74" s="44">
        <f>IF(OR(LEFT(B74,1)="1",LEFT(B74,1)="2"),卡牌数值表!H74,IF(AND(LEFT(B74,1)="4",C74&lt;&gt;5),卡牌数值表!H74,IF(LEFT(B74,1)="4","","")))</f>
        <v>100791</v>
      </c>
      <c r="S74" s="44">
        <f>IF(LEFT(B74,1)="1",IFERROR(INDEX(单位卡分表!K:K,MATCH(B74,单位卡分表!A:A,0)),"未找到"),IF(LEFT(B74,1)="2",IFERROR(INDEX(技能卡分表!K:K,MATCH(B74,技能卡分表!A:A,0)),"未找到"),IF(LEFT(B74,1)="3",IFERROR(INDEX('永久加成分表（废弃）'!K:K,MATCH(B74,'永久加成分表（废弃）'!A:A,0)),"未找到"),IF(LEFT(B74,1)="4",IFERROR(IF(INDEX(组件分表!D:D,MATCH(VALUE(LEFT(B74,4)),组件分表!A:A,0))=5,"",INDEX(组件分表!AB:AB,MATCH(VALUE(LEFT(B74,4)),组件分表!A:A,0))),"未找到"),"不匹配"))))</f>
        <v>1</v>
      </c>
      <c r="T74" s="44">
        <f>IF(LEFT(B74,1)="1",IFERROR(INDEX(单位卡分表!L:L,MATCH(B74,单位卡分表!A:A,0)),"未找到"),IF(LEFT(B74,1)="2",IFERROR(INDEX(技能卡分表!L:L,MATCH(B74,技能卡分表!A:A,0)),"未找到"),IF(LEFT(B74,1)="3",IFERROR(INDEX('永久加成分表（废弃）'!L:L,MATCH(B74,'永久加成分表（废弃）'!A:A,0)),"未找到"),IF(LEFT(B74,1)="4",IFERROR(IF(INDEX(组件分表!D:D,MATCH(VALUE(LEFT(B74,4)),组件分表!A:A,0))=5,"",INDEX(组件分表!AC:AC,MATCH(VALUE(LEFT(B74,4)),组件分表!A:A,0))),"未找到"),"不匹配"))))</f>
        <v>6</v>
      </c>
      <c r="U74" s="44"/>
      <c r="V74" s="44"/>
      <c r="W74" s="44">
        <f>IF(LEFT(B74,1)="1",IFERROR(IF(INDEX(单位卡分表!W:W,MATCH(B74,单位卡分表!A:A,0))=0,"",INDEX(单位卡分表!W:W,MATCH(B74,单位卡分表!A:A,0))),"未找到"),IF(LEFT(B74,1)="2",IFERROR(IF(INDEX(技能卡分表!W:W,MATCH(B74,技能卡分表!A:A,0))=0,"",INDEX(技能卡分表!W:W,MATCH(B74,技能卡分表!A:A,0))),"未找到"),IF(LEFT(B74,1)="3",IFERROR(IF(INDEX('永久加成分表（废弃）'!U:U,MATCH(B74,'永久加成分表（废弃）'!A:A,0))=0,"",INDEX('永久加成分表（废弃）'!U:U,MATCH(B74,'永久加成分表（废弃）'!A:A,0))),"未找到"),IF(LEFT(B74,1)="4",IFERROR(IF(INDEX("",MATCH(VALUE(LEFT(B74,4)),组件分表!A:A,0))=0,"",INDEX("",MATCH(VALUE(LEFT(B74,4)),组件分表!A:A,0))),"未找到"),"不匹配"))))</f>
        <v>61</v>
      </c>
      <c r="X74" s="44" t="str">
        <f>IF(LEFT(B74,1)="1",IFERROR(IF(INDEX(单位卡分表!X:X,MATCH(B74,单位卡分表!A:A,0))=0,"",INDEX(单位卡分表!X:X,MATCH(B74,单位卡分表!A:A,0))),"未找到"),IF(LEFT(B74,1)="2",IFERROR(IF(INDEX(技能卡分表!X:X,MATCH(B74,技能卡分表!A:A,0))=0,"",INDEX(技能卡分表!X:X,MATCH(B74,技能卡分表!A:A,0))),"未找到"),IF(LEFT(B74,1)="3",IFERROR(IF(INDEX('永久加成分表（废弃）'!V:V,MATCH(B74,'永久加成分表（废弃）'!A:A,0))=0,"",INDEX('永久加成分表（废弃）'!V:V,MATCH(B74,'永久加成分表（废弃）'!A:A,0))),"未找到"),IF(LEFT(B74,1)="4",IFERROR(IF(INDEX("",MATCH(VALUE(LEFT(B74,4)),组件分表!A:A,0))=0,"",INDEX("",MATCH(VALUE(LEFT(B74,4)),组件分表!A:A,0))),"未找到"),"不匹配"))))</f>
        <v/>
      </c>
      <c r="Y74" s="44" t="str">
        <f>IF(LEFT(B74,1)="1",IFERROR(IF(INDEX(单位卡分表!Y:Y,MATCH(B74,单位卡分表!A:A,0))=0,"",INDEX(单位卡分表!Y:Y,MATCH(B74,单位卡分表!A:A,0))),"未找到"),IF(LEFT(B74,1)="2",IFERROR(IF(INDEX(技能卡分表!Y:Y,MATCH(B74,技能卡分表!A:A,0))=0,"",INDEX(技能卡分表!Y:Y,MATCH(B74,技能卡分表!A:A,0))),"未找到"),IF(LEFT(B74,1)="3",IFERROR(IF(INDEX('永久加成分表（废弃）'!W:W,MATCH(B74,'永久加成分表（废弃）'!A:A,0))=0,"",INDEX('永久加成分表（废弃）'!W:W,MATCH(B74,'永久加成分表（废弃）'!A:A,0))),"未找到"),IF(LEFT(B74,1)="4",IFERROR(IF(INDEX("",MATCH(VALUE(LEFT(B74,4)),组件分表!A:A,0))=0,"",INDEX("",MATCH(VALUE(LEFT(B74,4)),组件分表!A:A,0))),"未找到"),"不匹配"))))</f>
        <v/>
      </c>
      <c r="Z74" s="44" t="str">
        <f>IF(LEFT(B74,1)="1",IFERROR(IF(INDEX("",MATCH(B74,单位卡分表!A:A,0))=0,"",INDEX("",MATCH(B74,单位卡分表!A:A,0))),"未找到"),IF(LEFT(B74,1)="2",IFERROR(IF(INDEX(技能卡分表!Z:Z,MATCH(B74,技能卡分表!A:A,0))=0,"",INDEX(技能卡分表!Z:Z,MATCH(B74,技能卡分表!A:A,0))),"未找到"),IF(LEFT(B74,1)="3",IFERROR(IF(INDEX('永久加成分表（废弃）'!X:X,MATCH(B74,'永久加成分表（废弃）'!A:A,0))=0,"",INDEX('永久加成分表（废弃）'!X:X,MATCH(B74,'永久加成分表（废弃）'!A:A,0))),"未找到"),IF(LEFT(B74,1)="4",IFERROR(IF(INDEX(组件分表!U:U,MATCH(VALUE(LEFT(B74,4)),组件分表!A:A,0))=0,"",INDEX(组件分表!U:U,MATCH(VALUE(LEFT(B74,4)),组件分表!A:A,0))),"未找到"),"不匹配"))))</f>
        <v>未找到</v>
      </c>
      <c r="AA74" s="44" t="str">
        <f>IF(LEFT(B74,1)="1",IFERROR(IF(INDEX("",MATCH(B74,单位卡分表!A:A,0))=0,"",INDEX("",MATCH(B74,单位卡分表!A:A,0))),"未找到"),IF(LEFT(B74,1)="2",IFERROR(IF(INDEX(技能卡分表!AA:AA,MATCH(B74,技能卡分表!A:A,0))=0,"",INDEX(技能卡分表!AA:AA,MATCH(B74,技能卡分表!A:A,0))),"未找到"),IF(LEFT(B74,1)="3",IFERROR(IF(INDEX("",MATCH(B74,'永久加成分表（废弃）'!A:A,0))=0,"",INDEX("",MATCH(B74,'永久加成分表（废弃）'!A:A,0))),"未找到"),IF(LEFT(B74,1)="4",IFERROR(IF(INDEX("",MATCH(VALUE(LEFT(B74,4)),组件分表!A:A,0))=0,"",INDEX("",MATCH(VALUE(LEFT(B74,4)),组件分表!A:A,0))),"未找到"),"不匹配"))))</f>
        <v>未找到</v>
      </c>
      <c r="AB74" s="44">
        <f>IF(LEFT(B74,1)="1",IFERROR(INDEX(单位卡分表!I:I,MATCH(B74,单位卡分表!A:A,0)),"未找到"),IF(LEFT(B74,1)="2",IFERROR(INDEX(技能卡分表!I:I,MATCH(B74,技能卡分表!A:A,0)),"未找到"),IF(LEFT(B74,1)="3",IFERROR(INDEX('永久加成分表（废弃）'!I:I,MATCH(B74,'永久加成分表（废弃）'!A:A,0)),"未找到"),IF(LEFT(B74,1)="4",IFERROR(INDEX(组件分表!I:I,MATCH(VALUE(LEFT(B74,4)),组件分表!A:A,0)),"未找到"),"不匹配"))))</f>
        <v>0</v>
      </c>
      <c r="AC74" s="44" t="str">
        <f>IF(LEFT(B74,1)="1",IF(INDEX(单位卡分表!N:N,MATCH(B74,单位卡分表!A:A,0))=0,"",INDEX(单位卡分表!N:N,MATCH(B74,单位卡分表!A:A,0))),IF(AND(LEFT(B74,1)="4",C74=5),B74*100+1,""))</f>
        <v/>
      </c>
    </row>
    <row r="75" spans="1:29">
      <c r="A75" s="44" t="str">
        <f>IF(卡牌数值表!D75=0,"",卡牌数值表!D75)</f>
        <v/>
      </c>
      <c r="B75" s="44">
        <f>卡牌数值表!C75</f>
        <v>10080</v>
      </c>
      <c r="C75" s="44">
        <f>IF(LEFT(B75,1)="1",IFERROR(INDEX(单位卡分表!C:C,MATCH(B75,单位卡分表!A:A,0)),"未找到"),IF(LEFT(B75,1)="2",IFERROR(INDEX(技能卡分表!C:C,MATCH(B75,技能卡分表!A:A,0)),"未找到"),IF(LEFT(B75,1)="3",IFERROR(INDEX('永久加成分表（废弃）'!C:C,MATCH(B75,'永久加成分表（废弃）'!A:A,0)),"未找到"),IF(LEFT(B75,1)="4",IFERROR(INDEX(组件分表!D:D,MATCH(VALUE(LEFT(B75,4)),组件分表!A:A,0)),"未找到"),"不匹配"))))</f>
        <v>1</v>
      </c>
      <c r="D75" s="44">
        <f>IF(LEFT(B75,1)="1",IFERROR(INDEX(单位卡分表!E:E,MATCH(B75,单位卡分表!A:A,0)),"未找到"),IF(LEFT(B75,1)="2",IFERROR(INDEX(技能卡分表!E:E,MATCH(B75,技能卡分表!A:A,0)),"未找到"),IF(LEFT(B75,1)="3",IFERROR(INDEX('永久加成分表（废弃）'!E:E,MATCH(B75,'永久加成分表（废弃）'!A:A,0)),"未找到"),IF(LEFT(B75,1)="4",IFERROR(IF(INDEX(组件分表!D:D,MATCH(VALUE(LEFT(B75,4)),组件分表!A:A,0))=5,"",INDEX(组件分表!Y:Y,MATCH(VALUE(LEFT(B75,4)),组件分表!A:A,0))),"未找到"),"不匹配"))))</f>
        <v>1</v>
      </c>
      <c r="E75" s="44">
        <f t="shared" si="1"/>
        <v>80</v>
      </c>
      <c r="F75" s="44">
        <f>IF(LEFT(B75,1)="1",IFERROR(INDEX(单位卡分表!AL:AL,MATCH(B75,单位卡分表!A:A,0)),"未找到"),IF(LEFT(B75,1)="2",IFERROR(INDEX(技能卡分表!AJ:AJ,MATCH(B75,技能卡分表!A:A,0)),"未找到"),IF(LEFT(B75,1)="3",IFERROR(INDEX('永久加成分表（废弃）'!AC:AC,MATCH(B75,'永久加成分表（废弃）'!A:A,0)),"未找到"),IF(LEFT(B75,1)="4",IFERROR(IF(INDEX(组件分表!D:D,MATCH(VALUE(LEFT(B75,4)),组件分表!A:A,0))=5,"",INDEX(组件分表!Z:Z,MATCH(VALUE(LEFT(B75,4)),组件分表!A:A,0))),"未找到"),"不匹配"))))</f>
        <v>0</v>
      </c>
      <c r="G75" s="44">
        <f>IF(LEFT($B75,1)="1",IFERROR(INDEX(单位卡分表!F:F,MATCH($B75,单位卡分表!A:A,0)),"未找到"),IF(LEFT($B75,1)="2",IFERROR(INDEX(技能卡分表!F:F,MATCH($B75,技能卡分表!A:A,0)),"未找到"),IF(LEFT($B75,1)="3",IFERROR(INDEX('永久加成分表（废弃）'!F:F,MATCH($B75,'永久加成分表（废弃）'!A:A,0)),"未找到"),IF(LEFT($B75,1)="4",IFERROR(IF(INDEX(组件分表!D:D,MATCH(VALUE(LEFT($B75,4)),组件分表!A:A,0))=5,"",INDEX(组件分表!AA:AA,MATCH(VALUE(LEFT($B75,4)),组件分表!A:A,0))),"未找到"),"不匹配"))))</f>
        <v>3</v>
      </c>
      <c r="H75" s="44">
        <f>IF(LEFT($B75,1)="1",IFERROR(INDEX(单位卡分表!H:H,MATCH($B75,单位卡分表!A:A,0)),"未找到"),IF(LEFT($B75,1)="2",IFERROR(INDEX(技能卡分表!H:H,MATCH($B75,技能卡分表!A:A,0)),"未找到"),IF(LEFT($B75,1)="3",IFERROR(INDEX('永久加成分表（废弃）'!H:H,MATCH($B75,'永久加成分表（废弃）'!A:A,0)),"未找到"),IF(LEFT($B75,1)="4",RIGHT($B75,1),"不匹配"))))</f>
        <v>3</v>
      </c>
      <c r="I75" s="44">
        <f>卡牌数值表!J75</f>
        <v>0</v>
      </c>
      <c r="J75" s="44">
        <f>IF(卡牌数值表!L75=0,"",卡牌数值表!L75)</f>
        <v>4</v>
      </c>
      <c r="K75" s="44">
        <f>IF(卡牌数值表!M75=0,"",卡牌数值表!M75)</f>
        <v>50</v>
      </c>
      <c r="L75" s="44">
        <f>IF(卡牌数值表!N75=0,"",卡牌数值表!N75)</f>
        <v>13.6</v>
      </c>
      <c r="M75" s="44">
        <f>IF(卡牌数值表!O75=0,"",卡牌数值表!O75)</f>
        <v>0.65</v>
      </c>
      <c r="N75" s="44">
        <f>IF(卡牌数值表!P75=0,"",卡牌数值表!P75)</f>
        <v>0.12</v>
      </c>
      <c r="O75" s="44">
        <f>IF(卡牌数值表!Q75=0,"",卡牌数值表!Q75)</f>
        <v>1.66</v>
      </c>
      <c r="P75" s="44">
        <f>IF(卡牌数值表!R75=0,"",卡牌数值表!R75)</f>
        <v>1.47</v>
      </c>
      <c r="Q75" s="44" t="str">
        <f>IF(卡牌数值表!S75=0,"",卡牌数值表!S75)</f>
        <v/>
      </c>
      <c r="R75" s="44">
        <f>IF(OR(LEFT(B75,1)="1",LEFT(B75,1)="2"),卡牌数值表!H75,IF(AND(LEFT(B75,1)="4",C75&lt;&gt;5),卡牌数值表!H75,IF(LEFT(B75,1)="4","","")))</f>
        <v>100801</v>
      </c>
      <c r="S75" s="44">
        <f>IF(LEFT(B75,1)="1",IFERROR(INDEX(单位卡分表!K:K,MATCH(B75,单位卡分表!A:A,0)),"未找到"),IF(LEFT(B75,1)="2",IFERROR(INDEX(技能卡分表!K:K,MATCH(B75,技能卡分表!A:A,0)),"未找到"),IF(LEFT(B75,1)="3",IFERROR(INDEX('永久加成分表（废弃）'!K:K,MATCH(B75,'永久加成分表（废弃）'!A:A,0)),"未找到"),IF(LEFT(B75,1)="4",IFERROR(IF(INDEX(组件分表!D:D,MATCH(VALUE(LEFT(B75,4)),组件分表!A:A,0))=5,"",INDEX(组件分表!AB:AB,MATCH(VALUE(LEFT(B75,4)),组件分表!A:A,0))),"未找到"),"不匹配"))))</f>
        <v>1</v>
      </c>
      <c r="T75" s="44">
        <f>IF(LEFT(B75,1)="1",IFERROR(INDEX(单位卡分表!L:L,MATCH(B75,单位卡分表!A:A,0)),"未找到"),IF(LEFT(B75,1)="2",IFERROR(INDEX(技能卡分表!L:L,MATCH(B75,技能卡分表!A:A,0)),"未找到"),IF(LEFT(B75,1)="3",IFERROR(INDEX('永久加成分表（废弃）'!L:L,MATCH(B75,'永久加成分表（废弃）'!A:A,0)),"未找到"),IF(LEFT(B75,1)="4",IFERROR(IF(INDEX(组件分表!D:D,MATCH(VALUE(LEFT(B75,4)),组件分表!A:A,0))=5,"",INDEX(组件分表!AC:AC,MATCH(VALUE(LEFT(B75,4)),组件分表!A:A,0))),"未找到"),"不匹配"))))</f>
        <v>2</v>
      </c>
      <c r="U75" s="44"/>
      <c r="V75" s="44"/>
      <c r="W75" s="44">
        <f>IF(LEFT(B75,1)="1",IFERROR(IF(INDEX(单位卡分表!W:W,MATCH(B75,单位卡分表!A:A,0))=0,"",INDEX(单位卡分表!W:W,MATCH(B75,单位卡分表!A:A,0))),"未找到"),IF(LEFT(B75,1)="2",IFERROR(IF(INDEX(技能卡分表!W:W,MATCH(B75,技能卡分表!A:A,0))=0,"",INDEX(技能卡分表!W:W,MATCH(B75,技能卡分表!A:A,0))),"未找到"),IF(LEFT(B75,1)="3",IFERROR(IF(INDEX('永久加成分表（废弃）'!U:U,MATCH(B75,'永久加成分表（废弃）'!A:A,0))=0,"",INDEX('永久加成分表（废弃）'!U:U,MATCH(B75,'永久加成分表（废弃）'!A:A,0))),"未找到"),IF(LEFT(B75,1)="4",IFERROR(IF(INDEX("",MATCH(VALUE(LEFT(B75,4)),组件分表!A:A,0))=0,"",INDEX("",MATCH(VALUE(LEFT(B75,4)),组件分表!A:A,0))),"未找到"),"不匹配"))))</f>
        <v>12</v>
      </c>
      <c r="X75" s="44" t="str">
        <f>IF(LEFT(B75,1)="1",IFERROR(IF(INDEX(单位卡分表!X:X,MATCH(B75,单位卡分表!A:A,0))=0,"",INDEX(单位卡分表!X:X,MATCH(B75,单位卡分表!A:A,0))),"未找到"),IF(LEFT(B75,1)="2",IFERROR(IF(INDEX(技能卡分表!X:X,MATCH(B75,技能卡分表!A:A,0))=0,"",INDEX(技能卡分表!X:X,MATCH(B75,技能卡分表!A:A,0))),"未找到"),IF(LEFT(B75,1)="3",IFERROR(IF(INDEX('永久加成分表（废弃）'!V:V,MATCH(B75,'永久加成分表（废弃）'!A:A,0))=0,"",INDEX('永久加成分表（废弃）'!V:V,MATCH(B75,'永久加成分表（废弃）'!A:A,0))),"未找到"),IF(LEFT(B75,1)="4",IFERROR(IF(INDEX("",MATCH(VALUE(LEFT(B75,4)),组件分表!A:A,0))=0,"",INDEX("",MATCH(VALUE(LEFT(B75,4)),组件分表!A:A,0))),"未找到"),"不匹配"))))</f>
        <v/>
      </c>
      <c r="Y75" s="44" t="str">
        <f>IF(LEFT(B75,1)="1",IFERROR(IF(INDEX(单位卡分表!Y:Y,MATCH(B75,单位卡分表!A:A,0))=0,"",INDEX(单位卡分表!Y:Y,MATCH(B75,单位卡分表!A:A,0))),"未找到"),IF(LEFT(B75,1)="2",IFERROR(IF(INDEX(技能卡分表!Y:Y,MATCH(B75,技能卡分表!A:A,0))=0,"",INDEX(技能卡分表!Y:Y,MATCH(B75,技能卡分表!A:A,0))),"未找到"),IF(LEFT(B75,1)="3",IFERROR(IF(INDEX('永久加成分表（废弃）'!W:W,MATCH(B75,'永久加成分表（废弃）'!A:A,0))=0,"",INDEX('永久加成分表（废弃）'!W:W,MATCH(B75,'永久加成分表（废弃）'!A:A,0))),"未找到"),IF(LEFT(B75,1)="4",IFERROR(IF(INDEX("",MATCH(VALUE(LEFT(B75,4)),组件分表!A:A,0))=0,"",INDEX("",MATCH(VALUE(LEFT(B75,4)),组件分表!A:A,0))),"未找到"),"不匹配"))))</f>
        <v/>
      </c>
      <c r="Z75" s="44" t="str">
        <f>IF(LEFT(B75,1)="1",IFERROR(IF(INDEX("",MATCH(B75,单位卡分表!A:A,0))=0,"",INDEX("",MATCH(B75,单位卡分表!A:A,0))),"未找到"),IF(LEFT(B75,1)="2",IFERROR(IF(INDEX(技能卡分表!Z:Z,MATCH(B75,技能卡分表!A:A,0))=0,"",INDEX(技能卡分表!Z:Z,MATCH(B75,技能卡分表!A:A,0))),"未找到"),IF(LEFT(B75,1)="3",IFERROR(IF(INDEX('永久加成分表（废弃）'!X:X,MATCH(B75,'永久加成分表（废弃）'!A:A,0))=0,"",INDEX('永久加成分表（废弃）'!X:X,MATCH(B75,'永久加成分表（废弃）'!A:A,0))),"未找到"),IF(LEFT(B75,1)="4",IFERROR(IF(INDEX(组件分表!U:U,MATCH(VALUE(LEFT(B75,4)),组件分表!A:A,0))=0,"",INDEX(组件分表!U:U,MATCH(VALUE(LEFT(B75,4)),组件分表!A:A,0))),"未找到"),"不匹配"))))</f>
        <v>未找到</v>
      </c>
      <c r="AA75" s="44" t="str">
        <f>IF(LEFT(B75,1)="1",IFERROR(IF(INDEX("",MATCH(B75,单位卡分表!A:A,0))=0,"",INDEX("",MATCH(B75,单位卡分表!A:A,0))),"未找到"),IF(LEFT(B75,1)="2",IFERROR(IF(INDEX(技能卡分表!AA:AA,MATCH(B75,技能卡分表!A:A,0))=0,"",INDEX(技能卡分表!AA:AA,MATCH(B75,技能卡分表!A:A,0))),"未找到"),IF(LEFT(B75,1)="3",IFERROR(IF(INDEX("",MATCH(B75,'永久加成分表（废弃）'!A:A,0))=0,"",INDEX("",MATCH(B75,'永久加成分表（废弃）'!A:A,0))),"未找到"),IF(LEFT(B75,1)="4",IFERROR(IF(INDEX("",MATCH(VALUE(LEFT(B75,4)),组件分表!A:A,0))=0,"",INDEX("",MATCH(VALUE(LEFT(B75,4)),组件分表!A:A,0))),"未找到"),"不匹配"))))</f>
        <v>未找到</v>
      </c>
      <c r="AB75" s="44">
        <f>IF(LEFT(B75,1)="1",IFERROR(INDEX(单位卡分表!I:I,MATCH(B75,单位卡分表!A:A,0)),"未找到"),IF(LEFT(B75,1)="2",IFERROR(INDEX(技能卡分表!I:I,MATCH(B75,技能卡分表!A:A,0)),"未找到"),IF(LEFT(B75,1)="3",IFERROR(INDEX('永久加成分表（废弃）'!I:I,MATCH(B75,'永久加成分表（废弃）'!A:A,0)),"未找到"),IF(LEFT(B75,1)="4",IFERROR(INDEX(组件分表!I:I,MATCH(VALUE(LEFT(B75,4)),组件分表!A:A,0)),"未找到"),"不匹配"))))</f>
        <v>0</v>
      </c>
      <c r="AC75" s="44" t="str">
        <f>IF(LEFT(B75,1)="1",IF(INDEX(单位卡分表!N:N,MATCH(B75,单位卡分表!A:A,0))=0,"",INDEX(单位卡分表!N:N,MATCH(B75,单位卡分表!A:A,0))),IF(AND(LEFT(B75,1)="4",C75=5),B75*100+1,""))</f>
        <v/>
      </c>
    </row>
    <row r="76" spans="1:29">
      <c r="A76" s="44" t="str">
        <f>IF(卡牌数值表!D76=0,"",卡牌数值表!D76)</f>
        <v/>
      </c>
      <c r="B76" s="44">
        <f>卡牌数值表!C76</f>
        <v>20010</v>
      </c>
      <c r="C76" s="44">
        <f>IF(LEFT(B76,1)="1",IFERROR(INDEX(单位卡分表!C:C,MATCH(B76,单位卡分表!A:A,0)),"未找到"),IF(LEFT(B76,1)="2",IFERROR(INDEX(技能卡分表!C:C,MATCH(B76,技能卡分表!A:A,0)),"未找到"),IF(LEFT(B76,1)="3",IFERROR(INDEX('永久加成分表（废弃）'!C:C,MATCH(B76,'永久加成分表（废弃）'!A:A,0)),"未找到"),IF(LEFT(B76,1)="4",IFERROR(INDEX(组件分表!D:D,MATCH(VALUE(LEFT(B76,4)),组件分表!A:A,0)),"未找到"),"不匹配"))))</f>
        <v>2</v>
      </c>
      <c r="D76" s="44">
        <f>IF(LEFT(B76,1)="1",IFERROR(INDEX(单位卡分表!E:E,MATCH(B76,单位卡分表!A:A,0)),"未找到"),IF(LEFT(B76,1)="2",IFERROR(INDEX(技能卡分表!E:E,MATCH(B76,技能卡分表!A:A,0)),"未找到"),IF(LEFT(B76,1)="3",IFERROR(INDEX('永久加成分表（废弃）'!E:E,MATCH(B76,'永久加成分表（废弃）'!A:A,0)),"未找到"),IF(LEFT(B76,1)="4",IFERROR(IF(INDEX(组件分表!D:D,MATCH(VALUE(LEFT(B76,4)),组件分表!A:A,0))=5,"",INDEX(组件分表!Y:Y,MATCH(VALUE(LEFT(B76,4)),组件分表!A:A,0))),"未找到"),"不匹配"))))</f>
        <v>1</v>
      </c>
      <c r="E76" s="44">
        <f t="shared" si="1"/>
        <v>10</v>
      </c>
      <c r="F76" s="44">
        <f>IF(LEFT(B76,1)="1",IFERROR(INDEX(单位卡分表!AL:AL,MATCH(B76,单位卡分表!A:A,0)),"未找到"),IF(LEFT(B76,1)="2",IFERROR(INDEX(技能卡分表!AJ:AJ,MATCH(B76,技能卡分表!A:A,0)),"未找到"),IF(LEFT(B76,1)="3",IFERROR(INDEX('永久加成分表（废弃）'!AC:AC,MATCH(B76,'永久加成分表（废弃）'!A:A,0)),"未找到"),IF(LEFT(B76,1)="4",IFERROR(IF(INDEX(组件分表!D:D,MATCH(VALUE(LEFT(B76,4)),组件分表!A:A,0))=5,"",INDEX(组件分表!Z:Z,MATCH(VALUE(LEFT(B76,4)),组件分表!A:A,0))),"未找到"),"不匹配"))))</f>
        <v>0</v>
      </c>
      <c r="G76" s="44">
        <f>IF(LEFT($B76,1)="1",IFERROR(INDEX(单位卡分表!F:F,MATCH($B76,单位卡分表!A:A,0)),"未找到"),IF(LEFT($B76,1)="2",IFERROR(INDEX(技能卡分表!F:F,MATCH($B76,技能卡分表!A:A,0)),"未找到"),IF(LEFT($B76,1)="3",IFERROR(INDEX('永久加成分表（废弃）'!F:F,MATCH($B76,'永久加成分表（废弃）'!A:A,0)),"未找到"),IF(LEFT($B76,1)="4",IFERROR(IF(INDEX(组件分表!D:D,MATCH(VALUE(LEFT($B76,4)),组件分表!A:A,0))=5,"",INDEX(组件分表!AA:AA,MATCH(VALUE(LEFT($B76,4)),组件分表!A:A,0))),"未找到"),"不匹配"))))</f>
        <v>4</v>
      </c>
      <c r="H76" s="44">
        <f>IF(LEFT($B76,1)="1",IFERROR(INDEX(单位卡分表!H:H,MATCH($B76,单位卡分表!A:A,0)),"未找到"),IF(LEFT($B76,1)="2",IFERROR(INDEX(技能卡分表!H:H,MATCH($B76,技能卡分表!A:A,0)),"未找到"),IF(LEFT($B76,1)="3",IFERROR(INDEX('永久加成分表（废弃）'!H:H,MATCH($B76,'永久加成分表（废弃）'!A:A,0)),"未找到"),IF(LEFT($B76,1)="4",RIGHT($B76,1),"不匹配"))))</f>
        <v>4</v>
      </c>
      <c r="I76" s="44">
        <f>卡牌数值表!J76</f>
        <v>5</v>
      </c>
      <c r="J76" s="44" t="str">
        <f>IF(卡牌数值表!L76=0,"",卡牌数值表!L76)</f>
        <v/>
      </c>
      <c r="K76" s="44" t="str">
        <f>IF(卡牌数值表!M76=0,"",卡牌数值表!M76)</f>
        <v/>
      </c>
      <c r="L76" s="44">
        <f>IF(卡牌数值表!N76=0,"",卡牌数值表!N76)</f>
        <v>9.87</v>
      </c>
      <c r="M76" s="44">
        <f>IF(卡牌数值表!O76=0,"",卡牌数值表!O76)</f>
        <v>0.5</v>
      </c>
      <c r="N76" s="44">
        <f>IF(卡牌数值表!P76=0,"",卡牌数值表!P76)</f>
        <v>0.1</v>
      </c>
      <c r="O76" s="44">
        <f>IF(卡牌数值表!Q76=0,"",卡牌数值表!Q76)</f>
        <v>0.94</v>
      </c>
      <c r="P76" s="44">
        <f>IF(卡牌数值表!R76=0,"",卡牌数值表!R76)</f>
        <v>0.61</v>
      </c>
      <c r="Q76" s="44">
        <f>IF(卡牌数值表!S76=0,"",卡牌数值表!S76)</f>
        <v>2.5</v>
      </c>
      <c r="R76" s="44">
        <f>IF(OR(LEFT(B76,1)="1",LEFT(B76,1)="2"),卡牌数值表!H76,IF(AND(LEFT(B76,1)="4",C76&lt;&gt;5),卡牌数值表!H76,IF(LEFT(B76,1)="4","","")))</f>
        <v>200101</v>
      </c>
      <c r="S76" s="44">
        <f>IF(LEFT(B76,1)="1",IFERROR(INDEX(单位卡分表!K:K,MATCH(B76,单位卡分表!A:A,0)),"未找到"),IF(LEFT(B76,1)="2",IFERROR(INDEX(技能卡分表!K:K,MATCH(B76,技能卡分表!A:A,0)),"未找到"),IF(LEFT(B76,1)="3",IFERROR(INDEX('永久加成分表（废弃）'!K:K,MATCH(B76,'永久加成分表（废弃）'!A:A,0)),"未找到"),IF(LEFT(B76,1)="4",IFERROR(IF(INDEX(组件分表!D:D,MATCH(VALUE(LEFT(B76,4)),组件分表!A:A,0))=5,"",INDEX(组件分表!AB:AB,MATCH(VALUE(LEFT(B76,4)),组件分表!A:A,0))),"未找到"),"不匹配"))))</f>
        <v>7</v>
      </c>
      <c r="T76" s="44">
        <f>IF(LEFT(B76,1)="1",IFERROR(INDEX(单位卡分表!L:L,MATCH(B76,单位卡分表!A:A,0)),"未找到"),IF(LEFT(B76,1)="2",IFERROR(INDEX(技能卡分表!L:L,MATCH(B76,技能卡分表!A:A,0)),"未找到"),IF(LEFT(B76,1)="3",IFERROR(INDEX('永久加成分表（废弃）'!L:L,MATCH(B76,'永久加成分表（废弃）'!A:A,0)),"未找到"),IF(LEFT(B76,1)="4",IFERROR(IF(INDEX(组件分表!D:D,MATCH(VALUE(LEFT(B76,4)),组件分表!A:A,0))=5,"",INDEX(组件分表!AC:AC,MATCH(VALUE(LEFT(B76,4)),组件分表!A:A,0))),"未找到"),"不匹配"))))</f>
        <v>6.3</v>
      </c>
      <c r="U76" s="44"/>
      <c r="V76" s="44"/>
      <c r="W76" s="44">
        <f>IF(LEFT(B76,1)="1",IFERROR(IF(INDEX(单位卡分表!W:W,MATCH(B76,单位卡分表!A:A,0))=0,"",INDEX(单位卡分表!W:W,MATCH(B76,单位卡分表!A:A,0))),"未找到"),IF(LEFT(B76,1)="2",IFERROR(IF(INDEX(技能卡分表!W:W,MATCH(B76,技能卡分表!A:A,0))=0,"",INDEX(技能卡分表!W:W,MATCH(B76,技能卡分表!A:A,0))),"未找到"),IF(LEFT(B76,1)="3",IFERROR(IF(INDEX('永久加成分表（废弃）'!U:U,MATCH(B76,'永久加成分表（废弃）'!A:A,0))=0,"",INDEX('永久加成分表（废弃）'!U:U,MATCH(B76,'永久加成分表（废弃）'!A:A,0))),"未找到"),IF(LEFT(B76,1)="4",IFERROR(IF(INDEX("",MATCH(VALUE(LEFT(B76,4)),组件分表!A:A,0))=0,"",INDEX("",MATCH(VALUE(LEFT(B76,4)),组件分表!A:A,0))),"未找到"),"不匹配"))))</f>
        <v>8</v>
      </c>
      <c r="X76" s="44">
        <f>IF(LEFT(B76,1)="1",IFERROR(IF(INDEX(单位卡分表!X:X,MATCH(B76,单位卡分表!A:A,0))=0,"",INDEX(单位卡分表!X:X,MATCH(B76,单位卡分表!A:A,0))),"未找到"),IF(LEFT(B76,1)="2",IFERROR(IF(INDEX(技能卡分表!X:X,MATCH(B76,技能卡分表!A:A,0))=0,"",INDEX(技能卡分表!X:X,MATCH(B76,技能卡分表!A:A,0))),"未找到"),IF(LEFT(B76,1)="3",IFERROR(IF(INDEX('永久加成分表（废弃）'!V:V,MATCH(B76,'永久加成分表（废弃）'!A:A,0))=0,"",INDEX('永久加成分表（废弃）'!V:V,MATCH(B76,'永久加成分表（废弃）'!A:A,0))),"未找到"),IF(LEFT(B76,1)="4",IFERROR(IF(INDEX("",MATCH(VALUE(LEFT(B76,4)),组件分表!A:A,0))=0,"",INDEX("",MATCH(VALUE(LEFT(B76,4)),组件分表!A:A,0))),"未找到"),"不匹配"))))</f>
        <v>34</v>
      </c>
      <c r="Y76" s="44" t="str">
        <f>IF(LEFT(B76,1)="1",IFERROR(IF(INDEX(单位卡分表!Y:Y,MATCH(B76,单位卡分表!A:A,0))=0,"",INDEX(单位卡分表!Y:Y,MATCH(B76,单位卡分表!A:A,0))),"未找到"),IF(LEFT(B76,1)="2",IFERROR(IF(INDEX(技能卡分表!Y:Y,MATCH(B76,技能卡分表!A:A,0))=0,"",INDEX(技能卡分表!Y:Y,MATCH(B76,技能卡分表!A:A,0))),"未找到"),IF(LEFT(B76,1)="3",IFERROR(IF(INDEX('永久加成分表（废弃）'!W:W,MATCH(B76,'永久加成分表（废弃）'!A:A,0))=0,"",INDEX('永久加成分表（废弃）'!W:W,MATCH(B76,'永久加成分表（废弃）'!A:A,0))),"未找到"),IF(LEFT(B76,1)="4",IFERROR(IF(INDEX("",MATCH(VALUE(LEFT(B76,4)),组件分表!A:A,0))=0,"",INDEX("",MATCH(VALUE(LEFT(B76,4)),组件分表!A:A,0))),"未找到"),"不匹配"))))</f>
        <v/>
      </c>
      <c r="Z76" s="44" t="str">
        <f>IF(LEFT(B76,1)="1",IFERROR(IF(INDEX("",MATCH(B76,单位卡分表!A:A,0))=0,"",INDEX("",MATCH(B76,单位卡分表!A:A,0))),"未找到"),IF(LEFT(B76,1)="2",IFERROR(IF(INDEX(技能卡分表!Z:Z,MATCH(B76,技能卡分表!A:A,0))=0,"",INDEX(技能卡分表!Z:Z,MATCH(B76,技能卡分表!A:A,0))),"未找到"),IF(LEFT(B76,1)="3",IFERROR(IF(INDEX('永久加成分表（废弃）'!X:X,MATCH(B76,'永久加成分表（废弃）'!A:A,0))=0,"",INDEX('永久加成分表（废弃）'!X:X,MATCH(B76,'永久加成分表（废弃）'!A:A,0))),"未找到"),IF(LEFT(B76,1)="4",IFERROR(IF(INDEX(组件分表!U:U,MATCH(VALUE(LEFT(B76,4)),组件分表!A:A,0))=0,"",INDEX(组件分表!U:U,MATCH(VALUE(LEFT(B76,4)),组件分表!A:A,0))),"未找到"),"不匹配"))))</f>
        <v/>
      </c>
      <c r="AA76" s="44" t="str">
        <f>IF(LEFT(B76,1)="1",IFERROR(IF(INDEX("",MATCH(B76,单位卡分表!A:A,0))=0,"",INDEX("",MATCH(B76,单位卡分表!A:A,0))),"未找到"),IF(LEFT(B76,1)="2",IFERROR(IF(INDEX(技能卡分表!AA:AA,MATCH(B76,技能卡分表!A:A,0))=0,"",INDEX(技能卡分表!AA:AA,MATCH(B76,技能卡分表!A:A,0))),"未找到"),IF(LEFT(B76,1)="3",IFERROR(IF(INDEX("",MATCH(B76,'永久加成分表（废弃）'!A:A,0))=0,"",INDEX("",MATCH(B76,'永久加成分表（废弃）'!A:A,0))),"未找到"),IF(LEFT(B76,1)="4",IFERROR(IF(INDEX("",MATCH(VALUE(LEFT(B76,4)),组件分表!A:A,0))=0,"",INDEX("",MATCH(VALUE(LEFT(B76,4)),组件分表!A:A,0))),"未找到"),"不匹配"))))</f>
        <v/>
      </c>
      <c r="AB76" s="44">
        <f>IF(LEFT(B76,1)="1",IFERROR(INDEX(单位卡分表!I:I,MATCH(B76,单位卡分表!A:A,0)),"未找到"),IF(LEFT(B76,1)="2",IFERROR(INDEX(技能卡分表!I:I,MATCH(B76,技能卡分表!A:A,0)),"未找到"),IF(LEFT(B76,1)="3",IFERROR(INDEX('永久加成分表（废弃）'!I:I,MATCH(B76,'永久加成分表（废弃）'!A:A,0)),"未找到"),IF(LEFT(B76,1)="4",IFERROR(INDEX(组件分表!I:I,MATCH(VALUE(LEFT(B76,4)),组件分表!A:A,0)),"未找到"),"不匹配"))))</f>
        <v>3</v>
      </c>
      <c r="AC76" s="44" t="str">
        <f>IF(LEFT(B76,1)="1",IF(INDEX(单位卡分表!N:N,MATCH(B76,单位卡分表!A:A,0))=0,"",INDEX(单位卡分表!N:N,MATCH(B76,单位卡分表!A:A,0))),IF(AND(LEFT(B76,1)="4",C76=5),B76*100+1,""))</f>
        <v/>
      </c>
    </row>
    <row r="77" spans="1:29">
      <c r="A77" s="44" t="str">
        <f>IF(卡牌数值表!D77=0,"",卡牌数值表!D77)</f>
        <v/>
      </c>
      <c r="B77" s="44">
        <f>卡牌数值表!C77</f>
        <v>20011</v>
      </c>
      <c r="C77" s="44">
        <f>IF(LEFT(B77,1)="1",IFERROR(INDEX(单位卡分表!C:C,MATCH(B77,单位卡分表!A:A,0)),"未找到"),IF(LEFT(B77,1)="2",IFERROR(INDEX(技能卡分表!C:C,MATCH(B77,技能卡分表!A:A,0)),"未找到"),IF(LEFT(B77,1)="3",IFERROR(INDEX('永久加成分表（废弃）'!C:C,MATCH(B77,'永久加成分表（废弃）'!A:A,0)),"未找到"),IF(LEFT(B77,1)="4",IFERROR(INDEX(组件分表!D:D,MATCH(VALUE(LEFT(B77,4)),组件分表!A:A,0)),"未找到"),"不匹配"))))</f>
        <v>2</v>
      </c>
      <c r="D77" s="44">
        <f>IF(LEFT(B77,1)="1",IFERROR(INDEX(单位卡分表!E:E,MATCH(B77,单位卡分表!A:A,0)),"未找到"),IF(LEFT(B77,1)="2",IFERROR(INDEX(技能卡分表!E:E,MATCH(B77,技能卡分表!A:A,0)),"未找到"),IF(LEFT(B77,1)="3",IFERROR(INDEX('永久加成分表（废弃）'!E:E,MATCH(B77,'永久加成分表（废弃）'!A:A,0)),"未找到"),IF(LEFT(B77,1)="4",IFERROR(IF(INDEX(组件分表!D:D,MATCH(VALUE(LEFT(B77,4)),组件分表!A:A,0))=5,"",INDEX(组件分表!Y:Y,MATCH(VALUE(LEFT(B77,4)),组件分表!A:A,0))),"未找到"),"不匹配"))))</f>
        <v>1</v>
      </c>
      <c r="E77" s="44">
        <f t="shared" si="1"/>
        <v>11</v>
      </c>
      <c r="F77" s="44">
        <f>IF(LEFT(B77,1)="1",IFERROR(INDEX(单位卡分表!AL:AL,MATCH(B77,单位卡分表!A:A,0)),"未找到"),IF(LEFT(B77,1)="2",IFERROR(INDEX(技能卡分表!AJ:AJ,MATCH(B77,技能卡分表!A:A,0)),"未找到"),IF(LEFT(B77,1)="3",IFERROR(INDEX('永久加成分表（废弃）'!AC:AC,MATCH(B77,'永久加成分表（废弃）'!A:A,0)),"未找到"),IF(LEFT(B77,1)="4",IFERROR(IF(INDEX(组件分表!D:D,MATCH(VALUE(LEFT(B77,4)),组件分表!A:A,0))=5,"",INDEX(组件分表!Z:Z,MATCH(VALUE(LEFT(B77,4)),组件分表!A:A,0))),"未找到"),"不匹配"))))</f>
        <v>0</v>
      </c>
      <c r="G77" s="44">
        <f>IF(LEFT($B77,1)="1",IFERROR(INDEX(单位卡分表!F:F,MATCH($B77,单位卡分表!A:A,0)),"未找到"),IF(LEFT($B77,1)="2",IFERROR(INDEX(技能卡分表!F:F,MATCH($B77,技能卡分表!A:A,0)),"未找到"),IF(LEFT($B77,1)="3",IFERROR(INDEX('永久加成分表（废弃）'!F:F,MATCH($B77,'永久加成分表（废弃）'!A:A,0)),"未找到"),IF(LEFT($B77,1)="4",IFERROR(IF(INDEX(组件分表!D:D,MATCH(VALUE(LEFT($B77,4)),组件分表!A:A,0))=5,"",INDEX(组件分表!AA:AA,MATCH(VALUE(LEFT($B77,4)),组件分表!A:A,0))),"未找到"),"不匹配"))))</f>
        <v>4</v>
      </c>
      <c r="H77" s="44">
        <f>IF(LEFT($B77,1)="1",IFERROR(INDEX(单位卡分表!H:H,MATCH($B77,单位卡分表!A:A,0)),"未找到"),IF(LEFT($B77,1)="2",IFERROR(INDEX(技能卡分表!H:H,MATCH($B77,技能卡分表!A:A,0)),"未找到"),IF(LEFT($B77,1)="3",IFERROR(INDEX('永久加成分表（废弃）'!H:H,MATCH($B77,'永久加成分表（废弃）'!A:A,0)),"未找到"),IF(LEFT($B77,1)="4",RIGHT($B77,1),"不匹配"))))</f>
        <v>4</v>
      </c>
      <c r="I77" s="44">
        <f>卡牌数值表!J77</f>
        <v>6</v>
      </c>
      <c r="J77" s="44" t="str">
        <f>IF(卡牌数值表!L77=0,"",卡牌数值表!L77)</f>
        <v/>
      </c>
      <c r="K77" s="44" t="str">
        <f>IF(卡牌数值表!M77=0,"",卡牌数值表!M77)</f>
        <v/>
      </c>
      <c r="L77" s="44">
        <f>IF(卡牌数值表!N77=0,"",卡牌数值表!N77)</f>
        <v>9.87</v>
      </c>
      <c r="M77" s="44">
        <f>IF(卡牌数值表!O77=0,"",卡牌数值表!O77)</f>
        <v>0.5</v>
      </c>
      <c r="N77" s="44">
        <f>IF(卡牌数值表!P77=0,"",卡牌数值表!P77)</f>
        <v>0.1</v>
      </c>
      <c r="O77" s="44">
        <f>IF(卡牌数值表!Q77=0,"",卡牌数值表!Q77)</f>
        <v>0.94</v>
      </c>
      <c r="P77" s="44">
        <f>IF(卡牌数值表!R77=0,"",卡牌数值表!R77)</f>
        <v>0.61</v>
      </c>
      <c r="Q77" s="44">
        <f>IF(卡牌数值表!S77=0,"",卡牌数值表!S77)</f>
        <v>2.5</v>
      </c>
      <c r="R77" s="44">
        <f>IF(OR(LEFT(B77,1)="1",LEFT(B77,1)="2"),卡牌数值表!H77,IF(AND(LEFT(B77,1)="4",C77&lt;&gt;5),卡牌数值表!H77,IF(LEFT(B77,1)="4","","")))</f>
        <v>200111</v>
      </c>
      <c r="S77" s="44">
        <f>IF(LEFT(B77,1)="1",IFERROR(INDEX(单位卡分表!K:K,MATCH(B77,单位卡分表!A:A,0)),"未找到"),IF(LEFT(B77,1)="2",IFERROR(INDEX(技能卡分表!K:K,MATCH(B77,技能卡分表!A:A,0)),"未找到"),IF(LEFT(B77,1)="3",IFERROR(INDEX('永久加成分表（废弃）'!K:K,MATCH(B77,'永久加成分表（废弃）'!A:A,0)),"未找到"),IF(LEFT(B77,1)="4",IFERROR(IF(INDEX(组件分表!D:D,MATCH(VALUE(LEFT(B77,4)),组件分表!A:A,0))=5,"",INDEX(组件分表!AB:AB,MATCH(VALUE(LEFT(B77,4)),组件分表!A:A,0))),"未找到"),"不匹配"))))</f>
        <v>6</v>
      </c>
      <c r="T77" s="44">
        <f>IF(LEFT(B77,1)="1",IFERROR(INDEX(单位卡分表!L:L,MATCH(B77,单位卡分表!A:A,0)),"未找到"),IF(LEFT(B77,1)="2",IFERROR(INDEX(技能卡分表!L:L,MATCH(B77,技能卡分表!A:A,0)),"未找到"),IF(LEFT(B77,1)="3",IFERROR(INDEX('永久加成分表（废弃）'!L:L,MATCH(B77,'永久加成分表（废弃）'!A:A,0)),"未找到"),IF(LEFT(B77,1)="4",IFERROR(IF(INDEX(组件分表!D:D,MATCH(VALUE(LEFT(B77,4)),组件分表!A:A,0))=5,"",INDEX(组件分表!AC:AC,MATCH(VALUE(LEFT(B77,4)),组件分表!A:A,0))),"未找到"),"不匹配"))))</f>
        <v>7.1</v>
      </c>
      <c r="U77" s="44"/>
      <c r="V77" s="44"/>
      <c r="W77" s="44">
        <f>IF(LEFT(B77,1)="1",IFERROR(IF(INDEX(单位卡分表!W:W,MATCH(B77,单位卡分表!A:A,0))=0,"",INDEX(单位卡分表!W:W,MATCH(B77,单位卡分表!A:A,0))),"未找到"),IF(LEFT(B77,1)="2",IFERROR(IF(INDEX(技能卡分表!W:W,MATCH(B77,技能卡分表!A:A,0))=0,"",INDEX(技能卡分表!W:W,MATCH(B77,技能卡分表!A:A,0))),"未找到"),IF(LEFT(B77,1)="3",IFERROR(IF(INDEX('永久加成分表（废弃）'!U:U,MATCH(B77,'永久加成分表（废弃）'!A:A,0))=0,"",INDEX('永久加成分表（废弃）'!U:U,MATCH(B77,'永久加成分表（废弃）'!A:A,0))),"未找到"),IF(LEFT(B77,1)="4",IFERROR(IF(INDEX("",MATCH(VALUE(LEFT(B77,4)),组件分表!A:A,0))=0,"",INDEX("",MATCH(VALUE(LEFT(B77,4)),组件分表!A:A,0))),"未找到"),"不匹配"))))</f>
        <v>41</v>
      </c>
      <c r="X77" s="44" t="str">
        <f>IF(LEFT(B77,1)="1",IFERROR(IF(INDEX(单位卡分表!X:X,MATCH(B77,单位卡分表!A:A,0))=0,"",INDEX(单位卡分表!X:X,MATCH(B77,单位卡分表!A:A,0))),"未找到"),IF(LEFT(B77,1)="2",IFERROR(IF(INDEX(技能卡分表!X:X,MATCH(B77,技能卡分表!A:A,0))=0,"",INDEX(技能卡分表!X:X,MATCH(B77,技能卡分表!A:A,0))),"未找到"),IF(LEFT(B77,1)="3",IFERROR(IF(INDEX('永久加成分表（废弃）'!V:V,MATCH(B77,'永久加成分表（废弃）'!A:A,0))=0,"",INDEX('永久加成分表（废弃）'!V:V,MATCH(B77,'永久加成分表（废弃）'!A:A,0))),"未找到"),IF(LEFT(B77,1)="4",IFERROR(IF(INDEX("",MATCH(VALUE(LEFT(B77,4)),组件分表!A:A,0))=0,"",INDEX("",MATCH(VALUE(LEFT(B77,4)),组件分表!A:A,0))),"未找到"),"不匹配"))))</f>
        <v/>
      </c>
      <c r="Y77" s="44" t="str">
        <f>IF(LEFT(B77,1)="1",IFERROR(IF(INDEX(单位卡分表!Y:Y,MATCH(B77,单位卡分表!A:A,0))=0,"",INDEX(单位卡分表!Y:Y,MATCH(B77,单位卡分表!A:A,0))),"未找到"),IF(LEFT(B77,1)="2",IFERROR(IF(INDEX(技能卡分表!Y:Y,MATCH(B77,技能卡分表!A:A,0))=0,"",INDEX(技能卡分表!Y:Y,MATCH(B77,技能卡分表!A:A,0))),"未找到"),IF(LEFT(B77,1)="3",IFERROR(IF(INDEX('永久加成分表（废弃）'!W:W,MATCH(B77,'永久加成分表（废弃）'!A:A,0))=0,"",INDEX('永久加成分表（废弃）'!W:W,MATCH(B77,'永久加成分表（废弃）'!A:A,0))),"未找到"),IF(LEFT(B77,1)="4",IFERROR(IF(INDEX("",MATCH(VALUE(LEFT(B77,4)),组件分表!A:A,0))=0,"",INDEX("",MATCH(VALUE(LEFT(B77,4)),组件分表!A:A,0))),"未找到"),"不匹配"))))</f>
        <v/>
      </c>
      <c r="Z77" s="44" t="str">
        <f>IF(LEFT(B77,1)="1",IFERROR(IF(INDEX("",MATCH(B77,单位卡分表!A:A,0))=0,"",INDEX("",MATCH(B77,单位卡分表!A:A,0))),"未找到"),IF(LEFT(B77,1)="2",IFERROR(IF(INDEX(技能卡分表!Z:Z,MATCH(B77,技能卡分表!A:A,0))=0,"",INDEX(技能卡分表!Z:Z,MATCH(B77,技能卡分表!A:A,0))),"未找到"),IF(LEFT(B77,1)="3",IFERROR(IF(INDEX('永久加成分表（废弃）'!X:X,MATCH(B77,'永久加成分表（废弃）'!A:A,0))=0,"",INDEX('永久加成分表（废弃）'!X:X,MATCH(B77,'永久加成分表（废弃）'!A:A,0))),"未找到"),IF(LEFT(B77,1)="4",IFERROR(IF(INDEX(组件分表!U:U,MATCH(VALUE(LEFT(B77,4)),组件分表!A:A,0))=0,"",INDEX(组件分表!U:U,MATCH(VALUE(LEFT(B77,4)),组件分表!A:A,0))),"未找到"),"不匹配"))))</f>
        <v/>
      </c>
      <c r="AA77" s="44" t="str">
        <f>IF(LEFT(B77,1)="1",IFERROR(IF(INDEX("",MATCH(B77,单位卡分表!A:A,0))=0,"",INDEX("",MATCH(B77,单位卡分表!A:A,0))),"未找到"),IF(LEFT(B77,1)="2",IFERROR(IF(INDEX(技能卡分表!AA:AA,MATCH(B77,技能卡分表!A:A,0))=0,"",INDEX(技能卡分表!AA:AA,MATCH(B77,技能卡分表!A:A,0))),"未找到"),IF(LEFT(B77,1)="3",IFERROR(IF(INDEX("",MATCH(B77,'永久加成分表（废弃）'!A:A,0))=0,"",INDEX("",MATCH(B77,'永久加成分表（废弃）'!A:A,0))),"未找到"),IF(LEFT(B77,1)="4",IFERROR(IF(INDEX("",MATCH(VALUE(LEFT(B77,4)),组件分表!A:A,0))=0,"",INDEX("",MATCH(VALUE(LEFT(B77,4)),组件分表!A:A,0))),"未找到"),"不匹配"))))</f>
        <v/>
      </c>
      <c r="AB77" s="44">
        <f>IF(LEFT(B77,1)="1",IFERROR(INDEX(单位卡分表!I:I,MATCH(B77,单位卡分表!A:A,0)),"未找到"),IF(LEFT(B77,1)="2",IFERROR(INDEX(技能卡分表!I:I,MATCH(B77,技能卡分表!A:A,0)),"未找到"),IF(LEFT(B77,1)="3",IFERROR(INDEX('永久加成分表（废弃）'!I:I,MATCH(B77,'永久加成分表（废弃）'!A:A,0)),"未找到"),IF(LEFT(B77,1)="4",IFERROR(INDEX(组件分表!I:I,MATCH(VALUE(LEFT(B77,4)),组件分表!A:A,0)),"未找到"),"不匹配"))))</f>
        <v>3</v>
      </c>
      <c r="AC77" s="44" t="str">
        <f>IF(LEFT(B77,1)="1",IF(INDEX(单位卡分表!N:N,MATCH(B77,单位卡分表!A:A,0))=0,"",INDEX(单位卡分表!N:N,MATCH(B77,单位卡分表!A:A,0))),IF(AND(LEFT(B77,1)="4",C77=5),B77*100+1,""))</f>
        <v/>
      </c>
    </row>
    <row r="78" spans="1:29">
      <c r="A78" s="44" t="str">
        <f>IF(卡牌数值表!D78=0,"",卡牌数值表!D78)</f>
        <v/>
      </c>
      <c r="B78" s="44">
        <f>卡牌数值表!C78</f>
        <v>20012</v>
      </c>
      <c r="C78" s="44">
        <f>IF(LEFT(B78,1)="1",IFERROR(INDEX(单位卡分表!C:C,MATCH(B78,单位卡分表!A:A,0)),"未找到"),IF(LEFT(B78,1)="2",IFERROR(INDEX(技能卡分表!C:C,MATCH(B78,技能卡分表!A:A,0)),"未找到"),IF(LEFT(B78,1)="3",IFERROR(INDEX('永久加成分表（废弃）'!C:C,MATCH(B78,'永久加成分表（废弃）'!A:A,0)),"未找到"),IF(LEFT(B78,1)="4",IFERROR(INDEX(组件分表!D:D,MATCH(VALUE(LEFT(B78,4)),组件分表!A:A,0)),"未找到"),"不匹配"))))</f>
        <v>2</v>
      </c>
      <c r="D78" s="44">
        <f>IF(LEFT(B78,1)="1",IFERROR(INDEX(单位卡分表!E:E,MATCH(B78,单位卡分表!A:A,0)),"未找到"),IF(LEFT(B78,1)="2",IFERROR(INDEX(技能卡分表!E:E,MATCH(B78,技能卡分表!A:A,0)),"未找到"),IF(LEFT(B78,1)="3",IFERROR(INDEX('永久加成分表（废弃）'!E:E,MATCH(B78,'永久加成分表（废弃）'!A:A,0)),"未找到"),IF(LEFT(B78,1)="4",IFERROR(IF(INDEX(组件分表!D:D,MATCH(VALUE(LEFT(B78,4)),组件分表!A:A,0))=5,"",INDEX(组件分表!Y:Y,MATCH(VALUE(LEFT(B78,4)),组件分表!A:A,0))),"未找到"),"不匹配"))))</f>
        <v>1</v>
      </c>
      <c r="E78" s="44">
        <f t="shared" si="1"/>
        <v>12</v>
      </c>
      <c r="F78" s="44">
        <f>IF(LEFT(B78,1)="1",IFERROR(INDEX(单位卡分表!AL:AL,MATCH(B78,单位卡分表!A:A,0)),"未找到"),IF(LEFT(B78,1)="2",IFERROR(INDEX(技能卡分表!AJ:AJ,MATCH(B78,技能卡分表!A:A,0)),"未找到"),IF(LEFT(B78,1)="3",IFERROR(INDEX('永久加成分表（废弃）'!AC:AC,MATCH(B78,'永久加成分表（废弃）'!A:A,0)),"未找到"),IF(LEFT(B78,1)="4",IFERROR(IF(INDEX(组件分表!D:D,MATCH(VALUE(LEFT(B78,4)),组件分表!A:A,0))=5,"",INDEX(组件分表!Z:Z,MATCH(VALUE(LEFT(B78,4)),组件分表!A:A,0))),"未找到"),"不匹配"))))</f>
        <v>1</v>
      </c>
      <c r="G78" s="44">
        <f>IF(LEFT($B78,1)="1",IFERROR(INDEX(单位卡分表!F:F,MATCH($B78,单位卡分表!A:A,0)),"未找到"),IF(LEFT($B78,1)="2",IFERROR(INDEX(技能卡分表!F:F,MATCH($B78,技能卡分表!A:A,0)),"未找到"),IF(LEFT($B78,1)="3",IFERROR(INDEX('永久加成分表（废弃）'!F:F,MATCH($B78,'永久加成分表（废弃）'!A:A,0)),"未找到"),IF(LEFT($B78,1)="4",IFERROR(IF(INDEX(组件分表!D:D,MATCH(VALUE(LEFT($B78,4)),组件分表!A:A,0))=5,"",INDEX(组件分表!AA:AA,MATCH(VALUE(LEFT($B78,4)),组件分表!A:A,0))),"未找到"),"不匹配"))))</f>
        <v>3</v>
      </c>
      <c r="H78" s="44">
        <f>IF(LEFT($B78,1)="1",IFERROR(INDEX(单位卡分表!H:H,MATCH($B78,单位卡分表!A:A,0)),"未找到"),IF(LEFT($B78,1)="2",IFERROR(INDEX(技能卡分表!H:H,MATCH($B78,技能卡分表!A:A,0)),"未找到"),IF(LEFT($B78,1)="3",IFERROR(INDEX('永久加成分表（废弃）'!H:H,MATCH($B78,'永久加成分表（废弃）'!A:A,0)),"未找到"),IF(LEFT($B78,1)="4",RIGHT($B78,1),"不匹配"))))</f>
        <v>5</v>
      </c>
      <c r="I78" s="44">
        <f>卡牌数值表!J78</f>
        <v>6</v>
      </c>
      <c r="J78" s="44" t="str">
        <f>IF(卡牌数值表!L78=0,"",卡牌数值表!L78)</f>
        <v/>
      </c>
      <c r="K78" s="44" t="str">
        <f>IF(卡牌数值表!M78=0,"",卡牌数值表!M78)</f>
        <v/>
      </c>
      <c r="L78" s="44">
        <f>IF(卡牌数值表!N78=0,"",卡牌数值表!N78)</f>
        <v>9.87</v>
      </c>
      <c r="M78" s="44">
        <f>IF(卡牌数值表!O78=0,"",卡牌数值表!O78)</f>
        <v>1</v>
      </c>
      <c r="N78" s="44">
        <f>IF(卡牌数值表!P78=0,"",卡牌数值表!P78)</f>
        <v>0.1</v>
      </c>
      <c r="O78" s="44">
        <f>IF(卡牌数值表!Q78=0,"",卡牌数值表!Q78)</f>
        <v>0.1</v>
      </c>
      <c r="P78" s="44">
        <f>IF(卡牌数值表!R78=0,"",卡牌数值表!R78)</f>
        <v>0.1</v>
      </c>
      <c r="Q78" s="44">
        <f>IF(卡牌数值表!S78=0,"",卡牌数值表!S78)</f>
        <v>4</v>
      </c>
      <c r="R78" s="44">
        <f>IF(OR(LEFT(B78,1)="1",LEFT(B78,1)="2"),卡牌数值表!H78,IF(AND(LEFT(B78,1)="4",C78&lt;&gt;5),卡牌数值表!H78,IF(LEFT(B78,1)="4","","")))</f>
        <v>200121</v>
      </c>
      <c r="S78" s="44">
        <f>IF(LEFT(B78,1)="1",IFERROR(INDEX(单位卡分表!K:K,MATCH(B78,单位卡分表!A:A,0)),"未找到"),IF(LEFT(B78,1)="2",IFERROR(INDEX(技能卡分表!K:K,MATCH(B78,技能卡分表!A:A,0)),"未找到"),IF(LEFT(B78,1)="3",IFERROR(INDEX('永久加成分表（废弃）'!K:K,MATCH(B78,'永久加成分表（废弃）'!A:A,0)),"未找到"),IF(LEFT(B78,1)="4",IFERROR(IF(INDEX(组件分表!D:D,MATCH(VALUE(LEFT(B78,4)),组件分表!A:A,0))=5,"",INDEX(组件分表!AB:AB,MATCH(VALUE(LEFT(B78,4)),组件分表!A:A,0))),"未找到"),"不匹配"))))</f>
        <v>2</v>
      </c>
      <c r="T78" s="44">
        <f>IF(LEFT(B78,1)="1",IFERROR(INDEX(单位卡分表!L:L,MATCH(B78,单位卡分表!A:A,0)),"未找到"),IF(LEFT(B78,1)="2",IFERROR(INDEX(技能卡分表!L:L,MATCH(B78,技能卡分表!A:A,0)),"未找到"),IF(LEFT(B78,1)="3",IFERROR(INDEX('永久加成分表（废弃）'!L:L,MATCH(B78,'永久加成分表（废弃）'!A:A,0)),"未找到"),IF(LEFT(B78,1)="4",IFERROR(IF(INDEX(组件分表!D:D,MATCH(VALUE(LEFT(B78,4)),组件分表!A:A,0))=5,"",INDEX(组件分表!AC:AC,MATCH(VALUE(LEFT(B78,4)),组件分表!A:A,0))),"未找到"),"不匹配"))))</f>
        <v>5</v>
      </c>
      <c r="U78" s="44"/>
      <c r="V78" s="44"/>
      <c r="W78" s="44">
        <f>IF(LEFT(B78,1)="1",IFERROR(IF(INDEX(单位卡分表!W:W,MATCH(B78,单位卡分表!A:A,0))=0,"",INDEX(单位卡分表!W:W,MATCH(B78,单位卡分表!A:A,0))),"未找到"),IF(LEFT(B78,1)="2",IFERROR(IF(INDEX(技能卡分表!W:W,MATCH(B78,技能卡分表!A:A,0))=0,"",INDEX(技能卡分表!W:W,MATCH(B78,技能卡分表!A:A,0))),"未找到"),IF(LEFT(B78,1)="3",IFERROR(IF(INDEX('永久加成分表（废弃）'!U:U,MATCH(B78,'永久加成分表（废弃）'!A:A,0))=0,"",INDEX('永久加成分表（废弃）'!U:U,MATCH(B78,'永久加成分表（废弃）'!A:A,0))),"未找到"),IF(LEFT(B78,1)="4",IFERROR(IF(INDEX("",MATCH(VALUE(LEFT(B78,4)),组件分表!A:A,0))=0,"",INDEX("",MATCH(VALUE(LEFT(B78,4)),组件分表!A:A,0))),"未找到"),"不匹配"))))</f>
        <v>6</v>
      </c>
      <c r="X78" s="44" t="str">
        <f>IF(LEFT(B78,1)="1",IFERROR(IF(INDEX(单位卡分表!X:X,MATCH(B78,单位卡分表!A:A,0))=0,"",INDEX(单位卡分表!X:X,MATCH(B78,单位卡分表!A:A,0))),"未找到"),IF(LEFT(B78,1)="2",IFERROR(IF(INDEX(技能卡分表!X:X,MATCH(B78,技能卡分表!A:A,0))=0,"",INDEX(技能卡分表!X:X,MATCH(B78,技能卡分表!A:A,0))),"未找到"),IF(LEFT(B78,1)="3",IFERROR(IF(INDEX('永久加成分表（废弃）'!V:V,MATCH(B78,'永久加成分表（废弃）'!A:A,0))=0,"",INDEX('永久加成分表（废弃）'!V:V,MATCH(B78,'永久加成分表（废弃）'!A:A,0))),"未找到"),IF(LEFT(B78,1)="4",IFERROR(IF(INDEX("",MATCH(VALUE(LEFT(B78,4)),组件分表!A:A,0))=0,"",INDEX("",MATCH(VALUE(LEFT(B78,4)),组件分表!A:A,0))),"未找到"),"不匹配"))))</f>
        <v/>
      </c>
      <c r="Y78" s="44" t="str">
        <f>IF(LEFT(B78,1)="1",IFERROR(IF(INDEX(单位卡分表!Y:Y,MATCH(B78,单位卡分表!A:A,0))=0,"",INDEX(单位卡分表!Y:Y,MATCH(B78,单位卡分表!A:A,0))),"未找到"),IF(LEFT(B78,1)="2",IFERROR(IF(INDEX(技能卡分表!Y:Y,MATCH(B78,技能卡分表!A:A,0))=0,"",INDEX(技能卡分表!Y:Y,MATCH(B78,技能卡分表!A:A,0))),"未找到"),IF(LEFT(B78,1)="3",IFERROR(IF(INDEX('永久加成分表（废弃）'!W:W,MATCH(B78,'永久加成分表（废弃）'!A:A,0))=0,"",INDEX('永久加成分表（废弃）'!W:W,MATCH(B78,'永久加成分表（废弃）'!A:A,0))),"未找到"),IF(LEFT(B78,1)="4",IFERROR(IF(INDEX("",MATCH(VALUE(LEFT(B78,4)),组件分表!A:A,0))=0,"",INDEX("",MATCH(VALUE(LEFT(B78,4)),组件分表!A:A,0))),"未找到"),"不匹配"))))</f>
        <v/>
      </c>
      <c r="Z78" s="44" t="str">
        <f>IF(LEFT(B78,1)="1",IFERROR(IF(INDEX("",MATCH(B78,单位卡分表!A:A,0))=0,"",INDEX("",MATCH(B78,单位卡分表!A:A,0))),"未找到"),IF(LEFT(B78,1)="2",IFERROR(IF(INDEX(技能卡分表!Z:Z,MATCH(B78,技能卡分表!A:A,0))=0,"",INDEX(技能卡分表!Z:Z,MATCH(B78,技能卡分表!A:A,0))),"未找到"),IF(LEFT(B78,1)="3",IFERROR(IF(INDEX('永久加成分表（废弃）'!X:X,MATCH(B78,'永久加成分表（废弃）'!A:A,0))=0,"",INDEX('永久加成分表（废弃）'!X:X,MATCH(B78,'永久加成分表（废弃）'!A:A,0))),"未找到"),IF(LEFT(B78,1)="4",IFERROR(IF(INDEX(组件分表!U:U,MATCH(VALUE(LEFT(B78,4)),组件分表!A:A,0))=0,"",INDEX(组件分表!U:U,MATCH(VALUE(LEFT(B78,4)),组件分表!A:A,0))),"未找到"),"不匹配"))))</f>
        <v/>
      </c>
      <c r="AA78" s="44" t="str">
        <f>IF(LEFT(B78,1)="1",IFERROR(IF(INDEX("",MATCH(B78,单位卡分表!A:A,0))=0,"",INDEX("",MATCH(B78,单位卡分表!A:A,0))),"未找到"),IF(LEFT(B78,1)="2",IFERROR(IF(INDEX(技能卡分表!AA:AA,MATCH(B78,技能卡分表!A:A,0))=0,"",INDEX(技能卡分表!AA:AA,MATCH(B78,技能卡分表!A:A,0))),"未找到"),IF(LEFT(B78,1)="3",IFERROR(IF(INDEX("",MATCH(B78,'永久加成分表（废弃）'!A:A,0))=0,"",INDEX("",MATCH(B78,'永久加成分表（废弃）'!A:A,0))),"未找到"),IF(LEFT(B78,1)="4",IFERROR(IF(INDEX("",MATCH(VALUE(LEFT(B78,4)),组件分表!A:A,0))=0,"",INDEX("",MATCH(VALUE(LEFT(B78,4)),组件分表!A:A,0))),"未找到"),"不匹配"))))</f>
        <v/>
      </c>
      <c r="AB78" s="44">
        <f>IF(LEFT(B78,1)="1",IFERROR(INDEX(单位卡分表!I:I,MATCH(B78,单位卡分表!A:A,0)),"未找到"),IF(LEFT(B78,1)="2",IFERROR(INDEX(技能卡分表!I:I,MATCH(B78,技能卡分表!A:A,0)),"未找到"),IF(LEFT(B78,1)="3",IFERROR(INDEX('永久加成分表（废弃）'!I:I,MATCH(B78,'永久加成分表（废弃）'!A:A,0)),"未找到"),IF(LEFT(B78,1)="4",IFERROR(INDEX(组件分表!I:I,MATCH(VALUE(LEFT(B78,4)),组件分表!A:A,0)),"未找到"),"不匹配"))))</f>
        <v>0</v>
      </c>
      <c r="AC78" s="44" t="str">
        <f>IF(LEFT(B78,1)="1",IF(INDEX(单位卡分表!N:N,MATCH(B78,单位卡分表!A:A,0))=0,"",INDEX(单位卡分表!N:N,MATCH(B78,单位卡分表!A:A,0))),IF(AND(LEFT(B78,1)="4",C78=5),B78*100+1,""))</f>
        <v/>
      </c>
    </row>
    <row r="79" spans="1:29">
      <c r="A79" s="44" t="str">
        <f>IF(卡牌数值表!D79=0,"",卡牌数值表!D79)</f>
        <v/>
      </c>
      <c r="B79" s="44">
        <f>卡牌数值表!C79</f>
        <v>20013</v>
      </c>
      <c r="C79" s="44">
        <f>IF(LEFT(B79,1)="1",IFERROR(INDEX(单位卡分表!C:C,MATCH(B79,单位卡分表!A:A,0)),"未找到"),IF(LEFT(B79,1)="2",IFERROR(INDEX(技能卡分表!C:C,MATCH(B79,技能卡分表!A:A,0)),"未找到"),IF(LEFT(B79,1)="3",IFERROR(INDEX('永久加成分表（废弃）'!C:C,MATCH(B79,'永久加成分表（废弃）'!A:A,0)),"未找到"),IF(LEFT(B79,1)="4",IFERROR(INDEX(组件分表!D:D,MATCH(VALUE(LEFT(B79,4)),组件分表!A:A,0)),"未找到"),"不匹配"))))</f>
        <v>2</v>
      </c>
      <c r="D79" s="44">
        <f>IF(LEFT(B79,1)="1",IFERROR(INDEX(单位卡分表!E:E,MATCH(B79,单位卡分表!A:A,0)),"未找到"),IF(LEFT(B79,1)="2",IFERROR(INDEX(技能卡分表!E:E,MATCH(B79,技能卡分表!A:A,0)),"未找到"),IF(LEFT(B79,1)="3",IFERROR(INDEX('永久加成分表（废弃）'!E:E,MATCH(B79,'永久加成分表（废弃）'!A:A,0)),"未找到"),IF(LEFT(B79,1)="4",IFERROR(IF(INDEX(组件分表!D:D,MATCH(VALUE(LEFT(B79,4)),组件分表!A:A,0))=5,"",INDEX(组件分表!Y:Y,MATCH(VALUE(LEFT(B79,4)),组件分表!A:A,0))),"未找到"),"不匹配"))))</f>
        <v>1</v>
      </c>
      <c r="E79" s="44">
        <f t="shared" si="1"/>
        <v>13</v>
      </c>
      <c r="F79" s="44">
        <f>IF(LEFT(B79,1)="1",IFERROR(INDEX(单位卡分表!AL:AL,MATCH(B79,单位卡分表!A:A,0)),"未找到"),IF(LEFT(B79,1)="2",IFERROR(INDEX(技能卡分表!AJ:AJ,MATCH(B79,技能卡分表!A:A,0)),"未找到"),IF(LEFT(B79,1)="3",IFERROR(INDEX('永久加成分表（废弃）'!AC:AC,MATCH(B79,'永久加成分表（废弃）'!A:A,0)),"未找到"),IF(LEFT(B79,1)="4",IFERROR(IF(INDEX(组件分表!D:D,MATCH(VALUE(LEFT(B79,4)),组件分表!A:A,0))=5,"",INDEX(组件分表!Z:Z,MATCH(VALUE(LEFT(B79,4)),组件分表!A:A,0))),"未找到"),"不匹配"))))</f>
        <v>1</v>
      </c>
      <c r="G79" s="44">
        <f>IF(LEFT($B79,1)="1",IFERROR(INDEX(单位卡分表!F:F,MATCH($B79,单位卡分表!A:A,0)),"未找到"),IF(LEFT($B79,1)="2",IFERROR(INDEX(技能卡分表!F:F,MATCH($B79,技能卡分表!A:A,0)),"未找到"),IF(LEFT($B79,1)="3",IFERROR(INDEX('永久加成分表（废弃）'!F:F,MATCH($B79,'永久加成分表（废弃）'!A:A,0)),"未找到"),IF(LEFT($B79,1)="4",IFERROR(IF(INDEX(组件分表!D:D,MATCH(VALUE(LEFT($B79,4)),组件分表!A:A,0))=5,"",INDEX(组件分表!AA:AA,MATCH(VALUE(LEFT($B79,4)),组件分表!A:A,0))),"未找到"),"不匹配"))))</f>
        <v>3</v>
      </c>
      <c r="H79" s="44">
        <f>IF(LEFT($B79,1)="1",IFERROR(INDEX(单位卡分表!H:H,MATCH($B79,单位卡分表!A:A,0)),"未找到"),IF(LEFT($B79,1)="2",IFERROR(INDEX(技能卡分表!H:H,MATCH($B79,技能卡分表!A:A,0)),"未找到"),IF(LEFT($B79,1)="3",IFERROR(INDEX('永久加成分表（废弃）'!H:H,MATCH($B79,'永久加成分表（废弃）'!A:A,0)),"未找到"),IF(LEFT($B79,1)="4",RIGHT($B79,1),"不匹配"))))</f>
        <v>3</v>
      </c>
      <c r="I79" s="44">
        <f>卡牌数值表!J79</f>
        <v>4</v>
      </c>
      <c r="J79" s="44" t="str">
        <f>IF(卡牌数值表!L79=0,"",卡牌数值表!L79)</f>
        <v/>
      </c>
      <c r="K79" s="44" t="str">
        <f>IF(卡牌数值表!M79=0,"",卡牌数值表!M79)</f>
        <v/>
      </c>
      <c r="L79" s="44">
        <f>IF(卡牌数值表!N79=0,"",卡牌数值表!N79)</f>
        <v>4</v>
      </c>
      <c r="M79" s="44">
        <f>IF(卡牌数值表!O79=0,"",卡牌数值表!O79)</f>
        <v>0.5</v>
      </c>
      <c r="N79" s="44">
        <f>IF(卡牌数值表!P79=0,"",卡牌数值表!P79)</f>
        <v>0.1</v>
      </c>
      <c r="O79" s="44">
        <f>IF(卡牌数值表!Q79=0,"",卡牌数值表!Q79)</f>
        <v>0.94</v>
      </c>
      <c r="P79" s="44">
        <f>IF(卡牌数值表!R79=0,"",卡牌数值表!R79)</f>
        <v>0.61</v>
      </c>
      <c r="Q79" s="44">
        <f>IF(卡牌数值表!S79=0,"",卡牌数值表!S79)</f>
        <v>3</v>
      </c>
      <c r="R79" s="44">
        <f>IF(OR(LEFT(B79,1)="1",LEFT(B79,1)="2"),卡牌数值表!H79,IF(AND(LEFT(B79,1)="4",C79&lt;&gt;5),卡牌数值表!H79,IF(LEFT(B79,1)="4","","")))</f>
        <v>200131</v>
      </c>
      <c r="S79" s="44">
        <f>IF(LEFT(B79,1)="1",IFERROR(INDEX(单位卡分表!K:K,MATCH(B79,单位卡分表!A:A,0)),"未找到"),IF(LEFT(B79,1)="2",IFERROR(INDEX(技能卡分表!K:K,MATCH(B79,技能卡分表!A:A,0)),"未找到"),IF(LEFT(B79,1)="3",IFERROR(INDEX('永久加成分表（废弃）'!K:K,MATCH(B79,'永久加成分表（废弃）'!A:A,0)),"未找到"),IF(LEFT(B79,1)="4",IFERROR(IF(INDEX(组件分表!D:D,MATCH(VALUE(LEFT(B79,4)),组件分表!A:A,0))=5,"",INDEX(组件分表!AB:AB,MATCH(VALUE(LEFT(B79,4)),组件分表!A:A,0))),"未找到"),"不匹配"))))</f>
        <v>4</v>
      </c>
      <c r="T79" s="44">
        <f>IF(LEFT(B79,1)="1",IFERROR(INDEX(单位卡分表!L:L,MATCH(B79,单位卡分表!A:A,0)),"未找到"),IF(LEFT(B79,1)="2",IFERROR(INDEX(技能卡分表!L:L,MATCH(B79,技能卡分表!A:A,0)),"未找到"),IF(LEFT(B79,1)="3",IFERROR(INDEX('永久加成分表（废弃）'!L:L,MATCH(B79,'永久加成分表（废弃）'!A:A,0)),"未找到"),IF(LEFT(B79,1)="4",IFERROR(IF(INDEX(组件分表!D:D,MATCH(VALUE(LEFT(B79,4)),组件分表!A:A,0))=5,"",INDEX(组件分表!AC:AC,MATCH(VALUE(LEFT(B79,4)),组件分表!A:A,0))),"未找到"),"不匹配"))))</f>
        <v>5</v>
      </c>
      <c r="U79" s="44"/>
      <c r="V79" s="44"/>
      <c r="W79" s="44" t="str">
        <f>IF(LEFT(B79,1)="1",IFERROR(IF(INDEX(单位卡分表!W:W,MATCH(B79,单位卡分表!A:A,0))=0,"",INDEX(单位卡分表!W:W,MATCH(B79,单位卡分表!A:A,0))),"未找到"),IF(LEFT(B79,1)="2",IFERROR(IF(INDEX(技能卡分表!W:W,MATCH(B79,技能卡分表!A:A,0))=0,"",INDEX(技能卡分表!W:W,MATCH(B79,技能卡分表!A:A,0))),"未找到"),IF(LEFT(B79,1)="3",IFERROR(IF(INDEX('永久加成分表（废弃）'!U:U,MATCH(B79,'永久加成分表（废弃）'!A:A,0))=0,"",INDEX('永久加成分表（废弃）'!U:U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X79" s="44" t="str">
        <f>IF(LEFT(B79,1)="1",IFERROR(IF(INDEX(单位卡分表!X:X,MATCH(B79,单位卡分表!A:A,0))=0,"",INDEX(单位卡分表!X:X,MATCH(B79,单位卡分表!A:A,0))),"未找到"),IF(LEFT(B79,1)="2",IFERROR(IF(INDEX(技能卡分表!X:X,MATCH(B79,技能卡分表!A:A,0))=0,"",INDEX(技能卡分表!X:X,MATCH(B79,技能卡分表!A:A,0))),"未找到"),IF(LEFT(B79,1)="3",IFERROR(IF(INDEX('永久加成分表（废弃）'!V:V,MATCH(B79,'永久加成分表（废弃）'!A:A,0))=0,"",INDEX('永久加成分表（废弃）'!V:V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Y79" s="44" t="str">
        <f>IF(LEFT(B79,1)="1",IFERROR(IF(INDEX(单位卡分表!Y:Y,MATCH(B79,单位卡分表!A:A,0))=0,"",INDEX(单位卡分表!Y:Y,MATCH(B79,单位卡分表!A:A,0))),"未找到"),IF(LEFT(B79,1)="2",IFERROR(IF(INDEX(技能卡分表!Y:Y,MATCH(B79,技能卡分表!A:A,0))=0,"",INDEX(技能卡分表!Y:Y,MATCH(B79,技能卡分表!A:A,0))),"未找到"),IF(LEFT(B79,1)="3",IFERROR(IF(INDEX('永久加成分表（废弃）'!W:W,MATCH(B79,'永久加成分表（废弃）'!A:A,0))=0,"",INDEX('永久加成分表（废弃）'!W:W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Z79" s="44" t="str">
        <f>IF(LEFT(B79,1)="1",IFERROR(IF(INDEX("",MATCH(B79,单位卡分表!A:A,0))=0,"",INDEX("",MATCH(B79,单位卡分表!A:A,0))),"未找到"),IF(LEFT(B79,1)="2",IFERROR(IF(INDEX(技能卡分表!Z:Z,MATCH(B79,技能卡分表!A:A,0))=0,"",INDEX(技能卡分表!Z:Z,MATCH(B79,技能卡分表!A:A,0))),"未找到"),IF(LEFT(B79,1)="3",IFERROR(IF(INDEX('永久加成分表（废弃）'!X:X,MATCH(B79,'永久加成分表（废弃）'!A:A,0))=0,"",INDEX('永久加成分表（废弃）'!X:X,MATCH(B79,'永久加成分表（废弃）'!A:A,0))),"未找到"),IF(LEFT(B79,1)="4",IFERROR(IF(INDEX(组件分表!U:U,MATCH(VALUE(LEFT(B79,4)),组件分表!A:A,0))=0,"",INDEX(组件分表!U:U,MATCH(VALUE(LEFT(B79,4)),组件分表!A:A,0))),"未找到"),"不匹配"))))</f>
        <v/>
      </c>
      <c r="AA79" s="44" t="str">
        <f>IF(LEFT(B79,1)="1",IFERROR(IF(INDEX("",MATCH(B79,单位卡分表!A:A,0))=0,"",INDEX("",MATCH(B79,单位卡分表!A:A,0))),"未找到"),IF(LEFT(B79,1)="2",IFERROR(IF(INDEX(技能卡分表!AA:AA,MATCH(B79,技能卡分表!A:A,0))=0,"",INDEX(技能卡分表!AA:AA,MATCH(B79,技能卡分表!A:A,0))),"未找到"),IF(LEFT(B79,1)="3",IFERROR(IF(INDEX("",MATCH(B79,'永久加成分表（废弃）'!A:A,0))=0,"",INDEX("",MATCH(B79,'永久加成分表（废弃）'!A:A,0))),"未找到"),IF(LEFT(B79,1)="4",IFERROR(IF(INDEX("",MATCH(VALUE(LEFT(B79,4)),组件分表!A:A,0))=0,"",INDEX("",MATCH(VALUE(LEFT(B79,4)),组件分表!A:A,0))),"未找到"),"不匹配"))))</f>
        <v/>
      </c>
      <c r="AB79" s="44">
        <f>IF(LEFT(B79,1)="1",IFERROR(INDEX(单位卡分表!I:I,MATCH(B79,单位卡分表!A:A,0)),"未找到"),IF(LEFT(B79,1)="2",IFERROR(INDEX(技能卡分表!I:I,MATCH(B79,技能卡分表!A:A,0)),"未找到"),IF(LEFT(B79,1)="3",IFERROR(INDEX('永久加成分表（废弃）'!I:I,MATCH(B79,'永久加成分表（废弃）'!A:A,0)),"未找到"),IF(LEFT(B79,1)="4",IFERROR(INDEX(组件分表!I:I,MATCH(VALUE(LEFT(B79,4)),组件分表!A:A,0)),"未找到"),"不匹配"))))</f>
        <v>0</v>
      </c>
      <c r="AC79" s="44" t="str">
        <f>IF(LEFT(B79,1)="1",IF(INDEX(单位卡分表!N:N,MATCH(B79,单位卡分表!A:A,0))=0,"",INDEX(单位卡分表!N:N,MATCH(B79,单位卡分表!A:A,0))),IF(AND(LEFT(B79,1)="4",C79=5),B79*100+1,""))</f>
        <v/>
      </c>
    </row>
    <row r="80" spans="1:29">
      <c r="A80" s="44" t="str">
        <f>IF(卡牌数值表!D80=0,"",卡牌数值表!D80)</f>
        <v/>
      </c>
      <c r="B80" s="44">
        <f>卡牌数值表!C80</f>
        <v>20014</v>
      </c>
      <c r="C80" s="44">
        <f>IF(LEFT(B80,1)="1",IFERROR(INDEX(单位卡分表!C:C,MATCH(B80,单位卡分表!A:A,0)),"未找到"),IF(LEFT(B80,1)="2",IFERROR(INDEX(技能卡分表!C:C,MATCH(B80,技能卡分表!A:A,0)),"未找到"),IF(LEFT(B80,1)="3",IFERROR(INDEX('永久加成分表（废弃）'!C:C,MATCH(B80,'永久加成分表（废弃）'!A:A,0)),"未找到"),IF(LEFT(B80,1)="4",IFERROR(INDEX(组件分表!D:D,MATCH(VALUE(LEFT(B80,4)),组件分表!A:A,0)),"未找到"),"不匹配"))))</f>
        <v>2</v>
      </c>
      <c r="D80" s="44">
        <f>IF(LEFT(B80,1)="1",IFERROR(INDEX(单位卡分表!E:E,MATCH(B80,单位卡分表!A:A,0)),"未找到"),IF(LEFT(B80,1)="2",IFERROR(INDEX(技能卡分表!E:E,MATCH(B80,技能卡分表!A:A,0)),"未找到"),IF(LEFT(B80,1)="3",IFERROR(INDEX('永久加成分表（废弃）'!E:E,MATCH(B80,'永久加成分表（废弃）'!A:A,0)),"未找到"),IF(LEFT(B80,1)="4",IFERROR(IF(INDEX(组件分表!D:D,MATCH(VALUE(LEFT(B80,4)),组件分表!A:A,0))=5,"",INDEX(组件分表!Y:Y,MATCH(VALUE(LEFT(B80,4)),组件分表!A:A,0))),"未找到"),"不匹配"))))</f>
        <v>1</v>
      </c>
      <c r="E80" s="44">
        <f t="shared" si="1"/>
        <v>14</v>
      </c>
      <c r="F80" s="44">
        <f>IF(LEFT(B80,1)="1",IFERROR(INDEX(单位卡分表!AL:AL,MATCH(B80,单位卡分表!A:A,0)),"未找到"),IF(LEFT(B80,1)="2",IFERROR(INDEX(技能卡分表!AJ:AJ,MATCH(B80,技能卡分表!A:A,0)),"未找到"),IF(LEFT(B80,1)="3",IFERROR(INDEX('永久加成分表（废弃）'!AC:AC,MATCH(B80,'永久加成分表（废弃）'!A:A,0)),"未找到"),IF(LEFT(B80,1)="4",IFERROR(IF(INDEX(组件分表!D:D,MATCH(VALUE(LEFT(B80,4)),组件分表!A:A,0))=5,"",INDEX(组件分表!Z:Z,MATCH(VALUE(LEFT(B80,4)),组件分表!A:A,0))),"未找到"),"不匹配"))))</f>
        <v>0</v>
      </c>
      <c r="G80" s="44">
        <f>IF(LEFT($B80,1)="1",IFERROR(INDEX(单位卡分表!F:F,MATCH($B80,单位卡分表!A:A,0)),"未找到"),IF(LEFT($B80,1)="2",IFERROR(INDEX(技能卡分表!F:F,MATCH($B80,技能卡分表!A:A,0)),"未找到"),IF(LEFT($B80,1)="3",IFERROR(INDEX('永久加成分表（废弃）'!F:F,MATCH($B80,'永久加成分表（废弃）'!A:A,0)),"未找到"),IF(LEFT($B80,1)="4",IFERROR(IF(INDEX(组件分表!D:D,MATCH(VALUE(LEFT($B80,4)),组件分表!A:A,0))=5,"",INDEX(组件分表!AA:AA,MATCH(VALUE(LEFT($B80,4)),组件分表!A:A,0))),"未找到"),"不匹配"))))</f>
        <v>4</v>
      </c>
      <c r="H80" s="44">
        <f>IF(LEFT($B80,1)="1",IFERROR(INDEX(单位卡分表!H:H,MATCH($B80,单位卡分表!A:A,0)),"未找到"),IF(LEFT($B80,1)="2",IFERROR(INDEX(技能卡分表!H:H,MATCH($B80,技能卡分表!A:A,0)),"未找到"),IF(LEFT($B80,1)="3",IFERROR(INDEX('永久加成分表（废弃）'!H:H,MATCH($B80,'永久加成分表（废弃）'!A:A,0)),"未找到"),IF(LEFT($B80,1)="4",RIGHT($B80,1),"不匹配"))))</f>
        <v>2</v>
      </c>
      <c r="I80" s="44">
        <f>卡牌数值表!J80</f>
        <v>3</v>
      </c>
      <c r="J80" s="44" t="str">
        <f>IF(卡牌数值表!L80=0,"",卡牌数值表!L80)</f>
        <v/>
      </c>
      <c r="K80" s="44" t="str">
        <f>IF(卡牌数值表!M80=0,"",卡牌数值表!M80)</f>
        <v/>
      </c>
      <c r="L80" s="44">
        <f>IF(卡牌数值表!N80=0,"",卡牌数值表!N80)</f>
        <v>9.87</v>
      </c>
      <c r="M80" s="44">
        <f>IF(卡牌数值表!O80=0,"",卡牌数值表!O80)</f>
        <v>0.5</v>
      </c>
      <c r="N80" s="44">
        <f>IF(卡牌数值表!P80=0,"",卡牌数值表!P80)</f>
        <v>0.1</v>
      </c>
      <c r="O80" s="44">
        <f>IF(卡牌数值表!Q80=0,"",卡牌数值表!Q80)</f>
        <v>0.94</v>
      </c>
      <c r="P80" s="44">
        <f>IF(卡牌数值表!R80=0,"",卡牌数值表!R80)</f>
        <v>0.61</v>
      </c>
      <c r="Q80" s="44">
        <f>IF(卡牌数值表!S80=0,"",卡牌数值表!S80)</f>
        <v>2</v>
      </c>
      <c r="R80" s="44">
        <f>IF(OR(LEFT(B80,1)="1",LEFT(B80,1)="2"),卡牌数值表!H80,IF(AND(LEFT(B80,1)="4",C80&lt;&gt;5),卡牌数值表!H80,IF(LEFT(B80,1)="4","","")))</f>
        <v>200141</v>
      </c>
      <c r="S80" s="44">
        <f>IF(LEFT(B80,1)="1",IFERROR(INDEX(单位卡分表!K:K,MATCH(B80,单位卡分表!A:A,0)),"未找到"),IF(LEFT(B80,1)="2",IFERROR(INDEX(技能卡分表!K:K,MATCH(B80,技能卡分表!A:A,0)),"未找到"),IF(LEFT(B80,1)="3",IFERROR(INDEX('永久加成分表（废弃）'!K:K,MATCH(B80,'永久加成分表（废弃）'!A:A,0)),"未找到"),IF(LEFT(B80,1)="4",IFERROR(IF(INDEX(组件分表!D:D,MATCH(VALUE(LEFT(B80,4)),组件分表!A:A,0))=5,"",INDEX(组件分表!AB:AB,MATCH(VALUE(LEFT(B80,4)),组件分表!A:A,0))),"未找到"),"不匹配"))))</f>
        <v>5</v>
      </c>
      <c r="T80" s="44">
        <f>IF(LEFT(B80,1)="1",IFERROR(INDEX(单位卡分表!L:L,MATCH(B80,单位卡分表!A:A,0)),"未找到"),IF(LEFT(B80,1)="2",IFERROR(INDEX(技能卡分表!L:L,MATCH(B80,技能卡分表!A:A,0)),"未找到"),IF(LEFT(B80,1)="3",IFERROR(INDEX('永久加成分表（废弃）'!L:L,MATCH(B80,'永久加成分表（废弃）'!A:A,0)),"未找到"),IF(LEFT(B80,1)="4",IFERROR(IF(INDEX(组件分表!D:D,MATCH(VALUE(LEFT(B80,4)),组件分表!A:A,0))=5,"",INDEX(组件分表!AC:AC,MATCH(VALUE(LEFT(B80,4)),组件分表!A:A,0))),"未找到"),"不匹配"))))</f>
        <v>5</v>
      </c>
      <c r="U80" s="44"/>
      <c r="V80" s="44"/>
      <c r="W80" s="44">
        <f>IF(LEFT(B80,1)="1",IFERROR(IF(INDEX(单位卡分表!W:W,MATCH(B80,单位卡分表!A:A,0))=0,"",INDEX(单位卡分表!W:W,MATCH(B80,单位卡分表!A:A,0))),"未找到"),IF(LEFT(B80,1)="2",IFERROR(IF(INDEX(技能卡分表!W:W,MATCH(B80,技能卡分表!A:A,0))=0,"",INDEX(技能卡分表!W:W,MATCH(B80,技能卡分表!A:A,0))),"未找到"),IF(LEFT(B80,1)="3",IFERROR(IF(INDEX('永久加成分表（废弃）'!U:U,MATCH(B80,'永久加成分表（废弃）'!A:A,0))=0,"",INDEX('永久加成分表（废弃）'!U:U,MATCH(B80,'永久加成分表（废弃）'!A:A,0))),"未找到"),IF(LEFT(B80,1)="4",IFERROR(IF(INDEX("",MATCH(VALUE(LEFT(B80,4)),组件分表!A:A,0))=0,"",INDEX("",MATCH(VALUE(LEFT(B80,4)),组件分表!A:A,0))),"未找到"),"不匹配"))))</f>
        <v>36</v>
      </c>
      <c r="X80" s="44" t="str">
        <f>IF(LEFT(B80,1)="1",IFERROR(IF(INDEX(单位卡分表!X:X,MATCH(B80,单位卡分表!A:A,0))=0,"",INDEX(单位卡分表!X:X,MATCH(B80,单位卡分表!A:A,0))),"未找到"),IF(LEFT(B80,1)="2",IFERROR(IF(INDEX(技能卡分表!X:X,MATCH(B80,技能卡分表!A:A,0))=0,"",INDEX(技能卡分表!X:X,MATCH(B80,技能卡分表!A:A,0))),"未找到"),IF(LEFT(B80,1)="3",IFERROR(IF(INDEX('永久加成分表（废弃）'!V:V,MATCH(B80,'永久加成分表（废弃）'!A:A,0))=0,"",INDEX('永久加成分表（废弃）'!V:V,MATCH(B80,'永久加成分表（废弃）'!A:A,0))),"未找到"),IF(LEFT(B80,1)="4",IFERROR(IF(INDEX("",MATCH(VALUE(LEFT(B80,4)),组件分表!A:A,0))=0,"",INDEX("",MATCH(VALUE(LEFT(B80,4)),组件分表!A:A,0))),"未找到"),"不匹配"))))</f>
        <v/>
      </c>
      <c r="Y80" s="44" t="str">
        <f>IF(LEFT(B80,1)="1",IFERROR(IF(INDEX(单位卡分表!Y:Y,MATCH(B80,单位卡分表!A:A,0))=0,"",INDEX(单位卡分表!Y:Y,MATCH(B80,单位卡分表!A:A,0))),"未找到"),IF(LEFT(B80,1)="2",IFERROR(IF(INDEX(技能卡分表!Y:Y,MATCH(B80,技能卡分表!A:A,0))=0,"",INDEX(技能卡分表!Y:Y,MATCH(B80,技能卡分表!A:A,0))),"未找到"),IF(LEFT(B80,1)="3",IFERROR(IF(INDEX('永久加成分表（废弃）'!W:W,MATCH(B80,'永久加成分表（废弃）'!A:A,0))=0,"",INDEX('永久加成分表（废弃）'!W:W,MATCH(B80,'永久加成分表（废弃）'!A:A,0))),"未找到"),IF(LEFT(B80,1)="4",IFERROR(IF(INDEX("",MATCH(VALUE(LEFT(B80,4)),组件分表!A:A,0))=0,"",INDEX("",MATCH(VALUE(LEFT(B80,4)),组件分表!A:A,0))),"未找到"),"不匹配"))))</f>
        <v/>
      </c>
      <c r="Z80" s="44" t="str">
        <f>IF(LEFT(B80,1)="1",IFERROR(IF(INDEX("",MATCH(B80,单位卡分表!A:A,0))=0,"",INDEX("",MATCH(B80,单位卡分表!A:A,0))),"未找到"),IF(LEFT(B80,1)="2",IFERROR(IF(INDEX(技能卡分表!Z:Z,MATCH(B80,技能卡分表!A:A,0))=0,"",INDEX(技能卡分表!Z:Z,MATCH(B80,技能卡分表!A:A,0))),"未找到"),IF(LEFT(B80,1)="3",IFERROR(IF(INDEX('永久加成分表（废弃）'!X:X,MATCH(B80,'永久加成分表（废弃）'!A:A,0))=0,"",INDEX('永久加成分表（废弃）'!X:X,MATCH(B80,'永久加成分表（废弃）'!A:A,0))),"未找到"),IF(LEFT(B80,1)="4",IFERROR(IF(INDEX(组件分表!U:U,MATCH(VALUE(LEFT(B80,4)),组件分表!A:A,0))=0,"",INDEX(组件分表!U:U,MATCH(VALUE(LEFT(B80,4)),组件分表!A:A,0))),"未找到"),"不匹配"))))</f>
        <v/>
      </c>
      <c r="AA80" s="44" t="str">
        <f>IF(LEFT(B80,1)="1",IFERROR(IF(INDEX("",MATCH(B80,单位卡分表!A:A,0))=0,"",INDEX("",MATCH(B80,单位卡分表!A:A,0))),"未找到"),IF(LEFT(B80,1)="2",IFERROR(IF(INDEX(技能卡分表!AA:AA,MATCH(B80,技能卡分表!A:A,0))=0,"",INDEX(技能卡分表!AA:AA,MATCH(B80,技能卡分表!A:A,0))),"未找到"),IF(LEFT(B80,1)="3",IFERROR(IF(INDEX("",MATCH(B80,'永久加成分表（废弃）'!A:A,0))=0,"",INDEX("",MATCH(B80,'永久加成分表（废弃）'!A:A,0))),"未找到"),IF(LEFT(B80,1)="4",IFERROR(IF(INDEX("",MATCH(VALUE(LEFT(B80,4)),组件分表!A:A,0))=0,"",INDEX("",MATCH(VALUE(LEFT(B80,4)),组件分表!A:A,0))),"未找到"),"不匹配"))))</f>
        <v/>
      </c>
      <c r="AB80" s="44">
        <f>IF(LEFT(B80,1)="1",IFERROR(INDEX(单位卡分表!I:I,MATCH(B80,单位卡分表!A:A,0)),"未找到"),IF(LEFT(B80,1)="2",IFERROR(INDEX(技能卡分表!I:I,MATCH(B80,技能卡分表!A:A,0)),"未找到"),IF(LEFT(B80,1)="3",IFERROR(INDEX('永久加成分表（废弃）'!I:I,MATCH(B80,'永久加成分表（废弃）'!A:A,0)),"未找到"),IF(LEFT(B80,1)="4",IFERROR(INDEX(组件分表!I:I,MATCH(VALUE(LEFT(B80,4)),组件分表!A:A,0)),"未找到"),"不匹配"))))</f>
        <v>0</v>
      </c>
      <c r="AC80" s="44" t="str">
        <f>IF(LEFT(B80,1)="1",IF(INDEX(单位卡分表!N:N,MATCH(B80,单位卡分表!A:A,0))=0,"",INDEX(单位卡分表!N:N,MATCH(B80,单位卡分表!A:A,0))),IF(AND(LEFT(B80,1)="4",C80=5),B80*100+1,""))</f>
        <v/>
      </c>
    </row>
    <row r="81" spans="1:29">
      <c r="A81" s="44" t="str">
        <f>IF(卡牌数值表!D81=0,"",卡牌数值表!D81)</f>
        <v>##</v>
      </c>
      <c r="B81" s="44">
        <f>卡牌数值表!C81</f>
        <v>20015</v>
      </c>
      <c r="C81" s="44">
        <f>IF(LEFT(B81,1)="1",IFERROR(INDEX(单位卡分表!C:C,MATCH(B81,单位卡分表!A:A,0)),"未找到"),IF(LEFT(B81,1)="2",IFERROR(INDEX(技能卡分表!C:C,MATCH(B81,技能卡分表!A:A,0)),"未找到"),IF(LEFT(B81,1)="3",IFERROR(INDEX('永久加成分表（废弃）'!C:C,MATCH(B81,'永久加成分表（废弃）'!A:A,0)),"未找到"),IF(LEFT(B81,1)="4",IFERROR(INDEX(组件分表!D:D,MATCH(VALUE(LEFT(B81,4)),组件分表!A:A,0)),"未找到"),"不匹配"))))</f>
        <v>2</v>
      </c>
      <c r="D81" s="44">
        <f>IF(LEFT(B81,1)="1",IFERROR(INDEX(单位卡分表!E:E,MATCH(B81,单位卡分表!A:A,0)),"未找到"),IF(LEFT(B81,1)="2",IFERROR(INDEX(技能卡分表!E:E,MATCH(B81,技能卡分表!A:A,0)),"未找到"),IF(LEFT(B81,1)="3",IFERROR(INDEX('永久加成分表（废弃）'!E:E,MATCH(B81,'永久加成分表（废弃）'!A:A,0)),"未找到"),IF(LEFT(B81,1)="4",IFERROR(IF(INDEX(组件分表!D:D,MATCH(VALUE(LEFT(B81,4)),组件分表!A:A,0))=5,"",INDEX(组件分表!Y:Y,MATCH(VALUE(LEFT(B81,4)),组件分表!A:A,0))),"未找到"),"不匹配"))))</f>
        <v>1</v>
      </c>
      <c r="E81" s="44">
        <f t="shared" si="1"/>
        <v>15</v>
      </c>
      <c r="F81" s="44">
        <f>IF(LEFT(B81,1)="1",IFERROR(INDEX(单位卡分表!AL:AL,MATCH(B81,单位卡分表!A:A,0)),"未找到"),IF(LEFT(B81,1)="2",IFERROR(INDEX(技能卡分表!AJ:AJ,MATCH(B81,技能卡分表!A:A,0)),"未找到"),IF(LEFT(B81,1)="3",IFERROR(INDEX('永久加成分表（废弃）'!AC:AC,MATCH(B81,'永久加成分表（废弃）'!A:A,0)),"未找到"),IF(LEFT(B81,1)="4",IFERROR(IF(INDEX(组件分表!D:D,MATCH(VALUE(LEFT(B81,4)),组件分表!A:A,0))=5,"",INDEX(组件分表!Z:Z,MATCH(VALUE(LEFT(B81,4)),组件分表!A:A,0))),"未找到"),"不匹配"))))</f>
        <v>0</v>
      </c>
      <c r="G81" s="44">
        <f>IF(LEFT($B81,1)="1",IFERROR(INDEX(单位卡分表!F:F,MATCH($B81,单位卡分表!A:A,0)),"未找到"),IF(LEFT($B81,1)="2",IFERROR(INDEX(技能卡分表!F:F,MATCH($B81,技能卡分表!A:A,0)),"未找到"),IF(LEFT($B81,1)="3",IFERROR(INDEX('永久加成分表（废弃）'!F:F,MATCH($B81,'永久加成分表（废弃）'!A:A,0)),"未找到"),IF(LEFT($B81,1)="4",IFERROR(IF(INDEX(组件分表!D:D,MATCH(VALUE(LEFT($B81,4)),组件分表!A:A,0))=5,"",INDEX(组件分表!AA:AA,MATCH(VALUE(LEFT($B81,4)),组件分表!A:A,0))),"未找到"),"不匹配"))))</f>
        <v>2</v>
      </c>
      <c r="H81" s="44">
        <f>IF(LEFT($B81,1)="1",IFERROR(INDEX(单位卡分表!H:H,MATCH($B81,单位卡分表!A:A,0)),"未找到"),IF(LEFT($B81,1)="2",IFERROR(INDEX(技能卡分表!H:H,MATCH($B81,技能卡分表!A:A,0)),"未找到"),IF(LEFT($B81,1)="3",IFERROR(INDEX('永久加成分表（废弃）'!H:H,MATCH($B81,'永久加成分表（废弃）'!A:A,0)),"未找到"),IF(LEFT($B81,1)="4",RIGHT($B81,1),"不匹配"))))</f>
        <v>2</v>
      </c>
      <c r="I81" s="44">
        <f>卡牌数值表!J81</f>
        <v>0</v>
      </c>
      <c r="J81" s="44" t="str">
        <f>IF(卡牌数值表!L81=0,"",卡牌数值表!L81)</f>
        <v/>
      </c>
      <c r="K81" s="44" t="str">
        <f>IF(卡牌数值表!M81=0,"",卡牌数值表!M81)</f>
        <v/>
      </c>
      <c r="L81" s="44">
        <f>IF(卡牌数值表!N81=0,"",卡牌数值表!N81)</f>
        <v>9.87</v>
      </c>
      <c r="M81" s="44">
        <f>IF(卡牌数值表!O81=0,"",卡牌数值表!O81)</f>
        <v>0.5</v>
      </c>
      <c r="N81" s="44">
        <f>IF(卡牌数值表!P81=0,"",卡牌数值表!P81)</f>
        <v>0.1</v>
      </c>
      <c r="O81" s="44">
        <f>IF(卡牌数值表!Q81=0,"",卡牌数值表!Q81)</f>
        <v>0.94</v>
      </c>
      <c r="P81" s="44">
        <f>IF(卡牌数值表!R81=0,"",卡牌数值表!R81)</f>
        <v>0.61</v>
      </c>
      <c r="Q81" s="44">
        <f>IF(卡牌数值表!S81=0,"",卡牌数值表!S81)</f>
        <v>2</v>
      </c>
      <c r="R81" s="44">
        <f>IF(OR(LEFT(B81,1)="1",LEFT(B81,1)="2"),卡牌数值表!H81,IF(AND(LEFT(B81,1)="4",C81&lt;&gt;5),卡牌数值表!H81,IF(LEFT(B81,1)="4","","")))</f>
        <v>200151</v>
      </c>
      <c r="S81" s="44">
        <f>IF(LEFT(B81,1)="1",IFERROR(INDEX(单位卡分表!K:K,MATCH(B81,单位卡分表!A:A,0)),"未找到"),IF(LEFT(B81,1)="2",IFERROR(INDEX(技能卡分表!K:K,MATCH(B81,技能卡分表!A:A,0)),"未找到"),IF(LEFT(B81,1)="3",IFERROR(INDEX('永久加成分表（废弃）'!K:K,MATCH(B81,'永久加成分表（废弃）'!A:A,0)),"未找到"),IF(LEFT(B81,1)="4",IFERROR(IF(INDEX(组件分表!D:D,MATCH(VALUE(LEFT(B81,4)),组件分表!A:A,0))=5,"",INDEX(组件分表!AB:AB,MATCH(VALUE(LEFT(B81,4)),组件分表!A:A,0))),"未找到"),"不匹配"))))</f>
        <v>5</v>
      </c>
      <c r="T81" s="44">
        <f>IF(LEFT(B81,1)="1",IFERROR(INDEX(单位卡分表!L:L,MATCH(B81,单位卡分表!A:A,0)),"未找到"),IF(LEFT(B81,1)="2",IFERROR(INDEX(技能卡分表!L:L,MATCH(B81,技能卡分表!A:A,0)),"未找到"),IF(LEFT(B81,1)="3",IFERROR(INDEX('永久加成分表（废弃）'!L:L,MATCH(B81,'永久加成分表（废弃）'!A:A,0)),"未找到"),IF(LEFT(B81,1)="4",IFERROR(IF(INDEX(组件分表!D:D,MATCH(VALUE(LEFT(B81,4)),组件分表!A:A,0))=5,"",INDEX(组件分表!AC:AC,MATCH(VALUE(LEFT(B81,4)),组件分表!A:A,0))),"未找到"),"不匹配"))))</f>
        <v>6</v>
      </c>
      <c r="U81" s="44"/>
      <c r="V81" s="44"/>
      <c r="W81" s="44" t="str">
        <f>IF(LEFT(B81,1)="1",IFERROR(IF(INDEX(单位卡分表!W:W,MATCH(B81,单位卡分表!A:A,0))=0,"",INDEX(单位卡分表!W:W,MATCH(B81,单位卡分表!A:A,0))),"未找到"),IF(LEFT(B81,1)="2",IFERROR(IF(INDEX(技能卡分表!W:W,MATCH(B81,技能卡分表!A:A,0))=0,"",INDEX(技能卡分表!W:W,MATCH(B81,技能卡分表!A:A,0))),"未找到"),IF(LEFT(B81,1)="3",IFERROR(IF(INDEX('永久加成分表（废弃）'!U:U,MATCH(B81,'永久加成分表（废弃）'!A:A,0))=0,"",INDEX('永久加成分表（废弃）'!U:U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X81" s="44" t="str">
        <f>IF(LEFT(B81,1)="1",IFERROR(IF(INDEX(单位卡分表!X:X,MATCH(B81,单位卡分表!A:A,0))=0,"",INDEX(单位卡分表!X:X,MATCH(B81,单位卡分表!A:A,0))),"未找到"),IF(LEFT(B81,1)="2",IFERROR(IF(INDEX(技能卡分表!X:X,MATCH(B81,技能卡分表!A:A,0))=0,"",INDEX(技能卡分表!X:X,MATCH(B81,技能卡分表!A:A,0))),"未找到"),IF(LEFT(B81,1)="3",IFERROR(IF(INDEX('永久加成分表（废弃）'!V:V,MATCH(B81,'永久加成分表（废弃）'!A:A,0))=0,"",INDEX('永久加成分表（废弃）'!V:V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Y81" s="44" t="str">
        <f>IF(LEFT(B81,1)="1",IFERROR(IF(INDEX(单位卡分表!Y:Y,MATCH(B81,单位卡分表!A:A,0))=0,"",INDEX(单位卡分表!Y:Y,MATCH(B81,单位卡分表!A:A,0))),"未找到"),IF(LEFT(B81,1)="2",IFERROR(IF(INDEX(技能卡分表!Y:Y,MATCH(B81,技能卡分表!A:A,0))=0,"",INDEX(技能卡分表!Y:Y,MATCH(B81,技能卡分表!A:A,0))),"未找到"),IF(LEFT(B81,1)="3",IFERROR(IF(INDEX('永久加成分表（废弃）'!W:W,MATCH(B81,'永久加成分表（废弃）'!A:A,0))=0,"",INDEX('永久加成分表（废弃）'!W:W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Z81" s="44" t="str">
        <f>IF(LEFT(B81,1)="1",IFERROR(IF(INDEX("",MATCH(B81,单位卡分表!A:A,0))=0,"",INDEX("",MATCH(B81,单位卡分表!A:A,0))),"未找到"),IF(LEFT(B81,1)="2",IFERROR(IF(INDEX(技能卡分表!Z:Z,MATCH(B81,技能卡分表!A:A,0))=0,"",INDEX(技能卡分表!Z:Z,MATCH(B81,技能卡分表!A:A,0))),"未找到"),IF(LEFT(B81,1)="3",IFERROR(IF(INDEX('永久加成分表（废弃）'!X:X,MATCH(B81,'永久加成分表（废弃）'!A:A,0))=0,"",INDEX('永久加成分表（废弃）'!X:X,MATCH(B81,'永久加成分表（废弃）'!A:A,0))),"未找到"),IF(LEFT(B81,1)="4",IFERROR(IF(INDEX(组件分表!U:U,MATCH(VALUE(LEFT(B81,4)),组件分表!A:A,0))=0,"",INDEX(组件分表!U:U,MATCH(VALUE(LEFT(B81,4)),组件分表!A:A,0))),"未找到"),"不匹配"))))</f>
        <v/>
      </c>
      <c r="AA81" s="44" t="str">
        <f>IF(LEFT(B81,1)="1",IFERROR(IF(INDEX("",MATCH(B81,单位卡分表!A:A,0))=0,"",INDEX("",MATCH(B81,单位卡分表!A:A,0))),"未找到"),IF(LEFT(B81,1)="2",IFERROR(IF(INDEX(技能卡分表!AA:AA,MATCH(B81,技能卡分表!A:A,0))=0,"",INDEX(技能卡分表!AA:AA,MATCH(B81,技能卡分表!A:A,0))),"未找到"),IF(LEFT(B81,1)="3",IFERROR(IF(INDEX("",MATCH(B81,'永久加成分表（废弃）'!A:A,0))=0,"",INDEX("",MATCH(B81,'永久加成分表（废弃）'!A:A,0))),"未找到"),IF(LEFT(B81,1)="4",IFERROR(IF(INDEX("",MATCH(VALUE(LEFT(B81,4)),组件分表!A:A,0))=0,"",INDEX("",MATCH(VALUE(LEFT(B81,4)),组件分表!A:A,0))),"未找到"),"不匹配"))))</f>
        <v/>
      </c>
      <c r="AB81" s="44">
        <f>IF(LEFT(B81,1)="1",IFERROR(INDEX(单位卡分表!I:I,MATCH(B81,单位卡分表!A:A,0)),"未找到"),IF(LEFT(B81,1)="2",IFERROR(INDEX(技能卡分表!I:I,MATCH(B81,技能卡分表!A:A,0)),"未找到"),IF(LEFT(B81,1)="3",IFERROR(INDEX('永久加成分表（废弃）'!I:I,MATCH(B81,'永久加成分表（废弃）'!A:A,0)),"未找到"),IF(LEFT(B81,1)="4",IFERROR(INDEX(组件分表!I:I,MATCH(VALUE(LEFT(B81,4)),组件分表!A:A,0)),"未找到"),"不匹配"))))</f>
        <v>0</v>
      </c>
      <c r="AC81" s="44" t="str">
        <f>IF(LEFT(B81,1)="1",IF(INDEX(单位卡分表!N:N,MATCH(B81,单位卡分表!A:A,0))=0,"",INDEX(单位卡分表!N:N,MATCH(B81,单位卡分表!A:A,0))),IF(AND(LEFT(B81,1)="4",C81=5),B81*100+1,""))</f>
        <v/>
      </c>
    </row>
    <row r="82" spans="1:29">
      <c r="A82" s="44" t="str">
        <f>IF(卡牌数值表!D82=0,"",卡牌数值表!D82)</f>
        <v/>
      </c>
      <c r="B82" s="44">
        <f>卡牌数值表!C82</f>
        <v>20016</v>
      </c>
      <c r="C82" s="44">
        <f>IF(LEFT(B82,1)="1",IFERROR(INDEX(单位卡分表!C:C,MATCH(B82,单位卡分表!A:A,0)),"未找到"),IF(LEFT(B82,1)="2",IFERROR(INDEX(技能卡分表!C:C,MATCH(B82,技能卡分表!A:A,0)),"未找到"),IF(LEFT(B82,1)="3",IFERROR(INDEX('永久加成分表（废弃）'!C:C,MATCH(B82,'永久加成分表（废弃）'!A:A,0)),"未找到"),IF(LEFT(B82,1)="4",IFERROR(INDEX(组件分表!D:D,MATCH(VALUE(LEFT(B82,4)),组件分表!A:A,0)),"未找到"),"不匹配"))))</f>
        <v>2</v>
      </c>
      <c r="D82" s="44">
        <f>IF(LEFT(B82,1)="1",IFERROR(INDEX(单位卡分表!E:E,MATCH(B82,单位卡分表!A:A,0)),"未找到"),IF(LEFT(B82,1)="2",IFERROR(INDEX(技能卡分表!E:E,MATCH(B82,技能卡分表!A:A,0)),"未找到"),IF(LEFT(B82,1)="3",IFERROR(INDEX('永久加成分表（废弃）'!E:E,MATCH(B82,'永久加成分表（废弃）'!A:A,0)),"未找到"),IF(LEFT(B82,1)="4",IFERROR(IF(INDEX(组件分表!D:D,MATCH(VALUE(LEFT(B82,4)),组件分表!A:A,0))=5,"",INDEX(组件分表!Y:Y,MATCH(VALUE(LEFT(B82,4)),组件分表!A:A,0))),"未找到"),"不匹配"))))</f>
        <v>1</v>
      </c>
      <c r="E82" s="44">
        <f t="shared" si="1"/>
        <v>16</v>
      </c>
      <c r="F82" s="44">
        <f>IF(LEFT(B82,1)="1",IFERROR(INDEX(单位卡分表!AL:AL,MATCH(B82,单位卡分表!A:A,0)),"未找到"),IF(LEFT(B82,1)="2",IFERROR(INDEX(技能卡分表!AJ:AJ,MATCH(B82,技能卡分表!A:A,0)),"未找到"),IF(LEFT(B82,1)="3",IFERROR(INDEX('永久加成分表（废弃）'!AC:AC,MATCH(B82,'永久加成分表（废弃）'!A:A,0)),"未找到"),IF(LEFT(B82,1)="4",IFERROR(IF(INDEX(组件分表!D:D,MATCH(VALUE(LEFT(B82,4)),组件分表!A:A,0))=5,"",INDEX(组件分表!Z:Z,MATCH(VALUE(LEFT(B82,4)),组件分表!A:A,0))),"未找到"),"不匹配"))))</f>
        <v>0</v>
      </c>
      <c r="G82" s="44">
        <f>IF(LEFT($B82,1)="1",IFERROR(INDEX(单位卡分表!F:F,MATCH($B82,单位卡分表!A:A,0)),"未找到"),IF(LEFT($B82,1)="2",IFERROR(INDEX(技能卡分表!F:F,MATCH($B82,技能卡分表!A:A,0)),"未找到"),IF(LEFT($B82,1)="3",IFERROR(INDEX('永久加成分表（废弃）'!F:F,MATCH($B82,'永久加成分表（废弃）'!A:A,0)),"未找到"),IF(LEFT($B82,1)="4",IFERROR(IF(INDEX(组件分表!D:D,MATCH(VALUE(LEFT($B82,4)),组件分表!A:A,0))=5,"",INDEX(组件分表!AA:AA,MATCH(VALUE(LEFT($B82,4)),组件分表!A:A,0))),"未找到"),"不匹配"))))</f>
        <v>4</v>
      </c>
      <c r="H82" s="44">
        <f>IF(LEFT($B82,1)="1",IFERROR(INDEX(单位卡分表!H:H,MATCH($B82,单位卡分表!A:A,0)),"未找到"),IF(LEFT($B82,1)="2",IFERROR(INDEX(技能卡分表!H:H,MATCH($B82,技能卡分表!A:A,0)),"未找到"),IF(LEFT($B82,1)="3",IFERROR(INDEX('永久加成分表（废弃）'!H:H,MATCH($B82,'永久加成分表（废弃）'!A:A,0)),"未找到"),IF(LEFT($B82,1)="4",RIGHT($B82,1),"不匹配"))))</f>
        <v>4</v>
      </c>
      <c r="I82" s="44">
        <f>卡牌数值表!J82</f>
        <v>10</v>
      </c>
      <c r="J82" s="44" t="str">
        <f>IF(卡牌数值表!L82=0,"",卡牌数值表!L82)</f>
        <v/>
      </c>
      <c r="K82" s="44" t="str">
        <f>IF(卡牌数值表!M82=0,"",卡牌数值表!M82)</f>
        <v/>
      </c>
      <c r="L82" s="44">
        <f>IF(卡牌数值表!N82=0,"",卡牌数值表!N82)</f>
        <v>9.87</v>
      </c>
      <c r="M82" s="44">
        <f>IF(卡牌数值表!O82=0,"",卡牌数值表!O82)</f>
        <v>0.5</v>
      </c>
      <c r="N82" s="44">
        <f>IF(卡牌数值表!P82=0,"",卡牌数值表!P82)</f>
        <v>0.1</v>
      </c>
      <c r="O82" s="44">
        <f>IF(卡牌数值表!Q82=0,"",卡牌数值表!Q82)</f>
        <v>0.94</v>
      </c>
      <c r="P82" s="44">
        <f>IF(卡牌数值表!R82=0,"",卡牌数值表!R82)</f>
        <v>0.61</v>
      </c>
      <c r="Q82" s="44">
        <f>IF(卡牌数值表!S82=0,"",卡牌数值表!S82)</f>
        <v>2</v>
      </c>
      <c r="R82" s="44">
        <f>IF(OR(LEFT(B82,1)="1",LEFT(B82,1)="2"),卡牌数值表!H82,IF(AND(LEFT(B82,1)="4",C82&lt;&gt;5),卡牌数值表!H82,IF(LEFT(B82,1)="4","","")))</f>
        <v>200161</v>
      </c>
      <c r="S82" s="44">
        <f>IF(LEFT(B82,1)="1",IFERROR(INDEX(单位卡分表!K:K,MATCH(B82,单位卡分表!A:A,0)),"未找到"),IF(LEFT(B82,1)="2",IFERROR(INDEX(技能卡分表!K:K,MATCH(B82,技能卡分表!A:A,0)),"未找到"),IF(LEFT(B82,1)="3",IFERROR(INDEX('永久加成分表（废弃）'!K:K,MATCH(B82,'永久加成分表（废弃）'!A:A,0)),"未找到"),IF(LEFT(B82,1)="4",IFERROR(IF(INDEX(组件分表!D:D,MATCH(VALUE(LEFT(B82,4)),组件分表!A:A,0))=5,"",INDEX(组件分表!AB:AB,MATCH(VALUE(LEFT(B82,4)),组件分表!A:A,0))),"未找到"),"不匹配"))))</f>
        <v>5</v>
      </c>
      <c r="T82" s="44">
        <f>IF(LEFT(B82,1)="1",IFERROR(INDEX(单位卡分表!L:L,MATCH(B82,单位卡分表!A:A,0)),"未找到"),IF(LEFT(B82,1)="2",IFERROR(INDEX(技能卡分表!L:L,MATCH(B82,技能卡分表!A:A,0)),"未找到"),IF(LEFT(B82,1)="3",IFERROR(INDEX('永久加成分表（废弃）'!L:L,MATCH(B82,'永久加成分表（废弃）'!A:A,0)),"未找到"),IF(LEFT(B82,1)="4",IFERROR(IF(INDEX(组件分表!D:D,MATCH(VALUE(LEFT(B82,4)),组件分表!A:A,0))=5,"",INDEX(组件分表!AC:AC,MATCH(VALUE(LEFT(B82,4)),组件分表!A:A,0))),"未找到"),"不匹配"))))</f>
        <v>6.4</v>
      </c>
      <c r="U82" s="44"/>
      <c r="V82" s="44"/>
      <c r="W82" s="44" t="str">
        <f>IF(LEFT(B82,1)="1",IFERROR(IF(INDEX(单位卡分表!W:W,MATCH(B82,单位卡分表!A:A,0))=0,"",INDEX(单位卡分表!W:W,MATCH(B82,单位卡分表!A:A,0))),"未找到"),IF(LEFT(B82,1)="2",IFERROR(IF(INDEX(技能卡分表!W:W,MATCH(B82,技能卡分表!A:A,0))=0,"",INDEX(技能卡分表!W:W,MATCH(B82,技能卡分表!A:A,0))),"未找到"),IF(LEFT(B82,1)="3",IFERROR(IF(INDEX('永久加成分表（废弃）'!U:U,MATCH(B82,'永久加成分表（废弃）'!A:A,0))=0,"",INDEX('永久加成分表（废弃）'!U:U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X82" s="44" t="str">
        <f>IF(LEFT(B82,1)="1",IFERROR(IF(INDEX(单位卡分表!X:X,MATCH(B82,单位卡分表!A:A,0))=0,"",INDEX(单位卡分表!X:X,MATCH(B82,单位卡分表!A:A,0))),"未找到"),IF(LEFT(B82,1)="2",IFERROR(IF(INDEX(技能卡分表!X:X,MATCH(B82,技能卡分表!A:A,0))=0,"",INDEX(技能卡分表!X:X,MATCH(B82,技能卡分表!A:A,0))),"未找到"),IF(LEFT(B82,1)="3",IFERROR(IF(INDEX('永久加成分表（废弃）'!V:V,MATCH(B82,'永久加成分表（废弃）'!A:A,0))=0,"",INDEX('永久加成分表（废弃）'!V:V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Y82" s="44" t="str">
        <f>IF(LEFT(B82,1)="1",IFERROR(IF(INDEX(单位卡分表!Y:Y,MATCH(B82,单位卡分表!A:A,0))=0,"",INDEX(单位卡分表!Y:Y,MATCH(B82,单位卡分表!A:A,0))),"未找到"),IF(LEFT(B82,1)="2",IFERROR(IF(INDEX(技能卡分表!Y:Y,MATCH(B82,技能卡分表!A:A,0))=0,"",INDEX(技能卡分表!Y:Y,MATCH(B82,技能卡分表!A:A,0))),"未找到"),IF(LEFT(B82,1)="3",IFERROR(IF(INDEX('永久加成分表（废弃）'!W:W,MATCH(B82,'永久加成分表（废弃）'!A:A,0))=0,"",INDEX('永久加成分表（废弃）'!W:W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Z82" s="44" t="str">
        <f>IF(LEFT(B82,1)="1",IFERROR(IF(INDEX("",MATCH(B82,单位卡分表!A:A,0))=0,"",INDEX("",MATCH(B82,单位卡分表!A:A,0))),"未找到"),IF(LEFT(B82,1)="2",IFERROR(IF(INDEX(技能卡分表!Z:Z,MATCH(B82,技能卡分表!A:A,0))=0,"",INDEX(技能卡分表!Z:Z,MATCH(B82,技能卡分表!A:A,0))),"未找到"),IF(LEFT(B82,1)="3",IFERROR(IF(INDEX('永久加成分表（废弃）'!X:X,MATCH(B82,'永久加成分表（废弃）'!A:A,0))=0,"",INDEX('永久加成分表（废弃）'!X:X,MATCH(B82,'永久加成分表（废弃）'!A:A,0))),"未找到"),IF(LEFT(B82,1)="4",IFERROR(IF(INDEX(组件分表!U:U,MATCH(VALUE(LEFT(B82,4)),组件分表!A:A,0))=0,"",INDEX(组件分表!U:U,MATCH(VALUE(LEFT(B82,4)),组件分表!A:A,0))),"未找到"),"不匹配"))))</f>
        <v/>
      </c>
      <c r="AA82" s="44" t="str">
        <f>IF(LEFT(B82,1)="1",IFERROR(IF(INDEX("",MATCH(B82,单位卡分表!A:A,0))=0,"",INDEX("",MATCH(B82,单位卡分表!A:A,0))),"未找到"),IF(LEFT(B82,1)="2",IFERROR(IF(INDEX(技能卡分表!AA:AA,MATCH(B82,技能卡分表!A:A,0))=0,"",INDEX(技能卡分表!AA:AA,MATCH(B82,技能卡分表!A:A,0))),"未找到"),IF(LEFT(B82,1)="3",IFERROR(IF(INDEX("",MATCH(B82,'永久加成分表（废弃）'!A:A,0))=0,"",INDEX("",MATCH(B82,'永久加成分表（废弃）'!A:A,0))),"未找到"),IF(LEFT(B82,1)="4",IFERROR(IF(INDEX("",MATCH(VALUE(LEFT(B82,4)),组件分表!A:A,0))=0,"",INDEX("",MATCH(VALUE(LEFT(B82,4)),组件分表!A:A,0))),"未找到"),"不匹配"))))</f>
        <v/>
      </c>
      <c r="AB82" s="44">
        <f>IF(LEFT(B82,1)="1",IFERROR(INDEX(单位卡分表!I:I,MATCH(B82,单位卡分表!A:A,0)),"未找到"),IF(LEFT(B82,1)="2",IFERROR(INDEX(技能卡分表!I:I,MATCH(B82,技能卡分表!A:A,0)),"未找到"),IF(LEFT(B82,1)="3",IFERROR(INDEX('永久加成分表（废弃）'!I:I,MATCH(B82,'永久加成分表（废弃）'!A:A,0)),"未找到"),IF(LEFT(B82,1)="4",IFERROR(INDEX(组件分表!I:I,MATCH(VALUE(LEFT(B82,4)),组件分表!A:A,0)),"未找到"),"不匹配"))))</f>
        <v>0</v>
      </c>
      <c r="AC82" s="44" t="str">
        <f>IF(LEFT(B82,1)="1",IF(INDEX(单位卡分表!N:N,MATCH(B82,单位卡分表!A:A,0))=0,"",INDEX(单位卡分表!N:N,MATCH(B82,单位卡分表!A:A,0))),IF(AND(LEFT(B82,1)="4",C82=5),B82*100+1,""))</f>
        <v/>
      </c>
    </row>
    <row r="83" spans="1:29">
      <c r="A83" s="44" t="str">
        <f>IF(卡牌数值表!D83=0,"",卡牌数值表!D83)</f>
        <v/>
      </c>
      <c r="B83" s="44">
        <f>卡牌数值表!C83</f>
        <v>20017</v>
      </c>
      <c r="C83" s="44">
        <f>IF(LEFT(B83,1)="1",IFERROR(INDEX(单位卡分表!C:C,MATCH(B83,单位卡分表!A:A,0)),"未找到"),IF(LEFT(B83,1)="2",IFERROR(INDEX(技能卡分表!C:C,MATCH(B83,技能卡分表!A:A,0)),"未找到"),IF(LEFT(B83,1)="3",IFERROR(INDEX('永久加成分表（废弃）'!C:C,MATCH(B83,'永久加成分表（废弃）'!A:A,0)),"未找到"),IF(LEFT(B83,1)="4",IFERROR(INDEX(组件分表!D:D,MATCH(VALUE(LEFT(B83,4)),组件分表!A:A,0)),"未找到"),"不匹配"))))</f>
        <v>2</v>
      </c>
      <c r="D83" s="44">
        <f>IF(LEFT(B83,1)="1",IFERROR(INDEX(单位卡分表!E:E,MATCH(B83,单位卡分表!A:A,0)),"未找到"),IF(LEFT(B83,1)="2",IFERROR(INDEX(技能卡分表!E:E,MATCH(B83,技能卡分表!A:A,0)),"未找到"),IF(LEFT(B83,1)="3",IFERROR(INDEX('永久加成分表（废弃）'!E:E,MATCH(B83,'永久加成分表（废弃）'!A:A,0)),"未找到"),IF(LEFT(B83,1)="4",IFERROR(IF(INDEX(组件分表!D:D,MATCH(VALUE(LEFT(B83,4)),组件分表!A:A,0))=5,"",INDEX(组件分表!Y:Y,MATCH(VALUE(LEFT(B83,4)),组件分表!A:A,0))),"未找到"),"不匹配"))))</f>
        <v>1</v>
      </c>
      <c r="E83" s="44">
        <f t="shared" si="1"/>
        <v>17</v>
      </c>
      <c r="F83" s="44">
        <f>IF(LEFT(B83,1)="1",IFERROR(INDEX(单位卡分表!AL:AL,MATCH(B83,单位卡分表!A:A,0)),"未找到"),IF(LEFT(B83,1)="2",IFERROR(INDEX(技能卡分表!AJ:AJ,MATCH(B83,技能卡分表!A:A,0)),"未找到"),IF(LEFT(B83,1)="3",IFERROR(INDEX('永久加成分表（废弃）'!AC:AC,MATCH(B83,'永久加成分表（废弃）'!A:A,0)),"未找到"),IF(LEFT(B83,1)="4",IFERROR(IF(INDEX(组件分表!D:D,MATCH(VALUE(LEFT(B83,4)),组件分表!A:A,0))=5,"",INDEX(组件分表!Z:Z,MATCH(VALUE(LEFT(B83,4)),组件分表!A:A,0))),"未找到"),"不匹配"))))</f>
        <v>0</v>
      </c>
      <c r="G83" s="44">
        <f>IF(LEFT($B83,1)="1",IFERROR(INDEX(单位卡分表!F:F,MATCH($B83,单位卡分表!A:A,0)),"未找到"),IF(LEFT($B83,1)="2",IFERROR(INDEX(技能卡分表!F:F,MATCH($B83,技能卡分表!A:A,0)),"未找到"),IF(LEFT($B83,1)="3",IFERROR(INDEX('永久加成分表（废弃）'!F:F,MATCH($B83,'永久加成分表（废弃）'!A:A,0)),"未找到"),IF(LEFT($B83,1)="4",IFERROR(IF(INDEX(组件分表!D:D,MATCH(VALUE(LEFT($B83,4)),组件分表!A:A,0))=5,"",INDEX(组件分表!AA:AA,MATCH(VALUE(LEFT($B83,4)),组件分表!A:A,0))),"未找到"),"不匹配"))))</f>
        <v>3</v>
      </c>
      <c r="H83" s="44">
        <f>IF(LEFT($B83,1)="1",IFERROR(INDEX(单位卡分表!H:H,MATCH($B83,单位卡分表!A:A,0)),"未找到"),IF(LEFT($B83,1)="2",IFERROR(INDEX(技能卡分表!H:H,MATCH($B83,技能卡分表!A:A,0)),"未找到"),IF(LEFT($B83,1)="3",IFERROR(INDEX('永久加成分表（废弃）'!H:H,MATCH($B83,'永久加成分表（废弃）'!A:A,0)),"未找到"),IF(LEFT($B83,1)="4",RIGHT($B83,1),"不匹配"))))</f>
        <v>2</v>
      </c>
      <c r="I83" s="44">
        <f>卡牌数值表!J83</f>
        <v>3</v>
      </c>
      <c r="J83" s="44" t="str">
        <f>IF(卡牌数值表!L83=0,"",卡牌数值表!L83)</f>
        <v/>
      </c>
      <c r="K83" s="44" t="str">
        <f>IF(卡牌数值表!M83=0,"",卡牌数值表!M83)</f>
        <v/>
      </c>
      <c r="L83" s="44">
        <f>IF(卡牌数值表!N83=0,"",卡牌数值表!N83)</f>
        <v>9.87</v>
      </c>
      <c r="M83" s="44">
        <f>IF(卡牌数值表!O83=0,"",卡牌数值表!O83)</f>
        <v>0.5</v>
      </c>
      <c r="N83" s="44">
        <f>IF(卡牌数值表!P83=0,"",卡牌数值表!P83)</f>
        <v>0.1</v>
      </c>
      <c r="O83" s="44">
        <f>IF(卡牌数值表!Q83=0,"",卡牌数值表!Q83)</f>
        <v>0.94</v>
      </c>
      <c r="P83" s="44">
        <f>IF(卡牌数值表!R83=0,"",卡牌数值表!R83)</f>
        <v>0.61</v>
      </c>
      <c r="Q83" s="44">
        <f>IF(卡牌数值表!S83=0,"",卡牌数值表!S83)</f>
        <v>2</v>
      </c>
      <c r="R83" s="44">
        <f>IF(OR(LEFT(B83,1)="1",LEFT(B83,1)="2"),卡牌数值表!H83,IF(AND(LEFT(B83,1)="4",C83&lt;&gt;5),卡牌数值表!H83,IF(LEFT(B83,1)="4","","")))</f>
        <v>200171</v>
      </c>
      <c r="S83" s="44">
        <f>IF(LEFT(B83,1)="1",IFERROR(INDEX(单位卡分表!K:K,MATCH(B83,单位卡分表!A:A,0)),"未找到"),IF(LEFT(B83,1)="2",IFERROR(INDEX(技能卡分表!K:K,MATCH(B83,技能卡分表!A:A,0)),"未找到"),IF(LEFT(B83,1)="3",IFERROR(INDEX('永久加成分表（废弃）'!K:K,MATCH(B83,'永久加成分表（废弃）'!A:A,0)),"未找到"),IF(LEFT(B83,1)="4",IFERROR(IF(INDEX(组件分表!D:D,MATCH(VALUE(LEFT(B83,4)),组件分表!A:A,0))=5,"",INDEX(组件分表!AB:AB,MATCH(VALUE(LEFT(B83,4)),组件分表!A:A,0))),"未找到"),"不匹配"))))</f>
        <v>6</v>
      </c>
      <c r="T83" s="44">
        <f>IF(LEFT(B83,1)="1",IFERROR(INDEX(单位卡分表!L:L,MATCH(B83,单位卡分表!A:A,0)),"未找到"),IF(LEFT(B83,1)="2",IFERROR(INDEX(技能卡分表!L:L,MATCH(B83,技能卡分表!A:A,0)),"未找到"),IF(LEFT(B83,1)="3",IFERROR(INDEX('永久加成分表（废弃）'!L:L,MATCH(B83,'永久加成分表（废弃）'!A:A,0)),"未找到"),IF(LEFT(B83,1)="4",IFERROR(IF(INDEX(组件分表!D:D,MATCH(VALUE(LEFT(B83,4)),组件分表!A:A,0))=5,"",INDEX(组件分表!AC:AC,MATCH(VALUE(LEFT(B83,4)),组件分表!A:A,0))),"未找到"),"不匹配"))))</f>
        <v>5</v>
      </c>
      <c r="U83" s="44"/>
      <c r="V83" s="44"/>
      <c r="W83" s="44">
        <f>IF(LEFT(B83,1)="1",IFERROR(IF(INDEX(单位卡分表!W:W,MATCH(B83,单位卡分表!A:A,0))=0,"",INDEX(单位卡分表!W:W,MATCH(B83,单位卡分表!A:A,0))),"未找到"),IF(LEFT(B83,1)="2",IFERROR(IF(INDEX(技能卡分表!W:W,MATCH(B83,技能卡分表!A:A,0))=0,"",INDEX(技能卡分表!W:W,MATCH(B83,技能卡分表!A:A,0))),"未找到"),IF(LEFT(B83,1)="3",IFERROR(IF(INDEX('永久加成分表（废弃）'!U:U,MATCH(B83,'永久加成分表（废弃）'!A:A,0))=0,"",INDEX('永久加成分表（废弃）'!U:U,MATCH(B83,'永久加成分表（废弃）'!A:A,0))),"未找到"),IF(LEFT(B83,1)="4",IFERROR(IF(INDEX("",MATCH(VALUE(LEFT(B83,4)),组件分表!A:A,0))=0,"",INDEX("",MATCH(VALUE(LEFT(B83,4)),组件分表!A:A,0))),"未找到"),"不匹配"))))</f>
        <v>41</v>
      </c>
      <c r="X83" s="44">
        <f>IF(LEFT(B83,1)="1",IFERROR(IF(INDEX(单位卡分表!X:X,MATCH(B83,单位卡分表!A:A,0))=0,"",INDEX(单位卡分表!X:X,MATCH(B83,单位卡分表!A:A,0))),"未找到"),IF(LEFT(B83,1)="2",IFERROR(IF(INDEX(技能卡分表!X:X,MATCH(B83,技能卡分表!A:A,0))=0,"",INDEX(技能卡分表!X:X,MATCH(B83,技能卡分表!A:A,0))),"未找到"),IF(LEFT(B83,1)="3",IFERROR(IF(INDEX('永久加成分表（废弃）'!V:V,MATCH(B83,'永久加成分表（废弃）'!A:A,0))=0,"",INDEX('永久加成分表（废弃）'!V:V,MATCH(B83,'永久加成分表（废弃）'!A:A,0))),"未找到"),IF(LEFT(B83,1)="4",IFERROR(IF(INDEX("",MATCH(VALUE(LEFT(B83,4)),组件分表!A:A,0))=0,"",INDEX("",MATCH(VALUE(LEFT(B83,4)),组件分表!A:A,0))),"未找到"),"不匹配"))))</f>
        <v>61</v>
      </c>
      <c r="Y83" s="44" t="str">
        <f>IF(LEFT(B83,1)="1",IFERROR(IF(INDEX(单位卡分表!Y:Y,MATCH(B83,单位卡分表!A:A,0))=0,"",INDEX(单位卡分表!Y:Y,MATCH(B83,单位卡分表!A:A,0))),"未找到"),IF(LEFT(B83,1)="2",IFERROR(IF(INDEX(技能卡分表!Y:Y,MATCH(B83,技能卡分表!A:A,0))=0,"",INDEX(技能卡分表!Y:Y,MATCH(B83,技能卡分表!A:A,0))),"未找到"),IF(LEFT(B83,1)="3",IFERROR(IF(INDEX('永久加成分表（废弃）'!W:W,MATCH(B83,'永久加成分表（废弃）'!A:A,0))=0,"",INDEX('永久加成分表（废弃）'!W:W,MATCH(B83,'永久加成分表（废弃）'!A:A,0))),"未找到"),IF(LEFT(B83,1)="4",IFERROR(IF(INDEX("",MATCH(VALUE(LEFT(B83,4)),组件分表!A:A,0))=0,"",INDEX("",MATCH(VALUE(LEFT(B83,4)),组件分表!A:A,0))),"未找到"),"不匹配"))))</f>
        <v/>
      </c>
      <c r="Z83" s="44">
        <f>IF(LEFT(B83,1)="1",IFERROR(IF(INDEX("",MATCH(B83,单位卡分表!A:A,0))=0,"",INDEX("",MATCH(B83,单位卡分表!A:A,0))),"未找到"),IF(LEFT(B83,1)="2",IFERROR(IF(INDEX(技能卡分表!Z:Z,MATCH(B83,技能卡分表!A:A,0))=0,"",INDEX(技能卡分表!Z:Z,MATCH(B83,技能卡分表!A:A,0))),"未找到"),IF(LEFT(B83,1)="3",IFERROR(IF(INDEX('永久加成分表（废弃）'!X:X,MATCH(B83,'永久加成分表（废弃）'!A:A,0))=0,"",INDEX('永久加成分表（废弃）'!X:X,MATCH(B83,'永久加成分表（废弃）'!A:A,0))),"未找到"),IF(LEFT(B83,1)="4",IFERROR(IF(INDEX(组件分表!U:U,MATCH(VALUE(LEFT(B83,4)),组件分表!A:A,0))=0,"",INDEX(组件分表!U:U,MATCH(VALUE(LEFT(B83,4)),组件分表!A:A,0))),"未找到"),"不匹配"))))</f>
        <v>10001</v>
      </c>
      <c r="AA83" s="44" t="str">
        <f>IF(LEFT(B83,1)="1",IFERROR(IF(INDEX("",MATCH(B83,单位卡分表!A:A,0))=0,"",INDEX("",MATCH(B83,单位卡分表!A:A,0))),"未找到"),IF(LEFT(B83,1)="2",IFERROR(IF(INDEX(技能卡分表!AA:AA,MATCH(B83,技能卡分表!A:A,0))=0,"",INDEX(技能卡分表!AA:AA,MATCH(B83,技能卡分表!A:A,0))),"未找到"),IF(LEFT(B83,1)="3",IFERROR(IF(INDEX("",MATCH(B83,'永久加成分表（废弃）'!A:A,0))=0,"",INDEX("",MATCH(B83,'永久加成分表（废弃）'!A:A,0))),"未找到"),IF(LEFT(B83,1)="4",IFERROR(IF(INDEX("",MATCH(VALUE(LEFT(B83,4)),组件分表!A:A,0))=0,"",INDEX("",MATCH(VALUE(LEFT(B83,4)),组件分表!A:A,0))),"未找到"),"不匹配"))))</f>
        <v/>
      </c>
      <c r="AB83" s="44">
        <f>IF(LEFT(B83,1)="1",IFERROR(INDEX(单位卡分表!I:I,MATCH(B83,单位卡分表!A:A,0)),"未找到"),IF(LEFT(B83,1)="2",IFERROR(INDEX(技能卡分表!I:I,MATCH(B83,技能卡分表!A:A,0)),"未找到"),IF(LEFT(B83,1)="3",IFERROR(INDEX('永久加成分表（废弃）'!I:I,MATCH(B83,'永久加成分表（废弃）'!A:A,0)),"未找到"),IF(LEFT(B83,1)="4",IFERROR(INDEX(组件分表!I:I,MATCH(VALUE(LEFT(B83,4)),组件分表!A:A,0)),"未找到"),"不匹配"))))</f>
        <v>3</v>
      </c>
      <c r="AC83" s="44" t="str">
        <f>IF(LEFT(B83,1)="1",IF(INDEX(单位卡分表!N:N,MATCH(B83,单位卡分表!A:A,0))=0,"",INDEX(单位卡分表!N:N,MATCH(B83,单位卡分表!A:A,0))),IF(AND(LEFT(B83,1)="4",C83=5),B83*100+1,""))</f>
        <v/>
      </c>
    </row>
    <row r="84" spans="1:29">
      <c r="A84" s="44" t="str">
        <f>IF(卡牌数值表!D84=0,"",卡牌数值表!D84)</f>
        <v>##</v>
      </c>
      <c r="B84" s="44">
        <f>卡牌数值表!C84</f>
        <v>20018</v>
      </c>
      <c r="C84" s="44">
        <f>IF(LEFT(B84,1)="1",IFERROR(INDEX(单位卡分表!C:C,MATCH(B84,单位卡分表!A:A,0)),"未找到"),IF(LEFT(B84,1)="2",IFERROR(INDEX(技能卡分表!C:C,MATCH(B84,技能卡分表!A:A,0)),"未找到"),IF(LEFT(B84,1)="3",IFERROR(INDEX('永久加成分表（废弃）'!C:C,MATCH(B84,'永久加成分表（废弃）'!A:A,0)),"未找到"),IF(LEFT(B84,1)="4",IFERROR(INDEX(组件分表!D:D,MATCH(VALUE(LEFT(B84,4)),组件分表!A:A,0)),"未找到"),"不匹配"))))</f>
        <v>2</v>
      </c>
      <c r="D84" s="44">
        <f>IF(LEFT(B84,1)="1",IFERROR(INDEX(单位卡分表!E:E,MATCH(B84,单位卡分表!A:A,0)),"未找到"),IF(LEFT(B84,1)="2",IFERROR(INDEX(技能卡分表!E:E,MATCH(B84,技能卡分表!A:A,0)),"未找到"),IF(LEFT(B84,1)="3",IFERROR(INDEX('永久加成分表（废弃）'!E:E,MATCH(B84,'永久加成分表（废弃）'!A:A,0)),"未找到"),IF(LEFT(B84,1)="4",IFERROR(IF(INDEX(组件分表!D:D,MATCH(VALUE(LEFT(B84,4)),组件分表!A:A,0))=5,"",INDEX(组件分表!Y:Y,MATCH(VALUE(LEFT(B84,4)),组件分表!A:A,0))),"未找到"),"不匹配"))))</f>
        <v>1</v>
      </c>
      <c r="E84" s="44">
        <f t="shared" si="1"/>
        <v>18</v>
      </c>
      <c r="F84" s="44">
        <f>IF(LEFT(B84,1)="1",IFERROR(INDEX(单位卡分表!AL:AL,MATCH(B84,单位卡分表!A:A,0)),"未找到"),IF(LEFT(B84,1)="2",IFERROR(INDEX(技能卡分表!AJ:AJ,MATCH(B84,技能卡分表!A:A,0)),"未找到"),IF(LEFT(B84,1)="3",IFERROR(INDEX('永久加成分表（废弃）'!AC:AC,MATCH(B84,'永久加成分表（废弃）'!A:A,0)),"未找到"),IF(LEFT(B84,1)="4",IFERROR(IF(INDEX(组件分表!D:D,MATCH(VALUE(LEFT(B84,4)),组件分表!A:A,0))=5,"",INDEX(组件分表!Z:Z,MATCH(VALUE(LEFT(B84,4)),组件分表!A:A,0))),"未找到"),"不匹配"))))</f>
        <v>1</v>
      </c>
      <c r="G84" s="44">
        <f>IF(LEFT($B84,1)="1",IFERROR(INDEX(单位卡分表!F:F,MATCH($B84,单位卡分表!A:A,0)),"未找到"),IF(LEFT($B84,1)="2",IFERROR(INDEX(技能卡分表!F:F,MATCH($B84,技能卡分表!A:A,0)),"未找到"),IF(LEFT($B84,1)="3",IFERROR(INDEX('永久加成分表（废弃）'!F:F,MATCH($B84,'永久加成分表（废弃）'!A:A,0)),"未找到"),IF(LEFT($B84,1)="4",IFERROR(IF(INDEX(组件分表!D:D,MATCH(VALUE(LEFT($B84,4)),组件分表!A:A,0))=5,"",INDEX(组件分表!AA:AA,MATCH(VALUE(LEFT($B84,4)),组件分表!A:A,0))),"未找到"),"不匹配"))))</f>
        <v>4</v>
      </c>
      <c r="H84" s="44">
        <f>IF(LEFT($B84,1)="1",IFERROR(INDEX(单位卡分表!H:H,MATCH($B84,单位卡分表!A:A,0)),"未找到"),IF(LEFT($B84,1)="2",IFERROR(INDEX(技能卡分表!H:H,MATCH($B84,技能卡分表!A:A,0)),"未找到"),IF(LEFT($B84,1)="3",IFERROR(INDEX('永久加成分表（废弃）'!H:H,MATCH($B84,'永久加成分表（废弃）'!A:A,0)),"未找到"),IF(LEFT($B84,1)="4",RIGHT($B84,1),"不匹配"))))</f>
        <v>2</v>
      </c>
      <c r="I84" s="44">
        <f>卡牌数值表!J84</f>
        <v>0</v>
      </c>
      <c r="J84" s="44" t="str">
        <f>IF(卡牌数值表!L84=0,"",卡牌数值表!L84)</f>
        <v/>
      </c>
      <c r="K84" s="44" t="str">
        <f>IF(卡牌数值表!M84=0,"",卡牌数值表!M84)</f>
        <v/>
      </c>
      <c r="L84" s="44">
        <f>IF(卡牌数值表!N84=0,"",卡牌数值表!N84)</f>
        <v>9.87</v>
      </c>
      <c r="M84" s="44">
        <f>IF(卡牌数值表!O84=0,"",卡牌数值表!O84)</f>
        <v>0.5</v>
      </c>
      <c r="N84" s="44">
        <f>IF(卡牌数值表!P84=0,"",卡牌数值表!P84)</f>
        <v>0.1</v>
      </c>
      <c r="O84" s="44">
        <f>IF(卡牌数值表!Q84=0,"",卡牌数值表!Q84)</f>
        <v>0.94</v>
      </c>
      <c r="P84" s="44">
        <f>IF(卡牌数值表!R84=0,"",卡牌数值表!R84)</f>
        <v>0.61</v>
      </c>
      <c r="Q84" s="44">
        <f>IF(卡牌数值表!S84=0,"",卡牌数值表!S84)</f>
        <v>2</v>
      </c>
      <c r="R84" s="44">
        <f>IF(OR(LEFT(B84,1)="1",LEFT(B84,1)="2"),卡牌数值表!H84,IF(AND(LEFT(B84,1)="4",C84&lt;&gt;5),卡牌数值表!H84,IF(LEFT(B84,1)="4","","")))</f>
        <v>200181</v>
      </c>
      <c r="S84" s="44">
        <f>IF(LEFT(B84,1)="1",IFERROR(INDEX(单位卡分表!K:K,MATCH(B84,单位卡分表!A:A,0)),"未找到"),IF(LEFT(B84,1)="2",IFERROR(INDEX(技能卡分表!K:K,MATCH(B84,技能卡分表!A:A,0)),"未找到"),IF(LEFT(B84,1)="3",IFERROR(INDEX('永久加成分表（废弃）'!K:K,MATCH(B84,'永久加成分表（废弃）'!A:A,0)),"未找到"),IF(LEFT(B84,1)="4",IFERROR(IF(INDEX(组件分表!D:D,MATCH(VALUE(LEFT(B84,4)),组件分表!A:A,0))=5,"",INDEX(组件分表!AB:AB,MATCH(VALUE(LEFT(B84,4)),组件分表!A:A,0))),"未找到"),"不匹配"))))</f>
        <v>3</v>
      </c>
      <c r="T84" s="44">
        <f>IF(LEFT(B84,1)="1",IFERROR(INDEX(单位卡分表!L:L,MATCH(B84,单位卡分表!A:A,0)),"未找到"),IF(LEFT(B84,1)="2",IFERROR(INDEX(技能卡分表!L:L,MATCH(B84,技能卡分表!A:A,0)),"未找到"),IF(LEFT(B84,1)="3",IFERROR(INDEX('永久加成分表（废弃）'!L:L,MATCH(B84,'永久加成分表（废弃）'!A:A,0)),"未找到"),IF(LEFT(B84,1)="4",IFERROR(IF(INDEX(组件分表!D:D,MATCH(VALUE(LEFT(B84,4)),组件分表!A:A,0))=5,"",INDEX(组件分表!AC:AC,MATCH(VALUE(LEFT(B84,4)),组件分表!A:A,0))),"未找到"),"不匹配"))))</f>
        <v>7</v>
      </c>
      <c r="U84" s="44"/>
      <c r="V84" s="44"/>
      <c r="W84" s="44" t="str">
        <f>IF(LEFT(B84,1)="1",IFERROR(IF(INDEX(单位卡分表!W:W,MATCH(B84,单位卡分表!A:A,0))=0,"",INDEX(单位卡分表!W:W,MATCH(B84,单位卡分表!A:A,0))),"未找到"),IF(LEFT(B84,1)="2",IFERROR(IF(INDEX(技能卡分表!W:W,MATCH(B84,技能卡分表!A:A,0))=0,"",INDEX(技能卡分表!W:W,MATCH(B84,技能卡分表!A:A,0))),"未找到"),IF(LEFT(B84,1)="3",IFERROR(IF(INDEX('永久加成分表（废弃）'!U:U,MATCH(B84,'永久加成分表（废弃）'!A:A,0))=0,"",INDEX('永久加成分表（废弃）'!U:U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X84" s="44" t="str">
        <f>IF(LEFT(B84,1)="1",IFERROR(IF(INDEX(单位卡分表!X:X,MATCH(B84,单位卡分表!A:A,0))=0,"",INDEX(单位卡分表!X:X,MATCH(B84,单位卡分表!A:A,0))),"未找到"),IF(LEFT(B84,1)="2",IFERROR(IF(INDEX(技能卡分表!X:X,MATCH(B84,技能卡分表!A:A,0))=0,"",INDEX(技能卡分表!X:X,MATCH(B84,技能卡分表!A:A,0))),"未找到"),IF(LEFT(B84,1)="3",IFERROR(IF(INDEX('永久加成分表（废弃）'!V:V,MATCH(B84,'永久加成分表（废弃）'!A:A,0))=0,"",INDEX('永久加成分表（废弃）'!V:V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Y84" s="44" t="str">
        <f>IF(LEFT(B84,1)="1",IFERROR(IF(INDEX(单位卡分表!Y:Y,MATCH(B84,单位卡分表!A:A,0))=0,"",INDEX(单位卡分表!Y:Y,MATCH(B84,单位卡分表!A:A,0))),"未找到"),IF(LEFT(B84,1)="2",IFERROR(IF(INDEX(技能卡分表!Y:Y,MATCH(B84,技能卡分表!A:A,0))=0,"",INDEX(技能卡分表!Y:Y,MATCH(B84,技能卡分表!A:A,0))),"未找到"),IF(LEFT(B84,1)="3",IFERROR(IF(INDEX('永久加成分表（废弃）'!W:W,MATCH(B84,'永久加成分表（废弃）'!A:A,0))=0,"",INDEX('永久加成分表（废弃）'!W:W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Z84" s="44" t="str">
        <f>IF(LEFT(B84,1)="1",IFERROR(IF(INDEX("",MATCH(B84,单位卡分表!A:A,0))=0,"",INDEX("",MATCH(B84,单位卡分表!A:A,0))),"未找到"),IF(LEFT(B84,1)="2",IFERROR(IF(INDEX(技能卡分表!Z:Z,MATCH(B84,技能卡分表!A:A,0))=0,"",INDEX(技能卡分表!Z:Z,MATCH(B84,技能卡分表!A:A,0))),"未找到"),IF(LEFT(B84,1)="3",IFERROR(IF(INDEX('永久加成分表（废弃）'!X:X,MATCH(B84,'永久加成分表（废弃）'!A:A,0))=0,"",INDEX('永久加成分表（废弃）'!X:X,MATCH(B84,'永久加成分表（废弃）'!A:A,0))),"未找到"),IF(LEFT(B84,1)="4",IFERROR(IF(INDEX(组件分表!U:U,MATCH(VALUE(LEFT(B84,4)),组件分表!A:A,0))=0,"",INDEX(组件分表!U:U,MATCH(VALUE(LEFT(B84,4)),组件分表!A:A,0))),"未找到"),"不匹配"))))</f>
        <v/>
      </c>
      <c r="AA84" s="44" t="str">
        <f>IF(LEFT(B84,1)="1",IFERROR(IF(INDEX("",MATCH(B84,单位卡分表!A:A,0))=0,"",INDEX("",MATCH(B84,单位卡分表!A:A,0))),"未找到"),IF(LEFT(B84,1)="2",IFERROR(IF(INDEX(技能卡分表!AA:AA,MATCH(B84,技能卡分表!A:A,0))=0,"",INDEX(技能卡分表!AA:AA,MATCH(B84,技能卡分表!A:A,0))),"未找到"),IF(LEFT(B84,1)="3",IFERROR(IF(INDEX("",MATCH(B84,'永久加成分表（废弃）'!A:A,0))=0,"",INDEX("",MATCH(B84,'永久加成分表（废弃）'!A:A,0))),"未找到"),IF(LEFT(B84,1)="4",IFERROR(IF(INDEX("",MATCH(VALUE(LEFT(B84,4)),组件分表!A:A,0))=0,"",INDEX("",MATCH(VALUE(LEFT(B84,4)),组件分表!A:A,0))),"未找到"),"不匹配"))))</f>
        <v/>
      </c>
      <c r="AB84" s="44">
        <f>IF(LEFT(B84,1)="1",IFERROR(INDEX(单位卡分表!I:I,MATCH(B84,单位卡分表!A:A,0)),"未找到"),IF(LEFT(B84,1)="2",IFERROR(INDEX(技能卡分表!I:I,MATCH(B84,技能卡分表!A:A,0)),"未找到"),IF(LEFT(B84,1)="3",IFERROR(INDEX('永久加成分表（废弃）'!I:I,MATCH(B84,'永久加成分表（废弃）'!A:A,0)),"未找到"),IF(LEFT(B84,1)="4",IFERROR(INDEX(组件分表!I:I,MATCH(VALUE(LEFT(B84,4)),组件分表!A:A,0)),"未找到"),"不匹配"))))</f>
        <v>0</v>
      </c>
      <c r="AC84" s="44" t="str">
        <f>IF(LEFT(B84,1)="1",IF(INDEX(单位卡分表!N:N,MATCH(B84,单位卡分表!A:A,0))=0,"",INDEX(单位卡分表!N:N,MATCH(B84,单位卡分表!A:A,0))),IF(AND(LEFT(B84,1)="4",C84=5),B84*100+1,""))</f>
        <v/>
      </c>
    </row>
    <row r="85" spans="1:29">
      <c r="A85" s="44" t="str">
        <f>IF(卡牌数值表!D85=0,"",卡牌数值表!D85)</f>
        <v>##</v>
      </c>
      <c r="B85" s="44">
        <f>卡牌数值表!C85</f>
        <v>20019</v>
      </c>
      <c r="C85" s="44">
        <f>IF(LEFT(B85,1)="1",IFERROR(INDEX(单位卡分表!C:C,MATCH(B85,单位卡分表!A:A,0)),"未找到"),IF(LEFT(B85,1)="2",IFERROR(INDEX(技能卡分表!C:C,MATCH(B85,技能卡分表!A:A,0)),"未找到"),IF(LEFT(B85,1)="3",IFERROR(INDEX('永久加成分表（废弃）'!C:C,MATCH(B85,'永久加成分表（废弃）'!A:A,0)),"未找到"),IF(LEFT(B85,1)="4",IFERROR(INDEX(组件分表!D:D,MATCH(VALUE(LEFT(B85,4)),组件分表!A:A,0)),"未找到"),"不匹配"))))</f>
        <v>2</v>
      </c>
      <c r="D85" s="44">
        <f>IF(LEFT(B85,1)="1",IFERROR(INDEX(单位卡分表!E:E,MATCH(B85,单位卡分表!A:A,0)),"未找到"),IF(LEFT(B85,1)="2",IFERROR(INDEX(技能卡分表!E:E,MATCH(B85,技能卡分表!A:A,0)),"未找到"),IF(LEFT(B85,1)="3",IFERROR(INDEX('永久加成分表（废弃）'!E:E,MATCH(B85,'永久加成分表（废弃）'!A:A,0)),"未找到"),IF(LEFT(B85,1)="4",IFERROR(IF(INDEX(组件分表!D:D,MATCH(VALUE(LEFT(B85,4)),组件分表!A:A,0))=5,"",INDEX(组件分表!Y:Y,MATCH(VALUE(LEFT(B85,4)),组件分表!A:A,0))),"未找到"),"不匹配"))))</f>
        <v>1</v>
      </c>
      <c r="E85" s="44">
        <f t="shared" si="1"/>
        <v>19</v>
      </c>
      <c r="F85" s="44">
        <f>IF(LEFT(B85,1)="1",IFERROR(INDEX(单位卡分表!AL:AL,MATCH(B85,单位卡分表!A:A,0)),"未找到"),IF(LEFT(B85,1)="2",IFERROR(INDEX(技能卡分表!AJ:AJ,MATCH(B85,技能卡分表!A:A,0)),"未找到"),IF(LEFT(B85,1)="3",IFERROR(INDEX('永久加成分表（废弃）'!AC:AC,MATCH(B85,'永久加成分表（废弃）'!A:A,0)),"未找到"),IF(LEFT(B85,1)="4",IFERROR(IF(INDEX(组件分表!D:D,MATCH(VALUE(LEFT(B85,4)),组件分表!A:A,0))=5,"",INDEX(组件分表!Z:Z,MATCH(VALUE(LEFT(B85,4)),组件分表!A:A,0))),"未找到"),"不匹配"))))</f>
        <v>1</v>
      </c>
      <c r="G85" s="44">
        <f>IF(LEFT($B85,1)="1",IFERROR(INDEX(单位卡分表!F:F,MATCH($B85,单位卡分表!A:A,0)),"未找到"),IF(LEFT($B85,1)="2",IFERROR(INDEX(技能卡分表!F:F,MATCH($B85,技能卡分表!A:A,0)),"未找到"),IF(LEFT($B85,1)="3",IFERROR(INDEX('永久加成分表（废弃）'!F:F,MATCH($B85,'永久加成分表（废弃）'!A:A,0)),"未找到"),IF(LEFT($B85,1)="4",IFERROR(IF(INDEX(组件分表!D:D,MATCH(VALUE(LEFT($B85,4)),组件分表!A:A,0))=5,"",INDEX(组件分表!AA:AA,MATCH(VALUE(LEFT($B85,4)),组件分表!A:A,0))),"未找到"),"不匹配"))))</f>
        <v>2</v>
      </c>
      <c r="H85" s="44">
        <f>IF(LEFT($B85,1)="1",IFERROR(INDEX(单位卡分表!H:H,MATCH($B85,单位卡分表!A:A,0)),"未找到"),IF(LEFT($B85,1)="2",IFERROR(INDEX(技能卡分表!H:H,MATCH($B85,技能卡分表!A:A,0)),"未找到"),IF(LEFT($B85,1)="3",IFERROR(INDEX('永久加成分表（废弃）'!H:H,MATCH($B85,'永久加成分表（废弃）'!A:A,0)),"未找到"),IF(LEFT($B85,1)="4",RIGHT($B85,1),"不匹配"))))</f>
        <v>1</v>
      </c>
      <c r="I85" s="44">
        <f>卡牌数值表!J85</f>
        <v>0</v>
      </c>
      <c r="J85" s="44" t="str">
        <f>IF(卡牌数值表!L85=0,"",卡牌数值表!L85)</f>
        <v/>
      </c>
      <c r="K85" s="44" t="str">
        <f>IF(卡牌数值表!M85=0,"",卡牌数值表!M85)</f>
        <v/>
      </c>
      <c r="L85" s="44">
        <f>IF(卡牌数值表!N85=0,"",卡牌数值表!N85)</f>
        <v>5</v>
      </c>
      <c r="M85" s="44">
        <f>IF(卡牌数值表!O85=0,"",卡牌数值表!O85)</f>
        <v>0.5</v>
      </c>
      <c r="N85" s="44">
        <f>IF(卡牌数值表!P85=0,"",卡牌数值表!P85)</f>
        <v>0.1</v>
      </c>
      <c r="O85" s="44">
        <f>IF(卡牌数值表!Q85=0,"",卡牌数值表!Q85)</f>
        <v>0.94</v>
      </c>
      <c r="P85" s="44">
        <f>IF(卡牌数值表!R85=0,"",卡牌数值表!R85)</f>
        <v>0.61</v>
      </c>
      <c r="Q85" s="44">
        <f>IF(卡牌数值表!S85=0,"",卡牌数值表!S85)</f>
        <v>3</v>
      </c>
      <c r="R85" s="44">
        <f>IF(OR(LEFT(B85,1)="1",LEFT(B85,1)="2"),卡牌数值表!H85,IF(AND(LEFT(B85,1)="4",C85&lt;&gt;5),卡牌数值表!H85,IF(LEFT(B85,1)="4","","")))</f>
        <v>200191</v>
      </c>
      <c r="S85" s="44">
        <f>IF(LEFT(B85,1)="1",IFERROR(INDEX(单位卡分表!K:K,MATCH(B85,单位卡分表!A:A,0)),"未找到"),IF(LEFT(B85,1)="2",IFERROR(INDEX(技能卡分表!K:K,MATCH(B85,技能卡分表!A:A,0)),"未找到"),IF(LEFT(B85,1)="3",IFERROR(INDEX('永久加成分表（废弃）'!K:K,MATCH(B85,'永久加成分表（废弃）'!A:A,0)),"未找到"),IF(LEFT(B85,1)="4",IFERROR(IF(INDEX(组件分表!D:D,MATCH(VALUE(LEFT(B85,4)),组件分表!A:A,0))=5,"",INDEX(组件分表!AB:AB,MATCH(VALUE(LEFT(B85,4)),组件分表!A:A,0))),"未找到"),"不匹配"))))</f>
        <v>3</v>
      </c>
      <c r="T85" s="44">
        <f>IF(LEFT(B85,1)="1",IFERROR(INDEX(单位卡分表!L:L,MATCH(B85,单位卡分表!A:A,0)),"未找到"),IF(LEFT(B85,1)="2",IFERROR(INDEX(技能卡分表!L:L,MATCH(B85,技能卡分表!A:A,0)),"未找到"),IF(LEFT(B85,1)="3",IFERROR(INDEX('永久加成分表（废弃）'!L:L,MATCH(B85,'永久加成分表（废弃）'!A:A,0)),"未找到"),IF(LEFT(B85,1)="4",IFERROR(IF(INDEX(组件分表!D:D,MATCH(VALUE(LEFT(B85,4)),组件分表!A:A,0))=5,"",INDEX(组件分表!AC:AC,MATCH(VALUE(LEFT(B85,4)),组件分表!A:A,0))),"未找到"),"不匹配"))))</f>
        <v>2</v>
      </c>
      <c r="U85" s="44"/>
      <c r="V85" s="44"/>
      <c r="W85" s="44" t="str">
        <f>IF(LEFT(B85,1)="1",IFERROR(IF(INDEX(单位卡分表!W:W,MATCH(B85,单位卡分表!A:A,0))=0,"",INDEX(单位卡分表!W:W,MATCH(B85,单位卡分表!A:A,0))),"未找到"),IF(LEFT(B85,1)="2",IFERROR(IF(INDEX(技能卡分表!W:W,MATCH(B85,技能卡分表!A:A,0))=0,"",INDEX(技能卡分表!W:W,MATCH(B85,技能卡分表!A:A,0))),"未找到"),IF(LEFT(B85,1)="3",IFERROR(IF(INDEX('永久加成分表（废弃）'!U:U,MATCH(B85,'永久加成分表（废弃）'!A:A,0))=0,"",INDEX('永久加成分表（废弃）'!U:U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X85" s="44" t="str">
        <f>IF(LEFT(B85,1)="1",IFERROR(IF(INDEX(单位卡分表!X:X,MATCH(B85,单位卡分表!A:A,0))=0,"",INDEX(单位卡分表!X:X,MATCH(B85,单位卡分表!A:A,0))),"未找到"),IF(LEFT(B85,1)="2",IFERROR(IF(INDEX(技能卡分表!X:X,MATCH(B85,技能卡分表!A:A,0))=0,"",INDEX(技能卡分表!X:X,MATCH(B85,技能卡分表!A:A,0))),"未找到"),IF(LEFT(B85,1)="3",IFERROR(IF(INDEX('永久加成分表（废弃）'!V:V,MATCH(B85,'永久加成分表（废弃）'!A:A,0))=0,"",INDEX('永久加成分表（废弃）'!V:V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Y85" s="44" t="str">
        <f>IF(LEFT(B85,1)="1",IFERROR(IF(INDEX(单位卡分表!Y:Y,MATCH(B85,单位卡分表!A:A,0))=0,"",INDEX(单位卡分表!Y:Y,MATCH(B85,单位卡分表!A:A,0))),"未找到"),IF(LEFT(B85,1)="2",IFERROR(IF(INDEX(技能卡分表!Y:Y,MATCH(B85,技能卡分表!A:A,0))=0,"",INDEX(技能卡分表!Y:Y,MATCH(B85,技能卡分表!A:A,0))),"未找到"),IF(LEFT(B85,1)="3",IFERROR(IF(INDEX('永久加成分表（废弃）'!W:W,MATCH(B85,'永久加成分表（废弃）'!A:A,0))=0,"",INDEX('永久加成分表（废弃）'!W:W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Z85" s="44" t="str">
        <f>IF(LEFT(B85,1)="1",IFERROR(IF(INDEX("",MATCH(B85,单位卡分表!A:A,0))=0,"",INDEX("",MATCH(B85,单位卡分表!A:A,0))),"未找到"),IF(LEFT(B85,1)="2",IFERROR(IF(INDEX(技能卡分表!Z:Z,MATCH(B85,技能卡分表!A:A,0))=0,"",INDEX(技能卡分表!Z:Z,MATCH(B85,技能卡分表!A:A,0))),"未找到"),IF(LEFT(B85,1)="3",IFERROR(IF(INDEX('永久加成分表（废弃）'!X:X,MATCH(B85,'永久加成分表（废弃）'!A:A,0))=0,"",INDEX('永久加成分表（废弃）'!X:X,MATCH(B85,'永久加成分表（废弃）'!A:A,0))),"未找到"),IF(LEFT(B85,1)="4",IFERROR(IF(INDEX(组件分表!U:U,MATCH(VALUE(LEFT(B85,4)),组件分表!A:A,0))=0,"",INDEX(组件分表!U:U,MATCH(VALUE(LEFT(B85,4)),组件分表!A:A,0))),"未找到"),"不匹配"))))</f>
        <v/>
      </c>
      <c r="AA85" s="44" t="str">
        <f>IF(LEFT(B85,1)="1",IFERROR(IF(INDEX("",MATCH(B85,单位卡分表!A:A,0))=0,"",INDEX("",MATCH(B85,单位卡分表!A:A,0))),"未找到"),IF(LEFT(B85,1)="2",IFERROR(IF(INDEX(技能卡分表!AA:AA,MATCH(B85,技能卡分表!A:A,0))=0,"",INDEX(技能卡分表!AA:AA,MATCH(B85,技能卡分表!A:A,0))),"未找到"),IF(LEFT(B85,1)="3",IFERROR(IF(INDEX("",MATCH(B85,'永久加成分表（废弃）'!A:A,0))=0,"",INDEX("",MATCH(B85,'永久加成分表（废弃）'!A:A,0))),"未找到"),IF(LEFT(B85,1)="4",IFERROR(IF(INDEX("",MATCH(VALUE(LEFT(B85,4)),组件分表!A:A,0))=0,"",INDEX("",MATCH(VALUE(LEFT(B85,4)),组件分表!A:A,0))),"未找到"),"不匹配"))))</f>
        <v/>
      </c>
      <c r="AB85" s="44">
        <f>IF(LEFT(B85,1)="1",IFERROR(INDEX(单位卡分表!I:I,MATCH(B85,单位卡分表!A:A,0)),"未找到"),IF(LEFT(B85,1)="2",IFERROR(INDEX(技能卡分表!I:I,MATCH(B85,技能卡分表!A:A,0)),"未找到"),IF(LEFT(B85,1)="3",IFERROR(INDEX('永久加成分表（废弃）'!I:I,MATCH(B85,'永久加成分表（废弃）'!A:A,0)),"未找到"),IF(LEFT(B85,1)="4",IFERROR(INDEX(组件分表!I:I,MATCH(VALUE(LEFT(B85,4)),组件分表!A:A,0)),"未找到"),"不匹配"))))</f>
        <v>3</v>
      </c>
      <c r="AC85" s="44" t="str">
        <f>IF(LEFT(B85,1)="1",IF(INDEX(单位卡分表!N:N,MATCH(B85,单位卡分表!A:A,0))=0,"",INDEX(单位卡分表!N:N,MATCH(B85,单位卡分表!A:A,0))),IF(AND(LEFT(B85,1)="4",C85=5),B85*100+1,""))</f>
        <v/>
      </c>
    </row>
    <row r="86" spans="1:29">
      <c r="A86" s="44" t="str">
        <f>IF(卡牌数值表!D86=0,"",卡牌数值表!D86)</f>
        <v>##</v>
      </c>
      <c r="B86" s="44">
        <f>卡牌数值表!C86</f>
        <v>20020</v>
      </c>
      <c r="C86" s="44">
        <f>IF(LEFT(B86,1)="1",IFERROR(INDEX(单位卡分表!C:C,MATCH(B86,单位卡分表!A:A,0)),"未找到"),IF(LEFT(B86,1)="2",IFERROR(INDEX(技能卡分表!C:C,MATCH(B86,技能卡分表!A:A,0)),"未找到"),IF(LEFT(B86,1)="3",IFERROR(INDEX('永久加成分表（废弃）'!C:C,MATCH(B86,'永久加成分表（废弃）'!A:A,0)),"未找到"),IF(LEFT(B86,1)="4",IFERROR(INDEX(组件分表!D:D,MATCH(VALUE(LEFT(B86,4)),组件分表!A:A,0)),"未找到"),"不匹配"))))</f>
        <v>2</v>
      </c>
      <c r="D86" s="44">
        <f>IF(LEFT(B86,1)="1",IFERROR(INDEX(单位卡分表!E:E,MATCH(B86,单位卡分表!A:A,0)),"未找到"),IF(LEFT(B86,1)="2",IFERROR(INDEX(技能卡分表!E:E,MATCH(B86,技能卡分表!A:A,0)),"未找到"),IF(LEFT(B86,1)="3",IFERROR(INDEX('永久加成分表（废弃）'!E:E,MATCH(B86,'永久加成分表（废弃）'!A:A,0)),"未找到"),IF(LEFT(B86,1)="4",IFERROR(IF(INDEX(组件分表!D:D,MATCH(VALUE(LEFT(B86,4)),组件分表!A:A,0))=5,"",INDEX(组件分表!Y:Y,MATCH(VALUE(LEFT(B86,4)),组件分表!A:A,0))),"未找到"),"不匹配"))))</f>
        <v>1</v>
      </c>
      <c r="E86" s="44">
        <f t="shared" si="1"/>
        <v>20</v>
      </c>
      <c r="F86" s="44">
        <f>IF(LEFT(B86,1)="1",IFERROR(INDEX(单位卡分表!AL:AL,MATCH(B86,单位卡分表!A:A,0)),"未找到"),IF(LEFT(B86,1)="2",IFERROR(INDEX(技能卡分表!AJ:AJ,MATCH(B86,技能卡分表!A:A,0)),"未找到"),IF(LEFT(B86,1)="3",IFERROR(INDEX('永久加成分表（废弃）'!AC:AC,MATCH(B86,'永久加成分表（废弃）'!A:A,0)),"未找到"),IF(LEFT(B86,1)="4",IFERROR(IF(INDEX(组件分表!D:D,MATCH(VALUE(LEFT(B86,4)),组件分表!A:A,0))=5,"",INDEX(组件分表!Z:Z,MATCH(VALUE(LEFT(B86,4)),组件分表!A:A,0))),"未找到"),"不匹配"))))</f>
        <v>1</v>
      </c>
      <c r="G86" s="44">
        <f>IF(LEFT($B86,1)="1",IFERROR(INDEX(单位卡分表!F:F,MATCH($B86,单位卡分表!A:A,0)),"未找到"),IF(LEFT($B86,1)="2",IFERROR(INDEX(技能卡分表!F:F,MATCH($B86,技能卡分表!A:A,0)),"未找到"),IF(LEFT($B86,1)="3",IFERROR(INDEX('永久加成分表（废弃）'!F:F,MATCH($B86,'永久加成分表（废弃）'!A:A,0)),"未找到"),IF(LEFT($B86,1)="4",IFERROR(IF(INDEX(组件分表!D:D,MATCH(VALUE(LEFT($B86,4)),组件分表!A:A,0))=5,"",INDEX(组件分表!AA:AA,MATCH(VALUE(LEFT($B86,4)),组件分表!A:A,0))),"未找到"),"不匹配"))))</f>
        <v>2</v>
      </c>
      <c r="H86" s="44">
        <f>IF(LEFT($B86,1)="1",IFERROR(INDEX(单位卡分表!H:H,MATCH($B86,单位卡分表!A:A,0)),"未找到"),IF(LEFT($B86,1)="2",IFERROR(INDEX(技能卡分表!H:H,MATCH($B86,技能卡分表!A:A,0)),"未找到"),IF(LEFT($B86,1)="3",IFERROR(INDEX('永久加成分表（废弃）'!H:H,MATCH($B86,'永久加成分表（废弃）'!A:A,0)),"未找到"),IF(LEFT($B86,1)="4",RIGHT($B86,1),"不匹配"))))</f>
        <v>1</v>
      </c>
      <c r="I86" s="44">
        <f>卡牌数值表!J86</f>
        <v>0</v>
      </c>
      <c r="J86" s="44" t="str">
        <f>IF(卡牌数值表!L86=0,"",卡牌数值表!L86)</f>
        <v/>
      </c>
      <c r="K86" s="44" t="str">
        <f>IF(卡牌数值表!M86=0,"",卡牌数值表!M86)</f>
        <v/>
      </c>
      <c r="L86" s="44">
        <f>IF(卡牌数值表!N86=0,"",卡牌数值表!N86)</f>
        <v>5</v>
      </c>
      <c r="M86" s="44">
        <f>IF(卡牌数值表!O86=0,"",卡牌数值表!O86)</f>
        <v>0.5</v>
      </c>
      <c r="N86" s="44">
        <f>IF(卡牌数值表!P86=0,"",卡牌数值表!P86)</f>
        <v>0.1</v>
      </c>
      <c r="O86" s="44">
        <f>IF(卡牌数值表!Q86=0,"",卡牌数值表!Q86)</f>
        <v>0.94</v>
      </c>
      <c r="P86" s="44">
        <f>IF(卡牌数值表!R86=0,"",卡牌数值表!R86)</f>
        <v>0.61</v>
      </c>
      <c r="Q86" s="44">
        <f>IF(卡牌数值表!S86=0,"",卡牌数值表!S86)</f>
        <v>3</v>
      </c>
      <c r="R86" s="44">
        <f>IF(OR(LEFT(B86,1)="1",LEFT(B86,1)="2"),卡牌数值表!H86,IF(AND(LEFT(B86,1)="4",C86&lt;&gt;5),卡牌数值表!H86,IF(LEFT(B86,1)="4","","")))</f>
        <v>200201</v>
      </c>
      <c r="S86" s="44">
        <f>IF(LEFT(B86,1)="1",IFERROR(INDEX(单位卡分表!K:K,MATCH(B86,单位卡分表!A:A,0)),"未找到"),IF(LEFT(B86,1)="2",IFERROR(INDEX(技能卡分表!K:K,MATCH(B86,技能卡分表!A:A,0)),"未找到"),IF(LEFT(B86,1)="3",IFERROR(INDEX('永久加成分表（废弃）'!K:K,MATCH(B86,'永久加成分表（废弃）'!A:A,0)),"未找到"),IF(LEFT(B86,1)="4",IFERROR(IF(INDEX(组件分表!D:D,MATCH(VALUE(LEFT(B86,4)),组件分表!A:A,0))=5,"",INDEX(组件分表!AB:AB,MATCH(VALUE(LEFT(B86,4)),组件分表!A:A,0))),"未找到"),"不匹配"))))</f>
        <v>3</v>
      </c>
      <c r="T86" s="44">
        <f>IF(LEFT(B86,1)="1",IFERROR(INDEX(单位卡分表!L:L,MATCH(B86,单位卡分表!A:A,0)),"未找到"),IF(LEFT(B86,1)="2",IFERROR(INDEX(技能卡分表!L:L,MATCH(B86,技能卡分表!A:A,0)),"未找到"),IF(LEFT(B86,1)="3",IFERROR(INDEX('永久加成分表（废弃）'!L:L,MATCH(B86,'永久加成分表（废弃）'!A:A,0)),"未找到"),IF(LEFT(B86,1)="4",IFERROR(IF(INDEX(组件分表!D:D,MATCH(VALUE(LEFT(B86,4)),组件分表!A:A,0))=5,"",INDEX(组件分表!AC:AC,MATCH(VALUE(LEFT(B86,4)),组件分表!A:A,0))),"未找到"),"不匹配"))))</f>
        <v>2</v>
      </c>
      <c r="U86" s="44"/>
      <c r="V86" s="44"/>
      <c r="W86" s="44" t="str">
        <f>IF(LEFT(B86,1)="1",IFERROR(IF(INDEX(单位卡分表!W:W,MATCH(B86,单位卡分表!A:A,0))=0,"",INDEX(单位卡分表!W:W,MATCH(B86,单位卡分表!A:A,0))),"未找到"),IF(LEFT(B86,1)="2",IFERROR(IF(INDEX(技能卡分表!W:W,MATCH(B86,技能卡分表!A:A,0))=0,"",INDEX(技能卡分表!W:W,MATCH(B86,技能卡分表!A:A,0))),"未找到"),IF(LEFT(B86,1)="3",IFERROR(IF(INDEX('永久加成分表（废弃）'!U:U,MATCH(B86,'永久加成分表（废弃）'!A:A,0))=0,"",INDEX('永久加成分表（废弃）'!U:U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X86" s="44" t="str">
        <f>IF(LEFT(B86,1)="1",IFERROR(IF(INDEX(单位卡分表!X:X,MATCH(B86,单位卡分表!A:A,0))=0,"",INDEX(单位卡分表!X:X,MATCH(B86,单位卡分表!A:A,0))),"未找到"),IF(LEFT(B86,1)="2",IFERROR(IF(INDEX(技能卡分表!X:X,MATCH(B86,技能卡分表!A:A,0))=0,"",INDEX(技能卡分表!X:X,MATCH(B86,技能卡分表!A:A,0))),"未找到"),IF(LEFT(B86,1)="3",IFERROR(IF(INDEX('永久加成分表（废弃）'!V:V,MATCH(B86,'永久加成分表（废弃）'!A:A,0))=0,"",INDEX('永久加成分表（废弃）'!V:V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Y86" s="44" t="str">
        <f>IF(LEFT(B86,1)="1",IFERROR(IF(INDEX(单位卡分表!Y:Y,MATCH(B86,单位卡分表!A:A,0))=0,"",INDEX(单位卡分表!Y:Y,MATCH(B86,单位卡分表!A:A,0))),"未找到"),IF(LEFT(B86,1)="2",IFERROR(IF(INDEX(技能卡分表!Y:Y,MATCH(B86,技能卡分表!A:A,0))=0,"",INDEX(技能卡分表!Y:Y,MATCH(B86,技能卡分表!A:A,0))),"未找到"),IF(LEFT(B86,1)="3",IFERROR(IF(INDEX('永久加成分表（废弃）'!W:W,MATCH(B86,'永久加成分表（废弃）'!A:A,0))=0,"",INDEX('永久加成分表（废弃）'!W:W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Z86" s="44" t="str">
        <f>IF(LEFT(B86,1)="1",IFERROR(IF(INDEX("",MATCH(B86,单位卡分表!A:A,0))=0,"",INDEX("",MATCH(B86,单位卡分表!A:A,0))),"未找到"),IF(LEFT(B86,1)="2",IFERROR(IF(INDEX(技能卡分表!Z:Z,MATCH(B86,技能卡分表!A:A,0))=0,"",INDEX(技能卡分表!Z:Z,MATCH(B86,技能卡分表!A:A,0))),"未找到"),IF(LEFT(B86,1)="3",IFERROR(IF(INDEX('永久加成分表（废弃）'!X:X,MATCH(B86,'永久加成分表（废弃）'!A:A,0))=0,"",INDEX('永久加成分表（废弃）'!X:X,MATCH(B86,'永久加成分表（废弃）'!A:A,0))),"未找到"),IF(LEFT(B86,1)="4",IFERROR(IF(INDEX(组件分表!U:U,MATCH(VALUE(LEFT(B86,4)),组件分表!A:A,0))=0,"",INDEX(组件分表!U:U,MATCH(VALUE(LEFT(B86,4)),组件分表!A:A,0))),"未找到"),"不匹配"))))</f>
        <v/>
      </c>
      <c r="AA86" s="44" t="str">
        <f>IF(LEFT(B86,1)="1",IFERROR(IF(INDEX("",MATCH(B86,单位卡分表!A:A,0))=0,"",INDEX("",MATCH(B86,单位卡分表!A:A,0))),"未找到"),IF(LEFT(B86,1)="2",IFERROR(IF(INDEX(技能卡分表!AA:AA,MATCH(B86,技能卡分表!A:A,0))=0,"",INDEX(技能卡分表!AA:AA,MATCH(B86,技能卡分表!A:A,0))),"未找到"),IF(LEFT(B86,1)="3",IFERROR(IF(INDEX("",MATCH(B86,'永久加成分表（废弃）'!A:A,0))=0,"",INDEX("",MATCH(B86,'永久加成分表（废弃）'!A:A,0))),"未找到"),IF(LEFT(B86,1)="4",IFERROR(IF(INDEX("",MATCH(VALUE(LEFT(B86,4)),组件分表!A:A,0))=0,"",INDEX("",MATCH(VALUE(LEFT(B86,4)),组件分表!A:A,0))),"未找到"),"不匹配"))))</f>
        <v/>
      </c>
      <c r="AB86" s="44">
        <f>IF(LEFT(B86,1)="1",IFERROR(INDEX(单位卡分表!I:I,MATCH(B86,单位卡分表!A:A,0)),"未找到"),IF(LEFT(B86,1)="2",IFERROR(INDEX(技能卡分表!I:I,MATCH(B86,技能卡分表!A:A,0)),"未找到"),IF(LEFT(B86,1)="3",IFERROR(INDEX('永久加成分表（废弃）'!I:I,MATCH(B86,'永久加成分表（废弃）'!A:A,0)),"未找到"),IF(LEFT(B86,1)="4",IFERROR(INDEX(组件分表!I:I,MATCH(VALUE(LEFT(B86,4)),组件分表!A:A,0)),"未找到"),"不匹配"))))</f>
        <v>3</v>
      </c>
      <c r="AC86" s="44" t="str">
        <f>IF(LEFT(B86,1)="1",IF(INDEX(单位卡分表!N:N,MATCH(B86,单位卡分表!A:A,0))=0,"",INDEX(单位卡分表!N:N,MATCH(B86,单位卡分表!A:A,0))),IF(AND(LEFT(B86,1)="4",C86=5),B86*100+1,""))</f>
        <v/>
      </c>
    </row>
    <row r="87" spans="1:29">
      <c r="A87" s="44" t="str">
        <f>IF(卡牌数值表!D87=0,"",卡牌数值表!D87)</f>
        <v/>
      </c>
      <c r="B87" s="44">
        <f>卡牌数值表!C87</f>
        <v>20021</v>
      </c>
      <c r="C87" s="44">
        <f>IF(LEFT(B87,1)="1",IFERROR(INDEX(单位卡分表!C:C,MATCH(B87,单位卡分表!A:A,0)),"未找到"),IF(LEFT(B87,1)="2",IFERROR(INDEX(技能卡分表!C:C,MATCH(B87,技能卡分表!A:A,0)),"未找到"),IF(LEFT(B87,1)="3",IFERROR(INDEX('永久加成分表（废弃）'!C:C,MATCH(B87,'永久加成分表（废弃）'!A:A,0)),"未找到"),IF(LEFT(B87,1)="4",IFERROR(INDEX(组件分表!D:D,MATCH(VALUE(LEFT(B87,4)),组件分表!A:A,0)),"未找到"),"不匹配"))))</f>
        <v>2</v>
      </c>
      <c r="D87" s="44">
        <f>IF(LEFT(B87,1)="1",IFERROR(INDEX(单位卡分表!E:E,MATCH(B87,单位卡分表!A:A,0)),"未找到"),IF(LEFT(B87,1)="2",IFERROR(INDEX(技能卡分表!E:E,MATCH(B87,技能卡分表!A:A,0)),"未找到"),IF(LEFT(B87,1)="3",IFERROR(INDEX('永久加成分表（废弃）'!E:E,MATCH(B87,'永久加成分表（废弃）'!A:A,0)),"未找到"),IF(LEFT(B87,1)="4",IFERROR(IF(INDEX(组件分表!D:D,MATCH(VALUE(LEFT(B87,4)),组件分表!A:A,0))=5,"",INDEX(组件分表!Y:Y,MATCH(VALUE(LEFT(B87,4)),组件分表!A:A,0))),"未找到"),"不匹配"))))</f>
        <v>1</v>
      </c>
      <c r="E87" s="44">
        <f t="shared" si="1"/>
        <v>21</v>
      </c>
      <c r="F87" s="44">
        <f>IF(LEFT(B87,1)="1",IFERROR(INDEX(单位卡分表!AL:AL,MATCH(B87,单位卡分表!A:A,0)),"未找到"),IF(LEFT(B87,1)="2",IFERROR(INDEX(技能卡分表!AJ:AJ,MATCH(B87,技能卡分表!A:A,0)),"未找到"),IF(LEFT(B87,1)="3",IFERROR(INDEX('永久加成分表（废弃）'!AC:AC,MATCH(B87,'永久加成分表（废弃）'!A:A,0)),"未找到"),IF(LEFT(B87,1)="4",IFERROR(IF(INDEX(组件分表!D:D,MATCH(VALUE(LEFT(B87,4)),组件分表!A:A,0))=5,"",INDEX(组件分表!Z:Z,MATCH(VALUE(LEFT(B87,4)),组件分表!A:A,0))),"未找到"),"不匹配"))))</f>
        <v>0</v>
      </c>
      <c r="G87" s="44">
        <f>IF(LEFT($B87,1)="1",IFERROR(INDEX(单位卡分表!F:F,MATCH($B87,单位卡分表!A:A,0)),"未找到"),IF(LEFT($B87,1)="2",IFERROR(INDEX(技能卡分表!F:F,MATCH($B87,技能卡分表!A:A,0)),"未找到"),IF(LEFT($B87,1)="3",IFERROR(INDEX('永久加成分表（废弃）'!F:F,MATCH($B87,'永久加成分表（废弃）'!A:A,0)),"未找到"),IF(LEFT($B87,1)="4",IFERROR(IF(INDEX(组件分表!D:D,MATCH(VALUE(LEFT($B87,4)),组件分表!A:A,0))=5,"",INDEX(组件分表!AA:AA,MATCH(VALUE(LEFT($B87,4)),组件分表!A:A,0))),"未找到"),"不匹配"))))</f>
        <v>4</v>
      </c>
      <c r="H87" s="44">
        <f>IF(LEFT($B87,1)="1",IFERROR(INDEX(单位卡分表!H:H,MATCH($B87,单位卡分表!A:A,0)),"未找到"),IF(LEFT($B87,1)="2",IFERROR(INDEX(技能卡分表!H:H,MATCH($B87,技能卡分表!A:A,0)),"未找到"),IF(LEFT($B87,1)="3",IFERROR(INDEX('永久加成分表（废弃）'!H:H,MATCH($B87,'永久加成分表（废弃）'!A:A,0)),"未找到"),IF(LEFT($B87,1)="4",RIGHT($B87,1),"不匹配"))))</f>
        <v>4</v>
      </c>
      <c r="I87" s="44">
        <f>卡牌数值表!J87</f>
        <v>6</v>
      </c>
      <c r="J87" s="44" t="str">
        <f>IF(卡牌数值表!L87=0,"",卡牌数值表!L87)</f>
        <v/>
      </c>
      <c r="K87" s="44" t="str">
        <f>IF(卡牌数值表!M87=0,"",卡牌数值表!M87)</f>
        <v/>
      </c>
      <c r="L87" s="44">
        <f>IF(卡牌数值表!N87=0,"",卡牌数值表!N87)</f>
        <v>9.87</v>
      </c>
      <c r="M87" s="44">
        <f>IF(卡牌数值表!O87=0,"",卡牌数值表!O87)</f>
        <v>0.5</v>
      </c>
      <c r="N87" s="44">
        <f>IF(卡牌数值表!P87=0,"",卡牌数值表!P87)</f>
        <v>0.1</v>
      </c>
      <c r="O87" s="44">
        <f>IF(卡牌数值表!Q87=0,"",卡牌数值表!Q87)</f>
        <v>0.94</v>
      </c>
      <c r="P87" s="44">
        <f>IF(卡牌数值表!R87=0,"",卡牌数值表!R87)</f>
        <v>0.61</v>
      </c>
      <c r="Q87" s="44">
        <f>IF(卡牌数值表!S87=0,"",卡牌数值表!S87)</f>
        <v>3</v>
      </c>
      <c r="R87" s="44">
        <f>IF(OR(LEFT(B87,1)="1",LEFT(B87,1)="2"),卡牌数值表!H87,IF(AND(LEFT(B87,1)="4",C87&lt;&gt;5),卡牌数值表!H87,IF(LEFT(B87,1)="4","","")))</f>
        <v>200211</v>
      </c>
      <c r="S87" s="44">
        <f>IF(LEFT(B87,1)="1",IFERROR(INDEX(单位卡分表!K:K,MATCH(B87,单位卡分表!A:A,0)),"未找到"),IF(LEFT(B87,1)="2",IFERROR(INDEX(技能卡分表!K:K,MATCH(B87,技能卡分表!A:A,0)),"未找到"),IF(LEFT(B87,1)="3",IFERROR(INDEX('永久加成分表（废弃）'!K:K,MATCH(B87,'永久加成分表（废弃）'!A:A,0)),"未找到"),IF(LEFT(B87,1)="4",IFERROR(IF(INDEX(组件分表!D:D,MATCH(VALUE(LEFT(B87,4)),组件分表!A:A,0))=5,"",INDEX(组件分表!AB:AB,MATCH(VALUE(LEFT(B87,4)),组件分表!A:A,0))),"未找到"),"不匹配"))))</f>
        <v>6</v>
      </c>
      <c r="T87" s="44">
        <f>IF(LEFT(B87,1)="1",IFERROR(INDEX(单位卡分表!L:L,MATCH(B87,单位卡分表!A:A,0)),"未找到"),IF(LEFT(B87,1)="2",IFERROR(INDEX(技能卡分表!L:L,MATCH(B87,技能卡分表!A:A,0)),"未找到"),IF(LEFT(B87,1)="3",IFERROR(INDEX('永久加成分表（废弃）'!L:L,MATCH(B87,'永久加成分表（废弃）'!A:A,0)),"未找到"),IF(LEFT(B87,1)="4",IFERROR(IF(INDEX(组件分表!D:D,MATCH(VALUE(LEFT(B87,4)),组件分表!A:A,0))=5,"",INDEX(组件分表!AC:AC,MATCH(VALUE(LEFT(B87,4)),组件分表!A:A,0))),"未找到"),"不匹配"))))</f>
        <v>7</v>
      </c>
      <c r="U87" s="44"/>
      <c r="V87" s="44"/>
      <c r="W87" s="44">
        <f>IF(LEFT(B87,1)="1",IFERROR(IF(INDEX(单位卡分表!W:W,MATCH(B87,单位卡分表!A:A,0))=0,"",INDEX(单位卡分表!W:W,MATCH(B87,单位卡分表!A:A,0))),"未找到"),IF(LEFT(B87,1)="2",IFERROR(IF(INDEX(技能卡分表!W:W,MATCH(B87,技能卡分表!A:A,0))=0,"",INDEX(技能卡分表!W:W,MATCH(B87,技能卡分表!A:A,0))),"未找到"),IF(LEFT(B87,1)="3",IFERROR(IF(INDEX('永久加成分表（废弃）'!U:U,MATCH(B87,'永久加成分表（废弃）'!A:A,0))=0,"",INDEX('永久加成分表（废弃）'!U:U,MATCH(B87,'永久加成分表（废弃）'!A:A,0))),"未找到"),IF(LEFT(B87,1)="4",IFERROR(IF(INDEX("",MATCH(VALUE(LEFT(B87,4)),组件分表!A:A,0))=0,"",INDEX("",MATCH(VALUE(LEFT(B87,4)),组件分表!A:A,0))),"未找到"),"不匹配"))))</f>
        <v>41</v>
      </c>
      <c r="X87" s="44" t="str">
        <f>IF(LEFT(B87,1)="1",IFERROR(IF(INDEX(单位卡分表!X:X,MATCH(B87,单位卡分表!A:A,0))=0,"",INDEX(单位卡分表!X:X,MATCH(B87,单位卡分表!A:A,0))),"未找到"),IF(LEFT(B87,1)="2",IFERROR(IF(INDEX(技能卡分表!X:X,MATCH(B87,技能卡分表!A:A,0))=0,"",INDEX(技能卡分表!X:X,MATCH(B87,技能卡分表!A:A,0))),"未找到"),IF(LEFT(B87,1)="3",IFERROR(IF(INDEX('永久加成分表（废弃）'!V:V,MATCH(B87,'永久加成分表（废弃）'!A:A,0))=0,"",INDEX('永久加成分表（废弃）'!V:V,MATCH(B87,'永久加成分表（废弃）'!A:A,0))),"未找到"),IF(LEFT(B87,1)="4",IFERROR(IF(INDEX("",MATCH(VALUE(LEFT(B87,4)),组件分表!A:A,0))=0,"",INDEX("",MATCH(VALUE(LEFT(B87,4)),组件分表!A:A,0))),"未找到"),"不匹配"))))</f>
        <v/>
      </c>
      <c r="Y87" s="44" t="str">
        <f>IF(LEFT(B87,1)="1",IFERROR(IF(INDEX(单位卡分表!Y:Y,MATCH(B87,单位卡分表!A:A,0))=0,"",INDEX(单位卡分表!Y:Y,MATCH(B87,单位卡分表!A:A,0))),"未找到"),IF(LEFT(B87,1)="2",IFERROR(IF(INDEX(技能卡分表!Y:Y,MATCH(B87,技能卡分表!A:A,0))=0,"",INDEX(技能卡分表!Y:Y,MATCH(B87,技能卡分表!A:A,0))),"未找到"),IF(LEFT(B87,1)="3",IFERROR(IF(INDEX('永久加成分表（废弃）'!W:W,MATCH(B87,'永久加成分表（废弃）'!A:A,0))=0,"",INDEX('永久加成分表（废弃）'!W:W,MATCH(B87,'永久加成分表（废弃）'!A:A,0))),"未找到"),IF(LEFT(B87,1)="4",IFERROR(IF(INDEX("",MATCH(VALUE(LEFT(B87,4)),组件分表!A:A,0))=0,"",INDEX("",MATCH(VALUE(LEFT(B87,4)),组件分表!A:A,0))),"未找到"),"不匹配"))))</f>
        <v/>
      </c>
      <c r="Z87" s="44" t="str">
        <f>IF(LEFT(B87,1)="1",IFERROR(IF(INDEX("",MATCH(B87,单位卡分表!A:A,0))=0,"",INDEX("",MATCH(B87,单位卡分表!A:A,0))),"未找到"),IF(LEFT(B87,1)="2",IFERROR(IF(INDEX(技能卡分表!Z:Z,MATCH(B87,技能卡分表!A:A,0))=0,"",INDEX(技能卡分表!Z:Z,MATCH(B87,技能卡分表!A:A,0))),"未找到"),IF(LEFT(B87,1)="3",IFERROR(IF(INDEX('永久加成分表（废弃）'!X:X,MATCH(B87,'永久加成分表（废弃）'!A:A,0))=0,"",INDEX('永久加成分表（废弃）'!X:X,MATCH(B87,'永久加成分表（废弃）'!A:A,0))),"未找到"),IF(LEFT(B87,1)="4",IFERROR(IF(INDEX(组件分表!U:U,MATCH(VALUE(LEFT(B87,4)),组件分表!A:A,0))=0,"",INDEX(组件分表!U:U,MATCH(VALUE(LEFT(B87,4)),组件分表!A:A,0))),"未找到"),"不匹配"))))</f>
        <v/>
      </c>
      <c r="AA87" s="44" t="str">
        <f>IF(LEFT(B87,1)="1",IFERROR(IF(INDEX("",MATCH(B87,单位卡分表!A:A,0))=0,"",INDEX("",MATCH(B87,单位卡分表!A:A,0))),"未找到"),IF(LEFT(B87,1)="2",IFERROR(IF(INDEX(技能卡分表!AA:AA,MATCH(B87,技能卡分表!A:A,0))=0,"",INDEX(技能卡分表!AA:AA,MATCH(B87,技能卡分表!A:A,0))),"未找到"),IF(LEFT(B87,1)="3",IFERROR(IF(INDEX("",MATCH(B87,'永久加成分表（废弃）'!A:A,0))=0,"",INDEX("",MATCH(B87,'永久加成分表（废弃）'!A:A,0))),"未找到"),IF(LEFT(B87,1)="4",IFERROR(IF(INDEX("",MATCH(VALUE(LEFT(B87,4)),组件分表!A:A,0))=0,"",INDEX("",MATCH(VALUE(LEFT(B87,4)),组件分表!A:A,0))),"未找到"),"不匹配"))))</f>
        <v/>
      </c>
      <c r="AB87" s="44">
        <f>IF(LEFT(B87,1)="1",IFERROR(INDEX(单位卡分表!I:I,MATCH(B87,单位卡分表!A:A,0)),"未找到"),IF(LEFT(B87,1)="2",IFERROR(INDEX(技能卡分表!I:I,MATCH(B87,技能卡分表!A:A,0)),"未找到"),IF(LEFT(B87,1)="3",IFERROR(INDEX('永久加成分表（废弃）'!I:I,MATCH(B87,'永久加成分表（废弃）'!A:A,0)),"未找到"),IF(LEFT(B87,1)="4",IFERROR(INDEX(组件分表!I:I,MATCH(VALUE(LEFT(B87,4)),组件分表!A:A,0)),"未找到"),"不匹配"))))</f>
        <v>3</v>
      </c>
      <c r="AC87" s="44" t="str">
        <f>IF(LEFT(B87,1)="1",IF(INDEX(单位卡分表!N:N,MATCH(B87,单位卡分表!A:A,0))=0,"",INDEX(单位卡分表!N:N,MATCH(B87,单位卡分表!A:A,0))),IF(AND(LEFT(B87,1)="4",C87=5),B87*100+1,""))</f>
        <v/>
      </c>
    </row>
    <row r="88" spans="1:29">
      <c r="A88" s="44" t="str">
        <f>IF(卡牌数值表!D88=0,"",卡牌数值表!D88)</f>
        <v>##</v>
      </c>
      <c r="B88" s="44">
        <f>卡牌数值表!C88</f>
        <v>20022</v>
      </c>
      <c r="C88" s="44">
        <f>IF(LEFT(B88,1)="1",IFERROR(INDEX(单位卡分表!C:C,MATCH(B88,单位卡分表!A:A,0)),"未找到"),IF(LEFT(B88,1)="2",IFERROR(INDEX(技能卡分表!C:C,MATCH(B88,技能卡分表!A:A,0)),"未找到"),IF(LEFT(B88,1)="3",IFERROR(INDEX('永久加成分表（废弃）'!C:C,MATCH(B88,'永久加成分表（废弃）'!A:A,0)),"未找到"),IF(LEFT(B88,1)="4",IFERROR(INDEX(组件分表!D:D,MATCH(VALUE(LEFT(B88,4)),组件分表!A:A,0)),"未找到"),"不匹配"))))</f>
        <v>2</v>
      </c>
      <c r="D88" s="44">
        <f>IF(LEFT(B88,1)="1",IFERROR(INDEX(单位卡分表!E:E,MATCH(B88,单位卡分表!A:A,0)),"未找到"),IF(LEFT(B88,1)="2",IFERROR(INDEX(技能卡分表!E:E,MATCH(B88,技能卡分表!A:A,0)),"未找到"),IF(LEFT(B88,1)="3",IFERROR(INDEX('永久加成分表（废弃）'!E:E,MATCH(B88,'永久加成分表（废弃）'!A:A,0)),"未找到"),IF(LEFT(B88,1)="4",IFERROR(IF(INDEX(组件分表!D:D,MATCH(VALUE(LEFT(B88,4)),组件分表!A:A,0))=5,"",INDEX(组件分表!Y:Y,MATCH(VALUE(LEFT(B88,4)),组件分表!A:A,0))),"未找到"),"不匹配"))))</f>
        <v>1</v>
      </c>
      <c r="E88" s="44">
        <f t="shared" si="1"/>
        <v>22</v>
      </c>
      <c r="F88" s="44">
        <f>IF(LEFT(B88,1)="1",IFERROR(INDEX(单位卡分表!AL:AL,MATCH(B88,单位卡分表!A:A,0)),"未找到"),IF(LEFT(B88,1)="2",IFERROR(INDEX(技能卡分表!AJ:AJ,MATCH(B88,技能卡分表!A:A,0)),"未找到"),IF(LEFT(B88,1)="3",IFERROR(INDEX('永久加成分表（废弃）'!AC:AC,MATCH(B88,'永久加成分表（废弃）'!A:A,0)),"未找到"),IF(LEFT(B88,1)="4",IFERROR(IF(INDEX(组件分表!D:D,MATCH(VALUE(LEFT(B88,4)),组件分表!A:A,0))=5,"",INDEX(组件分表!Z:Z,MATCH(VALUE(LEFT(B88,4)),组件分表!A:A,0))),"未找到"),"不匹配"))))</f>
        <v>0</v>
      </c>
      <c r="G88" s="44">
        <f>IF(LEFT($B88,1)="1",IFERROR(INDEX(单位卡分表!F:F,MATCH($B88,单位卡分表!A:A,0)),"未找到"),IF(LEFT($B88,1)="2",IFERROR(INDEX(技能卡分表!F:F,MATCH($B88,技能卡分表!A:A,0)),"未找到"),IF(LEFT($B88,1)="3",IFERROR(INDEX('永久加成分表（废弃）'!F:F,MATCH($B88,'永久加成分表（废弃）'!A:A,0)),"未找到"),IF(LEFT($B88,1)="4",IFERROR(IF(INDEX(组件分表!D:D,MATCH(VALUE(LEFT($B88,4)),组件分表!A:A,0))=5,"",INDEX(组件分表!AA:AA,MATCH(VALUE(LEFT($B88,4)),组件分表!A:A,0))),"未找到"),"不匹配"))))</f>
        <v>2</v>
      </c>
      <c r="H88" s="44">
        <f>IF(LEFT($B88,1)="1",IFERROR(INDEX(单位卡分表!H:H,MATCH($B88,单位卡分表!A:A,0)),"未找到"),IF(LEFT($B88,1)="2",IFERROR(INDEX(技能卡分表!H:H,MATCH($B88,技能卡分表!A:A,0)),"未找到"),IF(LEFT($B88,1)="3",IFERROR(INDEX('永久加成分表（废弃）'!H:H,MATCH($B88,'永久加成分表（废弃）'!A:A,0)),"未找到"),IF(LEFT($B88,1)="4",RIGHT($B88,1),"不匹配"))))</f>
        <v>2</v>
      </c>
      <c r="I88" s="44">
        <f>卡牌数值表!J88</f>
        <v>0</v>
      </c>
      <c r="J88" s="44" t="str">
        <f>IF(卡牌数值表!L88=0,"",卡牌数值表!L88)</f>
        <v/>
      </c>
      <c r="K88" s="44" t="str">
        <f>IF(卡牌数值表!M88=0,"",卡牌数值表!M88)</f>
        <v/>
      </c>
      <c r="L88" s="44">
        <f>IF(卡牌数值表!N88=0,"",卡牌数值表!N88)</f>
        <v>9.87</v>
      </c>
      <c r="M88" s="44">
        <f>IF(卡牌数值表!O88=0,"",卡牌数值表!O88)</f>
        <v>0.5</v>
      </c>
      <c r="N88" s="44">
        <f>IF(卡牌数值表!P88=0,"",卡牌数值表!P88)</f>
        <v>0.1</v>
      </c>
      <c r="O88" s="44">
        <f>IF(卡牌数值表!Q88=0,"",卡牌数值表!Q88)</f>
        <v>0.94</v>
      </c>
      <c r="P88" s="44">
        <f>IF(卡牌数值表!R88=0,"",卡牌数值表!R88)</f>
        <v>0.61</v>
      </c>
      <c r="Q88" s="44">
        <f>IF(卡牌数值表!S88=0,"",卡牌数值表!S88)</f>
        <v>3</v>
      </c>
      <c r="R88" s="44">
        <f>IF(OR(LEFT(B88,1)="1",LEFT(B88,1)="2"),卡牌数值表!H88,IF(AND(LEFT(B88,1)="4",C88&lt;&gt;5),卡牌数值表!H88,IF(LEFT(B88,1)="4","","")))</f>
        <v>200221</v>
      </c>
      <c r="S88" s="44">
        <f>IF(LEFT(B88,1)="1",IFERROR(INDEX(单位卡分表!K:K,MATCH(B88,单位卡分表!A:A,0)),"未找到"),IF(LEFT(B88,1)="2",IFERROR(INDEX(技能卡分表!K:K,MATCH(B88,技能卡分表!A:A,0)),"未找到"),IF(LEFT(B88,1)="3",IFERROR(INDEX('永久加成分表（废弃）'!K:K,MATCH(B88,'永久加成分表（废弃）'!A:A,0)),"未找到"),IF(LEFT(B88,1)="4",IFERROR(IF(INDEX(组件分表!D:D,MATCH(VALUE(LEFT(B88,4)),组件分表!A:A,0))=5,"",INDEX(组件分表!AB:AB,MATCH(VALUE(LEFT(B88,4)),组件分表!A:A,0))),"未找到"),"不匹配"))))</f>
        <v>5</v>
      </c>
      <c r="T88" s="44">
        <f>IF(LEFT(B88,1)="1",IFERROR(INDEX(单位卡分表!L:L,MATCH(B88,单位卡分表!A:A,0)),"未找到"),IF(LEFT(B88,1)="2",IFERROR(INDEX(技能卡分表!L:L,MATCH(B88,技能卡分表!A:A,0)),"未找到"),IF(LEFT(B88,1)="3",IFERROR(INDEX('永久加成分表（废弃）'!L:L,MATCH(B88,'永久加成分表（废弃）'!A:A,0)),"未找到"),IF(LEFT(B88,1)="4",IFERROR(IF(INDEX(组件分表!D:D,MATCH(VALUE(LEFT(B88,4)),组件分表!A:A,0))=5,"",INDEX(组件分表!AC:AC,MATCH(VALUE(LEFT(B88,4)),组件分表!A:A,0))),"未找到"),"不匹配"))))</f>
        <v>2</v>
      </c>
      <c r="U88" s="44"/>
      <c r="V88" s="44"/>
      <c r="W88" s="44" t="str">
        <f>IF(LEFT(B88,1)="1",IFERROR(IF(INDEX(单位卡分表!W:W,MATCH(B88,单位卡分表!A:A,0))=0,"",INDEX(单位卡分表!W:W,MATCH(B88,单位卡分表!A:A,0))),"未找到"),IF(LEFT(B88,1)="2",IFERROR(IF(INDEX(技能卡分表!W:W,MATCH(B88,技能卡分表!A:A,0))=0,"",INDEX(技能卡分表!W:W,MATCH(B88,技能卡分表!A:A,0))),"未找到"),IF(LEFT(B88,1)="3",IFERROR(IF(INDEX('永久加成分表（废弃）'!U:U,MATCH(B88,'永久加成分表（废弃）'!A:A,0))=0,"",INDEX('永久加成分表（废弃）'!U:U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X88" s="44" t="str">
        <f>IF(LEFT(B88,1)="1",IFERROR(IF(INDEX(单位卡分表!X:X,MATCH(B88,单位卡分表!A:A,0))=0,"",INDEX(单位卡分表!X:X,MATCH(B88,单位卡分表!A:A,0))),"未找到"),IF(LEFT(B88,1)="2",IFERROR(IF(INDEX(技能卡分表!X:X,MATCH(B88,技能卡分表!A:A,0))=0,"",INDEX(技能卡分表!X:X,MATCH(B88,技能卡分表!A:A,0))),"未找到"),IF(LEFT(B88,1)="3",IFERROR(IF(INDEX('永久加成分表（废弃）'!V:V,MATCH(B88,'永久加成分表（废弃）'!A:A,0))=0,"",INDEX('永久加成分表（废弃）'!V:V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Y88" s="44" t="str">
        <f>IF(LEFT(B88,1)="1",IFERROR(IF(INDEX(单位卡分表!Y:Y,MATCH(B88,单位卡分表!A:A,0))=0,"",INDEX(单位卡分表!Y:Y,MATCH(B88,单位卡分表!A:A,0))),"未找到"),IF(LEFT(B88,1)="2",IFERROR(IF(INDEX(技能卡分表!Y:Y,MATCH(B88,技能卡分表!A:A,0))=0,"",INDEX(技能卡分表!Y:Y,MATCH(B88,技能卡分表!A:A,0))),"未找到"),IF(LEFT(B88,1)="3",IFERROR(IF(INDEX('永久加成分表（废弃）'!W:W,MATCH(B88,'永久加成分表（废弃）'!A:A,0))=0,"",INDEX('永久加成分表（废弃）'!W:W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Z88" s="44" t="str">
        <f>IF(LEFT(B88,1)="1",IFERROR(IF(INDEX("",MATCH(B88,单位卡分表!A:A,0))=0,"",INDEX("",MATCH(B88,单位卡分表!A:A,0))),"未找到"),IF(LEFT(B88,1)="2",IFERROR(IF(INDEX(技能卡分表!Z:Z,MATCH(B88,技能卡分表!A:A,0))=0,"",INDEX(技能卡分表!Z:Z,MATCH(B88,技能卡分表!A:A,0))),"未找到"),IF(LEFT(B88,1)="3",IFERROR(IF(INDEX('永久加成分表（废弃）'!X:X,MATCH(B88,'永久加成分表（废弃）'!A:A,0))=0,"",INDEX('永久加成分表（废弃）'!X:X,MATCH(B88,'永久加成分表（废弃）'!A:A,0))),"未找到"),IF(LEFT(B88,1)="4",IFERROR(IF(INDEX(组件分表!U:U,MATCH(VALUE(LEFT(B88,4)),组件分表!A:A,0))=0,"",INDEX(组件分表!U:U,MATCH(VALUE(LEFT(B88,4)),组件分表!A:A,0))),"未找到"),"不匹配"))))</f>
        <v/>
      </c>
      <c r="AA88" s="44" t="str">
        <f>IF(LEFT(B88,1)="1",IFERROR(IF(INDEX("",MATCH(B88,单位卡分表!A:A,0))=0,"",INDEX("",MATCH(B88,单位卡分表!A:A,0))),"未找到"),IF(LEFT(B88,1)="2",IFERROR(IF(INDEX(技能卡分表!AA:AA,MATCH(B88,技能卡分表!A:A,0))=0,"",INDEX(技能卡分表!AA:AA,MATCH(B88,技能卡分表!A:A,0))),"未找到"),IF(LEFT(B88,1)="3",IFERROR(IF(INDEX("",MATCH(B88,'永久加成分表（废弃）'!A:A,0))=0,"",INDEX("",MATCH(B88,'永久加成分表（废弃）'!A:A,0))),"未找到"),IF(LEFT(B88,1)="4",IFERROR(IF(INDEX("",MATCH(VALUE(LEFT(B88,4)),组件分表!A:A,0))=0,"",INDEX("",MATCH(VALUE(LEFT(B88,4)),组件分表!A:A,0))),"未找到"),"不匹配"))))</f>
        <v/>
      </c>
      <c r="AB88" s="44">
        <f>IF(LEFT(B88,1)="1",IFERROR(INDEX(单位卡分表!I:I,MATCH(B88,单位卡分表!A:A,0)),"未找到"),IF(LEFT(B88,1)="2",IFERROR(INDEX(技能卡分表!I:I,MATCH(B88,技能卡分表!A:A,0)),"未找到"),IF(LEFT(B88,1)="3",IFERROR(INDEX('永久加成分表（废弃）'!I:I,MATCH(B88,'永久加成分表（废弃）'!A:A,0)),"未找到"),IF(LEFT(B88,1)="4",IFERROR(INDEX(组件分表!I:I,MATCH(VALUE(LEFT(B88,4)),组件分表!A:A,0)),"未找到"),"不匹配"))))</f>
        <v>3</v>
      </c>
      <c r="AC88" s="44" t="str">
        <f>IF(LEFT(B88,1)="1",IF(INDEX(单位卡分表!N:N,MATCH(B88,单位卡分表!A:A,0))=0,"",INDEX(单位卡分表!N:N,MATCH(B88,单位卡分表!A:A,0))),IF(AND(LEFT(B88,1)="4",C88=5),B88*100+1,""))</f>
        <v/>
      </c>
    </row>
    <row r="89" spans="1:29">
      <c r="A89" s="44" t="str">
        <f>IF(卡牌数值表!D89=0,"",卡牌数值表!D89)</f>
        <v/>
      </c>
      <c r="B89" s="44">
        <f>卡牌数值表!C89</f>
        <v>20023</v>
      </c>
      <c r="C89" s="44">
        <f>IF(LEFT(B89,1)="1",IFERROR(INDEX(单位卡分表!C:C,MATCH(B89,单位卡分表!A:A,0)),"未找到"),IF(LEFT(B89,1)="2",IFERROR(INDEX(技能卡分表!C:C,MATCH(B89,技能卡分表!A:A,0)),"未找到"),IF(LEFT(B89,1)="3",IFERROR(INDEX('永久加成分表（废弃）'!C:C,MATCH(B89,'永久加成分表（废弃）'!A:A,0)),"未找到"),IF(LEFT(B89,1)="4",IFERROR(INDEX(组件分表!D:D,MATCH(VALUE(LEFT(B89,4)),组件分表!A:A,0)),"未找到"),"不匹配"))))</f>
        <v>2</v>
      </c>
      <c r="D89" s="44">
        <f>IF(LEFT(B89,1)="1",IFERROR(INDEX(单位卡分表!E:E,MATCH(B89,单位卡分表!A:A,0)),"未找到"),IF(LEFT(B89,1)="2",IFERROR(INDEX(技能卡分表!E:E,MATCH(B89,技能卡分表!A:A,0)),"未找到"),IF(LEFT(B89,1)="3",IFERROR(INDEX('永久加成分表（废弃）'!E:E,MATCH(B89,'永久加成分表（废弃）'!A:A,0)),"未找到"),IF(LEFT(B89,1)="4",IFERROR(IF(INDEX(组件分表!D:D,MATCH(VALUE(LEFT(B89,4)),组件分表!A:A,0))=5,"",INDEX(组件分表!Y:Y,MATCH(VALUE(LEFT(B89,4)),组件分表!A:A,0))),"未找到"),"不匹配"))))</f>
        <v>1</v>
      </c>
      <c r="E89" s="44">
        <f t="shared" si="1"/>
        <v>23</v>
      </c>
      <c r="F89" s="44">
        <f>IF(LEFT(B89,1)="1",IFERROR(INDEX(单位卡分表!AL:AL,MATCH(B89,单位卡分表!A:A,0)),"未找到"),IF(LEFT(B89,1)="2",IFERROR(INDEX(技能卡分表!AJ:AJ,MATCH(B89,技能卡分表!A:A,0)),"未找到"),IF(LEFT(B89,1)="3",IFERROR(INDEX('永久加成分表（废弃）'!AC:AC,MATCH(B89,'永久加成分表（废弃）'!A:A,0)),"未找到"),IF(LEFT(B89,1)="4",IFERROR(IF(INDEX(组件分表!D:D,MATCH(VALUE(LEFT(B89,4)),组件分表!A:A,0))=5,"",INDEX(组件分表!Z:Z,MATCH(VALUE(LEFT(B89,4)),组件分表!A:A,0))),"未找到"),"不匹配"))))</f>
        <v>0</v>
      </c>
      <c r="G89" s="44">
        <f>IF(LEFT($B89,1)="1",IFERROR(INDEX(单位卡分表!F:F,MATCH($B89,单位卡分表!A:A,0)),"未找到"),IF(LEFT($B89,1)="2",IFERROR(INDEX(技能卡分表!F:F,MATCH($B89,技能卡分表!A:A,0)),"未找到"),IF(LEFT($B89,1)="3",IFERROR(INDEX('永久加成分表（废弃）'!F:F,MATCH($B89,'永久加成分表（废弃）'!A:A,0)),"未找到"),IF(LEFT($B89,1)="4",IFERROR(IF(INDEX(组件分表!D:D,MATCH(VALUE(LEFT($B89,4)),组件分表!A:A,0))=5,"",INDEX(组件分表!AA:AA,MATCH(VALUE(LEFT($B89,4)),组件分表!A:A,0))),"未找到"),"不匹配"))))</f>
        <v>2</v>
      </c>
      <c r="H89" s="44">
        <f>IF(LEFT($B89,1)="1",IFERROR(INDEX(单位卡分表!H:H,MATCH($B89,单位卡分表!A:A,0)),"未找到"),IF(LEFT($B89,1)="2",IFERROR(INDEX(技能卡分表!H:H,MATCH($B89,技能卡分表!A:A,0)),"未找到"),IF(LEFT($B89,1)="3",IFERROR(INDEX('永久加成分表（废弃）'!H:H,MATCH($B89,'永久加成分表（废弃）'!A:A,0)),"未找到"),IF(LEFT($B89,1)="4",RIGHT($B89,1),"不匹配"))))</f>
        <v>3</v>
      </c>
      <c r="I89" s="44">
        <f>卡牌数值表!J89</f>
        <v>4</v>
      </c>
      <c r="J89" s="44" t="str">
        <f>IF(卡牌数值表!L89=0,"",卡牌数值表!L89)</f>
        <v/>
      </c>
      <c r="K89" s="44" t="str">
        <f>IF(卡牌数值表!M89=0,"",卡牌数值表!M89)</f>
        <v/>
      </c>
      <c r="L89" s="44">
        <f>IF(卡牌数值表!N89=0,"",卡牌数值表!N89)</f>
        <v>9.87</v>
      </c>
      <c r="M89" s="44">
        <f>IF(卡牌数值表!O89=0,"",卡牌数值表!O89)</f>
        <v>0.5</v>
      </c>
      <c r="N89" s="44">
        <f>IF(卡牌数值表!P89=0,"",卡牌数值表!P89)</f>
        <v>0.1</v>
      </c>
      <c r="O89" s="44">
        <f>IF(卡牌数值表!Q89=0,"",卡牌数值表!Q89)</f>
        <v>0.94</v>
      </c>
      <c r="P89" s="44">
        <f>IF(卡牌数值表!R89=0,"",卡牌数值表!R89)</f>
        <v>0.61</v>
      </c>
      <c r="Q89" s="44">
        <f>IF(卡牌数值表!S89=0,"",卡牌数值表!S89)</f>
        <v>3</v>
      </c>
      <c r="R89" s="44">
        <f>IF(OR(LEFT(B89,1)="1",LEFT(B89,1)="2"),卡牌数值表!H89,IF(AND(LEFT(B89,1)="4",C89&lt;&gt;5),卡牌数值表!H89,IF(LEFT(B89,1)="4","","")))</f>
        <v>200231</v>
      </c>
      <c r="S89" s="44">
        <f>IF(LEFT(B89,1)="1",IFERROR(INDEX(单位卡分表!K:K,MATCH(B89,单位卡分表!A:A,0)),"未找到"),IF(LEFT(B89,1)="2",IFERROR(INDEX(技能卡分表!K:K,MATCH(B89,技能卡分表!A:A,0)),"未找到"),IF(LEFT(B89,1)="3",IFERROR(INDEX('永久加成分表（废弃）'!K:K,MATCH(B89,'永久加成分表（废弃）'!A:A,0)),"未找到"),IF(LEFT(B89,1)="4",IFERROR(IF(INDEX(组件分表!D:D,MATCH(VALUE(LEFT(B89,4)),组件分表!A:A,0))=5,"",INDEX(组件分表!AB:AB,MATCH(VALUE(LEFT(B89,4)),组件分表!A:A,0))),"未找到"),"不匹配"))))</f>
        <v>6</v>
      </c>
      <c r="T89" s="44">
        <f>IF(LEFT(B89,1)="1",IFERROR(INDEX(单位卡分表!L:L,MATCH(B89,单位卡分表!A:A,0)),"未找到"),IF(LEFT(B89,1)="2",IFERROR(INDEX(技能卡分表!L:L,MATCH(B89,技能卡分表!A:A,0)),"未找到"),IF(LEFT(B89,1)="3",IFERROR(INDEX('永久加成分表（废弃）'!L:L,MATCH(B89,'永久加成分表（废弃）'!A:A,0)),"未找到"),IF(LEFT(B89,1)="4",IFERROR(IF(INDEX(组件分表!D:D,MATCH(VALUE(LEFT(B89,4)),组件分表!A:A,0))=5,"",INDEX(组件分表!AC:AC,MATCH(VALUE(LEFT(B89,4)),组件分表!A:A,0))),"未找到"),"不匹配"))))</f>
        <v>2</v>
      </c>
      <c r="U89" s="44"/>
      <c r="V89" s="44"/>
      <c r="W89" s="44">
        <f>IF(LEFT(B89,1)="1",IFERROR(IF(INDEX(单位卡分表!W:W,MATCH(B89,单位卡分表!A:A,0))=0,"",INDEX(单位卡分表!W:W,MATCH(B89,单位卡分表!A:A,0))),"未找到"),IF(LEFT(B89,1)="2",IFERROR(IF(INDEX(技能卡分表!W:W,MATCH(B89,技能卡分表!A:A,0))=0,"",INDEX(技能卡分表!W:W,MATCH(B89,技能卡分表!A:A,0))),"未找到"),IF(LEFT(B89,1)="3",IFERROR(IF(INDEX('永久加成分表（废弃）'!U:U,MATCH(B89,'永久加成分表（废弃）'!A:A,0))=0,"",INDEX('永久加成分表（废弃）'!U:U,MATCH(B89,'永久加成分表（废弃）'!A:A,0))),"未找到"),IF(LEFT(B89,1)="4",IFERROR(IF(INDEX("",MATCH(VALUE(LEFT(B89,4)),组件分表!A:A,0))=0,"",INDEX("",MATCH(VALUE(LEFT(B89,4)),组件分表!A:A,0))),"未找到"),"不匹配"))))</f>
        <v>41</v>
      </c>
      <c r="X89" s="44" t="str">
        <f>IF(LEFT(B89,1)="1",IFERROR(IF(INDEX(单位卡分表!X:X,MATCH(B89,单位卡分表!A:A,0))=0,"",INDEX(单位卡分表!X:X,MATCH(B89,单位卡分表!A:A,0))),"未找到"),IF(LEFT(B89,1)="2",IFERROR(IF(INDEX(技能卡分表!X:X,MATCH(B89,技能卡分表!A:A,0))=0,"",INDEX(技能卡分表!X:X,MATCH(B89,技能卡分表!A:A,0))),"未找到"),IF(LEFT(B89,1)="3",IFERROR(IF(INDEX('永久加成分表（废弃）'!V:V,MATCH(B89,'永久加成分表（废弃）'!A:A,0))=0,"",INDEX('永久加成分表（废弃）'!V:V,MATCH(B89,'永久加成分表（废弃）'!A:A,0))),"未找到"),IF(LEFT(B89,1)="4",IFERROR(IF(INDEX("",MATCH(VALUE(LEFT(B89,4)),组件分表!A:A,0))=0,"",INDEX("",MATCH(VALUE(LEFT(B89,4)),组件分表!A:A,0))),"未找到"),"不匹配"))))</f>
        <v/>
      </c>
      <c r="Y89" s="44" t="str">
        <f>IF(LEFT(B89,1)="1",IFERROR(IF(INDEX(单位卡分表!Y:Y,MATCH(B89,单位卡分表!A:A,0))=0,"",INDEX(单位卡分表!Y:Y,MATCH(B89,单位卡分表!A:A,0))),"未找到"),IF(LEFT(B89,1)="2",IFERROR(IF(INDEX(技能卡分表!Y:Y,MATCH(B89,技能卡分表!A:A,0))=0,"",INDEX(技能卡分表!Y:Y,MATCH(B89,技能卡分表!A:A,0))),"未找到"),IF(LEFT(B89,1)="3",IFERROR(IF(INDEX('永久加成分表（废弃）'!W:W,MATCH(B89,'永久加成分表（废弃）'!A:A,0))=0,"",INDEX('永久加成分表（废弃）'!W:W,MATCH(B89,'永久加成分表（废弃）'!A:A,0))),"未找到"),IF(LEFT(B89,1)="4",IFERROR(IF(INDEX("",MATCH(VALUE(LEFT(B89,4)),组件分表!A:A,0))=0,"",INDEX("",MATCH(VALUE(LEFT(B89,4)),组件分表!A:A,0))),"未找到"),"不匹配"))))</f>
        <v/>
      </c>
      <c r="Z89" s="44">
        <f>IF(LEFT(B89,1)="1",IFERROR(IF(INDEX("",MATCH(B89,单位卡分表!A:A,0))=0,"",INDEX("",MATCH(B89,单位卡分表!A:A,0))),"未找到"),IF(LEFT(B89,1)="2",IFERROR(IF(INDEX(技能卡分表!Z:Z,MATCH(B89,技能卡分表!A:A,0))=0,"",INDEX(技能卡分表!Z:Z,MATCH(B89,技能卡分表!A:A,0))),"未找到"),IF(LEFT(B89,1)="3",IFERROR(IF(INDEX('永久加成分表（废弃）'!X:X,MATCH(B89,'永久加成分表（废弃）'!A:A,0))=0,"",INDEX('永久加成分表（废弃）'!X:X,MATCH(B89,'永久加成分表（废弃）'!A:A,0))),"未找到"),IF(LEFT(B89,1)="4",IFERROR(IF(INDEX(组件分表!U:U,MATCH(VALUE(LEFT(B89,4)),组件分表!A:A,0))=0,"",INDEX(组件分表!U:U,MATCH(VALUE(LEFT(B89,4)),组件分表!A:A,0))),"未找到"),"不匹配"))))</f>
        <v>10002</v>
      </c>
      <c r="AA89" s="44" t="str">
        <f>IF(LEFT(B89,1)="1",IFERROR(IF(INDEX("",MATCH(B89,单位卡分表!A:A,0))=0,"",INDEX("",MATCH(B89,单位卡分表!A:A,0))),"未找到"),IF(LEFT(B89,1)="2",IFERROR(IF(INDEX(技能卡分表!AA:AA,MATCH(B89,技能卡分表!A:A,0))=0,"",INDEX(技能卡分表!AA:AA,MATCH(B89,技能卡分表!A:A,0))),"未找到"),IF(LEFT(B89,1)="3",IFERROR(IF(INDEX("",MATCH(B89,'永久加成分表（废弃）'!A:A,0))=0,"",INDEX("",MATCH(B89,'永久加成分表（废弃）'!A:A,0))),"未找到"),IF(LEFT(B89,1)="4",IFERROR(IF(INDEX("",MATCH(VALUE(LEFT(B89,4)),组件分表!A:A,0))=0,"",INDEX("",MATCH(VALUE(LEFT(B89,4)),组件分表!A:A,0))),"未找到"),"不匹配"))))</f>
        <v/>
      </c>
      <c r="AB89" s="44">
        <f>IF(LEFT(B89,1)="1",IFERROR(INDEX(单位卡分表!I:I,MATCH(B89,单位卡分表!A:A,0)),"未找到"),IF(LEFT(B89,1)="2",IFERROR(INDEX(技能卡分表!I:I,MATCH(B89,技能卡分表!A:A,0)),"未找到"),IF(LEFT(B89,1)="3",IFERROR(INDEX('永久加成分表（废弃）'!I:I,MATCH(B89,'永久加成分表（废弃）'!A:A,0)),"未找到"),IF(LEFT(B89,1)="4",IFERROR(INDEX(组件分表!I:I,MATCH(VALUE(LEFT(B89,4)),组件分表!A:A,0)),"未找到"),"不匹配"))))</f>
        <v>3</v>
      </c>
      <c r="AC89" s="44" t="str">
        <f>IF(LEFT(B89,1)="1",IF(INDEX(单位卡分表!N:N,MATCH(B89,单位卡分表!A:A,0))=0,"",INDEX(单位卡分表!N:N,MATCH(B89,单位卡分表!A:A,0))),IF(AND(LEFT(B89,1)="4",C89=5),B89*100+1,""))</f>
        <v/>
      </c>
    </row>
    <row r="90" spans="1:29">
      <c r="A90" s="44" t="str">
        <f>IF(卡牌数值表!D90=0,"",卡牌数值表!D90)</f>
        <v/>
      </c>
      <c r="B90" s="44">
        <f>卡牌数值表!C90</f>
        <v>20024</v>
      </c>
      <c r="C90" s="44">
        <f>IF(LEFT(B90,1)="1",IFERROR(INDEX(单位卡分表!C:C,MATCH(B90,单位卡分表!A:A,0)),"未找到"),IF(LEFT(B90,1)="2",IFERROR(INDEX(技能卡分表!C:C,MATCH(B90,技能卡分表!A:A,0)),"未找到"),IF(LEFT(B90,1)="3",IFERROR(INDEX('永久加成分表（废弃）'!C:C,MATCH(B90,'永久加成分表（废弃）'!A:A,0)),"未找到"),IF(LEFT(B90,1)="4",IFERROR(INDEX(组件分表!D:D,MATCH(VALUE(LEFT(B90,4)),组件分表!A:A,0)),"未找到"),"不匹配"))))</f>
        <v>2</v>
      </c>
      <c r="D90" s="44">
        <f>IF(LEFT(B90,1)="1",IFERROR(INDEX(单位卡分表!E:E,MATCH(B90,单位卡分表!A:A,0)),"未找到"),IF(LEFT(B90,1)="2",IFERROR(INDEX(技能卡分表!E:E,MATCH(B90,技能卡分表!A:A,0)),"未找到"),IF(LEFT(B90,1)="3",IFERROR(INDEX('永久加成分表（废弃）'!E:E,MATCH(B90,'永久加成分表（废弃）'!A:A,0)),"未找到"),IF(LEFT(B90,1)="4",IFERROR(IF(INDEX(组件分表!D:D,MATCH(VALUE(LEFT(B90,4)),组件分表!A:A,0))=5,"",INDEX(组件分表!Y:Y,MATCH(VALUE(LEFT(B90,4)),组件分表!A:A,0))),"未找到"),"不匹配"))))</f>
        <v>1</v>
      </c>
      <c r="E90" s="44">
        <f t="shared" si="1"/>
        <v>24</v>
      </c>
      <c r="F90" s="44">
        <f>IF(LEFT(B90,1)="1",IFERROR(INDEX(单位卡分表!AL:AL,MATCH(B90,单位卡分表!A:A,0)),"未找到"),IF(LEFT(B90,1)="2",IFERROR(INDEX(技能卡分表!AJ:AJ,MATCH(B90,技能卡分表!A:A,0)),"未找到"),IF(LEFT(B90,1)="3",IFERROR(INDEX('永久加成分表（废弃）'!AC:AC,MATCH(B90,'永久加成分表（废弃）'!A:A,0)),"未找到"),IF(LEFT(B90,1)="4",IFERROR(IF(INDEX(组件分表!D:D,MATCH(VALUE(LEFT(B90,4)),组件分表!A:A,0))=5,"",INDEX(组件分表!Z:Z,MATCH(VALUE(LEFT(B90,4)),组件分表!A:A,0))),"未找到"),"不匹配"))))</f>
        <v>0</v>
      </c>
      <c r="G90" s="44">
        <f>IF(LEFT($B90,1)="1",IFERROR(INDEX(单位卡分表!F:F,MATCH($B90,单位卡分表!A:A,0)),"未找到"),IF(LEFT($B90,1)="2",IFERROR(INDEX(技能卡分表!F:F,MATCH($B90,技能卡分表!A:A,0)),"未找到"),IF(LEFT($B90,1)="3",IFERROR(INDEX('永久加成分表（废弃）'!F:F,MATCH($B90,'永久加成分表（废弃）'!A:A,0)),"未找到"),IF(LEFT($B90,1)="4",IFERROR(IF(INDEX(组件分表!D:D,MATCH(VALUE(LEFT($B90,4)),组件分表!A:A,0))=5,"",INDEX(组件分表!AA:AA,MATCH(VALUE(LEFT($B90,4)),组件分表!A:A,0))),"未找到"),"不匹配"))))</f>
        <v>2</v>
      </c>
      <c r="H90" s="44">
        <f>IF(LEFT($B90,1)="1",IFERROR(INDEX(单位卡分表!H:H,MATCH($B90,单位卡分表!A:A,0)),"未找到"),IF(LEFT($B90,1)="2",IFERROR(INDEX(技能卡分表!H:H,MATCH($B90,技能卡分表!A:A,0)),"未找到"),IF(LEFT($B90,1)="3",IFERROR(INDEX('永久加成分表（废弃）'!H:H,MATCH($B90,'永久加成分表（废弃）'!A:A,0)),"未找到"),IF(LEFT($B90,1)="4",RIGHT($B90,1),"不匹配"))))</f>
        <v>4</v>
      </c>
      <c r="I90" s="44">
        <f>卡牌数值表!J90</f>
        <v>5</v>
      </c>
      <c r="J90" s="44" t="str">
        <f>IF(卡牌数值表!L90=0,"",卡牌数值表!L90)</f>
        <v/>
      </c>
      <c r="K90" s="44" t="str">
        <f>IF(卡牌数值表!M90=0,"",卡牌数值表!M90)</f>
        <v/>
      </c>
      <c r="L90" s="44">
        <f>IF(卡牌数值表!N90=0,"",卡牌数值表!N90)</f>
        <v>9.87</v>
      </c>
      <c r="M90" s="44">
        <f>IF(卡牌数值表!O90=0,"",卡牌数值表!O90)</f>
        <v>0.5</v>
      </c>
      <c r="N90" s="44">
        <f>IF(卡牌数值表!P90=0,"",卡牌数值表!P90)</f>
        <v>0.1</v>
      </c>
      <c r="O90" s="44">
        <f>IF(卡牌数值表!Q90=0,"",卡牌数值表!Q90)</f>
        <v>0.94</v>
      </c>
      <c r="P90" s="44">
        <f>IF(卡牌数值表!R90=0,"",卡牌数值表!R90)</f>
        <v>0.61</v>
      </c>
      <c r="Q90" s="44">
        <f>IF(卡牌数值表!S90=0,"",卡牌数值表!S90)</f>
        <v>3</v>
      </c>
      <c r="R90" s="44">
        <f>IF(OR(LEFT(B90,1)="1",LEFT(B90,1)="2"),卡牌数值表!H90,IF(AND(LEFT(B90,1)="4",C90&lt;&gt;5),卡牌数值表!H90,IF(LEFT(B90,1)="4","","")))</f>
        <v>200241</v>
      </c>
      <c r="S90" s="44">
        <f>IF(LEFT(B90,1)="1",IFERROR(INDEX(单位卡分表!K:K,MATCH(B90,单位卡分表!A:A,0)),"未找到"),IF(LEFT(B90,1)="2",IFERROR(INDEX(技能卡分表!K:K,MATCH(B90,技能卡分表!A:A,0)),"未找到"),IF(LEFT(B90,1)="3",IFERROR(INDEX('永久加成分表（废弃）'!K:K,MATCH(B90,'永久加成分表（废弃）'!A:A,0)),"未找到"),IF(LEFT(B90,1)="4",IFERROR(IF(INDEX(组件分表!D:D,MATCH(VALUE(LEFT(B90,4)),组件分表!A:A,0))=5,"",INDEX(组件分表!AB:AB,MATCH(VALUE(LEFT(B90,4)),组件分表!A:A,0))),"未找到"),"不匹配"))))</f>
        <v>7</v>
      </c>
      <c r="T90" s="44">
        <f>IF(LEFT(B90,1)="1",IFERROR(INDEX(单位卡分表!L:L,MATCH(B90,单位卡分表!A:A,0)),"未找到"),IF(LEFT(B90,1)="2",IFERROR(INDEX(技能卡分表!L:L,MATCH(B90,技能卡分表!A:A,0)),"未找到"),IF(LEFT(B90,1)="3",IFERROR(INDEX('永久加成分表（废弃）'!L:L,MATCH(B90,'永久加成分表（废弃）'!A:A,0)),"未找到"),IF(LEFT(B90,1)="4",IFERROR(IF(INDEX(组件分表!D:D,MATCH(VALUE(LEFT(B90,4)),组件分表!A:A,0))=5,"",INDEX(组件分表!AC:AC,MATCH(VALUE(LEFT(B90,4)),组件分表!A:A,0))),"未找到"),"不匹配"))))</f>
        <v>2</v>
      </c>
      <c r="U90" s="44"/>
      <c r="V90" s="44"/>
      <c r="W90" s="44">
        <f>IF(LEFT(B90,1)="1",IFERROR(IF(INDEX(单位卡分表!W:W,MATCH(B90,单位卡分表!A:A,0))=0,"",INDEX(单位卡分表!W:W,MATCH(B90,单位卡分表!A:A,0))),"未找到"),IF(LEFT(B90,1)="2",IFERROR(IF(INDEX(技能卡分表!W:W,MATCH(B90,技能卡分表!A:A,0))=0,"",INDEX(技能卡分表!W:W,MATCH(B90,技能卡分表!A:A,0))),"未找到"),IF(LEFT(B90,1)="3",IFERROR(IF(INDEX('永久加成分表（废弃）'!U:U,MATCH(B90,'永久加成分表（废弃）'!A:A,0))=0,"",INDEX('永久加成分表（废弃）'!U:U,MATCH(B90,'永久加成分表（废弃）'!A:A,0))),"未找到"),IF(LEFT(B90,1)="4",IFERROR(IF(INDEX("",MATCH(VALUE(LEFT(B90,4)),组件分表!A:A,0))=0,"",INDEX("",MATCH(VALUE(LEFT(B90,4)),组件分表!A:A,0))),"未找到"),"不匹配"))))</f>
        <v>8</v>
      </c>
      <c r="X90" s="44" t="str">
        <f>IF(LEFT(B90,1)="1",IFERROR(IF(INDEX(单位卡分表!X:X,MATCH(B90,单位卡分表!A:A,0))=0,"",INDEX(单位卡分表!X:X,MATCH(B90,单位卡分表!A:A,0))),"未找到"),IF(LEFT(B90,1)="2",IFERROR(IF(INDEX(技能卡分表!X:X,MATCH(B90,技能卡分表!A:A,0))=0,"",INDEX(技能卡分表!X:X,MATCH(B90,技能卡分表!A:A,0))),"未找到"),IF(LEFT(B90,1)="3",IFERROR(IF(INDEX('永久加成分表（废弃）'!V:V,MATCH(B90,'永久加成分表（废弃）'!A:A,0))=0,"",INDEX('永久加成分表（废弃）'!V:V,MATCH(B90,'永久加成分表（废弃）'!A:A,0))),"未找到"),IF(LEFT(B90,1)="4",IFERROR(IF(INDEX("",MATCH(VALUE(LEFT(B90,4)),组件分表!A:A,0))=0,"",INDEX("",MATCH(VALUE(LEFT(B90,4)),组件分表!A:A,0))),"未找到"),"不匹配"))))</f>
        <v/>
      </c>
      <c r="Y90" s="44" t="str">
        <f>IF(LEFT(B90,1)="1",IFERROR(IF(INDEX(单位卡分表!Y:Y,MATCH(B90,单位卡分表!A:A,0))=0,"",INDEX(单位卡分表!Y:Y,MATCH(B90,单位卡分表!A:A,0))),"未找到"),IF(LEFT(B90,1)="2",IFERROR(IF(INDEX(技能卡分表!Y:Y,MATCH(B90,技能卡分表!A:A,0))=0,"",INDEX(技能卡分表!Y:Y,MATCH(B90,技能卡分表!A:A,0))),"未找到"),IF(LEFT(B90,1)="3",IFERROR(IF(INDEX('永久加成分表（废弃）'!W:W,MATCH(B90,'永久加成分表（废弃）'!A:A,0))=0,"",INDEX('永久加成分表（废弃）'!W:W,MATCH(B90,'永久加成分表（废弃）'!A:A,0))),"未找到"),IF(LEFT(B90,1)="4",IFERROR(IF(INDEX("",MATCH(VALUE(LEFT(B90,4)),组件分表!A:A,0))=0,"",INDEX("",MATCH(VALUE(LEFT(B90,4)),组件分表!A:A,0))),"未找到"),"不匹配"))))</f>
        <v/>
      </c>
      <c r="Z90" s="44" t="str">
        <f>IF(LEFT(B90,1)="1",IFERROR(IF(INDEX("",MATCH(B90,单位卡分表!A:A,0))=0,"",INDEX("",MATCH(B90,单位卡分表!A:A,0))),"未找到"),IF(LEFT(B90,1)="2",IFERROR(IF(INDEX(技能卡分表!Z:Z,MATCH(B90,技能卡分表!A:A,0))=0,"",INDEX(技能卡分表!Z:Z,MATCH(B90,技能卡分表!A:A,0))),"未找到"),IF(LEFT(B90,1)="3",IFERROR(IF(INDEX('永久加成分表（废弃）'!X:X,MATCH(B90,'永久加成分表（废弃）'!A:A,0))=0,"",INDEX('永久加成分表（废弃）'!X:X,MATCH(B90,'永久加成分表（废弃）'!A:A,0))),"未找到"),IF(LEFT(B90,1)="4",IFERROR(IF(INDEX(组件分表!U:U,MATCH(VALUE(LEFT(B90,4)),组件分表!A:A,0))=0,"",INDEX(组件分表!U:U,MATCH(VALUE(LEFT(B90,4)),组件分表!A:A,0))),"未找到"),"不匹配"))))</f>
        <v/>
      </c>
      <c r="AA90" s="44" t="str">
        <f>IF(LEFT(B90,1)="1",IFERROR(IF(INDEX("",MATCH(B90,单位卡分表!A:A,0))=0,"",INDEX("",MATCH(B90,单位卡分表!A:A,0))),"未找到"),IF(LEFT(B90,1)="2",IFERROR(IF(INDEX(技能卡分表!AA:AA,MATCH(B90,技能卡分表!A:A,0))=0,"",INDEX(技能卡分表!AA:AA,MATCH(B90,技能卡分表!A:A,0))),"未找到"),IF(LEFT(B90,1)="3",IFERROR(IF(INDEX("",MATCH(B90,'永久加成分表（废弃）'!A:A,0))=0,"",INDEX("",MATCH(B90,'永久加成分表（废弃）'!A:A,0))),"未找到"),IF(LEFT(B90,1)="4",IFERROR(IF(INDEX("",MATCH(VALUE(LEFT(B90,4)),组件分表!A:A,0))=0,"",INDEX("",MATCH(VALUE(LEFT(B90,4)),组件分表!A:A,0))),"未找到"),"不匹配"))))</f>
        <v/>
      </c>
      <c r="AB90" s="44">
        <f>IF(LEFT(B90,1)="1",IFERROR(INDEX(单位卡分表!I:I,MATCH(B90,单位卡分表!A:A,0)),"未找到"),IF(LEFT(B90,1)="2",IFERROR(INDEX(技能卡分表!I:I,MATCH(B90,技能卡分表!A:A,0)),"未找到"),IF(LEFT(B90,1)="3",IFERROR(INDEX('永久加成分表（废弃）'!I:I,MATCH(B90,'永久加成分表（废弃）'!A:A,0)),"未找到"),IF(LEFT(B90,1)="4",IFERROR(INDEX(组件分表!I:I,MATCH(VALUE(LEFT(B90,4)),组件分表!A:A,0)),"未找到"),"不匹配"))))</f>
        <v>0</v>
      </c>
      <c r="AC90" s="44" t="str">
        <f>IF(LEFT(B90,1)="1",IF(INDEX(单位卡分表!N:N,MATCH(B90,单位卡分表!A:A,0))=0,"",INDEX(单位卡分表!N:N,MATCH(B90,单位卡分表!A:A,0))),IF(AND(LEFT(B90,1)="4",C90=5),B90*100+1,""))</f>
        <v/>
      </c>
    </row>
    <row r="91" spans="1:29">
      <c r="A91" s="44" t="str">
        <f>IF(卡牌数值表!D91=0,"",卡牌数值表!D91)</f>
        <v/>
      </c>
      <c r="B91" s="44">
        <f>卡牌数值表!C91</f>
        <v>20025</v>
      </c>
      <c r="C91" s="44">
        <f>IF(LEFT(B91,1)="1",IFERROR(INDEX(单位卡分表!C:C,MATCH(B91,单位卡分表!A:A,0)),"未找到"),IF(LEFT(B91,1)="2",IFERROR(INDEX(技能卡分表!C:C,MATCH(B91,技能卡分表!A:A,0)),"未找到"),IF(LEFT(B91,1)="3",IFERROR(INDEX('永久加成分表（废弃）'!C:C,MATCH(B91,'永久加成分表（废弃）'!A:A,0)),"未找到"),IF(LEFT(B91,1)="4",IFERROR(INDEX(组件分表!D:D,MATCH(VALUE(LEFT(B91,4)),组件分表!A:A,0)),"未找到"),"不匹配"))))</f>
        <v>2</v>
      </c>
      <c r="D91" s="44">
        <f>IF(LEFT(B91,1)="1",IFERROR(INDEX(单位卡分表!E:E,MATCH(B91,单位卡分表!A:A,0)),"未找到"),IF(LEFT(B91,1)="2",IFERROR(INDEX(技能卡分表!E:E,MATCH(B91,技能卡分表!A:A,0)),"未找到"),IF(LEFT(B91,1)="3",IFERROR(INDEX('永久加成分表（废弃）'!E:E,MATCH(B91,'永久加成分表（废弃）'!A:A,0)),"未找到"),IF(LEFT(B91,1)="4",IFERROR(IF(INDEX(组件分表!D:D,MATCH(VALUE(LEFT(B91,4)),组件分表!A:A,0))=5,"",INDEX(组件分表!Y:Y,MATCH(VALUE(LEFT(B91,4)),组件分表!A:A,0))),"未找到"),"不匹配"))))</f>
        <v>1</v>
      </c>
      <c r="E91" s="44">
        <f t="shared" si="1"/>
        <v>25</v>
      </c>
      <c r="F91" s="44">
        <f>IF(LEFT(B91,1)="1",IFERROR(INDEX(单位卡分表!AL:AL,MATCH(B91,单位卡分表!A:A,0)),"未找到"),IF(LEFT(B91,1)="2",IFERROR(INDEX(技能卡分表!AJ:AJ,MATCH(B91,技能卡分表!A:A,0)),"未找到"),IF(LEFT(B91,1)="3",IFERROR(INDEX('永久加成分表（废弃）'!AC:AC,MATCH(B91,'永久加成分表（废弃）'!A:A,0)),"未找到"),IF(LEFT(B91,1)="4",IFERROR(IF(INDEX(组件分表!D:D,MATCH(VALUE(LEFT(B91,4)),组件分表!A:A,0))=5,"",INDEX(组件分表!Z:Z,MATCH(VALUE(LEFT(B91,4)),组件分表!A:A,0))),"未找到"),"不匹配"))))</f>
        <v>0</v>
      </c>
      <c r="G91" s="44">
        <f>IF(LEFT($B91,1)="1",IFERROR(INDEX(单位卡分表!F:F,MATCH($B91,单位卡分表!A:A,0)),"未找到"),IF(LEFT($B91,1)="2",IFERROR(INDEX(技能卡分表!F:F,MATCH($B91,技能卡分表!A:A,0)),"未找到"),IF(LEFT($B91,1)="3",IFERROR(INDEX('永久加成分表（废弃）'!F:F,MATCH($B91,'永久加成分表（废弃）'!A:A,0)),"未找到"),IF(LEFT($B91,1)="4",IFERROR(IF(INDEX(组件分表!D:D,MATCH(VALUE(LEFT($B91,4)),组件分表!A:A,0))=5,"",INDEX(组件分表!AA:AA,MATCH(VALUE(LEFT($B91,4)),组件分表!A:A,0))),"未找到"),"不匹配"))))</f>
        <v>2</v>
      </c>
      <c r="H91" s="44">
        <f>IF(LEFT($B91,1)="1",IFERROR(INDEX(单位卡分表!H:H,MATCH($B91,单位卡分表!A:A,0)),"未找到"),IF(LEFT($B91,1)="2",IFERROR(INDEX(技能卡分表!H:H,MATCH($B91,技能卡分表!A:A,0)),"未找到"),IF(LEFT($B91,1)="3",IFERROR(INDEX('永久加成分表（废弃）'!H:H,MATCH($B91,'永久加成分表（废弃）'!A:A,0)),"未找到"),IF(LEFT($B91,1)="4",RIGHT($B91,1),"不匹配"))))</f>
        <v>3</v>
      </c>
      <c r="I91" s="44">
        <f>卡牌数值表!J91</f>
        <v>4</v>
      </c>
      <c r="J91" s="44" t="str">
        <f>IF(卡牌数值表!L91=0,"",卡牌数值表!L91)</f>
        <v/>
      </c>
      <c r="K91" s="44" t="str">
        <f>IF(卡牌数值表!M91=0,"",卡牌数值表!M91)</f>
        <v/>
      </c>
      <c r="L91" s="44">
        <f>IF(卡牌数值表!N91=0,"",卡牌数值表!N91)</f>
        <v>9.87</v>
      </c>
      <c r="M91" s="44">
        <f>IF(卡牌数值表!O91=0,"",卡牌数值表!O91)</f>
        <v>0.5</v>
      </c>
      <c r="N91" s="44">
        <f>IF(卡牌数值表!P91=0,"",卡牌数值表!P91)</f>
        <v>0.1</v>
      </c>
      <c r="O91" s="44">
        <f>IF(卡牌数值表!Q91=0,"",卡牌数值表!Q91)</f>
        <v>0.94</v>
      </c>
      <c r="P91" s="44">
        <f>IF(卡牌数值表!R91=0,"",卡牌数值表!R91)</f>
        <v>0.61</v>
      </c>
      <c r="Q91" s="44">
        <f>IF(卡牌数值表!S91=0,"",卡牌数值表!S91)</f>
        <v>3</v>
      </c>
      <c r="R91" s="44">
        <f>IF(OR(LEFT(B91,1)="1",LEFT(B91,1)="2"),卡牌数值表!H91,IF(AND(LEFT(B91,1)="4",C91&lt;&gt;5),卡牌数值表!H91,IF(LEFT(B91,1)="4","","")))</f>
        <v>200251</v>
      </c>
      <c r="S91" s="44">
        <f>IF(LEFT(B91,1)="1",IFERROR(INDEX(单位卡分表!K:K,MATCH(B91,单位卡分表!A:A,0)),"未找到"),IF(LEFT(B91,1)="2",IFERROR(INDEX(技能卡分表!K:K,MATCH(B91,技能卡分表!A:A,0)),"未找到"),IF(LEFT(B91,1)="3",IFERROR(INDEX('永久加成分表（废弃）'!K:K,MATCH(B91,'永久加成分表（废弃）'!A:A,0)),"未找到"),IF(LEFT(B91,1)="4",IFERROR(IF(INDEX(组件分表!D:D,MATCH(VALUE(LEFT(B91,4)),组件分表!A:A,0))=5,"",INDEX(组件分表!AB:AB,MATCH(VALUE(LEFT(B91,4)),组件分表!A:A,0))),"未找到"),"不匹配"))))</f>
        <v>5</v>
      </c>
      <c r="T91" s="44">
        <f>IF(LEFT(B91,1)="1",IFERROR(INDEX(单位卡分表!L:L,MATCH(B91,单位卡分表!A:A,0)),"未找到"),IF(LEFT(B91,1)="2",IFERROR(INDEX(技能卡分表!L:L,MATCH(B91,技能卡分表!A:A,0)),"未找到"),IF(LEFT(B91,1)="3",IFERROR(INDEX('永久加成分表（废弃）'!L:L,MATCH(B91,'永久加成分表（废弃）'!A:A,0)),"未找到"),IF(LEFT(B91,1)="4",IFERROR(IF(INDEX(组件分表!D:D,MATCH(VALUE(LEFT(B91,4)),组件分表!A:A,0))=5,"",INDEX(组件分表!AC:AC,MATCH(VALUE(LEFT(B91,4)),组件分表!A:A,0))),"未找到"),"不匹配"))))</f>
        <v>2</v>
      </c>
      <c r="U91" s="44"/>
      <c r="V91" s="44"/>
      <c r="W91" s="44" t="str">
        <f>IF(LEFT(B91,1)="1",IFERROR(IF(INDEX(单位卡分表!W:W,MATCH(B91,单位卡分表!A:A,0))=0,"",INDEX(单位卡分表!W:W,MATCH(B91,单位卡分表!A:A,0))),"未找到"),IF(LEFT(B91,1)="2",IFERROR(IF(INDEX(技能卡分表!W:W,MATCH(B91,技能卡分表!A:A,0))=0,"",INDEX(技能卡分表!W:W,MATCH(B91,技能卡分表!A:A,0))),"未找到"),IF(LEFT(B91,1)="3",IFERROR(IF(INDEX('永久加成分表（废弃）'!U:U,MATCH(B91,'永久加成分表（废弃）'!A:A,0))=0,"",INDEX('永久加成分表（废弃）'!U:U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X91" s="44" t="str">
        <f>IF(LEFT(B91,1)="1",IFERROR(IF(INDEX(单位卡分表!X:X,MATCH(B91,单位卡分表!A:A,0))=0,"",INDEX(单位卡分表!X:X,MATCH(B91,单位卡分表!A:A,0))),"未找到"),IF(LEFT(B91,1)="2",IFERROR(IF(INDEX(技能卡分表!X:X,MATCH(B91,技能卡分表!A:A,0))=0,"",INDEX(技能卡分表!X:X,MATCH(B91,技能卡分表!A:A,0))),"未找到"),IF(LEFT(B91,1)="3",IFERROR(IF(INDEX('永久加成分表（废弃）'!V:V,MATCH(B91,'永久加成分表（废弃）'!A:A,0))=0,"",INDEX('永久加成分表（废弃）'!V:V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Y91" s="44" t="str">
        <f>IF(LEFT(B91,1)="1",IFERROR(IF(INDEX(单位卡分表!Y:Y,MATCH(B91,单位卡分表!A:A,0))=0,"",INDEX(单位卡分表!Y:Y,MATCH(B91,单位卡分表!A:A,0))),"未找到"),IF(LEFT(B91,1)="2",IFERROR(IF(INDEX(技能卡分表!Y:Y,MATCH(B91,技能卡分表!A:A,0))=0,"",INDEX(技能卡分表!Y:Y,MATCH(B91,技能卡分表!A:A,0))),"未找到"),IF(LEFT(B91,1)="3",IFERROR(IF(INDEX('永久加成分表（废弃）'!W:W,MATCH(B91,'永久加成分表（废弃）'!A:A,0))=0,"",INDEX('永久加成分表（废弃）'!W:W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Z91" s="44">
        <f>IF(LEFT(B91,1)="1",IFERROR(IF(INDEX("",MATCH(B91,单位卡分表!A:A,0))=0,"",INDEX("",MATCH(B91,单位卡分表!A:A,0))),"未找到"),IF(LEFT(B91,1)="2",IFERROR(IF(INDEX(技能卡分表!Z:Z,MATCH(B91,技能卡分表!A:A,0))=0,"",INDEX(技能卡分表!Z:Z,MATCH(B91,技能卡分表!A:A,0))),"未找到"),IF(LEFT(B91,1)="3",IFERROR(IF(INDEX('永久加成分表（废弃）'!X:X,MATCH(B91,'永久加成分表（废弃）'!A:A,0))=0,"",INDEX('永久加成分表（废弃）'!X:X,MATCH(B91,'永久加成分表（废弃）'!A:A,0))),"未找到"),IF(LEFT(B91,1)="4",IFERROR(IF(INDEX(组件分表!U:U,MATCH(VALUE(LEFT(B91,4)),组件分表!A:A,0))=0,"",INDEX(组件分表!U:U,MATCH(VALUE(LEFT(B91,4)),组件分表!A:A,0))),"未找到"),"不匹配"))))</f>
        <v>10005</v>
      </c>
      <c r="AA91" s="44" t="str">
        <f>IF(LEFT(B91,1)="1",IFERROR(IF(INDEX("",MATCH(B91,单位卡分表!A:A,0))=0,"",INDEX("",MATCH(B91,单位卡分表!A:A,0))),"未找到"),IF(LEFT(B91,1)="2",IFERROR(IF(INDEX(技能卡分表!AA:AA,MATCH(B91,技能卡分表!A:A,0))=0,"",INDEX(技能卡分表!AA:AA,MATCH(B91,技能卡分表!A:A,0))),"未找到"),IF(LEFT(B91,1)="3",IFERROR(IF(INDEX("",MATCH(B91,'永久加成分表（废弃）'!A:A,0))=0,"",INDEX("",MATCH(B91,'永久加成分表（废弃）'!A:A,0))),"未找到"),IF(LEFT(B91,1)="4",IFERROR(IF(INDEX("",MATCH(VALUE(LEFT(B91,4)),组件分表!A:A,0))=0,"",INDEX("",MATCH(VALUE(LEFT(B91,4)),组件分表!A:A,0))),"未找到"),"不匹配"))))</f>
        <v/>
      </c>
      <c r="AB91" s="44">
        <f>IF(LEFT(B91,1)="1",IFERROR(INDEX(单位卡分表!I:I,MATCH(B91,单位卡分表!A:A,0)),"未找到"),IF(LEFT(B91,1)="2",IFERROR(INDEX(技能卡分表!I:I,MATCH(B91,技能卡分表!A:A,0)),"未找到"),IF(LEFT(B91,1)="3",IFERROR(INDEX('永久加成分表（废弃）'!I:I,MATCH(B91,'永久加成分表（废弃）'!A:A,0)),"未找到"),IF(LEFT(B91,1)="4",IFERROR(INDEX(组件分表!I:I,MATCH(VALUE(LEFT(B91,4)),组件分表!A:A,0)),"未找到"),"不匹配"))))</f>
        <v>1</v>
      </c>
      <c r="AC91" s="44" t="str">
        <f>IF(LEFT(B91,1)="1",IF(INDEX(单位卡分表!N:N,MATCH(B91,单位卡分表!A:A,0))=0,"",INDEX(单位卡分表!N:N,MATCH(B91,单位卡分表!A:A,0))),IF(AND(LEFT(B91,1)="4",C91=5),B91*100+1,""))</f>
        <v/>
      </c>
    </row>
    <row r="92" spans="1:29">
      <c r="A92" s="44" t="str">
        <f>IF(卡牌数值表!D92=0,"",卡牌数值表!D92)</f>
        <v/>
      </c>
      <c r="B92" s="44">
        <f>卡牌数值表!C92</f>
        <v>20026</v>
      </c>
      <c r="C92" s="44">
        <f>IF(LEFT(B92,1)="1",IFERROR(INDEX(单位卡分表!C:C,MATCH(B92,单位卡分表!A:A,0)),"未找到"),IF(LEFT(B92,1)="2",IFERROR(INDEX(技能卡分表!C:C,MATCH(B92,技能卡分表!A:A,0)),"未找到"),IF(LEFT(B92,1)="3",IFERROR(INDEX('永久加成分表（废弃）'!C:C,MATCH(B92,'永久加成分表（废弃）'!A:A,0)),"未找到"),IF(LEFT(B92,1)="4",IFERROR(INDEX(组件分表!D:D,MATCH(VALUE(LEFT(B92,4)),组件分表!A:A,0)),"未找到"),"不匹配"))))</f>
        <v>2</v>
      </c>
      <c r="D92" s="44">
        <f>IF(LEFT(B92,1)="1",IFERROR(INDEX(单位卡分表!E:E,MATCH(B92,单位卡分表!A:A,0)),"未找到"),IF(LEFT(B92,1)="2",IFERROR(INDEX(技能卡分表!E:E,MATCH(B92,技能卡分表!A:A,0)),"未找到"),IF(LEFT(B92,1)="3",IFERROR(INDEX('永久加成分表（废弃）'!E:E,MATCH(B92,'永久加成分表（废弃）'!A:A,0)),"未找到"),IF(LEFT(B92,1)="4",IFERROR(IF(INDEX(组件分表!D:D,MATCH(VALUE(LEFT(B92,4)),组件分表!A:A,0))=5,"",INDEX(组件分表!Y:Y,MATCH(VALUE(LEFT(B92,4)),组件分表!A:A,0))),"未找到"),"不匹配"))))</f>
        <v>1</v>
      </c>
      <c r="E92" s="44">
        <f t="shared" si="1"/>
        <v>26</v>
      </c>
      <c r="F92" s="44">
        <f>IF(LEFT(B92,1)="1",IFERROR(INDEX(单位卡分表!AL:AL,MATCH(B92,单位卡分表!A:A,0)),"未找到"),IF(LEFT(B92,1)="2",IFERROR(INDEX(技能卡分表!AJ:AJ,MATCH(B92,技能卡分表!A:A,0)),"未找到"),IF(LEFT(B92,1)="3",IFERROR(INDEX('永久加成分表（废弃）'!AC:AC,MATCH(B92,'永久加成分表（废弃）'!A:A,0)),"未找到"),IF(LEFT(B92,1)="4",IFERROR(IF(INDEX(组件分表!D:D,MATCH(VALUE(LEFT(B92,4)),组件分表!A:A,0))=5,"",INDEX(组件分表!Z:Z,MATCH(VALUE(LEFT(B92,4)),组件分表!A:A,0))),"未找到"),"不匹配"))))</f>
        <v>0</v>
      </c>
      <c r="G92" s="44">
        <f>IF(LEFT($B92,1)="1",IFERROR(INDEX(单位卡分表!F:F,MATCH($B92,单位卡分表!A:A,0)),"未找到"),IF(LEFT($B92,1)="2",IFERROR(INDEX(技能卡分表!F:F,MATCH($B92,技能卡分表!A:A,0)),"未找到"),IF(LEFT($B92,1)="3",IFERROR(INDEX('永久加成分表（废弃）'!F:F,MATCH($B92,'永久加成分表（废弃）'!A:A,0)),"未找到"),IF(LEFT($B92,1)="4",IFERROR(IF(INDEX(组件分表!D:D,MATCH(VALUE(LEFT($B92,4)),组件分表!A:A,0))=5,"",INDEX(组件分表!AA:AA,MATCH(VALUE(LEFT($B92,4)),组件分表!A:A,0))),"未找到"),"不匹配"))))</f>
        <v>4</v>
      </c>
      <c r="H92" s="44">
        <f>IF(LEFT($B92,1)="1",IFERROR(INDEX(单位卡分表!H:H,MATCH($B92,单位卡分表!A:A,0)),"未找到"),IF(LEFT($B92,1)="2",IFERROR(INDEX(技能卡分表!H:H,MATCH($B92,技能卡分表!A:A,0)),"未找到"),IF(LEFT($B92,1)="3",IFERROR(INDEX('永久加成分表（废弃）'!H:H,MATCH($B92,'永久加成分表（废弃）'!A:A,0)),"未找到"),IF(LEFT($B92,1)="4",RIGHT($B92,1),"不匹配"))))</f>
        <v>3</v>
      </c>
      <c r="I92" s="44">
        <f>卡牌数值表!J92</f>
        <v>4</v>
      </c>
      <c r="J92" s="44" t="str">
        <f>IF(卡牌数值表!L92=0,"",卡牌数值表!L92)</f>
        <v/>
      </c>
      <c r="K92" s="44" t="str">
        <f>IF(卡牌数值表!M92=0,"",卡牌数值表!M92)</f>
        <v/>
      </c>
      <c r="L92" s="44">
        <f>IF(卡牌数值表!N92=0,"",卡牌数值表!N92)</f>
        <v>9.87</v>
      </c>
      <c r="M92" s="44">
        <f>IF(卡牌数值表!O92=0,"",卡牌数值表!O92)</f>
        <v>0.5</v>
      </c>
      <c r="N92" s="44">
        <f>IF(卡牌数值表!P92=0,"",卡牌数值表!P92)</f>
        <v>0.1</v>
      </c>
      <c r="O92" s="44">
        <f>IF(卡牌数值表!Q92=0,"",卡牌数值表!Q92)</f>
        <v>0.94</v>
      </c>
      <c r="P92" s="44">
        <f>IF(卡牌数值表!R92=0,"",卡牌数值表!R92)</f>
        <v>0.61</v>
      </c>
      <c r="Q92" s="44">
        <f>IF(卡牌数值表!S92=0,"",卡牌数值表!S92)</f>
        <v>3</v>
      </c>
      <c r="R92" s="44">
        <f>IF(OR(LEFT(B92,1)="1",LEFT(B92,1)="2"),卡牌数值表!H92,IF(AND(LEFT(B92,1)="4",C92&lt;&gt;5),卡牌数值表!H92,IF(LEFT(B92,1)="4","","")))</f>
        <v>200261</v>
      </c>
      <c r="S92" s="44">
        <f>IF(LEFT(B92,1)="1",IFERROR(INDEX(单位卡分表!K:K,MATCH(B92,单位卡分表!A:A,0)),"未找到"),IF(LEFT(B92,1)="2",IFERROR(INDEX(技能卡分表!K:K,MATCH(B92,技能卡分表!A:A,0)),"未找到"),IF(LEFT(B92,1)="3",IFERROR(INDEX('永久加成分表（废弃）'!K:K,MATCH(B92,'永久加成分表（废弃）'!A:A,0)),"未找到"),IF(LEFT(B92,1)="4",IFERROR(IF(INDEX(组件分表!D:D,MATCH(VALUE(LEFT(B92,4)),组件分表!A:A,0))=5,"",INDEX(组件分表!AB:AB,MATCH(VALUE(LEFT(B92,4)),组件分表!A:A,0))),"未找到"),"不匹配"))))</f>
        <v>7</v>
      </c>
      <c r="T92" s="44">
        <f>IF(LEFT(B92,1)="1",IFERROR(INDEX(单位卡分表!L:L,MATCH(B92,单位卡分表!A:A,0)),"未找到"),IF(LEFT(B92,1)="2",IFERROR(INDEX(技能卡分表!L:L,MATCH(B92,技能卡分表!A:A,0)),"未找到"),IF(LEFT(B92,1)="3",IFERROR(INDEX('永久加成分表（废弃）'!L:L,MATCH(B92,'永久加成分表（废弃）'!A:A,0)),"未找到"),IF(LEFT(B92,1)="4",IFERROR(IF(INDEX(组件分表!D:D,MATCH(VALUE(LEFT(B92,4)),组件分表!A:A,0))=5,"",INDEX(组件分表!AC:AC,MATCH(VALUE(LEFT(B92,4)),组件分表!A:A,0))),"未找到"),"不匹配"))))</f>
        <v>8.5</v>
      </c>
      <c r="U92" s="44"/>
      <c r="V92" s="44"/>
      <c r="W92" s="44">
        <f>IF(LEFT(B92,1)="1",IFERROR(IF(INDEX(单位卡分表!W:W,MATCH(B92,单位卡分表!A:A,0))=0,"",INDEX(单位卡分表!W:W,MATCH(B92,单位卡分表!A:A,0))),"未找到"),IF(LEFT(B92,1)="2",IFERROR(IF(INDEX(技能卡分表!W:W,MATCH(B92,技能卡分表!A:A,0))=0,"",INDEX(技能卡分表!W:W,MATCH(B92,技能卡分表!A:A,0))),"未找到"),IF(LEFT(B92,1)="3",IFERROR(IF(INDEX('永久加成分表（废弃）'!U:U,MATCH(B92,'永久加成分表（废弃）'!A:A,0))=0,"",INDEX('永久加成分表（废弃）'!U:U,MATCH(B92,'永久加成分表（废弃）'!A:A,0))),"未找到"),IF(LEFT(B92,1)="4",IFERROR(IF(INDEX("",MATCH(VALUE(LEFT(B92,4)),组件分表!A:A,0))=0,"",INDEX("",MATCH(VALUE(LEFT(B92,4)),组件分表!A:A,0))),"未找到"),"不匹配"))))</f>
        <v>8</v>
      </c>
      <c r="X92" s="44" t="str">
        <f>IF(LEFT(B92,1)="1",IFERROR(IF(INDEX(单位卡分表!X:X,MATCH(B92,单位卡分表!A:A,0))=0,"",INDEX(单位卡分表!X:X,MATCH(B92,单位卡分表!A:A,0))),"未找到"),IF(LEFT(B92,1)="2",IFERROR(IF(INDEX(技能卡分表!X:X,MATCH(B92,技能卡分表!A:A,0))=0,"",INDEX(技能卡分表!X:X,MATCH(B92,技能卡分表!A:A,0))),"未找到"),IF(LEFT(B92,1)="3",IFERROR(IF(INDEX('永久加成分表（废弃）'!V:V,MATCH(B92,'永久加成分表（废弃）'!A:A,0))=0,"",INDEX('永久加成分表（废弃）'!V:V,MATCH(B92,'永久加成分表（废弃）'!A:A,0))),"未找到"),IF(LEFT(B92,1)="4",IFERROR(IF(INDEX("",MATCH(VALUE(LEFT(B92,4)),组件分表!A:A,0))=0,"",INDEX("",MATCH(VALUE(LEFT(B92,4)),组件分表!A:A,0))),"未找到"),"不匹配"))))</f>
        <v/>
      </c>
      <c r="Y92" s="44" t="str">
        <f>IF(LEFT(B92,1)="1",IFERROR(IF(INDEX(单位卡分表!Y:Y,MATCH(B92,单位卡分表!A:A,0))=0,"",INDEX(单位卡分表!Y:Y,MATCH(B92,单位卡分表!A:A,0))),"未找到"),IF(LEFT(B92,1)="2",IFERROR(IF(INDEX(技能卡分表!Y:Y,MATCH(B92,技能卡分表!A:A,0))=0,"",INDEX(技能卡分表!Y:Y,MATCH(B92,技能卡分表!A:A,0))),"未找到"),IF(LEFT(B92,1)="3",IFERROR(IF(INDEX('永久加成分表（废弃）'!W:W,MATCH(B92,'永久加成分表（废弃）'!A:A,0))=0,"",INDEX('永久加成分表（废弃）'!W:W,MATCH(B92,'永久加成分表（废弃）'!A:A,0))),"未找到"),IF(LEFT(B92,1)="4",IFERROR(IF(INDEX("",MATCH(VALUE(LEFT(B92,4)),组件分表!A:A,0))=0,"",INDEX("",MATCH(VALUE(LEFT(B92,4)),组件分表!A:A,0))),"未找到"),"不匹配"))))</f>
        <v/>
      </c>
      <c r="Z92" s="44" t="str">
        <f>IF(LEFT(B92,1)="1",IFERROR(IF(INDEX("",MATCH(B92,单位卡分表!A:A,0))=0,"",INDEX("",MATCH(B92,单位卡分表!A:A,0))),"未找到"),IF(LEFT(B92,1)="2",IFERROR(IF(INDEX(技能卡分表!Z:Z,MATCH(B92,技能卡分表!A:A,0))=0,"",INDEX(技能卡分表!Z:Z,MATCH(B92,技能卡分表!A:A,0))),"未找到"),IF(LEFT(B92,1)="3",IFERROR(IF(INDEX('永久加成分表（废弃）'!X:X,MATCH(B92,'永久加成分表（废弃）'!A:A,0))=0,"",INDEX('永久加成分表（废弃）'!X:X,MATCH(B92,'永久加成分表（废弃）'!A:A,0))),"未找到"),IF(LEFT(B92,1)="4",IFERROR(IF(INDEX(组件分表!U:U,MATCH(VALUE(LEFT(B92,4)),组件分表!A:A,0))=0,"",INDEX(组件分表!U:U,MATCH(VALUE(LEFT(B92,4)),组件分表!A:A,0))),"未找到"),"不匹配"))))</f>
        <v/>
      </c>
      <c r="AA92" s="44" t="str">
        <f>IF(LEFT(B92,1)="1",IFERROR(IF(INDEX("",MATCH(B92,单位卡分表!A:A,0))=0,"",INDEX("",MATCH(B92,单位卡分表!A:A,0))),"未找到"),IF(LEFT(B92,1)="2",IFERROR(IF(INDEX(技能卡分表!AA:AA,MATCH(B92,技能卡分表!A:A,0))=0,"",INDEX(技能卡分表!AA:AA,MATCH(B92,技能卡分表!A:A,0))),"未找到"),IF(LEFT(B92,1)="3",IFERROR(IF(INDEX("",MATCH(B92,'永久加成分表（废弃）'!A:A,0))=0,"",INDEX("",MATCH(B92,'永久加成分表（废弃）'!A:A,0))),"未找到"),IF(LEFT(B92,1)="4",IFERROR(IF(INDEX("",MATCH(VALUE(LEFT(B92,4)),组件分表!A:A,0))=0,"",INDEX("",MATCH(VALUE(LEFT(B92,4)),组件分表!A:A,0))),"未找到"),"不匹配"))))</f>
        <v/>
      </c>
      <c r="AB92" s="44">
        <f>IF(LEFT(B92,1)="1",IFERROR(INDEX(单位卡分表!I:I,MATCH(B92,单位卡分表!A:A,0)),"未找到"),IF(LEFT(B92,1)="2",IFERROR(INDEX(技能卡分表!I:I,MATCH(B92,技能卡分表!A:A,0)),"未找到"),IF(LEFT(B92,1)="3",IFERROR(INDEX('永久加成分表（废弃）'!I:I,MATCH(B92,'永久加成分表（废弃）'!A:A,0)),"未找到"),IF(LEFT(B92,1)="4",IFERROR(INDEX(组件分表!I:I,MATCH(VALUE(LEFT(B92,4)),组件分表!A:A,0)),"未找到"),"不匹配"))))</f>
        <v>0</v>
      </c>
      <c r="AC92" s="44" t="str">
        <f>IF(LEFT(B92,1)="1",IF(INDEX(单位卡分表!N:N,MATCH(B92,单位卡分表!A:A,0))=0,"",INDEX(单位卡分表!N:N,MATCH(B92,单位卡分表!A:A,0))),IF(AND(LEFT(B92,1)="4",C92=5),B92*100+1,""))</f>
        <v/>
      </c>
    </row>
    <row r="93" spans="1:29">
      <c r="A93" s="44" t="str">
        <f>IF(卡牌数值表!D93=0,"",卡牌数值表!D93)</f>
        <v>##</v>
      </c>
      <c r="B93" s="44">
        <f>卡牌数值表!C93</f>
        <v>20027</v>
      </c>
      <c r="C93" s="44">
        <f>IF(LEFT(B93,1)="1",IFERROR(INDEX(单位卡分表!C:C,MATCH(B93,单位卡分表!A:A,0)),"未找到"),IF(LEFT(B93,1)="2",IFERROR(INDEX(技能卡分表!C:C,MATCH(B93,技能卡分表!A:A,0)),"未找到"),IF(LEFT(B93,1)="3",IFERROR(INDEX('永久加成分表（废弃）'!C:C,MATCH(B93,'永久加成分表（废弃）'!A:A,0)),"未找到"),IF(LEFT(B93,1)="4",IFERROR(INDEX(组件分表!D:D,MATCH(VALUE(LEFT(B93,4)),组件分表!A:A,0)),"未找到"),"不匹配"))))</f>
        <v>2</v>
      </c>
      <c r="D93" s="44">
        <f>IF(LEFT(B93,1)="1",IFERROR(INDEX(单位卡分表!E:E,MATCH(B93,单位卡分表!A:A,0)),"未找到"),IF(LEFT(B93,1)="2",IFERROR(INDEX(技能卡分表!E:E,MATCH(B93,技能卡分表!A:A,0)),"未找到"),IF(LEFT(B93,1)="3",IFERROR(INDEX('永久加成分表（废弃）'!E:E,MATCH(B93,'永久加成分表（废弃）'!A:A,0)),"未找到"),IF(LEFT(B93,1)="4",IFERROR(IF(INDEX(组件分表!D:D,MATCH(VALUE(LEFT(B93,4)),组件分表!A:A,0))=5,"",INDEX(组件分表!Y:Y,MATCH(VALUE(LEFT(B93,4)),组件分表!A:A,0))),"未找到"),"不匹配"))))</f>
        <v>1</v>
      </c>
      <c r="E93" s="44">
        <f t="shared" si="1"/>
        <v>27</v>
      </c>
      <c r="F93" s="44">
        <f>IF(LEFT(B93,1)="1",IFERROR(INDEX(单位卡分表!AL:AL,MATCH(B93,单位卡分表!A:A,0)),"未找到"),IF(LEFT(B93,1)="2",IFERROR(INDEX(技能卡分表!AJ:AJ,MATCH(B93,技能卡分表!A:A,0)),"未找到"),IF(LEFT(B93,1)="3",IFERROR(INDEX('永久加成分表（废弃）'!AC:AC,MATCH(B93,'永久加成分表（废弃）'!A:A,0)),"未找到"),IF(LEFT(B93,1)="4",IFERROR(IF(INDEX(组件分表!D:D,MATCH(VALUE(LEFT(B93,4)),组件分表!A:A,0))=5,"",INDEX(组件分表!Z:Z,MATCH(VALUE(LEFT(B93,4)),组件分表!A:A,0))),"未找到"),"不匹配"))))</f>
        <v>0</v>
      </c>
      <c r="G93" s="44">
        <f>IF(LEFT($B93,1)="1",IFERROR(INDEX(单位卡分表!F:F,MATCH($B93,单位卡分表!A:A,0)),"未找到"),IF(LEFT($B93,1)="2",IFERROR(INDEX(技能卡分表!F:F,MATCH($B93,技能卡分表!A:A,0)),"未找到"),IF(LEFT($B93,1)="3",IFERROR(INDEX('永久加成分表（废弃）'!F:F,MATCH($B93,'永久加成分表（废弃）'!A:A,0)),"未找到"),IF(LEFT($B93,1)="4",IFERROR(IF(INDEX(组件分表!D:D,MATCH(VALUE(LEFT($B93,4)),组件分表!A:A,0))=5,"",INDEX(组件分表!AA:AA,MATCH(VALUE(LEFT($B93,4)),组件分表!A:A,0))),"未找到"),"不匹配"))))</f>
        <v>2</v>
      </c>
      <c r="H93" s="44">
        <f>IF(LEFT($B93,1)="1",IFERROR(INDEX(单位卡分表!H:H,MATCH($B93,单位卡分表!A:A,0)),"未找到"),IF(LEFT($B93,1)="2",IFERROR(INDEX(技能卡分表!H:H,MATCH($B93,技能卡分表!A:A,0)),"未找到"),IF(LEFT($B93,1)="3",IFERROR(INDEX('永久加成分表（废弃）'!H:H,MATCH($B93,'永久加成分表（废弃）'!A:A,0)),"未找到"),IF(LEFT($B93,1)="4",RIGHT($B93,1),"不匹配"))))</f>
        <v>3</v>
      </c>
      <c r="I93" s="44">
        <f>卡牌数值表!J93</f>
        <v>0</v>
      </c>
      <c r="J93" s="44" t="str">
        <f>IF(卡牌数值表!L93=0,"",卡牌数值表!L93)</f>
        <v/>
      </c>
      <c r="K93" s="44" t="str">
        <f>IF(卡牌数值表!M93=0,"",卡牌数值表!M93)</f>
        <v/>
      </c>
      <c r="L93" s="44">
        <f>IF(卡牌数值表!N93=0,"",卡牌数值表!N93)</f>
        <v>9.87</v>
      </c>
      <c r="M93" s="44">
        <f>IF(卡牌数值表!O93=0,"",卡牌数值表!O93)</f>
        <v>0.5</v>
      </c>
      <c r="N93" s="44">
        <f>IF(卡牌数值表!P93=0,"",卡牌数值表!P93)</f>
        <v>0.1</v>
      </c>
      <c r="O93" s="44">
        <f>IF(卡牌数值表!Q93=0,"",卡牌数值表!Q93)</f>
        <v>0.94</v>
      </c>
      <c r="P93" s="44">
        <f>IF(卡牌数值表!R93=0,"",卡牌数值表!R93)</f>
        <v>0.61</v>
      </c>
      <c r="Q93" s="44">
        <f>IF(卡牌数值表!S93=0,"",卡牌数值表!S93)</f>
        <v>3</v>
      </c>
      <c r="R93" s="44">
        <f>IF(OR(LEFT(B93,1)="1",LEFT(B93,1)="2"),卡牌数值表!H93,IF(AND(LEFT(B93,1)="4",C93&lt;&gt;5),卡牌数值表!H93,IF(LEFT(B93,1)="4","","")))</f>
        <v>200271</v>
      </c>
      <c r="S93" s="44">
        <f>IF(LEFT(B93,1)="1",IFERROR(INDEX(单位卡分表!K:K,MATCH(B93,单位卡分表!A:A,0)),"未找到"),IF(LEFT(B93,1)="2",IFERROR(INDEX(技能卡分表!K:K,MATCH(B93,技能卡分表!A:A,0)),"未找到"),IF(LEFT(B93,1)="3",IFERROR(INDEX('永久加成分表（废弃）'!K:K,MATCH(B93,'永久加成分表（废弃）'!A:A,0)),"未找到"),IF(LEFT(B93,1)="4",IFERROR(IF(INDEX(组件分表!D:D,MATCH(VALUE(LEFT(B93,4)),组件分表!A:A,0))=5,"",INDEX(组件分表!AB:AB,MATCH(VALUE(LEFT(B93,4)),组件分表!A:A,0))),"未找到"),"不匹配"))))</f>
        <v>5</v>
      </c>
      <c r="T93" s="44">
        <f>IF(LEFT(B93,1)="1",IFERROR(INDEX(单位卡分表!L:L,MATCH(B93,单位卡分表!A:A,0)),"未找到"),IF(LEFT(B93,1)="2",IFERROR(INDEX(技能卡分表!L:L,MATCH(B93,技能卡分表!A:A,0)),"未找到"),IF(LEFT(B93,1)="3",IFERROR(INDEX('永久加成分表（废弃）'!L:L,MATCH(B93,'永久加成分表（废弃）'!A:A,0)),"未找到"),IF(LEFT(B93,1)="4",IFERROR(IF(INDEX(组件分表!D:D,MATCH(VALUE(LEFT(B93,4)),组件分表!A:A,0))=5,"",INDEX(组件分表!AC:AC,MATCH(VALUE(LEFT(B93,4)),组件分表!A:A,0))),"未找到"),"不匹配"))))</f>
        <v>2</v>
      </c>
      <c r="U93" s="44"/>
      <c r="V93" s="44"/>
      <c r="W93" s="44">
        <f>IF(LEFT(B93,1)="1",IFERROR(IF(INDEX(单位卡分表!W:W,MATCH(B93,单位卡分表!A:A,0))=0,"",INDEX(单位卡分表!W:W,MATCH(B93,单位卡分表!A:A,0))),"未找到"),IF(LEFT(B93,1)="2",IFERROR(IF(INDEX(技能卡分表!W:W,MATCH(B93,技能卡分表!A:A,0))=0,"",INDEX(技能卡分表!W:W,MATCH(B93,技能卡分表!A:A,0))),"未找到"),IF(LEFT(B93,1)="3",IFERROR(IF(INDEX('永久加成分表（废弃）'!U:U,MATCH(B93,'永久加成分表（废弃）'!A:A,0))=0,"",INDEX('永久加成分表（废弃）'!U:U,MATCH(B93,'永久加成分表（废弃）'!A:A,0))),"未找到"),IF(LEFT(B93,1)="4",IFERROR(IF(INDEX("",MATCH(VALUE(LEFT(B93,4)),组件分表!A:A,0))=0,"",INDEX("",MATCH(VALUE(LEFT(B93,4)),组件分表!A:A,0))),"未找到"),"不匹配"))))</f>
        <v>36</v>
      </c>
      <c r="X93" s="44" t="str">
        <f>IF(LEFT(B93,1)="1",IFERROR(IF(INDEX(单位卡分表!X:X,MATCH(B93,单位卡分表!A:A,0))=0,"",INDEX(单位卡分表!X:X,MATCH(B93,单位卡分表!A:A,0))),"未找到"),IF(LEFT(B93,1)="2",IFERROR(IF(INDEX(技能卡分表!X:X,MATCH(B93,技能卡分表!A:A,0))=0,"",INDEX(技能卡分表!X:X,MATCH(B93,技能卡分表!A:A,0))),"未找到"),IF(LEFT(B93,1)="3",IFERROR(IF(INDEX('永久加成分表（废弃）'!V:V,MATCH(B93,'永久加成分表（废弃）'!A:A,0))=0,"",INDEX('永久加成分表（废弃）'!V:V,MATCH(B93,'永久加成分表（废弃）'!A:A,0))),"未找到"),IF(LEFT(B93,1)="4",IFERROR(IF(INDEX("",MATCH(VALUE(LEFT(B93,4)),组件分表!A:A,0))=0,"",INDEX("",MATCH(VALUE(LEFT(B93,4)),组件分表!A:A,0))),"未找到"),"不匹配"))))</f>
        <v/>
      </c>
      <c r="Y93" s="44" t="str">
        <f>IF(LEFT(B93,1)="1",IFERROR(IF(INDEX(单位卡分表!Y:Y,MATCH(B93,单位卡分表!A:A,0))=0,"",INDEX(单位卡分表!Y:Y,MATCH(B93,单位卡分表!A:A,0))),"未找到"),IF(LEFT(B93,1)="2",IFERROR(IF(INDEX(技能卡分表!Y:Y,MATCH(B93,技能卡分表!A:A,0))=0,"",INDEX(技能卡分表!Y:Y,MATCH(B93,技能卡分表!A:A,0))),"未找到"),IF(LEFT(B93,1)="3",IFERROR(IF(INDEX('永久加成分表（废弃）'!W:W,MATCH(B93,'永久加成分表（废弃）'!A:A,0))=0,"",INDEX('永久加成分表（废弃）'!W:W,MATCH(B93,'永久加成分表（废弃）'!A:A,0))),"未找到"),IF(LEFT(B93,1)="4",IFERROR(IF(INDEX("",MATCH(VALUE(LEFT(B93,4)),组件分表!A:A,0))=0,"",INDEX("",MATCH(VALUE(LEFT(B93,4)),组件分表!A:A,0))),"未找到"),"不匹配"))))</f>
        <v/>
      </c>
      <c r="Z93" s="44" t="str">
        <f>IF(LEFT(B93,1)="1",IFERROR(IF(INDEX("",MATCH(B93,单位卡分表!A:A,0))=0,"",INDEX("",MATCH(B93,单位卡分表!A:A,0))),"未找到"),IF(LEFT(B93,1)="2",IFERROR(IF(INDEX(技能卡分表!Z:Z,MATCH(B93,技能卡分表!A:A,0))=0,"",INDEX(技能卡分表!Z:Z,MATCH(B93,技能卡分表!A:A,0))),"未找到"),IF(LEFT(B93,1)="3",IFERROR(IF(INDEX('永久加成分表（废弃）'!X:X,MATCH(B93,'永久加成分表（废弃）'!A:A,0))=0,"",INDEX('永久加成分表（废弃）'!X:X,MATCH(B93,'永久加成分表（废弃）'!A:A,0))),"未找到"),IF(LEFT(B93,1)="4",IFERROR(IF(INDEX(组件分表!U:U,MATCH(VALUE(LEFT(B93,4)),组件分表!A:A,0))=0,"",INDEX(组件分表!U:U,MATCH(VALUE(LEFT(B93,4)),组件分表!A:A,0))),"未找到"),"不匹配"))))</f>
        <v/>
      </c>
      <c r="AA93" s="44" t="str">
        <f>IF(LEFT(B93,1)="1",IFERROR(IF(INDEX("",MATCH(B93,单位卡分表!A:A,0))=0,"",INDEX("",MATCH(B93,单位卡分表!A:A,0))),"未找到"),IF(LEFT(B93,1)="2",IFERROR(IF(INDEX(技能卡分表!AA:AA,MATCH(B93,技能卡分表!A:A,0))=0,"",INDEX(技能卡分表!AA:AA,MATCH(B93,技能卡分表!A:A,0))),"未找到"),IF(LEFT(B93,1)="3",IFERROR(IF(INDEX("",MATCH(B93,'永久加成分表（废弃）'!A:A,0))=0,"",INDEX("",MATCH(B93,'永久加成分表（废弃）'!A:A,0))),"未找到"),IF(LEFT(B93,1)="4",IFERROR(IF(INDEX("",MATCH(VALUE(LEFT(B93,4)),组件分表!A:A,0))=0,"",INDEX("",MATCH(VALUE(LEFT(B93,4)),组件分表!A:A,0))),"未找到"),"不匹配"))))</f>
        <v/>
      </c>
      <c r="AB93" s="44">
        <f>IF(LEFT(B93,1)="1",IFERROR(INDEX(单位卡分表!I:I,MATCH(B93,单位卡分表!A:A,0)),"未找到"),IF(LEFT(B93,1)="2",IFERROR(INDEX(技能卡分表!I:I,MATCH(B93,技能卡分表!A:A,0)),"未找到"),IF(LEFT(B93,1)="3",IFERROR(INDEX('永久加成分表（废弃）'!I:I,MATCH(B93,'永久加成分表（废弃）'!A:A,0)),"未找到"),IF(LEFT(B93,1)="4",IFERROR(INDEX(组件分表!I:I,MATCH(VALUE(LEFT(B93,4)),组件分表!A:A,0)),"未找到"),"不匹配"))))</f>
        <v>0</v>
      </c>
      <c r="AC93" s="44" t="str">
        <f>IF(LEFT(B93,1)="1",IF(INDEX(单位卡分表!N:N,MATCH(B93,单位卡分表!A:A,0))=0,"",INDEX(单位卡分表!N:N,MATCH(B93,单位卡分表!A:A,0))),IF(AND(LEFT(B93,1)="4",C93=5),B93*100+1,""))</f>
        <v/>
      </c>
    </row>
    <row r="94" spans="1:29">
      <c r="A94" s="44" t="str">
        <f>IF(卡牌数值表!D94=0,"",卡牌数值表!D94)</f>
        <v>##</v>
      </c>
      <c r="B94" s="44">
        <f>卡牌数值表!C94</f>
        <v>20028</v>
      </c>
      <c r="C94" s="44">
        <f>IF(LEFT(B94,1)="1",IFERROR(INDEX(单位卡分表!C:C,MATCH(B94,单位卡分表!A:A,0)),"未找到"),IF(LEFT(B94,1)="2",IFERROR(INDEX(技能卡分表!C:C,MATCH(B94,技能卡分表!A:A,0)),"未找到"),IF(LEFT(B94,1)="3",IFERROR(INDEX('永久加成分表（废弃）'!C:C,MATCH(B94,'永久加成分表（废弃）'!A:A,0)),"未找到"),IF(LEFT(B94,1)="4",IFERROR(INDEX(组件分表!D:D,MATCH(VALUE(LEFT(B94,4)),组件分表!A:A,0)),"未找到"),"不匹配"))))</f>
        <v>2</v>
      </c>
      <c r="D94" s="44">
        <f>IF(LEFT(B94,1)="1",IFERROR(INDEX(单位卡分表!E:E,MATCH(B94,单位卡分表!A:A,0)),"未找到"),IF(LEFT(B94,1)="2",IFERROR(INDEX(技能卡分表!E:E,MATCH(B94,技能卡分表!A:A,0)),"未找到"),IF(LEFT(B94,1)="3",IFERROR(INDEX('永久加成分表（废弃）'!E:E,MATCH(B94,'永久加成分表（废弃）'!A:A,0)),"未找到"),IF(LEFT(B94,1)="4",IFERROR(IF(INDEX(组件分表!D:D,MATCH(VALUE(LEFT(B94,4)),组件分表!A:A,0))=5,"",INDEX(组件分表!Y:Y,MATCH(VALUE(LEFT(B94,4)),组件分表!A:A,0))),"未找到"),"不匹配"))))</f>
        <v>1</v>
      </c>
      <c r="E94" s="44">
        <f t="shared" si="1"/>
        <v>28</v>
      </c>
      <c r="F94" s="44">
        <f>IF(LEFT(B94,1)="1",IFERROR(INDEX(单位卡分表!AL:AL,MATCH(B94,单位卡分表!A:A,0)),"未找到"),IF(LEFT(B94,1)="2",IFERROR(INDEX(技能卡分表!AJ:AJ,MATCH(B94,技能卡分表!A:A,0)),"未找到"),IF(LEFT(B94,1)="3",IFERROR(INDEX('永久加成分表（废弃）'!AC:AC,MATCH(B94,'永久加成分表（废弃）'!A:A,0)),"未找到"),IF(LEFT(B94,1)="4",IFERROR(IF(INDEX(组件分表!D:D,MATCH(VALUE(LEFT(B94,4)),组件分表!A:A,0))=5,"",INDEX(组件分表!Z:Z,MATCH(VALUE(LEFT(B94,4)),组件分表!A:A,0))),"未找到"),"不匹配"))))</f>
        <v>1</v>
      </c>
      <c r="G94" s="44">
        <f>IF(LEFT($B94,1)="1",IFERROR(INDEX(单位卡分表!F:F,MATCH($B94,单位卡分表!A:A,0)),"未找到"),IF(LEFT($B94,1)="2",IFERROR(INDEX(技能卡分表!F:F,MATCH($B94,技能卡分表!A:A,0)),"未找到"),IF(LEFT($B94,1)="3",IFERROR(INDEX('永久加成分表（废弃）'!F:F,MATCH($B94,'永久加成分表（废弃）'!A:A,0)),"未找到"),IF(LEFT($B94,1)="4",IFERROR(IF(INDEX(组件分表!D:D,MATCH(VALUE(LEFT($B94,4)),组件分表!A:A,0))=5,"",INDEX(组件分表!AA:AA,MATCH(VALUE(LEFT($B94,4)),组件分表!A:A,0))),"未找到"),"不匹配"))))</f>
        <v>3</v>
      </c>
      <c r="H94" s="44">
        <f>IF(LEFT($B94,1)="1",IFERROR(INDEX(单位卡分表!H:H,MATCH($B94,单位卡分表!A:A,0)),"未找到"),IF(LEFT($B94,1)="2",IFERROR(INDEX(技能卡分表!H:H,MATCH($B94,技能卡分表!A:A,0)),"未找到"),IF(LEFT($B94,1)="3",IFERROR(INDEX('永久加成分表（废弃）'!H:H,MATCH($B94,'永久加成分表（废弃）'!A:A,0)),"未找到"),IF(LEFT($B94,1)="4",RIGHT($B94,1),"不匹配"))))</f>
        <v>3</v>
      </c>
      <c r="I94" s="44">
        <f>卡牌数值表!J94</f>
        <v>0</v>
      </c>
      <c r="J94" s="44" t="str">
        <f>IF(卡牌数值表!L94=0,"",卡牌数值表!L94)</f>
        <v/>
      </c>
      <c r="K94" s="44" t="str">
        <f>IF(卡牌数值表!M94=0,"",卡牌数值表!M94)</f>
        <v/>
      </c>
      <c r="L94" s="44">
        <f>IF(卡牌数值表!N94=0,"",卡牌数值表!N94)</f>
        <v>5</v>
      </c>
      <c r="M94" s="44">
        <f>IF(卡牌数值表!O94=0,"",卡牌数值表!O94)</f>
        <v>0.5</v>
      </c>
      <c r="N94" s="44">
        <f>IF(卡牌数值表!P94=0,"",卡牌数值表!P94)</f>
        <v>0.1</v>
      </c>
      <c r="O94" s="44">
        <f>IF(卡牌数值表!Q94=0,"",卡牌数值表!Q94)</f>
        <v>0.94</v>
      </c>
      <c r="P94" s="44">
        <f>IF(卡牌数值表!R94=0,"",卡牌数值表!R94)</f>
        <v>0.61</v>
      </c>
      <c r="Q94" s="44">
        <f>IF(卡牌数值表!S94=0,"",卡牌数值表!S94)</f>
        <v>3</v>
      </c>
      <c r="R94" s="44">
        <f>IF(OR(LEFT(B94,1)="1",LEFT(B94,1)="2"),卡牌数值表!H94,IF(AND(LEFT(B94,1)="4",C94&lt;&gt;5),卡牌数值表!H94,IF(LEFT(B94,1)="4","","")))</f>
        <v>200281</v>
      </c>
      <c r="S94" s="44">
        <f>IF(LEFT(B94,1)="1",IFERROR(INDEX(单位卡分表!K:K,MATCH(B94,单位卡分表!A:A,0)),"未找到"),IF(LEFT(B94,1)="2",IFERROR(INDEX(技能卡分表!K:K,MATCH(B94,技能卡分表!A:A,0)),"未找到"),IF(LEFT(B94,1)="3",IFERROR(INDEX('永久加成分表（废弃）'!K:K,MATCH(B94,'永久加成分表（废弃）'!A:A,0)),"未找到"),IF(LEFT(B94,1)="4",IFERROR(IF(INDEX(组件分表!D:D,MATCH(VALUE(LEFT(B94,4)),组件分表!A:A,0))=5,"",INDEX(组件分表!AB:AB,MATCH(VALUE(LEFT(B94,4)),组件分表!A:A,0))),"未找到"),"不匹配"))))</f>
        <v>4</v>
      </c>
      <c r="T94" s="44">
        <f>IF(LEFT(B94,1)="1",IFERROR(INDEX(单位卡分表!L:L,MATCH(B94,单位卡分表!A:A,0)),"未找到"),IF(LEFT(B94,1)="2",IFERROR(INDEX(技能卡分表!L:L,MATCH(B94,技能卡分表!A:A,0)),"未找到"),IF(LEFT(B94,1)="3",IFERROR(INDEX('永久加成分表（废弃）'!L:L,MATCH(B94,'永久加成分表（废弃）'!A:A,0)),"未找到"),IF(LEFT(B94,1)="4",IFERROR(IF(INDEX(组件分表!D:D,MATCH(VALUE(LEFT(B94,4)),组件分表!A:A,0))=5,"",INDEX(组件分表!AC:AC,MATCH(VALUE(LEFT(B94,4)),组件分表!A:A,0))),"未找到"),"不匹配"))))</f>
        <v>5</v>
      </c>
      <c r="U94" s="44"/>
      <c r="V94" s="44"/>
      <c r="W94" s="44">
        <f>IF(LEFT(B94,1)="1",IFERROR(IF(INDEX(单位卡分表!W:W,MATCH(B94,单位卡分表!A:A,0))=0,"",INDEX(单位卡分表!W:W,MATCH(B94,单位卡分表!A:A,0))),"未找到"),IF(LEFT(B94,1)="2",IFERROR(IF(INDEX(技能卡分表!W:W,MATCH(B94,技能卡分表!A:A,0))=0,"",INDEX(技能卡分表!W:W,MATCH(B94,技能卡分表!A:A,0))),"未找到"),IF(LEFT(B94,1)="3",IFERROR(IF(INDEX('永久加成分表（废弃）'!U:U,MATCH(B94,'永久加成分表（废弃）'!A:A,0))=0,"",INDEX('永久加成分表（废弃）'!U:U,MATCH(B94,'永久加成分表（废弃）'!A:A,0))),"未找到"),IF(LEFT(B94,1)="4",IFERROR(IF(INDEX("",MATCH(VALUE(LEFT(B94,4)),组件分表!A:A,0))=0,"",INDEX("",MATCH(VALUE(LEFT(B94,4)),组件分表!A:A,0))),"未找到"),"不匹配"))))</f>
        <v>44</v>
      </c>
      <c r="X94" s="44" t="str">
        <f>IF(LEFT(B94,1)="1",IFERROR(IF(INDEX(单位卡分表!X:X,MATCH(B94,单位卡分表!A:A,0))=0,"",INDEX(单位卡分表!X:X,MATCH(B94,单位卡分表!A:A,0))),"未找到"),IF(LEFT(B94,1)="2",IFERROR(IF(INDEX(技能卡分表!X:X,MATCH(B94,技能卡分表!A:A,0))=0,"",INDEX(技能卡分表!X:X,MATCH(B94,技能卡分表!A:A,0))),"未找到"),IF(LEFT(B94,1)="3",IFERROR(IF(INDEX('永久加成分表（废弃）'!V:V,MATCH(B94,'永久加成分表（废弃）'!A:A,0))=0,"",INDEX('永久加成分表（废弃）'!V:V,MATCH(B94,'永久加成分表（废弃）'!A:A,0))),"未找到"),IF(LEFT(B94,1)="4",IFERROR(IF(INDEX("",MATCH(VALUE(LEFT(B94,4)),组件分表!A:A,0))=0,"",INDEX("",MATCH(VALUE(LEFT(B94,4)),组件分表!A:A,0))),"未找到"),"不匹配"))))</f>
        <v/>
      </c>
      <c r="Y94" s="44" t="str">
        <f>IF(LEFT(B94,1)="1",IFERROR(IF(INDEX(单位卡分表!Y:Y,MATCH(B94,单位卡分表!A:A,0))=0,"",INDEX(单位卡分表!Y:Y,MATCH(B94,单位卡分表!A:A,0))),"未找到"),IF(LEFT(B94,1)="2",IFERROR(IF(INDEX(技能卡分表!Y:Y,MATCH(B94,技能卡分表!A:A,0))=0,"",INDEX(技能卡分表!Y:Y,MATCH(B94,技能卡分表!A:A,0))),"未找到"),IF(LEFT(B94,1)="3",IFERROR(IF(INDEX('永久加成分表（废弃）'!W:W,MATCH(B94,'永久加成分表（废弃）'!A:A,0))=0,"",INDEX('永久加成分表（废弃）'!W:W,MATCH(B94,'永久加成分表（废弃）'!A:A,0))),"未找到"),IF(LEFT(B94,1)="4",IFERROR(IF(INDEX("",MATCH(VALUE(LEFT(B94,4)),组件分表!A:A,0))=0,"",INDEX("",MATCH(VALUE(LEFT(B94,4)),组件分表!A:A,0))),"未找到"),"不匹配"))))</f>
        <v/>
      </c>
      <c r="Z94" s="44" t="str">
        <f>IF(LEFT(B94,1)="1",IFERROR(IF(INDEX("",MATCH(B94,单位卡分表!A:A,0))=0,"",INDEX("",MATCH(B94,单位卡分表!A:A,0))),"未找到"),IF(LEFT(B94,1)="2",IFERROR(IF(INDEX(技能卡分表!Z:Z,MATCH(B94,技能卡分表!A:A,0))=0,"",INDEX(技能卡分表!Z:Z,MATCH(B94,技能卡分表!A:A,0))),"未找到"),IF(LEFT(B94,1)="3",IFERROR(IF(INDEX('永久加成分表（废弃）'!X:X,MATCH(B94,'永久加成分表（废弃）'!A:A,0))=0,"",INDEX('永久加成分表（废弃）'!X:X,MATCH(B94,'永久加成分表（废弃）'!A:A,0))),"未找到"),IF(LEFT(B94,1)="4",IFERROR(IF(INDEX(组件分表!U:U,MATCH(VALUE(LEFT(B94,4)),组件分表!A:A,0))=0,"",INDEX(组件分表!U:U,MATCH(VALUE(LEFT(B94,4)),组件分表!A:A,0))),"未找到"),"不匹配"))))</f>
        <v/>
      </c>
      <c r="AA94" s="44" t="str">
        <f>IF(LEFT(B94,1)="1",IFERROR(IF(INDEX("",MATCH(B94,单位卡分表!A:A,0))=0,"",INDEX("",MATCH(B94,单位卡分表!A:A,0))),"未找到"),IF(LEFT(B94,1)="2",IFERROR(IF(INDEX(技能卡分表!AA:AA,MATCH(B94,技能卡分表!A:A,0))=0,"",INDEX(技能卡分表!AA:AA,MATCH(B94,技能卡分表!A:A,0))),"未找到"),IF(LEFT(B94,1)="3",IFERROR(IF(INDEX("",MATCH(B94,'永久加成分表（废弃）'!A:A,0))=0,"",INDEX("",MATCH(B94,'永久加成分表（废弃）'!A:A,0))),"未找到"),IF(LEFT(B94,1)="4",IFERROR(IF(INDEX("",MATCH(VALUE(LEFT(B94,4)),组件分表!A:A,0))=0,"",INDEX("",MATCH(VALUE(LEFT(B94,4)),组件分表!A:A,0))),"未找到"),"不匹配"))))</f>
        <v/>
      </c>
      <c r="AB94" s="44">
        <f>IF(LEFT(B94,1)="1",IFERROR(INDEX(单位卡分表!I:I,MATCH(B94,单位卡分表!A:A,0)),"未找到"),IF(LEFT(B94,1)="2",IFERROR(INDEX(技能卡分表!I:I,MATCH(B94,技能卡分表!A:A,0)),"未找到"),IF(LEFT(B94,1)="3",IFERROR(INDEX('永久加成分表（废弃）'!I:I,MATCH(B94,'永久加成分表（废弃）'!A:A,0)),"未找到"),IF(LEFT(B94,1)="4",IFERROR(INDEX(组件分表!I:I,MATCH(VALUE(LEFT(B94,4)),组件分表!A:A,0)),"未找到"),"不匹配"))))</f>
        <v>0</v>
      </c>
      <c r="AC94" s="44" t="str">
        <f>IF(LEFT(B94,1)="1",IF(INDEX(单位卡分表!N:N,MATCH(B94,单位卡分表!A:A,0))=0,"",INDEX(单位卡分表!N:N,MATCH(B94,单位卡分表!A:A,0))),IF(AND(LEFT(B94,1)="4",C94=5),B94*100+1,""))</f>
        <v/>
      </c>
    </row>
    <row r="95" spans="1:29">
      <c r="A95" s="44" t="str">
        <f>IF(卡牌数值表!D95=0,"",卡牌数值表!D95)</f>
        <v>##</v>
      </c>
      <c r="B95" s="44">
        <f>卡牌数值表!C95</f>
        <v>20029</v>
      </c>
      <c r="C95" s="44">
        <f>IF(LEFT(B95,1)="1",IFERROR(INDEX(单位卡分表!C:C,MATCH(B95,单位卡分表!A:A,0)),"未找到"),IF(LEFT(B95,1)="2",IFERROR(INDEX(技能卡分表!C:C,MATCH(B95,技能卡分表!A:A,0)),"未找到"),IF(LEFT(B95,1)="3",IFERROR(INDEX('永久加成分表（废弃）'!C:C,MATCH(B95,'永久加成分表（废弃）'!A:A,0)),"未找到"),IF(LEFT(B95,1)="4",IFERROR(INDEX(组件分表!D:D,MATCH(VALUE(LEFT(B95,4)),组件分表!A:A,0)),"未找到"),"不匹配"))))</f>
        <v>2</v>
      </c>
      <c r="D95" s="44">
        <f>IF(LEFT(B95,1)="1",IFERROR(INDEX(单位卡分表!E:E,MATCH(B95,单位卡分表!A:A,0)),"未找到"),IF(LEFT(B95,1)="2",IFERROR(INDEX(技能卡分表!E:E,MATCH(B95,技能卡分表!A:A,0)),"未找到"),IF(LEFT(B95,1)="3",IFERROR(INDEX('永久加成分表（废弃）'!E:E,MATCH(B95,'永久加成分表（废弃）'!A:A,0)),"未找到"),IF(LEFT(B95,1)="4",IFERROR(IF(INDEX(组件分表!D:D,MATCH(VALUE(LEFT(B95,4)),组件分表!A:A,0))=5,"",INDEX(组件分表!Y:Y,MATCH(VALUE(LEFT(B95,4)),组件分表!A:A,0))),"未找到"),"不匹配"))))</f>
        <v>1</v>
      </c>
      <c r="E95" s="44">
        <f t="shared" si="1"/>
        <v>29</v>
      </c>
      <c r="F95" s="44">
        <f>IF(LEFT(B95,1)="1",IFERROR(INDEX(单位卡分表!AL:AL,MATCH(B95,单位卡分表!A:A,0)),"未找到"),IF(LEFT(B95,1)="2",IFERROR(INDEX(技能卡分表!AJ:AJ,MATCH(B95,技能卡分表!A:A,0)),"未找到"),IF(LEFT(B95,1)="3",IFERROR(INDEX('永久加成分表（废弃）'!AC:AC,MATCH(B95,'永久加成分表（废弃）'!A:A,0)),"未找到"),IF(LEFT(B95,1)="4",IFERROR(IF(INDEX(组件分表!D:D,MATCH(VALUE(LEFT(B95,4)),组件分表!A:A,0))=5,"",INDEX(组件分表!Z:Z,MATCH(VALUE(LEFT(B95,4)),组件分表!A:A,0))),"未找到"),"不匹配"))))</f>
        <v>0</v>
      </c>
      <c r="G95" s="44">
        <f>IF(LEFT($B95,1)="1",IFERROR(INDEX(单位卡分表!F:F,MATCH($B95,单位卡分表!A:A,0)),"未找到"),IF(LEFT($B95,1)="2",IFERROR(INDEX(技能卡分表!F:F,MATCH($B95,技能卡分表!A:A,0)),"未找到"),IF(LEFT($B95,1)="3",IFERROR(INDEX('永久加成分表（废弃）'!F:F,MATCH($B95,'永久加成分表（废弃）'!A:A,0)),"未找到"),IF(LEFT($B95,1)="4",IFERROR(IF(INDEX(组件分表!D:D,MATCH(VALUE(LEFT($B95,4)),组件分表!A:A,0))=5,"",INDEX(组件分表!AA:AA,MATCH(VALUE(LEFT($B95,4)),组件分表!A:A,0))),"未找到"),"不匹配"))))</f>
        <v>2</v>
      </c>
      <c r="H95" s="44">
        <f>IF(LEFT($B95,1)="1",IFERROR(INDEX(单位卡分表!H:H,MATCH($B95,单位卡分表!A:A,0)),"未找到"),IF(LEFT($B95,1)="2",IFERROR(INDEX(技能卡分表!H:H,MATCH($B95,技能卡分表!A:A,0)),"未找到"),IF(LEFT($B95,1)="3",IFERROR(INDEX('永久加成分表（废弃）'!H:H,MATCH($B95,'永久加成分表（废弃）'!A:A,0)),"未找到"),IF(LEFT($B95,1)="4",RIGHT($B95,1),"不匹配"))))</f>
        <v>3</v>
      </c>
      <c r="I95" s="44">
        <f>卡牌数值表!J95</f>
        <v>0</v>
      </c>
      <c r="J95" s="44" t="str">
        <f>IF(卡牌数值表!L95=0,"",卡牌数值表!L95)</f>
        <v/>
      </c>
      <c r="K95" s="44" t="str">
        <f>IF(卡牌数值表!M95=0,"",卡牌数值表!M95)</f>
        <v/>
      </c>
      <c r="L95" s="44">
        <f>IF(卡牌数值表!N95=0,"",卡牌数值表!N95)</f>
        <v>9.87</v>
      </c>
      <c r="M95" s="44">
        <f>IF(卡牌数值表!O95=0,"",卡牌数值表!O95)</f>
        <v>0.5</v>
      </c>
      <c r="N95" s="44">
        <f>IF(卡牌数值表!P95=0,"",卡牌数值表!P95)</f>
        <v>0.1</v>
      </c>
      <c r="O95" s="44">
        <f>IF(卡牌数值表!Q95=0,"",卡牌数值表!Q95)</f>
        <v>0.94</v>
      </c>
      <c r="P95" s="44">
        <f>IF(卡牌数值表!R95=0,"",卡牌数值表!R95)</f>
        <v>0.61</v>
      </c>
      <c r="Q95" s="44">
        <f>IF(卡牌数值表!S95=0,"",卡牌数值表!S95)</f>
        <v>3</v>
      </c>
      <c r="R95" s="44">
        <f>IF(OR(LEFT(B95,1)="1",LEFT(B95,1)="2"),卡牌数值表!H95,IF(AND(LEFT(B95,1)="4",C95&lt;&gt;5),卡牌数值表!H95,IF(LEFT(B95,1)="4","","")))</f>
        <v>200291</v>
      </c>
      <c r="S95" s="44">
        <f>IF(LEFT(B95,1)="1",IFERROR(INDEX(单位卡分表!K:K,MATCH(B95,单位卡分表!A:A,0)),"未找到"),IF(LEFT(B95,1)="2",IFERROR(INDEX(技能卡分表!K:K,MATCH(B95,技能卡分表!A:A,0)),"未找到"),IF(LEFT(B95,1)="3",IFERROR(INDEX('永久加成分表（废弃）'!K:K,MATCH(B95,'永久加成分表（废弃）'!A:A,0)),"未找到"),IF(LEFT(B95,1)="4",IFERROR(IF(INDEX(组件分表!D:D,MATCH(VALUE(LEFT(B95,4)),组件分表!A:A,0))=5,"",INDEX(组件分表!AB:AB,MATCH(VALUE(LEFT(B95,4)),组件分表!A:A,0))),"未找到"),"不匹配"))))</f>
        <v>5</v>
      </c>
      <c r="T95" s="44">
        <f>IF(LEFT(B95,1)="1",IFERROR(INDEX(单位卡分表!L:L,MATCH(B95,单位卡分表!A:A,0)),"未找到"),IF(LEFT(B95,1)="2",IFERROR(INDEX(技能卡分表!L:L,MATCH(B95,技能卡分表!A:A,0)),"未找到"),IF(LEFT(B95,1)="3",IFERROR(INDEX('永久加成分表（废弃）'!L:L,MATCH(B95,'永久加成分表（废弃）'!A:A,0)),"未找到"),IF(LEFT(B95,1)="4",IFERROR(IF(INDEX(组件分表!D:D,MATCH(VALUE(LEFT(B95,4)),组件分表!A:A,0))=5,"",INDEX(组件分表!AC:AC,MATCH(VALUE(LEFT(B95,4)),组件分表!A:A,0))),"未找到"),"不匹配"))))</f>
        <v>2</v>
      </c>
      <c r="U95" s="44"/>
      <c r="V95" s="44"/>
      <c r="W95" s="44">
        <f>IF(LEFT(B95,1)="1",IFERROR(IF(INDEX(单位卡分表!W:W,MATCH(B95,单位卡分表!A:A,0))=0,"",INDEX(单位卡分表!W:W,MATCH(B95,单位卡分表!A:A,0))),"未找到"),IF(LEFT(B95,1)="2",IFERROR(IF(INDEX(技能卡分表!W:W,MATCH(B95,技能卡分表!A:A,0))=0,"",INDEX(技能卡分表!W:W,MATCH(B95,技能卡分表!A:A,0))),"未找到"),IF(LEFT(B95,1)="3",IFERROR(IF(INDEX('永久加成分表（废弃）'!U:U,MATCH(B95,'永久加成分表（废弃）'!A:A,0))=0,"",INDEX('永久加成分表（废弃）'!U:U,MATCH(B95,'永久加成分表（废弃）'!A:A,0))),"未找到"),IF(LEFT(B95,1)="4",IFERROR(IF(INDEX("",MATCH(VALUE(LEFT(B95,4)),组件分表!A:A,0))=0,"",INDEX("",MATCH(VALUE(LEFT(B95,4)),组件分表!A:A,0))),"未找到"),"不匹配"))))</f>
        <v>54</v>
      </c>
      <c r="X95" s="44" t="str">
        <f>IF(LEFT(B95,1)="1",IFERROR(IF(INDEX(单位卡分表!X:X,MATCH(B95,单位卡分表!A:A,0))=0,"",INDEX(单位卡分表!X:X,MATCH(B95,单位卡分表!A:A,0))),"未找到"),IF(LEFT(B95,1)="2",IFERROR(IF(INDEX(技能卡分表!X:X,MATCH(B95,技能卡分表!A:A,0))=0,"",INDEX(技能卡分表!X:X,MATCH(B95,技能卡分表!A:A,0))),"未找到"),IF(LEFT(B95,1)="3",IFERROR(IF(INDEX('永久加成分表（废弃）'!V:V,MATCH(B95,'永久加成分表（废弃）'!A:A,0))=0,"",INDEX('永久加成分表（废弃）'!V:V,MATCH(B95,'永久加成分表（废弃）'!A:A,0))),"未找到"),IF(LEFT(B95,1)="4",IFERROR(IF(INDEX("",MATCH(VALUE(LEFT(B95,4)),组件分表!A:A,0))=0,"",INDEX("",MATCH(VALUE(LEFT(B95,4)),组件分表!A:A,0))),"未找到"),"不匹配"))))</f>
        <v/>
      </c>
      <c r="Y95" s="44" t="str">
        <f>IF(LEFT(B95,1)="1",IFERROR(IF(INDEX(单位卡分表!Y:Y,MATCH(B95,单位卡分表!A:A,0))=0,"",INDEX(单位卡分表!Y:Y,MATCH(B95,单位卡分表!A:A,0))),"未找到"),IF(LEFT(B95,1)="2",IFERROR(IF(INDEX(技能卡分表!Y:Y,MATCH(B95,技能卡分表!A:A,0))=0,"",INDEX(技能卡分表!Y:Y,MATCH(B95,技能卡分表!A:A,0))),"未找到"),IF(LEFT(B95,1)="3",IFERROR(IF(INDEX('永久加成分表（废弃）'!W:W,MATCH(B95,'永久加成分表（废弃）'!A:A,0))=0,"",INDEX('永久加成分表（废弃）'!W:W,MATCH(B95,'永久加成分表（废弃）'!A:A,0))),"未找到"),IF(LEFT(B95,1)="4",IFERROR(IF(INDEX("",MATCH(VALUE(LEFT(B95,4)),组件分表!A:A,0))=0,"",INDEX("",MATCH(VALUE(LEFT(B95,4)),组件分表!A:A,0))),"未找到"),"不匹配"))))</f>
        <v/>
      </c>
      <c r="Z95" s="44" t="str">
        <f>IF(LEFT(B95,1)="1",IFERROR(IF(INDEX("",MATCH(B95,单位卡分表!A:A,0))=0,"",INDEX("",MATCH(B95,单位卡分表!A:A,0))),"未找到"),IF(LEFT(B95,1)="2",IFERROR(IF(INDEX(技能卡分表!Z:Z,MATCH(B95,技能卡分表!A:A,0))=0,"",INDEX(技能卡分表!Z:Z,MATCH(B95,技能卡分表!A:A,0))),"未找到"),IF(LEFT(B95,1)="3",IFERROR(IF(INDEX('永久加成分表（废弃）'!X:X,MATCH(B95,'永久加成分表（废弃）'!A:A,0))=0,"",INDEX('永久加成分表（废弃）'!X:X,MATCH(B95,'永久加成分表（废弃）'!A:A,0))),"未找到"),IF(LEFT(B95,1)="4",IFERROR(IF(INDEX(组件分表!U:U,MATCH(VALUE(LEFT(B95,4)),组件分表!A:A,0))=0,"",INDEX(组件分表!U:U,MATCH(VALUE(LEFT(B95,4)),组件分表!A:A,0))),"未找到"),"不匹配"))))</f>
        <v/>
      </c>
      <c r="AA95" s="44" t="str">
        <f>IF(LEFT(B95,1)="1",IFERROR(IF(INDEX("",MATCH(B95,单位卡分表!A:A,0))=0,"",INDEX("",MATCH(B95,单位卡分表!A:A,0))),"未找到"),IF(LEFT(B95,1)="2",IFERROR(IF(INDEX(技能卡分表!AA:AA,MATCH(B95,技能卡分表!A:A,0))=0,"",INDEX(技能卡分表!AA:AA,MATCH(B95,技能卡分表!A:A,0))),"未找到"),IF(LEFT(B95,1)="3",IFERROR(IF(INDEX("",MATCH(B95,'永久加成分表（废弃）'!A:A,0))=0,"",INDEX("",MATCH(B95,'永久加成分表（废弃）'!A:A,0))),"未找到"),IF(LEFT(B95,1)="4",IFERROR(IF(INDEX("",MATCH(VALUE(LEFT(B95,4)),组件分表!A:A,0))=0,"",INDEX("",MATCH(VALUE(LEFT(B95,4)),组件分表!A:A,0))),"未找到"),"不匹配"))))</f>
        <v/>
      </c>
      <c r="AB95" s="44">
        <f>IF(LEFT(B95,1)="1",IFERROR(INDEX(单位卡分表!I:I,MATCH(B95,单位卡分表!A:A,0)),"未找到"),IF(LEFT(B95,1)="2",IFERROR(INDEX(技能卡分表!I:I,MATCH(B95,技能卡分表!A:A,0)),"未找到"),IF(LEFT(B95,1)="3",IFERROR(INDEX('永久加成分表（废弃）'!I:I,MATCH(B95,'永久加成分表（废弃）'!A:A,0)),"未找到"),IF(LEFT(B95,1)="4",IFERROR(INDEX(组件分表!I:I,MATCH(VALUE(LEFT(B95,4)),组件分表!A:A,0)),"未找到"),"不匹配"))))</f>
        <v>3</v>
      </c>
      <c r="AC95" s="44" t="str">
        <f>IF(LEFT(B95,1)="1",IF(INDEX(单位卡分表!N:N,MATCH(B95,单位卡分表!A:A,0))=0,"",INDEX(单位卡分表!N:N,MATCH(B95,单位卡分表!A:A,0))),IF(AND(LEFT(B95,1)="4",C95=5),B95*100+1,""))</f>
        <v/>
      </c>
    </row>
    <row r="96" spans="1:29">
      <c r="A96" s="44" t="str">
        <f>IF(卡牌数值表!D96=0,"",卡牌数值表!D96)</f>
        <v/>
      </c>
      <c r="B96" s="44">
        <f>卡牌数值表!C96</f>
        <v>20030</v>
      </c>
      <c r="C96" s="44">
        <f>IF(LEFT(B96,1)="1",IFERROR(INDEX(单位卡分表!C:C,MATCH(B96,单位卡分表!A:A,0)),"未找到"),IF(LEFT(B96,1)="2",IFERROR(INDEX(技能卡分表!C:C,MATCH(B96,技能卡分表!A:A,0)),"未找到"),IF(LEFT(B96,1)="3",IFERROR(INDEX('永久加成分表（废弃）'!C:C,MATCH(B96,'永久加成分表（废弃）'!A:A,0)),"未找到"),IF(LEFT(B96,1)="4",IFERROR(INDEX(组件分表!D:D,MATCH(VALUE(LEFT(B96,4)),组件分表!A:A,0)),"未找到"),"不匹配"))))</f>
        <v>2</v>
      </c>
      <c r="D96" s="44">
        <f>IF(LEFT(B96,1)="1",IFERROR(INDEX(单位卡分表!E:E,MATCH(B96,单位卡分表!A:A,0)),"未找到"),IF(LEFT(B96,1)="2",IFERROR(INDEX(技能卡分表!E:E,MATCH(B96,技能卡分表!A:A,0)),"未找到"),IF(LEFT(B96,1)="3",IFERROR(INDEX('永久加成分表（废弃）'!E:E,MATCH(B96,'永久加成分表（废弃）'!A:A,0)),"未找到"),IF(LEFT(B96,1)="4",IFERROR(IF(INDEX(组件分表!D:D,MATCH(VALUE(LEFT(B96,4)),组件分表!A:A,0))=5,"",INDEX(组件分表!Y:Y,MATCH(VALUE(LEFT(B96,4)),组件分表!A:A,0))),"未找到"),"不匹配"))))</f>
        <v>1</v>
      </c>
      <c r="E96" s="44">
        <f t="shared" si="1"/>
        <v>30</v>
      </c>
      <c r="F96" s="44">
        <f>IF(LEFT(B96,1)="1",IFERROR(INDEX(单位卡分表!AL:AL,MATCH(B96,单位卡分表!A:A,0)),"未找到"),IF(LEFT(B96,1)="2",IFERROR(INDEX(技能卡分表!AJ:AJ,MATCH(B96,技能卡分表!A:A,0)),"未找到"),IF(LEFT(B96,1)="3",IFERROR(INDEX('永久加成分表（废弃）'!AC:AC,MATCH(B96,'永久加成分表（废弃）'!A:A,0)),"未找到"),IF(LEFT(B96,1)="4",IFERROR(IF(INDEX(组件分表!D:D,MATCH(VALUE(LEFT(B96,4)),组件分表!A:A,0))=5,"",INDEX(组件分表!Z:Z,MATCH(VALUE(LEFT(B96,4)),组件分表!A:A,0))),"未找到"),"不匹配"))))</f>
        <v>0</v>
      </c>
      <c r="G96" s="44">
        <f>IF(LEFT($B96,1)="1",IFERROR(INDEX(单位卡分表!F:F,MATCH($B96,单位卡分表!A:A,0)),"未找到"),IF(LEFT($B96,1)="2",IFERROR(INDEX(技能卡分表!F:F,MATCH($B96,技能卡分表!A:A,0)),"未找到"),IF(LEFT($B96,1)="3",IFERROR(INDEX('永久加成分表（废弃）'!F:F,MATCH($B96,'永久加成分表（废弃）'!A:A,0)),"未找到"),IF(LEFT($B96,1)="4",IFERROR(IF(INDEX(组件分表!D:D,MATCH(VALUE(LEFT($B96,4)),组件分表!A:A,0))=5,"",INDEX(组件分表!AA:AA,MATCH(VALUE(LEFT($B96,4)),组件分表!A:A,0))),"未找到"),"不匹配"))))</f>
        <v>3</v>
      </c>
      <c r="H96" s="44">
        <f>IF(LEFT($B96,1)="1",IFERROR(INDEX(单位卡分表!H:H,MATCH($B96,单位卡分表!A:A,0)),"未找到"),IF(LEFT($B96,1)="2",IFERROR(INDEX(技能卡分表!H:H,MATCH($B96,技能卡分表!A:A,0)),"未找到"),IF(LEFT($B96,1)="3",IFERROR(INDEX('永久加成分表（废弃）'!H:H,MATCH($B96,'永久加成分表（废弃）'!A:A,0)),"未找到"),IF(LEFT($B96,1)="4",RIGHT($B96,1),"不匹配"))))</f>
        <v>2</v>
      </c>
      <c r="I96" s="44">
        <f>卡牌数值表!J96</f>
        <v>3</v>
      </c>
      <c r="J96" s="44" t="str">
        <f>IF(卡牌数值表!L96=0,"",卡牌数值表!L96)</f>
        <v/>
      </c>
      <c r="K96" s="44" t="str">
        <f>IF(卡牌数值表!M96=0,"",卡牌数值表!M96)</f>
        <v/>
      </c>
      <c r="L96" s="44">
        <f>IF(卡牌数值表!N96=0,"",卡牌数值表!N96)</f>
        <v>9.87</v>
      </c>
      <c r="M96" s="44">
        <f>IF(卡牌数值表!O96=0,"",卡牌数值表!O96)</f>
        <v>0.5</v>
      </c>
      <c r="N96" s="44">
        <f>IF(卡牌数值表!P96=0,"",卡牌数值表!P96)</f>
        <v>0.1</v>
      </c>
      <c r="O96" s="44">
        <f>IF(卡牌数值表!Q96=0,"",卡牌数值表!Q96)</f>
        <v>0.94</v>
      </c>
      <c r="P96" s="44">
        <f>IF(卡牌数值表!R96=0,"",卡牌数值表!R96)</f>
        <v>0.61</v>
      </c>
      <c r="Q96" s="44">
        <f>IF(卡牌数值表!S96=0,"",卡牌数值表!S96)</f>
        <v>3</v>
      </c>
      <c r="R96" s="44">
        <f>IF(OR(LEFT(B96,1)="1",LEFT(B96,1)="2"),卡牌数值表!H96,IF(AND(LEFT(B96,1)="4",C96&lt;&gt;5),卡牌数值表!H96,IF(LEFT(B96,1)="4","","")))</f>
        <v>200301</v>
      </c>
      <c r="S96" s="44">
        <f>IF(LEFT(B96,1)="1",IFERROR(INDEX(单位卡分表!K:K,MATCH(B96,单位卡分表!A:A,0)),"未找到"),IF(LEFT(B96,1)="2",IFERROR(INDEX(技能卡分表!K:K,MATCH(B96,技能卡分表!A:A,0)),"未找到"),IF(LEFT(B96,1)="3",IFERROR(INDEX('永久加成分表（废弃）'!K:K,MATCH(B96,'永久加成分表（废弃）'!A:A,0)),"未找到"),IF(LEFT(B96,1)="4",IFERROR(IF(INDEX(组件分表!D:D,MATCH(VALUE(LEFT(B96,4)),组件分表!A:A,0))=5,"",INDEX(组件分表!AB:AB,MATCH(VALUE(LEFT(B96,4)),组件分表!A:A,0))),"未找到"),"不匹配"))))</f>
        <v>6</v>
      </c>
      <c r="T96" s="44">
        <f>IF(LEFT(B96,1)="1",IFERROR(INDEX(单位卡分表!L:L,MATCH(B96,单位卡分表!A:A,0)),"未找到"),IF(LEFT(B96,1)="2",IFERROR(INDEX(技能卡分表!L:L,MATCH(B96,技能卡分表!A:A,0)),"未找到"),IF(LEFT(B96,1)="3",IFERROR(INDEX('永久加成分表（废弃）'!L:L,MATCH(B96,'永久加成分表（废弃）'!A:A,0)),"未找到"),IF(LEFT(B96,1)="4",IFERROR(IF(INDEX(组件分表!D:D,MATCH(VALUE(LEFT(B96,4)),组件分表!A:A,0))=5,"",INDEX(组件分表!AC:AC,MATCH(VALUE(LEFT(B96,4)),组件分表!A:A,0))),"未找到"),"不匹配"))))</f>
        <v>5</v>
      </c>
      <c r="U96" s="44"/>
      <c r="V96" s="44"/>
      <c r="W96" s="44">
        <f>IF(LEFT(B96,1)="1",IFERROR(IF(INDEX(单位卡分表!W:W,MATCH(B96,单位卡分表!A:A,0))=0,"",INDEX(单位卡分表!W:W,MATCH(B96,单位卡分表!A:A,0))),"未找到"),IF(LEFT(B96,1)="2",IFERROR(IF(INDEX(技能卡分表!W:W,MATCH(B96,技能卡分表!A:A,0))=0,"",INDEX(技能卡分表!W:W,MATCH(B96,技能卡分表!A:A,0))),"未找到"),IF(LEFT(B96,1)="3",IFERROR(IF(INDEX('永久加成分表（废弃）'!U:U,MATCH(B96,'永久加成分表（废弃）'!A:A,0))=0,"",INDEX('永久加成分表（废弃）'!U:U,MATCH(B96,'永久加成分表（废弃）'!A:A,0))),"未找到"),IF(LEFT(B96,1)="4",IFERROR(IF(INDEX("",MATCH(VALUE(LEFT(B96,4)),组件分表!A:A,0))=0,"",INDEX("",MATCH(VALUE(LEFT(B96,4)),组件分表!A:A,0))),"未找到"),"不匹配"))))</f>
        <v>41</v>
      </c>
      <c r="X96" s="44">
        <f>IF(LEFT(B96,1)="1",IFERROR(IF(INDEX(单位卡分表!X:X,MATCH(B96,单位卡分表!A:A,0))=0,"",INDEX(单位卡分表!X:X,MATCH(B96,单位卡分表!A:A,0))),"未找到"),IF(LEFT(B96,1)="2",IFERROR(IF(INDEX(技能卡分表!X:X,MATCH(B96,技能卡分表!A:A,0))=0,"",INDEX(技能卡分表!X:X,MATCH(B96,技能卡分表!A:A,0))),"未找到"),IF(LEFT(B96,1)="3",IFERROR(IF(INDEX('永久加成分表（废弃）'!V:V,MATCH(B96,'永久加成分表（废弃）'!A:A,0))=0,"",INDEX('永久加成分表（废弃）'!V:V,MATCH(B96,'永久加成分表（废弃）'!A:A,0))),"未找到"),IF(LEFT(B96,1)="4",IFERROR(IF(INDEX("",MATCH(VALUE(LEFT(B96,4)),组件分表!A:A,0))=0,"",INDEX("",MATCH(VALUE(LEFT(B96,4)),组件分表!A:A,0))),"未找到"),"不匹配"))))</f>
        <v>47</v>
      </c>
      <c r="Y96" s="44" t="str">
        <f>IF(LEFT(B96,1)="1",IFERROR(IF(INDEX(单位卡分表!Y:Y,MATCH(B96,单位卡分表!A:A,0))=0,"",INDEX(单位卡分表!Y:Y,MATCH(B96,单位卡分表!A:A,0))),"未找到"),IF(LEFT(B96,1)="2",IFERROR(IF(INDEX(技能卡分表!Y:Y,MATCH(B96,技能卡分表!A:A,0))=0,"",INDEX(技能卡分表!Y:Y,MATCH(B96,技能卡分表!A:A,0))),"未找到"),IF(LEFT(B96,1)="3",IFERROR(IF(INDEX('永久加成分表（废弃）'!W:W,MATCH(B96,'永久加成分表（废弃）'!A:A,0))=0,"",INDEX('永久加成分表（废弃）'!W:W,MATCH(B96,'永久加成分表（废弃）'!A:A,0))),"未找到"),IF(LEFT(B96,1)="4",IFERROR(IF(INDEX("",MATCH(VALUE(LEFT(B96,4)),组件分表!A:A,0))=0,"",INDEX("",MATCH(VALUE(LEFT(B96,4)),组件分表!A:A,0))),"未找到"),"不匹配"))))</f>
        <v/>
      </c>
      <c r="Z96" s="44" t="str">
        <f>IF(LEFT(B96,1)="1",IFERROR(IF(INDEX("",MATCH(B96,单位卡分表!A:A,0))=0,"",INDEX("",MATCH(B96,单位卡分表!A:A,0))),"未找到"),IF(LEFT(B96,1)="2",IFERROR(IF(INDEX(技能卡分表!Z:Z,MATCH(B96,技能卡分表!A:A,0))=0,"",INDEX(技能卡分表!Z:Z,MATCH(B96,技能卡分表!A:A,0))),"未找到"),IF(LEFT(B96,1)="3",IFERROR(IF(INDEX('永久加成分表（废弃）'!X:X,MATCH(B96,'永久加成分表（废弃）'!A:A,0))=0,"",INDEX('永久加成分表（废弃）'!X:X,MATCH(B96,'永久加成分表（废弃）'!A:A,0))),"未找到"),IF(LEFT(B96,1)="4",IFERROR(IF(INDEX(组件分表!U:U,MATCH(VALUE(LEFT(B96,4)),组件分表!A:A,0))=0,"",INDEX(组件分表!U:U,MATCH(VALUE(LEFT(B96,4)),组件分表!A:A,0))),"未找到"),"不匹配"))))</f>
        <v/>
      </c>
      <c r="AA96" s="44" t="str">
        <f>IF(LEFT(B96,1)="1",IFERROR(IF(INDEX("",MATCH(B96,单位卡分表!A:A,0))=0,"",INDEX("",MATCH(B96,单位卡分表!A:A,0))),"未找到"),IF(LEFT(B96,1)="2",IFERROR(IF(INDEX(技能卡分表!AA:AA,MATCH(B96,技能卡分表!A:A,0))=0,"",INDEX(技能卡分表!AA:AA,MATCH(B96,技能卡分表!A:A,0))),"未找到"),IF(LEFT(B96,1)="3",IFERROR(IF(INDEX("",MATCH(B96,'永久加成分表（废弃）'!A:A,0))=0,"",INDEX("",MATCH(B96,'永久加成分表（废弃）'!A:A,0))),"未找到"),IF(LEFT(B96,1)="4",IFERROR(IF(INDEX("",MATCH(VALUE(LEFT(B96,4)),组件分表!A:A,0))=0,"",INDEX("",MATCH(VALUE(LEFT(B96,4)),组件分表!A:A,0))),"未找到"),"不匹配"))))</f>
        <v/>
      </c>
      <c r="AB96" s="44">
        <f>IF(LEFT(B96,1)="1",IFERROR(INDEX(单位卡分表!I:I,MATCH(B96,单位卡分表!A:A,0)),"未找到"),IF(LEFT(B96,1)="2",IFERROR(INDEX(技能卡分表!I:I,MATCH(B96,技能卡分表!A:A,0)),"未找到"),IF(LEFT(B96,1)="3",IFERROR(INDEX('永久加成分表（废弃）'!I:I,MATCH(B96,'永久加成分表（废弃）'!A:A,0)),"未找到"),IF(LEFT(B96,1)="4",IFERROR(INDEX(组件分表!I:I,MATCH(VALUE(LEFT(B96,4)),组件分表!A:A,0)),"未找到"),"不匹配"))))</f>
        <v>0</v>
      </c>
      <c r="AC96" s="44" t="str">
        <f>IF(LEFT(B96,1)="1",IF(INDEX(单位卡分表!N:N,MATCH(B96,单位卡分表!A:A,0))=0,"",INDEX(单位卡分表!N:N,MATCH(B96,单位卡分表!A:A,0))),IF(AND(LEFT(B96,1)="4",C96=5),B96*100+1,""))</f>
        <v/>
      </c>
    </row>
    <row r="97" spans="1:29">
      <c r="A97" s="44" t="str">
        <f>IF(卡牌数值表!D97=0,"",卡牌数值表!D97)</f>
        <v>##</v>
      </c>
      <c r="B97" s="44">
        <f>卡牌数值表!C97</f>
        <v>20031</v>
      </c>
      <c r="C97" s="44">
        <f>IF(LEFT(B97,1)="1",IFERROR(INDEX(单位卡分表!C:C,MATCH(B97,单位卡分表!A:A,0)),"未找到"),IF(LEFT(B97,1)="2",IFERROR(INDEX(技能卡分表!C:C,MATCH(B97,技能卡分表!A:A,0)),"未找到"),IF(LEFT(B97,1)="3",IFERROR(INDEX('永久加成分表（废弃）'!C:C,MATCH(B97,'永久加成分表（废弃）'!A:A,0)),"未找到"),IF(LEFT(B97,1)="4",IFERROR(INDEX(组件分表!D:D,MATCH(VALUE(LEFT(B97,4)),组件分表!A:A,0)),"未找到"),"不匹配"))))</f>
        <v>2</v>
      </c>
      <c r="D97" s="44">
        <f>IF(LEFT(B97,1)="1",IFERROR(INDEX(单位卡分表!E:E,MATCH(B97,单位卡分表!A:A,0)),"未找到"),IF(LEFT(B97,1)="2",IFERROR(INDEX(技能卡分表!E:E,MATCH(B97,技能卡分表!A:A,0)),"未找到"),IF(LEFT(B97,1)="3",IFERROR(INDEX('永久加成分表（废弃）'!E:E,MATCH(B97,'永久加成分表（废弃）'!A:A,0)),"未找到"),IF(LEFT(B97,1)="4",IFERROR(IF(INDEX(组件分表!D:D,MATCH(VALUE(LEFT(B97,4)),组件分表!A:A,0))=5,"",INDEX(组件分表!Y:Y,MATCH(VALUE(LEFT(B97,4)),组件分表!A:A,0))),"未找到"),"不匹配"))))</f>
        <v>1</v>
      </c>
      <c r="E97" s="44">
        <f t="shared" si="1"/>
        <v>31</v>
      </c>
      <c r="F97" s="44">
        <f>IF(LEFT(B97,1)="1",IFERROR(INDEX(单位卡分表!AL:AL,MATCH(B97,单位卡分表!A:A,0)),"未找到"),IF(LEFT(B97,1)="2",IFERROR(INDEX(技能卡分表!AJ:AJ,MATCH(B97,技能卡分表!A:A,0)),"未找到"),IF(LEFT(B97,1)="3",IFERROR(INDEX('永久加成分表（废弃）'!AC:AC,MATCH(B97,'永久加成分表（废弃）'!A:A,0)),"未找到"),IF(LEFT(B97,1)="4",IFERROR(IF(INDEX(组件分表!D:D,MATCH(VALUE(LEFT(B97,4)),组件分表!A:A,0))=5,"",INDEX(组件分表!Z:Z,MATCH(VALUE(LEFT(B97,4)),组件分表!A:A,0))),"未找到"),"不匹配"))))</f>
        <v>0</v>
      </c>
      <c r="G97" s="44">
        <f>IF(LEFT($B97,1)="1",IFERROR(INDEX(单位卡分表!F:F,MATCH($B97,单位卡分表!A:A,0)),"未找到"),IF(LEFT($B97,1)="2",IFERROR(INDEX(技能卡分表!F:F,MATCH($B97,技能卡分表!A:A,0)),"未找到"),IF(LEFT($B97,1)="3",IFERROR(INDEX('永久加成分表（废弃）'!F:F,MATCH($B97,'永久加成分表（废弃）'!A:A,0)),"未找到"),IF(LEFT($B97,1)="4",IFERROR(IF(INDEX(组件分表!D:D,MATCH(VALUE(LEFT($B97,4)),组件分表!A:A,0))=5,"",INDEX(组件分表!AA:AA,MATCH(VALUE(LEFT($B97,4)),组件分表!A:A,0))),"未找到"),"不匹配"))))</f>
        <v>3</v>
      </c>
      <c r="H97" s="44">
        <f>IF(LEFT($B97,1)="1",IFERROR(INDEX(单位卡分表!H:H,MATCH($B97,单位卡分表!A:A,0)),"未找到"),IF(LEFT($B97,1)="2",IFERROR(INDEX(技能卡分表!H:H,MATCH($B97,技能卡分表!A:A,0)),"未找到"),IF(LEFT($B97,1)="3",IFERROR(INDEX('永久加成分表（废弃）'!H:H,MATCH($B97,'永久加成分表（废弃）'!A:A,0)),"未找到"),IF(LEFT($B97,1)="4",RIGHT($B97,1),"不匹配"))))</f>
        <v>1</v>
      </c>
      <c r="I97" s="44">
        <f>卡牌数值表!J97</f>
        <v>0</v>
      </c>
      <c r="J97" s="44" t="str">
        <f>IF(卡牌数值表!L97=0,"",卡牌数值表!L97)</f>
        <v/>
      </c>
      <c r="K97" s="44" t="str">
        <f>IF(卡牌数值表!M97=0,"",卡牌数值表!M97)</f>
        <v/>
      </c>
      <c r="L97" s="44">
        <f>IF(卡牌数值表!N97=0,"",卡牌数值表!N97)</f>
        <v>4</v>
      </c>
      <c r="M97" s="44">
        <f>IF(卡牌数值表!O97=0,"",卡牌数值表!O97)</f>
        <v>0.5</v>
      </c>
      <c r="N97" s="44">
        <f>IF(卡牌数值表!P97=0,"",卡牌数值表!P97)</f>
        <v>0.1</v>
      </c>
      <c r="O97" s="44">
        <f>IF(卡牌数值表!Q97=0,"",卡牌数值表!Q97)</f>
        <v>0.94</v>
      </c>
      <c r="P97" s="44">
        <f>IF(卡牌数值表!R97=0,"",卡牌数值表!R97)</f>
        <v>0.61</v>
      </c>
      <c r="Q97" s="44">
        <f>IF(卡牌数值表!S97=0,"",卡牌数值表!S97)</f>
        <v>3</v>
      </c>
      <c r="R97" s="44">
        <f>IF(OR(LEFT(B97,1)="1",LEFT(B97,1)="2"),卡牌数值表!H97,IF(AND(LEFT(B97,1)="4",C97&lt;&gt;5),卡牌数值表!H97,IF(LEFT(B97,1)="4","","")))</f>
        <v>200311</v>
      </c>
      <c r="S97" s="44">
        <f>IF(LEFT(B97,1)="1",IFERROR(INDEX(单位卡分表!K:K,MATCH(B97,单位卡分表!A:A,0)),"未找到"),IF(LEFT(B97,1)="2",IFERROR(INDEX(技能卡分表!K:K,MATCH(B97,技能卡分表!A:A,0)),"未找到"),IF(LEFT(B97,1)="3",IFERROR(INDEX('永久加成分表（废弃）'!K:K,MATCH(B97,'永久加成分表（废弃）'!A:A,0)),"未找到"),IF(LEFT(B97,1)="4",IFERROR(IF(INDEX(组件分表!D:D,MATCH(VALUE(LEFT(B97,4)),组件分表!A:A,0))=5,"",INDEX(组件分表!AB:AB,MATCH(VALUE(LEFT(B97,4)),组件分表!A:A,0))),"未找到"),"不匹配"))))</f>
        <v>7</v>
      </c>
      <c r="T97" s="44">
        <f>IF(LEFT(B97,1)="1",IFERROR(INDEX(单位卡分表!L:L,MATCH(B97,单位卡分表!A:A,0)),"未找到"),IF(LEFT(B97,1)="2",IFERROR(INDEX(技能卡分表!L:L,MATCH(B97,技能卡分表!A:A,0)),"未找到"),IF(LEFT(B97,1)="3",IFERROR(INDEX('永久加成分表（废弃）'!L:L,MATCH(B97,'永久加成分表（废弃）'!A:A,0)),"未找到"),IF(LEFT(B97,1)="4",IFERROR(IF(INDEX(组件分表!D:D,MATCH(VALUE(LEFT(B97,4)),组件分表!A:A,0))=5,"",INDEX(组件分表!AC:AC,MATCH(VALUE(LEFT(B97,4)),组件分表!A:A,0))),"未找到"),"不匹配"))))</f>
        <v>5</v>
      </c>
      <c r="U97" s="44"/>
      <c r="V97" s="44"/>
      <c r="W97" s="44">
        <f>IF(LEFT(B97,1)="1",IFERROR(IF(INDEX(单位卡分表!W:W,MATCH(B97,单位卡分表!A:A,0))=0,"",INDEX(单位卡分表!W:W,MATCH(B97,单位卡分表!A:A,0))),"未找到"),IF(LEFT(B97,1)="2",IFERROR(IF(INDEX(技能卡分表!W:W,MATCH(B97,技能卡分表!A:A,0))=0,"",INDEX(技能卡分表!W:W,MATCH(B97,技能卡分表!A:A,0))),"未找到"),IF(LEFT(B97,1)="3",IFERROR(IF(INDEX('永久加成分表（废弃）'!U:U,MATCH(B97,'永久加成分表（废弃）'!A:A,0))=0,"",INDEX('永久加成分表（废弃）'!U:U,MATCH(B97,'永久加成分表（废弃）'!A:A,0))),"未找到"),IF(LEFT(B97,1)="4",IFERROR(IF(INDEX("",MATCH(VALUE(LEFT(B97,4)),组件分表!A:A,0))=0,"",INDEX("",MATCH(VALUE(LEFT(B97,4)),组件分表!A:A,0))),"未找到"),"不匹配"))))</f>
        <v>8</v>
      </c>
      <c r="X97" s="44">
        <f>IF(LEFT(B97,1)="1",IFERROR(IF(INDEX(单位卡分表!X:X,MATCH(B97,单位卡分表!A:A,0))=0,"",INDEX(单位卡分表!X:X,MATCH(B97,单位卡分表!A:A,0))),"未找到"),IF(LEFT(B97,1)="2",IFERROR(IF(INDEX(技能卡分表!X:X,MATCH(B97,技能卡分表!A:A,0))=0,"",INDEX(技能卡分表!X:X,MATCH(B97,技能卡分表!A:A,0))),"未找到"),IF(LEFT(B97,1)="3",IFERROR(IF(INDEX('永久加成分表（废弃）'!V:V,MATCH(B97,'永久加成分表（废弃）'!A:A,0))=0,"",INDEX('永久加成分表（废弃）'!V:V,MATCH(B97,'永久加成分表（废弃）'!A:A,0))),"未找到"),IF(LEFT(B97,1)="4",IFERROR(IF(INDEX("",MATCH(VALUE(LEFT(B97,4)),组件分表!A:A,0))=0,"",INDEX("",MATCH(VALUE(LEFT(B97,4)),组件分表!A:A,0))),"未找到"),"不匹配"))))</f>
        <v>45</v>
      </c>
      <c r="Y97" s="44" t="str">
        <f>IF(LEFT(B97,1)="1",IFERROR(IF(INDEX(单位卡分表!Y:Y,MATCH(B97,单位卡分表!A:A,0))=0,"",INDEX(单位卡分表!Y:Y,MATCH(B97,单位卡分表!A:A,0))),"未找到"),IF(LEFT(B97,1)="2",IFERROR(IF(INDEX(技能卡分表!Y:Y,MATCH(B97,技能卡分表!A:A,0))=0,"",INDEX(技能卡分表!Y:Y,MATCH(B97,技能卡分表!A:A,0))),"未找到"),IF(LEFT(B97,1)="3",IFERROR(IF(INDEX('永久加成分表（废弃）'!W:W,MATCH(B97,'永久加成分表（废弃）'!A:A,0))=0,"",INDEX('永久加成分表（废弃）'!W:W,MATCH(B97,'永久加成分表（废弃）'!A:A,0))),"未找到"),IF(LEFT(B97,1)="4",IFERROR(IF(INDEX("",MATCH(VALUE(LEFT(B97,4)),组件分表!A:A,0))=0,"",INDEX("",MATCH(VALUE(LEFT(B97,4)),组件分表!A:A,0))),"未找到"),"不匹配"))))</f>
        <v/>
      </c>
      <c r="Z97" s="44" t="str">
        <f>IF(LEFT(B97,1)="1",IFERROR(IF(INDEX("",MATCH(B97,单位卡分表!A:A,0))=0,"",INDEX("",MATCH(B97,单位卡分表!A:A,0))),"未找到"),IF(LEFT(B97,1)="2",IFERROR(IF(INDEX(技能卡分表!Z:Z,MATCH(B97,技能卡分表!A:A,0))=0,"",INDEX(技能卡分表!Z:Z,MATCH(B97,技能卡分表!A:A,0))),"未找到"),IF(LEFT(B97,1)="3",IFERROR(IF(INDEX('永久加成分表（废弃）'!X:X,MATCH(B97,'永久加成分表（废弃）'!A:A,0))=0,"",INDEX('永久加成分表（废弃）'!X:X,MATCH(B97,'永久加成分表（废弃）'!A:A,0))),"未找到"),IF(LEFT(B97,1)="4",IFERROR(IF(INDEX(组件分表!U:U,MATCH(VALUE(LEFT(B97,4)),组件分表!A:A,0))=0,"",INDEX(组件分表!U:U,MATCH(VALUE(LEFT(B97,4)),组件分表!A:A,0))),"未找到"),"不匹配"))))</f>
        <v/>
      </c>
      <c r="AA97" s="44" t="str">
        <f>IF(LEFT(B97,1)="1",IFERROR(IF(INDEX("",MATCH(B97,单位卡分表!A:A,0))=0,"",INDEX("",MATCH(B97,单位卡分表!A:A,0))),"未找到"),IF(LEFT(B97,1)="2",IFERROR(IF(INDEX(技能卡分表!AA:AA,MATCH(B97,技能卡分表!A:A,0))=0,"",INDEX(技能卡分表!AA:AA,MATCH(B97,技能卡分表!A:A,0))),"未找到"),IF(LEFT(B97,1)="3",IFERROR(IF(INDEX("",MATCH(B97,'永久加成分表（废弃）'!A:A,0))=0,"",INDEX("",MATCH(B97,'永久加成分表（废弃）'!A:A,0))),"未找到"),IF(LEFT(B97,1)="4",IFERROR(IF(INDEX("",MATCH(VALUE(LEFT(B97,4)),组件分表!A:A,0))=0,"",INDEX("",MATCH(VALUE(LEFT(B97,4)),组件分表!A:A,0))),"未找到"),"不匹配"))))</f>
        <v/>
      </c>
      <c r="AB97" s="44">
        <f>IF(LEFT(B97,1)="1",IFERROR(INDEX(单位卡分表!I:I,MATCH(B97,单位卡分表!A:A,0)),"未找到"),IF(LEFT(B97,1)="2",IFERROR(INDEX(技能卡分表!I:I,MATCH(B97,技能卡分表!A:A,0)),"未找到"),IF(LEFT(B97,1)="3",IFERROR(INDEX('永久加成分表（废弃）'!I:I,MATCH(B97,'永久加成分表（废弃）'!A:A,0)),"未找到"),IF(LEFT(B97,1)="4",IFERROR(INDEX(组件分表!I:I,MATCH(VALUE(LEFT(B97,4)),组件分表!A:A,0)),"未找到"),"不匹配"))))</f>
        <v>0</v>
      </c>
      <c r="AC97" s="44" t="str">
        <f>IF(LEFT(B97,1)="1",IF(INDEX(单位卡分表!N:N,MATCH(B97,单位卡分表!A:A,0))=0,"",INDEX(单位卡分表!N:N,MATCH(B97,单位卡分表!A:A,0))),IF(AND(LEFT(B97,1)="4",C97=5),B97*100+1,""))</f>
        <v/>
      </c>
    </row>
    <row r="98" spans="1:29">
      <c r="A98" s="44" t="str">
        <f>IF(卡牌数值表!D98=0,"",卡牌数值表!D98)</f>
        <v/>
      </c>
      <c r="B98" s="44">
        <f>卡牌数值表!C98</f>
        <v>20034</v>
      </c>
      <c r="C98" s="44">
        <f>IF(LEFT(B98,1)="1",IFERROR(INDEX(单位卡分表!C:C,MATCH(B98,单位卡分表!A:A,0)),"未找到"),IF(LEFT(B98,1)="2",IFERROR(INDEX(技能卡分表!C:C,MATCH(B98,技能卡分表!A:A,0)),"未找到"),IF(LEFT(B98,1)="3",IFERROR(INDEX('永久加成分表（废弃）'!C:C,MATCH(B98,'永久加成分表（废弃）'!A:A,0)),"未找到"),IF(LEFT(B98,1)="4",IFERROR(INDEX(组件分表!D:D,MATCH(VALUE(LEFT(B98,4)),组件分表!A:A,0)),"未找到"),"不匹配"))))</f>
        <v>2</v>
      </c>
      <c r="D98" s="44">
        <f>IF(LEFT(B98,1)="1",IFERROR(INDEX(单位卡分表!E:E,MATCH(B98,单位卡分表!A:A,0)),"未找到"),IF(LEFT(B98,1)="2",IFERROR(INDEX(技能卡分表!E:E,MATCH(B98,技能卡分表!A:A,0)),"未找到"),IF(LEFT(B98,1)="3",IFERROR(INDEX('永久加成分表（废弃）'!E:E,MATCH(B98,'永久加成分表（废弃）'!A:A,0)),"未找到"),IF(LEFT(B98,1)="4",IFERROR(IF(INDEX(组件分表!D:D,MATCH(VALUE(LEFT(B98,4)),组件分表!A:A,0))=5,"",INDEX(组件分表!Y:Y,MATCH(VALUE(LEFT(B98,4)),组件分表!A:A,0))),"未找到"),"不匹配"))))</f>
        <v>1</v>
      </c>
      <c r="E98" s="44">
        <f t="shared" si="1"/>
        <v>34</v>
      </c>
      <c r="F98" s="44">
        <f>IF(LEFT(B98,1)="1",IFERROR(INDEX(单位卡分表!AL:AL,MATCH(B98,单位卡分表!A:A,0)),"未找到"),IF(LEFT(B98,1)="2",IFERROR(INDEX(技能卡分表!AJ:AJ,MATCH(B98,技能卡分表!A:A,0)),"未找到"),IF(LEFT(B98,1)="3",IFERROR(INDEX('永久加成分表（废弃）'!AC:AC,MATCH(B98,'永久加成分表（废弃）'!A:A,0)),"未找到"),IF(LEFT(B98,1)="4",IFERROR(IF(INDEX(组件分表!D:D,MATCH(VALUE(LEFT(B98,4)),组件分表!A:A,0))=5,"",INDEX(组件分表!Z:Z,MATCH(VALUE(LEFT(B98,4)),组件分表!A:A,0))),"未找到"),"不匹配"))))</f>
        <v>0</v>
      </c>
      <c r="G98" s="44">
        <f>IF(LEFT($B98,1)="1",IFERROR(INDEX(单位卡分表!F:F,MATCH($B98,单位卡分表!A:A,0)),"未找到"),IF(LEFT($B98,1)="2",IFERROR(INDEX(技能卡分表!F:F,MATCH($B98,技能卡分表!A:A,0)),"未找到"),IF(LEFT($B98,1)="3",IFERROR(INDEX('永久加成分表（废弃）'!F:F,MATCH($B98,'永久加成分表（废弃）'!A:A,0)),"未找到"),IF(LEFT($B98,1)="4",IFERROR(IF(INDEX(组件分表!D:D,MATCH(VALUE(LEFT($B98,4)),组件分表!A:A,0))=5,"",INDEX(组件分表!AA:AA,MATCH(VALUE(LEFT($B98,4)),组件分表!A:A,0))),"未找到"),"不匹配"))))</f>
        <v>3</v>
      </c>
      <c r="H98" s="44">
        <f>IF(LEFT($B98,1)="1",IFERROR(INDEX(单位卡分表!H:H,MATCH($B98,单位卡分表!A:A,0)),"未找到"),IF(LEFT($B98,1)="2",IFERROR(INDEX(技能卡分表!H:H,MATCH($B98,技能卡分表!A:A,0)),"未找到"),IF(LEFT($B98,1)="3",IFERROR(INDEX('永久加成分表（废弃）'!H:H,MATCH($B98,'永久加成分表（废弃）'!A:A,0)),"未找到"),IF(LEFT($B98,1)="4",RIGHT($B98,1),"不匹配"))))</f>
        <v>4</v>
      </c>
      <c r="I98" s="44">
        <f>卡牌数值表!J98</f>
        <v>12</v>
      </c>
      <c r="J98" s="44" t="str">
        <f>IF(卡牌数值表!L98=0,"",卡牌数值表!L98)</f>
        <v/>
      </c>
      <c r="K98" s="44" t="str">
        <f>IF(卡牌数值表!M98=0,"",卡牌数值表!M98)</f>
        <v/>
      </c>
      <c r="L98" s="44">
        <f>IF(卡牌数值表!N98=0,"",卡牌数值表!N98)</f>
        <v>9.87</v>
      </c>
      <c r="M98" s="44">
        <f>IF(卡牌数值表!O98=0,"",卡牌数值表!O98)</f>
        <v>0.5</v>
      </c>
      <c r="N98" s="44">
        <f>IF(卡牌数值表!P98=0,"",卡牌数值表!P98)</f>
        <v>0.1</v>
      </c>
      <c r="O98" s="44">
        <f>IF(卡牌数值表!Q98=0,"",卡牌数值表!Q98)</f>
        <v>0.94</v>
      </c>
      <c r="P98" s="44">
        <f>IF(卡牌数值表!R98=0,"",卡牌数值表!R98)</f>
        <v>0.61</v>
      </c>
      <c r="Q98" s="44">
        <f>IF(卡牌数值表!S98=0,"",卡牌数值表!S98)</f>
        <v>3</v>
      </c>
      <c r="R98" s="44">
        <f>IF(OR(LEFT(B98,1)="1",LEFT(B98,1)="2"),卡牌数值表!H98,IF(AND(LEFT(B98,1)="4",C98&lt;&gt;5),卡牌数值表!H98,IF(LEFT(B98,1)="4","","")))</f>
        <v>200341</v>
      </c>
      <c r="S98" s="44">
        <f>IF(LEFT(B98,1)="1",IFERROR(INDEX(单位卡分表!K:K,MATCH(B98,单位卡分表!A:A,0)),"未找到"),IF(LEFT(B98,1)="2",IFERROR(INDEX(技能卡分表!K:K,MATCH(B98,技能卡分表!A:A,0)),"未找到"),IF(LEFT(B98,1)="3",IFERROR(INDEX('永久加成分表（废弃）'!K:K,MATCH(B98,'永久加成分表（废弃）'!A:A,0)),"未找到"),IF(LEFT(B98,1)="4",IFERROR(IF(INDEX(组件分表!D:D,MATCH(VALUE(LEFT(B98,4)),组件分表!A:A,0))=5,"",INDEX(组件分表!AB:AB,MATCH(VALUE(LEFT(B98,4)),组件分表!A:A,0))),"未找到"),"不匹配"))))</f>
        <v>5</v>
      </c>
      <c r="T98" s="44">
        <f>IF(LEFT(B98,1)="1",IFERROR(INDEX(单位卡分表!L:L,MATCH(B98,单位卡分表!A:A,0)),"未找到"),IF(LEFT(B98,1)="2",IFERROR(INDEX(技能卡分表!L:L,MATCH(B98,技能卡分表!A:A,0)),"未找到"),IF(LEFT(B98,1)="3",IFERROR(INDEX('永久加成分表（废弃）'!L:L,MATCH(B98,'永久加成分表（废弃）'!A:A,0)),"未找到"),IF(LEFT(B98,1)="4",IFERROR(IF(INDEX(组件分表!D:D,MATCH(VALUE(LEFT(B98,4)),组件分表!A:A,0))=5,"",INDEX(组件分表!AC:AC,MATCH(VALUE(LEFT(B98,4)),组件分表!A:A,0))),"未找到"),"不匹配"))))</f>
        <v>5</v>
      </c>
      <c r="U98" s="44"/>
      <c r="V98" s="44"/>
      <c r="W98" s="44">
        <f>IF(LEFT(B98,1)="1",IFERROR(IF(INDEX(单位卡分表!W:W,MATCH(B98,单位卡分表!A:A,0))=0,"",INDEX(单位卡分表!W:W,MATCH(B98,单位卡分表!A:A,0))),"未找到"),IF(LEFT(B98,1)="2",IFERROR(IF(INDEX(技能卡分表!W:W,MATCH(B98,技能卡分表!A:A,0))=0,"",INDEX(技能卡分表!W:W,MATCH(B98,技能卡分表!A:A,0))),"未找到"),IF(LEFT(B98,1)="3",IFERROR(IF(INDEX('永久加成分表（废弃）'!U:U,MATCH(B98,'永久加成分表（废弃）'!A:A,0))=0,"",INDEX('永久加成分表（废弃）'!U:U,MATCH(B98,'永久加成分表（废弃）'!A:A,0))),"未找到"),IF(LEFT(B98,1)="4",IFERROR(IF(INDEX("",MATCH(VALUE(LEFT(B98,4)),组件分表!A:A,0))=0,"",INDEX("",MATCH(VALUE(LEFT(B98,4)),组件分表!A:A,0))),"未找到"),"不匹配"))))</f>
        <v>36</v>
      </c>
      <c r="X98" s="44">
        <f>IF(LEFT(B98,1)="1",IFERROR(IF(INDEX(单位卡分表!X:X,MATCH(B98,单位卡分表!A:A,0))=0,"",INDEX(单位卡分表!X:X,MATCH(B98,单位卡分表!A:A,0))),"未找到"),IF(LEFT(B98,1)="2",IFERROR(IF(INDEX(技能卡分表!X:X,MATCH(B98,技能卡分表!A:A,0))=0,"",INDEX(技能卡分表!X:X,MATCH(B98,技能卡分表!A:A,0))),"未找到"),IF(LEFT(B98,1)="3",IFERROR(IF(INDEX('永久加成分表（废弃）'!V:V,MATCH(B98,'永久加成分表（废弃）'!A:A,0))=0,"",INDEX('永久加成分表（废弃）'!V:V,MATCH(B98,'永久加成分表（废弃）'!A:A,0))),"未找到"),IF(LEFT(B98,1)="4",IFERROR(IF(INDEX("",MATCH(VALUE(LEFT(B98,4)),组件分表!A:A,0))=0,"",INDEX("",MATCH(VALUE(LEFT(B98,4)),组件分表!A:A,0))),"未找到"),"不匹配"))))</f>
        <v>3</v>
      </c>
      <c r="Y98" s="44" t="str">
        <f>IF(LEFT(B98,1)="1",IFERROR(IF(INDEX(单位卡分表!Y:Y,MATCH(B98,单位卡分表!A:A,0))=0,"",INDEX(单位卡分表!Y:Y,MATCH(B98,单位卡分表!A:A,0))),"未找到"),IF(LEFT(B98,1)="2",IFERROR(IF(INDEX(技能卡分表!Y:Y,MATCH(B98,技能卡分表!A:A,0))=0,"",INDEX(技能卡分表!Y:Y,MATCH(B98,技能卡分表!A:A,0))),"未找到"),IF(LEFT(B98,1)="3",IFERROR(IF(INDEX('永久加成分表（废弃）'!W:W,MATCH(B98,'永久加成分表（废弃）'!A:A,0))=0,"",INDEX('永久加成分表（废弃）'!W:W,MATCH(B98,'永久加成分表（废弃）'!A:A,0))),"未找到"),IF(LEFT(B98,1)="4",IFERROR(IF(INDEX("",MATCH(VALUE(LEFT(B98,4)),组件分表!A:A,0))=0,"",INDEX("",MATCH(VALUE(LEFT(B98,4)),组件分表!A:A,0))),"未找到"),"不匹配"))))</f>
        <v/>
      </c>
      <c r="Z98" s="44" t="str">
        <f>IF(LEFT(B98,1)="1",IFERROR(IF(INDEX("",MATCH(B98,单位卡分表!A:A,0))=0,"",INDEX("",MATCH(B98,单位卡分表!A:A,0))),"未找到"),IF(LEFT(B98,1)="2",IFERROR(IF(INDEX(技能卡分表!Z:Z,MATCH(B98,技能卡分表!A:A,0))=0,"",INDEX(技能卡分表!Z:Z,MATCH(B98,技能卡分表!A:A,0))),"未找到"),IF(LEFT(B98,1)="3",IFERROR(IF(INDEX('永久加成分表（废弃）'!X:X,MATCH(B98,'永久加成分表（废弃）'!A:A,0))=0,"",INDEX('永久加成分表（废弃）'!X:X,MATCH(B98,'永久加成分表（废弃）'!A:A,0))),"未找到"),IF(LEFT(B98,1)="4",IFERROR(IF(INDEX(组件分表!U:U,MATCH(VALUE(LEFT(B98,4)),组件分表!A:A,0))=0,"",INDEX(组件分表!U:U,MATCH(VALUE(LEFT(B98,4)),组件分表!A:A,0))),"未找到"),"不匹配"))))</f>
        <v/>
      </c>
      <c r="AA98" s="44" t="str">
        <f>IF(LEFT(B98,1)="1",IFERROR(IF(INDEX("",MATCH(B98,单位卡分表!A:A,0))=0,"",INDEX("",MATCH(B98,单位卡分表!A:A,0))),"未找到"),IF(LEFT(B98,1)="2",IFERROR(IF(INDEX(技能卡分表!AA:AA,MATCH(B98,技能卡分表!A:A,0))=0,"",INDEX(技能卡分表!AA:AA,MATCH(B98,技能卡分表!A:A,0))),"未找到"),IF(LEFT(B98,1)="3",IFERROR(IF(INDEX("",MATCH(B98,'永久加成分表（废弃）'!A:A,0))=0,"",INDEX("",MATCH(B98,'永久加成分表（废弃）'!A:A,0))),"未找到"),IF(LEFT(B98,1)="4",IFERROR(IF(INDEX("",MATCH(VALUE(LEFT(B98,4)),组件分表!A:A,0))=0,"",INDEX("",MATCH(VALUE(LEFT(B98,4)),组件分表!A:A,0))),"未找到"),"不匹配"))))</f>
        <v/>
      </c>
      <c r="AB98" s="44">
        <f>IF(LEFT(B98,1)="1",IFERROR(INDEX(单位卡分表!I:I,MATCH(B98,单位卡分表!A:A,0)),"未找到"),IF(LEFT(B98,1)="2",IFERROR(INDEX(技能卡分表!I:I,MATCH(B98,技能卡分表!A:A,0)),"未找到"),IF(LEFT(B98,1)="3",IFERROR(INDEX('永久加成分表（废弃）'!I:I,MATCH(B98,'永久加成分表（废弃）'!A:A,0)),"未找到"),IF(LEFT(B98,1)="4",IFERROR(INDEX(组件分表!I:I,MATCH(VALUE(LEFT(B98,4)),组件分表!A:A,0)),"未找到"),"不匹配"))))</f>
        <v>3</v>
      </c>
      <c r="AC98" s="44" t="str">
        <f>IF(LEFT(B98,1)="1",IF(INDEX(单位卡分表!N:N,MATCH(B98,单位卡分表!A:A,0))=0,"",INDEX(单位卡分表!N:N,MATCH(B98,单位卡分表!A:A,0))),IF(AND(LEFT(B98,1)="4",C98=5),B98*100+1,""))</f>
        <v/>
      </c>
    </row>
    <row r="99" spans="1:29">
      <c r="A99" s="44" t="str">
        <f>IF(卡牌数值表!D99=0,"",卡牌数值表!D99)</f>
        <v/>
      </c>
      <c r="B99" s="44">
        <f>卡牌数值表!C99</f>
        <v>20035</v>
      </c>
      <c r="C99" s="44">
        <f>IF(LEFT(B99,1)="1",IFERROR(INDEX(单位卡分表!C:C,MATCH(B99,单位卡分表!A:A,0)),"未找到"),IF(LEFT(B99,1)="2",IFERROR(INDEX(技能卡分表!C:C,MATCH(B99,技能卡分表!A:A,0)),"未找到"),IF(LEFT(B99,1)="3",IFERROR(INDEX('永久加成分表（废弃）'!C:C,MATCH(B99,'永久加成分表（废弃）'!A:A,0)),"未找到"),IF(LEFT(B99,1)="4",IFERROR(INDEX(组件分表!D:D,MATCH(VALUE(LEFT(B99,4)),组件分表!A:A,0)),"未找到"),"不匹配"))))</f>
        <v>2</v>
      </c>
      <c r="D99" s="44">
        <f>IF(LEFT(B99,1)="1",IFERROR(INDEX(单位卡分表!E:E,MATCH(B99,单位卡分表!A:A,0)),"未找到"),IF(LEFT(B99,1)="2",IFERROR(INDEX(技能卡分表!E:E,MATCH(B99,技能卡分表!A:A,0)),"未找到"),IF(LEFT(B99,1)="3",IFERROR(INDEX('永久加成分表（废弃）'!E:E,MATCH(B99,'永久加成分表（废弃）'!A:A,0)),"未找到"),IF(LEFT(B99,1)="4",IFERROR(IF(INDEX(组件分表!D:D,MATCH(VALUE(LEFT(B99,4)),组件分表!A:A,0))=5,"",INDEX(组件分表!Y:Y,MATCH(VALUE(LEFT(B99,4)),组件分表!A:A,0))),"未找到"),"不匹配"))))</f>
        <v>1</v>
      </c>
      <c r="E99" s="44">
        <f t="shared" si="1"/>
        <v>35</v>
      </c>
      <c r="F99" s="44">
        <f>IF(LEFT(B99,1)="1",IFERROR(INDEX(单位卡分表!AL:AL,MATCH(B99,单位卡分表!A:A,0)),"未找到"),IF(LEFT(B99,1)="2",IFERROR(INDEX(技能卡分表!AJ:AJ,MATCH(B99,技能卡分表!A:A,0)),"未找到"),IF(LEFT(B99,1)="3",IFERROR(INDEX('永久加成分表（废弃）'!AC:AC,MATCH(B99,'永久加成分表（废弃）'!A:A,0)),"未找到"),IF(LEFT(B99,1)="4",IFERROR(IF(INDEX(组件分表!D:D,MATCH(VALUE(LEFT(B99,4)),组件分表!A:A,0))=5,"",INDEX(组件分表!Z:Z,MATCH(VALUE(LEFT(B99,4)),组件分表!A:A,0))),"未找到"),"不匹配"))))</f>
        <v>0</v>
      </c>
      <c r="G99" s="44">
        <f>IF(LEFT($B99,1)="1",IFERROR(INDEX(单位卡分表!F:F,MATCH($B99,单位卡分表!A:A,0)),"未找到"),IF(LEFT($B99,1)="2",IFERROR(INDEX(技能卡分表!F:F,MATCH($B99,技能卡分表!A:A,0)),"未找到"),IF(LEFT($B99,1)="3",IFERROR(INDEX('永久加成分表（废弃）'!F:F,MATCH($B99,'永久加成分表（废弃）'!A:A,0)),"未找到"),IF(LEFT($B99,1)="4",IFERROR(IF(INDEX(组件分表!D:D,MATCH(VALUE(LEFT($B99,4)),组件分表!A:A,0))=5,"",INDEX(组件分表!AA:AA,MATCH(VALUE(LEFT($B99,4)),组件分表!A:A,0))),"未找到"),"不匹配"))))</f>
        <v>2</v>
      </c>
      <c r="H99" s="44">
        <f>IF(LEFT($B99,1)="1",IFERROR(INDEX(单位卡分表!H:H,MATCH($B99,单位卡分表!A:A,0)),"未找到"),IF(LEFT($B99,1)="2",IFERROR(INDEX(技能卡分表!H:H,MATCH($B99,技能卡分表!A:A,0)),"未找到"),IF(LEFT($B99,1)="3",IFERROR(INDEX('永久加成分表（废弃）'!H:H,MATCH($B99,'永久加成分表（废弃）'!A:A,0)),"未找到"),IF(LEFT($B99,1)="4",RIGHT($B99,1),"不匹配"))))</f>
        <v>4</v>
      </c>
      <c r="I99" s="44">
        <f>卡牌数值表!J99</f>
        <v>5</v>
      </c>
      <c r="J99" s="44" t="str">
        <f>IF(卡牌数值表!L99=0,"",卡牌数值表!L99)</f>
        <v/>
      </c>
      <c r="K99" s="44" t="str">
        <f>IF(卡牌数值表!M99=0,"",卡牌数值表!M99)</f>
        <v/>
      </c>
      <c r="L99" s="44">
        <f>IF(卡牌数值表!N99=0,"",卡牌数值表!N99)</f>
        <v>9.87</v>
      </c>
      <c r="M99" s="44">
        <f>IF(卡牌数值表!O99=0,"",卡牌数值表!O99)</f>
        <v>0.5</v>
      </c>
      <c r="N99" s="44">
        <f>IF(卡牌数值表!P99=0,"",卡牌数值表!P99)</f>
        <v>0.1</v>
      </c>
      <c r="O99" s="44">
        <f>IF(卡牌数值表!Q99=0,"",卡牌数值表!Q99)</f>
        <v>0.94</v>
      </c>
      <c r="P99" s="44">
        <f>IF(卡牌数值表!R99=0,"",卡牌数值表!R99)</f>
        <v>0.61</v>
      </c>
      <c r="Q99" s="44">
        <f>IF(卡牌数值表!S99=0,"",卡牌数值表!S99)</f>
        <v>3</v>
      </c>
      <c r="R99" s="44">
        <f>IF(OR(LEFT(B99,1)="1",LEFT(B99,1)="2"),卡牌数值表!H99,IF(AND(LEFT(B99,1)="4",C99&lt;&gt;5),卡牌数值表!H99,IF(LEFT(B99,1)="4","","")))</f>
        <v>200351</v>
      </c>
      <c r="S99" s="44">
        <f>IF(LEFT(B99,1)="1",IFERROR(INDEX(单位卡分表!K:K,MATCH(B99,单位卡分表!A:A,0)),"未找到"),IF(LEFT(B99,1)="2",IFERROR(INDEX(技能卡分表!K:K,MATCH(B99,技能卡分表!A:A,0)),"未找到"),IF(LEFT(B99,1)="3",IFERROR(INDEX('永久加成分表（废弃）'!K:K,MATCH(B99,'永久加成分表（废弃）'!A:A,0)),"未找到"),IF(LEFT(B99,1)="4",IFERROR(IF(INDEX(组件分表!D:D,MATCH(VALUE(LEFT(B99,4)),组件分表!A:A,0))=5,"",INDEX(组件分表!AB:AB,MATCH(VALUE(LEFT(B99,4)),组件分表!A:A,0))),"未找到"),"不匹配"))))</f>
        <v>5</v>
      </c>
      <c r="T99" s="44">
        <f>IF(LEFT(B99,1)="1",IFERROR(INDEX(单位卡分表!L:L,MATCH(B99,单位卡分表!A:A,0)),"未找到"),IF(LEFT(B99,1)="2",IFERROR(INDEX(技能卡分表!L:L,MATCH(B99,技能卡分表!A:A,0)),"未找到"),IF(LEFT(B99,1)="3",IFERROR(INDEX('永久加成分表（废弃）'!L:L,MATCH(B99,'永久加成分表（废弃）'!A:A,0)),"未找到"),IF(LEFT(B99,1)="4",IFERROR(IF(INDEX(组件分表!D:D,MATCH(VALUE(LEFT(B99,4)),组件分表!A:A,0))=5,"",INDEX(组件分表!AC:AC,MATCH(VALUE(LEFT(B99,4)),组件分表!A:A,0))),"未找到"),"不匹配"))))</f>
        <v>5</v>
      </c>
      <c r="U99" s="44"/>
      <c r="V99" s="44"/>
      <c r="W99" s="44">
        <f>IF(LEFT(B99,1)="1",IFERROR(IF(INDEX(单位卡分表!W:W,MATCH(B99,单位卡分表!A:A,0))=0,"",INDEX(单位卡分表!W:W,MATCH(B99,单位卡分表!A:A,0))),"未找到"),IF(LEFT(B99,1)="2",IFERROR(IF(INDEX(技能卡分表!W:W,MATCH(B99,技能卡分表!A:A,0))=0,"",INDEX(技能卡分表!W:W,MATCH(B99,技能卡分表!A:A,0))),"未找到"),IF(LEFT(B99,1)="3",IFERROR(IF(INDEX('永久加成分表（废弃）'!U:U,MATCH(B99,'永久加成分表（废弃）'!A:A,0))=0,"",INDEX('永久加成分表（废弃）'!U:U,MATCH(B99,'永久加成分表（废弃）'!A:A,0))),"未找到"),IF(LEFT(B99,1)="4",IFERROR(IF(INDEX("",MATCH(VALUE(LEFT(B99,4)),组件分表!A:A,0))=0,"",INDEX("",MATCH(VALUE(LEFT(B99,4)),组件分表!A:A,0))),"未找到"),"不匹配"))))</f>
        <v>44</v>
      </c>
      <c r="X99" s="44" t="str">
        <f>IF(LEFT(B99,1)="1",IFERROR(IF(INDEX(单位卡分表!X:X,MATCH(B99,单位卡分表!A:A,0))=0,"",INDEX(单位卡分表!X:X,MATCH(B99,单位卡分表!A:A,0))),"未找到"),IF(LEFT(B99,1)="2",IFERROR(IF(INDEX(技能卡分表!X:X,MATCH(B99,技能卡分表!A:A,0))=0,"",INDEX(技能卡分表!X:X,MATCH(B99,技能卡分表!A:A,0))),"未找到"),IF(LEFT(B99,1)="3",IFERROR(IF(INDEX('永久加成分表（废弃）'!V:V,MATCH(B99,'永久加成分表（废弃）'!A:A,0))=0,"",INDEX('永久加成分表（废弃）'!V:V,MATCH(B99,'永久加成分表（废弃）'!A:A,0))),"未找到"),IF(LEFT(B99,1)="4",IFERROR(IF(INDEX("",MATCH(VALUE(LEFT(B99,4)),组件分表!A:A,0))=0,"",INDEX("",MATCH(VALUE(LEFT(B99,4)),组件分表!A:A,0))),"未找到"),"不匹配"))))</f>
        <v/>
      </c>
      <c r="Y99" s="44" t="str">
        <f>IF(LEFT(B99,1)="1",IFERROR(IF(INDEX(单位卡分表!Y:Y,MATCH(B99,单位卡分表!A:A,0))=0,"",INDEX(单位卡分表!Y:Y,MATCH(B99,单位卡分表!A:A,0))),"未找到"),IF(LEFT(B99,1)="2",IFERROR(IF(INDEX(技能卡分表!Y:Y,MATCH(B99,技能卡分表!A:A,0))=0,"",INDEX(技能卡分表!Y:Y,MATCH(B99,技能卡分表!A:A,0))),"未找到"),IF(LEFT(B99,1)="3",IFERROR(IF(INDEX('永久加成分表（废弃）'!W:W,MATCH(B99,'永久加成分表（废弃）'!A:A,0))=0,"",INDEX('永久加成分表（废弃）'!W:W,MATCH(B99,'永久加成分表（废弃）'!A:A,0))),"未找到"),IF(LEFT(B99,1)="4",IFERROR(IF(INDEX("",MATCH(VALUE(LEFT(B99,4)),组件分表!A:A,0))=0,"",INDEX("",MATCH(VALUE(LEFT(B99,4)),组件分表!A:A,0))),"未找到"),"不匹配"))))</f>
        <v/>
      </c>
      <c r="Z99" s="44" t="str">
        <f>IF(LEFT(B99,1)="1",IFERROR(IF(INDEX("",MATCH(B99,单位卡分表!A:A,0))=0,"",INDEX("",MATCH(B99,单位卡分表!A:A,0))),"未找到"),IF(LEFT(B99,1)="2",IFERROR(IF(INDEX(技能卡分表!Z:Z,MATCH(B99,技能卡分表!A:A,0))=0,"",INDEX(技能卡分表!Z:Z,MATCH(B99,技能卡分表!A:A,0))),"未找到"),IF(LEFT(B99,1)="3",IFERROR(IF(INDEX('永久加成分表（废弃）'!X:X,MATCH(B99,'永久加成分表（废弃）'!A:A,0))=0,"",INDEX('永久加成分表（废弃）'!X:X,MATCH(B99,'永久加成分表（废弃）'!A:A,0))),"未找到"),IF(LEFT(B99,1)="4",IFERROR(IF(INDEX(组件分表!U:U,MATCH(VALUE(LEFT(B99,4)),组件分表!A:A,0))=0,"",INDEX(组件分表!U:U,MATCH(VALUE(LEFT(B99,4)),组件分表!A:A,0))),"未找到"),"不匹配"))))</f>
        <v/>
      </c>
      <c r="AA99" s="44" t="str">
        <f>IF(LEFT(B99,1)="1",IFERROR(IF(INDEX("",MATCH(B99,单位卡分表!A:A,0))=0,"",INDEX("",MATCH(B99,单位卡分表!A:A,0))),"未找到"),IF(LEFT(B99,1)="2",IFERROR(IF(INDEX(技能卡分表!AA:AA,MATCH(B99,技能卡分表!A:A,0))=0,"",INDEX(技能卡分表!AA:AA,MATCH(B99,技能卡分表!A:A,0))),"未找到"),IF(LEFT(B99,1)="3",IFERROR(IF(INDEX("",MATCH(B99,'永久加成分表（废弃）'!A:A,0))=0,"",INDEX("",MATCH(B99,'永久加成分表（废弃）'!A:A,0))),"未找到"),IF(LEFT(B99,1)="4",IFERROR(IF(INDEX("",MATCH(VALUE(LEFT(B99,4)),组件分表!A:A,0))=0,"",INDEX("",MATCH(VALUE(LEFT(B99,4)),组件分表!A:A,0))),"未找到"),"不匹配"))))</f>
        <v/>
      </c>
      <c r="AB99" s="44">
        <f>IF(LEFT(B99,1)="1",IFERROR(INDEX(单位卡分表!I:I,MATCH(B99,单位卡分表!A:A,0)),"未找到"),IF(LEFT(B99,1)="2",IFERROR(INDEX(技能卡分表!I:I,MATCH(B99,技能卡分表!A:A,0)),"未找到"),IF(LEFT(B99,1)="3",IFERROR(INDEX('永久加成分表（废弃）'!I:I,MATCH(B99,'永久加成分表（废弃）'!A:A,0)),"未找到"),IF(LEFT(B99,1)="4",IFERROR(INDEX(组件分表!I:I,MATCH(VALUE(LEFT(B99,4)),组件分表!A:A,0)),"未找到"),"不匹配"))))</f>
        <v>3</v>
      </c>
      <c r="AC99" s="44" t="str">
        <f>IF(LEFT(B99,1)="1",IF(INDEX(单位卡分表!N:N,MATCH(B99,单位卡分表!A:A,0))=0,"",INDEX(单位卡分表!N:N,MATCH(B99,单位卡分表!A:A,0))),IF(AND(LEFT(B99,1)="4",C99=5),B99*100+1,""))</f>
        <v/>
      </c>
    </row>
    <row r="100" spans="1:29">
      <c r="A100" s="44" t="str">
        <f>IF(卡牌数值表!D100=0,"",卡牌数值表!D100)</f>
        <v/>
      </c>
      <c r="B100" s="44">
        <f>卡牌数值表!C100</f>
        <v>20036</v>
      </c>
      <c r="C100" s="44">
        <f>IF(LEFT(B100,1)="1",IFERROR(INDEX(单位卡分表!C:C,MATCH(B100,单位卡分表!A:A,0)),"未找到"),IF(LEFT(B100,1)="2",IFERROR(INDEX(技能卡分表!C:C,MATCH(B100,技能卡分表!A:A,0)),"未找到"),IF(LEFT(B100,1)="3",IFERROR(INDEX('永久加成分表（废弃）'!C:C,MATCH(B100,'永久加成分表（废弃）'!A:A,0)),"未找到"),IF(LEFT(B100,1)="4",IFERROR(INDEX(组件分表!D:D,MATCH(VALUE(LEFT(B100,4)),组件分表!A:A,0)),"未找到"),"不匹配"))))</f>
        <v>2</v>
      </c>
      <c r="D100" s="44">
        <f>IF(LEFT(B100,1)="1",IFERROR(INDEX(单位卡分表!E:E,MATCH(B100,单位卡分表!A:A,0)),"未找到"),IF(LEFT(B100,1)="2",IFERROR(INDEX(技能卡分表!E:E,MATCH(B100,技能卡分表!A:A,0)),"未找到"),IF(LEFT(B100,1)="3",IFERROR(INDEX('永久加成分表（废弃）'!E:E,MATCH(B100,'永久加成分表（废弃）'!A:A,0)),"未找到"),IF(LEFT(B100,1)="4",IFERROR(IF(INDEX(组件分表!D:D,MATCH(VALUE(LEFT(B100,4)),组件分表!A:A,0))=5,"",INDEX(组件分表!Y:Y,MATCH(VALUE(LEFT(B100,4)),组件分表!A:A,0))),"未找到"),"不匹配"))))</f>
        <v>1</v>
      </c>
      <c r="E100" s="44">
        <f t="shared" si="1"/>
        <v>36</v>
      </c>
      <c r="F100" s="44">
        <f>IF(LEFT(B100,1)="1",IFERROR(INDEX(单位卡分表!AL:AL,MATCH(B100,单位卡分表!A:A,0)),"未找到"),IF(LEFT(B100,1)="2",IFERROR(INDEX(技能卡分表!AJ:AJ,MATCH(B100,技能卡分表!A:A,0)),"未找到"),IF(LEFT(B100,1)="3",IFERROR(INDEX('永久加成分表（废弃）'!AC:AC,MATCH(B100,'永久加成分表（废弃）'!A:A,0)),"未找到"),IF(LEFT(B100,1)="4",IFERROR(IF(INDEX(组件分表!D:D,MATCH(VALUE(LEFT(B100,4)),组件分表!A:A,0))=5,"",INDEX(组件分表!Z:Z,MATCH(VALUE(LEFT(B100,4)),组件分表!A:A,0))),"未找到"),"不匹配"))))</f>
        <v>0</v>
      </c>
      <c r="G100" s="44">
        <f>IF(LEFT($B100,1)="1",IFERROR(INDEX(单位卡分表!F:F,MATCH($B100,单位卡分表!A:A,0)),"未找到"),IF(LEFT($B100,1)="2",IFERROR(INDEX(技能卡分表!F:F,MATCH($B100,技能卡分表!A:A,0)),"未找到"),IF(LEFT($B100,1)="3",IFERROR(INDEX('永久加成分表（废弃）'!F:F,MATCH($B100,'永久加成分表（废弃）'!A:A,0)),"未找到"),IF(LEFT($B100,1)="4",IFERROR(IF(INDEX(组件分表!D:D,MATCH(VALUE(LEFT($B100,4)),组件分表!A:A,0))=5,"",INDEX(组件分表!AA:AA,MATCH(VALUE(LEFT($B100,4)),组件分表!A:A,0))),"未找到"),"不匹配"))))</f>
        <v>4</v>
      </c>
      <c r="H100" s="44">
        <f>IF(LEFT($B100,1)="1",IFERROR(INDEX(单位卡分表!H:H,MATCH($B100,单位卡分表!A:A,0)),"未找到"),IF(LEFT($B100,1)="2",IFERROR(INDEX(技能卡分表!H:H,MATCH($B100,技能卡分表!A:A,0)),"未找到"),IF(LEFT($B100,1)="3",IFERROR(INDEX('永久加成分表（废弃）'!H:H,MATCH($B100,'永久加成分表（废弃）'!A:A,0)),"未找到"),IF(LEFT($B100,1)="4",RIGHT($B100,1),"不匹配"))))</f>
        <v>4</v>
      </c>
      <c r="I100" s="44">
        <f>卡牌数值表!J100</f>
        <v>12</v>
      </c>
      <c r="J100" s="44" t="str">
        <f>IF(卡牌数值表!L100=0,"",卡牌数值表!L100)</f>
        <v/>
      </c>
      <c r="K100" s="44" t="str">
        <f>IF(卡牌数值表!M100=0,"",卡牌数值表!M100)</f>
        <v/>
      </c>
      <c r="L100" s="44">
        <f>IF(卡牌数值表!N100=0,"",卡牌数值表!N100)</f>
        <v>9.87</v>
      </c>
      <c r="M100" s="44">
        <f>IF(卡牌数值表!O100=0,"",卡牌数值表!O100)</f>
        <v>0.5</v>
      </c>
      <c r="N100" s="44">
        <f>IF(卡牌数值表!P100=0,"",卡牌数值表!P100)</f>
        <v>0.1</v>
      </c>
      <c r="O100" s="44">
        <f>IF(卡牌数值表!Q100=0,"",卡牌数值表!Q100)</f>
        <v>0.94</v>
      </c>
      <c r="P100" s="44">
        <f>IF(卡牌数值表!R100=0,"",卡牌数值表!R100)</f>
        <v>0.61</v>
      </c>
      <c r="Q100" s="44">
        <f>IF(卡牌数值表!S100=0,"",卡牌数值表!S100)</f>
        <v>3</v>
      </c>
      <c r="R100" s="44">
        <f>IF(OR(LEFT(B100,1)="1",LEFT(B100,1)="2"),卡牌数值表!H100,IF(AND(LEFT(B100,1)="4",C100&lt;&gt;5),卡牌数值表!H100,IF(LEFT(B100,1)="4","","")))</f>
        <v>200361</v>
      </c>
      <c r="S100" s="44">
        <f>IF(LEFT(B100,1)="1",IFERROR(INDEX(单位卡分表!K:K,MATCH(B100,单位卡分表!A:A,0)),"未找到"),IF(LEFT(B100,1)="2",IFERROR(INDEX(技能卡分表!K:K,MATCH(B100,技能卡分表!A:A,0)),"未找到"),IF(LEFT(B100,1)="3",IFERROR(INDEX('永久加成分表（废弃）'!K:K,MATCH(B100,'永久加成分表（废弃）'!A:A,0)),"未找到"),IF(LEFT(B100,1)="4",IFERROR(IF(INDEX(组件分表!D:D,MATCH(VALUE(LEFT(B100,4)),组件分表!A:A,0))=5,"",INDEX(组件分表!AB:AB,MATCH(VALUE(LEFT(B100,4)),组件分表!A:A,0))),"未找到"),"不匹配"))))</f>
        <v>7</v>
      </c>
      <c r="T100" s="44">
        <f>IF(LEFT(B100,1)="1",IFERROR(INDEX(单位卡分表!L:L,MATCH(B100,单位卡分表!A:A,0)),"未找到"),IF(LEFT(B100,1)="2",IFERROR(INDEX(技能卡分表!L:L,MATCH(B100,技能卡分表!A:A,0)),"未找到"),IF(LEFT(B100,1)="3",IFERROR(INDEX('永久加成分表（废弃）'!L:L,MATCH(B100,'永久加成分表（废弃）'!A:A,0)),"未找到"),IF(LEFT(B100,1)="4",IFERROR(IF(INDEX(组件分表!D:D,MATCH(VALUE(LEFT(B100,4)),组件分表!A:A,0))=5,"",INDEX(组件分表!AC:AC,MATCH(VALUE(LEFT(B100,4)),组件分表!A:A,0))),"未找到"),"不匹配"))))</f>
        <v>5</v>
      </c>
      <c r="U100" s="44"/>
      <c r="V100" s="44"/>
      <c r="W100" s="44">
        <f>IF(LEFT(B100,1)="1",IFERROR(IF(INDEX(单位卡分表!W:W,MATCH(B100,单位卡分表!A:A,0))=0,"",INDEX(单位卡分表!W:W,MATCH(B100,单位卡分表!A:A,0))),"未找到"),IF(LEFT(B100,1)="2",IFERROR(IF(INDEX(技能卡分表!W:W,MATCH(B100,技能卡分表!A:A,0))=0,"",INDEX(技能卡分表!W:W,MATCH(B100,技能卡分表!A:A,0))),"未找到"),IF(LEFT(B100,1)="3",IFERROR(IF(INDEX('永久加成分表（废弃）'!U:U,MATCH(B100,'永久加成分表（废弃）'!A:A,0))=0,"",INDEX('永久加成分表（废弃）'!U:U,MATCH(B100,'永久加成分表（废弃）'!A:A,0))),"未找到"),IF(LEFT(B100,1)="4",IFERROR(IF(INDEX("",MATCH(VALUE(LEFT(B100,4)),组件分表!A:A,0))=0,"",INDEX("",MATCH(VALUE(LEFT(B100,4)),组件分表!A:A,0))),"未找到"),"不匹配"))))</f>
        <v>8</v>
      </c>
      <c r="X100" s="44">
        <f>IF(LEFT(B100,1)="1",IFERROR(IF(INDEX(单位卡分表!X:X,MATCH(B100,单位卡分表!A:A,0))=0,"",INDEX(单位卡分表!X:X,MATCH(B100,单位卡分表!A:A,0))),"未找到"),IF(LEFT(B100,1)="2",IFERROR(IF(INDEX(技能卡分表!X:X,MATCH(B100,技能卡分表!A:A,0))=0,"",INDEX(技能卡分表!X:X,MATCH(B100,技能卡分表!A:A,0))),"未找到"),IF(LEFT(B100,1)="3",IFERROR(IF(INDEX('永久加成分表（废弃）'!V:V,MATCH(B100,'永久加成分表（废弃）'!A:A,0))=0,"",INDEX('永久加成分表（废弃）'!V:V,MATCH(B100,'永久加成分表（废弃）'!A:A,0))),"未找到"),IF(LEFT(B100,1)="4",IFERROR(IF(INDEX("",MATCH(VALUE(LEFT(B100,4)),组件分表!A:A,0))=0,"",INDEX("",MATCH(VALUE(LEFT(B100,4)),组件分表!A:A,0))),"未找到"),"不匹配"))))</f>
        <v>47</v>
      </c>
      <c r="Y100" s="44">
        <f>IF(LEFT(B100,1)="1",IFERROR(IF(INDEX(单位卡分表!Y:Y,MATCH(B100,单位卡分表!A:A,0))=0,"",INDEX(单位卡分表!Y:Y,MATCH(B100,单位卡分表!A:A,0))),"未找到"),IF(LEFT(B100,1)="2",IFERROR(IF(INDEX(技能卡分表!Y:Y,MATCH(B100,技能卡分表!A:A,0))=0,"",INDEX(技能卡分表!Y:Y,MATCH(B100,技能卡分表!A:A,0))),"未找到"),IF(LEFT(B100,1)="3",IFERROR(IF(INDEX('永久加成分表（废弃）'!W:W,MATCH(B100,'永久加成分表（废弃）'!A:A,0))=0,"",INDEX('永久加成分表（废弃）'!W:W,MATCH(B100,'永久加成分表（废弃）'!A:A,0))),"未找到"),IF(LEFT(B100,1)="4",IFERROR(IF(INDEX("",MATCH(VALUE(LEFT(B100,4)),组件分表!A:A,0))=0,"",INDEX("",MATCH(VALUE(LEFT(B100,4)),组件分表!A:A,0))),"未找到"),"不匹配"))))</f>
        <v>3</v>
      </c>
      <c r="Z100" s="44" t="str">
        <f>IF(LEFT(B100,1)="1",IFERROR(IF(INDEX("",MATCH(B100,单位卡分表!A:A,0))=0,"",INDEX("",MATCH(B100,单位卡分表!A:A,0))),"未找到"),IF(LEFT(B100,1)="2",IFERROR(IF(INDEX(技能卡分表!Z:Z,MATCH(B100,技能卡分表!A:A,0))=0,"",INDEX(技能卡分表!Z:Z,MATCH(B100,技能卡分表!A:A,0))),"未找到"),IF(LEFT(B100,1)="3",IFERROR(IF(INDEX('永久加成分表（废弃）'!X:X,MATCH(B100,'永久加成分表（废弃）'!A:A,0))=0,"",INDEX('永久加成分表（废弃）'!X:X,MATCH(B100,'永久加成分表（废弃）'!A:A,0))),"未找到"),IF(LEFT(B100,1)="4",IFERROR(IF(INDEX(组件分表!U:U,MATCH(VALUE(LEFT(B100,4)),组件分表!A:A,0))=0,"",INDEX(组件分表!U:U,MATCH(VALUE(LEFT(B100,4)),组件分表!A:A,0))),"未找到"),"不匹配"))))</f>
        <v/>
      </c>
      <c r="AA100" s="44" t="str">
        <f>IF(LEFT(B100,1)="1",IFERROR(IF(INDEX("",MATCH(B100,单位卡分表!A:A,0))=0,"",INDEX("",MATCH(B100,单位卡分表!A:A,0))),"未找到"),IF(LEFT(B100,1)="2",IFERROR(IF(INDEX(技能卡分表!AA:AA,MATCH(B100,技能卡分表!A:A,0))=0,"",INDEX(技能卡分表!AA:AA,MATCH(B100,技能卡分表!A:A,0))),"未找到"),IF(LEFT(B100,1)="3",IFERROR(IF(INDEX("",MATCH(B100,'永久加成分表（废弃）'!A:A,0))=0,"",INDEX("",MATCH(B100,'永久加成分表（废弃）'!A:A,0))),"未找到"),IF(LEFT(B100,1)="4",IFERROR(IF(INDEX("",MATCH(VALUE(LEFT(B100,4)),组件分表!A:A,0))=0,"",INDEX("",MATCH(VALUE(LEFT(B100,4)),组件分表!A:A,0))),"未找到"),"不匹配"))))</f>
        <v/>
      </c>
      <c r="AB100" s="44">
        <f>IF(LEFT(B100,1)="1",IFERROR(INDEX(单位卡分表!I:I,MATCH(B100,单位卡分表!A:A,0)),"未找到"),IF(LEFT(B100,1)="2",IFERROR(INDEX(技能卡分表!I:I,MATCH(B100,技能卡分表!A:A,0)),"未找到"),IF(LEFT(B100,1)="3",IFERROR(INDEX('永久加成分表（废弃）'!I:I,MATCH(B100,'永久加成分表（废弃）'!A:A,0)),"未找到"),IF(LEFT(B100,1)="4",IFERROR(INDEX(组件分表!I:I,MATCH(VALUE(LEFT(B100,4)),组件分表!A:A,0)),"未找到"),"不匹配"))))</f>
        <v>0</v>
      </c>
      <c r="AC100" s="44" t="str">
        <f>IF(LEFT(B100,1)="1",IF(INDEX(单位卡分表!N:N,MATCH(B100,单位卡分表!A:A,0))=0,"",INDEX(单位卡分表!N:N,MATCH(B100,单位卡分表!A:A,0))),IF(AND(LEFT(B100,1)="4",C100=5),B100*100+1,""))</f>
        <v/>
      </c>
    </row>
    <row r="101" spans="1:29">
      <c r="A101" s="44" t="str">
        <f>IF(卡牌数值表!D101=0,"",卡牌数值表!D101)</f>
        <v/>
      </c>
      <c r="B101" s="44">
        <f>卡牌数值表!C101</f>
        <v>20037</v>
      </c>
      <c r="C101" s="44">
        <f>IF(LEFT(B101,1)="1",IFERROR(INDEX(单位卡分表!C:C,MATCH(B101,单位卡分表!A:A,0)),"未找到"),IF(LEFT(B101,1)="2",IFERROR(INDEX(技能卡分表!C:C,MATCH(B101,技能卡分表!A:A,0)),"未找到"),IF(LEFT(B101,1)="3",IFERROR(INDEX('永久加成分表（废弃）'!C:C,MATCH(B101,'永久加成分表（废弃）'!A:A,0)),"未找到"),IF(LEFT(B101,1)="4",IFERROR(INDEX(组件分表!D:D,MATCH(VALUE(LEFT(B101,4)),组件分表!A:A,0)),"未找到"),"不匹配"))))</f>
        <v>2</v>
      </c>
      <c r="D101" s="44">
        <f>IF(LEFT(B101,1)="1",IFERROR(INDEX(单位卡分表!E:E,MATCH(B101,单位卡分表!A:A,0)),"未找到"),IF(LEFT(B101,1)="2",IFERROR(INDEX(技能卡分表!E:E,MATCH(B101,技能卡分表!A:A,0)),"未找到"),IF(LEFT(B101,1)="3",IFERROR(INDEX('永久加成分表（废弃）'!E:E,MATCH(B101,'永久加成分表（废弃）'!A:A,0)),"未找到"),IF(LEFT(B101,1)="4",IFERROR(IF(INDEX(组件分表!D:D,MATCH(VALUE(LEFT(B101,4)),组件分表!A:A,0))=5,"",INDEX(组件分表!Y:Y,MATCH(VALUE(LEFT(B101,4)),组件分表!A:A,0))),"未找到"),"不匹配"))))</f>
        <v>1</v>
      </c>
      <c r="E101" s="44">
        <f t="shared" si="1"/>
        <v>37</v>
      </c>
      <c r="F101" s="44">
        <f>IF(LEFT(B101,1)="1",IFERROR(INDEX(单位卡分表!AL:AL,MATCH(B101,单位卡分表!A:A,0)),"未找到"),IF(LEFT(B101,1)="2",IFERROR(INDEX(技能卡分表!AJ:AJ,MATCH(B101,技能卡分表!A:A,0)),"未找到"),IF(LEFT(B101,1)="3",IFERROR(INDEX('永久加成分表（废弃）'!AC:AC,MATCH(B101,'永久加成分表（废弃）'!A:A,0)),"未找到"),IF(LEFT(B101,1)="4",IFERROR(IF(INDEX(组件分表!D:D,MATCH(VALUE(LEFT(B101,4)),组件分表!A:A,0))=5,"",INDEX(组件分表!Z:Z,MATCH(VALUE(LEFT(B101,4)),组件分表!A:A,0))),"未找到"),"不匹配"))))</f>
        <v>0</v>
      </c>
      <c r="G101" s="44">
        <f>IF(LEFT($B101,1)="1",IFERROR(INDEX(单位卡分表!F:F,MATCH($B101,单位卡分表!A:A,0)),"未找到"),IF(LEFT($B101,1)="2",IFERROR(INDEX(技能卡分表!F:F,MATCH($B101,技能卡分表!A:A,0)),"未找到"),IF(LEFT($B101,1)="3",IFERROR(INDEX('永久加成分表（废弃）'!F:F,MATCH($B101,'永久加成分表（废弃）'!A:A,0)),"未找到"),IF(LEFT($B101,1)="4",IFERROR(IF(INDEX(组件分表!D:D,MATCH(VALUE(LEFT($B101,4)),组件分表!A:A,0))=5,"",INDEX(组件分表!AA:AA,MATCH(VALUE(LEFT($B101,4)),组件分表!A:A,0))),"未找到"),"不匹配"))))</f>
        <v>3</v>
      </c>
      <c r="H101" s="44">
        <f>IF(LEFT($B101,1)="1",IFERROR(INDEX(单位卡分表!H:H,MATCH($B101,单位卡分表!A:A,0)),"未找到"),IF(LEFT($B101,1)="2",IFERROR(INDEX(技能卡分表!H:H,MATCH($B101,技能卡分表!A:A,0)),"未找到"),IF(LEFT($B101,1)="3",IFERROR(INDEX('永久加成分表（废弃）'!H:H,MATCH($B101,'永久加成分表（废弃）'!A:A,0)),"未找到"),IF(LEFT($B101,1)="4",RIGHT($B101,1),"不匹配"))))</f>
        <v>4</v>
      </c>
      <c r="I101" s="44">
        <f>卡牌数值表!J101</f>
        <v>5</v>
      </c>
      <c r="J101" s="44" t="str">
        <f>IF(卡牌数值表!L101=0,"",卡牌数值表!L101)</f>
        <v/>
      </c>
      <c r="K101" s="44" t="str">
        <f>IF(卡牌数值表!M101=0,"",卡牌数值表!M101)</f>
        <v/>
      </c>
      <c r="L101" s="44">
        <f>IF(卡牌数值表!N101=0,"",卡牌数值表!N101)</f>
        <v>9.87</v>
      </c>
      <c r="M101" s="44">
        <f>IF(卡牌数值表!O101=0,"",卡牌数值表!O101)</f>
        <v>0.5</v>
      </c>
      <c r="N101" s="44">
        <f>IF(卡牌数值表!P101=0,"",卡牌数值表!P101)</f>
        <v>0.1</v>
      </c>
      <c r="O101" s="44">
        <f>IF(卡牌数值表!Q101=0,"",卡牌数值表!Q101)</f>
        <v>0.94</v>
      </c>
      <c r="P101" s="44">
        <f>IF(卡牌数值表!R101=0,"",卡牌数值表!R101)</f>
        <v>0.61</v>
      </c>
      <c r="Q101" s="44">
        <f>IF(卡牌数值表!S101=0,"",卡牌数值表!S101)</f>
        <v>3</v>
      </c>
      <c r="R101" s="44">
        <f>IF(OR(LEFT(B101,1)="1",LEFT(B101,1)="2"),卡牌数值表!H101,IF(AND(LEFT(B101,1)="4",C101&lt;&gt;5),卡牌数值表!H101,IF(LEFT(B101,1)="4","","")))</f>
        <v>200371</v>
      </c>
      <c r="S101" s="44">
        <f>IF(LEFT(B101,1)="1",IFERROR(INDEX(单位卡分表!K:K,MATCH(B101,单位卡分表!A:A,0)),"未找到"),IF(LEFT(B101,1)="2",IFERROR(INDEX(技能卡分表!K:K,MATCH(B101,技能卡分表!A:A,0)),"未找到"),IF(LEFT(B101,1)="3",IFERROR(INDEX('永久加成分表（废弃）'!K:K,MATCH(B101,'永久加成分表（废弃）'!A:A,0)),"未找到"),IF(LEFT(B101,1)="4",IFERROR(IF(INDEX(组件分表!D:D,MATCH(VALUE(LEFT(B101,4)),组件分表!A:A,0))=5,"",INDEX(组件分表!AB:AB,MATCH(VALUE(LEFT(B101,4)),组件分表!A:A,0))),"未找到"),"不匹配"))))</f>
        <v>6</v>
      </c>
      <c r="T101" s="44">
        <f>IF(LEFT(B101,1)="1",IFERROR(INDEX(单位卡分表!L:L,MATCH(B101,单位卡分表!A:A,0)),"未找到"),IF(LEFT(B101,1)="2",IFERROR(INDEX(技能卡分表!L:L,MATCH(B101,技能卡分表!A:A,0)),"未找到"),IF(LEFT(B101,1)="3",IFERROR(INDEX('永久加成分表（废弃）'!L:L,MATCH(B101,'永久加成分表（废弃）'!A:A,0)),"未找到"),IF(LEFT(B101,1)="4",IFERROR(IF(INDEX(组件分表!D:D,MATCH(VALUE(LEFT(B101,4)),组件分表!A:A,0))=5,"",INDEX(组件分表!AC:AC,MATCH(VALUE(LEFT(B101,4)),组件分表!A:A,0))),"未找到"),"不匹配"))))</f>
        <v>5</v>
      </c>
      <c r="U101" s="44"/>
      <c r="V101" s="44"/>
      <c r="W101" s="44">
        <f>IF(LEFT(B101,1)="1",IFERROR(IF(INDEX(单位卡分表!W:W,MATCH(B101,单位卡分表!A:A,0))=0,"",INDEX(单位卡分表!W:W,MATCH(B101,单位卡分表!A:A,0))),"未找到"),IF(LEFT(B101,1)="2",IFERROR(IF(INDEX(技能卡分表!W:W,MATCH(B101,技能卡分表!A:A,0))=0,"",INDEX(技能卡分表!W:W,MATCH(B101,技能卡分表!A:A,0))),"未找到"),IF(LEFT(B101,1)="3",IFERROR(IF(INDEX('永久加成分表（废弃）'!U:U,MATCH(B101,'永久加成分表（废弃）'!A:A,0))=0,"",INDEX('永久加成分表（废弃）'!U:U,MATCH(B101,'永久加成分表（废弃）'!A:A,0))),"未找到"),IF(LEFT(B101,1)="4",IFERROR(IF(INDEX("",MATCH(VALUE(LEFT(B101,4)),组件分表!A:A,0))=0,"",INDEX("",MATCH(VALUE(LEFT(B101,4)),组件分表!A:A,0))),"未找到"),"不匹配"))))</f>
        <v>41</v>
      </c>
      <c r="X101" s="44">
        <f>IF(LEFT(B101,1)="1",IFERROR(IF(INDEX(单位卡分表!X:X,MATCH(B101,单位卡分表!A:A,0))=0,"",INDEX(单位卡分表!X:X,MATCH(B101,单位卡分表!A:A,0))),"未找到"),IF(LEFT(B101,1)="2",IFERROR(IF(INDEX(技能卡分表!X:X,MATCH(B101,技能卡分表!A:A,0))=0,"",INDEX(技能卡分表!X:X,MATCH(B101,技能卡分表!A:A,0))),"未找到"),IF(LEFT(B101,1)="3",IFERROR(IF(INDEX('永久加成分表（废弃）'!V:V,MATCH(B101,'永久加成分表（废弃）'!A:A,0))=0,"",INDEX('永久加成分表（废弃）'!V:V,MATCH(B101,'永久加成分表（废弃）'!A:A,0))),"未找到"),IF(LEFT(B101,1)="4",IFERROR(IF(INDEX("",MATCH(VALUE(LEFT(B101,4)),组件分表!A:A,0))=0,"",INDEX("",MATCH(VALUE(LEFT(B101,4)),组件分表!A:A,0))),"未找到"),"不匹配"))))</f>
        <v>52</v>
      </c>
      <c r="Y101" s="44" t="str">
        <f>IF(LEFT(B101,1)="1",IFERROR(IF(INDEX(单位卡分表!Y:Y,MATCH(B101,单位卡分表!A:A,0))=0,"",INDEX(单位卡分表!Y:Y,MATCH(B101,单位卡分表!A:A,0))),"未找到"),IF(LEFT(B101,1)="2",IFERROR(IF(INDEX(技能卡分表!Y:Y,MATCH(B101,技能卡分表!A:A,0))=0,"",INDEX(技能卡分表!Y:Y,MATCH(B101,技能卡分表!A:A,0))),"未找到"),IF(LEFT(B101,1)="3",IFERROR(IF(INDEX('永久加成分表（废弃）'!W:W,MATCH(B101,'永久加成分表（废弃）'!A:A,0))=0,"",INDEX('永久加成分表（废弃）'!W:W,MATCH(B101,'永久加成分表（废弃）'!A:A,0))),"未找到"),IF(LEFT(B101,1)="4",IFERROR(IF(INDEX("",MATCH(VALUE(LEFT(B101,4)),组件分表!A:A,0))=0,"",INDEX("",MATCH(VALUE(LEFT(B101,4)),组件分表!A:A,0))),"未找到"),"不匹配"))))</f>
        <v/>
      </c>
      <c r="Z101" s="44" t="str">
        <f>IF(LEFT(B101,1)="1",IFERROR(IF(INDEX("",MATCH(B101,单位卡分表!A:A,0))=0,"",INDEX("",MATCH(B101,单位卡分表!A:A,0))),"未找到"),IF(LEFT(B101,1)="2",IFERROR(IF(INDEX(技能卡分表!Z:Z,MATCH(B101,技能卡分表!A:A,0))=0,"",INDEX(技能卡分表!Z:Z,MATCH(B101,技能卡分表!A:A,0))),"未找到"),IF(LEFT(B101,1)="3",IFERROR(IF(INDEX('永久加成分表（废弃）'!X:X,MATCH(B101,'永久加成分表（废弃）'!A:A,0))=0,"",INDEX('永久加成分表（废弃）'!X:X,MATCH(B101,'永久加成分表（废弃）'!A:A,0))),"未找到"),IF(LEFT(B101,1)="4",IFERROR(IF(INDEX(组件分表!U:U,MATCH(VALUE(LEFT(B101,4)),组件分表!A:A,0))=0,"",INDEX(组件分表!U:U,MATCH(VALUE(LEFT(B101,4)),组件分表!A:A,0))),"未找到"),"不匹配"))))</f>
        <v/>
      </c>
      <c r="AA101" s="44" t="str">
        <f>IF(LEFT(B101,1)="1",IFERROR(IF(INDEX("",MATCH(B101,单位卡分表!A:A,0))=0,"",INDEX("",MATCH(B101,单位卡分表!A:A,0))),"未找到"),IF(LEFT(B101,1)="2",IFERROR(IF(INDEX(技能卡分表!AA:AA,MATCH(B101,技能卡分表!A:A,0))=0,"",INDEX(技能卡分表!AA:AA,MATCH(B101,技能卡分表!A:A,0))),"未找到"),IF(LEFT(B101,1)="3",IFERROR(IF(INDEX("",MATCH(B101,'永久加成分表（废弃）'!A:A,0))=0,"",INDEX("",MATCH(B101,'永久加成分表（废弃）'!A:A,0))),"未找到"),IF(LEFT(B101,1)="4",IFERROR(IF(INDEX("",MATCH(VALUE(LEFT(B101,4)),组件分表!A:A,0))=0,"",INDEX("",MATCH(VALUE(LEFT(B101,4)),组件分表!A:A,0))),"未找到"),"不匹配"))))</f>
        <v/>
      </c>
      <c r="AB101" s="44">
        <f>IF(LEFT(B101,1)="1",IFERROR(INDEX(单位卡分表!I:I,MATCH(B101,单位卡分表!A:A,0)),"未找到"),IF(LEFT(B101,1)="2",IFERROR(INDEX(技能卡分表!I:I,MATCH(B101,技能卡分表!A:A,0)),"未找到"),IF(LEFT(B101,1)="3",IFERROR(INDEX('永久加成分表（废弃）'!I:I,MATCH(B101,'永久加成分表（废弃）'!A:A,0)),"未找到"),IF(LEFT(B101,1)="4",IFERROR(INDEX(组件分表!I:I,MATCH(VALUE(LEFT(B101,4)),组件分表!A:A,0)),"未找到"),"不匹配"))))</f>
        <v>0</v>
      </c>
      <c r="AC101" s="44" t="str">
        <f>IF(LEFT(B101,1)="1",IF(INDEX(单位卡分表!N:N,MATCH(B101,单位卡分表!A:A,0))=0,"",INDEX(单位卡分表!N:N,MATCH(B101,单位卡分表!A:A,0))),IF(AND(LEFT(B101,1)="4",C101=5),B101*100+1,""))</f>
        <v/>
      </c>
    </row>
    <row r="102" spans="1:29">
      <c r="A102" s="44" t="str">
        <f>IF(卡牌数值表!D102=0,"",卡牌数值表!D102)</f>
        <v/>
      </c>
      <c r="B102" s="44">
        <f>卡牌数值表!C102</f>
        <v>20038</v>
      </c>
      <c r="C102" s="44">
        <f>IF(LEFT(B102,1)="1",IFERROR(INDEX(单位卡分表!C:C,MATCH(B102,单位卡分表!A:A,0)),"未找到"),IF(LEFT(B102,1)="2",IFERROR(INDEX(技能卡分表!C:C,MATCH(B102,技能卡分表!A:A,0)),"未找到"),IF(LEFT(B102,1)="3",IFERROR(INDEX('永久加成分表（废弃）'!C:C,MATCH(B102,'永久加成分表（废弃）'!A:A,0)),"未找到"),IF(LEFT(B102,1)="4",IFERROR(INDEX(组件分表!D:D,MATCH(VALUE(LEFT(B102,4)),组件分表!A:A,0)),"未找到"),"不匹配"))))</f>
        <v>2</v>
      </c>
      <c r="D102" s="44">
        <f>IF(LEFT(B102,1)="1",IFERROR(INDEX(单位卡分表!E:E,MATCH(B102,单位卡分表!A:A,0)),"未找到"),IF(LEFT(B102,1)="2",IFERROR(INDEX(技能卡分表!E:E,MATCH(B102,技能卡分表!A:A,0)),"未找到"),IF(LEFT(B102,1)="3",IFERROR(INDEX('永久加成分表（废弃）'!E:E,MATCH(B102,'永久加成分表（废弃）'!A:A,0)),"未找到"),IF(LEFT(B102,1)="4",IFERROR(IF(INDEX(组件分表!D:D,MATCH(VALUE(LEFT(B102,4)),组件分表!A:A,0))=5,"",INDEX(组件分表!Y:Y,MATCH(VALUE(LEFT(B102,4)),组件分表!A:A,0))),"未找到"),"不匹配"))))</f>
        <v>1</v>
      </c>
      <c r="E102" s="44">
        <f t="shared" si="1"/>
        <v>38</v>
      </c>
      <c r="F102" s="44">
        <f>IF(LEFT(B102,1)="1",IFERROR(INDEX(单位卡分表!AL:AL,MATCH(B102,单位卡分表!A:A,0)),"未找到"),IF(LEFT(B102,1)="2",IFERROR(INDEX(技能卡分表!AJ:AJ,MATCH(B102,技能卡分表!A:A,0)),"未找到"),IF(LEFT(B102,1)="3",IFERROR(INDEX('永久加成分表（废弃）'!AC:AC,MATCH(B102,'永久加成分表（废弃）'!A:A,0)),"未找到"),IF(LEFT(B102,1)="4",IFERROR(IF(INDEX(组件分表!D:D,MATCH(VALUE(LEFT(B102,4)),组件分表!A:A,0))=5,"",INDEX(组件分表!Z:Z,MATCH(VALUE(LEFT(B102,4)),组件分表!A:A,0))),"未找到"),"不匹配"))))</f>
        <v>1</v>
      </c>
      <c r="G102" s="44">
        <f>IF(LEFT($B102,1)="1",IFERROR(INDEX(单位卡分表!F:F,MATCH($B102,单位卡分表!A:A,0)),"未找到"),IF(LEFT($B102,1)="2",IFERROR(INDEX(技能卡分表!F:F,MATCH($B102,技能卡分表!A:A,0)),"未找到"),IF(LEFT($B102,1)="3",IFERROR(INDEX('永久加成分表（废弃）'!F:F,MATCH($B102,'永久加成分表（废弃）'!A:A,0)),"未找到"),IF(LEFT($B102,1)="4",IFERROR(IF(INDEX(组件分表!D:D,MATCH(VALUE(LEFT($B102,4)),组件分表!A:A,0))=5,"",INDEX(组件分表!AA:AA,MATCH(VALUE(LEFT($B102,4)),组件分表!A:A,0))),"未找到"),"不匹配"))))</f>
        <v>3</v>
      </c>
      <c r="H102" s="44">
        <f>IF(LEFT($B102,1)="1",IFERROR(INDEX(单位卡分表!H:H,MATCH($B102,单位卡分表!A:A,0)),"未找到"),IF(LEFT($B102,1)="2",IFERROR(INDEX(技能卡分表!H:H,MATCH($B102,技能卡分表!A:A,0)),"未找到"),IF(LEFT($B102,1)="3",IFERROR(INDEX('永久加成分表（废弃）'!H:H,MATCH($B102,'永久加成分表（废弃）'!A:A,0)),"未找到"),IF(LEFT($B102,1)="4",RIGHT($B102,1),"不匹配"))))</f>
        <v>2</v>
      </c>
      <c r="I102" s="44">
        <f>卡牌数值表!J102</f>
        <v>3</v>
      </c>
      <c r="J102" s="44" t="str">
        <f>IF(卡牌数值表!L102=0,"",卡牌数值表!L102)</f>
        <v/>
      </c>
      <c r="K102" s="44" t="str">
        <f>IF(卡牌数值表!M102=0,"",卡牌数值表!M102)</f>
        <v/>
      </c>
      <c r="L102" s="44">
        <f>IF(卡牌数值表!N102=0,"",卡牌数值表!N102)</f>
        <v>9.87</v>
      </c>
      <c r="M102" s="44">
        <f>IF(卡牌数值表!O102=0,"",卡牌数值表!O102)</f>
        <v>0.5</v>
      </c>
      <c r="N102" s="44">
        <f>IF(卡牌数值表!P102=0,"",卡牌数值表!P102)</f>
        <v>0.1</v>
      </c>
      <c r="O102" s="44">
        <f>IF(卡牌数值表!Q102=0,"",卡牌数值表!Q102)</f>
        <v>0.94</v>
      </c>
      <c r="P102" s="44">
        <f>IF(卡牌数值表!R102=0,"",卡牌数值表!R102)</f>
        <v>0.61</v>
      </c>
      <c r="Q102" s="44">
        <f>IF(卡牌数值表!S102=0,"",卡牌数值表!S102)</f>
        <v>3</v>
      </c>
      <c r="R102" s="44">
        <f>IF(OR(LEFT(B102,1)="1",LEFT(B102,1)="2"),卡牌数值表!H102,IF(AND(LEFT(B102,1)="4",C102&lt;&gt;5),卡牌数值表!H102,IF(LEFT(B102,1)="4","","")))</f>
        <v>200381</v>
      </c>
      <c r="S102" s="44">
        <f>IF(LEFT(B102,1)="1",IFERROR(INDEX(单位卡分表!K:K,MATCH(B102,单位卡分表!A:A,0)),"未找到"),IF(LEFT(B102,1)="2",IFERROR(INDEX(技能卡分表!K:K,MATCH(B102,技能卡分表!A:A,0)),"未找到"),IF(LEFT(B102,1)="3",IFERROR(INDEX('永久加成分表（废弃）'!K:K,MATCH(B102,'永久加成分表（废弃）'!A:A,0)),"未找到"),IF(LEFT(B102,1)="4",IFERROR(IF(INDEX(组件分表!D:D,MATCH(VALUE(LEFT(B102,4)),组件分表!A:A,0))=5,"",INDEX(组件分表!AB:AB,MATCH(VALUE(LEFT(B102,4)),组件分表!A:A,0))),"未找到"),"不匹配"))))</f>
        <v>3</v>
      </c>
      <c r="T102" s="44">
        <f>IF(LEFT(B102,1)="1",IFERROR(INDEX(单位卡分表!L:L,MATCH(B102,单位卡分表!A:A,0)),"未找到"),IF(LEFT(B102,1)="2",IFERROR(INDEX(技能卡分表!L:L,MATCH(B102,技能卡分表!A:A,0)),"未找到"),IF(LEFT(B102,1)="3",IFERROR(INDEX('永久加成分表（废弃）'!L:L,MATCH(B102,'永久加成分表（废弃）'!A:A,0)),"未找到"),IF(LEFT(B102,1)="4",IFERROR(IF(INDEX(组件分表!D:D,MATCH(VALUE(LEFT(B102,4)),组件分表!A:A,0))=5,"",INDEX(组件分表!AC:AC,MATCH(VALUE(LEFT(B102,4)),组件分表!A:A,0))),"未找到"),"不匹配"))))</f>
        <v>5</v>
      </c>
      <c r="U102" s="44"/>
      <c r="V102" s="44"/>
      <c r="W102" s="44">
        <f>IF(LEFT(B102,1)="1",IFERROR(IF(INDEX(单位卡分表!W:W,MATCH(B102,单位卡分表!A:A,0))=0,"",INDEX(单位卡分表!W:W,MATCH(B102,单位卡分表!A:A,0))),"未找到"),IF(LEFT(B102,1)="2",IFERROR(IF(INDEX(技能卡分表!W:W,MATCH(B102,技能卡分表!A:A,0))=0,"",INDEX(技能卡分表!W:W,MATCH(B102,技能卡分表!A:A,0))),"未找到"),IF(LEFT(B102,1)="3",IFERROR(IF(INDEX('永久加成分表（废弃）'!U:U,MATCH(B102,'永久加成分表（废弃）'!A:A,0))=0,"",INDEX('永久加成分表（废弃）'!U:U,MATCH(B102,'永久加成分表（废弃）'!A:A,0))),"未找到"),IF(LEFT(B102,1)="4",IFERROR(IF(INDEX("",MATCH(VALUE(LEFT(B102,4)),组件分表!A:A,0))=0,"",INDEX("",MATCH(VALUE(LEFT(B102,4)),组件分表!A:A,0))),"未找到"),"不匹配"))))</f>
        <v>52</v>
      </c>
      <c r="X102" s="44" t="str">
        <f>IF(LEFT(B102,1)="1",IFERROR(IF(INDEX(单位卡分表!X:X,MATCH(B102,单位卡分表!A:A,0))=0,"",INDEX(单位卡分表!X:X,MATCH(B102,单位卡分表!A:A,0))),"未找到"),IF(LEFT(B102,1)="2",IFERROR(IF(INDEX(技能卡分表!X:X,MATCH(B102,技能卡分表!A:A,0))=0,"",INDEX(技能卡分表!X:X,MATCH(B102,技能卡分表!A:A,0))),"未找到"),IF(LEFT(B102,1)="3",IFERROR(IF(INDEX('永久加成分表（废弃）'!V:V,MATCH(B102,'永久加成分表（废弃）'!A:A,0))=0,"",INDEX('永久加成分表（废弃）'!V:V,MATCH(B102,'永久加成分表（废弃）'!A:A,0))),"未找到"),IF(LEFT(B102,1)="4",IFERROR(IF(INDEX("",MATCH(VALUE(LEFT(B102,4)),组件分表!A:A,0))=0,"",INDEX("",MATCH(VALUE(LEFT(B102,4)),组件分表!A:A,0))),"未找到"),"不匹配"))))</f>
        <v/>
      </c>
      <c r="Y102" s="44" t="str">
        <f>IF(LEFT(B102,1)="1",IFERROR(IF(INDEX(单位卡分表!Y:Y,MATCH(B102,单位卡分表!A:A,0))=0,"",INDEX(单位卡分表!Y:Y,MATCH(B102,单位卡分表!A:A,0))),"未找到"),IF(LEFT(B102,1)="2",IFERROR(IF(INDEX(技能卡分表!Y:Y,MATCH(B102,技能卡分表!A:A,0))=0,"",INDEX(技能卡分表!Y:Y,MATCH(B102,技能卡分表!A:A,0))),"未找到"),IF(LEFT(B102,1)="3",IFERROR(IF(INDEX('永久加成分表（废弃）'!W:W,MATCH(B102,'永久加成分表（废弃）'!A:A,0))=0,"",INDEX('永久加成分表（废弃）'!W:W,MATCH(B102,'永久加成分表（废弃）'!A:A,0))),"未找到"),IF(LEFT(B102,1)="4",IFERROR(IF(INDEX("",MATCH(VALUE(LEFT(B102,4)),组件分表!A:A,0))=0,"",INDEX("",MATCH(VALUE(LEFT(B102,4)),组件分表!A:A,0))),"未找到"),"不匹配"))))</f>
        <v/>
      </c>
      <c r="Z102" s="44" t="str">
        <f>IF(LEFT(B102,1)="1",IFERROR(IF(INDEX("",MATCH(B102,单位卡分表!A:A,0))=0,"",INDEX("",MATCH(B102,单位卡分表!A:A,0))),"未找到"),IF(LEFT(B102,1)="2",IFERROR(IF(INDEX(技能卡分表!Z:Z,MATCH(B102,技能卡分表!A:A,0))=0,"",INDEX(技能卡分表!Z:Z,MATCH(B102,技能卡分表!A:A,0))),"未找到"),IF(LEFT(B102,1)="3",IFERROR(IF(INDEX('永久加成分表（废弃）'!X:X,MATCH(B102,'永久加成分表（废弃）'!A:A,0))=0,"",INDEX('永久加成分表（废弃）'!X:X,MATCH(B102,'永久加成分表（废弃）'!A:A,0))),"未找到"),IF(LEFT(B102,1)="4",IFERROR(IF(INDEX(组件分表!U:U,MATCH(VALUE(LEFT(B102,4)),组件分表!A:A,0))=0,"",INDEX(组件分表!U:U,MATCH(VALUE(LEFT(B102,4)),组件分表!A:A,0))),"未找到"),"不匹配"))))</f>
        <v/>
      </c>
      <c r="AA102" s="44" t="str">
        <f>IF(LEFT(B102,1)="1",IFERROR(IF(INDEX("",MATCH(B102,单位卡分表!A:A,0))=0,"",INDEX("",MATCH(B102,单位卡分表!A:A,0))),"未找到"),IF(LEFT(B102,1)="2",IFERROR(IF(INDEX(技能卡分表!AA:AA,MATCH(B102,技能卡分表!A:A,0))=0,"",INDEX(技能卡分表!AA:AA,MATCH(B102,技能卡分表!A:A,0))),"未找到"),IF(LEFT(B102,1)="3",IFERROR(IF(INDEX("",MATCH(B102,'永久加成分表（废弃）'!A:A,0))=0,"",INDEX("",MATCH(B102,'永久加成分表（废弃）'!A:A,0))),"未找到"),IF(LEFT(B102,1)="4",IFERROR(IF(INDEX("",MATCH(VALUE(LEFT(B102,4)),组件分表!A:A,0))=0,"",INDEX("",MATCH(VALUE(LEFT(B102,4)),组件分表!A:A,0))),"未找到"),"不匹配"))))</f>
        <v/>
      </c>
      <c r="AB102" s="44">
        <f>IF(LEFT(B102,1)="1",IFERROR(INDEX(单位卡分表!I:I,MATCH(B102,单位卡分表!A:A,0)),"未找到"),IF(LEFT(B102,1)="2",IFERROR(INDEX(技能卡分表!I:I,MATCH(B102,技能卡分表!A:A,0)),"未找到"),IF(LEFT(B102,1)="3",IFERROR(INDEX('永久加成分表（废弃）'!I:I,MATCH(B102,'永久加成分表（废弃）'!A:A,0)),"未找到"),IF(LEFT(B102,1)="4",IFERROR(INDEX(组件分表!I:I,MATCH(VALUE(LEFT(B102,4)),组件分表!A:A,0)),"未找到"),"不匹配"))))</f>
        <v>0</v>
      </c>
      <c r="AC102" s="44" t="str">
        <f>IF(LEFT(B102,1)="1",IF(INDEX(单位卡分表!N:N,MATCH(B102,单位卡分表!A:A,0))=0,"",INDEX(单位卡分表!N:N,MATCH(B102,单位卡分表!A:A,0))),IF(AND(LEFT(B102,1)="4",C102=5),B102*100+1,""))</f>
        <v/>
      </c>
    </row>
    <row r="103" spans="1:29">
      <c r="A103" s="44" t="str">
        <f>IF(卡牌数值表!D103=0,"",卡牌数值表!D103)</f>
        <v/>
      </c>
      <c r="B103" s="44">
        <f>卡牌数值表!C103</f>
        <v>20039</v>
      </c>
      <c r="C103" s="44">
        <f>IF(LEFT(B103,1)="1",IFERROR(INDEX(单位卡分表!C:C,MATCH(B103,单位卡分表!A:A,0)),"未找到"),IF(LEFT(B103,1)="2",IFERROR(INDEX(技能卡分表!C:C,MATCH(B103,技能卡分表!A:A,0)),"未找到"),IF(LEFT(B103,1)="3",IFERROR(INDEX('永久加成分表（废弃）'!C:C,MATCH(B103,'永久加成分表（废弃）'!A:A,0)),"未找到"),IF(LEFT(B103,1)="4",IFERROR(INDEX(组件分表!D:D,MATCH(VALUE(LEFT(B103,4)),组件分表!A:A,0)),"未找到"),"不匹配"))))</f>
        <v>2</v>
      </c>
      <c r="D103" s="44">
        <f>IF(LEFT(B103,1)="1",IFERROR(INDEX(单位卡分表!E:E,MATCH(B103,单位卡分表!A:A,0)),"未找到"),IF(LEFT(B103,1)="2",IFERROR(INDEX(技能卡分表!E:E,MATCH(B103,技能卡分表!A:A,0)),"未找到"),IF(LEFT(B103,1)="3",IFERROR(INDEX('永久加成分表（废弃）'!E:E,MATCH(B103,'永久加成分表（废弃）'!A:A,0)),"未找到"),IF(LEFT(B103,1)="4",IFERROR(IF(INDEX(组件分表!D:D,MATCH(VALUE(LEFT(B103,4)),组件分表!A:A,0))=5,"",INDEX(组件分表!Y:Y,MATCH(VALUE(LEFT(B103,4)),组件分表!A:A,0))),"未找到"),"不匹配"))))</f>
        <v>1</v>
      </c>
      <c r="E103" s="44">
        <f t="shared" si="1"/>
        <v>39</v>
      </c>
      <c r="F103" s="44">
        <f>IF(LEFT(B103,1)="1",IFERROR(INDEX(单位卡分表!AL:AL,MATCH(B103,单位卡分表!A:A,0)),"未找到"),IF(LEFT(B103,1)="2",IFERROR(INDEX(技能卡分表!AJ:AJ,MATCH(B103,技能卡分表!A:A,0)),"未找到"),IF(LEFT(B103,1)="3",IFERROR(INDEX('永久加成分表（废弃）'!AC:AC,MATCH(B103,'永久加成分表（废弃）'!A:A,0)),"未找到"),IF(LEFT(B103,1)="4",IFERROR(IF(INDEX(组件分表!D:D,MATCH(VALUE(LEFT(B103,4)),组件分表!A:A,0))=5,"",INDEX(组件分表!Z:Z,MATCH(VALUE(LEFT(B103,4)),组件分表!A:A,0))),"未找到"),"不匹配"))))</f>
        <v>0</v>
      </c>
      <c r="G103" s="44">
        <f>IF(LEFT($B103,1)="1",IFERROR(INDEX(单位卡分表!F:F,MATCH($B103,单位卡分表!A:A,0)),"未找到"),IF(LEFT($B103,1)="2",IFERROR(INDEX(技能卡分表!F:F,MATCH($B103,技能卡分表!A:A,0)),"未找到"),IF(LEFT($B103,1)="3",IFERROR(INDEX('永久加成分表（废弃）'!F:F,MATCH($B103,'永久加成分表（废弃）'!A:A,0)),"未找到"),IF(LEFT($B103,1)="4",IFERROR(IF(INDEX(组件分表!D:D,MATCH(VALUE(LEFT($B103,4)),组件分表!A:A,0))=5,"",INDEX(组件分表!AA:AA,MATCH(VALUE(LEFT($B103,4)),组件分表!A:A,0))),"未找到"),"不匹配"))))</f>
        <v>4</v>
      </c>
      <c r="H103" s="44">
        <f>IF(LEFT($B103,1)="1",IFERROR(INDEX(单位卡分表!H:H,MATCH($B103,单位卡分表!A:A,0)),"未找到"),IF(LEFT($B103,1)="2",IFERROR(INDEX(技能卡分表!H:H,MATCH($B103,技能卡分表!A:A,0)),"未找到"),IF(LEFT($B103,1)="3",IFERROR(INDEX('永久加成分表（废弃）'!H:H,MATCH($B103,'永久加成分表（废弃）'!A:A,0)),"未找到"),IF(LEFT($B103,1)="4",RIGHT($B103,1),"不匹配"))))</f>
        <v>4</v>
      </c>
      <c r="I103" s="44">
        <f>卡牌数值表!J103</f>
        <v>10</v>
      </c>
      <c r="J103" s="44" t="str">
        <f>IF(卡牌数值表!L103=0,"",卡牌数值表!L103)</f>
        <v/>
      </c>
      <c r="K103" s="44" t="str">
        <f>IF(卡牌数值表!M103=0,"",卡牌数值表!M103)</f>
        <v/>
      </c>
      <c r="L103" s="44">
        <f>IF(卡牌数值表!N103=0,"",卡牌数值表!N103)</f>
        <v>9.87</v>
      </c>
      <c r="M103" s="44">
        <f>IF(卡牌数值表!O103=0,"",卡牌数值表!O103)</f>
        <v>0.5</v>
      </c>
      <c r="N103" s="44">
        <f>IF(卡牌数值表!P103=0,"",卡牌数值表!P103)</f>
        <v>0.1</v>
      </c>
      <c r="O103" s="44">
        <f>IF(卡牌数值表!Q103=0,"",卡牌数值表!Q103)</f>
        <v>0.94</v>
      </c>
      <c r="P103" s="44">
        <f>IF(卡牌数值表!R103=0,"",卡牌数值表!R103)</f>
        <v>0.61</v>
      </c>
      <c r="Q103" s="44">
        <f>IF(卡牌数值表!S103=0,"",卡牌数值表!S103)</f>
        <v>2.5</v>
      </c>
      <c r="R103" s="44">
        <f>IF(OR(LEFT(B103,1)="1",LEFT(B103,1)="2"),卡牌数值表!H103,IF(AND(LEFT(B103,1)="4",C103&lt;&gt;5),卡牌数值表!H103,IF(LEFT(B103,1)="4","","")))</f>
        <v>200391</v>
      </c>
      <c r="S103" s="44">
        <f>IF(LEFT(B103,1)="1",IFERROR(INDEX(单位卡分表!K:K,MATCH(B103,单位卡分表!A:A,0)),"未找到"),IF(LEFT(B103,1)="2",IFERROR(INDEX(技能卡分表!K:K,MATCH(B103,技能卡分表!A:A,0)),"未找到"),IF(LEFT(B103,1)="3",IFERROR(INDEX('永久加成分表（废弃）'!K:K,MATCH(B103,'永久加成分表（废弃）'!A:A,0)),"未找到"),IF(LEFT(B103,1)="4",IFERROR(IF(INDEX(组件分表!D:D,MATCH(VALUE(LEFT(B103,4)),组件分表!A:A,0))=5,"",INDEX(组件分表!AB:AB,MATCH(VALUE(LEFT(B103,4)),组件分表!A:A,0))),"未找到"),"不匹配"))))</f>
        <v>5</v>
      </c>
      <c r="T103" s="44">
        <f>IF(LEFT(B103,1)="1",IFERROR(INDEX(单位卡分表!L:L,MATCH(B103,单位卡分表!A:A,0)),"未找到"),IF(LEFT(B103,1)="2",IFERROR(INDEX(技能卡分表!L:L,MATCH(B103,技能卡分表!A:A,0)),"未找到"),IF(LEFT(B103,1)="3",IFERROR(INDEX('永久加成分表（废弃）'!L:L,MATCH(B103,'永久加成分表（废弃）'!A:A,0)),"未找到"),IF(LEFT(B103,1)="4",IFERROR(IF(INDEX(组件分表!D:D,MATCH(VALUE(LEFT(B103,4)),组件分表!A:A,0))=5,"",INDEX(组件分表!AC:AC,MATCH(VALUE(LEFT(B103,4)),组件分表!A:A,0))),"未找到"),"不匹配"))))</f>
        <v>5</v>
      </c>
      <c r="U103" s="44"/>
      <c r="V103" s="44"/>
      <c r="W103" s="44">
        <f>IF(LEFT(B103,1)="1",IFERROR(IF(INDEX(单位卡分表!W:W,MATCH(B103,单位卡分表!A:A,0))=0,"",INDEX(单位卡分表!W:W,MATCH(B103,单位卡分表!A:A,0))),"未找到"),IF(LEFT(B103,1)="2",IFERROR(IF(INDEX(技能卡分表!W:W,MATCH(B103,技能卡分表!A:A,0))=0,"",INDEX(技能卡分表!W:W,MATCH(B103,技能卡分表!A:A,0))),"未找到"),IF(LEFT(B103,1)="3",IFERROR(IF(INDEX('永久加成分表（废弃）'!U:U,MATCH(B103,'永久加成分表（废弃）'!A:A,0))=0,"",INDEX('永久加成分表（废弃）'!U:U,MATCH(B103,'永久加成分表（废弃）'!A:A,0))),"未找到"),IF(LEFT(B103,1)="4",IFERROR(IF(INDEX("",MATCH(VALUE(LEFT(B103,4)),组件分表!A:A,0))=0,"",INDEX("",MATCH(VALUE(LEFT(B103,4)),组件分表!A:A,0))),"未找到"),"不匹配"))))</f>
        <v>36</v>
      </c>
      <c r="X103" s="44">
        <f>IF(LEFT(B103,1)="1",IFERROR(IF(INDEX(单位卡分表!X:X,MATCH(B103,单位卡分表!A:A,0))=0,"",INDEX(单位卡分表!X:X,MATCH(B103,单位卡分表!A:A,0))),"未找到"),IF(LEFT(B103,1)="2",IFERROR(IF(INDEX(技能卡分表!X:X,MATCH(B103,技能卡分表!A:A,0))=0,"",INDEX(技能卡分表!X:X,MATCH(B103,技能卡分表!A:A,0))),"未找到"),IF(LEFT(B103,1)="3",IFERROR(IF(INDEX('永久加成分表（废弃）'!V:V,MATCH(B103,'永久加成分表（废弃）'!A:A,0))=0,"",INDEX('永久加成分表（废弃）'!V:V,MATCH(B103,'永久加成分表（废弃）'!A:A,0))),"未找到"),IF(LEFT(B103,1)="4",IFERROR(IF(INDEX("",MATCH(VALUE(LEFT(B103,4)),组件分表!A:A,0))=0,"",INDEX("",MATCH(VALUE(LEFT(B103,4)),组件分表!A:A,0))),"未找到"),"不匹配"))))</f>
        <v>43</v>
      </c>
      <c r="Y103" s="44" t="str">
        <f>IF(LEFT(B103,1)="1",IFERROR(IF(INDEX(单位卡分表!Y:Y,MATCH(B103,单位卡分表!A:A,0))=0,"",INDEX(单位卡分表!Y:Y,MATCH(B103,单位卡分表!A:A,0))),"未找到"),IF(LEFT(B103,1)="2",IFERROR(IF(INDEX(技能卡分表!Y:Y,MATCH(B103,技能卡分表!A:A,0))=0,"",INDEX(技能卡分表!Y:Y,MATCH(B103,技能卡分表!A:A,0))),"未找到"),IF(LEFT(B103,1)="3",IFERROR(IF(INDEX('永久加成分表（废弃）'!W:W,MATCH(B103,'永久加成分表（废弃）'!A:A,0))=0,"",INDEX('永久加成分表（废弃）'!W:W,MATCH(B103,'永久加成分表（废弃）'!A:A,0))),"未找到"),IF(LEFT(B103,1)="4",IFERROR(IF(INDEX("",MATCH(VALUE(LEFT(B103,4)),组件分表!A:A,0))=0,"",INDEX("",MATCH(VALUE(LEFT(B103,4)),组件分表!A:A,0))),"未找到"),"不匹配"))))</f>
        <v/>
      </c>
      <c r="Z103" s="44" t="str">
        <f>IF(LEFT(B103,1)="1",IFERROR(IF(INDEX("",MATCH(B103,单位卡分表!A:A,0))=0,"",INDEX("",MATCH(B103,单位卡分表!A:A,0))),"未找到"),IF(LEFT(B103,1)="2",IFERROR(IF(INDEX(技能卡分表!Z:Z,MATCH(B103,技能卡分表!A:A,0))=0,"",INDEX(技能卡分表!Z:Z,MATCH(B103,技能卡分表!A:A,0))),"未找到"),IF(LEFT(B103,1)="3",IFERROR(IF(INDEX('永久加成分表（废弃）'!X:X,MATCH(B103,'永久加成分表（废弃）'!A:A,0))=0,"",INDEX('永久加成分表（废弃）'!X:X,MATCH(B103,'永久加成分表（废弃）'!A:A,0))),"未找到"),IF(LEFT(B103,1)="4",IFERROR(IF(INDEX(组件分表!U:U,MATCH(VALUE(LEFT(B103,4)),组件分表!A:A,0))=0,"",INDEX(组件分表!U:U,MATCH(VALUE(LEFT(B103,4)),组件分表!A:A,0))),"未找到"),"不匹配"))))</f>
        <v/>
      </c>
      <c r="AA103" s="44" t="str">
        <f>IF(LEFT(B103,1)="1",IFERROR(IF(INDEX("",MATCH(B103,单位卡分表!A:A,0))=0,"",INDEX("",MATCH(B103,单位卡分表!A:A,0))),"未找到"),IF(LEFT(B103,1)="2",IFERROR(IF(INDEX(技能卡分表!AA:AA,MATCH(B103,技能卡分表!A:A,0))=0,"",INDEX(技能卡分表!AA:AA,MATCH(B103,技能卡分表!A:A,0))),"未找到"),IF(LEFT(B103,1)="3",IFERROR(IF(INDEX("",MATCH(B103,'永久加成分表（废弃）'!A:A,0))=0,"",INDEX("",MATCH(B103,'永久加成分表（废弃）'!A:A,0))),"未找到"),IF(LEFT(B103,1)="4",IFERROR(IF(INDEX("",MATCH(VALUE(LEFT(B103,4)),组件分表!A:A,0))=0,"",INDEX("",MATCH(VALUE(LEFT(B103,4)),组件分表!A:A,0))),"未找到"),"不匹配"))))</f>
        <v/>
      </c>
      <c r="AB103" s="44">
        <f>IF(LEFT(B103,1)="1",IFERROR(INDEX(单位卡分表!I:I,MATCH(B103,单位卡分表!A:A,0)),"未找到"),IF(LEFT(B103,1)="2",IFERROR(INDEX(技能卡分表!I:I,MATCH(B103,技能卡分表!A:A,0)),"未找到"),IF(LEFT(B103,1)="3",IFERROR(INDEX('永久加成分表（废弃）'!I:I,MATCH(B103,'永久加成分表（废弃）'!A:A,0)),"未找到"),IF(LEFT(B103,1)="4",IFERROR(INDEX(组件分表!I:I,MATCH(VALUE(LEFT(B103,4)),组件分表!A:A,0)),"未找到"),"不匹配"))))</f>
        <v>1</v>
      </c>
      <c r="AC103" s="44" t="str">
        <f>IF(LEFT(B103,1)="1",IF(INDEX(单位卡分表!N:N,MATCH(B103,单位卡分表!A:A,0))=0,"",INDEX(单位卡分表!N:N,MATCH(B103,单位卡分表!A:A,0))),IF(AND(LEFT(B103,1)="4",C103=5),B103*100+1,""))</f>
        <v/>
      </c>
    </row>
    <row r="104" spans="1:29">
      <c r="A104" s="44" t="str">
        <f>IF(卡牌数值表!D104=0,"",卡牌数值表!D104)</f>
        <v>##</v>
      </c>
      <c r="B104" s="44">
        <f>卡牌数值表!C104</f>
        <v>20040</v>
      </c>
      <c r="C104" s="44">
        <f>IF(LEFT(B104,1)="1",IFERROR(INDEX(单位卡分表!C:C,MATCH(B104,单位卡分表!A:A,0)),"未找到"),IF(LEFT(B104,1)="2",IFERROR(INDEX(技能卡分表!C:C,MATCH(B104,技能卡分表!A:A,0)),"未找到"),IF(LEFT(B104,1)="3",IFERROR(INDEX('永久加成分表（废弃）'!C:C,MATCH(B104,'永久加成分表（废弃）'!A:A,0)),"未找到"),IF(LEFT(B104,1)="4",IFERROR(INDEX(组件分表!D:D,MATCH(VALUE(LEFT(B104,4)),组件分表!A:A,0)),"未找到"),"不匹配"))))</f>
        <v>2</v>
      </c>
      <c r="D104" s="44">
        <f>IF(LEFT(B104,1)="1",IFERROR(INDEX(单位卡分表!E:E,MATCH(B104,单位卡分表!A:A,0)),"未找到"),IF(LEFT(B104,1)="2",IFERROR(INDEX(技能卡分表!E:E,MATCH(B104,技能卡分表!A:A,0)),"未找到"),IF(LEFT(B104,1)="3",IFERROR(INDEX('永久加成分表（废弃）'!E:E,MATCH(B104,'永久加成分表（废弃）'!A:A,0)),"未找到"),IF(LEFT(B104,1)="4",IFERROR(IF(INDEX(组件分表!D:D,MATCH(VALUE(LEFT(B104,4)),组件分表!A:A,0))=5,"",INDEX(组件分表!Y:Y,MATCH(VALUE(LEFT(B104,4)),组件分表!A:A,0))),"未找到"),"不匹配"))))</f>
        <v>1</v>
      </c>
      <c r="E104" s="44">
        <f t="shared" si="1"/>
        <v>40</v>
      </c>
      <c r="F104" s="44">
        <f>IF(LEFT(B104,1)="1",IFERROR(INDEX(单位卡分表!AL:AL,MATCH(B104,单位卡分表!A:A,0)),"未找到"),IF(LEFT(B104,1)="2",IFERROR(INDEX(技能卡分表!AJ:AJ,MATCH(B104,技能卡分表!A:A,0)),"未找到"),IF(LEFT(B104,1)="3",IFERROR(INDEX('永久加成分表（废弃）'!AC:AC,MATCH(B104,'永久加成分表（废弃）'!A:A,0)),"未找到"),IF(LEFT(B104,1)="4",IFERROR(IF(INDEX(组件分表!D:D,MATCH(VALUE(LEFT(B104,4)),组件分表!A:A,0))=5,"",INDEX(组件分表!Z:Z,MATCH(VALUE(LEFT(B104,4)),组件分表!A:A,0))),"未找到"),"不匹配"))))</f>
        <v>0</v>
      </c>
      <c r="G104" s="44">
        <f>IF(LEFT($B104,1)="1",IFERROR(INDEX(单位卡分表!F:F,MATCH($B104,单位卡分表!A:A,0)),"未找到"),IF(LEFT($B104,1)="2",IFERROR(INDEX(技能卡分表!F:F,MATCH($B104,技能卡分表!A:A,0)),"未找到"),IF(LEFT($B104,1)="3",IFERROR(INDEX('永久加成分表（废弃）'!F:F,MATCH($B104,'永久加成分表（废弃）'!A:A,0)),"未找到"),IF(LEFT($B104,1)="4",IFERROR(IF(INDEX(组件分表!D:D,MATCH(VALUE(LEFT($B104,4)),组件分表!A:A,0))=5,"",INDEX(组件分表!AA:AA,MATCH(VALUE(LEFT($B104,4)),组件分表!A:A,0))),"未找到"),"不匹配"))))</f>
        <v>2</v>
      </c>
      <c r="H104" s="44">
        <f>IF(LEFT($B104,1)="1",IFERROR(INDEX(单位卡分表!H:H,MATCH($B104,单位卡分表!A:A,0)),"未找到"),IF(LEFT($B104,1)="2",IFERROR(INDEX(技能卡分表!H:H,MATCH($B104,技能卡分表!A:A,0)),"未找到"),IF(LEFT($B104,1)="3",IFERROR(INDEX('永久加成分表（废弃）'!H:H,MATCH($B104,'永久加成分表（废弃）'!A:A,0)),"未找到"),IF(LEFT($B104,1)="4",RIGHT($B104,1),"不匹配"))))</f>
        <v>2</v>
      </c>
      <c r="I104" s="44">
        <f>卡牌数值表!J104</f>
        <v>0</v>
      </c>
      <c r="J104" s="44" t="str">
        <f>IF(卡牌数值表!L104=0,"",卡牌数值表!L104)</f>
        <v/>
      </c>
      <c r="K104" s="44" t="str">
        <f>IF(卡牌数值表!M104=0,"",卡牌数值表!M104)</f>
        <v/>
      </c>
      <c r="L104" s="44">
        <f>IF(卡牌数值表!N104=0,"",卡牌数值表!N104)</f>
        <v>9.87</v>
      </c>
      <c r="M104" s="44">
        <f>IF(卡牌数值表!O104=0,"",卡牌数值表!O104)</f>
        <v>0.5</v>
      </c>
      <c r="N104" s="44">
        <f>IF(卡牌数值表!P104=0,"",卡牌数值表!P104)</f>
        <v>0.1</v>
      </c>
      <c r="O104" s="44">
        <f>IF(卡牌数值表!Q104=0,"",卡牌数值表!Q104)</f>
        <v>0.94</v>
      </c>
      <c r="P104" s="44">
        <f>IF(卡牌数值表!R104=0,"",卡牌数值表!R104)</f>
        <v>0.61</v>
      </c>
      <c r="Q104" s="44">
        <f>IF(卡牌数值表!S104=0,"",卡牌数值表!S104)</f>
        <v>2.5</v>
      </c>
      <c r="R104" s="44">
        <f>IF(OR(LEFT(B104,1)="1",LEFT(B104,1)="2"),卡牌数值表!H104,IF(AND(LEFT(B104,1)="4",C104&lt;&gt;5),卡牌数值表!H104,IF(LEFT(B104,1)="4","","")))</f>
        <v>200401</v>
      </c>
      <c r="S104" s="44">
        <f>IF(LEFT(B104,1)="1",IFERROR(INDEX(单位卡分表!K:K,MATCH(B104,单位卡分表!A:A,0)),"未找到"),IF(LEFT(B104,1)="2",IFERROR(INDEX(技能卡分表!K:K,MATCH(B104,技能卡分表!A:A,0)),"未找到"),IF(LEFT(B104,1)="3",IFERROR(INDEX('永久加成分表（废弃）'!K:K,MATCH(B104,'永久加成分表（废弃）'!A:A,0)),"未找到"),IF(LEFT(B104,1)="4",IFERROR(IF(INDEX(组件分表!D:D,MATCH(VALUE(LEFT(B104,4)),组件分表!A:A,0))=5,"",INDEX(组件分表!AB:AB,MATCH(VALUE(LEFT(B104,4)),组件分表!A:A,0))),"未找到"),"不匹配"))))</f>
        <v>5</v>
      </c>
      <c r="T104" s="44">
        <f>IF(LEFT(B104,1)="1",IFERROR(INDEX(单位卡分表!L:L,MATCH(B104,单位卡分表!A:A,0)),"未找到"),IF(LEFT(B104,1)="2",IFERROR(INDEX(技能卡分表!L:L,MATCH(B104,技能卡分表!A:A,0)),"未找到"),IF(LEFT(B104,1)="3",IFERROR(INDEX('永久加成分表（废弃）'!L:L,MATCH(B104,'永久加成分表（废弃）'!A:A,0)),"未找到"),IF(LEFT(B104,1)="4",IFERROR(IF(INDEX(组件分表!D:D,MATCH(VALUE(LEFT(B104,4)),组件分表!A:A,0))=5,"",INDEX(组件分表!AC:AC,MATCH(VALUE(LEFT(B104,4)),组件分表!A:A,0))),"未找到"),"不匹配"))))</f>
        <v>5</v>
      </c>
      <c r="U104" s="44"/>
      <c r="V104" s="44"/>
      <c r="W104" s="44" t="str">
        <f>IF(LEFT(B104,1)="1",IFERROR(IF(INDEX(单位卡分表!W:W,MATCH(B104,单位卡分表!A:A,0))=0,"",INDEX(单位卡分表!W:W,MATCH(B104,单位卡分表!A:A,0))),"未找到"),IF(LEFT(B104,1)="2",IFERROR(IF(INDEX(技能卡分表!W:W,MATCH(B104,技能卡分表!A:A,0))=0,"",INDEX(技能卡分表!W:W,MATCH(B104,技能卡分表!A:A,0))),"未找到"),IF(LEFT(B104,1)="3",IFERROR(IF(INDEX('永久加成分表（废弃）'!U:U,MATCH(B104,'永久加成分表（废弃）'!A:A,0))=0,"",INDEX('永久加成分表（废弃）'!U:U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X104" s="44" t="str">
        <f>IF(LEFT(B104,1)="1",IFERROR(IF(INDEX(单位卡分表!X:X,MATCH(B104,单位卡分表!A:A,0))=0,"",INDEX(单位卡分表!X:X,MATCH(B104,单位卡分表!A:A,0))),"未找到"),IF(LEFT(B104,1)="2",IFERROR(IF(INDEX(技能卡分表!X:X,MATCH(B104,技能卡分表!A:A,0))=0,"",INDEX(技能卡分表!X:X,MATCH(B104,技能卡分表!A:A,0))),"未找到"),IF(LEFT(B104,1)="3",IFERROR(IF(INDEX('永久加成分表（废弃）'!V:V,MATCH(B104,'永久加成分表（废弃）'!A:A,0))=0,"",INDEX('永久加成分表（废弃）'!V:V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Y104" s="44" t="str">
        <f>IF(LEFT(B104,1)="1",IFERROR(IF(INDEX(单位卡分表!Y:Y,MATCH(B104,单位卡分表!A:A,0))=0,"",INDEX(单位卡分表!Y:Y,MATCH(B104,单位卡分表!A:A,0))),"未找到"),IF(LEFT(B104,1)="2",IFERROR(IF(INDEX(技能卡分表!Y:Y,MATCH(B104,技能卡分表!A:A,0))=0,"",INDEX(技能卡分表!Y:Y,MATCH(B104,技能卡分表!A:A,0))),"未找到"),IF(LEFT(B104,1)="3",IFERROR(IF(INDEX('永久加成分表（废弃）'!W:W,MATCH(B104,'永久加成分表（废弃）'!A:A,0))=0,"",INDEX('永久加成分表（废弃）'!W:W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Z104" s="44">
        <f>IF(LEFT(B104,1)="1",IFERROR(IF(INDEX("",MATCH(B104,单位卡分表!A:A,0))=0,"",INDEX("",MATCH(B104,单位卡分表!A:A,0))),"未找到"),IF(LEFT(B104,1)="2",IFERROR(IF(INDEX(技能卡分表!Z:Z,MATCH(B104,技能卡分表!A:A,0))=0,"",INDEX(技能卡分表!Z:Z,MATCH(B104,技能卡分表!A:A,0))),"未找到"),IF(LEFT(B104,1)="3",IFERROR(IF(INDEX('永久加成分表（废弃）'!X:X,MATCH(B104,'永久加成分表（废弃）'!A:A,0))=0,"",INDEX('永久加成分表（废弃）'!X:X,MATCH(B104,'永久加成分表（废弃）'!A:A,0))),"未找到"),IF(LEFT(B104,1)="4",IFERROR(IF(INDEX(组件分表!U:U,MATCH(VALUE(LEFT(B104,4)),组件分表!A:A,0))=0,"",INDEX(组件分表!U:U,MATCH(VALUE(LEFT(B104,4)),组件分表!A:A,0))),"未找到"),"不匹配"))))</f>
        <v>10004</v>
      </c>
      <c r="AA104" s="44" t="str">
        <f>IF(LEFT(B104,1)="1",IFERROR(IF(INDEX("",MATCH(B104,单位卡分表!A:A,0))=0,"",INDEX("",MATCH(B104,单位卡分表!A:A,0))),"未找到"),IF(LEFT(B104,1)="2",IFERROR(IF(INDEX(技能卡分表!AA:AA,MATCH(B104,技能卡分表!A:A,0))=0,"",INDEX(技能卡分表!AA:AA,MATCH(B104,技能卡分表!A:A,0))),"未找到"),IF(LEFT(B104,1)="3",IFERROR(IF(INDEX("",MATCH(B104,'永久加成分表（废弃）'!A:A,0))=0,"",INDEX("",MATCH(B104,'永久加成分表（废弃）'!A:A,0))),"未找到"),IF(LEFT(B104,1)="4",IFERROR(IF(INDEX("",MATCH(VALUE(LEFT(B104,4)),组件分表!A:A,0))=0,"",INDEX("",MATCH(VALUE(LEFT(B104,4)),组件分表!A:A,0))),"未找到"),"不匹配"))))</f>
        <v/>
      </c>
      <c r="AB104" s="44">
        <f>IF(LEFT(B104,1)="1",IFERROR(INDEX(单位卡分表!I:I,MATCH(B104,单位卡分表!A:A,0)),"未找到"),IF(LEFT(B104,1)="2",IFERROR(INDEX(技能卡分表!I:I,MATCH(B104,技能卡分表!A:A,0)),"未找到"),IF(LEFT(B104,1)="3",IFERROR(INDEX('永久加成分表（废弃）'!I:I,MATCH(B104,'永久加成分表（废弃）'!A:A,0)),"未找到"),IF(LEFT(B104,1)="4",IFERROR(INDEX(组件分表!I:I,MATCH(VALUE(LEFT(B104,4)),组件分表!A:A,0)),"未找到"),"不匹配"))))</f>
        <v>3</v>
      </c>
      <c r="AC104" s="44" t="str">
        <f>IF(LEFT(B104,1)="1",IF(INDEX(单位卡分表!N:N,MATCH(B104,单位卡分表!A:A,0))=0,"",INDEX(单位卡分表!N:N,MATCH(B104,单位卡分表!A:A,0))),IF(AND(LEFT(B104,1)="4",C104=5),B104*100+1,""))</f>
        <v/>
      </c>
    </row>
    <row r="105" spans="1:29">
      <c r="A105" s="44" t="str">
        <f>IF(卡牌数值表!D105=0,"",卡牌数值表!D105)</f>
        <v/>
      </c>
      <c r="B105" s="44">
        <f>卡牌数值表!C105</f>
        <v>20041</v>
      </c>
      <c r="C105" s="44">
        <f>IF(LEFT(B105,1)="1",IFERROR(INDEX(单位卡分表!C:C,MATCH(B105,单位卡分表!A:A,0)),"未找到"),IF(LEFT(B105,1)="2",IFERROR(INDEX(技能卡分表!C:C,MATCH(B105,技能卡分表!A:A,0)),"未找到"),IF(LEFT(B105,1)="3",IFERROR(INDEX('永久加成分表（废弃）'!C:C,MATCH(B105,'永久加成分表（废弃）'!A:A,0)),"未找到"),IF(LEFT(B105,1)="4",IFERROR(INDEX(组件分表!D:D,MATCH(VALUE(LEFT(B105,4)),组件分表!A:A,0)),"未找到"),"不匹配"))))</f>
        <v>2</v>
      </c>
      <c r="D105" s="44">
        <f>IF(LEFT(B105,1)="1",IFERROR(INDEX(单位卡分表!E:E,MATCH(B105,单位卡分表!A:A,0)),"未找到"),IF(LEFT(B105,1)="2",IFERROR(INDEX(技能卡分表!E:E,MATCH(B105,技能卡分表!A:A,0)),"未找到"),IF(LEFT(B105,1)="3",IFERROR(INDEX('永久加成分表（废弃）'!E:E,MATCH(B105,'永久加成分表（废弃）'!A:A,0)),"未找到"),IF(LEFT(B105,1)="4",IFERROR(IF(INDEX(组件分表!D:D,MATCH(VALUE(LEFT(B105,4)),组件分表!A:A,0))=5,"",INDEX(组件分表!Y:Y,MATCH(VALUE(LEFT(B105,4)),组件分表!A:A,0))),"未找到"),"不匹配"))))</f>
        <v>1</v>
      </c>
      <c r="E105" s="44">
        <f t="shared" si="1"/>
        <v>41</v>
      </c>
      <c r="F105" s="44">
        <f>IF(LEFT(B105,1)="1",IFERROR(INDEX(单位卡分表!AL:AL,MATCH(B105,单位卡分表!A:A,0)),"未找到"),IF(LEFT(B105,1)="2",IFERROR(INDEX(技能卡分表!AJ:AJ,MATCH(B105,技能卡分表!A:A,0)),"未找到"),IF(LEFT(B105,1)="3",IFERROR(INDEX('永久加成分表（废弃）'!AC:AC,MATCH(B105,'永久加成分表（废弃）'!A:A,0)),"未找到"),IF(LEFT(B105,1)="4",IFERROR(IF(INDEX(组件分表!D:D,MATCH(VALUE(LEFT(B105,4)),组件分表!A:A,0))=5,"",INDEX(组件分表!Z:Z,MATCH(VALUE(LEFT(B105,4)),组件分表!A:A,0))),"未找到"),"不匹配"))))</f>
        <v>0</v>
      </c>
      <c r="G105" s="44">
        <f>IF(LEFT($B105,1)="1",IFERROR(INDEX(单位卡分表!F:F,MATCH($B105,单位卡分表!A:A,0)),"未找到"),IF(LEFT($B105,1)="2",IFERROR(INDEX(技能卡分表!F:F,MATCH($B105,技能卡分表!A:A,0)),"未找到"),IF(LEFT($B105,1)="3",IFERROR(INDEX('永久加成分表（废弃）'!F:F,MATCH($B105,'永久加成分表（废弃）'!A:A,0)),"未找到"),IF(LEFT($B105,1)="4",IFERROR(IF(INDEX(组件分表!D:D,MATCH(VALUE(LEFT($B105,4)),组件分表!A:A,0))=5,"",INDEX(组件分表!AA:AA,MATCH(VALUE(LEFT($B105,4)),组件分表!A:A,0))),"未找到"),"不匹配"))))</f>
        <v>2</v>
      </c>
      <c r="H105" s="44">
        <f>IF(LEFT($B105,1)="1",IFERROR(INDEX(单位卡分表!H:H,MATCH($B105,单位卡分表!A:A,0)),"未找到"),IF(LEFT($B105,1)="2",IFERROR(INDEX(技能卡分表!H:H,MATCH($B105,技能卡分表!A:A,0)),"未找到"),IF(LEFT($B105,1)="3",IFERROR(INDEX('永久加成分表（废弃）'!H:H,MATCH($B105,'永久加成分表（废弃）'!A:A,0)),"未找到"),IF(LEFT($B105,1)="4",RIGHT($B105,1),"不匹配"))))</f>
        <v>3</v>
      </c>
      <c r="I105" s="44">
        <f>卡牌数值表!J105</f>
        <v>4</v>
      </c>
      <c r="J105" s="44" t="str">
        <f>IF(卡牌数值表!L105=0,"",卡牌数值表!L105)</f>
        <v/>
      </c>
      <c r="K105" s="44" t="str">
        <f>IF(卡牌数值表!M105=0,"",卡牌数值表!M105)</f>
        <v/>
      </c>
      <c r="L105" s="44">
        <f>IF(卡牌数值表!N105=0,"",卡牌数值表!N105)</f>
        <v>9.87</v>
      </c>
      <c r="M105" s="44">
        <f>IF(卡牌数值表!O105=0,"",卡牌数值表!O105)</f>
        <v>0.5</v>
      </c>
      <c r="N105" s="44">
        <f>IF(卡牌数值表!P105=0,"",卡牌数值表!P105)</f>
        <v>0.1</v>
      </c>
      <c r="O105" s="44">
        <f>IF(卡牌数值表!Q105=0,"",卡牌数值表!Q105)</f>
        <v>0.94</v>
      </c>
      <c r="P105" s="44">
        <f>IF(卡牌数值表!R105=0,"",卡牌数值表!R105)</f>
        <v>0.61</v>
      </c>
      <c r="Q105" s="44">
        <f>IF(卡牌数值表!S105=0,"",卡牌数值表!S105)</f>
        <v>2.5</v>
      </c>
      <c r="R105" s="44">
        <f>IF(OR(LEFT(B105,1)="1",LEFT(B105,1)="2"),卡牌数值表!H105,IF(AND(LEFT(B105,1)="4",C105&lt;&gt;5),卡牌数值表!H105,IF(LEFT(B105,1)="4","","")))</f>
        <v>200411</v>
      </c>
      <c r="S105" s="44">
        <f>IF(LEFT(B105,1)="1",IFERROR(INDEX(单位卡分表!K:K,MATCH(B105,单位卡分表!A:A,0)),"未找到"),IF(LEFT(B105,1)="2",IFERROR(INDEX(技能卡分表!K:K,MATCH(B105,技能卡分表!A:A,0)),"未找到"),IF(LEFT(B105,1)="3",IFERROR(INDEX('永久加成分表（废弃）'!K:K,MATCH(B105,'永久加成分表（废弃）'!A:A,0)),"未找到"),IF(LEFT(B105,1)="4",IFERROR(IF(INDEX(组件分表!D:D,MATCH(VALUE(LEFT(B105,4)),组件分表!A:A,0))=5,"",INDEX(组件分表!AB:AB,MATCH(VALUE(LEFT(B105,4)),组件分表!A:A,0))),"未找到"),"不匹配"))))</f>
        <v>5</v>
      </c>
      <c r="T105" s="44">
        <f>IF(LEFT(B105,1)="1",IFERROR(INDEX(单位卡分表!L:L,MATCH(B105,单位卡分表!A:A,0)),"未找到"),IF(LEFT(B105,1)="2",IFERROR(INDEX(技能卡分表!L:L,MATCH(B105,技能卡分表!A:A,0)),"未找到"),IF(LEFT(B105,1)="3",IFERROR(INDEX('永久加成分表（废弃）'!L:L,MATCH(B105,'永久加成分表（废弃）'!A:A,0)),"未找到"),IF(LEFT(B105,1)="4",IFERROR(IF(INDEX(组件分表!D:D,MATCH(VALUE(LEFT(B105,4)),组件分表!A:A,0))=5,"",INDEX(组件分表!AC:AC,MATCH(VALUE(LEFT(B105,4)),组件分表!A:A,0))),"未找到"),"不匹配"))))</f>
        <v>3</v>
      </c>
      <c r="U105" s="44"/>
      <c r="V105" s="44"/>
      <c r="W105" s="44" t="str">
        <f>IF(LEFT(B105,1)="1",IFERROR(IF(INDEX(单位卡分表!W:W,MATCH(B105,单位卡分表!A:A,0))=0,"",INDEX(单位卡分表!W:W,MATCH(B105,单位卡分表!A:A,0))),"未找到"),IF(LEFT(B105,1)="2",IFERROR(IF(INDEX(技能卡分表!W:W,MATCH(B105,技能卡分表!A:A,0))=0,"",INDEX(技能卡分表!W:W,MATCH(B105,技能卡分表!A:A,0))),"未找到"),IF(LEFT(B105,1)="3",IFERROR(IF(INDEX('永久加成分表（废弃）'!U:U,MATCH(B105,'永久加成分表（废弃）'!A:A,0))=0,"",INDEX('永久加成分表（废弃）'!U:U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X105" s="44" t="str">
        <f>IF(LEFT(B105,1)="1",IFERROR(IF(INDEX(单位卡分表!X:X,MATCH(B105,单位卡分表!A:A,0))=0,"",INDEX(单位卡分表!X:X,MATCH(B105,单位卡分表!A:A,0))),"未找到"),IF(LEFT(B105,1)="2",IFERROR(IF(INDEX(技能卡分表!X:X,MATCH(B105,技能卡分表!A:A,0))=0,"",INDEX(技能卡分表!X:X,MATCH(B105,技能卡分表!A:A,0))),"未找到"),IF(LEFT(B105,1)="3",IFERROR(IF(INDEX('永久加成分表（废弃）'!V:V,MATCH(B105,'永久加成分表（废弃）'!A:A,0))=0,"",INDEX('永久加成分表（废弃）'!V:V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Y105" s="44" t="str">
        <f>IF(LEFT(B105,1)="1",IFERROR(IF(INDEX(单位卡分表!Y:Y,MATCH(B105,单位卡分表!A:A,0))=0,"",INDEX(单位卡分表!Y:Y,MATCH(B105,单位卡分表!A:A,0))),"未找到"),IF(LEFT(B105,1)="2",IFERROR(IF(INDEX(技能卡分表!Y:Y,MATCH(B105,技能卡分表!A:A,0))=0,"",INDEX(技能卡分表!Y:Y,MATCH(B105,技能卡分表!A:A,0))),"未找到"),IF(LEFT(B105,1)="3",IFERROR(IF(INDEX('永久加成分表（废弃）'!W:W,MATCH(B105,'永久加成分表（废弃）'!A:A,0))=0,"",INDEX('永久加成分表（废弃）'!W:W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Z105" s="44">
        <f>IF(LEFT(B105,1)="1",IFERROR(IF(INDEX("",MATCH(B105,单位卡分表!A:A,0))=0,"",INDEX("",MATCH(B105,单位卡分表!A:A,0))),"未找到"),IF(LEFT(B105,1)="2",IFERROR(IF(INDEX(技能卡分表!Z:Z,MATCH(B105,技能卡分表!A:A,0))=0,"",INDEX(技能卡分表!Z:Z,MATCH(B105,技能卡分表!A:A,0))),"未找到"),IF(LEFT(B105,1)="3",IFERROR(IF(INDEX('永久加成分表（废弃）'!X:X,MATCH(B105,'永久加成分表（废弃）'!A:A,0))=0,"",INDEX('永久加成分表（废弃）'!X:X,MATCH(B105,'永久加成分表（废弃）'!A:A,0))),"未找到"),IF(LEFT(B105,1)="4",IFERROR(IF(INDEX(组件分表!U:U,MATCH(VALUE(LEFT(B105,4)),组件分表!A:A,0))=0,"",INDEX(组件分表!U:U,MATCH(VALUE(LEFT(B105,4)),组件分表!A:A,0))),"未找到"),"不匹配"))))</f>
        <v>10003</v>
      </c>
      <c r="AA105" s="44" t="str">
        <f>IF(LEFT(B105,1)="1",IFERROR(IF(INDEX("",MATCH(B105,单位卡分表!A:A,0))=0,"",INDEX("",MATCH(B105,单位卡分表!A:A,0))),"未找到"),IF(LEFT(B105,1)="2",IFERROR(IF(INDEX(技能卡分表!AA:AA,MATCH(B105,技能卡分表!A:A,0))=0,"",INDEX(技能卡分表!AA:AA,MATCH(B105,技能卡分表!A:A,0))),"未找到"),IF(LEFT(B105,1)="3",IFERROR(IF(INDEX("",MATCH(B105,'永久加成分表（废弃）'!A:A,0))=0,"",INDEX("",MATCH(B105,'永久加成分表（废弃）'!A:A,0))),"未找到"),IF(LEFT(B105,1)="4",IFERROR(IF(INDEX("",MATCH(VALUE(LEFT(B105,4)),组件分表!A:A,0))=0,"",INDEX("",MATCH(VALUE(LEFT(B105,4)),组件分表!A:A,0))),"未找到"),"不匹配"))))</f>
        <v/>
      </c>
      <c r="AB105" s="44">
        <f>IF(LEFT(B105,1)="1",IFERROR(INDEX(单位卡分表!I:I,MATCH(B105,单位卡分表!A:A,0)),"未找到"),IF(LEFT(B105,1)="2",IFERROR(INDEX(技能卡分表!I:I,MATCH(B105,技能卡分表!A:A,0)),"未找到"),IF(LEFT(B105,1)="3",IFERROR(INDEX('永久加成分表（废弃）'!I:I,MATCH(B105,'永久加成分表（废弃）'!A:A,0)),"未找到"),IF(LEFT(B105,1)="4",IFERROR(INDEX(组件分表!I:I,MATCH(VALUE(LEFT(B105,4)),组件分表!A:A,0)),"未找到"),"不匹配"))))</f>
        <v>0</v>
      </c>
      <c r="AC105" s="44" t="str">
        <f>IF(LEFT(B105,1)="1",IF(INDEX(单位卡分表!N:N,MATCH(B105,单位卡分表!A:A,0))=0,"",INDEX(单位卡分表!N:N,MATCH(B105,单位卡分表!A:A,0))),IF(AND(LEFT(B105,1)="4",C105=5),B105*100+1,""))</f>
        <v/>
      </c>
    </row>
    <row r="106" spans="1:29">
      <c r="A106" s="44" t="str">
        <f>IF(卡牌数值表!D106=0,"",卡牌数值表!D106)</f>
        <v>##</v>
      </c>
      <c r="B106" s="44">
        <f>卡牌数值表!C106</f>
        <v>20042</v>
      </c>
      <c r="C106" s="44">
        <f>IF(LEFT(B106,1)="1",IFERROR(INDEX(单位卡分表!C:C,MATCH(B106,单位卡分表!A:A,0)),"未找到"),IF(LEFT(B106,1)="2",IFERROR(INDEX(技能卡分表!C:C,MATCH(B106,技能卡分表!A:A,0)),"未找到"),IF(LEFT(B106,1)="3",IFERROR(INDEX('永久加成分表（废弃）'!C:C,MATCH(B106,'永久加成分表（废弃）'!A:A,0)),"未找到"),IF(LEFT(B106,1)="4",IFERROR(INDEX(组件分表!D:D,MATCH(VALUE(LEFT(B106,4)),组件分表!A:A,0)),"未找到"),"不匹配"))))</f>
        <v>2</v>
      </c>
      <c r="D106" s="44">
        <f>IF(LEFT(B106,1)="1",IFERROR(INDEX(单位卡分表!E:E,MATCH(B106,单位卡分表!A:A,0)),"未找到"),IF(LEFT(B106,1)="2",IFERROR(INDEX(技能卡分表!E:E,MATCH(B106,技能卡分表!A:A,0)),"未找到"),IF(LEFT(B106,1)="3",IFERROR(INDEX('永久加成分表（废弃）'!E:E,MATCH(B106,'永久加成分表（废弃）'!A:A,0)),"未找到"),IF(LEFT(B106,1)="4",IFERROR(IF(INDEX(组件分表!D:D,MATCH(VALUE(LEFT(B106,4)),组件分表!A:A,0))=5,"",INDEX(组件分表!Y:Y,MATCH(VALUE(LEFT(B106,4)),组件分表!A:A,0))),"未找到"),"不匹配"))))</f>
        <v>1</v>
      </c>
      <c r="E106" s="44">
        <f t="shared" si="1"/>
        <v>42</v>
      </c>
      <c r="F106" s="44">
        <f>IF(LEFT(B106,1)="1",IFERROR(INDEX(单位卡分表!AL:AL,MATCH(B106,单位卡分表!A:A,0)),"未找到"),IF(LEFT(B106,1)="2",IFERROR(INDEX(技能卡分表!AJ:AJ,MATCH(B106,技能卡分表!A:A,0)),"未找到"),IF(LEFT(B106,1)="3",IFERROR(INDEX('永久加成分表（废弃）'!AC:AC,MATCH(B106,'永久加成分表（废弃）'!A:A,0)),"未找到"),IF(LEFT(B106,1)="4",IFERROR(IF(INDEX(组件分表!D:D,MATCH(VALUE(LEFT(B106,4)),组件分表!A:A,0))=5,"",INDEX(组件分表!Z:Z,MATCH(VALUE(LEFT(B106,4)),组件分表!A:A,0))),"未找到"),"不匹配"))))</f>
        <v>1</v>
      </c>
      <c r="G106" s="44">
        <f>IF(LEFT($B106,1)="1",IFERROR(INDEX(单位卡分表!F:F,MATCH($B106,单位卡分表!A:A,0)),"未找到"),IF(LEFT($B106,1)="2",IFERROR(INDEX(技能卡分表!F:F,MATCH($B106,技能卡分表!A:A,0)),"未找到"),IF(LEFT($B106,1)="3",IFERROR(INDEX('永久加成分表（废弃）'!F:F,MATCH($B106,'永久加成分表（废弃）'!A:A,0)),"未找到"),IF(LEFT($B106,1)="4",IFERROR(IF(INDEX(组件分表!D:D,MATCH(VALUE(LEFT($B106,4)),组件分表!A:A,0))=5,"",INDEX(组件分表!AA:AA,MATCH(VALUE(LEFT($B106,4)),组件分表!A:A,0))),"未找到"),"不匹配"))))</f>
        <v>4</v>
      </c>
      <c r="H106" s="44">
        <f>IF(LEFT($B106,1)="1",IFERROR(INDEX(单位卡分表!H:H,MATCH($B106,单位卡分表!A:A,0)),"未找到"),IF(LEFT($B106,1)="2",IFERROR(INDEX(技能卡分表!H:H,MATCH($B106,技能卡分表!A:A,0)),"未找到"),IF(LEFT($B106,1)="3",IFERROR(INDEX('永久加成分表（废弃）'!H:H,MATCH($B106,'永久加成分表（废弃）'!A:A,0)),"未找到"),IF(LEFT($B106,1)="4",RIGHT($B106,1),"不匹配"))))</f>
        <v>4</v>
      </c>
      <c r="I106" s="44">
        <f>卡牌数值表!J106</f>
        <v>0</v>
      </c>
      <c r="J106" s="44" t="str">
        <f>IF(卡牌数值表!L106=0,"",卡牌数值表!L106)</f>
        <v/>
      </c>
      <c r="K106" s="44" t="str">
        <f>IF(卡牌数值表!M106=0,"",卡牌数值表!M106)</f>
        <v/>
      </c>
      <c r="L106" s="44">
        <f>IF(卡牌数值表!N106=0,"",卡牌数值表!N106)</f>
        <v>8</v>
      </c>
      <c r="M106" s="44">
        <f>IF(卡牌数值表!O106=0,"",卡牌数值表!O106)</f>
        <v>0.3</v>
      </c>
      <c r="N106" s="44">
        <f>IF(卡牌数值表!P106=0,"",卡牌数值表!P106)</f>
        <v>0.1</v>
      </c>
      <c r="O106" s="44">
        <f>IF(卡牌数值表!Q106=0,"",卡牌数值表!Q106)</f>
        <v>0.94</v>
      </c>
      <c r="P106" s="44">
        <f>IF(卡牌数值表!R106=0,"",卡牌数值表!R106)</f>
        <v>0.61</v>
      </c>
      <c r="Q106" s="44">
        <f>IF(卡牌数值表!S106=0,"",卡牌数值表!S106)</f>
        <v>4</v>
      </c>
      <c r="R106" s="44">
        <f>IF(OR(LEFT(B106,1)="1",LEFT(B106,1)="2"),卡牌数值表!H106,IF(AND(LEFT(B106,1)="4",C106&lt;&gt;5),卡牌数值表!H106,IF(LEFT(B106,1)="4","","")))</f>
        <v>200421</v>
      </c>
      <c r="S106" s="44">
        <f>IF(LEFT(B106,1)="1",IFERROR(INDEX(单位卡分表!K:K,MATCH(B106,单位卡分表!A:A,0)),"未找到"),IF(LEFT(B106,1)="2",IFERROR(INDEX(技能卡分表!K:K,MATCH(B106,技能卡分表!A:A,0)),"未找到"),IF(LEFT(B106,1)="3",IFERROR(INDEX('永久加成分表（废弃）'!K:K,MATCH(B106,'永久加成分表（废弃）'!A:A,0)),"未找到"),IF(LEFT(B106,1)="4",IFERROR(IF(INDEX(组件分表!D:D,MATCH(VALUE(LEFT(B106,4)),组件分表!A:A,0))=5,"",INDEX(组件分表!AB:AB,MATCH(VALUE(LEFT(B106,4)),组件分表!A:A,0))),"未找到"),"不匹配"))))</f>
        <v>2</v>
      </c>
      <c r="T106" s="44">
        <f>IF(LEFT(B106,1)="1",IFERROR(INDEX(单位卡分表!L:L,MATCH(B106,单位卡分表!A:A,0)),"未找到"),IF(LEFT(B106,1)="2",IFERROR(INDEX(技能卡分表!L:L,MATCH(B106,技能卡分表!A:A,0)),"未找到"),IF(LEFT(B106,1)="3",IFERROR(INDEX('永久加成分表（废弃）'!L:L,MATCH(B106,'永久加成分表（废弃）'!A:A,0)),"未找到"),IF(LEFT(B106,1)="4",IFERROR(IF(INDEX(组件分表!D:D,MATCH(VALUE(LEFT(B106,4)),组件分表!A:A,0))=5,"",INDEX(组件分表!AC:AC,MATCH(VALUE(LEFT(B106,4)),组件分表!A:A,0))),"未找到"),"不匹配"))))</f>
        <v>6.3</v>
      </c>
      <c r="U106" s="44"/>
      <c r="V106" s="44"/>
      <c r="W106" s="44">
        <f>IF(LEFT(B106,1)="1",IFERROR(IF(INDEX(单位卡分表!W:W,MATCH(B106,单位卡分表!A:A,0))=0,"",INDEX(单位卡分表!W:W,MATCH(B106,单位卡分表!A:A,0))),"未找到"),IF(LEFT(B106,1)="2",IFERROR(IF(INDEX(技能卡分表!W:W,MATCH(B106,技能卡分表!A:A,0))=0,"",INDEX(技能卡分表!W:W,MATCH(B106,技能卡分表!A:A,0))),"未找到"),IF(LEFT(B106,1)="3",IFERROR(IF(INDEX('永久加成分表（废弃）'!U:U,MATCH(B106,'永久加成分表（废弃）'!A:A,0))=0,"",INDEX('永久加成分表（废弃）'!U:U,MATCH(B106,'永久加成分表（废弃）'!A:A,0))),"未找到"),IF(LEFT(B106,1)="4",IFERROR(IF(INDEX("",MATCH(VALUE(LEFT(B106,4)),组件分表!A:A,0))=0,"",INDEX("",MATCH(VALUE(LEFT(B106,4)),组件分表!A:A,0))),"未找到"),"不匹配"))))</f>
        <v>6</v>
      </c>
      <c r="X106" s="44" t="str">
        <f>IF(LEFT(B106,1)="1",IFERROR(IF(INDEX(单位卡分表!X:X,MATCH(B106,单位卡分表!A:A,0))=0,"",INDEX(单位卡分表!X:X,MATCH(B106,单位卡分表!A:A,0))),"未找到"),IF(LEFT(B106,1)="2",IFERROR(IF(INDEX(技能卡分表!X:X,MATCH(B106,技能卡分表!A:A,0))=0,"",INDEX(技能卡分表!X:X,MATCH(B106,技能卡分表!A:A,0))),"未找到"),IF(LEFT(B106,1)="3",IFERROR(IF(INDEX('永久加成分表（废弃）'!V:V,MATCH(B106,'永久加成分表（废弃）'!A:A,0))=0,"",INDEX('永久加成分表（废弃）'!V:V,MATCH(B106,'永久加成分表（废弃）'!A:A,0))),"未找到"),IF(LEFT(B106,1)="4",IFERROR(IF(INDEX("",MATCH(VALUE(LEFT(B106,4)),组件分表!A:A,0))=0,"",INDEX("",MATCH(VALUE(LEFT(B106,4)),组件分表!A:A,0))),"未找到"),"不匹配"))))</f>
        <v/>
      </c>
      <c r="Y106" s="44" t="str">
        <f>IF(LEFT(B106,1)="1",IFERROR(IF(INDEX(单位卡分表!Y:Y,MATCH(B106,单位卡分表!A:A,0))=0,"",INDEX(单位卡分表!Y:Y,MATCH(B106,单位卡分表!A:A,0))),"未找到"),IF(LEFT(B106,1)="2",IFERROR(IF(INDEX(技能卡分表!Y:Y,MATCH(B106,技能卡分表!A:A,0))=0,"",INDEX(技能卡分表!Y:Y,MATCH(B106,技能卡分表!A:A,0))),"未找到"),IF(LEFT(B106,1)="3",IFERROR(IF(INDEX('永久加成分表（废弃）'!W:W,MATCH(B106,'永久加成分表（废弃）'!A:A,0))=0,"",INDEX('永久加成分表（废弃）'!W:W,MATCH(B106,'永久加成分表（废弃）'!A:A,0))),"未找到"),IF(LEFT(B106,1)="4",IFERROR(IF(INDEX("",MATCH(VALUE(LEFT(B106,4)),组件分表!A:A,0))=0,"",INDEX("",MATCH(VALUE(LEFT(B106,4)),组件分表!A:A,0))),"未找到"),"不匹配"))))</f>
        <v/>
      </c>
      <c r="Z106" s="44" t="str">
        <f>IF(LEFT(B106,1)="1",IFERROR(IF(INDEX("",MATCH(B106,单位卡分表!A:A,0))=0,"",INDEX("",MATCH(B106,单位卡分表!A:A,0))),"未找到"),IF(LEFT(B106,1)="2",IFERROR(IF(INDEX(技能卡分表!Z:Z,MATCH(B106,技能卡分表!A:A,0))=0,"",INDEX(技能卡分表!Z:Z,MATCH(B106,技能卡分表!A:A,0))),"未找到"),IF(LEFT(B106,1)="3",IFERROR(IF(INDEX('永久加成分表（废弃）'!X:X,MATCH(B106,'永久加成分表（废弃）'!A:A,0))=0,"",INDEX('永久加成分表（废弃）'!X:X,MATCH(B106,'永久加成分表（废弃）'!A:A,0))),"未找到"),IF(LEFT(B106,1)="4",IFERROR(IF(INDEX(组件分表!U:U,MATCH(VALUE(LEFT(B106,4)),组件分表!A:A,0))=0,"",INDEX(组件分表!U:U,MATCH(VALUE(LEFT(B106,4)),组件分表!A:A,0))),"未找到"),"不匹配"))))</f>
        <v/>
      </c>
      <c r="AA106" s="44" t="str">
        <f>IF(LEFT(B106,1)="1",IFERROR(IF(INDEX("",MATCH(B106,单位卡分表!A:A,0))=0,"",INDEX("",MATCH(B106,单位卡分表!A:A,0))),"未找到"),IF(LEFT(B106,1)="2",IFERROR(IF(INDEX(技能卡分表!AA:AA,MATCH(B106,技能卡分表!A:A,0))=0,"",INDEX(技能卡分表!AA:AA,MATCH(B106,技能卡分表!A:A,0))),"未找到"),IF(LEFT(B106,1)="3",IFERROR(IF(INDEX("",MATCH(B106,'永久加成分表（废弃）'!A:A,0))=0,"",INDEX("",MATCH(B106,'永久加成分表（废弃）'!A:A,0))),"未找到"),IF(LEFT(B106,1)="4",IFERROR(IF(INDEX("",MATCH(VALUE(LEFT(B106,4)),组件分表!A:A,0))=0,"",INDEX("",MATCH(VALUE(LEFT(B106,4)),组件分表!A:A,0))),"未找到"),"不匹配"))))</f>
        <v/>
      </c>
      <c r="AB106" s="44">
        <f>IF(LEFT(B106,1)="1",IFERROR(INDEX(单位卡分表!I:I,MATCH(B106,单位卡分表!A:A,0)),"未找到"),IF(LEFT(B106,1)="2",IFERROR(INDEX(技能卡分表!I:I,MATCH(B106,技能卡分表!A:A,0)),"未找到"),IF(LEFT(B106,1)="3",IFERROR(INDEX('永久加成分表（废弃）'!I:I,MATCH(B106,'永久加成分表（废弃）'!A:A,0)),"未找到"),IF(LEFT(B106,1)="4",IFERROR(INDEX(组件分表!I:I,MATCH(VALUE(LEFT(B106,4)),组件分表!A:A,0)),"未找到"),"不匹配"))))</f>
        <v>0</v>
      </c>
      <c r="AC106" s="44" t="str">
        <f>IF(LEFT(B106,1)="1",IF(INDEX(单位卡分表!N:N,MATCH(B106,单位卡分表!A:A,0))=0,"",INDEX(单位卡分表!N:N,MATCH(B106,单位卡分表!A:A,0))),IF(AND(LEFT(B106,1)="4",C106=5),B106*100+1,""))</f>
        <v/>
      </c>
    </row>
    <row r="107" spans="1:29">
      <c r="A107" s="44" t="str">
        <f>IF(卡牌数值表!D107=0,"",卡牌数值表!D107)</f>
        <v/>
      </c>
      <c r="B107" s="44">
        <f>卡牌数值表!C107</f>
        <v>20043</v>
      </c>
      <c r="C107" s="44">
        <f>IF(LEFT(B107,1)="1",IFERROR(INDEX(单位卡分表!C:C,MATCH(B107,单位卡分表!A:A,0)),"未找到"),IF(LEFT(B107,1)="2",IFERROR(INDEX(技能卡分表!C:C,MATCH(B107,技能卡分表!A:A,0)),"未找到"),IF(LEFT(B107,1)="3",IFERROR(INDEX('永久加成分表（废弃）'!C:C,MATCH(B107,'永久加成分表（废弃）'!A:A,0)),"未找到"),IF(LEFT(B107,1)="4",IFERROR(INDEX(组件分表!D:D,MATCH(VALUE(LEFT(B107,4)),组件分表!A:A,0)),"未找到"),"不匹配"))))</f>
        <v>2</v>
      </c>
      <c r="D107" s="44">
        <f>IF(LEFT(B107,1)="1",IFERROR(INDEX(单位卡分表!E:E,MATCH(B107,单位卡分表!A:A,0)),"未找到"),IF(LEFT(B107,1)="2",IFERROR(INDEX(技能卡分表!E:E,MATCH(B107,技能卡分表!A:A,0)),"未找到"),IF(LEFT(B107,1)="3",IFERROR(INDEX('永久加成分表（废弃）'!E:E,MATCH(B107,'永久加成分表（废弃）'!A:A,0)),"未找到"),IF(LEFT(B107,1)="4",IFERROR(IF(INDEX(组件分表!D:D,MATCH(VALUE(LEFT(B107,4)),组件分表!A:A,0))=5,"",INDEX(组件分表!Y:Y,MATCH(VALUE(LEFT(B107,4)),组件分表!A:A,0))),"未找到"),"不匹配"))))</f>
        <v>1</v>
      </c>
      <c r="E107" s="44">
        <f t="shared" si="1"/>
        <v>43</v>
      </c>
      <c r="F107" s="44">
        <f>IF(LEFT(B107,1)="1",IFERROR(INDEX(单位卡分表!AL:AL,MATCH(B107,单位卡分表!A:A,0)),"未找到"),IF(LEFT(B107,1)="2",IFERROR(INDEX(技能卡分表!AJ:AJ,MATCH(B107,技能卡分表!A:A,0)),"未找到"),IF(LEFT(B107,1)="3",IFERROR(INDEX('永久加成分表（废弃）'!AC:AC,MATCH(B107,'永久加成分表（废弃）'!A:A,0)),"未找到"),IF(LEFT(B107,1)="4",IFERROR(IF(INDEX(组件分表!D:D,MATCH(VALUE(LEFT(B107,4)),组件分表!A:A,0))=5,"",INDEX(组件分表!Z:Z,MATCH(VALUE(LEFT(B107,4)),组件分表!A:A,0))),"未找到"),"不匹配"))))</f>
        <v>1</v>
      </c>
      <c r="G107" s="44">
        <f>IF(LEFT($B107,1)="1",IFERROR(INDEX(单位卡分表!F:F,MATCH($B107,单位卡分表!A:A,0)),"未找到"),IF(LEFT($B107,1)="2",IFERROR(INDEX(技能卡分表!F:F,MATCH($B107,技能卡分表!A:A,0)),"未找到"),IF(LEFT($B107,1)="3",IFERROR(INDEX('永久加成分表（废弃）'!F:F,MATCH($B107,'永久加成分表（废弃）'!A:A,0)),"未找到"),IF(LEFT($B107,1)="4",IFERROR(IF(INDEX(组件分表!D:D,MATCH(VALUE(LEFT($B107,4)),组件分表!A:A,0))=5,"",INDEX(组件分表!AA:AA,MATCH(VALUE(LEFT($B107,4)),组件分表!A:A,0))),"未找到"),"不匹配"))))</f>
        <v>4</v>
      </c>
      <c r="H107" s="44">
        <f>IF(LEFT($B107,1)="1",IFERROR(INDEX(单位卡分表!H:H,MATCH($B107,单位卡分表!A:A,0)),"未找到"),IF(LEFT($B107,1)="2",IFERROR(INDEX(技能卡分表!H:H,MATCH($B107,技能卡分表!A:A,0)),"未找到"),IF(LEFT($B107,1)="3",IFERROR(INDEX('永久加成分表（废弃）'!H:H,MATCH($B107,'永久加成分表（废弃）'!A:A,0)),"未找到"),IF(LEFT($B107,1)="4",RIGHT($B107,1),"不匹配"))))</f>
        <v>3</v>
      </c>
      <c r="I107" s="44">
        <f>卡牌数值表!J107</f>
        <v>4</v>
      </c>
      <c r="J107" s="44" t="str">
        <f>IF(卡牌数值表!L107=0,"",卡牌数值表!L107)</f>
        <v/>
      </c>
      <c r="K107" s="44" t="str">
        <f>IF(卡牌数值表!M107=0,"",卡牌数值表!M107)</f>
        <v/>
      </c>
      <c r="L107" s="44">
        <f>IF(卡牌数值表!N107=0,"",卡牌数值表!N107)</f>
        <v>4</v>
      </c>
      <c r="M107" s="44">
        <f>IF(卡牌数值表!O107=0,"",卡牌数值表!O107)</f>
        <v>0.5</v>
      </c>
      <c r="N107" s="44">
        <f>IF(卡牌数值表!P107=0,"",卡牌数值表!P107)</f>
        <v>0.1</v>
      </c>
      <c r="O107" s="44">
        <f>IF(卡牌数值表!Q107=0,"",卡牌数值表!Q107)</f>
        <v>0.94</v>
      </c>
      <c r="P107" s="44">
        <f>IF(卡牌数值表!R107=0,"",卡牌数值表!R107)</f>
        <v>0.61</v>
      </c>
      <c r="Q107" s="44">
        <f>IF(卡牌数值表!S107=0,"",卡牌数值表!S107)</f>
        <v>3</v>
      </c>
      <c r="R107" s="44">
        <f>IF(OR(LEFT(B107,1)="1",LEFT(B107,1)="2"),卡牌数值表!H107,IF(AND(LEFT(B107,1)="4",C107&lt;&gt;5),卡牌数值表!H107,IF(LEFT(B107,1)="4","","")))</f>
        <v>200431</v>
      </c>
      <c r="S107" s="44">
        <f>IF(LEFT(B107,1)="1",IFERROR(INDEX(单位卡分表!K:K,MATCH(B107,单位卡分表!A:A,0)),"未找到"),IF(LEFT(B107,1)="2",IFERROR(INDEX(技能卡分表!K:K,MATCH(B107,技能卡分表!A:A,0)),"未找到"),IF(LEFT(B107,1)="3",IFERROR(INDEX('永久加成分表（废弃）'!K:K,MATCH(B107,'永久加成分表（废弃）'!A:A,0)),"未找到"),IF(LEFT(B107,1)="4",IFERROR(IF(INDEX(组件分表!D:D,MATCH(VALUE(LEFT(B107,4)),组件分表!A:A,0))=5,"",INDEX(组件分表!AB:AB,MATCH(VALUE(LEFT(B107,4)),组件分表!A:A,0))),"未找到"),"不匹配"))))</f>
        <v>4</v>
      </c>
      <c r="T107" s="44">
        <f>IF(LEFT(B107,1)="1",IFERROR(INDEX(单位卡分表!L:L,MATCH(B107,单位卡分表!A:A,0)),"未找到"),IF(LEFT(B107,1)="2",IFERROR(INDEX(技能卡分表!L:L,MATCH(B107,技能卡分表!A:A,0)),"未找到"),IF(LEFT(B107,1)="3",IFERROR(INDEX('永久加成分表（废弃）'!L:L,MATCH(B107,'永久加成分表（废弃）'!A:A,0)),"未找到"),IF(LEFT(B107,1)="4",IFERROR(IF(INDEX(组件分表!D:D,MATCH(VALUE(LEFT(B107,4)),组件分表!A:A,0))=5,"",INDEX(组件分表!AC:AC,MATCH(VALUE(LEFT(B107,4)),组件分表!A:A,0))),"未找到"),"不匹配"))))</f>
        <v>5</v>
      </c>
      <c r="U107" s="44"/>
      <c r="V107" s="44"/>
      <c r="W107" s="44" t="str">
        <f>IF(LEFT(B107,1)="1",IFERROR(IF(INDEX(单位卡分表!W:W,MATCH(B107,单位卡分表!A:A,0))=0,"",INDEX(单位卡分表!W:W,MATCH(B107,单位卡分表!A:A,0))),"未找到"),IF(LEFT(B107,1)="2",IFERROR(IF(INDEX(技能卡分表!W:W,MATCH(B107,技能卡分表!A:A,0))=0,"",INDEX(技能卡分表!W:W,MATCH(B107,技能卡分表!A:A,0))),"未找到"),IF(LEFT(B107,1)="3",IFERROR(IF(INDEX('永久加成分表（废弃）'!U:U,MATCH(B107,'永久加成分表（废弃）'!A:A,0))=0,"",INDEX('永久加成分表（废弃）'!U:U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X107" s="44" t="str">
        <f>IF(LEFT(B107,1)="1",IFERROR(IF(INDEX(单位卡分表!X:X,MATCH(B107,单位卡分表!A:A,0))=0,"",INDEX(单位卡分表!X:X,MATCH(B107,单位卡分表!A:A,0))),"未找到"),IF(LEFT(B107,1)="2",IFERROR(IF(INDEX(技能卡分表!X:X,MATCH(B107,技能卡分表!A:A,0))=0,"",INDEX(技能卡分表!X:X,MATCH(B107,技能卡分表!A:A,0))),"未找到"),IF(LEFT(B107,1)="3",IFERROR(IF(INDEX('永久加成分表（废弃）'!V:V,MATCH(B107,'永久加成分表（废弃）'!A:A,0))=0,"",INDEX('永久加成分表（废弃）'!V:V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Y107" s="44" t="str">
        <f>IF(LEFT(B107,1)="1",IFERROR(IF(INDEX(单位卡分表!Y:Y,MATCH(B107,单位卡分表!A:A,0))=0,"",INDEX(单位卡分表!Y:Y,MATCH(B107,单位卡分表!A:A,0))),"未找到"),IF(LEFT(B107,1)="2",IFERROR(IF(INDEX(技能卡分表!Y:Y,MATCH(B107,技能卡分表!A:A,0))=0,"",INDEX(技能卡分表!Y:Y,MATCH(B107,技能卡分表!A:A,0))),"未找到"),IF(LEFT(B107,1)="3",IFERROR(IF(INDEX('永久加成分表（废弃）'!W:W,MATCH(B107,'永久加成分表（废弃）'!A:A,0))=0,"",INDEX('永久加成分表（废弃）'!W:W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Z107" s="44" t="str">
        <f>IF(LEFT(B107,1)="1",IFERROR(IF(INDEX("",MATCH(B107,单位卡分表!A:A,0))=0,"",INDEX("",MATCH(B107,单位卡分表!A:A,0))),"未找到"),IF(LEFT(B107,1)="2",IFERROR(IF(INDEX(技能卡分表!Z:Z,MATCH(B107,技能卡分表!A:A,0))=0,"",INDEX(技能卡分表!Z:Z,MATCH(B107,技能卡分表!A:A,0))),"未找到"),IF(LEFT(B107,1)="3",IFERROR(IF(INDEX('永久加成分表（废弃）'!X:X,MATCH(B107,'永久加成分表（废弃）'!A:A,0))=0,"",INDEX('永久加成分表（废弃）'!X:X,MATCH(B107,'永久加成分表（废弃）'!A:A,0))),"未找到"),IF(LEFT(B107,1)="4",IFERROR(IF(INDEX(组件分表!U:U,MATCH(VALUE(LEFT(B107,4)),组件分表!A:A,0))=0,"",INDEX(组件分表!U:U,MATCH(VALUE(LEFT(B107,4)),组件分表!A:A,0))),"未找到"),"不匹配"))))</f>
        <v/>
      </c>
      <c r="AA107" s="44" t="str">
        <f>IF(LEFT(B107,1)="1",IFERROR(IF(INDEX("",MATCH(B107,单位卡分表!A:A,0))=0,"",INDEX("",MATCH(B107,单位卡分表!A:A,0))),"未找到"),IF(LEFT(B107,1)="2",IFERROR(IF(INDEX(技能卡分表!AA:AA,MATCH(B107,技能卡分表!A:A,0))=0,"",INDEX(技能卡分表!AA:AA,MATCH(B107,技能卡分表!A:A,0))),"未找到"),IF(LEFT(B107,1)="3",IFERROR(IF(INDEX("",MATCH(B107,'永久加成分表（废弃）'!A:A,0))=0,"",INDEX("",MATCH(B107,'永久加成分表（废弃）'!A:A,0))),"未找到"),IF(LEFT(B107,1)="4",IFERROR(IF(INDEX("",MATCH(VALUE(LEFT(B107,4)),组件分表!A:A,0))=0,"",INDEX("",MATCH(VALUE(LEFT(B107,4)),组件分表!A:A,0))),"未找到"),"不匹配"))))</f>
        <v/>
      </c>
      <c r="AB107" s="44">
        <f>IF(LEFT(B107,1)="1",IFERROR(INDEX(单位卡分表!I:I,MATCH(B107,单位卡分表!A:A,0)),"未找到"),IF(LEFT(B107,1)="2",IFERROR(INDEX(技能卡分表!I:I,MATCH(B107,技能卡分表!A:A,0)),"未找到"),IF(LEFT(B107,1)="3",IFERROR(INDEX('永久加成分表（废弃）'!I:I,MATCH(B107,'永久加成分表（废弃）'!A:A,0)),"未找到"),IF(LEFT(B107,1)="4",IFERROR(INDEX(组件分表!I:I,MATCH(VALUE(LEFT(B107,4)),组件分表!A:A,0)),"未找到"),"不匹配"))))</f>
        <v>0</v>
      </c>
      <c r="AC107" s="44" t="str">
        <f>IF(LEFT(B107,1)="1",IF(INDEX(单位卡分表!N:N,MATCH(B107,单位卡分表!A:A,0))=0,"",INDEX(单位卡分表!N:N,MATCH(B107,单位卡分表!A:A,0))),IF(AND(LEFT(B107,1)="4",C107=5),B107*100+1,""))</f>
        <v/>
      </c>
    </row>
    <row r="108" spans="1:29">
      <c r="A108" s="44" t="str">
        <f>IF(卡牌数值表!D108=0,"",卡牌数值表!D108)</f>
        <v/>
      </c>
      <c r="B108" s="44">
        <f>卡牌数值表!C108</f>
        <v>20044</v>
      </c>
      <c r="C108" s="44">
        <f>IF(LEFT(B108,1)="1",IFERROR(INDEX(单位卡分表!C:C,MATCH(B108,单位卡分表!A:A,0)),"未找到"),IF(LEFT(B108,1)="2",IFERROR(INDEX(技能卡分表!C:C,MATCH(B108,技能卡分表!A:A,0)),"未找到"),IF(LEFT(B108,1)="3",IFERROR(INDEX('永久加成分表（废弃）'!C:C,MATCH(B108,'永久加成分表（废弃）'!A:A,0)),"未找到"),IF(LEFT(B108,1)="4",IFERROR(INDEX(组件分表!D:D,MATCH(VALUE(LEFT(B108,4)),组件分表!A:A,0)),"未找到"),"不匹配"))))</f>
        <v>2</v>
      </c>
      <c r="D108" s="44">
        <f>IF(LEFT(B108,1)="1",IFERROR(INDEX(单位卡分表!E:E,MATCH(B108,单位卡分表!A:A,0)),"未找到"),IF(LEFT(B108,1)="2",IFERROR(INDEX(技能卡分表!E:E,MATCH(B108,技能卡分表!A:A,0)),"未找到"),IF(LEFT(B108,1)="3",IFERROR(INDEX('永久加成分表（废弃）'!E:E,MATCH(B108,'永久加成分表（废弃）'!A:A,0)),"未找到"),IF(LEFT(B108,1)="4",IFERROR(IF(INDEX(组件分表!D:D,MATCH(VALUE(LEFT(B108,4)),组件分表!A:A,0))=5,"",INDEX(组件分表!Y:Y,MATCH(VALUE(LEFT(B108,4)),组件分表!A:A,0))),"未找到"),"不匹配"))))</f>
        <v>1</v>
      </c>
      <c r="E108" s="44">
        <f t="shared" si="1"/>
        <v>44</v>
      </c>
      <c r="F108" s="44">
        <f>IF(LEFT(B108,1)="1",IFERROR(INDEX(单位卡分表!AL:AL,MATCH(B108,单位卡分表!A:A,0)),"未找到"),IF(LEFT(B108,1)="2",IFERROR(INDEX(技能卡分表!AJ:AJ,MATCH(B108,技能卡分表!A:A,0)),"未找到"),IF(LEFT(B108,1)="3",IFERROR(INDEX('永久加成分表（废弃）'!AC:AC,MATCH(B108,'永久加成分表（废弃）'!A:A,0)),"未找到"),IF(LEFT(B108,1)="4",IFERROR(IF(INDEX(组件分表!D:D,MATCH(VALUE(LEFT(B108,4)),组件分表!A:A,0))=5,"",INDEX(组件分表!Z:Z,MATCH(VALUE(LEFT(B108,4)),组件分表!A:A,0))),"未找到"),"不匹配"))))</f>
        <v>0</v>
      </c>
      <c r="G108" s="44">
        <f>IF(LEFT($B108,1)="1",IFERROR(INDEX(单位卡分表!F:F,MATCH($B108,单位卡分表!A:A,0)),"未找到"),IF(LEFT($B108,1)="2",IFERROR(INDEX(技能卡分表!F:F,MATCH($B108,技能卡分表!A:A,0)),"未找到"),IF(LEFT($B108,1)="3",IFERROR(INDEX('永久加成分表（废弃）'!F:F,MATCH($B108,'永久加成分表（废弃）'!A:A,0)),"未找到"),IF(LEFT($B108,1)="4",IFERROR(IF(INDEX(组件分表!D:D,MATCH(VALUE(LEFT($B108,4)),组件分表!A:A,0))=5,"",INDEX(组件分表!AA:AA,MATCH(VALUE(LEFT($B108,4)),组件分表!A:A,0))),"未找到"),"不匹配"))))</f>
        <v>4</v>
      </c>
      <c r="H108" s="44">
        <f>IF(LEFT($B108,1)="1",IFERROR(INDEX(单位卡分表!H:H,MATCH($B108,单位卡分表!A:A,0)),"未找到"),IF(LEFT($B108,1)="2",IFERROR(INDEX(技能卡分表!H:H,MATCH($B108,技能卡分表!A:A,0)),"未找到"),IF(LEFT($B108,1)="3",IFERROR(INDEX('永久加成分表（废弃）'!H:H,MATCH($B108,'永久加成分表（废弃）'!A:A,0)),"未找到"),IF(LEFT($B108,1)="4",RIGHT($B108,1),"不匹配"))))</f>
        <v>2</v>
      </c>
      <c r="I108" s="44">
        <f>卡牌数值表!J108</f>
        <v>3</v>
      </c>
      <c r="J108" s="44" t="str">
        <f>IF(卡牌数值表!L108=0,"",卡牌数值表!L108)</f>
        <v/>
      </c>
      <c r="K108" s="44" t="str">
        <f>IF(卡牌数值表!M108=0,"",卡牌数值表!M108)</f>
        <v/>
      </c>
      <c r="L108" s="44">
        <f>IF(卡牌数值表!N108=0,"",卡牌数值表!N108)</f>
        <v>9.87</v>
      </c>
      <c r="M108" s="44">
        <f>IF(卡牌数值表!O108=0,"",卡牌数值表!O108)</f>
        <v>0.5</v>
      </c>
      <c r="N108" s="44">
        <f>IF(卡牌数值表!P108=0,"",卡牌数值表!P108)</f>
        <v>0.1</v>
      </c>
      <c r="O108" s="44">
        <f>IF(卡牌数值表!Q108=0,"",卡牌数值表!Q108)</f>
        <v>0.94</v>
      </c>
      <c r="P108" s="44">
        <f>IF(卡牌数值表!R108=0,"",卡牌数值表!R108)</f>
        <v>0.61</v>
      </c>
      <c r="Q108" s="44">
        <f>IF(卡牌数值表!S108=0,"",卡牌数值表!S108)</f>
        <v>3</v>
      </c>
      <c r="R108" s="44">
        <f>IF(OR(LEFT(B108,1)="1",LEFT(B108,1)="2"),卡牌数值表!H108,IF(AND(LEFT(B108,1)="4",C108&lt;&gt;5),卡牌数值表!H108,IF(LEFT(B108,1)="4","","")))</f>
        <v>200441</v>
      </c>
      <c r="S108" s="44">
        <f>IF(LEFT(B108,1)="1",IFERROR(INDEX(单位卡分表!K:K,MATCH(B108,单位卡分表!A:A,0)),"未找到"),IF(LEFT(B108,1)="2",IFERROR(INDEX(技能卡分表!K:K,MATCH(B108,技能卡分表!A:A,0)),"未找到"),IF(LEFT(B108,1)="3",IFERROR(INDEX('永久加成分表（废弃）'!K:K,MATCH(B108,'永久加成分表（废弃）'!A:A,0)),"未找到"),IF(LEFT(B108,1)="4",IFERROR(IF(INDEX(组件分表!D:D,MATCH(VALUE(LEFT(B108,4)),组件分表!A:A,0))=5,"",INDEX(组件分表!AB:AB,MATCH(VALUE(LEFT(B108,4)),组件分表!A:A,0))),"未找到"),"不匹配"))))</f>
        <v>5</v>
      </c>
      <c r="T108" s="44">
        <f>IF(LEFT(B108,1)="1",IFERROR(INDEX(单位卡分表!L:L,MATCH(B108,单位卡分表!A:A,0)),"未找到"),IF(LEFT(B108,1)="2",IFERROR(INDEX(技能卡分表!L:L,MATCH(B108,技能卡分表!A:A,0)),"未找到"),IF(LEFT(B108,1)="3",IFERROR(INDEX('永久加成分表（废弃）'!L:L,MATCH(B108,'永久加成分表（废弃）'!A:A,0)),"未找到"),IF(LEFT(B108,1)="4",IFERROR(IF(INDEX(组件分表!D:D,MATCH(VALUE(LEFT(B108,4)),组件分表!A:A,0))=5,"",INDEX(组件分表!AC:AC,MATCH(VALUE(LEFT(B108,4)),组件分表!A:A,0))),"未找到"),"不匹配"))))</f>
        <v>8</v>
      </c>
      <c r="U108" s="44"/>
      <c r="V108" s="44"/>
      <c r="W108" s="44" t="str">
        <f>IF(LEFT(B108,1)="1",IFERROR(IF(INDEX(单位卡分表!W:W,MATCH(B108,单位卡分表!A:A,0))=0,"",INDEX(单位卡分表!W:W,MATCH(B108,单位卡分表!A:A,0))),"未找到"),IF(LEFT(B108,1)="2",IFERROR(IF(INDEX(技能卡分表!W:W,MATCH(B108,技能卡分表!A:A,0))=0,"",INDEX(技能卡分表!W:W,MATCH(B108,技能卡分表!A:A,0))),"未找到"),IF(LEFT(B108,1)="3",IFERROR(IF(INDEX('永久加成分表（废弃）'!U:U,MATCH(B108,'永久加成分表（废弃）'!A:A,0))=0,"",INDEX('永久加成分表（废弃）'!U:U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X108" s="44" t="str">
        <f>IF(LEFT(B108,1)="1",IFERROR(IF(INDEX(单位卡分表!X:X,MATCH(B108,单位卡分表!A:A,0))=0,"",INDEX(单位卡分表!X:X,MATCH(B108,单位卡分表!A:A,0))),"未找到"),IF(LEFT(B108,1)="2",IFERROR(IF(INDEX(技能卡分表!X:X,MATCH(B108,技能卡分表!A:A,0))=0,"",INDEX(技能卡分表!X:X,MATCH(B108,技能卡分表!A:A,0))),"未找到"),IF(LEFT(B108,1)="3",IFERROR(IF(INDEX('永久加成分表（废弃）'!V:V,MATCH(B108,'永久加成分表（废弃）'!A:A,0))=0,"",INDEX('永久加成分表（废弃）'!V:V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Y108" s="44" t="str">
        <f>IF(LEFT(B108,1)="1",IFERROR(IF(INDEX(单位卡分表!Y:Y,MATCH(B108,单位卡分表!A:A,0))=0,"",INDEX(单位卡分表!Y:Y,MATCH(B108,单位卡分表!A:A,0))),"未找到"),IF(LEFT(B108,1)="2",IFERROR(IF(INDEX(技能卡分表!Y:Y,MATCH(B108,技能卡分表!A:A,0))=0,"",INDEX(技能卡分表!Y:Y,MATCH(B108,技能卡分表!A:A,0))),"未找到"),IF(LEFT(B108,1)="3",IFERROR(IF(INDEX('永久加成分表（废弃）'!W:W,MATCH(B108,'永久加成分表（废弃）'!A:A,0))=0,"",INDEX('永久加成分表（废弃）'!W:W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Z108" s="44" t="str">
        <f>IF(LEFT(B108,1)="1",IFERROR(IF(INDEX("",MATCH(B108,单位卡分表!A:A,0))=0,"",INDEX("",MATCH(B108,单位卡分表!A:A,0))),"未找到"),IF(LEFT(B108,1)="2",IFERROR(IF(INDEX(技能卡分表!Z:Z,MATCH(B108,技能卡分表!A:A,0))=0,"",INDEX(技能卡分表!Z:Z,MATCH(B108,技能卡分表!A:A,0))),"未找到"),IF(LEFT(B108,1)="3",IFERROR(IF(INDEX('永久加成分表（废弃）'!X:X,MATCH(B108,'永久加成分表（废弃）'!A:A,0))=0,"",INDEX('永久加成分表（废弃）'!X:X,MATCH(B108,'永久加成分表（废弃）'!A:A,0))),"未找到"),IF(LEFT(B108,1)="4",IFERROR(IF(INDEX(组件分表!U:U,MATCH(VALUE(LEFT(B108,4)),组件分表!A:A,0))=0,"",INDEX(组件分表!U:U,MATCH(VALUE(LEFT(B108,4)),组件分表!A:A,0))),"未找到"),"不匹配"))))</f>
        <v/>
      </c>
      <c r="AA108" s="44" t="str">
        <f>IF(LEFT(B108,1)="1",IFERROR(IF(INDEX("",MATCH(B108,单位卡分表!A:A,0))=0,"",INDEX("",MATCH(B108,单位卡分表!A:A,0))),"未找到"),IF(LEFT(B108,1)="2",IFERROR(IF(INDEX(技能卡分表!AA:AA,MATCH(B108,技能卡分表!A:A,0))=0,"",INDEX(技能卡分表!AA:AA,MATCH(B108,技能卡分表!A:A,0))),"未找到"),IF(LEFT(B108,1)="3",IFERROR(IF(INDEX("",MATCH(B108,'永久加成分表（废弃）'!A:A,0))=0,"",INDEX("",MATCH(B108,'永久加成分表（废弃）'!A:A,0))),"未找到"),IF(LEFT(B108,1)="4",IFERROR(IF(INDEX("",MATCH(VALUE(LEFT(B108,4)),组件分表!A:A,0))=0,"",INDEX("",MATCH(VALUE(LEFT(B108,4)),组件分表!A:A,0))),"未找到"),"不匹配"))))</f>
        <v/>
      </c>
      <c r="AB108" s="44">
        <f>IF(LEFT(B108,1)="1",IFERROR(INDEX(单位卡分表!I:I,MATCH(B108,单位卡分表!A:A,0)),"未找到"),IF(LEFT(B108,1)="2",IFERROR(INDEX(技能卡分表!I:I,MATCH(B108,技能卡分表!A:A,0)),"未找到"),IF(LEFT(B108,1)="3",IFERROR(INDEX('永久加成分表（废弃）'!I:I,MATCH(B108,'永久加成分表（废弃）'!A:A,0)),"未找到"),IF(LEFT(B108,1)="4",IFERROR(INDEX(组件分表!I:I,MATCH(VALUE(LEFT(B108,4)),组件分表!A:A,0)),"未找到"),"不匹配"))))</f>
        <v>0</v>
      </c>
      <c r="AC108" s="44" t="str">
        <f>IF(LEFT(B108,1)="1",IF(INDEX(单位卡分表!N:N,MATCH(B108,单位卡分表!A:A,0))=0,"",INDEX(单位卡分表!N:N,MATCH(B108,单位卡分表!A:A,0))),IF(AND(LEFT(B108,1)="4",C108=5),B108*100+1,""))</f>
        <v/>
      </c>
    </row>
    <row r="109" spans="1:29">
      <c r="A109" s="44" t="str">
        <f>IF(卡牌数值表!D109=0,"",卡牌数值表!D109)</f>
        <v>##</v>
      </c>
      <c r="B109" s="44">
        <f>卡牌数值表!C109</f>
        <v>20045</v>
      </c>
      <c r="C109" s="44">
        <f>IF(LEFT(B109,1)="1",IFERROR(INDEX(单位卡分表!C:C,MATCH(B109,单位卡分表!A:A,0)),"未找到"),IF(LEFT(B109,1)="2",IFERROR(INDEX(技能卡分表!C:C,MATCH(B109,技能卡分表!A:A,0)),"未找到"),IF(LEFT(B109,1)="3",IFERROR(INDEX('永久加成分表（废弃）'!C:C,MATCH(B109,'永久加成分表（废弃）'!A:A,0)),"未找到"),IF(LEFT(B109,1)="4",IFERROR(INDEX(组件分表!D:D,MATCH(VALUE(LEFT(B109,4)),组件分表!A:A,0)),"未找到"),"不匹配"))))</f>
        <v>2</v>
      </c>
      <c r="D109" s="44">
        <f>IF(LEFT(B109,1)="1",IFERROR(INDEX(单位卡分表!E:E,MATCH(B109,单位卡分表!A:A,0)),"未找到"),IF(LEFT(B109,1)="2",IFERROR(INDEX(技能卡分表!E:E,MATCH(B109,技能卡分表!A:A,0)),"未找到"),IF(LEFT(B109,1)="3",IFERROR(INDEX('永久加成分表（废弃）'!E:E,MATCH(B109,'永久加成分表（废弃）'!A:A,0)),"未找到"),IF(LEFT(B109,1)="4",IFERROR(IF(INDEX(组件分表!D:D,MATCH(VALUE(LEFT(B109,4)),组件分表!A:A,0))=5,"",INDEX(组件分表!Y:Y,MATCH(VALUE(LEFT(B109,4)),组件分表!A:A,0))),"未找到"),"不匹配"))))</f>
        <v>1</v>
      </c>
      <c r="E109" s="44">
        <f t="shared" si="1"/>
        <v>45</v>
      </c>
      <c r="F109" s="44">
        <f>IF(LEFT(B109,1)="1",IFERROR(INDEX(单位卡分表!AL:AL,MATCH(B109,单位卡分表!A:A,0)),"未找到"),IF(LEFT(B109,1)="2",IFERROR(INDEX(技能卡分表!AJ:AJ,MATCH(B109,技能卡分表!A:A,0)),"未找到"),IF(LEFT(B109,1)="3",IFERROR(INDEX('永久加成分表（废弃）'!AC:AC,MATCH(B109,'永久加成分表（废弃）'!A:A,0)),"未找到"),IF(LEFT(B109,1)="4",IFERROR(IF(INDEX(组件分表!D:D,MATCH(VALUE(LEFT(B109,4)),组件分表!A:A,0))=5,"",INDEX(组件分表!Z:Z,MATCH(VALUE(LEFT(B109,4)),组件分表!A:A,0))),"未找到"),"不匹配"))))</f>
        <v>1</v>
      </c>
      <c r="G109" s="44">
        <f>IF(LEFT($B109,1)="1",IFERROR(INDEX(单位卡分表!F:F,MATCH($B109,单位卡分表!A:A,0)),"未找到"),IF(LEFT($B109,1)="2",IFERROR(INDEX(技能卡分表!F:F,MATCH($B109,技能卡分表!A:A,0)),"未找到"),IF(LEFT($B109,1)="3",IFERROR(INDEX('永久加成分表（废弃）'!F:F,MATCH($B109,'永久加成分表（废弃）'!A:A,0)),"未找到"),IF(LEFT($B109,1)="4",IFERROR(IF(INDEX(组件分表!D:D,MATCH(VALUE(LEFT($B109,4)),组件分表!A:A,0))=5,"",INDEX(组件分表!AA:AA,MATCH(VALUE(LEFT($B109,4)),组件分表!A:A,0))),"未找到"),"不匹配"))))</f>
        <v>4</v>
      </c>
      <c r="H109" s="44">
        <f>IF(LEFT($B109,1)="1",IFERROR(INDEX(单位卡分表!H:H,MATCH($B109,单位卡分表!A:A,0)),"未找到"),IF(LEFT($B109,1)="2",IFERROR(INDEX(技能卡分表!H:H,MATCH($B109,技能卡分表!A:A,0)),"未找到"),IF(LEFT($B109,1)="3",IFERROR(INDEX('永久加成分表（废弃）'!H:H,MATCH($B109,'永久加成分表（废弃）'!A:A,0)),"未找到"),IF(LEFT($B109,1)="4",RIGHT($B109,1),"不匹配"))))</f>
        <v>5</v>
      </c>
      <c r="I109" s="44">
        <f>卡牌数值表!J109</f>
        <v>0</v>
      </c>
      <c r="J109" s="44" t="str">
        <f>IF(卡牌数值表!L109=0,"",卡牌数值表!L109)</f>
        <v/>
      </c>
      <c r="K109" s="44" t="str">
        <f>IF(卡牌数值表!M109=0,"",卡牌数值表!M109)</f>
        <v/>
      </c>
      <c r="L109" s="44">
        <f>IF(卡牌数值表!N109=0,"",卡牌数值表!N109)</f>
        <v>8</v>
      </c>
      <c r="M109" s="44">
        <f>IF(卡牌数值表!O109=0,"",卡牌数值表!O109)</f>
        <v>0.5</v>
      </c>
      <c r="N109" s="44">
        <f>IF(卡牌数值表!P109=0,"",卡牌数值表!P109)</f>
        <v>0.1</v>
      </c>
      <c r="O109" s="44">
        <f>IF(卡牌数值表!Q109=0,"",卡牌数值表!Q109)</f>
        <v>0.94</v>
      </c>
      <c r="P109" s="44">
        <f>IF(卡牌数值表!R109=0,"",卡牌数值表!R109)</f>
        <v>0.61</v>
      </c>
      <c r="Q109" s="44">
        <f>IF(卡牌数值表!S109=0,"",卡牌数值表!S109)</f>
        <v>3</v>
      </c>
      <c r="R109" s="44">
        <f>IF(OR(LEFT(B109,1)="1",LEFT(B109,1)="2"),卡牌数值表!H109,IF(AND(LEFT(B109,1)="4",C109&lt;&gt;5),卡牌数值表!H109,IF(LEFT(B109,1)="4","","")))</f>
        <v>200451</v>
      </c>
      <c r="S109" s="44">
        <f>IF(LEFT(B109,1)="1",IFERROR(INDEX(单位卡分表!K:K,MATCH(B109,单位卡分表!A:A,0)),"未找到"),IF(LEFT(B109,1)="2",IFERROR(INDEX(技能卡分表!K:K,MATCH(B109,技能卡分表!A:A,0)),"未找到"),IF(LEFT(B109,1)="3",IFERROR(INDEX('永久加成分表（废弃）'!K:K,MATCH(B109,'永久加成分表（废弃）'!A:A,0)),"未找到"),IF(LEFT(B109,1)="4",IFERROR(IF(INDEX(组件分表!D:D,MATCH(VALUE(LEFT(B109,4)),组件分表!A:A,0))=5,"",INDEX(组件分表!AB:AB,MATCH(VALUE(LEFT(B109,4)),组件分表!A:A,0))),"未找到"),"不匹配"))))</f>
        <v>2</v>
      </c>
      <c r="T109" s="44">
        <f>IF(LEFT(B109,1)="1",IFERROR(INDEX(单位卡分表!L:L,MATCH(B109,单位卡分表!A:A,0)),"未找到"),IF(LEFT(B109,1)="2",IFERROR(INDEX(技能卡分表!L:L,MATCH(B109,技能卡分表!A:A,0)),"未找到"),IF(LEFT(B109,1)="3",IFERROR(INDEX('永久加成分表（废弃）'!L:L,MATCH(B109,'永久加成分表（废弃）'!A:A,0)),"未找到"),IF(LEFT(B109,1)="4",IFERROR(IF(INDEX(组件分表!D:D,MATCH(VALUE(LEFT(B109,4)),组件分表!A:A,0))=5,"",INDEX(组件分表!AC:AC,MATCH(VALUE(LEFT(B109,4)),组件分表!A:A,0))),"未找到"),"不匹配"))))</f>
        <v>6.4</v>
      </c>
      <c r="U109" s="44"/>
      <c r="V109" s="44"/>
      <c r="W109" s="44">
        <f>IF(LEFT(B109,1)="1",IFERROR(IF(INDEX(单位卡分表!W:W,MATCH(B109,单位卡分表!A:A,0))=0,"",INDEX(单位卡分表!W:W,MATCH(B109,单位卡分表!A:A,0))),"未找到"),IF(LEFT(B109,1)="2",IFERROR(IF(INDEX(技能卡分表!W:W,MATCH(B109,技能卡分表!A:A,0))=0,"",INDEX(技能卡分表!W:W,MATCH(B109,技能卡分表!A:A,0))),"未找到"),IF(LEFT(B109,1)="3",IFERROR(IF(INDEX('永久加成分表（废弃）'!U:U,MATCH(B109,'永久加成分表（废弃）'!A:A,0))=0,"",INDEX('永久加成分表（废弃）'!U:U,MATCH(B109,'永久加成分表（废弃）'!A:A,0))),"未找到"),IF(LEFT(B109,1)="4",IFERROR(IF(INDEX("",MATCH(VALUE(LEFT(B109,4)),组件分表!A:A,0))=0,"",INDEX("",MATCH(VALUE(LEFT(B109,4)),组件分表!A:A,0))),"未找到"),"不匹配"))))</f>
        <v>6</v>
      </c>
      <c r="X109" s="44" t="str">
        <f>IF(LEFT(B109,1)="1",IFERROR(IF(INDEX(单位卡分表!X:X,MATCH(B109,单位卡分表!A:A,0))=0,"",INDEX(单位卡分表!X:X,MATCH(B109,单位卡分表!A:A,0))),"未找到"),IF(LEFT(B109,1)="2",IFERROR(IF(INDEX(技能卡分表!X:X,MATCH(B109,技能卡分表!A:A,0))=0,"",INDEX(技能卡分表!X:X,MATCH(B109,技能卡分表!A:A,0))),"未找到"),IF(LEFT(B109,1)="3",IFERROR(IF(INDEX('永久加成分表（废弃）'!V:V,MATCH(B109,'永久加成分表（废弃）'!A:A,0))=0,"",INDEX('永久加成分表（废弃）'!V:V,MATCH(B109,'永久加成分表（废弃）'!A:A,0))),"未找到"),IF(LEFT(B109,1)="4",IFERROR(IF(INDEX("",MATCH(VALUE(LEFT(B109,4)),组件分表!A:A,0))=0,"",INDEX("",MATCH(VALUE(LEFT(B109,4)),组件分表!A:A,0))),"未找到"),"不匹配"))))</f>
        <v/>
      </c>
      <c r="Y109" s="44" t="str">
        <f>IF(LEFT(B109,1)="1",IFERROR(IF(INDEX(单位卡分表!Y:Y,MATCH(B109,单位卡分表!A:A,0))=0,"",INDEX(单位卡分表!Y:Y,MATCH(B109,单位卡分表!A:A,0))),"未找到"),IF(LEFT(B109,1)="2",IFERROR(IF(INDEX(技能卡分表!Y:Y,MATCH(B109,技能卡分表!A:A,0))=0,"",INDEX(技能卡分表!Y:Y,MATCH(B109,技能卡分表!A:A,0))),"未找到"),IF(LEFT(B109,1)="3",IFERROR(IF(INDEX('永久加成分表（废弃）'!W:W,MATCH(B109,'永久加成分表（废弃）'!A:A,0))=0,"",INDEX('永久加成分表（废弃）'!W:W,MATCH(B109,'永久加成分表（废弃）'!A:A,0))),"未找到"),IF(LEFT(B109,1)="4",IFERROR(IF(INDEX("",MATCH(VALUE(LEFT(B109,4)),组件分表!A:A,0))=0,"",INDEX("",MATCH(VALUE(LEFT(B109,4)),组件分表!A:A,0))),"未找到"),"不匹配"))))</f>
        <v/>
      </c>
      <c r="Z109" s="44" t="str">
        <f>IF(LEFT(B109,1)="1",IFERROR(IF(INDEX("",MATCH(B109,单位卡分表!A:A,0))=0,"",INDEX("",MATCH(B109,单位卡分表!A:A,0))),"未找到"),IF(LEFT(B109,1)="2",IFERROR(IF(INDEX(技能卡分表!Z:Z,MATCH(B109,技能卡分表!A:A,0))=0,"",INDEX(技能卡分表!Z:Z,MATCH(B109,技能卡分表!A:A,0))),"未找到"),IF(LEFT(B109,1)="3",IFERROR(IF(INDEX('永久加成分表（废弃）'!X:X,MATCH(B109,'永久加成分表（废弃）'!A:A,0))=0,"",INDEX('永久加成分表（废弃）'!X:X,MATCH(B109,'永久加成分表（废弃）'!A:A,0))),"未找到"),IF(LEFT(B109,1)="4",IFERROR(IF(INDEX(组件分表!U:U,MATCH(VALUE(LEFT(B109,4)),组件分表!A:A,0))=0,"",INDEX(组件分表!U:U,MATCH(VALUE(LEFT(B109,4)),组件分表!A:A,0))),"未找到"),"不匹配"))))</f>
        <v/>
      </c>
      <c r="AA109" s="44" t="str">
        <f>IF(LEFT(B109,1)="1",IFERROR(IF(INDEX("",MATCH(B109,单位卡分表!A:A,0))=0,"",INDEX("",MATCH(B109,单位卡分表!A:A,0))),"未找到"),IF(LEFT(B109,1)="2",IFERROR(IF(INDEX(技能卡分表!AA:AA,MATCH(B109,技能卡分表!A:A,0))=0,"",INDEX(技能卡分表!AA:AA,MATCH(B109,技能卡分表!A:A,0))),"未找到"),IF(LEFT(B109,1)="3",IFERROR(IF(INDEX("",MATCH(B109,'永久加成分表（废弃）'!A:A,0))=0,"",INDEX("",MATCH(B109,'永久加成分表（废弃）'!A:A,0))),"未找到"),IF(LEFT(B109,1)="4",IFERROR(IF(INDEX("",MATCH(VALUE(LEFT(B109,4)),组件分表!A:A,0))=0,"",INDEX("",MATCH(VALUE(LEFT(B109,4)),组件分表!A:A,0))),"未找到"),"不匹配"))))</f>
        <v/>
      </c>
      <c r="AB109" s="44">
        <f>IF(LEFT(B109,1)="1",IFERROR(INDEX(单位卡分表!I:I,MATCH(B109,单位卡分表!A:A,0)),"未找到"),IF(LEFT(B109,1)="2",IFERROR(INDEX(技能卡分表!I:I,MATCH(B109,技能卡分表!A:A,0)),"未找到"),IF(LEFT(B109,1)="3",IFERROR(INDEX('永久加成分表（废弃）'!I:I,MATCH(B109,'永久加成分表（废弃）'!A:A,0)),"未找到"),IF(LEFT(B109,1)="4",IFERROR(INDEX(组件分表!I:I,MATCH(VALUE(LEFT(B109,4)),组件分表!A:A,0)),"未找到"),"不匹配"))))</f>
        <v>0</v>
      </c>
      <c r="AC109" s="44" t="str">
        <f>IF(LEFT(B109,1)="1",IF(INDEX(单位卡分表!N:N,MATCH(B109,单位卡分表!A:A,0))=0,"",INDEX(单位卡分表!N:N,MATCH(B109,单位卡分表!A:A,0))),IF(AND(LEFT(B109,1)="4",C109=5),B109*100+1,""))</f>
        <v/>
      </c>
    </row>
    <row r="110" spans="1:29">
      <c r="A110" s="44" t="str">
        <f>IF(卡牌数值表!D110=0,"",卡牌数值表!D110)</f>
        <v/>
      </c>
      <c r="B110" s="44">
        <f>卡牌数值表!C110</f>
        <v>20046</v>
      </c>
      <c r="C110" s="44">
        <f>IF(LEFT(B110,1)="1",IFERROR(INDEX(单位卡分表!C:C,MATCH(B110,单位卡分表!A:A,0)),"未找到"),IF(LEFT(B110,1)="2",IFERROR(INDEX(技能卡分表!C:C,MATCH(B110,技能卡分表!A:A,0)),"未找到"),IF(LEFT(B110,1)="3",IFERROR(INDEX('永久加成分表（废弃）'!C:C,MATCH(B110,'永久加成分表（废弃）'!A:A,0)),"未找到"),IF(LEFT(B110,1)="4",IFERROR(INDEX(组件分表!D:D,MATCH(VALUE(LEFT(B110,4)),组件分表!A:A,0)),"未找到"),"不匹配"))))</f>
        <v>2</v>
      </c>
      <c r="D110" s="44">
        <f>IF(LEFT(B110,1)="1",IFERROR(INDEX(单位卡分表!E:E,MATCH(B110,单位卡分表!A:A,0)),"未找到"),IF(LEFT(B110,1)="2",IFERROR(INDEX(技能卡分表!E:E,MATCH(B110,技能卡分表!A:A,0)),"未找到"),IF(LEFT(B110,1)="3",IFERROR(INDEX('永久加成分表（废弃）'!E:E,MATCH(B110,'永久加成分表（废弃）'!A:A,0)),"未找到"),IF(LEFT(B110,1)="4",IFERROR(IF(INDEX(组件分表!D:D,MATCH(VALUE(LEFT(B110,4)),组件分表!A:A,0))=5,"",INDEX(组件分表!Y:Y,MATCH(VALUE(LEFT(B110,4)),组件分表!A:A,0))),"未找到"),"不匹配"))))</f>
        <v>1</v>
      </c>
      <c r="E110" s="44">
        <f t="shared" si="1"/>
        <v>46</v>
      </c>
      <c r="F110" s="44">
        <f>IF(LEFT(B110,1)="1",IFERROR(INDEX(单位卡分表!AL:AL,MATCH(B110,单位卡分表!A:A,0)),"未找到"),IF(LEFT(B110,1)="2",IFERROR(INDEX(技能卡分表!AJ:AJ,MATCH(B110,技能卡分表!A:A,0)),"未找到"),IF(LEFT(B110,1)="3",IFERROR(INDEX('永久加成分表（废弃）'!AC:AC,MATCH(B110,'永久加成分表（废弃）'!A:A,0)),"未找到"),IF(LEFT(B110,1)="4",IFERROR(IF(INDEX(组件分表!D:D,MATCH(VALUE(LEFT(B110,4)),组件分表!A:A,0))=5,"",INDEX(组件分表!Z:Z,MATCH(VALUE(LEFT(B110,4)),组件分表!A:A,0))),"未找到"),"不匹配"))))</f>
        <v>1</v>
      </c>
      <c r="G110" s="44">
        <f>IF(LEFT($B110,1)="1",IFERROR(INDEX(单位卡分表!F:F,MATCH($B110,单位卡分表!A:A,0)),"未找到"),IF(LEFT($B110,1)="2",IFERROR(INDEX(技能卡分表!F:F,MATCH($B110,技能卡分表!A:A,0)),"未找到"),IF(LEFT($B110,1)="3",IFERROR(INDEX('永久加成分表（废弃）'!F:F,MATCH($B110,'永久加成分表（废弃）'!A:A,0)),"未找到"),IF(LEFT($B110,1)="4",IFERROR(IF(INDEX(组件分表!D:D,MATCH(VALUE(LEFT($B110,4)),组件分表!A:A,0))=5,"",INDEX(组件分表!AA:AA,MATCH(VALUE(LEFT($B110,4)),组件分表!A:A,0))),"未找到"),"不匹配"))))</f>
        <v>4</v>
      </c>
      <c r="H110" s="44">
        <f>IF(LEFT($B110,1)="1",IFERROR(INDEX(单位卡分表!H:H,MATCH($B110,单位卡分表!A:A,0)),"未找到"),IF(LEFT($B110,1)="2",IFERROR(INDEX(技能卡分表!H:H,MATCH($B110,技能卡分表!A:A,0)),"未找到"),IF(LEFT($B110,1)="3",IFERROR(INDEX('永久加成分表（废弃）'!H:H,MATCH($B110,'永久加成分表（废弃）'!A:A,0)),"未找到"),IF(LEFT($B110,1)="4",RIGHT($B110,1),"不匹配"))))</f>
        <v>3</v>
      </c>
      <c r="I110" s="44">
        <f>卡牌数值表!J110</f>
        <v>6</v>
      </c>
      <c r="J110" s="44" t="str">
        <f>IF(卡牌数值表!L110=0,"",卡牌数值表!L110)</f>
        <v/>
      </c>
      <c r="K110" s="44" t="str">
        <f>IF(卡牌数值表!M110=0,"",卡牌数值表!M110)</f>
        <v/>
      </c>
      <c r="L110" s="44">
        <f>IF(卡牌数值表!N110=0,"",卡牌数值表!N110)</f>
        <v>4</v>
      </c>
      <c r="M110" s="44">
        <f>IF(卡牌数值表!O110=0,"",卡牌数值表!O110)</f>
        <v>0.5</v>
      </c>
      <c r="N110" s="44">
        <f>IF(卡牌数值表!P110=0,"",卡牌数值表!P110)</f>
        <v>0.1</v>
      </c>
      <c r="O110" s="44">
        <f>IF(卡牌数值表!Q110=0,"",卡牌数值表!Q110)</f>
        <v>0.94</v>
      </c>
      <c r="P110" s="44">
        <f>IF(卡牌数值表!R110=0,"",卡牌数值表!R110)</f>
        <v>0.61</v>
      </c>
      <c r="Q110" s="44">
        <f>IF(卡牌数值表!S110=0,"",卡牌数值表!S110)</f>
        <v>3</v>
      </c>
      <c r="R110" s="44">
        <f>IF(OR(LEFT(B110,1)="1",LEFT(B110,1)="2"),卡牌数值表!H110,IF(AND(LEFT(B110,1)="4",C110&lt;&gt;5),卡牌数值表!H110,IF(LEFT(B110,1)="4","","")))</f>
        <v>200461</v>
      </c>
      <c r="S110" s="44">
        <f>IF(LEFT(B110,1)="1",IFERROR(INDEX(单位卡分表!K:K,MATCH(B110,单位卡分表!A:A,0)),"未找到"),IF(LEFT(B110,1)="2",IFERROR(INDEX(技能卡分表!K:K,MATCH(B110,技能卡分表!A:A,0)),"未找到"),IF(LEFT(B110,1)="3",IFERROR(INDEX('永久加成分表（废弃）'!K:K,MATCH(B110,'永久加成分表（废弃）'!A:A,0)),"未找到"),IF(LEFT(B110,1)="4",IFERROR(IF(INDEX(组件分表!D:D,MATCH(VALUE(LEFT(B110,4)),组件分表!A:A,0))=5,"",INDEX(组件分表!AB:AB,MATCH(VALUE(LEFT(B110,4)),组件分表!A:A,0))),"未找到"),"不匹配"))))</f>
        <v>3</v>
      </c>
      <c r="T110" s="44">
        <f>IF(LEFT(B110,1)="1",IFERROR(INDEX(单位卡分表!L:L,MATCH(B110,单位卡分表!A:A,0)),"未找到"),IF(LEFT(B110,1)="2",IFERROR(INDEX(技能卡分表!L:L,MATCH(B110,技能卡分表!A:A,0)),"未找到"),IF(LEFT(B110,1)="3",IFERROR(INDEX('永久加成分表（废弃）'!L:L,MATCH(B110,'永久加成分表（废弃）'!A:A,0)),"未找到"),IF(LEFT(B110,1)="4",IFERROR(IF(INDEX(组件分表!D:D,MATCH(VALUE(LEFT(B110,4)),组件分表!A:A,0))=5,"",INDEX(组件分表!AC:AC,MATCH(VALUE(LEFT(B110,4)),组件分表!A:A,0))),"未找到"),"不匹配"))))</f>
        <v>8</v>
      </c>
      <c r="U110" s="44"/>
      <c r="V110" s="44"/>
      <c r="W110" s="44">
        <f>IF(LEFT(B110,1)="1",IFERROR(IF(INDEX(单位卡分表!W:W,MATCH(B110,单位卡分表!A:A,0))=0,"",INDEX(单位卡分表!W:W,MATCH(B110,单位卡分表!A:A,0))),"未找到"),IF(LEFT(B110,1)="2",IFERROR(IF(INDEX(技能卡分表!W:W,MATCH(B110,技能卡分表!A:A,0))=0,"",INDEX(技能卡分表!W:W,MATCH(B110,技能卡分表!A:A,0))),"未找到"),IF(LEFT(B110,1)="3",IFERROR(IF(INDEX('永久加成分表（废弃）'!U:U,MATCH(B110,'永久加成分表（废弃）'!A:A,0))=0,"",INDEX('永久加成分表（废弃）'!U:U,MATCH(B110,'永久加成分表（废弃）'!A:A,0))),"未找到"),IF(LEFT(B110,1)="4",IFERROR(IF(INDEX("",MATCH(VALUE(LEFT(B110,4)),组件分表!A:A,0))=0,"",INDEX("",MATCH(VALUE(LEFT(B110,4)),组件分表!A:A,0))),"未找到"),"不匹配"))))</f>
        <v>3</v>
      </c>
      <c r="X110" s="44" t="str">
        <f>IF(LEFT(B110,1)="1",IFERROR(IF(INDEX(单位卡分表!X:X,MATCH(B110,单位卡分表!A:A,0))=0,"",INDEX(单位卡分表!X:X,MATCH(B110,单位卡分表!A:A,0))),"未找到"),IF(LEFT(B110,1)="2",IFERROR(IF(INDEX(技能卡分表!X:X,MATCH(B110,技能卡分表!A:A,0))=0,"",INDEX(技能卡分表!X:X,MATCH(B110,技能卡分表!A:A,0))),"未找到"),IF(LEFT(B110,1)="3",IFERROR(IF(INDEX('永久加成分表（废弃）'!V:V,MATCH(B110,'永久加成分表（废弃）'!A:A,0))=0,"",INDEX('永久加成分表（废弃）'!V:V,MATCH(B110,'永久加成分表（废弃）'!A:A,0))),"未找到"),IF(LEFT(B110,1)="4",IFERROR(IF(INDEX("",MATCH(VALUE(LEFT(B110,4)),组件分表!A:A,0))=0,"",INDEX("",MATCH(VALUE(LEFT(B110,4)),组件分表!A:A,0))),"未找到"),"不匹配"))))</f>
        <v/>
      </c>
      <c r="Y110" s="44" t="str">
        <f>IF(LEFT(B110,1)="1",IFERROR(IF(INDEX(单位卡分表!Y:Y,MATCH(B110,单位卡分表!A:A,0))=0,"",INDEX(单位卡分表!Y:Y,MATCH(B110,单位卡分表!A:A,0))),"未找到"),IF(LEFT(B110,1)="2",IFERROR(IF(INDEX(技能卡分表!Y:Y,MATCH(B110,技能卡分表!A:A,0))=0,"",INDEX(技能卡分表!Y:Y,MATCH(B110,技能卡分表!A:A,0))),"未找到"),IF(LEFT(B110,1)="3",IFERROR(IF(INDEX('永久加成分表（废弃）'!W:W,MATCH(B110,'永久加成分表（废弃）'!A:A,0))=0,"",INDEX('永久加成分表（废弃）'!W:W,MATCH(B110,'永久加成分表（废弃）'!A:A,0))),"未找到"),IF(LEFT(B110,1)="4",IFERROR(IF(INDEX("",MATCH(VALUE(LEFT(B110,4)),组件分表!A:A,0))=0,"",INDEX("",MATCH(VALUE(LEFT(B110,4)),组件分表!A:A,0))),"未找到"),"不匹配"))))</f>
        <v/>
      </c>
      <c r="Z110" s="44" t="str">
        <f>IF(LEFT(B110,1)="1",IFERROR(IF(INDEX("",MATCH(B110,单位卡分表!A:A,0))=0,"",INDEX("",MATCH(B110,单位卡分表!A:A,0))),"未找到"),IF(LEFT(B110,1)="2",IFERROR(IF(INDEX(技能卡分表!Z:Z,MATCH(B110,技能卡分表!A:A,0))=0,"",INDEX(技能卡分表!Z:Z,MATCH(B110,技能卡分表!A:A,0))),"未找到"),IF(LEFT(B110,1)="3",IFERROR(IF(INDEX('永久加成分表（废弃）'!X:X,MATCH(B110,'永久加成分表（废弃）'!A:A,0))=0,"",INDEX('永久加成分表（废弃）'!X:X,MATCH(B110,'永久加成分表（废弃）'!A:A,0))),"未找到"),IF(LEFT(B110,1)="4",IFERROR(IF(INDEX(组件分表!U:U,MATCH(VALUE(LEFT(B110,4)),组件分表!A:A,0))=0,"",INDEX(组件分表!U:U,MATCH(VALUE(LEFT(B110,4)),组件分表!A:A,0))),"未找到"),"不匹配"))))</f>
        <v/>
      </c>
      <c r="AA110" s="44" t="str">
        <f>IF(LEFT(B110,1)="1",IFERROR(IF(INDEX("",MATCH(B110,单位卡分表!A:A,0))=0,"",INDEX("",MATCH(B110,单位卡分表!A:A,0))),"未找到"),IF(LEFT(B110,1)="2",IFERROR(IF(INDEX(技能卡分表!AA:AA,MATCH(B110,技能卡分表!A:A,0))=0,"",INDEX(技能卡分表!AA:AA,MATCH(B110,技能卡分表!A:A,0))),"未找到"),IF(LEFT(B110,1)="3",IFERROR(IF(INDEX("",MATCH(B110,'永久加成分表（废弃）'!A:A,0))=0,"",INDEX("",MATCH(B110,'永久加成分表（废弃）'!A:A,0))),"未找到"),IF(LEFT(B110,1)="4",IFERROR(IF(INDEX("",MATCH(VALUE(LEFT(B110,4)),组件分表!A:A,0))=0,"",INDEX("",MATCH(VALUE(LEFT(B110,4)),组件分表!A:A,0))),"未找到"),"不匹配"))))</f>
        <v/>
      </c>
      <c r="AB110" s="44">
        <f>IF(LEFT(B110,1)="1",IFERROR(INDEX(单位卡分表!I:I,MATCH(B110,单位卡分表!A:A,0)),"未找到"),IF(LEFT(B110,1)="2",IFERROR(INDEX(技能卡分表!I:I,MATCH(B110,技能卡分表!A:A,0)),"未找到"),IF(LEFT(B110,1)="3",IFERROR(INDEX('永久加成分表（废弃）'!I:I,MATCH(B110,'永久加成分表（废弃）'!A:A,0)),"未找到"),IF(LEFT(B110,1)="4",IFERROR(INDEX(组件分表!I:I,MATCH(VALUE(LEFT(B110,4)),组件分表!A:A,0)),"未找到"),"不匹配"))))</f>
        <v>3</v>
      </c>
      <c r="AC110" s="44" t="str">
        <f>IF(LEFT(B110,1)="1",IF(INDEX(单位卡分表!N:N,MATCH(B110,单位卡分表!A:A,0))=0,"",INDEX(单位卡分表!N:N,MATCH(B110,单位卡分表!A:A,0))),IF(AND(LEFT(B110,1)="4",C110=5),B110*100+1,""))</f>
        <v/>
      </c>
    </row>
    <row r="111" spans="1:29">
      <c r="A111" s="44" t="str">
        <f>IF(卡牌数值表!D111=0,"",卡牌数值表!D111)</f>
        <v/>
      </c>
      <c r="B111" s="44">
        <f>卡牌数值表!C111</f>
        <v>20047</v>
      </c>
      <c r="C111" s="44">
        <f>IF(LEFT(B111,1)="1",IFERROR(INDEX(单位卡分表!C:C,MATCH(B111,单位卡分表!A:A,0)),"未找到"),IF(LEFT(B111,1)="2",IFERROR(INDEX(技能卡分表!C:C,MATCH(B111,技能卡分表!A:A,0)),"未找到"),IF(LEFT(B111,1)="3",IFERROR(INDEX('永久加成分表（废弃）'!C:C,MATCH(B111,'永久加成分表（废弃）'!A:A,0)),"未找到"),IF(LEFT(B111,1)="4",IFERROR(INDEX(组件分表!D:D,MATCH(VALUE(LEFT(B111,4)),组件分表!A:A,0)),"未找到"),"不匹配"))))</f>
        <v>2</v>
      </c>
      <c r="D111" s="44">
        <f>IF(LEFT(B111,1)="1",IFERROR(INDEX(单位卡分表!E:E,MATCH(B111,单位卡分表!A:A,0)),"未找到"),IF(LEFT(B111,1)="2",IFERROR(INDEX(技能卡分表!E:E,MATCH(B111,技能卡分表!A:A,0)),"未找到"),IF(LEFT(B111,1)="3",IFERROR(INDEX('永久加成分表（废弃）'!E:E,MATCH(B111,'永久加成分表（废弃）'!A:A,0)),"未找到"),IF(LEFT(B111,1)="4",IFERROR(IF(INDEX(组件分表!D:D,MATCH(VALUE(LEFT(B111,4)),组件分表!A:A,0))=5,"",INDEX(组件分表!Y:Y,MATCH(VALUE(LEFT(B111,4)),组件分表!A:A,0))),"未找到"),"不匹配"))))</f>
        <v>1</v>
      </c>
      <c r="E111" s="44">
        <f t="shared" si="1"/>
        <v>47</v>
      </c>
      <c r="F111" s="44">
        <f>IF(LEFT(B111,1)="1",IFERROR(INDEX(单位卡分表!AL:AL,MATCH(B111,单位卡分表!A:A,0)),"未找到"),IF(LEFT(B111,1)="2",IFERROR(INDEX(技能卡分表!AJ:AJ,MATCH(B111,技能卡分表!A:A,0)),"未找到"),IF(LEFT(B111,1)="3",IFERROR(INDEX('永久加成分表（废弃）'!AC:AC,MATCH(B111,'永久加成分表（废弃）'!A:A,0)),"未找到"),IF(LEFT(B111,1)="4",IFERROR(IF(INDEX(组件分表!D:D,MATCH(VALUE(LEFT(B111,4)),组件分表!A:A,0))=5,"",INDEX(组件分表!Z:Z,MATCH(VALUE(LEFT(B111,4)),组件分表!A:A,0))),"未找到"),"不匹配"))))</f>
        <v>0</v>
      </c>
      <c r="G111" s="44">
        <f>IF(LEFT($B111,1)="1",IFERROR(INDEX(单位卡分表!F:F,MATCH($B111,单位卡分表!A:A,0)),"未找到"),IF(LEFT($B111,1)="2",IFERROR(INDEX(技能卡分表!F:F,MATCH($B111,技能卡分表!A:A,0)),"未找到"),IF(LEFT($B111,1)="3",IFERROR(INDEX('永久加成分表（废弃）'!F:F,MATCH($B111,'永久加成分表（废弃）'!A:A,0)),"未找到"),IF(LEFT($B111,1)="4",IFERROR(IF(INDEX(组件分表!D:D,MATCH(VALUE(LEFT($B111,4)),组件分表!A:A,0))=5,"",INDEX(组件分表!AA:AA,MATCH(VALUE(LEFT($B111,4)),组件分表!A:A,0))),"未找到"),"不匹配"))))</f>
        <v>2</v>
      </c>
      <c r="H111" s="44">
        <f>IF(LEFT($B111,1)="1",IFERROR(INDEX(单位卡分表!H:H,MATCH($B111,单位卡分表!A:A,0)),"未找到"),IF(LEFT($B111,1)="2",IFERROR(INDEX(技能卡分表!H:H,MATCH($B111,技能卡分表!A:A,0)),"未找到"),IF(LEFT($B111,1)="3",IFERROR(INDEX('永久加成分表（废弃）'!H:H,MATCH($B111,'永久加成分表（废弃）'!A:A,0)),"未找到"),IF(LEFT($B111,1)="4",RIGHT($B111,1),"不匹配"))))</f>
        <v>4</v>
      </c>
      <c r="I111" s="44">
        <f>卡牌数值表!J111</f>
        <v>5</v>
      </c>
      <c r="J111" s="44" t="str">
        <f>IF(卡牌数值表!L111=0,"",卡牌数值表!L111)</f>
        <v/>
      </c>
      <c r="K111" s="44" t="str">
        <f>IF(卡牌数值表!M111=0,"",卡牌数值表!M111)</f>
        <v/>
      </c>
      <c r="L111" s="44">
        <f>IF(卡牌数值表!N111=0,"",卡牌数值表!N111)</f>
        <v>9.87</v>
      </c>
      <c r="M111" s="44">
        <f>IF(卡牌数值表!O111=0,"",卡牌数值表!O111)</f>
        <v>0.5</v>
      </c>
      <c r="N111" s="44">
        <f>IF(卡牌数值表!P111=0,"",卡牌数值表!P111)</f>
        <v>0.1</v>
      </c>
      <c r="O111" s="44">
        <f>IF(卡牌数值表!Q111=0,"",卡牌数值表!Q111)</f>
        <v>0.94</v>
      </c>
      <c r="P111" s="44">
        <f>IF(卡牌数值表!R111=0,"",卡牌数值表!R111)</f>
        <v>0.61</v>
      </c>
      <c r="Q111" s="44">
        <f>IF(卡牌数值表!S111=0,"",卡牌数值表!S111)</f>
        <v>3</v>
      </c>
      <c r="R111" s="44">
        <f>IF(OR(LEFT(B111,1)="1",LEFT(B111,1)="2"),卡牌数值表!H111,IF(AND(LEFT(B111,1)="4",C111&lt;&gt;5),卡牌数值表!H111,IF(LEFT(B111,1)="4","","")))</f>
        <v>200471</v>
      </c>
      <c r="S111" s="44">
        <f>IF(LEFT(B111,1)="1",IFERROR(INDEX(单位卡分表!K:K,MATCH(B111,单位卡分表!A:A,0)),"未找到"),IF(LEFT(B111,1)="2",IFERROR(INDEX(技能卡分表!K:K,MATCH(B111,技能卡分表!A:A,0)),"未找到"),IF(LEFT(B111,1)="3",IFERROR(INDEX('永久加成分表（废弃）'!K:K,MATCH(B111,'永久加成分表（废弃）'!A:A,0)),"未找到"),IF(LEFT(B111,1)="4",IFERROR(IF(INDEX(组件分表!D:D,MATCH(VALUE(LEFT(B111,4)),组件分表!A:A,0))=5,"",INDEX(组件分表!AB:AB,MATCH(VALUE(LEFT(B111,4)),组件分表!A:A,0))),"未找到"),"不匹配"))))</f>
        <v>5</v>
      </c>
      <c r="T111" s="44">
        <f>IF(LEFT(B111,1)="1",IFERROR(INDEX(单位卡分表!L:L,MATCH(B111,单位卡分表!A:A,0)),"未找到"),IF(LEFT(B111,1)="2",IFERROR(INDEX(技能卡分表!L:L,MATCH(B111,技能卡分表!A:A,0)),"未找到"),IF(LEFT(B111,1)="3",IFERROR(INDEX('永久加成分表（废弃）'!L:L,MATCH(B111,'永久加成分表（废弃）'!A:A,0)),"未找到"),IF(LEFT(B111,1)="4",IFERROR(IF(INDEX(组件分表!D:D,MATCH(VALUE(LEFT(B111,4)),组件分表!A:A,0))=5,"",INDEX(组件分表!AC:AC,MATCH(VALUE(LEFT(B111,4)),组件分表!A:A,0))),"未找到"),"不匹配"))))</f>
        <v>2</v>
      </c>
      <c r="U111" s="44"/>
      <c r="V111" s="44"/>
      <c r="W111" s="44">
        <f>IF(LEFT(B111,1)="1",IFERROR(IF(INDEX(单位卡分表!W:W,MATCH(B111,单位卡分表!A:A,0))=0,"",INDEX(单位卡分表!W:W,MATCH(B111,单位卡分表!A:A,0))),"未找到"),IF(LEFT(B111,1)="2",IFERROR(IF(INDEX(技能卡分表!W:W,MATCH(B111,技能卡分表!A:A,0))=0,"",INDEX(技能卡分表!W:W,MATCH(B111,技能卡分表!A:A,0))),"未找到"),IF(LEFT(B111,1)="3",IFERROR(IF(INDEX('永久加成分表（废弃）'!U:U,MATCH(B111,'永久加成分表（废弃）'!A:A,0))=0,"",INDEX('永久加成分表（废弃）'!U:U,MATCH(B111,'永久加成分表（废弃）'!A:A,0))),"未找到"),IF(LEFT(B111,1)="4",IFERROR(IF(INDEX("",MATCH(VALUE(LEFT(B111,4)),组件分表!A:A,0))=0,"",INDEX("",MATCH(VALUE(LEFT(B111,4)),组件分表!A:A,0))),"未找到"),"不匹配"))))</f>
        <v>36</v>
      </c>
      <c r="X111" s="44">
        <f>IF(LEFT(B111,1)="1",IFERROR(IF(INDEX(单位卡分表!X:X,MATCH(B111,单位卡分表!A:A,0))=0,"",INDEX(单位卡分表!X:X,MATCH(B111,单位卡分表!A:A,0))),"未找到"),IF(LEFT(B111,1)="2",IFERROR(IF(INDEX(技能卡分表!X:X,MATCH(B111,技能卡分表!A:A,0))=0,"",INDEX(技能卡分表!X:X,MATCH(B111,技能卡分表!A:A,0))),"未找到"),IF(LEFT(B111,1)="3",IFERROR(IF(INDEX('永久加成分表（废弃）'!V:V,MATCH(B111,'永久加成分表（废弃）'!A:A,0))=0,"",INDEX('永久加成分表（废弃）'!V:V,MATCH(B111,'永久加成分表（废弃）'!A:A,0))),"未找到"),IF(LEFT(B111,1)="4",IFERROR(IF(INDEX("",MATCH(VALUE(LEFT(B111,4)),组件分表!A:A,0))=0,"",INDEX("",MATCH(VALUE(LEFT(B111,4)),组件分表!A:A,0))),"未找到"),"不匹配"))))</f>
        <v>3</v>
      </c>
      <c r="Y111" s="44">
        <f>IF(LEFT(B111,1)="1",IFERROR(IF(INDEX(单位卡分表!Y:Y,MATCH(B111,单位卡分表!A:A,0))=0,"",INDEX(单位卡分表!Y:Y,MATCH(B111,单位卡分表!A:A,0))),"未找到"),IF(LEFT(B111,1)="2",IFERROR(IF(INDEX(技能卡分表!Y:Y,MATCH(B111,技能卡分表!A:A,0))=0,"",INDEX(技能卡分表!Y:Y,MATCH(B111,技能卡分表!A:A,0))),"未找到"),IF(LEFT(B111,1)="3",IFERROR(IF(INDEX('永久加成分表（废弃）'!W:W,MATCH(B111,'永久加成分表（废弃）'!A:A,0))=0,"",INDEX('永久加成分表（废弃）'!W:W,MATCH(B111,'永久加成分表（废弃）'!A:A,0))),"未找到"),IF(LEFT(B111,1)="4",IFERROR(IF(INDEX("",MATCH(VALUE(LEFT(B111,4)),组件分表!A:A,0))=0,"",INDEX("",MATCH(VALUE(LEFT(B111,4)),组件分表!A:A,0))),"未找到"),"不匹配"))))</f>
        <v>34</v>
      </c>
      <c r="Z111" s="44" t="str">
        <f>IF(LEFT(B111,1)="1",IFERROR(IF(INDEX("",MATCH(B111,单位卡分表!A:A,0))=0,"",INDEX("",MATCH(B111,单位卡分表!A:A,0))),"未找到"),IF(LEFT(B111,1)="2",IFERROR(IF(INDEX(技能卡分表!Z:Z,MATCH(B111,技能卡分表!A:A,0))=0,"",INDEX(技能卡分表!Z:Z,MATCH(B111,技能卡分表!A:A,0))),"未找到"),IF(LEFT(B111,1)="3",IFERROR(IF(INDEX('永久加成分表（废弃）'!X:X,MATCH(B111,'永久加成分表（废弃）'!A:A,0))=0,"",INDEX('永久加成分表（废弃）'!X:X,MATCH(B111,'永久加成分表（废弃）'!A:A,0))),"未找到"),IF(LEFT(B111,1)="4",IFERROR(IF(INDEX(组件分表!U:U,MATCH(VALUE(LEFT(B111,4)),组件分表!A:A,0))=0,"",INDEX(组件分表!U:U,MATCH(VALUE(LEFT(B111,4)),组件分表!A:A,0))),"未找到"),"不匹配"))))</f>
        <v/>
      </c>
      <c r="AA111" s="44" t="str">
        <f>IF(LEFT(B111,1)="1",IFERROR(IF(INDEX("",MATCH(B111,单位卡分表!A:A,0))=0,"",INDEX("",MATCH(B111,单位卡分表!A:A,0))),"未找到"),IF(LEFT(B111,1)="2",IFERROR(IF(INDEX(技能卡分表!AA:AA,MATCH(B111,技能卡分表!A:A,0))=0,"",INDEX(技能卡分表!AA:AA,MATCH(B111,技能卡分表!A:A,0))),"未找到"),IF(LEFT(B111,1)="3",IFERROR(IF(INDEX("",MATCH(B111,'永久加成分表（废弃）'!A:A,0))=0,"",INDEX("",MATCH(B111,'永久加成分表（废弃）'!A:A,0))),"未找到"),IF(LEFT(B111,1)="4",IFERROR(IF(INDEX("",MATCH(VALUE(LEFT(B111,4)),组件分表!A:A,0))=0,"",INDEX("",MATCH(VALUE(LEFT(B111,4)),组件分表!A:A,0))),"未找到"),"不匹配"))))</f>
        <v/>
      </c>
      <c r="AB111" s="44">
        <f>IF(LEFT(B111,1)="1",IFERROR(INDEX(单位卡分表!I:I,MATCH(B111,单位卡分表!A:A,0)),"未找到"),IF(LEFT(B111,1)="2",IFERROR(INDEX(技能卡分表!I:I,MATCH(B111,技能卡分表!A:A,0)),"未找到"),IF(LEFT(B111,1)="3",IFERROR(INDEX('永久加成分表（废弃）'!I:I,MATCH(B111,'永久加成分表（废弃）'!A:A,0)),"未找到"),IF(LEFT(B111,1)="4",IFERROR(INDEX(组件分表!I:I,MATCH(VALUE(LEFT(B111,4)),组件分表!A:A,0)),"未找到"),"不匹配"))))</f>
        <v>3</v>
      </c>
      <c r="AC111" s="44" t="str">
        <f>IF(LEFT(B111,1)="1",IF(INDEX(单位卡分表!N:N,MATCH(B111,单位卡分表!A:A,0))=0,"",INDEX(单位卡分表!N:N,MATCH(B111,单位卡分表!A:A,0))),IF(AND(LEFT(B111,1)="4",C111=5),B111*100+1,""))</f>
        <v/>
      </c>
    </row>
    <row r="112" spans="1:29">
      <c r="A112" s="44" t="str">
        <f>IF(卡牌数值表!D112=0,"",卡牌数值表!D112)</f>
        <v/>
      </c>
      <c r="B112" s="44">
        <f>卡牌数值表!C112</f>
        <v>20048</v>
      </c>
      <c r="C112" s="44">
        <f>IF(LEFT(B112,1)="1",IFERROR(INDEX(单位卡分表!C:C,MATCH(B112,单位卡分表!A:A,0)),"未找到"),IF(LEFT(B112,1)="2",IFERROR(INDEX(技能卡分表!C:C,MATCH(B112,技能卡分表!A:A,0)),"未找到"),IF(LEFT(B112,1)="3",IFERROR(INDEX('永久加成分表（废弃）'!C:C,MATCH(B112,'永久加成分表（废弃）'!A:A,0)),"未找到"),IF(LEFT(B112,1)="4",IFERROR(INDEX(组件分表!D:D,MATCH(VALUE(LEFT(B112,4)),组件分表!A:A,0)),"未找到"),"不匹配"))))</f>
        <v>2</v>
      </c>
      <c r="D112" s="44">
        <f>IF(LEFT(B112,1)="1",IFERROR(INDEX(单位卡分表!E:E,MATCH(B112,单位卡分表!A:A,0)),"未找到"),IF(LEFT(B112,1)="2",IFERROR(INDEX(技能卡分表!E:E,MATCH(B112,技能卡分表!A:A,0)),"未找到"),IF(LEFT(B112,1)="3",IFERROR(INDEX('永久加成分表（废弃）'!E:E,MATCH(B112,'永久加成分表（废弃）'!A:A,0)),"未找到"),IF(LEFT(B112,1)="4",IFERROR(IF(INDEX(组件分表!D:D,MATCH(VALUE(LEFT(B112,4)),组件分表!A:A,0))=5,"",INDEX(组件分表!Y:Y,MATCH(VALUE(LEFT(B112,4)),组件分表!A:A,0))),"未找到"),"不匹配"))))</f>
        <v>1</v>
      </c>
      <c r="E112" s="44">
        <f t="shared" si="1"/>
        <v>48</v>
      </c>
      <c r="F112" s="44">
        <f>IF(LEFT(B112,1)="1",IFERROR(INDEX(单位卡分表!AL:AL,MATCH(B112,单位卡分表!A:A,0)),"未找到"),IF(LEFT(B112,1)="2",IFERROR(INDEX(技能卡分表!AJ:AJ,MATCH(B112,技能卡分表!A:A,0)),"未找到"),IF(LEFT(B112,1)="3",IFERROR(INDEX('永久加成分表（废弃）'!AC:AC,MATCH(B112,'永久加成分表（废弃）'!A:A,0)),"未找到"),IF(LEFT(B112,1)="4",IFERROR(IF(INDEX(组件分表!D:D,MATCH(VALUE(LEFT(B112,4)),组件分表!A:A,0))=5,"",INDEX(组件分表!Z:Z,MATCH(VALUE(LEFT(B112,4)),组件分表!A:A,0))),"未找到"),"不匹配"))))</f>
        <v>0</v>
      </c>
      <c r="G112" s="44">
        <f>IF(LEFT($B112,1)="1",IFERROR(INDEX(单位卡分表!F:F,MATCH($B112,单位卡分表!A:A,0)),"未找到"),IF(LEFT($B112,1)="2",IFERROR(INDEX(技能卡分表!F:F,MATCH($B112,技能卡分表!A:A,0)),"未找到"),IF(LEFT($B112,1)="3",IFERROR(INDEX('永久加成分表（废弃）'!F:F,MATCH($B112,'永久加成分表（废弃）'!A:A,0)),"未找到"),IF(LEFT($B112,1)="4",IFERROR(IF(INDEX(组件分表!D:D,MATCH(VALUE(LEFT($B112,4)),组件分表!A:A,0))=5,"",INDEX(组件分表!AA:AA,MATCH(VALUE(LEFT($B112,4)),组件分表!A:A,0))),"未找到"),"不匹配"))))</f>
        <v>3</v>
      </c>
      <c r="H112" s="44">
        <f>IF(LEFT($B112,1)="1",IFERROR(INDEX(单位卡分表!H:H,MATCH($B112,单位卡分表!A:A,0)),"未找到"),IF(LEFT($B112,1)="2",IFERROR(INDEX(技能卡分表!H:H,MATCH($B112,技能卡分表!A:A,0)),"未找到"),IF(LEFT($B112,1)="3",IFERROR(INDEX('永久加成分表（废弃）'!H:H,MATCH($B112,'永久加成分表（废弃）'!A:A,0)),"未找到"),IF(LEFT($B112,1)="4",RIGHT($B112,1),"不匹配"))))</f>
        <v>3</v>
      </c>
      <c r="I112" s="44">
        <f>卡牌数值表!J112</f>
        <v>4</v>
      </c>
      <c r="J112" s="44" t="str">
        <f>IF(卡牌数值表!L112=0,"",卡牌数值表!L112)</f>
        <v/>
      </c>
      <c r="K112" s="44" t="str">
        <f>IF(卡牌数值表!M112=0,"",卡牌数值表!M112)</f>
        <v/>
      </c>
      <c r="L112" s="44">
        <f>IF(卡牌数值表!N112=0,"",卡牌数值表!N112)</f>
        <v>9.87</v>
      </c>
      <c r="M112" s="44">
        <f>IF(卡牌数值表!O112=0,"",卡牌数值表!O112)</f>
        <v>0.5</v>
      </c>
      <c r="N112" s="44">
        <f>IF(卡牌数值表!P112=0,"",卡牌数值表!P112)</f>
        <v>0.1</v>
      </c>
      <c r="O112" s="44">
        <f>IF(卡牌数值表!Q112=0,"",卡牌数值表!Q112)</f>
        <v>0.94</v>
      </c>
      <c r="P112" s="44">
        <f>IF(卡牌数值表!R112=0,"",卡牌数值表!R112)</f>
        <v>0.61</v>
      </c>
      <c r="Q112" s="44">
        <f>IF(卡牌数值表!S112=0,"",卡牌数值表!S112)</f>
        <v>3</v>
      </c>
      <c r="R112" s="44">
        <f>IF(OR(LEFT(B112,1)="1",LEFT(B112,1)="2"),卡牌数值表!H112,IF(AND(LEFT(B112,1)="4",C112&lt;&gt;5),卡牌数值表!H112,IF(LEFT(B112,1)="4","","")))</f>
        <v>200481</v>
      </c>
      <c r="S112" s="44">
        <f>IF(LEFT(B112,1)="1",IFERROR(INDEX(单位卡分表!K:K,MATCH(B112,单位卡分表!A:A,0)),"未找到"),IF(LEFT(B112,1)="2",IFERROR(INDEX(技能卡分表!K:K,MATCH(B112,技能卡分表!A:A,0)),"未找到"),IF(LEFT(B112,1)="3",IFERROR(INDEX('永久加成分表（废弃）'!K:K,MATCH(B112,'永久加成分表（废弃）'!A:A,0)),"未找到"),IF(LEFT(B112,1)="4",IFERROR(IF(INDEX(组件分表!D:D,MATCH(VALUE(LEFT(B112,4)),组件分表!A:A,0))=5,"",INDEX(组件分表!AB:AB,MATCH(VALUE(LEFT(B112,4)),组件分表!A:A,0))),"未找到"),"不匹配"))))</f>
        <v>7</v>
      </c>
      <c r="T112" s="44">
        <f>IF(LEFT(B112,1)="1",IFERROR(INDEX(单位卡分表!L:L,MATCH(B112,单位卡分表!A:A,0)),"未找到"),IF(LEFT(B112,1)="2",IFERROR(INDEX(技能卡分表!L:L,MATCH(B112,技能卡分表!A:A,0)),"未找到"),IF(LEFT(B112,1)="3",IFERROR(INDEX('永久加成分表（废弃）'!L:L,MATCH(B112,'永久加成分表（废弃）'!A:A,0)),"未找到"),IF(LEFT(B112,1)="4",IFERROR(IF(INDEX(组件分表!D:D,MATCH(VALUE(LEFT(B112,4)),组件分表!A:A,0))=5,"",INDEX(组件分表!AC:AC,MATCH(VALUE(LEFT(B112,4)),组件分表!A:A,0))),"未找到"),"不匹配"))))</f>
        <v>5</v>
      </c>
      <c r="U112" s="44"/>
      <c r="V112" s="44"/>
      <c r="W112" s="44">
        <f>IF(LEFT(B112,1)="1",IFERROR(IF(INDEX(单位卡分表!W:W,MATCH(B112,单位卡分表!A:A,0))=0,"",INDEX(单位卡分表!W:W,MATCH(B112,单位卡分表!A:A,0))),"未找到"),IF(LEFT(B112,1)="2",IFERROR(IF(INDEX(技能卡分表!W:W,MATCH(B112,技能卡分表!A:A,0))=0,"",INDEX(技能卡分表!W:W,MATCH(B112,技能卡分表!A:A,0))),"未找到"),IF(LEFT(B112,1)="3",IFERROR(IF(INDEX('永久加成分表（废弃）'!U:U,MATCH(B112,'永久加成分表（废弃）'!A:A,0))=0,"",INDEX('永久加成分表（废弃）'!U:U,MATCH(B112,'永久加成分表（废弃）'!A:A,0))),"未找到"),IF(LEFT(B112,1)="4",IFERROR(IF(INDEX("",MATCH(VALUE(LEFT(B112,4)),组件分表!A:A,0))=0,"",INDEX("",MATCH(VALUE(LEFT(B112,4)),组件分表!A:A,0))),"未找到"),"不匹配"))))</f>
        <v>8</v>
      </c>
      <c r="X112" s="44">
        <f>IF(LEFT(B112,1)="1",IFERROR(IF(INDEX(单位卡分表!X:X,MATCH(B112,单位卡分表!A:A,0))=0,"",INDEX(单位卡分表!X:X,MATCH(B112,单位卡分表!A:A,0))),"未找到"),IF(LEFT(B112,1)="2",IFERROR(IF(INDEX(技能卡分表!X:X,MATCH(B112,技能卡分表!A:A,0))=0,"",INDEX(技能卡分表!X:X,MATCH(B112,技能卡分表!A:A,0))),"未找到"),IF(LEFT(B112,1)="3",IFERROR(IF(INDEX('永久加成分表（废弃）'!V:V,MATCH(B112,'永久加成分表（废弃）'!A:A,0))=0,"",INDEX('永久加成分表（废弃）'!V:V,MATCH(B112,'永久加成分表（废弃）'!A:A,0))),"未找到"),IF(LEFT(B112,1)="4",IFERROR(IF(INDEX("",MATCH(VALUE(LEFT(B112,4)),组件分表!A:A,0))=0,"",INDEX("",MATCH(VALUE(LEFT(B112,4)),组件分表!A:A,0))),"未找到"),"不匹配"))))</f>
        <v>47</v>
      </c>
      <c r="Y112" s="44" t="str">
        <f>IF(LEFT(B112,1)="1",IFERROR(IF(INDEX(单位卡分表!Y:Y,MATCH(B112,单位卡分表!A:A,0))=0,"",INDEX(单位卡分表!Y:Y,MATCH(B112,单位卡分表!A:A,0))),"未找到"),IF(LEFT(B112,1)="2",IFERROR(IF(INDEX(技能卡分表!Y:Y,MATCH(B112,技能卡分表!A:A,0))=0,"",INDEX(技能卡分表!Y:Y,MATCH(B112,技能卡分表!A:A,0))),"未找到"),IF(LEFT(B112,1)="3",IFERROR(IF(INDEX('永久加成分表（废弃）'!W:W,MATCH(B112,'永久加成分表（废弃）'!A:A,0))=0,"",INDEX('永久加成分表（废弃）'!W:W,MATCH(B112,'永久加成分表（废弃）'!A:A,0))),"未找到"),IF(LEFT(B112,1)="4",IFERROR(IF(INDEX("",MATCH(VALUE(LEFT(B112,4)),组件分表!A:A,0))=0,"",INDEX("",MATCH(VALUE(LEFT(B112,4)),组件分表!A:A,0))),"未找到"),"不匹配"))))</f>
        <v/>
      </c>
      <c r="Z112" s="44" t="str">
        <f>IF(LEFT(B112,1)="1",IFERROR(IF(INDEX("",MATCH(B112,单位卡分表!A:A,0))=0,"",INDEX("",MATCH(B112,单位卡分表!A:A,0))),"未找到"),IF(LEFT(B112,1)="2",IFERROR(IF(INDEX(技能卡分表!Z:Z,MATCH(B112,技能卡分表!A:A,0))=0,"",INDEX(技能卡分表!Z:Z,MATCH(B112,技能卡分表!A:A,0))),"未找到"),IF(LEFT(B112,1)="3",IFERROR(IF(INDEX('永久加成分表（废弃）'!X:X,MATCH(B112,'永久加成分表（废弃）'!A:A,0))=0,"",INDEX('永久加成分表（废弃）'!X:X,MATCH(B112,'永久加成分表（废弃）'!A:A,0))),"未找到"),IF(LEFT(B112,1)="4",IFERROR(IF(INDEX(组件分表!U:U,MATCH(VALUE(LEFT(B112,4)),组件分表!A:A,0))=0,"",INDEX(组件分表!U:U,MATCH(VALUE(LEFT(B112,4)),组件分表!A:A,0))),"未找到"),"不匹配"))))</f>
        <v/>
      </c>
      <c r="AA112" s="44" t="str">
        <f>IF(LEFT(B112,1)="1",IFERROR(IF(INDEX("",MATCH(B112,单位卡分表!A:A,0))=0,"",INDEX("",MATCH(B112,单位卡分表!A:A,0))),"未找到"),IF(LEFT(B112,1)="2",IFERROR(IF(INDEX(技能卡分表!AA:AA,MATCH(B112,技能卡分表!A:A,0))=0,"",INDEX(技能卡分表!AA:AA,MATCH(B112,技能卡分表!A:A,0))),"未找到"),IF(LEFT(B112,1)="3",IFERROR(IF(INDEX("",MATCH(B112,'永久加成分表（废弃）'!A:A,0))=0,"",INDEX("",MATCH(B112,'永久加成分表（废弃）'!A:A,0))),"未找到"),IF(LEFT(B112,1)="4",IFERROR(IF(INDEX("",MATCH(VALUE(LEFT(B112,4)),组件分表!A:A,0))=0,"",INDEX("",MATCH(VALUE(LEFT(B112,4)),组件分表!A:A,0))),"未找到"),"不匹配"))))</f>
        <v/>
      </c>
      <c r="AB112" s="44">
        <f>IF(LEFT(B112,1)="1",IFERROR(INDEX(单位卡分表!I:I,MATCH(B112,单位卡分表!A:A,0)),"未找到"),IF(LEFT(B112,1)="2",IFERROR(INDEX(技能卡分表!I:I,MATCH(B112,技能卡分表!A:A,0)),"未找到"),IF(LEFT(B112,1)="3",IFERROR(INDEX('永久加成分表（废弃）'!I:I,MATCH(B112,'永久加成分表（废弃）'!A:A,0)),"未找到"),IF(LEFT(B112,1)="4",IFERROR(INDEX(组件分表!I:I,MATCH(VALUE(LEFT(B112,4)),组件分表!A:A,0)),"未找到"),"不匹配"))))</f>
        <v>0</v>
      </c>
      <c r="AC112" s="44" t="str">
        <f>IF(LEFT(B112,1)="1",IF(INDEX(单位卡分表!N:N,MATCH(B112,单位卡分表!A:A,0))=0,"",INDEX(单位卡分表!N:N,MATCH(B112,单位卡分表!A:A,0))),IF(AND(LEFT(B112,1)="4",C112=5),B112*100+1,""))</f>
        <v/>
      </c>
    </row>
    <row r="113" spans="1:29">
      <c r="A113" s="44" t="str">
        <f>IF(卡牌数值表!D113=0,"",卡牌数值表!D113)</f>
        <v/>
      </c>
      <c r="B113" s="44">
        <f>卡牌数值表!C113</f>
        <v>20049</v>
      </c>
      <c r="C113" s="44">
        <f>IF(LEFT(B113,1)="1",IFERROR(INDEX(单位卡分表!C:C,MATCH(B113,单位卡分表!A:A,0)),"未找到"),IF(LEFT(B113,1)="2",IFERROR(INDEX(技能卡分表!C:C,MATCH(B113,技能卡分表!A:A,0)),"未找到"),IF(LEFT(B113,1)="3",IFERROR(INDEX('永久加成分表（废弃）'!C:C,MATCH(B113,'永久加成分表（废弃）'!A:A,0)),"未找到"),IF(LEFT(B113,1)="4",IFERROR(INDEX(组件分表!D:D,MATCH(VALUE(LEFT(B113,4)),组件分表!A:A,0)),"未找到"),"不匹配"))))</f>
        <v>2</v>
      </c>
      <c r="D113" s="44">
        <f>IF(LEFT(B113,1)="1",IFERROR(INDEX(单位卡分表!E:E,MATCH(B113,单位卡分表!A:A,0)),"未找到"),IF(LEFT(B113,1)="2",IFERROR(INDEX(技能卡分表!E:E,MATCH(B113,技能卡分表!A:A,0)),"未找到"),IF(LEFT(B113,1)="3",IFERROR(INDEX('永久加成分表（废弃）'!E:E,MATCH(B113,'永久加成分表（废弃）'!A:A,0)),"未找到"),IF(LEFT(B113,1)="4",IFERROR(IF(INDEX(组件分表!D:D,MATCH(VALUE(LEFT(B113,4)),组件分表!A:A,0))=5,"",INDEX(组件分表!Y:Y,MATCH(VALUE(LEFT(B113,4)),组件分表!A:A,0))),"未找到"),"不匹配"))))</f>
        <v>1</v>
      </c>
      <c r="E113" s="44">
        <f t="shared" si="1"/>
        <v>49</v>
      </c>
      <c r="F113" s="44">
        <f>IF(LEFT(B113,1)="1",IFERROR(INDEX(单位卡分表!AL:AL,MATCH(B113,单位卡分表!A:A,0)),"未找到"),IF(LEFT(B113,1)="2",IFERROR(INDEX(技能卡分表!AJ:AJ,MATCH(B113,技能卡分表!A:A,0)),"未找到"),IF(LEFT(B113,1)="3",IFERROR(INDEX('永久加成分表（废弃）'!AC:AC,MATCH(B113,'永久加成分表（废弃）'!A:A,0)),"未找到"),IF(LEFT(B113,1)="4",IFERROR(IF(INDEX(组件分表!D:D,MATCH(VALUE(LEFT(B113,4)),组件分表!A:A,0))=5,"",INDEX(组件分表!Z:Z,MATCH(VALUE(LEFT(B113,4)),组件分表!A:A,0))),"未找到"),"不匹配"))))</f>
        <v>0</v>
      </c>
      <c r="G113" s="44">
        <f>IF(LEFT($B113,1)="1",IFERROR(INDEX(单位卡分表!F:F,MATCH($B113,单位卡分表!A:A,0)),"未找到"),IF(LEFT($B113,1)="2",IFERROR(INDEX(技能卡分表!F:F,MATCH($B113,技能卡分表!A:A,0)),"未找到"),IF(LEFT($B113,1)="3",IFERROR(INDEX('永久加成分表（废弃）'!F:F,MATCH($B113,'永久加成分表（废弃）'!A:A,0)),"未找到"),IF(LEFT($B113,1)="4",IFERROR(IF(INDEX(组件分表!D:D,MATCH(VALUE(LEFT($B113,4)),组件分表!A:A,0))=5,"",INDEX(组件分表!AA:AA,MATCH(VALUE(LEFT($B113,4)),组件分表!A:A,0))),"未找到"),"不匹配"))))</f>
        <v>2</v>
      </c>
      <c r="H113" s="44">
        <f>IF(LEFT($B113,1)="1",IFERROR(INDEX(单位卡分表!H:H,MATCH($B113,单位卡分表!A:A,0)),"未找到"),IF(LEFT($B113,1)="2",IFERROR(INDEX(技能卡分表!H:H,MATCH($B113,技能卡分表!A:A,0)),"未找到"),IF(LEFT($B113,1)="3",IFERROR(INDEX('永久加成分表（废弃）'!H:H,MATCH($B113,'永久加成分表（废弃）'!A:A,0)),"未找到"),IF(LEFT($B113,1)="4",RIGHT($B113,1),"不匹配"))))</f>
        <v>4</v>
      </c>
      <c r="I113" s="44">
        <f>卡牌数值表!J113</f>
        <v>5</v>
      </c>
      <c r="J113" s="44" t="str">
        <f>IF(卡牌数值表!L113=0,"",卡牌数值表!L113)</f>
        <v/>
      </c>
      <c r="K113" s="44" t="str">
        <f>IF(卡牌数值表!M113=0,"",卡牌数值表!M113)</f>
        <v/>
      </c>
      <c r="L113" s="44">
        <f>IF(卡牌数值表!N113=0,"",卡牌数值表!N113)</f>
        <v>9.87</v>
      </c>
      <c r="M113" s="44">
        <f>IF(卡牌数值表!O113=0,"",卡牌数值表!O113)</f>
        <v>0.5</v>
      </c>
      <c r="N113" s="44">
        <f>IF(卡牌数值表!P113=0,"",卡牌数值表!P113)</f>
        <v>0.1</v>
      </c>
      <c r="O113" s="44">
        <f>IF(卡牌数值表!Q113=0,"",卡牌数值表!Q113)</f>
        <v>0.94</v>
      </c>
      <c r="P113" s="44">
        <f>IF(卡牌数值表!R113=0,"",卡牌数值表!R113)</f>
        <v>0.61</v>
      </c>
      <c r="Q113" s="44">
        <f>IF(卡牌数值表!S113=0,"",卡牌数值表!S113)</f>
        <v>3</v>
      </c>
      <c r="R113" s="44">
        <f>IF(OR(LEFT(B113,1)="1",LEFT(B113,1)="2"),卡牌数值表!H113,IF(AND(LEFT(B113,1)="4",C113&lt;&gt;5),卡牌数值表!H113,IF(LEFT(B113,1)="4","","")))</f>
        <v>200491</v>
      </c>
      <c r="S113" s="44">
        <f>IF(LEFT(B113,1)="1",IFERROR(INDEX(单位卡分表!K:K,MATCH(B113,单位卡分表!A:A,0)),"未找到"),IF(LEFT(B113,1)="2",IFERROR(INDEX(技能卡分表!K:K,MATCH(B113,技能卡分表!A:A,0)),"未找到"),IF(LEFT(B113,1)="3",IFERROR(INDEX('永久加成分表（废弃）'!K:K,MATCH(B113,'永久加成分表（废弃）'!A:A,0)),"未找到"),IF(LEFT(B113,1)="4",IFERROR(IF(INDEX(组件分表!D:D,MATCH(VALUE(LEFT(B113,4)),组件分表!A:A,0))=5,"",INDEX(组件分表!AB:AB,MATCH(VALUE(LEFT(B113,4)),组件分表!A:A,0))),"未找到"),"不匹配"))))</f>
        <v>5</v>
      </c>
      <c r="T113" s="44">
        <f>IF(LEFT(B113,1)="1",IFERROR(INDEX(单位卡分表!L:L,MATCH(B113,单位卡分表!A:A,0)),"未找到"),IF(LEFT(B113,1)="2",IFERROR(INDEX(技能卡分表!L:L,MATCH(B113,技能卡分表!A:A,0)),"未找到"),IF(LEFT(B113,1)="3",IFERROR(INDEX('永久加成分表（废弃）'!L:L,MATCH(B113,'永久加成分表（废弃）'!A:A,0)),"未找到"),IF(LEFT(B113,1)="4",IFERROR(IF(INDEX(组件分表!D:D,MATCH(VALUE(LEFT(B113,4)),组件分表!A:A,0))=5,"",INDEX(组件分表!AC:AC,MATCH(VALUE(LEFT(B113,4)),组件分表!A:A,0))),"未找到"),"不匹配"))))</f>
        <v>3</v>
      </c>
      <c r="U113" s="44"/>
      <c r="V113" s="44"/>
      <c r="W113" s="44" t="str">
        <f>IF(LEFT(B113,1)="1",IFERROR(IF(INDEX(单位卡分表!W:W,MATCH(B113,单位卡分表!A:A,0))=0,"",INDEX(单位卡分表!W:W,MATCH(B113,单位卡分表!A:A,0))),"未找到"),IF(LEFT(B113,1)="2",IFERROR(IF(INDEX(技能卡分表!W:W,MATCH(B113,技能卡分表!A:A,0))=0,"",INDEX(技能卡分表!W:W,MATCH(B113,技能卡分表!A:A,0))),"未找到"),IF(LEFT(B113,1)="3",IFERROR(IF(INDEX('永久加成分表（废弃）'!U:U,MATCH(B113,'永久加成分表（废弃）'!A:A,0))=0,"",INDEX('永久加成分表（废弃）'!U:U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X113" s="44" t="str">
        <f>IF(LEFT(B113,1)="1",IFERROR(IF(INDEX(单位卡分表!X:X,MATCH(B113,单位卡分表!A:A,0))=0,"",INDEX(单位卡分表!X:X,MATCH(B113,单位卡分表!A:A,0))),"未找到"),IF(LEFT(B113,1)="2",IFERROR(IF(INDEX(技能卡分表!X:X,MATCH(B113,技能卡分表!A:A,0))=0,"",INDEX(技能卡分表!X:X,MATCH(B113,技能卡分表!A:A,0))),"未找到"),IF(LEFT(B113,1)="3",IFERROR(IF(INDEX('永久加成分表（废弃）'!V:V,MATCH(B113,'永久加成分表（废弃）'!A:A,0))=0,"",INDEX('永久加成分表（废弃）'!V:V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Y113" s="44" t="str">
        <f>IF(LEFT(B113,1)="1",IFERROR(IF(INDEX(单位卡分表!Y:Y,MATCH(B113,单位卡分表!A:A,0))=0,"",INDEX(单位卡分表!Y:Y,MATCH(B113,单位卡分表!A:A,0))),"未找到"),IF(LEFT(B113,1)="2",IFERROR(IF(INDEX(技能卡分表!Y:Y,MATCH(B113,技能卡分表!A:A,0))=0,"",INDEX(技能卡分表!Y:Y,MATCH(B113,技能卡分表!A:A,0))),"未找到"),IF(LEFT(B113,1)="3",IFERROR(IF(INDEX('永久加成分表（废弃）'!W:W,MATCH(B113,'永久加成分表（废弃）'!A:A,0))=0,"",INDEX('永久加成分表（废弃）'!W:W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Z113" s="44">
        <f>IF(LEFT(B113,1)="1",IFERROR(IF(INDEX("",MATCH(B113,单位卡分表!A:A,0))=0,"",INDEX("",MATCH(B113,单位卡分表!A:A,0))),"未找到"),IF(LEFT(B113,1)="2",IFERROR(IF(INDEX(技能卡分表!Z:Z,MATCH(B113,技能卡分表!A:A,0))=0,"",INDEX(技能卡分表!Z:Z,MATCH(B113,技能卡分表!A:A,0))),"未找到"),IF(LEFT(B113,1)="3",IFERROR(IF(INDEX('永久加成分表（废弃）'!X:X,MATCH(B113,'永久加成分表（废弃）'!A:A,0))=0,"",INDEX('永久加成分表（废弃）'!X:X,MATCH(B113,'永久加成分表（废弃）'!A:A,0))),"未找到"),IF(LEFT(B113,1)="4",IFERROR(IF(INDEX(组件分表!U:U,MATCH(VALUE(LEFT(B113,4)),组件分表!A:A,0))=0,"",INDEX(组件分表!U:U,MATCH(VALUE(LEFT(B113,4)),组件分表!A:A,0))),"未找到"),"不匹配"))))</f>
        <v>10007</v>
      </c>
      <c r="AA113" s="44" t="str">
        <f>IF(LEFT(B113,1)="1",IFERROR(IF(INDEX("",MATCH(B113,单位卡分表!A:A,0))=0,"",INDEX("",MATCH(B113,单位卡分表!A:A,0))),"未找到"),IF(LEFT(B113,1)="2",IFERROR(IF(INDEX(技能卡分表!AA:AA,MATCH(B113,技能卡分表!A:A,0))=0,"",INDEX(技能卡分表!AA:AA,MATCH(B113,技能卡分表!A:A,0))),"未找到"),IF(LEFT(B113,1)="3",IFERROR(IF(INDEX("",MATCH(B113,'永久加成分表（废弃）'!A:A,0))=0,"",INDEX("",MATCH(B113,'永久加成分表（废弃）'!A:A,0))),"未找到"),IF(LEFT(B113,1)="4",IFERROR(IF(INDEX("",MATCH(VALUE(LEFT(B113,4)),组件分表!A:A,0))=0,"",INDEX("",MATCH(VALUE(LEFT(B113,4)),组件分表!A:A,0))),"未找到"),"不匹配"))))</f>
        <v/>
      </c>
      <c r="AB113" s="44">
        <f>IF(LEFT(B113,1)="1",IFERROR(INDEX(单位卡分表!I:I,MATCH(B113,单位卡分表!A:A,0)),"未找到"),IF(LEFT(B113,1)="2",IFERROR(INDEX(技能卡分表!I:I,MATCH(B113,技能卡分表!A:A,0)),"未找到"),IF(LEFT(B113,1)="3",IFERROR(INDEX('永久加成分表（废弃）'!I:I,MATCH(B113,'永久加成分表（废弃）'!A:A,0)),"未找到"),IF(LEFT(B113,1)="4",IFERROR(INDEX(组件分表!I:I,MATCH(VALUE(LEFT(B113,4)),组件分表!A:A,0)),"未找到"),"不匹配"))))</f>
        <v>3</v>
      </c>
      <c r="AC113" s="44" t="str">
        <f>IF(LEFT(B113,1)="1",IF(INDEX(单位卡分表!N:N,MATCH(B113,单位卡分表!A:A,0))=0,"",INDEX(单位卡分表!N:N,MATCH(B113,单位卡分表!A:A,0))),IF(AND(LEFT(B113,1)="4",C113=5),B113*100+1,""))</f>
        <v/>
      </c>
    </row>
    <row r="114" spans="1:29">
      <c r="A114" s="44" t="str">
        <f>IF(卡牌数值表!D114=0,"",卡牌数值表!D114)</f>
        <v/>
      </c>
      <c r="B114" s="44">
        <f>卡牌数值表!C114</f>
        <v>20050</v>
      </c>
      <c r="C114" s="44">
        <f>IF(LEFT(B114,1)="1",IFERROR(INDEX(单位卡分表!C:C,MATCH(B114,单位卡分表!A:A,0)),"未找到"),IF(LEFT(B114,1)="2",IFERROR(INDEX(技能卡分表!C:C,MATCH(B114,技能卡分表!A:A,0)),"未找到"),IF(LEFT(B114,1)="3",IFERROR(INDEX('永久加成分表（废弃）'!C:C,MATCH(B114,'永久加成分表（废弃）'!A:A,0)),"未找到"),IF(LEFT(B114,1)="4",IFERROR(INDEX(组件分表!D:D,MATCH(VALUE(LEFT(B114,4)),组件分表!A:A,0)),"未找到"),"不匹配"))))</f>
        <v>2</v>
      </c>
      <c r="D114" s="44">
        <f>IF(LEFT(B114,1)="1",IFERROR(INDEX(单位卡分表!E:E,MATCH(B114,单位卡分表!A:A,0)),"未找到"),IF(LEFT(B114,1)="2",IFERROR(INDEX(技能卡分表!E:E,MATCH(B114,技能卡分表!A:A,0)),"未找到"),IF(LEFT(B114,1)="3",IFERROR(INDEX('永久加成分表（废弃）'!E:E,MATCH(B114,'永久加成分表（废弃）'!A:A,0)),"未找到"),IF(LEFT(B114,1)="4",IFERROR(IF(INDEX(组件分表!D:D,MATCH(VALUE(LEFT(B114,4)),组件分表!A:A,0))=5,"",INDEX(组件分表!Y:Y,MATCH(VALUE(LEFT(B114,4)),组件分表!A:A,0))),"未找到"),"不匹配"))))</f>
        <v>1</v>
      </c>
      <c r="E114" s="44">
        <f t="shared" si="1"/>
        <v>50</v>
      </c>
      <c r="F114" s="44">
        <f>IF(LEFT(B114,1)="1",IFERROR(INDEX(单位卡分表!AL:AL,MATCH(B114,单位卡分表!A:A,0)),"未找到"),IF(LEFT(B114,1)="2",IFERROR(INDEX(技能卡分表!AJ:AJ,MATCH(B114,技能卡分表!A:A,0)),"未找到"),IF(LEFT(B114,1)="3",IFERROR(INDEX('永久加成分表（废弃）'!AC:AC,MATCH(B114,'永久加成分表（废弃）'!A:A,0)),"未找到"),IF(LEFT(B114,1)="4",IFERROR(IF(INDEX(组件分表!D:D,MATCH(VALUE(LEFT(B114,4)),组件分表!A:A,0))=5,"",INDEX(组件分表!Z:Z,MATCH(VALUE(LEFT(B114,4)),组件分表!A:A,0))),"未找到"),"不匹配"))))</f>
        <v>1</v>
      </c>
      <c r="G114" s="44">
        <f>IF(LEFT($B114,1)="1",IFERROR(INDEX(单位卡分表!F:F,MATCH($B114,单位卡分表!A:A,0)),"未找到"),IF(LEFT($B114,1)="2",IFERROR(INDEX(技能卡分表!F:F,MATCH($B114,技能卡分表!A:A,0)),"未找到"),IF(LEFT($B114,1)="3",IFERROR(INDEX('永久加成分表（废弃）'!F:F,MATCH($B114,'永久加成分表（废弃）'!A:A,0)),"未找到"),IF(LEFT($B114,1)="4",IFERROR(IF(INDEX(组件分表!D:D,MATCH(VALUE(LEFT($B114,4)),组件分表!A:A,0))=5,"",INDEX(组件分表!AA:AA,MATCH(VALUE(LEFT($B114,4)),组件分表!A:A,0))),"未找到"),"不匹配"))))</f>
        <v>4</v>
      </c>
      <c r="H114" s="44">
        <f>IF(LEFT($B114,1)="1",IFERROR(INDEX(单位卡分表!H:H,MATCH($B114,单位卡分表!A:A,0)),"未找到"),IF(LEFT($B114,1)="2",IFERROR(INDEX(技能卡分表!H:H,MATCH($B114,技能卡分表!A:A,0)),"未找到"),IF(LEFT($B114,1)="3",IFERROR(INDEX('永久加成分表（废弃）'!H:H,MATCH($B114,'永久加成分表（废弃）'!A:A,0)),"未找到"),IF(LEFT($B114,1)="4",RIGHT($B114,1),"不匹配"))))</f>
        <v>5</v>
      </c>
      <c r="I114" s="44">
        <f>卡牌数值表!J114</f>
        <v>12</v>
      </c>
      <c r="J114" s="44" t="str">
        <f>IF(卡牌数值表!L114=0,"",卡牌数值表!L114)</f>
        <v/>
      </c>
      <c r="K114" s="44" t="str">
        <f>IF(卡牌数值表!M114=0,"",卡牌数值表!M114)</f>
        <v/>
      </c>
      <c r="L114" s="44">
        <f>IF(卡牌数值表!N114=0,"",卡牌数值表!N114)</f>
        <v>4</v>
      </c>
      <c r="M114" s="44">
        <f>IF(卡牌数值表!O114=0,"",卡牌数值表!O114)</f>
        <v>0.5</v>
      </c>
      <c r="N114" s="44">
        <f>IF(卡牌数值表!P114=0,"",卡牌数值表!P114)</f>
        <v>0.1</v>
      </c>
      <c r="O114" s="44">
        <f>IF(卡牌数值表!Q114=0,"",卡牌数值表!Q114)</f>
        <v>0.94</v>
      </c>
      <c r="P114" s="44">
        <f>IF(卡牌数值表!R114=0,"",卡牌数值表!R114)</f>
        <v>0.61</v>
      </c>
      <c r="Q114" s="44">
        <f>IF(卡牌数值表!S114=0,"",卡牌数值表!S114)</f>
        <v>3</v>
      </c>
      <c r="R114" s="44">
        <f>IF(OR(LEFT(B114,1)="1",LEFT(B114,1)="2"),卡牌数值表!H114,IF(AND(LEFT(B114,1)="4",C114&lt;&gt;5),卡牌数值表!H114,IF(LEFT(B114,1)="4","","")))</f>
        <v>200501</v>
      </c>
      <c r="S114" s="44">
        <f>IF(LEFT(B114,1)="1",IFERROR(INDEX(单位卡分表!K:K,MATCH(B114,单位卡分表!A:A,0)),"未找到"),IF(LEFT(B114,1)="2",IFERROR(INDEX(技能卡分表!K:K,MATCH(B114,技能卡分表!A:A,0)),"未找到"),IF(LEFT(B114,1)="3",IFERROR(INDEX('永久加成分表（废弃）'!K:K,MATCH(B114,'永久加成分表（废弃）'!A:A,0)),"未找到"),IF(LEFT(B114,1)="4",IFERROR(IF(INDEX(组件分表!D:D,MATCH(VALUE(LEFT(B114,4)),组件分表!A:A,0))=5,"",INDEX(组件分表!AB:AB,MATCH(VALUE(LEFT(B114,4)),组件分表!A:A,0))),"未找到"),"不匹配"))))</f>
        <v>5</v>
      </c>
      <c r="T114" s="44">
        <f>IF(LEFT(B114,1)="1",IFERROR(INDEX(单位卡分表!L:L,MATCH(B114,单位卡分表!A:A,0)),"未找到"),IF(LEFT(B114,1)="2",IFERROR(INDEX(技能卡分表!L:L,MATCH(B114,技能卡分表!A:A,0)),"未找到"),IF(LEFT(B114,1)="3",IFERROR(INDEX('永久加成分表（废弃）'!L:L,MATCH(B114,'永久加成分表（废弃）'!A:A,0)),"未找到"),IF(LEFT(B114,1)="4",IFERROR(IF(INDEX(组件分表!D:D,MATCH(VALUE(LEFT(B114,4)),组件分表!A:A,0))=5,"",INDEX(组件分表!AC:AC,MATCH(VALUE(LEFT(B114,4)),组件分表!A:A,0))),"未找到"),"不匹配"))))</f>
        <v>8</v>
      </c>
      <c r="U114" s="44"/>
      <c r="V114" s="44"/>
      <c r="W114" s="44" t="str">
        <f>IF(LEFT(B114,1)="1",IFERROR(IF(INDEX(单位卡分表!W:W,MATCH(B114,单位卡分表!A:A,0))=0,"",INDEX(单位卡分表!W:W,MATCH(B114,单位卡分表!A:A,0))),"未找到"),IF(LEFT(B114,1)="2",IFERROR(IF(INDEX(技能卡分表!W:W,MATCH(B114,技能卡分表!A:A,0))=0,"",INDEX(技能卡分表!W:W,MATCH(B114,技能卡分表!A:A,0))),"未找到"),IF(LEFT(B114,1)="3",IFERROR(IF(INDEX('永久加成分表（废弃）'!U:U,MATCH(B114,'永久加成分表（废弃）'!A:A,0))=0,"",INDEX('永久加成分表（废弃）'!U:U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X114" s="44" t="str">
        <f>IF(LEFT(B114,1)="1",IFERROR(IF(INDEX(单位卡分表!X:X,MATCH(B114,单位卡分表!A:A,0))=0,"",INDEX(单位卡分表!X:X,MATCH(B114,单位卡分表!A:A,0))),"未找到"),IF(LEFT(B114,1)="2",IFERROR(IF(INDEX(技能卡分表!X:X,MATCH(B114,技能卡分表!A:A,0))=0,"",INDEX(技能卡分表!X:X,MATCH(B114,技能卡分表!A:A,0))),"未找到"),IF(LEFT(B114,1)="3",IFERROR(IF(INDEX('永久加成分表（废弃）'!V:V,MATCH(B114,'永久加成分表（废弃）'!A:A,0))=0,"",INDEX('永久加成分表（废弃）'!V:V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Y114" s="44" t="str">
        <f>IF(LEFT(B114,1)="1",IFERROR(IF(INDEX(单位卡分表!Y:Y,MATCH(B114,单位卡分表!A:A,0))=0,"",INDEX(单位卡分表!Y:Y,MATCH(B114,单位卡分表!A:A,0))),"未找到"),IF(LEFT(B114,1)="2",IFERROR(IF(INDEX(技能卡分表!Y:Y,MATCH(B114,技能卡分表!A:A,0))=0,"",INDEX(技能卡分表!Y:Y,MATCH(B114,技能卡分表!A:A,0))),"未找到"),IF(LEFT(B114,1)="3",IFERROR(IF(INDEX('永久加成分表（废弃）'!W:W,MATCH(B114,'永久加成分表（废弃）'!A:A,0))=0,"",INDEX('永久加成分表（废弃）'!W:W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Z114" s="44" t="str">
        <f>IF(LEFT(B114,1)="1",IFERROR(IF(INDEX("",MATCH(B114,单位卡分表!A:A,0))=0,"",INDEX("",MATCH(B114,单位卡分表!A:A,0))),"未找到"),IF(LEFT(B114,1)="2",IFERROR(IF(INDEX(技能卡分表!Z:Z,MATCH(B114,技能卡分表!A:A,0))=0,"",INDEX(技能卡分表!Z:Z,MATCH(B114,技能卡分表!A:A,0))),"未找到"),IF(LEFT(B114,1)="3",IFERROR(IF(INDEX('永久加成分表（废弃）'!X:X,MATCH(B114,'永久加成分表（废弃）'!A:A,0))=0,"",INDEX('永久加成分表（废弃）'!X:X,MATCH(B114,'永久加成分表（废弃）'!A:A,0))),"未找到"),IF(LEFT(B114,1)="4",IFERROR(IF(INDEX(组件分表!U:U,MATCH(VALUE(LEFT(B114,4)),组件分表!A:A,0))=0,"",INDEX(组件分表!U:U,MATCH(VALUE(LEFT(B114,4)),组件分表!A:A,0))),"未找到"),"不匹配"))))</f>
        <v/>
      </c>
      <c r="AA114" s="44" t="str">
        <f>IF(LEFT(B114,1)="1",IFERROR(IF(INDEX("",MATCH(B114,单位卡分表!A:A,0))=0,"",INDEX("",MATCH(B114,单位卡分表!A:A,0))),"未找到"),IF(LEFT(B114,1)="2",IFERROR(IF(INDEX(技能卡分表!AA:AA,MATCH(B114,技能卡分表!A:A,0))=0,"",INDEX(技能卡分表!AA:AA,MATCH(B114,技能卡分表!A:A,0))),"未找到"),IF(LEFT(B114,1)="3",IFERROR(IF(INDEX("",MATCH(B114,'永久加成分表（废弃）'!A:A,0))=0,"",INDEX("",MATCH(B114,'永久加成分表（废弃）'!A:A,0))),"未找到"),IF(LEFT(B114,1)="4",IFERROR(IF(INDEX("",MATCH(VALUE(LEFT(B114,4)),组件分表!A:A,0))=0,"",INDEX("",MATCH(VALUE(LEFT(B114,4)),组件分表!A:A,0))),"未找到"),"不匹配"))))</f>
        <v/>
      </c>
      <c r="AB114" s="44">
        <f>IF(LEFT(B114,1)="1",IFERROR(INDEX(单位卡分表!I:I,MATCH(B114,单位卡分表!A:A,0)),"未找到"),IF(LEFT(B114,1)="2",IFERROR(INDEX(技能卡分表!I:I,MATCH(B114,技能卡分表!A:A,0)),"未找到"),IF(LEFT(B114,1)="3",IFERROR(INDEX('永久加成分表（废弃）'!I:I,MATCH(B114,'永久加成分表（废弃）'!A:A,0)),"未找到"),IF(LEFT(B114,1)="4",IFERROR(INDEX(组件分表!I:I,MATCH(VALUE(LEFT(B114,4)),组件分表!A:A,0)),"未找到"),"不匹配"))))</f>
        <v>0</v>
      </c>
      <c r="AC114" s="44" t="str">
        <f>IF(LEFT(B114,1)="1",IF(INDEX(单位卡分表!N:N,MATCH(B114,单位卡分表!A:A,0))=0,"",INDEX(单位卡分表!N:N,MATCH(B114,单位卡分表!A:A,0))),IF(AND(LEFT(B114,1)="4",C114=5),B114*100+1,""))</f>
        <v/>
      </c>
    </row>
    <row r="115" spans="1:29">
      <c r="A115" s="44" t="str">
        <f>IF(卡牌数值表!D115=0,"",卡牌数值表!D115)</f>
        <v/>
      </c>
      <c r="B115" s="44">
        <f>卡牌数值表!C115</f>
        <v>20051</v>
      </c>
      <c r="C115" s="44">
        <f>IF(LEFT(B115,1)="1",IFERROR(INDEX(单位卡分表!C:C,MATCH(B115,单位卡分表!A:A,0)),"未找到"),IF(LEFT(B115,1)="2",IFERROR(INDEX(技能卡分表!C:C,MATCH(B115,技能卡分表!A:A,0)),"未找到"),IF(LEFT(B115,1)="3",IFERROR(INDEX('永久加成分表（废弃）'!C:C,MATCH(B115,'永久加成分表（废弃）'!A:A,0)),"未找到"),IF(LEFT(B115,1)="4",IFERROR(INDEX(组件分表!D:D,MATCH(VALUE(LEFT(B115,4)),组件分表!A:A,0)),"未找到"),"不匹配"))))</f>
        <v>2</v>
      </c>
      <c r="D115" s="44">
        <f>IF(LEFT(B115,1)="1",IFERROR(INDEX(单位卡分表!E:E,MATCH(B115,单位卡分表!A:A,0)),"未找到"),IF(LEFT(B115,1)="2",IFERROR(INDEX(技能卡分表!E:E,MATCH(B115,技能卡分表!A:A,0)),"未找到"),IF(LEFT(B115,1)="3",IFERROR(INDEX('永久加成分表（废弃）'!E:E,MATCH(B115,'永久加成分表（废弃）'!A:A,0)),"未找到"),IF(LEFT(B115,1)="4",IFERROR(IF(INDEX(组件分表!D:D,MATCH(VALUE(LEFT(B115,4)),组件分表!A:A,0))=5,"",INDEX(组件分表!Y:Y,MATCH(VALUE(LEFT(B115,4)),组件分表!A:A,0))),"未找到"),"不匹配"))))</f>
        <v>1</v>
      </c>
      <c r="E115" s="44">
        <f t="shared" si="1"/>
        <v>51</v>
      </c>
      <c r="F115" s="44">
        <f>IF(LEFT(B115,1)="1",IFERROR(INDEX(单位卡分表!AL:AL,MATCH(B115,单位卡分表!A:A,0)),"未找到"),IF(LEFT(B115,1)="2",IFERROR(INDEX(技能卡分表!AJ:AJ,MATCH(B115,技能卡分表!A:A,0)),"未找到"),IF(LEFT(B115,1)="3",IFERROR(INDEX('永久加成分表（废弃）'!AC:AC,MATCH(B115,'永久加成分表（废弃）'!A:A,0)),"未找到"),IF(LEFT(B115,1)="4",IFERROR(IF(INDEX(组件分表!D:D,MATCH(VALUE(LEFT(B115,4)),组件分表!A:A,0))=5,"",INDEX(组件分表!Z:Z,MATCH(VALUE(LEFT(B115,4)),组件分表!A:A,0))),"未找到"),"不匹配"))))</f>
        <v>0</v>
      </c>
      <c r="G115" s="44">
        <f>IF(LEFT($B115,1)="1",IFERROR(INDEX(单位卡分表!F:F,MATCH($B115,单位卡分表!A:A,0)),"未找到"),IF(LEFT($B115,1)="2",IFERROR(INDEX(技能卡分表!F:F,MATCH($B115,技能卡分表!A:A,0)),"未找到"),IF(LEFT($B115,1)="3",IFERROR(INDEX('永久加成分表（废弃）'!F:F,MATCH($B115,'永久加成分表（废弃）'!A:A,0)),"未找到"),IF(LEFT($B115,1)="4",IFERROR(IF(INDEX(组件分表!D:D,MATCH(VALUE(LEFT($B115,4)),组件分表!A:A,0))=5,"",INDEX(组件分表!AA:AA,MATCH(VALUE(LEFT($B115,4)),组件分表!A:A,0))),"未找到"),"不匹配"))))</f>
        <v>4</v>
      </c>
      <c r="H115" s="44">
        <f>IF(LEFT($B115,1)="1",IFERROR(INDEX(单位卡分表!H:H,MATCH($B115,单位卡分表!A:A,0)),"未找到"),IF(LEFT($B115,1)="2",IFERROR(INDEX(技能卡分表!H:H,MATCH($B115,技能卡分表!A:A,0)),"未找到"),IF(LEFT($B115,1)="3",IFERROR(INDEX('永久加成分表（废弃）'!H:H,MATCH($B115,'永久加成分表（废弃）'!A:A,0)),"未找到"),IF(LEFT($B115,1)="4",RIGHT($B115,1),"不匹配"))))</f>
        <v>2</v>
      </c>
      <c r="I115" s="44">
        <f>卡牌数值表!J115</f>
        <v>6</v>
      </c>
      <c r="J115" s="44" t="str">
        <f>IF(卡牌数值表!L115=0,"",卡牌数值表!L115)</f>
        <v/>
      </c>
      <c r="K115" s="44" t="str">
        <f>IF(卡牌数值表!M115=0,"",卡牌数值表!M115)</f>
        <v/>
      </c>
      <c r="L115" s="44">
        <f>IF(卡牌数值表!N115=0,"",卡牌数值表!N115)</f>
        <v>9.87</v>
      </c>
      <c r="M115" s="44">
        <f>IF(卡牌数值表!O115=0,"",卡牌数值表!O115)</f>
        <v>0.5</v>
      </c>
      <c r="N115" s="44">
        <f>IF(卡牌数值表!P115=0,"",卡牌数值表!P115)</f>
        <v>0.1</v>
      </c>
      <c r="O115" s="44">
        <f>IF(卡牌数值表!Q115=0,"",卡牌数值表!Q115)</f>
        <v>0.94</v>
      </c>
      <c r="P115" s="44">
        <f>IF(卡牌数值表!R115=0,"",卡牌数值表!R115)</f>
        <v>0.61</v>
      </c>
      <c r="Q115" s="44">
        <f>IF(卡牌数值表!S115=0,"",卡牌数值表!S115)</f>
        <v>3</v>
      </c>
      <c r="R115" s="44">
        <f>IF(OR(LEFT(B115,1)="1",LEFT(B115,1)="2"),卡牌数值表!H115,IF(AND(LEFT(B115,1)="4",C115&lt;&gt;5),卡牌数值表!H115,IF(LEFT(B115,1)="4","","")))</f>
        <v>200511</v>
      </c>
      <c r="S115" s="44">
        <f>IF(LEFT(B115,1)="1",IFERROR(INDEX(单位卡分表!K:K,MATCH(B115,单位卡分表!A:A,0)),"未找到"),IF(LEFT(B115,1)="2",IFERROR(INDEX(技能卡分表!K:K,MATCH(B115,技能卡分表!A:A,0)),"未找到"),IF(LEFT(B115,1)="3",IFERROR(INDEX('永久加成分表（废弃）'!K:K,MATCH(B115,'永久加成分表（废弃）'!A:A,0)),"未找到"),IF(LEFT(B115,1)="4",IFERROR(IF(INDEX(组件分表!D:D,MATCH(VALUE(LEFT(B115,4)),组件分表!A:A,0))=5,"",INDEX(组件分表!AB:AB,MATCH(VALUE(LEFT(B115,4)),组件分表!A:A,0))),"未找到"),"不匹配"))))</f>
        <v>5</v>
      </c>
      <c r="T115" s="44">
        <f>IF(LEFT(B115,1)="1",IFERROR(INDEX(单位卡分表!L:L,MATCH(B115,单位卡分表!A:A,0)),"未找到"),IF(LEFT(B115,1)="2",IFERROR(INDEX(技能卡分表!L:L,MATCH(B115,技能卡分表!A:A,0)),"未找到"),IF(LEFT(B115,1)="3",IFERROR(INDEX('永久加成分表（废弃）'!L:L,MATCH(B115,'永久加成分表（废弃）'!A:A,0)),"未找到"),IF(LEFT(B115,1)="4",IFERROR(IF(INDEX(组件分表!D:D,MATCH(VALUE(LEFT(B115,4)),组件分表!A:A,0))=5,"",INDEX(组件分表!AC:AC,MATCH(VALUE(LEFT(B115,4)),组件分表!A:A,0))),"未找到"),"不匹配"))))</f>
        <v>8</v>
      </c>
      <c r="U115" s="44"/>
      <c r="V115" s="44"/>
      <c r="W115" s="44" t="str">
        <f>IF(LEFT(B115,1)="1",IFERROR(IF(INDEX(单位卡分表!W:W,MATCH(B115,单位卡分表!A:A,0))=0,"",INDEX(单位卡分表!W:W,MATCH(B115,单位卡分表!A:A,0))),"未找到"),IF(LEFT(B115,1)="2",IFERROR(IF(INDEX(技能卡分表!W:W,MATCH(B115,技能卡分表!A:A,0))=0,"",INDEX(技能卡分表!W:W,MATCH(B115,技能卡分表!A:A,0))),"未找到"),IF(LEFT(B115,1)="3",IFERROR(IF(INDEX('永久加成分表（废弃）'!U:U,MATCH(B115,'永久加成分表（废弃）'!A:A,0))=0,"",INDEX('永久加成分表（废弃）'!U:U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X115" s="44" t="str">
        <f>IF(LEFT(B115,1)="1",IFERROR(IF(INDEX(单位卡分表!X:X,MATCH(B115,单位卡分表!A:A,0))=0,"",INDEX(单位卡分表!X:X,MATCH(B115,单位卡分表!A:A,0))),"未找到"),IF(LEFT(B115,1)="2",IFERROR(IF(INDEX(技能卡分表!X:X,MATCH(B115,技能卡分表!A:A,0))=0,"",INDEX(技能卡分表!X:X,MATCH(B115,技能卡分表!A:A,0))),"未找到"),IF(LEFT(B115,1)="3",IFERROR(IF(INDEX('永久加成分表（废弃）'!V:V,MATCH(B115,'永久加成分表（废弃）'!A:A,0))=0,"",INDEX('永久加成分表（废弃）'!V:V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Y115" s="44" t="str">
        <f>IF(LEFT(B115,1)="1",IFERROR(IF(INDEX(单位卡分表!Y:Y,MATCH(B115,单位卡分表!A:A,0))=0,"",INDEX(单位卡分表!Y:Y,MATCH(B115,单位卡分表!A:A,0))),"未找到"),IF(LEFT(B115,1)="2",IFERROR(IF(INDEX(技能卡分表!Y:Y,MATCH(B115,技能卡分表!A:A,0))=0,"",INDEX(技能卡分表!Y:Y,MATCH(B115,技能卡分表!A:A,0))),"未找到"),IF(LEFT(B115,1)="3",IFERROR(IF(INDEX('永久加成分表（废弃）'!W:W,MATCH(B115,'永久加成分表（废弃）'!A:A,0))=0,"",INDEX('永久加成分表（废弃）'!W:W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Z115" s="44">
        <f>IF(LEFT(B115,1)="1",IFERROR(IF(INDEX("",MATCH(B115,单位卡分表!A:A,0))=0,"",INDEX("",MATCH(B115,单位卡分表!A:A,0))),"未找到"),IF(LEFT(B115,1)="2",IFERROR(IF(INDEX(技能卡分表!Z:Z,MATCH(B115,技能卡分表!A:A,0))=0,"",INDEX(技能卡分表!Z:Z,MATCH(B115,技能卡分表!A:A,0))),"未找到"),IF(LEFT(B115,1)="3",IFERROR(IF(INDEX('永久加成分表（废弃）'!X:X,MATCH(B115,'永久加成分表（废弃）'!A:A,0))=0,"",INDEX('永久加成分表（废弃）'!X:X,MATCH(B115,'永久加成分表（废弃）'!A:A,0))),"未找到"),IF(LEFT(B115,1)="4",IFERROR(IF(INDEX(组件分表!U:U,MATCH(VALUE(LEFT(B115,4)),组件分表!A:A,0))=0,"",INDEX(组件分表!U:U,MATCH(VALUE(LEFT(B115,4)),组件分表!A:A,0))),"未找到"),"不匹配"))))</f>
        <v>10008</v>
      </c>
      <c r="AA115" s="44" t="str">
        <f>IF(LEFT(B115,1)="1",IFERROR(IF(INDEX("",MATCH(B115,单位卡分表!A:A,0))=0,"",INDEX("",MATCH(B115,单位卡分表!A:A,0))),"未找到"),IF(LEFT(B115,1)="2",IFERROR(IF(INDEX(技能卡分表!AA:AA,MATCH(B115,技能卡分表!A:A,0))=0,"",INDEX(技能卡分表!AA:AA,MATCH(B115,技能卡分表!A:A,0))),"未找到"),IF(LEFT(B115,1)="3",IFERROR(IF(INDEX("",MATCH(B115,'永久加成分表（废弃）'!A:A,0))=0,"",INDEX("",MATCH(B115,'永久加成分表（废弃）'!A:A,0))),"未找到"),IF(LEFT(B115,1)="4",IFERROR(IF(INDEX("",MATCH(VALUE(LEFT(B115,4)),组件分表!A:A,0))=0,"",INDEX("",MATCH(VALUE(LEFT(B115,4)),组件分表!A:A,0))),"未找到"),"不匹配"))))</f>
        <v/>
      </c>
      <c r="AB115" s="44">
        <f>IF(LEFT(B115,1)="1",IFERROR(INDEX(单位卡分表!I:I,MATCH(B115,单位卡分表!A:A,0)),"未找到"),IF(LEFT(B115,1)="2",IFERROR(INDEX(技能卡分表!I:I,MATCH(B115,技能卡分表!A:A,0)),"未找到"),IF(LEFT(B115,1)="3",IFERROR(INDEX('永久加成分表（废弃）'!I:I,MATCH(B115,'永久加成分表（废弃）'!A:A,0)),"未找到"),IF(LEFT(B115,1)="4",IFERROR(INDEX(组件分表!I:I,MATCH(VALUE(LEFT(B115,4)),组件分表!A:A,0)),"未找到"),"不匹配"))))</f>
        <v>1</v>
      </c>
      <c r="AC115" s="44" t="str">
        <f>IF(LEFT(B115,1)="1",IF(INDEX(单位卡分表!N:N,MATCH(B115,单位卡分表!A:A,0))=0,"",INDEX(单位卡分表!N:N,MATCH(B115,单位卡分表!A:A,0))),IF(AND(LEFT(B115,1)="4",C115=5),B115*100+1,""))</f>
        <v/>
      </c>
    </row>
    <row r="116" spans="1:29">
      <c r="A116" s="44" t="str">
        <f>IF(卡牌数值表!D116=0,"",卡牌数值表!D116)</f>
        <v>##</v>
      </c>
      <c r="B116" s="44">
        <f>卡牌数值表!C116</f>
        <v>20052</v>
      </c>
      <c r="C116" s="44">
        <f>IF(LEFT(B116,1)="1",IFERROR(INDEX(单位卡分表!C:C,MATCH(B116,单位卡分表!A:A,0)),"未找到"),IF(LEFT(B116,1)="2",IFERROR(INDEX(技能卡分表!C:C,MATCH(B116,技能卡分表!A:A,0)),"未找到"),IF(LEFT(B116,1)="3",IFERROR(INDEX('永久加成分表（废弃）'!C:C,MATCH(B116,'永久加成分表（废弃）'!A:A,0)),"未找到"),IF(LEFT(B116,1)="4",IFERROR(INDEX(组件分表!D:D,MATCH(VALUE(LEFT(B116,4)),组件分表!A:A,0)),"未找到"),"不匹配"))))</f>
        <v>2</v>
      </c>
      <c r="D116" s="44">
        <f>IF(LEFT(B116,1)="1",IFERROR(INDEX(单位卡分表!E:E,MATCH(B116,单位卡分表!A:A,0)),"未找到"),IF(LEFT(B116,1)="2",IFERROR(INDEX(技能卡分表!E:E,MATCH(B116,技能卡分表!A:A,0)),"未找到"),IF(LEFT(B116,1)="3",IFERROR(INDEX('永久加成分表（废弃）'!E:E,MATCH(B116,'永久加成分表（废弃）'!A:A,0)),"未找到"),IF(LEFT(B116,1)="4",IFERROR(IF(INDEX(组件分表!D:D,MATCH(VALUE(LEFT(B116,4)),组件分表!A:A,0))=5,"",INDEX(组件分表!Y:Y,MATCH(VALUE(LEFT(B116,4)),组件分表!A:A,0))),"未找到"),"不匹配"))))</f>
        <v>2</v>
      </c>
      <c r="E116" s="44">
        <f t="shared" si="1"/>
        <v>52</v>
      </c>
      <c r="F116" s="44">
        <f>IF(LEFT(B116,1)="1",IFERROR(INDEX(单位卡分表!AL:AL,MATCH(B116,单位卡分表!A:A,0)),"未找到"),IF(LEFT(B116,1)="2",IFERROR(INDEX(技能卡分表!AJ:AJ,MATCH(B116,技能卡分表!A:A,0)),"未找到"),IF(LEFT(B116,1)="3",IFERROR(INDEX('永久加成分表（废弃）'!AC:AC,MATCH(B116,'永久加成分表（废弃）'!A:A,0)),"未找到"),IF(LEFT(B116,1)="4",IFERROR(IF(INDEX(组件分表!D:D,MATCH(VALUE(LEFT(B116,4)),组件分表!A:A,0))=5,"",INDEX(组件分表!Z:Z,MATCH(VALUE(LEFT(B116,4)),组件分表!A:A,0))),"未找到"),"不匹配"))))</f>
        <v>0</v>
      </c>
      <c r="G116" s="44">
        <f>IF(LEFT($B116,1)="1",IFERROR(INDEX(单位卡分表!F:F,MATCH($B116,单位卡分表!A:A,0)),"未找到"),IF(LEFT($B116,1)="2",IFERROR(INDEX(技能卡分表!F:F,MATCH($B116,技能卡分表!A:A,0)),"未找到"),IF(LEFT($B116,1)="3",IFERROR(INDEX('永久加成分表（废弃）'!F:F,MATCH($B116,'永久加成分表（废弃）'!A:A,0)),"未找到"),IF(LEFT($B116,1)="4",IFERROR(IF(INDEX(组件分表!D:D,MATCH(VALUE(LEFT($B116,4)),组件分表!A:A,0))=5,"",INDEX(组件分表!AA:AA,MATCH(VALUE(LEFT($B116,4)),组件分表!A:A,0))),"未找到"),"不匹配"))))</f>
        <v>4</v>
      </c>
      <c r="H116" s="44">
        <f>IF(LEFT($B116,1)="1",IFERROR(INDEX(单位卡分表!H:H,MATCH($B116,单位卡分表!A:A,0)),"未找到"),IF(LEFT($B116,1)="2",IFERROR(INDEX(技能卡分表!H:H,MATCH($B116,技能卡分表!A:A,0)),"未找到"),IF(LEFT($B116,1)="3",IFERROR(INDEX('永久加成分表（废弃）'!H:H,MATCH($B116,'永久加成分表（废弃）'!A:A,0)),"未找到"),IF(LEFT($B116,1)="4",RIGHT($B116,1),"不匹配"))))</f>
        <v>3</v>
      </c>
      <c r="I116" s="44">
        <f>卡牌数值表!J116</f>
        <v>0</v>
      </c>
      <c r="J116" s="44" t="str">
        <f>IF(卡牌数值表!L116=0,"",卡牌数值表!L116)</f>
        <v/>
      </c>
      <c r="K116" s="44" t="str">
        <f>IF(卡牌数值表!M116=0,"",卡牌数值表!M116)</f>
        <v/>
      </c>
      <c r="L116" s="44">
        <f>IF(卡牌数值表!N116=0,"",卡牌数值表!N116)</f>
        <v>9.87</v>
      </c>
      <c r="M116" s="44">
        <f>IF(卡牌数值表!O116=0,"",卡牌数值表!O116)</f>
        <v>0.5</v>
      </c>
      <c r="N116" s="44">
        <f>IF(卡牌数值表!P116=0,"",卡牌数值表!P116)</f>
        <v>0.1</v>
      </c>
      <c r="O116" s="44">
        <f>IF(卡牌数值表!Q116=0,"",卡牌数值表!Q116)</f>
        <v>0.94</v>
      </c>
      <c r="P116" s="44">
        <f>IF(卡牌数值表!R116=0,"",卡牌数值表!R116)</f>
        <v>0.61</v>
      </c>
      <c r="Q116" s="44">
        <f>IF(卡牌数值表!S116=0,"",卡牌数值表!S116)</f>
        <v>5</v>
      </c>
      <c r="R116" s="44">
        <f>IF(OR(LEFT(B116,1)="1",LEFT(B116,1)="2"),卡牌数值表!H116,IF(AND(LEFT(B116,1)="4",C116&lt;&gt;5),卡牌数值表!H116,IF(LEFT(B116,1)="4","","")))</f>
        <v>200521</v>
      </c>
      <c r="S116" s="44">
        <f>IF(LEFT(B116,1)="1",IFERROR(INDEX(单位卡分表!K:K,MATCH(B116,单位卡分表!A:A,0)),"未找到"),IF(LEFT(B116,1)="2",IFERROR(INDEX(技能卡分表!K:K,MATCH(B116,技能卡分表!A:A,0)),"未找到"),IF(LEFT(B116,1)="3",IFERROR(INDEX('永久加成分表（废弃）'!K:K,MATCH(B116,'永久加成分表（废弃）'!A:A,0)),"未找到"),IF(LEFT(B116,1)="4",IFERROR(IF(INDEX(组件分表!D:D,MATCH(VALUE(LEFT(B116,4)),组件分表!A:A,0))=5,"",INDEX(组件分表!AB:AB,MATCH(VALUE(LEFT(B116,4)),组件分表!A:A,0))),"未找到"),"不匹配"))))</f>
        <v>3</v>
      </c>
      <c r="T116" s="44">
        <f>IF(LEFT(B116,1)="1",IFERROR(INDEX(单位卡分表!L:L,MATCH(B116,单位卡分表!A:A,0)),"未找到"),IF(LEFT(B116,1)="2",IFERROR(INDEX(技能卡分表!L:L,MATCH(B116,技能卡分表!A:A,0)),"未找到"),IF(LEFT(B116,1)="3",IFERROR(INDEX('永久加成分表（废弃）'!L:L,MATCH(B116,'永久加成分表（废弃）'!A:A,0)),"未找到"),IF(LEFT(B116,1)="4",IFERROR(IF(INDEX(组件分表!D:D,MATCH(VALUE(LEFT(B116,4)),组件分表!A:A,0))=5,"",INDEX(组件分表!AC:AC,MATCH(VALUE(LEFT(B116,4)),组件分表!A:A,0))),"未找到"),"不匹配"))))</f>
        <v>6</v>
      </c>
      <c r="U116" s="44"/>
      <c r="V116" s="44"/>
      <c r="W116" s="44">
        <f>IF(LEFT(B116,1)="1",IFERROR(IF(INDEX(单位卡分表!W:W,MATCH(B116,单位卡分表!A:A,0))=0,"",INDEX(单位卡分表!W:W,MATCH(B116,单位卡分表!A:A,0))),"未找到"),IF(LEFT(B116,1)="2",IFERROR(IF(INDEX(技能卡分表!W:W,MATCH(B116,技能卡分表!A:A,0))=0,"",INDEX(技能卡分表!W:W,MATCH(B116,技能卡分表!A:A,0))),"未找到"),IF(LEFT(B116,1)="3",IFERROR(IF(INDEX('永久加成分表（废弃）'!U:U,MATCH(B116,'永久加成分表（废弃）'!A:A,0))=0,"",INDEX('永久加成分表（废弃）'!U:U,MATCH(B116,'永久加成分表（废弃）'!A:A,0))),"未找到"),IF(LEFT(B116,1)="4",IFERROR(IF(INDEX("",MATCH(VALUE(LEFT(B116,4)),组件分表!A:A,0))=0,"",INDEX("",MATCH(VALUE(LEFT(B116,4)),组件分表!A:A,0))),"未找到"),"不匹配"))))</f>
        <v>56</v>
      </c>
      <c r="X116" s="44" t="str">
        <f>IF(LEFT(B116,1)="1",IFERROR(IF(INDEX(单位卡分表!X:X,MATCH(B116,单位卡分表!A:A,0))=0,"",INDEX(单位卡分表!X:X,MATCH(B116,单位卡分表!A:A,0))),"未找到"),IF(LEFT(B116,1)="2",IFERROR(IF(INDEX(技能卡分表!X:X,MATCH(B116,技能卡分表!A:A,0))=0,"",INDEX(技能卡分表!X:X,MATCH(B116,技能卡分表!A:A,0))),"未找到"),IF(LEFT(B116,1)="3",IFERROR(IF(INDEX('永久加成分表（废弃）'!V:V,MATCH(B116,'永久加成分表（废弃）'!A:A,0))=0,"",INDEX('永久加成分表（废弃）'!V:V,MATCH(B116,'永久加成分表（废弃）'!A:A,0))),"未找到"),IF(LEFT(B116,1)="4",IFERROR(IF(INDEX("",MATCH(VALUE(LEFT(B116,4)),组件分表!A:A,0))=0,"",INDEX("",MATCH(VALUE(LEFT(B116,4)),组件分表!A:A,0))),"未找到"),"不匹配"))))</f>
        <v/>
      </c>
      <c r="Y116" s="44" t="str">
        <f>IF(LEFT(B116,1)="1",IFERROR(IF(INDEX(单位卡分表!Y:Y,MATCH(B116,单位卡分表!A:A,0))=0,"",INDEX(单位卡分表!Y:Y,MATCH(B116,单位卡分表!A:A,0))),"未找到"),IF(LEFT(B116,1)="2",IFERROR(IF(INDEX(技能卡分表!Y:Y,MATCH(B116,技能卡分表!A:A,0))=0,"",INDEX(技能卡分表!Y:Y,MATCH(B116,技能卡分表!A:A,0))),"未找到"),IF(LEFT(B116,1)="3",IFERROR(IF(INDEX('永久加成分表（废弃）'!W:W,MATCH(B116,'永久加成分表（废弃）'!A:A,0))=0,"",INDEX('永久加成分表（废弃）'!W:W,MATCH(B116,'永久加成分表（废弃）'!A:A,0))),"未找到"),IF(LEFT(B116,1)="4",IFERROR(IF(INDEX("",MATCH(VALUE(LEFT(B116,4)),组件分表!A:A,0))=0,"",INDEX("",MATCH(VALUE(LEFT(B116,4)),组件分表!A:A,0))),"未找到"),"不匹配"))))</f>
        <v/>
      </c>
      <c r="Z116" s="44" t="str">
        <f>IF(LEFT(B116,1)="1",IFERROR(IF(INDEX("",MATCH(B116,单位卡分表!A:A,0))=0,"",INDEX("",MATCH(B116,单位卡分表!A:A,0))),"未找到"),IF(LEFT(B116,1)="2",IFERROR(IF(INDEX(技能卡分表!Z:Z,MATCH(B116,技能卡分表!A:A,0))=0,"",INDEX(技能卡分表!Z:Z,MATCH(B116,技能卡分表!A:A,0))),"未找到"),IF(LEFT(B116,1)="3",IFERROR(IF(INDEX('永久加成分表（废弃）'!X:X,MATCH(B116,'永久加成分表（废弃）'!A:A,0))=0,"",INDEX('永久加成分表（废弃）'!X:X,MATCH(B116,'永久加成分表（废弃）'!A:A,0))),"未找到"),IF(LEFT(B116,1)="4",IFERROR(IF(INDEX(组件分表!U:U,MATCH(VALUE(LEFT(B116,4)),组件分表!A:A,0))=0,"",INDEX(组件分表!U:U,MATCH(VALUE(LEFT(B116,4)),组件分表!A:A,0))),"未找到"),"不匹配"))))</f>
        <v/>
      </c>
      <c r="AA116" s="44" t="str">
        <f>IF(LEFT(B116,1)="1",IFERROR(IF(INDEX("",MATCH(B116,单位卡分表!A:A,0))=0,"",INDEX("",MATCH(B116,单位卡分表!A:A,0))),"未找到"),IF(LEFT(B116,1)="2",IFERROR(IF(INDEX(技能卡分表!AA:AA,MATCH(B116,技能卡分表!A:A,0))=0,"",INDEX(技能卡分表!AA:AA,MATCH(B116,技能卡分表!A:A,0))),"未找到"),IF(LEFT(B116,1)="3",IFERROR(IF(INDEX("",MATCH(B116,'永久加成分表（废弃）'!A:A,0))=0,"",INDEX("",MATCH(B116,'永久加成分表（废弃）'!A:A,0))),"未找到"),IF(LEFT(B116,1)="4",IFERROR(IF(INDEX("",MATCH(VALUE(LEFT(B116,4)),组件分表!A:A,0))=0,"",INDEX("",MATCH(VALUE(LEFT(B116,4)),组件分表!A:A,0))),"未找到"),"不匹配"))))</f>
        <v/>
      </c>
      <c r="AB116" s="44">
        <f>IF(LEFT(B116,1)="1",IFERROR(INDEX(单位卡分表!I:I,MATCH(B116,单位卡分表!A:A,0)),"未找到"),IF(LEFT(B116,1)="2",IFERROR(INDEX(技能卡分表!I:I,MATCH(B116,技能卡分表!A:A,0)),"未找到"),IF(LEFT(B116,1)="3",IFERROR(INDEX('永久加成分表（废弃）'!I:I,MATCH(B116,'永久加成分表（废弃）'!A:A,0)),"未找到"),IF(LEFT(B116,1)="4",IFERROR(INDEX(组件分表!I:I,MATCH(VALUE(LEFT(B116,4)),组件分表!A:A,0)),"未找到"),"不匹配"))))</f>
        <v>0</v>
      </c>
      <c r="AC116" s="44" t="str">
        <f>IF(LEFT(B116,1)="1",IF(INDEX(单位卡分表!N:N,MATCH(B116,单位卡分表!A:A,0))=0,"",INDEX(单位卡分表!N:N,MATCH(B116,单位卡分表!A:A,0))),IF(AND(LEFT(B116,1)="4",C116=5),B116*100+1,""))</f>
        <v/>
      </c>
    </row>
    <row r="117" spans="1:29">
      <c r="A117" s="44" t="str">
        <f>IF(卡牌数值表!D117=0,"",卡牌数值表!D117)</f>
        <v>##</v>
      </c>
      <c r="B117" s="44">
        <f>卡牌数值表!C117</f>
        <v>20053</v>
      </c>
      <c r="C117" s="44">
        <f>IF(LEFT(B117,1)="1",IFERROR(INDEX(单位卡分表!C:C,MATCH(B117,单位卡分表!A:A,0)),"未找到"),IF(LEFT(B117,1)="2",IFERROR(INDEX(技能卡分表!C:C,MATCH(B117,技能卡分表!A:A,0)),"未找到"),IF(LEFT(B117,1)="3",IFERROR(INDEX('永久加成分表（废弃）'!C:C,MATCH(B117,'永久加成分表（废弃）'!A:A,0)),"未找到"),IF(LEFT(B117,1)="4",IFERROR(INDEX(组件分表!D:D,MATCH(VALUE(LEFT(B117,4)),组件分表!A:A,0)),"未找到"),"不匹配"))))</f>
        <v>2</v>
      </c>
      <c r="D117" s="44">
        <f>IF(LEFT(B117,1)="1",IFERROR(INDEX(单位卡分表!E:E,MATCH(B117,单位卡分表!A:A,0)),"未找到"),IF(LEFT(B117,1)="2",IFERROR(INDEX(技能卡分表!E:E,MATCH(B117,技能卡分表!A:A,0)),"未找到"),IF(LEFT(B117,1)="3",IFERROR(INDEX('永久加成分表（废弃）'!E:E,MATCH(B117,'永久加成分表（废弃）'!A:A,0)),"未找到"),IF(LEFT(B117,1)="4",IFERROR(IF(INDEX(组件分表!D:D,MATCH(VALUE(LEFT(B117,4)),组件分表!A:A,0))=5,"",INDEX(组件分表!Y:Y,MATCH(VALUE(LEFT(B117,4)),组件分表!A:A,0))),"未找到"),"不匹配"))))</f>
        <v>2</v>
      </c>
      <c r="E117" s="44">
        <f t="shared" si="1"/>
        <v>53</v>
      </c>
      <c r="F117" s="44">
        <f>IF(LEFT(B117,1)="1",IFERROR(INDEX(单位卡分表!AL:AL,MATCH(B117,单位卡分表!A:A,0)),"未找到"),IF(LEFT(B117,1)="2",IFERROR(INDEX(技能卡分表!AJ:AJ,MATCH(B117,技能卡分表!A:A,0)),"未找到"),IF(LEFT(B117,1)="3",IFERROR(INDEX('永久加成分表（废弃）'!AC:AC,MATCH(B117,'永久加成分表（废弃）'!A:A,0)),"未找到"),IF(LEFT(B117,1)="4",IFERROR(IF(INDEX(组件分表!D:D,MATCH(VALUE(LEFT(B117,4)),组件分表!A:A,0))=5,"",INDEX(组件分表!Z:Z,MATCH(VALUE(LEFT(B117,4)),组件分表!A:A,0))),"未找到"),"不匹配"))))</f>
        <v>0</v>
      </c>
      <c r="G117" s="44">
        <f>IF(LEFT($B117,1)="1",IFERROR(INDEX(单位卡分表!F:F,MATCH($B117,单位卡分表!A:A,0)),"未找到"),IF(LEFT($B117,1)="2",IFERROR(INDEX(技能卡分表!F:F,MATCH($B117,技能卡分表!A:A,0)),"未找到"),IF(LEFT($B117,1)="3",IFERROR(INDEX('永久加成分表（废弃）'!F:F,MATCH($B117,'永久加成分表（废弃）'!A:A,0)),"未找到"),IF(LEFT($B117,1)="4",IFERROR(IF(INDEX(组件分表!D:D,MATCH(VALUE(LEFT($B117,4)),组件分表!A:A,0))=5,"",INDEX(组件分表!AA:AA,MATCH(VALUE(LEFT($B117,4)),组件分表!A:A,0))),"未找到"),"不匹配"))))</f>
        <v>4</v>
      </c>
      <c r="H117" s="44">
        <f>IF(LEFT($B117,1)="1",IFERROR(INDEX(单位卡分表!H:H,MATCH($B117,单位卡分表!A:A,0)),"未找到"),IF(LEFT($B117,1)="2",IFERROR(INDEX(技能卡分表!H:H,MATCH($B117,技能卡分表!A:A,0)),"未找到"),IF(LEFT($B117,1)="3",IFERROR(INDEX('永久加成分表（废弃）'!H:H,MATCH($B117,'永久加成分表（废弃）'!A:A,0)),"未找到"),IF(LEFT($B117,1)="4",RIGHT($B117,1),"不匹配"))))</f>
        <v>3</v>
      </c>
      <c r="I117" s="44">
        <f>卡牌数值表!J117</f>
        <v>0</v>
      </c>
      <c r="J117" s="44" t="str">
        <f>IF(卡牌数值表!L117=0,"",卡牌数值表!L117)</f>
        <v/>
      </c>
      <c r="K117" s="44" t="str">
        <f>IF(卡牌数值表!M117=0,"",卡牌数值表!M117)</f>
        <v/>
      </c>
      <c r="L117" s="44">
        <f>IF(卡牌数值表!N117=0,"",卡牌数值表!N117)</f>
        <v>9.87</v>
      </c>
      <c r="M117" s="44">
        <f>IF(卡牌数值表!O117=0,"",卡牌数值表!O117)</f>
        <v>0.5</v>
      </c>
      <c r="N117" s="44">
        <f>IF(卡牌数值表!P117=0,"",卡牌数值表!P117)</f>
        <v>0.1</v>
      </c>
      <c r="O117" s="44">
        <f>IF(卡牌数值表!Q117=0,"",卡牌数值表!Q117)</f>
        <v>0.94</v>
      </c>
      <c r="P117" s="44">
        <f>IF(卡牌数值表!R117=0,"",卡牌数值表!R117)</f>
        <v>0.61</v>
      </c>
      <c r="Q117" s="44">
        <f>IF(卡牌数值表!S117=0,"",卡牌数值表!S117)</f>
        <v>5</v>
      </c>
      <c r="R117" s="44">
        <f>IF(OR(LEFT(B117,1)="1",LEFT(B117,1)="2"),卡牌数值表!H117,IF(AND(LEFT(B117,1)="4",C117&lt;&gt;5),卡牌数值表!H117,IF(LEFT(B117,1)="4","","")))</f>
        <v>200531</v>
      </c>
      <c r="S117" s="44">
        <f>IF(LEFT(B117,1)="1",IFERROR(INDEX(单位卡分表!K:K,MATCH(B117,单位卡分表!A:A,0)),"未找到"),IF(LEFT(B117,1)="2",IFERROR(INDEX(技能卡分表!K:K,MATCH(B117,技能卡分表!A:A,0)),"未找到"),IF(LEFT(B117,1)="3",IFERROR(INDEX('永久加成分表（废弃）'!K:K,MATCH(B117,'永久加成分表（废弃）'!A:A,0)),"未找到"),IF(LEFT(B117,1)="4",IFERROR(IF(INDEX(组件分表!D:D,MATCH(VALUE(LEFT(B117,4)),组件分表!A:A,0))=5,"",INDEX(组件分表!AB:AB,MATCH(VALUE(LEFT(B117,4)),组件分表!A:A,0))),"未找到"),"不匹配"))))</f>
        <v>3</v>
      </c>
      <c r="T117" s="44">
        <f>IF(LEFT(B117,1)="1",IFERROR(INDEX(单位卡分表!L:L,MATCH(B117,单位卡分表!A:A,0)),"未找到"),IF(LEFT(B117,1)="2",IFERROR(INDEX(技能卡分表!L:L,MATCH(B117,技能卡分表!A:A,0)),"未找到"),IF(LEFT(B117,1)="3",IFERROR(INDEX('永久加成分表（废弃）'!L:L,MATCH(B117,'永久加成分表（废弃）'!A:A,0)),"未找到"),IF(LEFT(B117,1)="4",IFERROR(IF(INDEX(组件分表!D:D,MATCH(VALUE(LEFT(B117,4)),组件分表!A:A,0))=5,"",INDEX(组件分表!AC:AC,MATCH(VALUE(LEFT(B117,4)),组件分表!A:A,0))),"未找到"),"不匹配"))))</f>
        <v>8</v>
      </c>
      <c r="U117" s="44"/>
      <c r="V117" s="44"/>
      <c r="W117" s="44">
        <f>IF(LEFT(B117,1)="1",IFERROR(IF(INDEX(单位卡分表!W:W,MATCH(B117,单位卡分表!A:A,0))=0,"",INDEX(单位卡分表!W:W,MATCH(B117,单位卡分表!A:A,0))),"未找到"),IF(LEFT(B117,1)="2",IFERROR(IF(INDEX(技能卡分表!W:W,MATCH(B117,技能卡分表!A:A,0))=0,"",INDEX(技能卡分表!W:W,MATCH(B117,技能卡分表!A:A,0))),"未找到"),IF(LEFT(B117,1)="3",IFERROR(IF(INDEX('永久加成分表（废弃）'!U:U,MATCH(B117,'永久加成分表（废弃）'!A:A,0))=0,"",INDEX('永久加成分表（废弃）'!U:U,MATCH(B117,'永久加成分表（废弃）'!A:A,0))),"未找到"),IF(LEFT(B117,1)="4",IFERROR(IF(INDEX("",MATCH(VALUE(LEFT(B117,4)),组件分表!A:A,0))=0,"",INDEX("",MATCH(VALUE(LEFT(B117,4)),组件分表!A:A,0))),"未找到"),"不匹配"))))</f>
        <v>56</v>
      </c>
      <c r="X117" s="44" t="str">
        <f>IF(LEFT(B117,1)="1",IFERROR(IF(INDEX(单位卡分表!X:X,MATCH(B117,单位卡分表!A:A,0))=0,"",INDEX(单位卡分表!X:X,MATCH(B117,单位卡分表!A:A,0))),"未找到"),IF(LEFT(B117,1)="2",IFERROR(IF(INDEX(技能卡分表!X:X,MATCH(B117,技能卡分表!A:A,0))=0,"",INDEX(技能卡分表!X:X,MATCH(B117,技能卡分表!A:A,0))),"未找到"),IF(LEFT(B117,1)="3",IFERROR(IF(INDEX('永久加成分表（废弃）'!V:V,MATCH(B117,'永久加成分表（废弃）'!A:A,0))=0,"",INDEX('永久加成分表（废弃）'!V:V,MATCH(B117,'永久加成分表（废弃）'!A:A,0))),"未找到"),IF(LEFT(B117,1)="4",IFERROR(IF(INDEX("",MATCH(VALUE(LEFT(B117,4)),组件分表!A:A,0))=0,"",INDEX("",MATCH(VALUE(LEFT(B117,4)),组件分表!A:A,0))),"未找到"),"不匹配"))))</f>
        <v/>
      </c>
      <c r="Y117" s="44" t="str">
        <f>IF(LEFT(B117,1)="1",IFERROR(IF(INDEX(单位卡分表!Y:Y,MATCH(B117,单位卡分表!A:A,0))=0,"",INDEX(单位卡分表!Y:Y,MATCH(B117,单位卡分表!A:A,0))),"未找到"),IF(LEFT(B117,1)="2",IFERROR(IF(INDEX(技能卡分表!Y:Y,MATCH(B117,技能卡分表!A:A,0))=0,"",INDEX(技能卡分表!Y:Y,MATCH(B117,技能卡分表!A:A,0))),"未找到"),IF(LEFT(B117,1)="3",IFERROR(IF(INDEX('永久加成分表（废弃）'!W:W,MATCH(B117,'永久加成分表（废弃）'!A:A,0))=0,"",INDEX('永久加成分表（废弃）'!W:W,MATCH(B117,'永久加成分表（废弃）'!A:A,0))),"未找到"),IF(LEFT(B117,1)="4",IFERROR(IF(INDEX("",MATCH(VALUE(LEFT(B117,4)),组件分表!A:A,0))=0,"",INDEX("",MATCH(VALUE(LEFT(B117,4)),组件分表!A:A,0))),"未找到"),"不匹配"))))</f>
        <v/>
      </c>
      <c r="Z117" s="44" t="str">
        <f>IF(LEFT(B117,1)="1",IFERROR(IF(INDEX("",MATCH(B117,单位卡分表!A:A,0))=0,"",INDEX("",MATCH(B117,单位卡分表!A:A,0))),"未找到"),IF(LEFT(B117,1)="2",IFERROR(IF(INDEX(技能卡分表!Z:Z,MATCH(B117,技能卡分表!A:A,0))=0,"",INDEX(技能卡分表!Z:Z,MATCH(B117,技能卡分表!A:A,0))),"未找到"),IF(LEFT(B117,1)="3",IFERROR(IF(INDEX('永久加成分表（废弃）'!X:X,MATCH(B117,'永久加成分表（废弃）'!A:A,0))=0,"",INDEX('永久加成分表（废弃）'!X:X,MATCH(B117,'永久加成分表（废弃）'!A:A,0))),"未找到"),IF(LEFT(B117,1)="4",IFERROR(IF(INDEX(组件分表!U:U,MATCH(VALUE(LEFT(B117,4)),组件分表!A:A,0))=0,"",INDEX(组件分表!U:U,MATCH(VALUE(LEFT(B117,4)),组件分表!A:A,0))),"未找到"),"不匹配"))))</f>
        <v/>
      </c>
      <c r="AA117" s="44" t="str">
        <f>IF(LEFT(B117,1)="1",IFERROR(IF(INDEX("",MATCH(B117,单位卡分表!A:A,0))=0,"",INDEX("",MATCH(B117,单位卡分表!A:A,0))),"未找到"),IF(LEFT(B117,1)="2",IFERROR(IF(INDEX(技能卡分表!AA:AA,MATCH(B117,技能卡分表!A:A,0))=0,"",INDEX(技能卡分表!AA:AA,MATCH(B117,技能卡分表!A:A,0))),"未找到"),IF(LEFT(B117,1)="3",IFERROR(IF(INDEX("",MATCH(B117,'永久加成分表（废弃）'!A:A,0))=0,"",INDEX("",MATCH(B117,'永久加成分表（废弃）'!A:A,0))),"未找到"),IF(LEFT(B117,1)="4",IFERROR(IF(INDEX("",MATCH(VALUE(LEFT(B117,4)),组件分表!A:A,0))=0,"",INDEX("",MATCH(VALUE(LEFT(B117,4)),组件分表!A:A,0))),"未找到"),"不匹配"))))</f>
        <v/>
      </c>
      <c r="AB117" s="44">
        <f>IF(LEFT(B117,1)="1",IFERROR(INDEX(单位卡分表!I:I,MATCH(B117,单位卡分表!A:A,0)),"未找到"),IF(LEFT(B117,1)="2",IFERROR(INDEX(技能卡分表!I:I,MATCH(B117,技能卡分表!A:A,0)),"未找到"),IF(LEFT(B117,1)="3",IFERROR(INDEX('永久加成分表（废弃）'!I:I,MATCH(B117,'永久加成分表（废弃）'!A:A,0)),"未找到"),IF(LEFT(B117,1)="4",IFERROR(INDEX(组件分表!I:I,MATCH(VALUE(LEFT(B117,4)),组件分表!A:A,0)),"未找到"),"不匹配"))))</f>
        <v>0</v>
      </c>
      <c r="AC117" s="44" t="str">
        <f>IF(LEFT(B117,1)="1",IF(INDEX(单位卡分表!N:N,MATCH(B117,单位卡分表!A:A,0))=0,"",INDEX(单位卡分表!N:N,MATCH(B117,单位卡分表!A:A,0))),IF(AND(LEFT(B117,1)="4",C117=5),B117*100+1,""))</f>
        <v/>
      </c>
    </row>
    <row r="118" spans="1:29">
      <c r="A118" s="44" t="str">
        <f>IF(卡牌数值表!D118=0,"",卡牌数值表!D118)</f>
        <v/>
      </c>
      <c r="B118" s="44">
        <f>卡牌数值表!C118</f>
        <v>20054</v>
      </c>
      <c r="C118" s="44">
        <f>IF(LEFT(B118,1)="1",IFERROR(INDEX(单位卡分表!C:C,MATCH(B118,单位卡分表!A:A,0)),"未找到"),IF(LEFT(B118,1)="2",IFERROR(INDEX(技能卡分表!C:C,MATCH(B118,技能卡分表!A:A,0)),"未找到"),IF(LEFT(B118,1)="3",IFERROR(INDEX('永久加成分表（废弃）'!C:C,MATCH(B118,'永久加成分表（废弃）'!A:A,0)),"未找到"),IF(LEFT(B118,1)="4",IFERROR(INDEX(组件分表!D:D,MATCH(VALUE(LEFT(B118,4)),组件分表!A:A,0)),"未找到"),"不匹配"))))</f>
        <v>2</v>
      </c>
      <c r="D118" s="44">
        <f>IF(LEFT(B118,1)="1",IFERROR(INDEX(单位卡分表!E:E,MATCH(B118,单位卡分表!A:A,0)),"未找到"),IF(LEFT(B118,1)="2",IFERROR(INDEX(技能卡分表!E:E,MATCH(B118,技能卡分表!A:A,0)),"未找到"),IF(LEFT(B118,1)="3",IFERROR(INDEX('永久加成分表（废弃）'!E:E,MATCH(B118,'永久加成分表（废弃）'!A:A,0)),"未找到"),IF(LEFT(B118,1)="4",IFERROR(IF(INDEX(组件分表!D:D,MATCH(VALUE(LEFT(B118,4)),组件分表!A:A,0))=5,"",INDEX(组件分表!Y:Y,MATCH(VALUE(LEFT(B118,4)),组件分表!A:A,0))),"未找到"),"不匹配"))))</f>
        <v>1</v>
      </c>
      <c r="E118" s="44">
        <f t="shared" si="1"/>
        <v>54</v>
      </c>
      <c r="F118" s="44">
        <f>IF(LEFT(B118,1)="1",IFERROR(INDEX(单位卡分表!AL:AL,MATCH(B118,单位卡分表!A:A,0)),"未找到"),IF(LEFT(B118,1)="2",IFERROR(INDEX(技能卡分表!AJ:AJ,MATCH(B118,技能卡分表!A:A,0)),"未找到"),IF(LEFT(B118,1)="3",IFERROR(INDEX('永久加成分表（废弃）'!AC:AC,MATCH(B118,'永久加成分表（废弃）'!A:A,0)),"未找到"),IF(LEFT(B118,1)="4",IFERROR(IF(INDEX(组件分表!D:D,MATCH(VALUE(LEFT(B118,4)),组件分表!A:A,0))=5,"",INDEX(组件分表!Z:Z,MATCH(VALUE(LEFT(B118,4)),组件分表!A:A,0))),"未找到"),"不匹配"))))</f>
        <v>0</v>
      </c>
      <c r="G118" s="44">
        <f>IF(LEFT($B118,1)="1",IFERROR(INDEX(单位卡分表!F:F,MATCH($B118,单位卡分表!A:A,0)),"未找到"),IF(LEFT($B118,1)="2",IFERROR(INDEX(技能卡分表!F:F,MATCH($B118,技能卡分表!A:A,0)),"未找到"),IF(LEFT($B118,1)="3",IFERROR(INDEX('永久加成分表（废弃）'!F:F,MATCH($B118,'永久加成分表（废弃）'!A:A,0)),"未找到"),IF(LEFT($B118,1)="4",IFERROR(IF(INDEX(组件分表!D:D,MATCH(VALUE(LEFT($B118,4)),组件分表!A:A,0))=5,"",INDEX(组件分表!AA:AA,MATCH(VALUE(LEFT($B118,4)),组件分表!A:A,0))),"未找到"),"不匹配"))))</f>
        <v>1</v>
      </c>
      <c r="H118" s="44">
        <f>IF(LEFT($B118,1)="1",IFERROR(INDEX(单位卡分表!H:H,MATCH($B118,单位卡分表!A:A,0)),"未找到"),IF(LEFT($B118,1)="2",IFERROR(INDEX(技能卡分表!H:H,MATCH($B118,技能卡分表!A:A,0)),"未找到"),IF(LEFT($B118,1)="3",IFERROR(INDEX('永久加成分表（废弃）'!H:H,MATCH($B118,'永久加成分表（废弃）'!A:A,0)),"未找到"),IF(LEFT($B118,1)="4",RIGHT($B118,1),"不匹配"))))</f>
        <v>4</v>
      </c>
      <c r="I118" s="44">
        <f>卡牌数值表!J118</f>
        <v>5</v>
      </c>
      <c r="J118" s="44" t="str">
        <f>IF(卡牌数值表!L118=0,"",卡牌数值表!L118)</f>
        <v/>
      </c>
      <c r="K118" s="44" t="str">
        <f>IF(卡牌数值表!M118=0,"",卡牌数值表!M118)</f>
        <v/>
      </c>
      <c r="L118" s="44">
        <f>IF(卡牌数值表!N118=0,"",卡牌数值表!N118)</f>
        <v>9.87</v>
      </c>
      <c r="M118" s="44">
        <f>IF(卡牌数值表!O118=0,"",卡牌数值表!O118)</f>
        <v>0.5</v>
      </c>
      <c r="N118" s="44">
        <f>IF(卡牌数值表!P118=0,"",卡牌数值表!P118)</f>
        <v>0.1</v>
      </c>
      <c r="O118" s="44">
        <f>IF(卡牌数值表!Q118=0,"",卡牌数值表!Q118)</f>
        <v>0.94</v>
      </c>
      <c r="P118" s="44">
        <f>IF(卡牌数值表!R118=0,"",卡牌数值表!R118)</f>
        <v>0.61</v>
      </c>
      <c r="Q118" s="44">
        <f>IF(卡牌数值表!S118=0,"",卡牌数值表!S118)</f>
        <v>3</v>
      </c>
      <c r="R118" s="44">
        <f>IF(OR(LEFT(B118,1)="1",LEFT(B118,1)="2"),卡牌数值表!H118,IF(AND(LEFT(B118,1)="4",C118&lt;&gt;5),卡牌数值表!H118,IF(LEFT(B118,1)="4","","")))</f>
        <v>200541</v>
      </c>
      <c r="S118" s="44">
        <f>IF(LEFT(B118,1)="1",IFERROR(INDEX(单位卡分表!K:K,MATCH(B118,单位卡分表!A:A,0)),"未找到"),IF(LEFT(B118,1)="2",IFERROR(INDEX(技能卡分表!K:K,MATCH(B118,技能卡分表!A:A,0)),"未找到"),IF(LEFT(B118,1)="3",IFERROR(INDEX('永久加成分表（废弃）'!K:K,MATCH(B118,'永久加成分表（废弃）'!A:A,0)),"未找到"),IF(LEFT(B118,1)="4",IFERROR(IF(INDEX(组件分表!D:D,MATCH(VALUE(LEFT(B118,4)),组件分表!A:A,0))=5,"",INDEX(组件分表!AB:AB,MATCH(VALUE(LEFT(B118,4)),组件分表!A:A,0))),"未找到"),"不匹配"))))</f>
        <v>5</v>
      </c>
      <c r="T118" s="44">
        <f>IF(LEFT(B118,1)="1",IFERROR(INDEX(单位卡分表!L:L,MATCH(B118,单位卡分表!A:A,0)),"未找到"),IF(LEFT(B118,1)="2",IFERROR(INDEX(技能卡分表!L:L,MATCH(B118,技能卡分表!A:A,0)),"未找到"),IF(LEFT(B118,1)="3",IFERROR(INDEX('永久加成分表（废弃）'!L:L,MATCH(B118,'永久加成分表（废弃）'!A:A,0)),"未找到"),IF(LEFT(B118,1)="4",IFERROR(IF(INDEX(组件分表!D:D,MATCH(VALUE(LEFT(B118,4)),组件分表!A:A,0))=5,"",INDEX(组件分表!AC:AC,MATCH(VALUE(LEFT(B118,4)),组件分表!A:A,0))),"未找到"),"不匹配"))))</f>
        <v>5</v>
      </c>
      <c r="U118" s="44"/>
      <c r="V118" s="44"/>
      <c r="W118" s="44" t="str">
        <f>IF(LEFT(B118,1)="1",IFERROR(IF(INDEX(单位卡分表!W:W,MATCH(B118,单位卡分表!A:A,0))=0,"",INDEX(单位卡分表!W:W,MATCH(B118,单位卡分表!A:A,0))),"未找到"),IF(LEFT(B118,1)="2",IFERROR(IF(INDEX(技能卡分表!W:W,MATCH(B118,技能卡分表!A:A,0))=0,"",INDEX(技能卡分表!W:W,MATCH(B118,技能卡分表!A:A,0))),"未找到"),IF(LEFT(B118,1)="3",IFERROR(IF(INDEX('永久加成分表（废弃）'!U:U,MATCH(B118,'永久加成分表（废弃）'!A:A,0))=0,"",INDEX('永久加成分表（废弃）'!U:U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X118" s="44" t="str">
        <f>IF(LEFT(B118,1)="1",IFERROR(IF(INDEX(单位卡分表!X:X,MATCH(B118,单位卡分表!A:A,0))=0,"",INDEX(单位卡分表!X:X,MATCH(B118,单位卡分表!A:A,0))),"未找到"),IF(LEFT(B118,1)="2",IFERROR(IF(INDEX(技能卡分表!X:X,MATCH(B118,技能卡分表!A:A,0))=0,"",INDEX(技能卡分表!X:X,MATCH(B118,技能卡分表!A:A,0))),"未找到"),IF(LEFT(B118,1)="3",IFERROR(IF(INDEX('永久加成分表（废弃）'!V:V,MATCH(B118,'永久加成分表（废弃）'!A:A,0))=0,"",INDEX('永久加成分表（废弃）'!V:V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Y118" s="44" t="str">
        <f>IF(LEFT(B118,1)="1",IFERROR(IF(INDEX(单位卡分表!Y:Y,MATCH(B118,单位卡分表!A:A,0))=0,"",INDEX(单位卡分表!Y:Y,MATCH(B118,单位卡分表!A:A,0))),"未找到"),IF(LEFT(B118,1)="2",IFERROR(IF(INDEX(技能卡分表!Y:Y,MATCH(B118,技能卡分表!A:A,0))=0,"",INDEX(技能卡分表!Y:Y,MATCH(B118,技能卡分表!A:A,0))),"未找到"),IF(LEFT(B118,1)="3",IFERROR(IF(INDEX('永久加成分表（废弃）'!W:W,MATCH(B118,'永久加成分表（废弃）'!A:A,0))=0,"",INDEX('永久加成分表（废弃）'!W:W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Z118" s="44" t="str">
        <f>IF(LEFT(B118,1)="1",IFERROR(IF(INDEX("",MATCH(B118,单位卡分表!A:A,0))=0,"",INDEX("",MATCH(B118,单位卡分表!A:A,0))),"未找到"),IF(LEFT(B118,1)="2",IFERROR(IF(INDEX(技能卡分表!Z:Z,MATCH(B118,技能卡分表!A:A,0))=0,"",INDEX(技能卡分表!Z:Z,MATCH(B118,技能卡分表!A:A,0))),"未找到"),IF(LEFT(B118,1)="3",IFERROR(IF(INDEX('永久加成分表（废弃）'!X:X,MATCH(B118,'永久加成分表（废弃）'!A:A,0))=0,"",INDEX('永久加成分表（废弃）'!X:X,MATCH(B118,'永久加成分表（废弃）'!A:A,0))),"未找到"),IF(LEFT(B118,1)="4",IFERROR(IF(INDEX(组件分表!U:U,MATCH(VALUE(LEFT(B118,4)),组件分表!A:A,0))=0,"",INDEX(组件分表!U:U,MATCH(VALUE(LEFT(B118,4)),组件分表!A:A,0))),"未找到"),"不匹配"))))</f>
        <v/>
      </c>
      <c r="AA118" s="44" t="str">
        <f>IF(LEFT(B118,1)="1",IFERROR(IF(INDEX("",MATCH(B118,单位卡分表!A:A,0))=0,"",INDEX("",MATCH(B118,单位卡分表!A:A,0))),"未找到"),IF(LEFT(B118,1)="2",IFERROR(IF(INDEX(技能卡分表!AA:AA,MATCH(B118,技能卡分表!A:A,0))=0,"",INDEX(技能卡分表!AA:AA,MATCH(B118,技能卡分表!A:A,0))),"未找到"),IF(LEFT(B118,1)="3",IFERROR(IF(INDEX("",MATCH(B118,'永久加成分表（废弃）'!A:A,0))=0,"",INDEX("",MATCH(B118,'永久加成分表（废弃）'!A:A,0))),"未找到"),IF(LEFT(B118,1)="4",IFERROR(IF(INDEX("",MATCH(VALUE(LEFT(B118,4)),组件分表!A:A,0))=0,"",INDEX("",MATCH(VALUE(LEFT(B118,4)),组件分表!A:A,0))),"未找到"),"不匹配"))))</f>
        <v/>
      </c>
      <c r="AB118" s="44">
        <f>IF(LEFT(B118,1)="1",IFERROR(INDEX(单位卡分表!I:I,MATCH(B118,单位卡分表!A:A,0)),"未找到"),IF(LEFT(B118,1)="2",IFERROR(INDEX(技能卡分表!I:I,MATCH(B118,技能卡分表!A:A,0)),"未找到"),IF(LEFT(B118,1)="3",IFERROR(INDEX('永久加成分表（废弃）'!I:I,MATCH(B118,'永久加成分表（废弃）'!A:A,0)),"未找到"),IF(LEFT(B118,1)="4",IFERROR(INDEX(组件分表!I:I,MATCH(VALUE(LEFT(B118,4)),组件分表!A:A,0)),"未找到"),"不匹配"))))</f>
        <v>3</v>
      </c>
      <c r="AC118" s="44" t="str">
        <f>IF(LEFT(B118,1)="1",IF(INDEX(单位卡分表!N:N,MATCH(B118,单位卡分表!A:A,0))=0,"",INDEX(单位卡分表!N:N,MATCH(B118,单位卡分表!A:A,0))),IF(AND(LEFT(B118,1)="4",C118=5),B118*100+1,""))</f>
        <v/>
      </c>
    </row>
    <row r="119" spans="1:29">
      <c r="A119" s="44" t="str">
        <f>IF(卡牌数值表!D119=0,"",卡牌数值表!D119)</f>
        <v>##</v>
      </c>
      <c r="B119" s="44">
        <f>卡牌数值表!C119</f>
        <v>20055</v>
      </c>
      <c r="C119" s="44">
        <f>IF(LEFT(B119,1)="1",IFERROR(INDEX(单位卡分表!C:C,MATCH(B119,单位卡分表!A:A,0)),"未找到"),IF(LEFT(B119,1)="2",IFERROR(INDEX(技能卡分表!C:C,MATCH(B119,技能卡分表!A:A,0)),"未找到"),IF(LEFT(B119,1)="3",IFERROR(INDEX('永久加成分表（废弃）'!C:C,MATCH(B119,'永久加成分表（废弃）'!A:A,0)),"未找到"),IF(LEFT(B119,1)="4",IFERROR(INDEX(组件分表!D:D,MATCH(VALUE(LEFT(B119,4)),组件分表!A:A,0)),"未找到"),"不匹配"))))</f>
        <v>2</v>
      </c>
      <c r="D119" s="44">
        <f>IF(LEFT(B119,1)="1",IFERROR(INDEX(单位卡分表!E:E,MATCH(B119,单位卡分表!A:A,0)),"未找到"),IF(LEFT(B119,1)="2",IFERROR(INDEX(技能卡分表!E:E,MATCH(B119,技能卡分表!A:A,0)),"未找到"),IF(LEFT(B119,1)="3",IFERROR(INDEX('永久加成分表（废弃）'!E:E,MATCH(B119,'永久加成分表（废弃）'!A:A,0)),"未找到"),IF(LEFT(B119,1)="4",IFERROR(IF(INDEX(组件分表!D:D,MATCH(VALUE(LEFT(B119,4)),组件分表!A:A,0))=5,"",INDEX(组件分表!Y:Y,MATCH(VALUE(LEFT(B119,4)),组件分表!A:A,0))),"未找到"),"不匹配"))))</f>
        <v>1</v>
      </c>
      <c r="E119" s="44">
        <f t="shared" si="1"/>
        <v>55</v>
      </c>
      <c r="F119" s="44">
        <f>IF(LEFT(B119,1)="1",IFERROR(INDEX(单位卡分表!AL:AL,MATCH(B119,单位卡分表!A:A,0)),"未找到"),IF(LEFT(B119,1)="2",IFERROR(INDEX(技能卡分表!AJ:AJ,MATCH(B119,技能卡分表!A:A,0)),"未找到"),IF(LEFT(B119,1)="3",IFERROR(INDEX('永久加成分表（废弃）'!AC:AC,MATCH(B119,'永久加成分表（废弃）'!A:A,0)),"未找到"),IF(LEFT(B119,1)="4",IFERROR(IF(INDEX(组件分表!D:D,MATCH(VALUE(LEFT(B119,4)),组件分表!A:A,0))=5,"",INDEX(组件分表!Z:Z,MATCH(VALUE(LEFT(B119,4)),组件分表!A:A,0))),"未找到"),"不匹配"))))</f>
        <v>1</v>
      </c>
      <c r="G119" s="44">
        <f>IF(LEFT($B119,1)="1",IFERROR(INDEX(单位卡分表!F:F,MATCH($B119,单位卡分表!A:A,0)),"未找到"),IF(LEFT($B119,1)="2",IFERROR(INDEX(技能卡分表!F:F,MATCH($B119,技能卡分表!A:A,0)),"未找到"),IF(LEFT($B119,1)="3",IFERROR(INDEX('永久加成分表（废弃）'!F:F,MATCH($B119,'永久加成分表（废弃）'!A:A,0)),"未找到"),IF(LEFT($B119,1)="4",IFERROR(IF(INDEX(组件分表!D:D,MATCH(VALUE(LEFT($B119,4)),组件分表!A:A,0))=5,"",INDEX(组件分表!AA:AA,MATCH(VALUE(LEFT($B119,4)),组件分表!A:A,0))),"未找到"),"不匹配"))))</f>
        <v>4</v>
      </c>
      <c r="H119" s="44">
        <f>IF(LEFT($B119,1)="1",IFERROR(INDEX(单位卡分表!H:H,MATCH($B119,单位卡分表!A:A,0)),"未找到"),IF(LEFT($B119,1)="2",IFERROR(INDEX(技能卡分表!H:H,MATCH($B119,技能卡分表!A:A,0)),"未找到"),IF(LEFT($B119,1)="3",IFERROR(INDEX('永久加成分表（废弃）'!H:H,MATCH($B119,'永久加成分表（废弃）'!A:A,0)),"未找到"),IF(LEFT($B119,1)="4",RIGHT($B119,1),"不匹配"))))</f>
        <v>3</v>
      </c>
      <c r="I119" s="44">
        <f>卡牌数值表!J119</f>
        <v>0</v>
      </c>
      <c r="J119" s="44" t="str">
        <f>IF(卡牌数值表!L119=0,"",卡牌数值表!L119)</f>
        <v/>
      </c>
      <c r="K119" s="44" t="str">
        <f>IF(卡牌数值表!M119=0,"",卡牌数值表!M119)</f>
        <v/>
      </c>
      <c r="L119" s="44">
        <f>IF(卡牌数值表!N119=0,"",卡牌数值表!N119)</f>
        <v>4</v>
      </c>
      <c r="M119" s="44">
        <f>IF(卡牌数值表!O119=0,"",卡牌数值表!O119)</f>
        <v>0.5</v>
      </c>
      <c r="N119" s="44">
        <f>IF(卡牌数值表!P119=0,"",卡牌数值表!P119)</f>
        <v>0.1</v>
      </c>
      <c r="O119" s="44">
        <f>IF(卡牌数值表!Q119=0,"",卡牌数值表!Q119)</f>
        <v>0.94</v>
      </c>
      <c r="P119" s="44">
        <f>IF(卡牌数值表!R119=0,"",卡牌数值表!R119)</f>
        <v>0.61</v>
      </c>
      <c r="Q119" s="44">
        <f>IF(卡牌数值表!S119=0,"",卡牌数值表!S119)</f>
        <v>3</v>
      </c>
      <c r="R119" s="44">
        <f>IF(OR(LEFT(B119,1)="1",LEFT(B119,1)="2"),卡牌数值表!H119,IF(AND(LEFT(B119,1)="4",C119&lt;&gt;5),卡牌数值表!H119,IF(LEFT(B119,1)="4","","")))</f>
        <v>200551</v>
      </c>
      <c r="S119" s="44">
        <f>IF(LEFT(B119,1)="1",IFERROR(INDEX(单位卡分表!K:K,MATCH(B119,单位卡分表!A:A,0)),"未找到"),IF(LEFT(B119,1)="2",IFERROR(INDEX(技能卡分表!K:K,MATCH(B119,技能卡分表!A:A,0)),"未找到"),IF(LEFT(B119,1)="3",IFERROR(INDEX('永久加成分表（废弃）'!K:K,MATCH(B119,'永久加成分表（废弃）'!A:A,0)),"未找到"),IF(LEFT(B119,1)="4",IFERROR(IF(INDEX(组件分表!D:D,MATCH(VALUE(LEFT(B119,4)),组件分表!A:A,0))=5,"",INDEX(组件分表!AB:AB,MATCH(VALUE(LEFT(B119,4)),组件分表!A:A,0))),"未找到"),"不匹配"))))</f>
        <v>3</v>
      </c>
      <c r="T119" s="44">
        <f>IF(LEFT(B119,1)="1",IFERROR(INDEX(单位卡分表!L:L,MATCH(B119,单位卡分表!A:A,0)),"未找到"),IF(LEFT(B119,1)="2",IFERROR(INDEX(技能卡分表!L:L,MATCH(B119,技能卡分表!A:A,0)),"未找到"),IF(LEFT(B119,1)="3",IFERROR(INDEX('永久加成分表（废弃）'!L:L,MATCH(B119,'永久加成分表（废弃）'!A:A,0)),"未找到"),IF(LEFT(B119,1)="4",IFERROR(IF(INDEX(组件分表!D:D,MATCH(VALUE(LEFT(B119,4)),组件分表!A:A,0))=5,"",INDEX(组件分表!AC:AC,MATCH(VALUE(LEFT(B119,4)),组件分表!A:A,0))),"未找到"),"不匹配"))))</f>
        <v>8</v>
      </c>
      <c r="U119" s="44"/>
      <c r="V119" s="44"/>
      <c r="W119" s="44" t="str">
        <f>IF(LEFT(B119,1)="1",IFERROR(IF(INDEX(单位卡分表!W:W,MATCH(B119,单位卡分表!A:A,0))=0,"",INDEX(单位卡分表!W:W,MATCH(B119,单位卡分表!A:A,0))),"未找到"),IF(LEFT(B119,1)="2",IFERROR(IF(INDEX(技能卡分表!W:W,MATCH(B119,技能卡分表!A:A,0))=0,"",INDEX(技能卡分表!W:W,MATCH(B119,技能卡分表!A:A,0))),"未找到"),IF(LEFT(B119,1)="3",IFERROR(IF(INDEX('永久加成分表（废弃）'!U:U,MATCH(B119,'永久加成分表（废弃）'!A:A,0))=0,"",INDEX('永久加成分表（废弃）'!U:U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X119" s="44" t="str">
        <f>IF(LEFT(B119,1)="1",IFERROR(IF(INDEX(单位卡分表!X:X,MATCH(B119,单位卡分表!A:A,0))=0,"",INDEX(单位卡分表!X:X,MATCH(B119,单位卡分表!A:A,0))),"未找到"),IF(LEFT(B119,1)="2",IFERROR(IF(INDEX(技能卡分表!X:X,MATCH(B119,技能卡分表!A:A,0))=0,"",INDEX(技能卡分表!X:X,MATCH(B119,技能卡分表!A:A,0))),"未找到"),IF(LEFT(B119,1)="3",IFERROR(IF(INDEX('永久加成分表（废弃）'!V:V,MATCH(B119,'永久加成分表（废弃）'!A:A,0))=0,"",INDEX('永久加成分表（废弃）'!V:V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Y119" s="44" t="str">
        <f>IF(LEFT(B119,1)="1",IFERROR(IF(INDEX(单位卡分表!Y:Y,MATCH(B119,单位卡分表!A:A,0))=0,"",INDEX(单位卡分表!Y:Y,MATCH(B119,单位卡分表!A:A,0))),"未找到"),IF(LEFT(B119,1)="2",IFERROR(IF(INDEX(技能卡分表!Y:Y,MATCH(B119,技能卡分表!A:A,0))=0,"",INDEX(技能卡分表!Y:Y,MATCH(B119,技能卡分表!A:A,0))),"未找到"),IF(LEFT(B119,1)="3",IFERROR(IF(INDEX('永久加成分表（废弃）'!W:W,MATCH(B119,'永久加成分表（废弃）'!A:A,0))=0,"",INDEX('永久加成分表（废弃）'!W:W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Z119" s="44" t="str">
        <f>IF(LEFT(B119,1)="1",IFERROR(IF(INDEX("",MATCH(B119,单位卡分表!A:A,0))=0,"",INDEX("",MATCH(B119,单位卡分表!A:A,0))),"未找到"),IF(LEFT(B119,1)="2",IFERROR(IF(INDEX(技能卡分表!Z:Z,MATCH(B119,技能卡分表!A:A,0))=0,"",INDEX(技能卡分表!Z:Z,MATCH(B119,技能卡分表!A:A,0))),"未找到"),IF(LEFT(B119,1)="3",IFERROR(IF(INDEX('永久加成分表（废弃）'!X:X,MATCH(B119,'永久加成分表（废弃）'!A:A,0))=0,"",INDEX('永久加成分表（废弃）'!X:X,MATCH(B119,'永久加成分表（废弃）'!A:A,0))),"未找到"),IF(LEFT(B119,1)="4",IFERROR(IF(INDEX(组件分表!U:U,MATCH(VALUE(LEFT(B119,4)),组件分表!A:A,0))=0,"",INDEX(组件分表!U:U,MATCH(VALUE(LEFT(B119,4)),组件分表!A:A,0))),"未找到"),"不匹配"))))</f>
        <v/>
      </c>
      <c r="AA119" s="44" t="str">
        <f>IF(LEFT(B119,1)="1",IFERROR(IF(INDEX("",MATCH(B119,单位卡分表!A:A,0))=0,"",INDEX("",MATCH(B119,单位卡分表!A:A,0))),"未找到"),IF(LEFT(B119,1)="2",IFERROR(IF(INDEX(技能卡分表!AA:AA,MATCH(B119,技能卡分表!A:A,0))=0,"",INDEX(技能卡分表!AA:AA,MATCH(B119,技能卡分表!A:A,0))),"未找到"),IF(LEFT(B119,1)="3",IFERROR(IF(INDEX("",MATCH(B119,'永久加成分表（废弃）'!A:A,0))=0,"",INDEX("",MATCH(B119,'永久加成分表（废弃）'!A:A,0))),"未找到"),IF(LEFT(B119,1)="4",IFERROR(IF(INDEX("",MATCH(VALUE(LEFT(B119,4)),组件分表!A:A,0))=0,"",INDEX("",MATCH(VALUE(LEFT(B119,4)),组件分表!A:A,0))),"未找到"),"不匹配"))))</f>
        <v/>
      </c>
      <c r="AB119" s="44">
        <f>IF(LEFT(B119,1)="1",IFERROR(INDEX(单位卡分表!I:I,MATCH(B119,单位卡分表!A:A,0)),"未找到"),IF(LEFT(B119,1)="2",IFERROR(INDEX(技能卡分表!I:I,MATCH(B119,技能卡分表!A:A,0)),"未找到"),IF(LEFT(B119,1)="3",IFERROR(INDEX('永久加成分表（废弃）'!I:I,MATCH(B119,'永久加成分表（废弃）'!A:A,0)),"未找到"),IF(LEFT(B119,1)="4",IFERROR(INDEX(组件分表!I:I,MATCH(VALUE(LEFT(B119,4)),组件分表!A:A,0)),"未找到"),"不匹配"))))</f>
        <v>0</v>
      </c>
      <c r="AC119" s="44" t="str">
        <f>IF(LEFT(B119,1)="1",IF(INDEX(单位卡分表!N:N,MATCH(B119,单位卡分表!A:A,0))=0,"",INDEX(单位卡分表!N:N,MATCH(B119,单位卡分表!A:A,0))),IF(AND(LEFT(B119,1)="4",C119=5),B119*100+1,""))</f>
        <v/>
      </c>
    </row>
    <row r="120" spans="1:29">
      <c r="A120" s="44" t="str">
        <f>IF(卡牌数值表!D120=0,"",卡牌数值表!D120)</f>
        <v>##</v>
      </c>
      <c r="B120" s="44">
        <f>卡牌数值表!C120</f>
        <v>20056</v>
      </c>
      <c r="C120" s="44">
        <f>IF(LEFT(B120,1)="1",IFERROR(INDEX(单位卡分表!C:C,MATCH(B120,单位卡分表!A:A,0)),"未找到"),IF(LEFT(B120,1)="2",IFERROR(INDEX(技能卡分表!C:C,MATCH(B120,技能卡分表!A:A,0)),"未找到"),IF(LEFT(B120,1)="3",IFERROR(INDEX('永久加成分表（废弃）'!C:C,MATCH(B120,'永久加成分表（废弃）'!A:A,0)),"未找到"),IF(LEFT(B120,1)="4",IFERROR(INDEX(组件分表!D:D,MATCH(VALUE(LEFT(B120,4)),组件分表!A:A,0)),"未找到"),"不匹配"))))</f>
        <v>2</v>
      </c>
      <c r="D120" s="44">
        <f>IF(LEFT(B120,1)="1",IFERROR(INDEX(单位卡分表!E:E,MATCH(B120,单位卡分表!A:A,0)),"未找到"),IF(LEFT(B120,1)="2",IFERROR(INDEX(技能卡分表!E:E,MATCH(B120,技能卡分表!A:A,0)),"未找到"),IF(LEFT(B120,1)="3",IFERROR(INDEX('永久加成分表（废弃）'!E:E,MATCH(B120,'永久加成分表（废弃）'!A:A,0)),"未找到"),IF(LEFT(B120,1)="4",IFERROR(IF(INDEX(组件分表!D:D,MATCH(VALUE(LEFT(B120,4)),组件分表!A:A,0))=5,"",INDEX(组件分表!Y:Y,MATCH(VALUE(LEFT(B120,4)),组件分表!A:A,0))),"未找到"),"不匹配"))))</f>
        <v>1</v>
      </c>
      <c r="E120" s="44">
        <f t="shared" si="1"/>
        <v>56</v>
      </c>
      <c r="F120" s="44">
        <f>IF(LEFT(B120,1)="1",IFERROR(INDEX(单位卡分表!AL:AL,MATCH(B120,单位卡分表!A:A,0)),"未找到"),IF(LEFT(B120,1)="2",IFERROR(INDEX(技能卡分表!AJ:AJ,MATCH(B120,技能卡分表!A:A,0)),"未找到"),IF(LEFT(B120,1)="3",IFERROR(INDEX('永久加成分表（废弃）'!AC:AC,MATCH(B120,'永久加成分表（废弃）'!A:A,0)),"未找到"),IF(LEFT(B120,1)="4",IFERROR(IF(INDEX(组件分表!D:D,MATCH(VALUE(LEFT(B120,4)),组件分表!A:A,0))=5,"",INDEX(组件分表!Z:Z,MATCH(VALUE(LEFT(B120,4)),组件分表!A:A,0))),"未找到"),"不匹配"))))</f>
        <v>1</v>
      </c>
      <c r="G120" s="44">
        <f>IF(LEFT($B120,1)="1",IFERROR(INDEX(单位卡分表!F:F,MATCH($B120,单位卡分表!A:A,0)),"未找到"),IF(LEFT($B120,1)="2",IFERROR(INDEX(技能卡分表!F:F,MATCH($B120,技能卡分表!A:A,0)),"未找到"),IF(LEFT($B120,1)="3",IFERROR(INDEX('永久加成分表（废弃）'!F:F,MATCH($B120,'永久加成分表（废弃）'!A:A,0)),"未找到"),IF(LEFT($B120,1)="4",IFERROR(IF(INDEX(组件分表!D:D,MATCH(VALUE(LEFT($B120,4)),组件分表!A:A,0))=5,"",INDEX(组件分表!AA:AA,MATCH(VALUE(LEFT($B120,4)),组件分表!A:A,0))),"未找到"),"不匹配"))))</f>
        <v>4</v>
      </c>
      <c r="H120" s="44">
        <f>IF(LEFT($B120,1)="1",IFERROR(INDEX(单位卡分表!H:H,MATCH($B120,单位卡分表!A:A,0)),"未找到"),IF(LEFT($B120,1)="2",IFERROR(INDEX(技能卡分表!H:H,MATCH($B120,技能卡分表!A:A,0)),"未找到"),IF(LEFT($B120,1)="3",IFERROR(INDEX('永久加成分表（废弃）'!H:H,MATCH($B120,'永久加成分表（废弃）'!A:A,0)),"未找到"),IF(LEFT($B120,1)="4",RIGHT($B120,1),"不匹配"))))</f>
        <v>3</v>
      </c>
      <c r="I120" s="44">
        <f>卡牌数值表!J120</f>
        <v>0</v>
      </c>
      <c r="J120" s="44" t="str">
        <f>IF(卡牌数值表!L120=0,"",卡牌数值表!L120)</f>
        <v/>
      </c>
      <c r="K120" s="44" t="str">
        <f>IF(卡牌数值表!M120=0,"",卡牌数值表!M120)</f>
        <v/>
      </c>
      <c r="L120" s="44">
        <f>IF(卡牌数值表!N120=0,"",卡牌数值表!N120)</f>
        <v>4</v>
      </c>
      <c r="M120" s="44">
        <f>IF(卡牌数值表!O120=0,"",卡牌数值表!O120)</f>
        <v>0.5</v>
      </c>
      <c r="N120" s="44">
        <f>IF(卡牌数值表!P120=0,"",卡牌数值表!P120)</f>
        <v>0.1</v>
      </c>
      <c r="O120" s="44">
        <f>IF(卡牌数值表!Q120=0,"",卡牌数值表!Q120)</f>
        <v>0.94</v>
      </c>
      <c r="P120" s="44">
        <f>IF(卡牌数值表!R120=0,"",卡牌数值表!R120)</f>
        <v>0.61</v>
      </c>
      <c r="Q120" s="44">
        <f>IF(卡牌数值表!S120=0,"",卡牌数值表!S120)</f>
        <v>3</v>
      </c>
      <c r="R120" s="44">
        <f>IF(OR(LEFT(B120,1)="1",LEFT(B120,1)="2"),卡牌数值表!H120,IF(AND(LEFT(B120,1)="4",C120&lt;&gt;5),卡牌数值表!H120,IF(LEFT(B120,1)="4","","")))</f>
        <v>200561</v>
      </c>
      <c r="S120" s="44">
        <f>IF(LEFT(B120,1)="1",IFERROR(INDEX(单位卡分表!K:K,MATCH(B120,单位卡分表!A:A,0)),"未找到"),IF(LEFT(B120,1)="2",IFERROR(INDEX(技能卡分表!K:K,MATCH(B120,技能卡分表!A:A,0)),"未找到"),IF(LEFT(B120,1)="3",IFERROR(INDEX('永久加成分表（废弃）'!K:K,MATCH(B120,'永久加成分表（废弃）'!A:A,0)),"未找到"),IF(LEFT(B120,1)="4",IFERROR(IF(INDEX(组件分表!D:D,MATCH(VALUE(LEFT(B120,4)),组件分表!A:A,0))=5,"",INDEX(组件分表!AB:AB,MATCH(VALUE(LEFT(B120,4)),组件分表!A:A,0))),"未找到"),"不匹配"))))</f>
        <v>3</v>
      </c>
      <c r="T120" s="44">
        <f>IF(LEFT(B120,1)="1",IFERROR(INDEX(单位卡分表!L:L,MATCH(B120,单位卡分表!A:A,0)),"未找到"),IF(LEFT(B120,1)="2",IFERROR(INDEX(技能卡分表!L:L,MATCH(B120,技能卡分表!A:A,0)),"未找到"),IF(LEFT(B120,1)="3",IFERROR(INDEX('永久加成分表（废弃）'!L:L,MATCH(B120,'永久加成分表（废弃）'!A:A,0)),"未找到"),IF(LEFT(B120,1)="4",IFERROR(IF(INDEX(组件分表!D:D,MATCH(VALUE(LEFT(B120,4)),组件分表!A:A,0))=5,"",INDEX(组件分表!AC:AC,MATCH(VALUE(LEFT(B120,4)),组件分表!A:A,0))),"未找到"),"不匹配"))))</f>
        <v>8</v>
      </c>
      <c r="U120" s="44"/>
      <c r="V120" s="44"/>
      <c r="W120" s="44" t="str">
        <f>IF(LEFT(B120,1)="1",IFERROR(IF(INDEX(单位卡分表!W:W,MATCH(B120,单位卡分表!A:A,0))=0,"",INDEX(单位卡分表!W:W,MATCH(B120,单位卡分表!A:A,0))),"未找到"),IF(LEFT(B120,1)="2",IFERROR(IF(INDEX(技能卡分表!W:W,MATCH(B120,技能卡分表!A:A,0))=0,"",INDEX(技能卡分表!W:W,MATCH(B120,技能卡分表!A:A,0))),"未找到"),IF(LEFT(B120,1)="3",IFERROR(IF(INDEX('永久加成分表（废弃）'!U:U,MATCH(B120,'永久加成分表（废弃）'!A:A,0))=0,"",INDEX('永久加成分表（废弃）'!U:U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X120" s="44" t="str">
        <f>IF(LEFT(B120,1)="1",IFERROR(IF(INDEX(单位卡分表!X:X,MATCH(B120,单位卡分表!A:A,0))=0,"",INDEX(单位卡分表!X:X,MATCH(B120,单位卡分表!A:A,0))),"未找到"),IF(LEFT(B120,1)="2",IFERROR(IF(INDEX(技能卡分表!X:X,MATCH(B120,技能卡分表!A:A,0))=0,"",INDEX(技能卡分表!X:X,MATCH(B120,技能卡分表!A:A,0))),"未找到"),IF(LEFT(B120,1)="3",IFERROR(IF(INDEX('永久加成分表（废弃）'!V:V,MATCH(B120,'永久加成分表（废弃）'!A:A,0))=0,"",INDEX('永久加成分表（废弃）'!V:V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Y120" s="44" t="str">
        <f>IF(LEFT(B120,1)="1",IFERROR(IF(INDEX(单位卡分表!Y:Y,MATCH(B120,单位卡分表!A:A,0))=0,"",INDEX(单位卡分表!Y:Y,MATCH(B120,单位卡分表!A:A,0))),"未找到"),IF(LEFT(B120,1)="2",IFERROR(IF(INDEX(技能卡分表!Y:Y,MATCH(B120,技能卡分表!A:A,0))=0,"",INDEX(技能卡分表!Y:Y,MATCH(B120,技能卡分表!A:A,0))),"未找到"),IF(LEFT(B120,1)="3",IFERROR(IF(INDEX('永久加成分表（废弃）'!W:W,MATCH(B120,'永久加成分表（废弃）'!A:A,0))=0,"",INDEX('永久加成分表（废弃）'!W:W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Z120" s="44" t="str">
        <f>IF(LEFT(B120,1)="1",IFERROR(IF(INDEX("",MATCH(B120,单位卡分表!A:A,0))=0,"",INDEX("",MATCH(B120,单位卡分表!A:A,0))),"未找到"),IF(LEFT(B120,1)="2",IFERROR(IF(INDEX(技能卡分表!Z:Z,MATCH(B120,技能卡分表!A:A,0))=0,"",INDEX(技能卡分表!Z:Z,MATCH(B120,技能卡分表!A:A,0))),"未找到"),IF(LEFT(B120,1)="3",IFERROR(IF(INDEX('永久加成分表（废弃）'!X:X,MATCH(B120,'永久加成分表（废弃）'!A:A,0))=0,"",INDEX('永久加成分表（废弃）'!X:X,MATCH(B120,'永久加成分表（废弃）'!A:A,0))),"未找到"),IF(LEFT(B120,1)="4",IFERROR(IF(INDEX(组件分表!U:U,MATCH(VALUE(LEFT(B120,4)),组件分表!A:A,0))=0,"",INDEX(组件分表!U:U,MATCH(VALUE(LEFT(B120,4)),组件分表!A:A,0))),"未找到"),"不匹配"))))</f>
        <v/>
      </c>
      <c r="AA120" s="44" t="str">
        <f>IF(LEFT(B120,1)="1",IFERROR(IF(INDEX("",MATCH(B120,单位卡分表!A:A,0))=0,"",INDEX("",MATCH(B120,单位卡分表!A:A,0))),"未找到"),IF(LEFT(B120,1)="2",IFERROR(IF(INDEX(技能卡分表!AA:AA,MATCH(B120,技能卡分表!A:A,0))=0,"",INDEX(技能卡分表!AA:AA,MATCH(B120,技能卡分表!A:A,0))),"未找到"),IF(LEFT(B120,1)="3",IFERROR(IF(INDEX("",MATCH(B120,'永久加成分表（废弃）'!A:A,0))=0,"",INDEX("",MATCH(B120,'永久加成分表（废弃）'!A:A,0))),"未找到"),IF(LEFT(B120,1)="4",IFERROR(IF(INDEX("",MATCH(VALUE(LEFT(B120,4)),组件分表!A:A,0))=0,"",INDEX("",MATCH(VALUE(LEFT(B120,4)),组件分表!A:A,0))),"未找到"),"不匹配"))))</f>
        <v/>
      </c>
      <c r="AB120" s="44">
        <f>IF(LEFT(B120,1)="1",IFERROR(INDEX(单位卡分表!I:I,MATCH(B120,单位卡分表!A:A,0)),"未找到"),IF(LEFT(B120,1)="2",IFERROR(INDEX(技能卡分表!I:I,MATCH(B120,技能卡分表!A:A,0)),"未找到"),IF(LEFT(B120,1)="3",IFERROR(INDEX('永久加成分表（废弃）'!I:I,MATCH(B120,'永久加成分表（废弃）'!A:A,0)),"未找到"),IF(LEFT(B120,1)="4",IFERROR(INDEX(组件分表!I:I,MATCH(VALUE(LEFT(B120,4)),组件分表!A:A,0)),"未找到"),"不匹配"))))</f>
        <v>1</v>
      </c>
      <c r="AC120" s="44" t="str">
        <f>IF(LEFT(B120,1)="1",IF(INDEX(单位卡分表!N:N,MATCH(B120,单位卡分表!A:A,0))=0,"",INDEX(单位卡分表!N:N,MATCH(B120,单位卡分表!A:A,0))),IF(AND(LEFT(B120,1)="4",C120=5),B120*100+1,""))</f>
        <v/>
      </c>
    </row>
    <row r="121" spans="1:29">
      <c r="A121" s="44" t="str">
        <f>IF(卡牌数值表!D121=0,"",卡牌数值表!D121)</f>
        <v>##</v>
      </c>
      <c r="B121" s="44">
        <f>卡牌数值表!C121</f>
        <v>20057</v>
      </c>
      <c r="C121" s="44">
        <f>IF(LEFT(B121,1)="1",IFERROR(INDEX(单位卡分表!C:C,MATCH(B121,单位卡分表!A:A,0)),"未找到"),IF(LEFT(B121,1)="2",IFERROR(INDEX(技能卡分表!C:C,MATCH(B121,技能卡分表!A:A,0)),"未找到"),IF(LEFT(B121,1)="3",IFERROR(INDEX('永久加成分表（废弃）'!C:C,MATCH(B121,'永久加成分表（废弃）'!A:A,0)),"未找到"),IF(LEFT(B121,1)="4",IFERROR(INDEX(组件分表!D:D,MATCH(VALUE(LEFT(B121,4)),组件分表!A:A,0)),"未找到"),"不匹配"))))</f>
        <v>2</v>
      </c>
      <c r="D121" s="44">
        <f>IF(LEFT(B121,1)="1",IFERROR(INDEX(单位卡分表!E:E,MATCH(B121,单位卡分表!A:A,0)),"未找到"),IF(LEFT(B121,1)="2",IFERROR(INDEX(技能卡分表!E:E,MATCH(B121,技能卡分表!A:A,0)),"未找到"),IF(LEFT(B121,1)="3",IFERROR(INDEX('永久加成分表（废弃）'!E:E,MATCH(B121,'永久加成分表（废弃）'!A:A,0)),"未找到"),IF(LEFT(B121,1)="4",IFERROR(IF(INDEX(组件分表!D:D,MATCH(VALUE(LEFT(B121,4)),组件分表!A:A,0))=5,"",INDEX(组件分表!Y:Y,MATCH(VALUE(LEFT(B121,4)),组件分表!A:A,0))),"未找到"),"不匹配"))))</f>
        <v>1</v>
      </c>
      <c r="E121" s="44">
        <f t="shared" si="1"/>
        <v>57</v>
      </c>
      <c r="F121" s="44">
        <f>IF(LEFT(B121,1)="1",IFERROR(INDEX(单位卡分表!AL:AL,MATCH(B121,单位卡分表!A:A,0)),"未找到"),IF(LEFT(B121,1)="2",IFERROR(INDEX(技能卡分表!AJ:AJ,MATCH(B121,技能卡分表!A:A,0)),"未找到"),IF(LEFT(B121,1)="3",IFERROR(INDEX('永久加成分表（废弃）'!AC:AC,MATCH(B121,'永久加成分表（废弃）'!A:A,0)),"未找到"),IF(LEFT(B121,1)="4",IFERROR(IF(INDEX(组件分表!D:D,MATCH(VALUE(LEFT(B121,4)),组件分表!A:A,0))=5,"",INDEX(组件分表!Z:Z,MATCH(VALUE(LEFT(B121,4)),组件分表!A:A,0))),"未找到"),"不匹配"))))</f>
        <v>1</v>
      </c>
      <c r="G121" s="44">
        <f>IF(LEFT($B121,1)="1",IFERROR(INDEX(单位卡分表!F:F,MATCH($B121,单位卡分表!A:A,0)),"未找到"),IF(LEFT($B121,1)="2",IFERROR(INDEX(技能卡分表!F:F,MATCH($B121,技能卡分表!A:A,0)),"未找到"),IF(LEFT($B121,1)="3",IFERROR(INDEX('永久加成分表（废弃）'!F:F,MATCH($B121,'永久加成分表（废弃）'!A:A,0)),"未找到"),IF(LEFT($B121,1)="4",IFERROR(IF(INDEX(组件分表!D:D,MATCH(VALUE(LEFT($B121,4)),组件分表!A:A,0))=5,"",INDEX(组件分表!AA:AA,MATCH(VALUE(LEFT($B121,4)),组件分表!A:A,0))),"未找到"),"不匹配"))))</f>
        <v>4</v>
      </c>
      <c r="H121" s="44">
        <f>IF(LEFT($B121,1)="1",IFERROR(INDEX(单位卡分表!H:H,MATCH($B121,单位卡分表!A:A,0)),"未找到"),IF(LEFT($B121,1)="2",IFERROR(INDEX(技能卡分表!H:H,MATCH($B121,技能卡分表!A:A,0)),"未找到"),IF(LEFT($B121,1)="3",IFERROR(INDEX('永久加成分表（废弃）'!H:H,MATCH($B121,'永久加成分表（废弃）'!A:A,0)),"未找到"),IF(LEFT($B121,1)="4",RIGHT($B121,1),"不匹配"))))</f>
        <v>3</v>
      </c>
      <c r="I121" s="44">
        <f>卡牌数值表!J121</f>
        <v>0</v>
      </c>
      <c r="J121" s="44" t="str">
        <f>IF(卡牌数值表!L121=0,"",卡牌数值表!L121)</f>
        <v/>
      </c>
      <c r="K121" s="44" t="str">
        <f>IF(卡牌数值表!M121=0,"",卡牌数值表!M121)</f>
        <v/>
      </c>
      <c r="L121" s="44">
        <f>IF(卡牌数值表!N121=0,"",卡牌数值表!N121)</f>
        <v>4</v>
      </c>
      <c r="M121" s="44">
        <f>IF(卡牌数值表!O121=0,"",卡牌数值表!O121)</f>
        <v>0.5</v>
      </c>
      <c r="N121" s="44">
        <f>IF(卡牌数值表!P121=0,"",卡牌数值表!P121)</f>
        <v>0.1</v>
      </c>
      <c r="O121" s="44">
        <f>IF(卡牌数值表!Q121=0,"",卡牌数值表!Q121)</f>
        <v>0.94</v>
      </c>
      <c r="P121" s="44">
        <f>IF(卡牌数值表!R121=0,"",卡牌数值表!R121)</f>
        <v>0.61</v>
      </c>
      <c r="Q121" s="44">
        <f>IF(卡牌数值表!S121=0,"",卡牌数值表!S121)</f>
        <v>3</v>
      </c>
      <c r="R121" s="44">
        <f>IF(OR(LEFT(B121,1)="1",LEFT(B121,1)="2"),卡牌数值表!H121,IF(AND(LEFT(B121,1)="4",C121&lt;&gt;5),卡牌数值表!H121,IF(LEFT(B121,1)="4","","")))</f>
        <v>200571</v>
      </c>
      <c r="S121" s="44">
        <f>IF(LEFT(B121,1)="1",IFERROR(INDEX(单位卡分表!K:K,MATCH(B121,单位卡分表!A:A,0)),"未找到"),IF(LEFT(B121,1)="2",IFERROR(INDEX(技能卡分表!K:K,MATCH(B121,技能卡分表!A:A,0)),"未找到"),IF(LEFT(B121,1)="3",IFERROR(INDEX('永久加成分表（废弃）'!K:K,MATCH(B121,'永久加成分表（废弃）'!A:A,0)),"未找到"),IF(LEFT(B121,1)="4",IFERROR(IF(INDEX(组件分表!D:D,MATCH(VALUE(LEFT(B121,4)),组件分表!A:A,0))=5,"",INDEX(组件分表!AB:AB,MATCH(VALUE(LEFT(B121,4)),组件分表!A:A,0))),"未找到"),"不匹配"))))</f>
        <v>3</v>
      </c>
      <c r="T121" s="44">
        <f>IF(LEFT(B121,1)="1",IFERROR(INDEX(单位卡分表!L:L,MATCH(B121,单位卡分表!A:A,0)),"未找到"),IF(LEFT(B121,1)="2",IFERROR(INDEX(技能卡分表!L:L,MATCH(B121,技能卡分表!A:A,0)),"未找到"),IF(LEFT(B121,1)="3",IFERROR(INDEX('永久加成分表（废弃）'!L:L,MATCH(B121,'永久加成分表（废弃）'!A:A,0)),"未找到"),IF(LEFT(B121,1)="4",IFERROR(IF(INDEX(组件分表!D:D,MATCH(VALUE(LEFT(B121,4)),组件分表!A:A,0))=5,"",INDEX(组件分表!AC:AC,MATCH(VALUE(LEFT(B121,4)),组件分表!A:A,0))),"未找到"),"不匹配"))))</f>
        <v>8</v>
      </c>
      <c r="U121" s="44"/>
      <c r="V121" s="44"/>
      <c r="W121" s="44" t="str">
        <f>IF(LEFT(B121,1)="1",IFERROR(IF(INDEX(单位卡分表!W:W,MATCH(B121,单位卡分表!A:A,0))=0,"",INDEX(单位卡分表!W:W,MATCH(B121,单位卡分表!A:A,0))),"未找到"),IF(LEFT(B121,1)="2",IFERROR(IF(INDEX(技能卡分表!W:W,MATCH(B121,技能卡分表!A:A,0))=0,"",INDEX(技能卡分表!W:W,MATCH(B121,技能卡分表!A:A,0))),"未找到"),IF(LEFT(B121,1)="3",IFERROR(IF(INDEX('永久加成分表（废弃）'!U:U,MATCH(B121,'永久加成分表（废弃）'!A:A,0))=0,"",INDEX('永久加成分表（废弃）'!U:U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X121" s="44" t="str">
        <f>IF(LEFT(B121,1)="1",IFERROR(IF(INDEX(单位卡分表!X:X,MATCH(B121,单位卡分表!A:A,0))=0,"",INDEX(单位卡分表!X:X,MATCH(B121,单位卡分表!A:A,0))),"未找到"),IF(LEFT(B121,1)="2",IFERROR(IF(INDEX(技能卡分表!X:X,MATCH(B121,技能卡分表!A:A,0))=0,"",INDEX(技能卡分表!X:X,MATCH(B121,技能卡分表!A:A,0))),"未找到"),IF(LEFT(B121,1)="3",IFERROR(IF(INDEX('永久加成分表（废弃）'!V:V,MATCH(B121,'永久加成分表（废弃）'!A:A,0))=0,"",INDEX('永久加成分表（废弃）'!V:V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Y121" s="44" t="str">
        <f>IF(LEFT(B121,1)="1",IFERROR(IF(INDEX(单位卡分表!Y:Y,MATCH(B121,单位卡分表!A:A,0))=0,"",INDEX(单位卡分表!Y:Y,MATCH(B121,单位卡分表!A:A,0))),"未找到"),IF(LEFT(B121,1)="2",IFERROR(IF(INDEX(技能卡分表!Y:Y,MATCH(B121,技能卡分表!A:A,0))=0,"",INDEX(技能卡分表!Y:Y,MATCH(B121,技能卡分表!A:A,0))),"未找到"),IF(LEFT(B121,1)="3",IFERROR(IF(INDEX('永久加成分表（废弃）'!W:W,MATCH(B121,'永久加成分表（废弃）'!A:A,0))=0,"",INDEX('永久加成分表（废弃）'!W:W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Z121" s="44" t="str">
        <f>IF(LEFT(B121,1)="1",IFERROR(IF(INDEX("",MATCH(B121,单位卡分表!A:A,0))=0,"",INDEX("",MATCH(B121,单位卡分表!A:A,0))),"未找到"),IF(LEFT(B121,1)="2",IFERROR(IF(INDEX(技能卡分表!Z:Z,MATCH(B121,技能卡分表!A:A,0))=0,"",INDEX(技能卡分表!Z:Z,MATCH(B121,技能卡分表!A:A,0))),"未找到"),IF(LEFT(B121,1)="3",IFERROR(IF(INDEX('永久加成分表（废弃）'!X:X,MATCH(B121,'永久加成分表（废弃）'!A:A,0))=0,"",INDEX('永久加成分表（废弃）'!X:X,MATCH(B121,'永久加成分表（废弃）'!A:A,0))),"未找到"),IF(LEFT(B121,1)="4",IFERROR(IF(INDEX(组件分表!U:U,MATCH(VALUE(LEFT(B121,4)),组件分表!A:A,0))=0,"",INDEX(组件分表!U:U,MATCH(VALUE(LEFT(B121,4)),组件分表!A:A,0))),"未找到"),"不匹配"))))</f>
        <v/>
      </c>
      <c r="AA121" s="44" t="str">
        <f>IF(LEFT(B121,1)="1",IFERROR(IF(INDEX("",MATCH(B121,单位卡分表!A:A,0))=0,"",INDEX("",MATCH(B121,单位卡分表!A:A,0))),"未找到"),IF(LEFT(B121,1)="2",IFERROR(IF(INDEX(技能卡分表!AA:AA,MATCH(B121,技能卡分表!A:A,0))=0,"",INDEX(技能卡分表!AA:AA,MATCH(B121,技能卡分表!A:A,0))),"未找到"),IF(LEFT(B121,1)="3",IFERROR(IF(INDEX("",MATCH(B121,'永久加成分表（废弃）'!A:A,0))=0,"",INDEX("",MATCH(B121,'永久加成分表（废弃）'!A:A,0))),"未找到"),IF(LEFT(B121,1)="4",IFERROR(IF(INDEX("",MATCH(VALUE(LEFT(B121,4)),组件分表!A:A,0))=0,"",INDEX("",MATCH(VALUE(LEFT(B121,4)),组件分表!A:A,0))),"未找到"),"不匹配"))))</f>
        <v/>
      </c>
      <c r="AB121" s="44">
        <f>IF(LEFT(B121,1)="1",IFERROR(INDEX(单位卡分表!I:I,MATCH(B121,单位卡分表!A:A,0)),"未找到"),IF(LEFT(B121,1)="2",IFERROR(INDEX(技能卡分表!I:I,MATCH(B121,技能卡分表!A:A,0)),"未找到"),IF(LEFT(B121,1)="3",IFERROR(INDEX('永久加成分表（废弃）'!I:I,MATCH(B121,'永久加成分表（废弃）'!A:A,0)),"未找到"),IF(LEFT(B121,1)="4",IFERROR(INDEX(组件分表!I:I,MATCH(VALUE(LEFT(B121,4)),组件分表!A:A,0)),"未找到"),"不匹配"))))</f>
        <v>1</v>
      </c>
      <c r="AC121" s="44" t="str">
        <f>IF(LEFT(B121,1)="1",IF(INDEX(单位卡分表!N:N,MATCH(B121,单位卡分表!A:A,0))=0,"",INDEX(单位卡分表!N:N,MATCH(B121,单位卡分表!A:A,0))),IF(AND(LEFT(B121,1)="4",C121=5),B121*100+1,""))</f>
        <v/>
      </c>
    </row>
    <row r="122" spans="1:29">
      <c r="A122" s="44" t="str">
        <f>IF(卡牌数值表!D122=0,"",卡牌数值表!D122)</f>
        <v>##</v>
      </c>
      <c r="B122" s="44">
        <f>卡牌数值表!C122</f>
        <v>20058</v>
      </c>
      <c r="C122" s="44">
        <f>IF(LEFT(B122,1)="1",IFERROR(INDEX(单位卡分表!C:C,MATCH(B122,单位卡分表!A:A,0)),"未找到"),IF(LEFT(B122,1)="2",IFERROR(INDEX(技能卡分表!C:C,MATCH(B122,技能卡分表!A:A,0)),"未找到"),IF(LEFT(B122,1)="3",IFERROR(INDEX('永久加成分表（废弃）'!C:C,MATCH(B122,'永久加成分表（废弃）'!A:A,0)),"未找到"),IF(LEFT(B122,1)="4",IFERROR(INDEX(组件分表!D:D,MATCH(VALUE(LEFT(B122,4)),组件分表!A:A,0)),"未找到"),"不匹配"))))</f>
        <v>2</v>
      </c>
      <c r="D122" s="44">
        <f>IF(LEFT(B122,1)="1",IFERROR(INDEX(单位卡分表!E:E,MATCH(B122,单位卡分表!A:A,0)),"未找到"),IF(LEFT(B122,1)="2",IFERROR(INDEX(技能卡分表!E:E,MATCH(B122,技能卡分表!A:A,0)),"未找到"),IF(LEFT(B122,1)="3",IFERROR(INDEX('永久加成分表（废弃）'!E:E,MATCH(B122,'永久加成分表（废弃）'!A:A,0)),"未找到"),IF(LEFT(B122,1)="4",IFERROR(IF(INDEX(组件分表!D:D,MATCH(VALUE(LEFT(B122,4)),组件分表!A:A,0))=5,"",INDEX(组件分表!Y:Y,MATCH(VALUE(LEFT(B122,4)),组件分表!A:A,0))),"未找到"),"不匹配"))))</f>
        <v>2</v>
      </c>
      <c r="E122" s="44">
        <f t="shared" si="1"/>
        <v>58</v>
      </c>
      <c r="F122" s="44">
        <f>IF(LEFT(B122,1)="1",IFERROR(INDEX(单位卡分表!AL:AL,MATCH(B122,单位卡分表!A:A,0)),"未找到"),IF(LEFT(B122,1)="2",IFERROR(INDEX(技能卡分表!AJ:AJ,MATCH(B122,技能卡分表!A:A,0)),"未找到"),IF(LEFT(B122,1)="3",IFERROR(INDEX('永久加成分表（废弃）'!AC:AC,MATCH(B122,'永久加成分表（废弃）'!A:A,0)),"未找到"),IF(LEFT(B122,1)="4",IFERROR(IF(INDEX(组件分表!D:D,MATCH(VALUE(LEFT(B122,4)),组件分表!A:A,0))=5,"",INDEX(组件分表!Z:Z,MATCH(VALUE(LEFT(B122,4)),组件分表!A:A,0))),"未找到"),"不匹配"))))</f>
        <v>0</v>
      </c>
      <c r="G122" s="44">
        <f>IF(LEFT($B122,1)="1",IFERROR(INDEX(单位卡分表!F:F,MATCH($B122,单位卡分表!A:A,0)),"未找到"),IF(LEFT($B122,1)="2",IFERROR(INDEX(技能卡分表!F:F,MATCH($B122,技能卡分表!A:A,0)),"未找到"),IF(LEFT($B122,1)="3",IFERROR(INDEX('永久加成分表（废弃）'!F:F,MATCH($B122,'永久加成分表（废弃）'!A:A,0)),"未找到"),IF(LEFT($B122,1)="4",IFERROR(IF(INDEX(组件分表!D:D,MATCH(VALUE(LEFT($B122,4)),组件分表!A:A,0))=5,"",INDEX(组件分表!AA:AA,MATCH(VALUE(LEFT($B122,4)),组件分表!A:A,0))),"未找到"),"不匹配"))))</f>
        <v>4</v>
      </c>
      <c r="H122" s="44">
        <f>IF(LEFT($B122,1)="1",IFERROR(INDEX(单位卡分表!H:H,MATCH($B122,单位卡分表!A:A,0)),"未找到"),IF(LEFT($B122,1)="2",IFERROR(INDEX(技能卡分表!H:H,MATCH($B122,技能卡分表!A:A,0)),"未找到"),IF(LEFT($B122,1)="3",IFERROR(INDEX('永久加成分表（废弃）'!H:H,MATCH($B122,'永久加成分表（废弃）'!A:A,0)),"未找到"),IF(LEFT($B122,1)="4",RIGHT($B122,1),"不匹配"))))</f>
        <v>3</v>
      </c>
      <c r="I122" s="44">
        <f>卡牌数值表!J122</f>
        <v>0</v>
      </c>
      <c r="J122" s="44" t="str">
        <f>IF(卡牌数值表!L122=0,"",卡牌数值表!L122)</f>
        <v/>
      </c>
      <c r="K122" s="44" t="str">
        <f>IF(卡牌数值表!M122=0,"",卡牌数值表!M122)</f>
        <v/>
      </c>
      <c r="L122" s="44">
        <f>IF(卡牌数值表!N122=0,"",卡牌数值表!N122)</f>
        <v>9.87</v>
      </c>
      <c r="M122" s="44">
        <f>IF(卡牌数值表!O122=0,"",卡牌数值表!O122)</f>
        <v>0.5</v>
      </c>
      <c r="N122" s="44">
        <f>IF(卡牌数值表!P122=0,"",卡牌数值表!P122)</f>
        <v>0.1</v>
      </c>
      <c r="O122" s="44">
        <f>IF(卡牌数值表!Q122=0,"",卡牌数值表!Q122)</f>
        <v>0.94</v>
      </c>
      <c r="P122" s="44">
        <f>IF(卡牌数值表!R122=0,"",卡牌数值表!R122)</f>
        <v>0.61</v>
      </c>
      <c r="Q122" s="44">
        <f>IF(卡牌数值表!S122=0,"",卡牌数值表!S122)</f>
        <v>5</v>
      </c>
      <c r="R122" s="44">
        <f>IF(OR(LEFT(B122,1)="1",LEFT(B122,1)="2"),卡牌数值表!H122,IF(AND(LEFT(B122,1)="4",C122&lt;&gt;5),卡牌数值表!H122,IF(LEFT(B122,1)="4","","")))</f>
        <v>200581</v>
      </c>
      <c r="S122" s="44">
        <f>IF(LEFT(B122,1)="1",IFERROR(INDEX(单位卡分表!K:K,MATCH(B122,单位卡分表!A:A,0)),"未找到"),IF(LEFT(B122,1)="2",IFERROR(INDEX(技能卡分表!K:K,MATCH(B122,技能卡分表!A:A,0)),"未找到"),IF(LEFT(B122,1)="3",IFERROR(INDEX('永久加成分表（废弃）'!K:K,MATCH(B122,'永久加成分表（废弃）'!A:A,0)),"未找到"),IF(LEFT(B122,1)="4",IFERROR(IF(INDEX(组件分表!D:D,MATCH(VALUE(LEFT(B122,4)),组件分表!A:A,0))=5,"",INDEX(组件分表!AB:AB,MATCH(VALUE(LEFT(B122,4)),组件分表!A:A,0))),"未找到"),"不匹配"))))</f>
        <v>3</v>
      </c>
      <c r="T122" s="44">
        <f>IF(LEFT(B122,1)="1",IFERROR(INDEX(单位卡分表!L:L,MATCH(B122,单位卡分表!A:A,0)),"未找到"),IF(LEFT(B122,1)="2",IFERROR(INDEX(技能卡分表!L:L,MATCH(B122,技能卡分表!A:A,0)),"未找到"),IF(LEFT(B122,1)="3",IFERROR(INDEX('永久加成分表（废弃）'!L:L,MATCH(B122,'永久加成分表（废弃）'!A:A,0)),"未找到"),IF(LEFT(B122,1)="4",IFERROR(IF(INDEX(组件分表!D:D,MATCH(VALUE(LEFT(B122,4)),组件分表!A:A,0))=5,"",INDEX(组件分表!AC:AC,MATCH(VALUE(LEFT(B122,4)),组件分表!A:A,0))),"未找到"),"不匹配"))))</f>
        <v>8</v>
      </c>
      <c r="U122" s="44"/>
      <c r="V122" s="44"/>
      <c r="W122" s="44">
        <f>IF(LEFT(B122,1)="1",IFERROR(IF(INDEX(单位卡分表!W:W,MATCH(B122,单位卡分表!A:A,0))=0,"",INDEX(单位卡分表!W:W,MATCH(B122,单位卡分表!A:A,0))),"未找到"),IF(LEFT(B122,1)="2",IFERROR(IF(INDEX(技能卡分表!W:W,MATCH(B122,技能卡分表!A:A,0))=0,"",INDEX(技能卡分表!W:W,MATCH(B122,技能卡分表!A:A,0))),"未找到"),IF(LEFT(B122,1)="3",IFERROR(IF(INDEX('永久加成分表（废弃）'!U:U,MATCH(B122,'永久加成分表（废弃）'!A:A,0))=0,"",INDEX('永久加成分表（废弃）'!U:U,MATCH(B122,'永久加成分表（废弃）'!A:A,0))),"未找到"),IF(LEFT(B122,1)="4",IFERROR(IF(INDEX("",MATCH(VALUE(LEFT(B122,4)),组件分表!A:A,0))=0,"",INDEX("",MATCH(VALUE(LEFT(B122,4)),组件分表!A:A,0))),"未找到"),"不匹配"))))</f>
        <v>56</v>
      </c>
      <c r="X122" s="44" t="str">
        <f>IF(LEFT(B122,1)="1",IFERROR(IF(INDEX(单位卡分表!X:X,MATCH(B122,单位卡分表!A:A,0))=0,"",INDEX(单位卡分表!X:X,MATCH(B122,单位卡分表!A:A,0))),"未找到"),IF(LEFT(B122,1)="2",IFERROR(IF(INDEX(技能卡分表!X:X,MATCH(B122,技能卡分表!A:A,0))=0,"",INDEX(技能卡分表!X:X,MATCH(B122,技能卡分表!A:A,0))),"未找到"),IF(LEFT(B122,1)="3",IFERROR(IF(INDEX('永久加成分表（废弃）'!V:V,MATCH(B122,'永久加成分表（废弃）'!A:A,0))=0,"",INDEX('永久加成分表（废弃）'!V:V,MATCH(B122,'永久加成分表（废弃）'!A:A,0))),"未找到"),IF(LEFT(B122,1)="4",IFERROR(IF(INDEX("",MATCH(VALUE(LEFT(B122,4)),组件分表!A:A,0))=0,"",INDEX("",MATCH(VALUE(LEFT(B122,4)),组件分表!A:A,0))),"未找到"),"不匹配"))))</f>
        <v/>
      </c>
      <c r="Y122" s="44" t="str">
        <f>IF(LEFT(B122,1)="1",IFERROR(IF(INDEX(单位卡分表!Y:Y,MATCH(B122,单位卡分表!A:A,0))=0,"",INDEX(单位卡分表!Y:Y,MATCH(B122,单位卡分表!A:A,0))),"未找到"),IF(LEFT(B122,1)="2",IFERROR(IF(INDEX(技能卡分表!Y:Y,MATCH(B122,技能卡分表!A:A,0))=0,"",INDEX(技能卡分表!Y:Y,MATCH(B122,技能卡分表!A:A,0))),"未找到"),IF(LEFT(B122,1)="3",IFERROR(IF(INDEX('永久加成分表（废弃）'!W:W,MATCH(B122,'永久加成分表（废弃）'!A:A,0))=0,"",INDEX('永久加成分表（废弃）'!W:W,MATCH(B122,'永久加成分表（废弃）'!A:A,0))),"未找到"),IF(LEFT(B122,1)="4",IFERROR(IF(INDEX("",MATCH(VALUE(LEFT(B122,4)),组件分表!A:A,0))=0,"",INDEX("",MATCH(VALUE(LEFT(B122,4)),组件分表!A:A,0))),"未找到"),"不匹配"))))</f>
        <v/>
      </c>
      <c r="Z122" s="44" t="str">
        <f>IF(LEFT(B122,1)="1",IFERROR(IF(INDEX("",MATCH(B122,单位卡分表!A:A,0))=0,"",INDEX("",MATCH(B122,单位卡分表!A:A,0))),"未找到"),IF(LEFT(B122,1)="2",IFERROR(IF(INDEX(技能卡分表!Z:Z,MATCH(B122,技能卡分表!A:A,0))=0,"",INDEX(技能卡分表!Z:Z,MATCH(B122,技能卡分表!A:A,0))),"未找到"),IF(LEFT(B122,1)="3",IFERROR(IF(INDEX('永久加成分表（废弃）'!X:X,MATCH(B122,'永久加成分表（废弃）'!A:A,0))=0,"",INDEX('永久加成分表（废弃）'!X:X,MATCH(B122,'永久加成分表（废弃）'!A:A,0))),"未找到"),IF(LEFT(B122,1)="4",IFERROR(IF(INDEX(组件分表!U:U,MATCH(VALUE(LEFT(B122,4)),组件分表!A:A,0))=0,"",INDEX(组件分表!U:U,MATCH(VALUE(LEFT(B122,4)),组件分表!A:A,0))),"未找到"),"不匹配"))))</f>
        <v/>
      </c>
      <c r="AA122" s="44" t="str">
        <f>IF(LEFT(B122,1)="1",IFERROR(IF(INDEX("",MATCH(B122,单位卡分表!A:A,0))=0,"",INDEX("",MATCH(B122,单位卡分表!A:A,0))),"未找到"),IF(LEFT(B122,1)="2",IFERROR(IF(INDEX(技能卡分表!AA:AA,MATCH(B122,技能卡分表!A:A,0))=0,"",INDEX(技能卡分表!AA:AA,MATCH(B122,技能卡分表!A:A,0))),"未找到"),IF(LEFT(B122,1)="3",IFERROR(IF(INDEX("",MATCH(B122,'永久加成分表（废弃）'!A:A,0))=0,"",INDEX("",MATCH(B122,'永久加成分表（废弃）'!A:A,0))),"未找到"),IF(LEFT(B122,1)="4",IFERROR(IF(INDEX("",MATCH(VALUE(LEFT(B122,4)),组件分表!A:A,0))=0,"",INDEX("",MATCH(VALUE(LEFT(B122,4)),组件分表!A:A,0))),"未找到"),"不匹配"))))</f>
        <v/>
      </c>
      <c r="AB122" s="44">
        <f>IF(LEFT(B122,1)="1",IFERROR(INDEX(单位卡分表!I:I,MATCH(B122,单位卡分表!A:A,0)),"未找到"),IF(LEFT(B122,1)="2",IFERROR(INDEX(技能卡分表!I:I,MATCH(B122,技能卡分表!A:A,0)),"未找到"),IF(LEFT(B122,1)="3",IFERROR(INDEX('永久加成分表（废弃）'!I:I,MATCH(B122,'永久加成分表（废弃）'!A:A,0)),"未找到"),IF(LEFT(B122,1)="4",IFERROR(INDEX(组件分表!I:I,MATCH(VALUE(LEFT(B122,4)),组件分表!A:A,0)),"未找到"),"不匹配"))))</f>
        <v>0</v>
      </c>
      <c r="AC122" s="44" t="str">
        <f>IF(LEFT(B122,1)="1",IF(INDEX(单位卡分表!N:N,MATCH(B122,单位卡分表!A:A,0))=0,"",INDEX(单位卡分表!N:N,MATCH(B122,单位卡分表!A:A,0))),IF(AND(LEFT(B122,1)="4",C122=5),B122*100+1,""))</f>
        <v/>
      </c>
    </row>
    <row r="123" spans="1:29">
      <c r="A123" s="44" t="str">
        <f>IF(卡牌数值表!D123=0,"",卡牌数值表!D123)</f>
        <v>##</v>
      </c>
      <c r="B123" s="44">
        <f>卡牌数值表!C123</f>
        <v>20059</v>
      </c>
      <c r="C123" s="44">
        <f>IF(LEFT(B123,1)="1",IFERROR(INDEX(单位卡分表!C:C,MATCH(B123,单位卡分表!A:A,0)),"未找到"),IF(LEFT(B123,1)="2",IFERROR(INDEX(技能卡分表!C:C,MATCH(B123,技能卡分表!A:A,0)),"未找到"),IF(LEFT(B123,1)="3",IFERROR(INDEX('永久加成分表（废弃）'!C:C,MATCH(B123,'永久加成分表（废弃）'!A:A,0)),"未找到"),IF(LEFT(B123,1)="4",IFERROR(INDEX(组件分表!D:D,MATCH(VALUE(LEFT(B123,4)),组件分表!A:A,0)),"未找到"),"不匹配"))))</f>
        <v>3</v>
      </c>
      <c r="D123" s="44">
        <f>IF(LEFT(B123,1)="1",IFERROR(INDEX(单位卡分表!E:E,MATCH(B123,单位卡分表!A:A,0)),"未找到"),IF(LEFT(B123,1)="2",IFERROR(INDEX(技能卡分表!E:E,MATCH(B123,技能卡分表!A:A,0)),"未找到"),IF(LEFT(B123,1)="3",IFERROR(INDEX('永久加成分表（废弃）'!E:E,MATCH(B123,'永久加成分表（废弃）'!A:A,0)),"未找到"),IF(LEFT(B123,1)="4",IFERROR(IF(INDEX(组件分表!D:D,MATCH(VALUE(LEFT(B123,4)),组件分表!A:A,0))=5,"",INDEX(组件分表!Y:Y,MATCH(VALUE(LEFT(B123,4)),组件分表!A:A,0))),"未找到"),"不匹配"))))</f>
        <v>1</v>
      </c>
      <c r="E123" s="44">
        <f t="shared" si="1"/>
        <v>59</v>
      </c>
      <c r="F123" s="44">
        <f>IF(LEFT(B123,1)="1",IFERROR(INDEX(单位卡分表!AL:AL,MATCH(B123,单位卡分表!A:A,0)),"未找到"),IF(LEFT(B123,1)="2",IFERROR(INDEX(技能卡分表!AJ:AJ,MATCH(B123,技能卡分表!A:A,0)),"未找到"),IF(LEFT(B123,1)="3",IFERROR(INDEX('永久加成分表（废弃）'!AC:AC,MATCH(B123,'永久加成分表（废弃）'!A:A,0)),"未找到"),IF(LEFT(B123,1)="4",IFERROR(IF(INDEX(组件分表!D:D,MATCH(VALUE(LEFT(B123,4)),组件分表!A:A,0))=5,"",INDEX(组件分表!Z:Z,MATCH(VALUE(LEFT(B123,4)),组件分表!A:A,0))),"未找到"),"不匹配"))))</f>
        <v>1</v>
      </c>
      <c r="G123" s="44">
        <f>IF(LEFT($B123,1)="1",IFERROR(INDEX(单位卡分表!F:F,MATCH($B123,单位卡分表!A:A,0)),"未找到"),IF(LEFT($B123,1)="2",IFERROR(INDEX(技能卡分表!F:F,MATCH($B123,技能卡分表!A:A,0)),"未找到"),IF(LEFT($B123,1)="3",IFERROR(INDEX('永久加成分表（废弃）'!F:F,MATCH($B123,'永久加成分表（废弃）'!A:A,0)),"未找到"),IF(LEFT($B123,1)="4",IFERROR(IF(INDEX(组件分表!D:D,MATCH(VALUE(LEFT($B123,4)),组件分表!A:A,0))=5,"",INDEX(组件分表!AA:AA,MATCH(VALUE(LEFT($B123,4)),组件分表!A:A,0))),"未找到"),"不匹配"))))</f>
        <v>3</v>
      </c>
      <c r="H123" s="44">
        <f>IF(LEFT($B123,1)="1",IFERROR(INDEX(单位卡分表!H:H,MATCH($B123,单位卡分表!A:A,0)),"未找到"),IF(LEFT($B123,1)="2",IFERROR(INDEX(技能卡分表!H:H,MATCH($B123,技能卡分表!A:A,0)),"未找到"),IF(LEFT($B123,1)="3",IFERROR(INDEX('永久加成分表（废弃）'!H:H,MATCH($B123,'永久加成分表（废弃）'!A:A,0)),"未找到"),IF(LEFT($B123,1)="4",RIGHT($B123,1),"不匹配"))))</f>
        <v>3</v>
      </c>
      <c r="I123" s="44">
        <f>卡牌数值表!J123</f>
        <v>0</v>
      </c>
      <c r="J123" s="44" t="str">
        <f>IF(卡牌数值表!L123=0,"",卡牌数值表!L123)</f>
        <v/>
      </c>
      <c r="K123" s="44" t="str">
        <f>IF(卡牌数值表!M123=0,"",卡牌数值表!M123)</f>
        <v/>
      </c>
      <c r="L123" s="44">
        <f>IF(卡牌数值表!N123=0,"",卡牌数值表!N123)</f>
        <v>9.87</v>
      </c>
      <c r="M123" s="44">
        <f>IF(卡牌数值表!O123=0,"",卡牌数值表!O123)</f>
        <v>0.5</v>
      </c>
      <c r="N123" s="44">
        <f>IF(卡牌数值表!P123=0,"",卡牌数值表!P123)</f>
        <v>0.1</v>
      </c>
      <c r="O123" s="44">
        <f>IF(卡牌数值表!Q123=0,"",卡牌数值表!Q123)</f>
        <v>0.94</v>
      </c>
      <c r="P123" s="44">
        <f>IF(卡牌数值表!R123=0,"",卡牌数值表!R123)</f>
        <v>0.61</v>
      </c>
      <c r="Q123" s="44">
        <f>IF(卡牌数值表!S123=0,"",卡牌数值表!S123)</f>
        <v>5</v>
      </c>
      <c r="R123" s="44">
        <f>IF(OR(LEFT(B123,1)="1",LEFT(B123,1)="2"),卡牌数值表!H123,IF(AND(LEFT(B123,1)="4",C123&lt;&gt;5),卡牌数值表!H123,IF(LEFT(B123,1)="4","","")))</f>
        <v>200591</v>
      </c>
      <c r="S123" s="44">
        <f>IF(LEFT(B123,1)="1",IFERROR(INDEX(单位卡分表!K:K,MATCH(B123,单位卡分表!A:A,0)),"未找到"),IF(LEFT(B123,1)="2",IFERROR(INDEX(技能卡分表!K:K,MATCH(B123,技能卡分表!A:A,0)),"未找到"),IF(LEFT(B123,1)="3",IFERROR(INDEX('永久加成分表（废弃）'!K:K,MATCH(B123,'永久加成分表（废弃）'!A:A,0)),"未找到"),IF(LEFT(B123,1)="4",IFERROR(IF(INDEX(组件分表!D:D,MATCH(VALUE(LEFT(B123,4)),组件分表!A:A,0))=5,"",INDEX(组件分表!AB:AB,MATCH(VALUE(LEFT(B123,4)),组件分表!A:A,0))),"未找到"),"不匹配"))))</f>
        <v>2</v>
      </c>
      <c r="T123" s="44">
        <f>IF(LEFT(B123,1)="1",IFERROR(INDEX(单位卡分表!L:L,MATCH(B123,单位卡分表!A:A,0)),"未找到"),IF(LEFT(B123,1)="2",IFERROR(INDEX(技能卡分表!L:L,MATCH(B123,技能卡分表!A:A,0)),"未找到"),IF(LEFT(B123,1)="3",IFERROR(INDEX('永久加成分表（废弃）'!L:L,MATCH(B123,'永久加成分表（废弃）'!A:A,0)),"未找到"),IF(LEFT(B123,1)="4",IFERROR(IF(INDEX(组件分表!D:D,MATCH(VALUE(LEFT(B123,4)),组件分表!A:A,0))=5,"",INDEX(组件分表!AC:AC,MATCH(VALUE(LEFT(B123,4)),组件分表!A:A,0))),"未找到"),"不匹配"))))</f>
        <v>5</v>
      </c>
      <c r="U123" s="44"/>
      <c r="V123" s="44"/>
      <c r="W123" s="44" t="str">
        <f>IF(LEFT(B123,1)="1",IFERROR(IF(INDEX(单位卡分表!W:W,MATCH(B123,单位卡分表!A:A,0))=0,"",INDEX(单位卡分表!W:W,MATCH(B123,单位卡分表!A:A,0))),"未找到"),IF(LEFT(B123,1)="2",IFERROR(IF(INDEX(技能卡分表!W:W,MATCH(B123,技能卡分表!A:A,0))=0,"",INDEX(技能卡分表!W:W,MATCH(B123,技能卡分表!A:A,0))),"未找到"),IF(LEFT(B123,1)="3",IFERROR(IF(INDEX('永久加成分表（废弃）'!U:U,MATCH(B123,'永久加成分表（废弃）'!A:A,0))=0,"",INDEX('永久加成分表（废弃）'!U:U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X123" s="44" t="str">
        <f>IF(LEFT(B123,1)="1",IFERROR(IF(INDEX(单位卡分表!X:X,MATCH(B123,单位卡分表!A:A,0))=0,"",INDEX(单位卡分表!X:X,MATCH(B123,单位卡分表!A:A,0))),"未找到"),IF(LEFT(B123,1)="2",IFERROR(IF(INDEX(技能卡分表!X:X,MATCH(B123,技能卡分表!A:A,0))=0,"",INDEX(技能卡分表!X:X,MATCH(B123,技能卡分表!A:A,0))),"未找到"),IF(LEFT(B123,1)="3",IFERROR(IF(INDEX('永久加成分表（废弃）'!V:V,MATCH(B123,'永久加成分表（废弃）'!A:A,0))=0,"",INDEX('永久加成分表（废弃）'!V:V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Y123" s="44" t="str">
        <f>IF(LEFT(B123,1)="1",IFERROR(IF(INDEX(单位卡分表!Y:Y,MATCH(B123,单位卡分表!A:A,0))=0,"",INDEX(单位卡分表!Y:Y,MATCH(B123,单位卡分表!A:A,0))),"未找到"),IF(LEFT(B123,1)="2",IFERROR(IF(INDEX(技能卡分表!Y:Y,MATCH(B123,技能卡分表!A:A,0))=0,"",INDEX(技能卡分表!Y:Y,MATCH(B123,技能卡分表!A:A,0))),"未找到"),IF(LEFT(B123,1)="3",IFERROR(IF(INDEX('永久加成分表（废弃）'!W:W,MATCH(B123,'永久加成分表（废弃）'!A:A,0))=0,"",INDEX('永久加成分表（废弃）'!W:W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Z123" s="44" t="str">
        <f>IF(LEFT(B123,1)="1",IFERROR(IF(INDEX("",MATCH(B123,单位卡分表!A:A,0))=0,"",INDEX("",MATCH(B123,单位卡分表!A:A,0))),"未找到"),IF(LEFT(B123,1)="2",IFERROR(IF(INDEX(技能卡分表!Z:Z,MATCH(B123,技能卡分表!A:A,0))=0,"",INDEX(技能卡分表!Z:Z,MATCH(B123,技能卡分表!A:A,0))),"未找到"),IF(LEFT(B123,1)="3",IFERROR(IF(INDEX('永久加成分表（废弃）'!X:X,MATCH(B123,'永久加成分表（废弃）'!A:A,0))=0,"",INDEX('永久加成分表（废弃）'!X:X,MATCH(B123,'永久加成分表（废弃）'!A:A,0))),"未找到"),IF(LEFT(B123,1)="4",IFERROR(IF(INDEX(组件分表!U:U,MATCH(VALUE(LEFT(B123,4)),组件分表!A:A,0))=0,"",INDEX(组件分表!U:U,MATCH(VALUE(LEFT(B123,4)),组件分表!A:A,0))),"未找到"),"不匹配"))))</f>
        <v/>
      </c>
      <c r="AA123" s="44" t="str">
        <f>IF(LEFT(B123,1)="1",IFERROR(IF(INDEX("",MATCH(B123,单位卡分表!A:A,0))=0,"",INDEX("",MATCH(B123,单位卡分表!A:A,0))),"未找到"),IF(LEFT(B123,1)="2",IFERROR(IF(INDEX(技能卡分表!AA:AA,MATCH(B123,技能卡分表!A:A,0))=0,"",INDEX(技能卡分表!AA:AA,MATCH(B123,技能卡分表!A:A,0))),"未找到"),IF(LEFT(B123,1)="3",IFERROR(IF(INDEX("",MATCH(B123,'永久加成分表（废弃）'!A:A,0))=0,"",INDEX("",MATCH(B123,'永久加成分表（废弃）'!A:A,0))),"未找到"),IF(LEFT(B123,1)="4",IFERROR(IF(INDEX("",MATCH(VALUE(LEFT(B123,4)),组件分表!A:A,0))=0,"",INDEX("",MATCH(VALUE(LEFT(B123,4)),组件分表!A:A,0))),"未找到"),"不匹配"))))</f>
        <v/>
      </c>
      <c r="AB123" s="44">
        <f>IF(LEFT(B123,1)="1",IFERROR(INDEX(单位卡分表!I:I,MATCH(B123,单位卡分表!A:A,0)),"未找到"),IF(LEFT(B123,1)="2",IFERROR(INDEX(技能卡分表!I:I,MATCH(B123,技能卡分表!A:A,0)),"未找到"),IF(LEFT(B123,1)="3",IFERROR(INDEX('永久加成分表（废弃）'!I:I,MATCH(B123,'永久加成分表（废弃）'!A:A,0)),"未找到"),IF(LEFT(B123,1)="4",IFERROR(INDEX(组件分表!I:I,MATCH(VALUE(LEFT(B123,4)),组件分表!A:A,0)),"未找到"),"不匹配"))))</f>
        <v>0</v>
      </c>
      <c r="AC123" s="44" t="str">
        <f>IF(LEFT(B123,1)="1",IF(INDEX(单位卡分表!N:N,MATCH(B123,单位卡分表!A:A,0))=0,"",INDEX(单位卡分表!N:N,MATCH(B123,单位卡分表!A:A,0))),IF(AND(LEFT(B123,1)="4",C123=5),B123*100+1,""))</f>
        <v/>
      </c>
    </row>
    <row r="124" spans="1:29">
      <c r="A124" s="44" t="str">
        <f>IF(卡牌数值表!D124=0,"",卡牌数值表!D124)</f>
        <v>##</v>
      </c>
      <c r="B124" s="44">
        <f>卡牌数值表!C124</f>
        <v>20060</v>
      </c>
      <c r="C124" s="44">
        <f>IF(LEFT(B124,1)="1",IFERROR(INDEX(单位卡分表!C:C,MATCH(B124,单位卡分表!A:A,0)),"未找到"),IF(LEFT(B124,1)="2",IFERROR(INDEX(技能卡分表!C:C,MATCH(B124,技能卡分表!A:A,0)),"未找到"),IF(LEFT(B124,1)="3",IFERROR(INDEX('永久加成分表（废弃）'!C:C,MATCH(B124,'永久加成分表（废弃）'!A:A,0)),"未找到"),IF(LEFT(B124,1)="4",IFERROR(INDEX(组件分表!D:D,MATCH(VALUE(LEFT(B124,4)),组件分表!A:A,0)),"未找到"),"不匹配"))))</f>
        <v>3</v>
      </c>
      <c r="D124" s="44">
        <f>IF(LEFT(B124,1)="1",IFERROR(INDEX(单位卡分表!E:E,MATCH(B124,单位卡分表!A:A,0)),"未找到"),IF(LEFT(B124,1)="2",IFERROR(INDEX(技能卡分表!E:E,MATCH(B124,技能卡分表!A:A,0)),"未找到"),IF(LEFT(B124,1)="3",IFERROR(INDEX('永久加成分表（废弃）'!E:E,MATCH(B124,'永久加成分表（废弃）'!A:A,0)),"未找到"),IF(LEFT(B124,1)="4",IFERROR(IF(INDEX(组件分表!D:D,MATCH(VALUE(LEFT(B124,4)),组件分表!A:A,0))=5,"",INDEX(组件分表!Y:Y,MATCH(VALUE(LEFT(B124,4)),组件分表!A:A,0))),"未找到"),"不匹配"))))</f>
        <v>1</v>
      </c>
      <c r="E124" s="44">
        <f t="shared" si="1"/>
        <v>60</v>
      </c>
      <c r="F124" s="44">
        <f>IF(LEFT(B124,1)="1",IFERROR(INDEX(单位卡分表!AL:AL,MATCH(B124,单位卡分表!A:A,0)),"未找到"),IF(LEFT(B124,1)="2",IFERROR(INDEX(技能卡分表!AJ:AJ,MATCH(B124,技能卡分表!A:A,0)),"未找到"),IF(LEFT(B124,1)="3",IFERROR(INDEX('永久加成分表（废弃）'!AC:AC,MATCH(B124,'永久加成分表（废弃）'!A:A,0)),"未找到"),IF(LEFT(B124,1)="4",IFERROR(IF(INDEX(组件分表!D:D,MATCH(VALUE(LEFT(B124,4)),组件分表!A:A,0))=5,"",INDEX(组件分表!Z:Z,MATCH(VALUE(LEFT(B124,4)),组件分表!A:A,0))),"未找到"),"不匹配"))))</f>
        <v>1</v>
      </c>
      <c r="G124" s="44">
        <f>IF(LEFT($B124,1)="1",IFERROR(INDEX(单位卡分表!F:F,MATCH($B124,单位卡分表!A:A,0)),"未找到"),IF(LEFT($B124,1)="2",IFERROR(INDEX(技能卡分表!F:F,MATCH($B124,技能卡分表!A:A,0)),"未找到"),IF(LEFT($B124,1)="3",IFERROR(INDEX('永久加成分表（废弃）'!F:F,MATCH($B124,'永久加成分表（废弃）'!A:A,0)),"未找到"),IF(LEFT($B124,1)="4",IFERROR(IF(INDEX(组件分表!D:D,MATCH(VALUE(LEFT($B124,4)),组件分表!A:A,0))=5,"",INDEX(组件分表!AA:AA,MATCH(VALUE(LEFT($B124,4)),组件分表!A:A,0))),"未找到"),"不匹配"))))</f>
        <v>3</v>
      </c>
      <c r="H124" s="44">
        <f>IF(LEFT($B124,1)="1",IFERROR(INDEX(单位卡分表!H:H,MATCH($B124,单位卡分表!A:A,0)),"未找到"),IF(LEFT($B124,1)="2",IFERROR(INDEX(技能卡分表!H:H,MATCH($B124,技能卡分表!A:A,0)),"未找到"),IF(LEFT($B124,1)="3",IFERROR(INDEX('永久加成分表（废弃）'!H:H,MATCH($B124,'永久加成分表（废弃）'!A:A,0)),"未找到"),IF(LEFT($B124,1)="4",RIGHT($B124,1),"不匹配"))))</f>
        <v>3</v>
      </c>
      <c r="I124" s="44">
        <f>卡牌数值表!J124</f>
        <v>0</v>
      </c>
      <c r="J124" s="44" t="str">
        <f>IF(卡牌数值表!L124=0,"",卡牌数值表!L124)</f>
        <v/>
      </c>
      <c r="K124" s="44" t="str">
        <f>IF(卡牌数值表!M124=0,"",卡牌数值表!M124)</f>
        <v/>
      </c>
      <c r="L124" s="44">
        <f>IF(卡牌数值表!N124=0,"",卡牌数值表!N124)</f>
        <v>9.87</v>
      </c>
      <c r="M124" s="44">
        <f>IF(卡牌数值表!O124=0,"",卡牌数值表!O124)</f>
        <v>0.5</v>
      </c>
      <c r="N124" s="44">
        <f>IF(卡牌数值表!P124=0,"",卡牌数值表!P124)</f>
        <v>0.1</v>
      </c>
      <c r="O124" s="44">
        <f>IF(卡牌数值表!Q124=0,"",卡牌数值表!Q124)</f>
        <v>0.94</v>
      </c>
      <c r="P124" s="44">
        <f>IF(卡牌数值表!R124=0,"",卡牌数值表!R124)</f>
        <v>0.61</v>
      </c>
      <c r="Q124" s="44">
        <f>IF(卡牌数值表!S124=0,"",卡牌数值表!S124)</f>
        <v>5</v>
      </c>
      <c r="R124" s="44">
        <f>IF(OR(LEFT(B124,1)="1",LEFT(B124,1)="2"),卡牌数值表!H124,IF(AND(LEFT(B124,1)="4",C124&lt;&gt;5),卡牌数值表!H124,IF(LEFT(B124,1)="4","","")))</f>
        <v>200601</v>
      </c>
      <c r="S124" s="44">
        <f>IF(LEFT(B124,1)="1",IFERROR(INDEX(单位卡分表!K:K,MATCH(B124,单位卡分表!A:A,0)),"未找到"),IF(LEFT(B124,1)="2",IFERROR(INDEX(技能卡分表!K:K,MATCH(B124,技能卡分表!A:A,0)),"未找到"),IF(LEFT(B124,1)="3",IFERROR(INDEX('永久加成分表（废弃）'!K:K,MATCH(B124,'永久加成分表（废弃）'!A:A,0)),"未找到"),IF(LEFT(B124,1)="4",IFERROR(IF(INDEX(组件分表!D:D,MATCH(VALUE(LEFT(B124,4)),组件分表!A:A,0))=5,"",INDEX(组件分表!AB:AB,MATCH(VALUE(LEFT(B124,4)),组件分表!A:A,0))),"未找到"),"不匹配"))))</f>
        <v>2</v>
      </c>
      <c r="T124" s="44">
        <f>IF(LEFT(B124,1)="1",IFERROR(INDEX(单位卡分表!L:L,MATCH(B124,单位卡分表!A:A,0)),"未找到"),IF(LEFT(B124,1)="2",IFERROR(INDEX(技能卡分表!L:L,MATCH(B124,技能卡分表!A:A,0)),"未找到"),IF(LEFT(B124,1)="3",IFERROR(INDEX('永久加成分表（废弃）'!L:L,MATCH(B124,'永久加成分表（废弃）'!A:A,0)),"未找到"),IF(LEFT(B124,1)="4",IFERROR(IF(INDEX(组件分表!D:D,MATCH(VALUE(LEFT(B124,4)),组件分表!A:A,0))=5,"",INDEX(组件分表!AC:AC,MATCH(VALUE(LEFT(B124,4)),组件分表!A:A,0))),"未找到"),"不匹配"))))</f>
        <v>5</v>
      </c>
      <c r="U124" s="44"/>
      <c r="V124" s="44"/>
      <c r="W124" s="44" t="str">
        <f>IF(LEFT(B124,1)="1",IFERROR(IF(INDEX(单位卡分表!W:W,MATCH(B124,单位卡分表!A:A,0))=0,"",INDEX(单位卡分表!W:W,MATCH(B124,单位卡分表!A:A,0))),"未找到"),IF(LEFT(B124,1)="2",IFERROR(IF(INDEX(技能卡分表!W:W,MATCH(B124,技能卡分表!A:A,0))=0,"",INDEX(技能卡分表!W:W,MATCH(B124,技能卡分表!A:A,0))),"未找到"),IF(LEFT(B124,1)="3",IFERROR(IF(INDEX('永久加成分表（废弃）'!U:U,MATCH(B124,'永久加成分表（废弃）'!A:A,0))=0,"",INDEX('永久加成分表（废弃）'!U:U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X124" s="44" t="str">
        <f>IF(LEFT(B124,1)="1",IFERROR(IF(INDEX(单位卡分表!X:X,MATCH(B124,单位卡分表!A:A,0))=0,"",INDEX(单位卡分表!X:X,MATCH(B124,单位卡分表!A:A,0))),"未找到"),IF(LEFT(B124,1)="2",IFERROR(IF(INDEX(技能卡分表!X:X,MATCH(B124,技能卡分表!A:A,0))=0,"",INDEX(技能卡分表!X:X,MATCH(B124,技能卡分表!A:A,0))),"未找到"),IF(LEFT(B124,1)="3",IFERROR(IF(INDEX('永久加成分表（废弃）'!V:V,MATCH(B124,'永久加成分表（废弃）'!A:A,0))=0,"",INDEX('永久加成分表（废弃）'!V:V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Y124" s="44" t="str">
        <f>IF(LEFT(B124,1)="1",IFERROR(IF(INDEX(单位卡分表!Y:Y,MATCH(B124,单位卡分表!A:A,0))=0,"",INDEX(单位卡分表!Y:Y,MATCH(B124,单位卡分表!A:A,0))),"未找到"),IF(LEFT(B124,1)="2",IFERROR(IF(INDEX(技能卡分表!Y:Y,MATCH(B124,技能卡分表!A:A,0))=0,"",INDEX(技能卡分表!Y:Y,MATCH(B124,技能卡分表!A:A,0))),"未找到"),IF(LEFT(B124,1)="3",IFERROR(IF(INDEX('永久加成分表（废弃）'!W:W,MATCH(B124,'永久加成分表（废弃）'!A:A,0))=0,"",INDEX('永久加成分表（废弃）'!W:W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Z124" s="44" t="str">
        <f>IF(LEFT(B124,1)="1",IFERROR(IF(INDEX("",MATCH(B124,单位卡分表!A:A,0))=0,"",INDEX("",MATCH(B124,单位卡分表!A:A,0))),"未找到"),IF(LEFT(B124,1)="2",IFERROR(IF(INDEX(技能卡分表!Z:Z,MATCH(B124,技能卡分表!A:A,0))=0,"",INDEX(技能卡分表!Z:Z,MATCH(B124,技能卡分表!A:A,0))),"未找到"),IF(LEFT(B124,1)="3",IFERROR(IF(INDEX('永久加成分表（废弃）'!X:X,MATCH(B124,'永久加成分表（废弃）'!A:A,0))=0,"",INDEX('永久加成分表（废弃）'!X:X,MATCH(B124,'永久加成分表（废弃）'!A:A,0))),"未找到"),IF(LEFT(B124,1)="4",IFERROR(IF(INDEX(组件分表!U:U,MATCH(VALUE(LEFT(B124,4)),组件分表!A:A,0))=0,"",INDEX(组件分表!U:U,MATCH(VALUE(LEFT(B124,4)),组件分表!A:A,0))),"未找到"),"不匹配"))))</f>
        <v/>
      </c>
      <c r="AA124" s="44" t="str">
        <f>IF(LEFT(B124,1)="1",IFERROR(IF(INDEX("",MATCH(B124,单位卡分表!A:A,0))=0,"",INDEX("",MATCH(B124,单位卡分表!A:A,0))),"未找到"),IF(LEFT(B124,1)="2",IFERROR(IF(INDEX(技能卡分表!AA:AA,MATCH(B124,技能卡分表!A:A,0))=0,"",INDEX(技能卡分表!AA:AA,MATCH(B124,技能卡分表!A:A,0))),"未找到"),IF(LEFT(B124,1)="3",IFERROR(IF(INDEX("",MATCH(B124,'永久加成分表（废弃）'!A:A,0))=0,"",INDEX("",MATCH(B124,'永久加成分表（废弃）'!A:A,0))),"未找到"),IF(LEFT(B124,1)="4",IFERROR(IF(INDEX("",MATCH(VALUE(LEFT(B124,4)),组件分表!A:A,0))=0,"",INDEX("",MATCH(VALUE(LEFT(B124,4)),组件分表!A:A,0))),"未找到"),"不匹配"))))</f>
        <v/>
      </c>
      <c r="AB124" s="44">
        <f>IF(LEFT(B124,1)="1",IFERROR(INDEX(单位卡分表!I:I,MATCH(B124,单位卡分表!A:A,0)),"未找到"),IF(LEFT(B124,1)="2",IFERROR(INDEX(技能卡分表!I:I,MATCH(B124,技能卡分表!A:A,0)),"未找到"),IF(LEFT(B124,1)="3",IFERROR(INDEX('永久加成分表（废弃）'!I:I,MATCH(B124,'永久加成分表（废弃）'!A:A,0)),"未找到"),IF(LEFT(B124,1)="4",IFERROR(INDEX(组件分表!I:I,MATCH(VALUE(LEFT(B124,4)),组件分表!A:A,0)),"未找到"),"不匹配"))))</f>
        <v>0</v>
      </c>
      <c r="AC124" s="44" t="str">
        <f>IF(LEFT(B124,1)="1",IF(INDEX(单位卡分表!N:N,MATCH(B124,单位卡分表!A:A,0))=0,"",INDEX(单位卡分表!N:N,MATCH(B124,单位卡分表!A:A,0))),IF(AND(LEFT(B124,1)="4",C124=5),B124*100+1,""))</f>
        <v/>
      </c>
    </row>
    <row r="125" spans="1:29">
      <c r="A125" s="44" t="str">
        <f>IF(卡牌数值表!D125=0,"",卡牌数值表!D125)</f>
        <v>##</v>
      </c>
      <c r="B125" s="44">
        <f>卡牌数值表!C125</f>
        <v>20061</v>
      </c>
      <c r="C125" s="44">
        <f>IF(LEFT(B125,1)="1",IFERROR(INDEX(单位卡分表!C:C,MATCH(B125,单位卡分表!A:A,0)),"未找到"),IF(LEFT(B125,1)="2",IFERROR(INDEX(技能卡分表!C:C,MATCH(B125,技能卡分表!A:A,0)),"未找到"),IF(LEFT(B125,1)="3",IFERROR(INDEX('永久加成分表（废弃）'!C:C,MATCH(B125,'永久加成分表（废弃）'!A:A,0)),"未找到"),IF(LEFT(B125,1)="4",IFERROR(INDEX(组件分表!D:D,MATCH(VALUE(LEFT(B125,4)),组件分表!A:A,0)),"未找到"),"不匹配"))))</f>
        <v>3</v>
      </c>
      <c r="D125" s="44">
        <f>IF(LEFT(B125,1)="1",IFERROR(INDEX(单位卡分表!E:E,MATCH(B125,单位卡分表!A:A,0)),"未找到"),IF(LEFT(B125,1)="2",IFERROR(INDEX(技能卡分表!E:E,MATCH(B125,技能卡分表!A:A,0)),"未找到"),IF(LEFT(B125,1)="3",IFERROR(INDEX('永久加成分表（废弃）'!E:E,MATCH(B125,'永久加成分表（废弃）'!A:A,0)),"未找到"),IF(LEFT(B125,1)="4",IFERROR(IF(INDEX(组件分表!D:D,MATCH(VALUE(LEFT(B125,4)),组件分表!A:A,0))=5,"",INDEX(组件分表!Y:Y,MATCH(VALUE(LEFT(B125,4)),组件分表!A:A,0))),"未找到"),"不匹配"))))</f>
        <v>1</v>
      </c>
      <c r="E125" s="44">
        <f t="shared" si="1"/>
        <v>61</v>
      </c>
      <c r="F125" s="44">
        <f>IF(LEFT(B125,1)="1",IFERROR(INDEX(单位卡分表!AL:AL,MATCH(B125,单位卡分表!A:A,0)),"未找到"),IF(LEFT(B125,1)="2",IFERROR(INDEX(技能卡分表!AJ:AJ,MATCH(B125,技能卡分表!A:A,0)),"未找到"),IF(LEFT(B125,1)="3",IFERROR(INDEX('永久加成分表（废弃）'!AC:AC,MATCH(B125,'永久加成分表（废弃）'!A:A,0)),"未找到"),IF(LEFT(B125,1)="4",IFERROR(IF(INDEX(组件分表!D:D,MATCH(VALUE(LEFT(B125,4)),组件分表!A:A,0))=5,"",INDEX(组件分表!Z:Z,MATCH(VALUE(LEFT(B125,4)),组件分表!A:A,0))),"未找到"),"不匹配"))))</f>
        <v>1</v>
      </c>
      <c r="G125" s="44">
        <f>IF(LEFT($B125,1)="1",IFERROR(INDEX(单位卡分表!F:F,MATCH($B125,单位卡分表!A:A,0)),"未找到"),IF(LEFT($B125,1)="2",IFERROR(INDEX(技能卡分表!F:F,MATCH($B125,技能卡分表!A:A,0)),"未找到"),IF(LEFT($B125,1)="3",IFERROR(INDEX('永久加成分表（废弃）'!F:F,MATCH($B125,'永久加成分表（废弃）'!A:A,0)),"未找到"),IF(LEFT($B125,1)="4",IFERROR(IF(INDEX(组件分表!D:D,MATCH(VALUE(LEFT($B125,4)),组件分表!A:A,0))=5,"",INDEX(组件分表!AA:AA,MATCH(VALUE(LEFT($B125,4)),组件分表!A:A,0))),"未找到"),"不匹配"))))</f>
        <v>3</v>
      </c>
      <c r="H125" s="44">
        <f>IF(LEFT($B125,1)="1",IFERROR(INDEX(单位卡分表!H:H,MATCH($B125,单位卡分表!A:A,0)),"未找到"),IF(LEFT($B125,1)="2",IFERROR(INDEX(技能卡分表!H:H,MATCH($B125,技能卡分表!A:A,0)),"未找到"),IF(LEFT($B125,1)="3",IFERROR(INDEX('永久加成分表（废弃）'!H:H,MATCH($B125,'永久加成分表（废弃）'!A:A,0)),"未找到"),IF(LEFT($B125,1)="4",RIGHT($B125,1),"不匹配"))))</f>
        <v>3</v>
      </c>
      <c r="I125" s="44">
        <f>卡牌数值表!J125</f>
        <v>0</v>
      </c>
      <c r="J125" s="44" t="str">
        <f>IF(卡牌数值表!L125=0,"",卡牌数值表!L125)</f>
        <v/>
      </c>
      <c r="K125" s="44" t="str">
        <f>IF(卡牌数值表!M125=0,"",卡牌数值表!M125)</f>
        <v/>
      </c>
      <c r="L125" s="44">
        <f>IF(卡牌数值表!N125=0,"",卡牌数值表!N125)</f>
        <v>9.87</v>
      </c>
      <c r="M125" s="44">
        <f>IF(卡牌数值表!O125=0,"",卡牌数值表!O125)</f>
        <v>0.5</v>
      </c>
      <c r="N125" s="44">
        <f>IF(卡牌数值表!P125=0,"",卡牌数值表!P125)</f>
        <v>0.1</v>
      </c>
      <c r="O125" s="44">
        <f>IF(卡牌数值表!Q125=0,"",卡牌数值表!Q125)</f>
        <v>0.94</v>
      </c>
      <c r="P125" s="44">
        <f>IF(卡牌数值表!R125=0,"",卡牌数值表!R125)</f>
        <v>0.61</v>
      </c>
      <c r="Q125" s="44">
        <f>IF(卡牌数值表!S125=0,"",卡牌数值表!S125)</f>
        <v>5</v>
      </c>
      <c r="R125" s="44">
        <f>IF(OR(LEFT(B125,1)="1",LEFT(B125,1)="2"),卡牌数值表!H125,IF(AND(LEFT(B125,1)="4",C125&lt;&gt;5),卡牌数值表!H125,IF(LEFT(B125,1)="4","","")))</f>
        <v>200611</v>
      </c>
      <c r="S125" s="44">
        <f>IF(LEFT(B125,1)="1",IFERROR(INDEX(单位卡分表!K:K,MATCH(B125,单位卡分表!A:A,0)),"未找到"),IF(LEFT(B125,1)="2",IFERROR(INDEX(技能卡分表!K:K,MATCH(B125,技能卡分表!A:A,0)),"未找到"),IF(LEFT(B125,1)="3",IFERROR(INDEX('永久加成分表（废弃）'!K:K,MATCH(B125,'永久加成分表（废弃）'!A:A,0)),"未找到"),IF(LEFT(B125,1)="4",IFERROR(IF(INDEX(组件分表!D:D,MATCH(VALUE(LEFT(B125,4)),组件分表!A:A,0))=5,"",INDEX(组件分表!AB:AB,MATCH(VALUE(LEFT(B125,4)),组件分表!A:A,0))),"未找到"),"不匹配"))))</f>
        <v>2</v>
      </c>
      <c r="T125" s="44">
        <f>IF(LEFT(B125,1)="1",IFERROR(INDEX(单位卡分表!L:L,MATCH(B125,单位卡分表!A:A,0)),"未找到"),IF(LEFT(B125,1)="2",IFERROR(INDEX(技能卡分表!L:L,MATCH(B125,技能卡分表!A:A,0)),"未找到"),IF(LEFT(B125,1)="3",IFERROR(INDEX('永久加成分表（废弃）'!L:L,MATCH(B125,'永久加成分表（废弃）'!A:A,0)),"未找到"),IF(LEFT(B125,1)="4",IFERROR(IF(INDEX(组件分表!D:D,MATCH(VALUE(LEFT(B125,4)),组件分表!A:A,0))=5,"",INDEX(组件分表!AC:AC,MATCH(VALUE(LEFT(B125,4)),组件分表!A:A,0))),"未找到"),"不匹配"))))</f>
        <v>5</v>
      </c>
      <c r="U125" s="44"/>
      <c r="V125" s="44"/>
      <c r="W125" s="44" t="str">
        <f>IF(LEFT(B125,1)="1",IFERROR(IF(INDEX(单位卡分表!W:W,MATCH(B125,单位卡分表!A:A,0))=0,"",INDEX(单位卡分表!W:W,MATCH(B125,单位卡分表!A:A,0))),"未找到"),IF(LEFT(B125,1)="2",IFERROR(IF(INDEX(技能卡分表!W:W,MATCH(B125,技能卡分表!A:A,0))=0,"",INDEX(技能卡分表!W:W,MATCH(B125,技能卡分表!A:A,0))),"未找到"),IF(LEFT(B125,1)="3",IFERROR(IF(INDEX('永久加成分表（废弃）'!U:U,MATCH(B125,'永久加成分表（废弃）'!A:A,0))=0,"",INDEX('永久加成分表（废弃）'!U:U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X125" s="44" t="str">
        <f>IF(LEFT(B125,1)="1",IFERROR(IF(INDEX(单位卡分表!X:X,MATCH(B125,单位卡分表!A:A,0))=0,"",INDEX(单位卡分表!X:X,MATCH(B125,单位卡分表!A:A,0))),"未找到"),IF(LEFT(B125,1)="2",IFERROR(IF(INDEX(技能卡分表!X:X,MATCH(B125,技能卡分表!A:A,0))=0,"",INDEX(技能卡分表!X:X,MATCH(B125,技能卡分表!A:A,0))),"未找到"),IF(LEFT(B125,1)="3",IFERROR(IF(INDEX('永久加成分表（废弃）'!V:V,MATCH(B125,'永久加成分表（废弃）'!A:A,0))=0,"",INDEX('永久加成分表（废弃）'!V:V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Y125" s="44" t="str">
        <f>IF(LEFT(B125,1)="1",IFERROR(IF(INDEX(单位卡分表!Y:Y,MATCH(B125,单位卡分表!A:A,0))=0,"",INDEX(单位卡分表!Y:Y,MATCH(B125,单位卡分表!A:A,0))),"未找到"),IF(LEFT(B125,1)="2",IFERROR(IF(INDEX(技能卡分表!Y:Y,MATCH(B125,技能卡分表!A:A,0))=0,"",INDEX(技能卡分表!Y:Y,MATCH(B125,技能卡分表!A:A,0))),"未找到"),IF(LEFT(B125,1)="3",IFERROR(IF(INDEX('永久加成分表（废弃）'!W:W,MATCH(B125,'永久加成分表（废弃）'!A:A,0))=0,"",INDEX('永久加成分表（废弃）'!W:W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Z125" s="44" t="str">
        <f>IF(LEFT(B125,1)="1",IFERROR(IF(INDEX("",MATCH(B125,单位卡分表!A:A,0))=0,"",INDEX("",MATCH(B125,单位卡分表!A:A,0))),"未找到"),IF(LEFT(B125,1)="2",IFERROR(IF(INDEX(技能卡分表!Z:Z,MATCH(B125,技能卡分表!A:A,0))=0,"",INDEX(技能卡分表!Z:Z,MATCH(B125,技能卡分表!A:A,0))),"未找到"),IF(LEFT(B125,1)="3",IFERROR(IF(INDEX('永久加成分表（废弃）'!X:X,MATCH(B125,'永久加成分表（废弃）'!A:A,0))=0,"",INDEX('永久加成分表（废弃）'!X:X,MATCH(B125,'永久加成分表（废弃）'!A:A,0))),"未找到"),IF(LEFT(B125,1)="4",IFERROR(IF(INDEX(组件分表!U:U,MATCH(VALUE(LEFT(B125,4)),组件分表!A:A,0))=0,"",INDEX(组件分表!U:U,MATCH(VALUE(LEFT(B125,4)),组件分表!A:A,0))),"未找到"),"不匹配"))))</f>
        <v/>
      </c>
      <c r="AA125" s="44" t="str">
        <f>IF(LEFT(B125,1)="1",IFERROR(IF(INDEX("",MATCH(B125,单位卡分表!A:A,0))=0,"",INDEX("",MATCH(B125,单位卡分表!A:A,0))),"未找到"),IF(LEFT(B125,1)="2",IFERROR(IF(INDEX(技能卡分表!AA:AA,MATCH(B125,技能卡分表!A:A,0))=0,"",INDEX(技能卡分表!AA:AA,MATCH(B125,技能卡分表!A:A,0))),"未找到"),IF(LEFT(B125,1)="3",IFERROR(IF(INDEX("",MATCH(B125,'永久加成分表（废弃）'!A:A,0))=0,"",INDEX("",MATCH(B125,'永久加成分表（废弃）'!A:A,0))),"未找到"),IF(LEFT(B125,1)="4",IFERROR(IF(INDEX("",MATCH(VALUE(LEFT(B125,4)),组件分表!A:A,0))=0,"",INDEX("",MATCH(VALUE(LEFT(B125,4)),组件分表!A:A,0))),"未找到"),"不匹配"))))</f>
        <v/>
      </c>
      <c r="AB125" s="44">
        <f>IF(LEFT(B125,1)="1",IFERROR(INDEX(单位卡分表!I:I,MATCH(B125,单位卡分表!A:A,0)),"未找到"),IF(LEFT(B125,1)="2",IFERROR(INDEX(技能卡分表!I:I,MATCH(B125,技能卡分表!A:A,0)),"未找到"),IF(LEFT(B125,1)="3",IFERROR(INDEX('永久加成分表（废弃）'!I:I,MATCH(B125,'永久加成分表（废弃）'!A:A,0)),"未找到"),IF(LEFT(B125,1)="4",IFERROR(INDEX(组件分表!I:I,MATCH(VALUE(LEFT(B125,4)),组件分表!A:A,0)),"未找到"),"不匹配"))))</f>
        <v>0</v>
      </c>
      <c r="AC125" s="44" t="str">
        <f>IF(LEFT(B125,1)="1",IF(INDEX(单位卡分表!N:N,MATCH(B125,单位卡分表!A:A,0))=0,"",INDEX(单位卡分表!N:N,MATCH(B125,单位卡分表!A:A,0))),IF(AND(LEFT(B125,1)="4",C125=5),B125*100+1,""))</f>
        <v/>
      </c>
    </row>
    <row r="126" spans="1:29">
      <c r="A126" s="44" t="str">
        <f>IF(卡牌数值表!D126=0,"",卡牌数值表!D126)</f>
        <v/>
      </c>
      <c r="B126" s="44">
        <f>卡牌数值表!C126</f>
        <v>20062</v>
      </c>
      <c r="C126" s="44">
        <f>IF(LEFT(B126,1)="1",IFERROR(INDEX(单位卡分表!C:C,MATCH(B126,单位卡分表!A:A,0)),"未找到"),IF(LEFT(B126,1)="2",IFERROR(INDEX(技能卡分表!C:C,MATCH(B126,技能卡分表!A:A,0)),"未找到"),IF(LEFT(B126,1)="3",IFERROR(INDEX('永久加成分表（废弃）'!C:C,MATCH(B126,'永久加成分表（废弃）'!A:A,0)),"未找到"),IF(LEFT(B126,1)="4",IFERROR(INDEX(组件分表!D:D,MATCH(VALUE(LEFT(B126,4)),组件分表!A:A,0)),"未找到"),"不匹配"))))</f>
        <v>2</v>
      </c>
      <c r="D126" s="44">
        <f>IF(LEFT(B126,1)="1",IFERROR(INDEX(单位卡分表!E:E,MATCH(B126,单位卡分表!A:A,0)),"未找到"),IF(LEFT(B126,1)="2",IFERROR(INDEX(技能卡分表!E:E,MATCH(B126,技能卡分表!A:A,0)),"未找到"),IF(LEFT(B126,1)="3",IFERROR(INDEX('永久加成分表（废弃）'!E:E,MATCH(B126,'永久加成分表（废弃）'!A:A,0)),"未找到"),IF(LEFT(B126,1)="4",IFERROR(IF(INDEX(组件分表!D:D,MATCH(VALUE(LEFT(B126,4)),组件分表!A:A,0))=5,"",INDEX(组件分表!Y:Y,MATCH(VALUE(LEFT(B126,4)),组件分表!A:A,0))),"未找到"),"不匹配"))))</f>
        <v>1</v>
      </c>
      <c r="E126" s="44">
        <f t="shared" si="1"/>
        <v>62</v>
      </c>
      <c r="F126" s="44">
        <f>IF(LEFT(B126,1)="1",IFERROR(INDEX(单位卡分表!AL:AL,MATCH(B126,单位卡分表!A:A,0)),"未找到"),IF(LEFT(B126,1)="2",IFERROR(INDEX(技能卡分表!AJ:AJ,MATCH(B126,技能卡分表!A:A,0)),"未找到"),IF(LEFT(B126,1)="3",IFERROR(INDEX('永久加成分表（废弃）'!AC:AC,MATCH(B126,'永久加成分表（废弃）'!A:A,0)),"未找到"),IF(LEFT(B126,1)="4",IFERROR(IF(INDEX(组件分表!D:D,MATCH(VALUE(LEFT(B126,4)),组件分表!A:A,0))=5,"",INDEX(组件分表!Z:Z,MATCH(VALUE(LEFT(B126,4)),组件分表!A:A,0))),"未找到"),"不匹配"))))</f>
        <v>0</v>
      </c>
      <c r="G126" s="44">
        <f>IF(LEFT($B126,1)="1",IFERROR(INDEX(单位卡分表!F:F,MATCH($B126,单位卡分表!A:A,0)),"未找到"),IF(LEFT($B126,1)="2",IFERROR(INDEX(技能卡分表!F:F,MATCH($B126,技能卡分表!A:A,0)),"未找到"),IF(LEFT($B126,1)="3",IFERROR(INDEX('永久加成分表（废弃）'!F:F,MATCH($B126,'永久加成分表（废弃）'!A:A,0)),"未找到"),IF(LEFT($B126,1)="4",IFERROR(IF(INDEX(组件分表!D:D,MATCH(VALUE(LEFT($B126,4)),组件分表!A:A,0))=5,"",INDEX(组件分表!AA:AA,MATCH(VALUE(LEFT($B126,4)),组件分表!A:A,0))),"未找到"),"不匹配"))))</f>
        <v>1</v>
      </c>
      <c r="H126" s="44">
        <f>IF(LEFT($B126,1)="1",IFERROR(INDEX(单位卡分表!H:H,MATCH($B126,单位卡分表!A:A,0)),"未找到"),IF(LEFT($B126,1)="2",IFERROR(INDEX(技能卡分表!H:H,MATCH($B126,技能卡分表!A:A,0)),"未找到"),IF(LEFT($B126,1)="3",IFERROR(INDEX('永久加成分表（废弃）'!H:H,MATCH($B126,'永久加成分表（废弃）'!A:A,0)),"未找到"),IF(LEFT($B126,1)="4",RIGHT($B126,1),"不匹配"))))</f>
        <v>5</v>
      </c>
      <c r="I126" s="44">
        <f>卡牌数值表!J126</f>
        <v>0</v>
      </c>
      <c r="J126" s="44" t="str">
        <f>IF(卡牌数值表!L126=0,"",卡牌数值表!L126)</f>
        <v/>
      </c>
      <c r="K126" s="44" t="str">
        <f>IF(卡牌数值表!M126=0,"",卡牌数值表!M126)</f>
        <v/>
      </c>
      <c r="L126" s="44">
        <f>IF(卡牌数值表!N126=0,"",卡牌数值表!N126)</f>
        <v>9.87</v>
      </c>
      <c r="M126" s="44">
        <f>IF(卡牌数值表!O126=0,"",卡牌数值表!O126)</f>
        <v>0.5</v>
      </c>
      <c r="N126" s="44">
        <f>IF(卡牌数值表!P126=0,"",卡牌数值表!P126)</f>
        <v>0.1</v>
      </c>
      <c r="O126" s="44">
        <f>IF(卡牌数值表!Q126=0,"",卡牌数值表!Q126)</f>
        <v>0.94</v>
      </c>
      <c r="P126" s="44">
        <f>IF(卡牌数值表!R126=0,"",卡牌数值表!R126)</f>
        <v>0.61</v>
      </c>
      <c r="Q126" s="44">
        <f>IF(卡牌数值表!S126=0,"",卡牌数值表!S126)</f>
        <v>5</v>
      </c>
      <c r="R126" s="44">
        <f>IF(OR(LEFT(B126,1)="1",LEFT(B126,1)="2"),卡牌数值表!H126,IF(AND(LEFT(B126,1)="4",C126&lt;&gt;5),卡牌数值表!H126,IF(LEFT(B126,1)="4","","")))</f>
        <v>200621</v>
      </c>
      <c r="S126" s="44">
        <f>IF(LEFT(B126,1)="1",IFERROR(INDEX(单位卡分表!K:K,MATCH(B126,单位卡分表!A:A,0)),"未找到"),IF(LEFT(B126,1)="2",IFERROR(INDEX(技能卡分表!K:K,MATCH(B126,技能卡分表!A:A,0)),"未找到"),IF(LEFT(B126,1)="3",IFERROR(INDEX('永久加成分表（废弃）'!K:K,MATCH(B126,'永久加成分表（废弃）'!A:A,0)),"未找到"),IF(LEFT(B126,1)="4",IFERROR(IF(INDEX(组件分表!D:D,MATCH(VALUE(LEFT(B126,4)),组件分表!A:A,0))=5,"",INDEX(组件分表!AB:AB,MATCH(VALUE(LEFT(B126,4)),组件分表!A:A,0))),"未找到"),"不匹配"))))</f>
        <v>6</v>
      </c>
      <c r="T126" s="44">
        <f>IF(LEFT(B126,1)="1",IFERROR(INDEX(单位卡分表!L:L,MATCH(B126,单位卡分表!A:A,0)),"未找到"),IF(LEFT(B126,1)="2",IFERROR(INDEX(技能卡分表!L:L,MATCH(B126,技能卡分表!A:A,0)),"未找到"),IF(LEFT(B126,1)="3",IFERROR(INDEX('永久加成分表（废弃）'!L:L,MATCH(B126,'永久加成分表（废弃）'!A:A,0)),"未找到"),IF(LEFT(B126,1)="4",IFERROR(IF(INDEX(组件分表!D:D,MATCH(VALUE(LEFT(B126,4)),组件分表!A:A,0))=5,"",INDEX(组件分表!AC:AC,MATCH(VALUE(LEFT(B126,4)),组件分表!A:A,0))),"未找到"),"不匹配"))))</f>
        <v>2</v>
      </c>
      <c r="U126" s="44"/>
      <c r="V126" s="44"/>
      <c r="W126" s="44">
        <f>IF(LEFT(B126,1)="1",IFERROR(IF(INDEX(单位卡分表!W:W,MATCH(B126,单位卡分表!A:A,0))=0,"",INDEX(单位卡分表!W:W,MATCH(B126,单位卡分表!A:A,0))),"未找到"),IF(LEFT(B126,1)="2",IFERROR(IF(INDEX(技能卡分表!W:W,MATCH(B126,技能卡分表!A:A,0))=0,"",INDEX(技能卡分表!W:W,MATCH(B126,技能卡分表!A:A,0))),"未找到"),IF(LEFT(B126,1)="3",IFERROR(IF(INDEX('永久加成分表（废弃）'!U:U,MATCH(B126,'永久加成分表（废弃）'!A:A,0))=0,"",INDEX('永久加成分表（废弃）'!U:U,MATCH(B126,'永久加成分表（废弃）'!A:A,0))),"未找到"),IF(LEFT(B126,1)="4",IFERROR(IF(INDEX("",MATCH(VALUE(LEFT(B126,4)),组件分表!A:A,0))=0,"",INDEX("",MATCH(VALUE(LEFT(B126,4)),组件分表!A:A,0))),"未找到"),"不匹配"))))</f>
        <v>41</v>
      </c>
      <c r="X126" s="44" t="str">
        <f>IF(LEFT(B126,1)="1",IFERROR(IF(INDEX(单位卡分表!X:X,MATCH(B126,单位卡分表!A:A,0))=0,"",INDEX(单位卡分表!X:X,MATCH(B126,单位卡分表!A:A,0))),"未找到"),IF(LEFT(B126,1)="2",IFERROR(IF(INDEX(技能卡分表!X:X,MATCH(B126,技能卡分表!A:A,0))=0,"",INDEX(技能卡分表!X:X,MATCH(B126,技能卡分表!A:A,0))),"未找到"),IF(LEFT(B126,1)="3",IFERROR(IF(INDEX('永久加成分表（废弃）'!V:V,MATCH(B126,'永久加成分表（废弃）'!A:A,0))=0,"",INDEX('永久加成分表（废弃）'!V:V,MATCH(B126,'永久加成分表（废弃）'!A:A,0))),"未找到"),IF(LEFT(B126,1)="4",IFERROR(IF(INDEX("",MATCH(VALUE(LEFT(B126,4)),组件分表!A:A,0))=0,"",INDEX("",MATCH(VALUE(LEFT(B126,4)),组件分表!A:A,0))),"未找到"),"不匹配"))))</f>
        <v/>
      </c>
      <c r="Y126" s="44" t="str">
        <f>IF(LEFT(B126,1)="1",IFERROR(IF(INDEX(单位卡分表!Y:Y,MATCH(B126,单位卡分表!A:A,0))=0,"",INDEX(单位卡分表!Y:Y,MATCH(B126,单位卡分表!A:A,0))),"未找到"),IF(LEFT(B126,1)="2",IFERROR(IF(INDEX(技能卡分表!Y:Y,MATCH(B126,技能卡分表!A:A,0))=0,"",INDEX(技能卡分表!Y:Y,MATCH(B126,技能卡分表!A:A,0))),"未找到"),IF(LEFT(B126,1)="3",IFERROR(IF(INDEX('永久加成分表（废弃）'!W:W,MATCH(B126,'永久加成分表（废弃）'!A:A,0))=0,"",INDEX('永久加成分表（废弃）'!W:W,MATCH(B126,'永久加成分表（废弃）'!A:A,0))),"未找到"),IF(LEFT(B126,1)="4",IFERROR(IF(INDEX("",MATCH(VALUE(LEFT(B126,4)),组件分表!A:A,0))=0,"",INDEX("",MATCH(VALUE(LEFT(B126,4)),组件分表!A:A,0))),"未找到"),"不匹配"))))</f>
        <v/>
      </c>
      <c r="Z126" s="44" t="str">
        <f>IF(LEFT(B126,1)="1",IFERROR(IF(INDEX("",MATCH(B126,单位卡分表!A:A,0))=0,"",INDEX("",MATCH(B126,单位卡分表!A:A,0))),"未找到"),IF(LEFT(B126,1)="2",IFERROR(IF(INDEX(技能卡分表!Z:Z,MATCH(B126,技能卡分表!A:A,0))=0,"",INDEX(技能卡分表!Z:Z,MATCH(B126,技能卡分表!A:A,0))),"未找到"),IF(LEFT(B126,1)="3",IFERROR(IF(INDEX('永久加成分表（废弃）'!X:X,MATCH(B126,'永久加成分表（废弃）'!A:A,0))=0,"",INDEX('永久加成分表（废弃）'!X:X,MATCH(B126,'永久加成分表（废弃）'!A:A,0))),"未找到"),IF(LEFT(B126,1)="4",IFERROR(IF(INDEX(组件分表!U:U,MATCH(VALUE(LEFT(B126,4)),组件分表!A:A,0))=0,"",INDEX(组件分表!U:U,MATCH(VALUE(LEFT(B126,4)),组件分表!A:A,0))),"未找到"),"不匹配"))))</f>
        <v/>
      </c>
      <c r="AA126" s="44" t="str">
        <f>IF(LEFT(B126,1)="1",IFERROR(IF(INDEX("",MATCH(B126,单位卡分表!A:A,0))=0,"",INDEX("",MATCH(B126,单位卡分表!A:A,0))),"未找到"),IF(LEFT(B126,1)="2",IFERROR(IF(INDEX(技能卡分表!AA:AA,MATCH(B126,技能卡分表!A:A,0))=0,"",INDEX(技能卡分表!AA:AA,MATCH(B126,技能卡分表!A:A,0))),"未找到"),IF(LEFT(B126,1)="3",IFERROR(IF(INDEX("",MATCH(B126,'永久加成分表（废弃）'!A:A,0))=0,"",INDEX("",MATCH(B126,'永久加成分表（废弃）'!A:A,0))),"未找到"),IF(LEFT(B126,1)="4",IFERROR(IF(INDEX("",MATCH(VALUE(LEFT(B126,4)),组件分表!A:A,0))=0,"",INDEX("",MATCH(VALUE(LEFT(B126,4)),组件分表!A:A,0))),"未找到"),"不匹配"))))</f>
        <v/>
      </c>
      <c r="AB126" s="44">
        <f>IF(LEFT(B126,1)="1",IFERROR(INDEX(单位卡分表!I:I,MATCH(B126,单位卡分表!A:A,0)),"未找到"),IF(LEFT(B126,1)="2",IFERROR(INDEX(技能卡分表!I:I,MATCH(B126,技能卡分表!A:A,0)),"未找到"),IF(LEFT(B126,1)="3",IFERROR(INDEX('永久加成分表（废弃）'!I:I,MATCH(B126,'永久加成分表（废弃）'!A:A,0)),"未找到"),IF(LEFT(B126,1)="4",IFERROR(INDEX(组件分表!I:I,MATCH(VALUE(LEFT(B126,4)),组件分表!A:A,0)),"未找到"),"不匹配"))))</f>
        <v>5</v>
      </c>
      <c r="AC126" s="44" t="str">
        <f>IF(LEFT(B126,1)="1",IF(INDEX(单位卡分表!N:N,MATCH(B126,单位卡分表!A:A,0))=0,"",INDEX(单位卡分表!N:N,MATCH(B126,单位卡分表!A:A,0))),IF(AND(LEFT(B126,1)="4",C126=5),B126*100+1,""))</f>
        <v/>
      </c>
    </row>
    <row r="127" spans="1:29">
      <c r="A127" s="44" t="str">
        <f>IF(卡牌数值表!D127=0,"",卡牌数值表!D127)</f>
        <v/>
      </c>
      <c r="B127" s="44">
        <f>卡牌数值表!C127</f>
        <v>20063</v>
      </c>
      <c r="C127" s="44">
        <f>IF(LEFT(B127,1)="1",IFERROR(INDEX(单位卡分表!C:C,MATCH(B127,单位卡分表!A:A,0)),"未找到"),IF(LEFT(B127,1)="2",IFERROR(INDEX(技能卡分表!C:C,MATCH(B127,技能卡分表!A:A,0)),"未找到"),IF(LEFT(B127,1)="3",IFERROR(INDEX('永久加成分表（废弃）'!C:C,MATCH(B127,'永久加成分表（废弃）'!A:A,0)),"未找到"),IF(LEFT(B127,1)="4",IFERROR(INDEX(组件分表!D:D,MATCH(VALUE(LEFT(B127,4)),组件分表!A:A,0)),"未找到"),"不匹配"))))</f>
        <v>2</v>
      </c>
      <c r="D127" s="44">
        <f>IF(LEFT(B127,1)="1",IFERROR(INDEX(单位卡分表!E:E,MATCH(B127,单位卡分表!A:A,0)),"未找到"),IF(LEFT(B127,1)="2",IFERROR(INDEX(技能卡分表!E:E,MATCH(B127,技能卡分表!A:A,0)),"未找到"),IF(LEFT(B127,1)="3",IFERROR(INDEX('永久加成分表（废弃）'!E:E,MATCH(B127,'永久加成分表（废弃）'!A:A,0)),"未找到"),IF(LEFT(B127,1)="4",IFERROR(IF(INDEX(组件分表!D:D,MATCH(VALUE(LEFT(B127,4)),组件分表!A:A,0))=5,"",INDEX(组件分表!Y:Y,MATCH(VALUE(LEFT(B127,4)),组件分表!A:A,0))),"未找到"),"不匹配"))))</f>
        <v>1</v>
      </c>
      <c r="E127" s="44">
        <f t="shared" si="1"/>
        <v>63</v>
      </c>
      <c r="F127" s="44">
        <f>IF(LEFT(B127,1)="1",IFERROR(INDEX(单位卡分表!AL:AL,MATCH(B127,单位卡分表!A:A,0)),"未找到"),IF(LEFT(B127,1)="2",IFERROR(INDEX(技能卡分表!AJ:AJ,MATCH(B127,技能卡分表!A:A,0)),"未找到"),IF(LEFT(B127,1)="3",IFERROR(INDEX('永久加成分表（废弃）'!AC:AC,MATCH(B127,'永久加成分表（废弃）'!A:A,0)),"未找到"),IF(LEFT(B127,1)="4",IFERROR(IF(INDEX(组件分表!D:D,MATCH(VALUE(LEFT(B127,4)),组件分表!A:A,0))=5,"",INDEX(组件分表!Z:Z,MATCH(VALUE(LEFT(B127,4)),组件分表!A:A,0))),"未找到"),"不匹配"))))</f>
        <v>0</v>
      </c>
      <c r="G127" s="44">
        <f>IF(LEFT($B127,1)="1",IFERROR(INDEX(单位卡分表!F:F,MATCH($B127,单位卡分表!A:A,0)),"未找到"),IF(LEFT($B127,1)="2",IFERROR(INDEX(技能卡分表!F:F,MATCH($B127,技能卡分表!A:A,0)),"未找到"),IF(LEFT($B127,1)="3",IFERROR(INDEX('永久加成分表（废弃）'!F:F,MATCH($B127,'永久加成分表（废弃）'!A:A,0)),"未找到"),IF(LEFT($B127,1)="4",IFERROR(IF(INDEX(组件分表!D:D,MATCH(VALUE(LEFT($B127,4)),组件分表!A:A,0))=5,"",INDEX(组件分表!AA:AA,MATCH(VALUE(LEFT($B127,4)),组件分表!A:A,0))),"未找到"),"不匹配"))))</f>
        <v>1</v>
      </c>
      <c r="H127" s="44">
        <f>IF(LEFT($B127,1)="1",IFERROR(INDEX(单位卡分表!H:H,MATCH($B127,单位卡分表!A:A,0)),"未找到"),IF(LEFT($B127,1)="2",IFERROR(INDEX(技能卡分表!H:H,MATCH($B127,技能卡分表!A:A,0)),"未找到"),IF(LEFT($B127,1)="3",IFERROR(INDEX('永久加成分表（废弃）'!H:H,MATCH($B127,'永久加成分表（废弃）'!A:A,0)),"未找到"),IF(LEFT($B127,1)="4",RIGHT($B127,1),"不匹配"))))</f>
        <v>5</v>
      </c>
      <c r="I127" s="44">
        <f>卡牌数值表!J127</f>
        <v>10</v>
      </c>
      <c r="J127" s="44" t="str">
        <f>IF(卡牌数值表!L127=0,"",卡牌数值表!L127)</f>
        <v/>
      </c>
      <c r="K127" s="44" t="str">
        <f>IF(卡牌数值表!M127=0,"",卡牌数值表!M127)</f>
        <v/>
      </c>
      <c r="L127" s="44">
        <f>IF(卡牌数值表!N127=0,"",卡牌数值表!N127)</f>
        <v>9.87</v>
      </c>
      <c r="M127" s="44">
        <f>IF(卡牌数值表!O127=0,"",卡牌数值表!O127)</f>
        <v>0.5</v>
      </c>
      <c r="N127" s="44">
        <f>IF(卡牌数值表!P127=0,"",卡牌数值表!P127)</f>
        <v>0.1</v>
      </c>
      <c r="O127" s="44">
        <f>IF(卡牌数值表!Q127=0,"",卡牌数值表!Q127)</f>
        <v>0.94</v>
      </c>
      <c r="P127" s="44">
        <f>IF(卡牌数值表!R127=0,"",卡牌数值表!R127)</f>
        <v>0.61</v>
      </c>
      <c r="Q127" s="44">
        <f>IF(卡牌数值表!S127=0,"",卡牌数值表!S127)</f>
        <v>5</v>
      </c>
      <c r="R127" s="44">
        <f>IF(OR(LEFT(B127,1)="1",LEFT(B127,1)="2"),卡牌数值表!H127,IF(AND(LEFT(B127,1)="4",C127&lt;&gt;5),卡牌数值表!H127,IF(LEFT(B127,1)="4","","")))</f>
        <v>200631</v>
      </c>
      <c r="S127" s="44">
        <f>IF(LEFT(B127,1)="1",IFERROR(INDEX(单位卡分表!K:K,MATCH(B127,单位卡分表!A:A,0)),"未找到"),IF(LEFT(B127,1)="2",IFERROR(INDEX(技能卡分表!K:K,MATCH(B127,技能卡分表!A:A,0)),"未找到"),IF(LEFT(B127,1)="3",IFERROR(INDEX('永久加成分表（废弃）'!K:K,MATCH(B127,'永久加成分表（废弃）'!A:A,0)),"未找到"),IF(LEFT(B127,1)="4",IFERROR(IF(INDEX(组件分表!D:D,MATCH(VALUE(LEFT(B127,4)),组件分表!A:A,0))=5,"",INDEX(组件分表!AB:AB,MATCH(VALUE(LEFT(B127,4)),组件分表!A:A,0))),"未找到"),"不匹配"))))</f>
        <v>5</v>
      </c>
      <c r="T127" s="44">
        <f>IF(LEFT(B127,1)="1",IFERROR(INDEX(单位卡分表!L:L,MATCH(B127,单位卡分表!A:A,0)),"未找到"),IF(LEFT(B127,1)="2",IFERROR(INDEX(技能卡分表!L:L,MATCH(B127,技能卡分表!A:A,0)),"未找到"),IF(LEFT(B127,1)="3",IFERROR(INDEX('永久加成分表（废弃）'!L:L,MATCH(B127,'永久加成分表（废弃）'!A:A,0)),"未找到"),IF(LEFT(B127,1)="4",IFERROR(IF(INDEX(组件分表!D:D,MATCH(VALUE(LEFT(B127,4)),组件分表!A:A,0))=5,"",INDEX(组件分表!AC:AC,MATCH(VALUE(LEFT(B127,4)),组件分表!A:A,0))),"未找到"),"不匹配"))))</f>
        <v>2</v>
      </c>
      <c r="U127" s="44"/>
      <c r="V127" s="44"/>
      <c r="W127" s="44">
        <f>IF(LEFT(B127,1)="1",IFERROR(IF(INDEX(单位卡分表!W:W,MATCH(B127,单位卡分表!A:A,0))=0,"",INDEX(单位卡分表!W:W,MATCH(B127,单位卡分表!A:A,0))),"未找到"),IF(LEFT(B127,1)="2",IFERROR(IF(INDEX(技能卡分表!W:W,MATCH(B127,技能卡分表!A:A,0))=0,"",INDEX(技能卡分表!W:W,MATCH(B127,技能卡分表!A:A,0))),"未找到"),IF(LEFT(B127,1)="3",IFERROR(IF(INDEX('永久加成分表（废弃）'!U:U,MATCH(B127,'永久加成分表（废弃）'!A:A,0))=0,"",INDEX('永久加成分表（废弃）'!U:U,MATCH(B127,'永久加成分表（废弃）'!A:A,0))),"未找到"),IF(LEFT(B127,1)="4",IFERROR(IF(INDEX("",MATCH(VALUE(LEFT(B127,4)),组件分表!A:A,0))=0,"",INDEX("",MATCH(VALUE(LEFT(B127,4)),组件分表!A:A,0))),"未找到"),"不匹配"))))</f>
        <v>3</v>
      </c>
      <c r="X127" s="44">
        <f>IF(LEFT(B127,1)="1",IFERROR(IF(INDEX(单位卡分表!X:X,MATCH(B127,单位卡分表!A:A,0))=0,"",INDEX(单位卡分表!X:X,MATCH(B127,单位卡分表!A:A,0))),"未找到"),IF(LEFT(B127,1)="2",IFERROR(IF(INDEX(技能卡分表!X:X,MATCH(B127,技能卡分表!A:A,0))=0,"",INDEX(技能卡分表!X:X,MATCH(B127,技能卡分表!A:A,0))),"未找到"),IF(LEFT(B127,1)="3",IFERROR(IF(INDEX('永久加成分表（废弃）'!V:V,MATCH(B127,'永久加成分表（废弃）'!A:A,0))=0,"",INDEX('永久加成分表（废弃）'!V:V,MATCH(B127,'永久加成分表（废弃）'!A:A,0))),"未找到"),IF(LEFT(B127,1)="4",IFERROR(IF(INDEX("",MATCH(VALUE(LEFT(B127,4)),组件分表!A:A,0))=0,"",INDEX("",MATCH(VALUE(LEFT(B127,4)),组件分表!A:A,0))),"未找到"),"不匹配"))))</f>
        <v>34</v>
      </c>
      <c r="Y127" s="44" t="str">
        <f>IF(LEFT(B127,1)="1",IFERROR(IF(INDEX(单位卡分表!Y:Y,MATCH(B127,单位卡分表!A:A,0))=0,"",INDEX(单位卡分表!Y:Y,MATCH(B127,单位卡分表!A:A,0))),"未找到"),IF(LEFT(B127,1)="2",IFERROR(IF(INDEX(技能卡分表!Y:Y,MATCH(B127,技能卡分表!A:A,0))=0,"",INDEX(技能卡分表!Y:Y,MATCH(B127,技能卡分表!A:A,0))),"未找到"),IF(LEFT(B127,1)="3",IFERROR(IF(INDEX('永久加成分表（废弃）'!W:W,MATCH(B127,'永久加成分表（废弃）'!A:A,0))=0,"",INDEX('永久加成分表（废弃）'!W:W,MATCH(B127,'永久加成分表（废弃）'!A:A,0))),"未找到"),IF(LEFT(B127,1)="4",IFERROR(IF(INDEX("",MATCH(VALUE(LEFT(B127,4)),组件分表!A:A,0))=0,"",INDEX("",MATCH(VALUE(LEFT(B127,4)),组件分表!A:A,0))),"未找到"),"不匹配"))))</f>
        <v/>
      </c>
      <c r="Z127" s="44" t="str">
        <f>IF(LEFT(B127,1)="1",IFERROR(IF(INDEX("",MATCH(B127,单位卡分表!A:A,0))=0,"",INDEX("",MATCH(B127,单位卡分表!A:A,0))),"未找到"),IF(LEFT(B127,1)="2",IFERROR(IF(INDEX(技能卡分表!Z:Z,MATCH(B127,技能卡分表!A:A,0))=0,"",INDEX(技能卡分表!Z:Z,MATCH(B127,技能卡分表!A:A,0))),"未找到"),IF(LEFT(B127,1)="3",IFERROR(IF(INDEX('永久加成分表（废弃）'!X:X,MATCH(B127,'永久加成分表（废弃）'!A:A,0))=0,"",INDEX('永久加成分表（废弃）'!X:X,MATCH(B127,'永久加成分表（废弃）'!A:A,0))),"未找到"),IF(LEFT(B127,1)="4",IFERROR(IF(INDEX(组件分表!U:U,MATCH(VALUE(LEFT(B127,4)),组件分表!A:A,0))=0,"",INDEX(组件分表!U:U,MATCH(VALUE(LEFT(B127,4)),组件分表!A:A,0))),"未找到"),"不匹配"))))</f>
        <v/>
      </c>
      <c r="AA127" s="44" t="str">
        <f>IF(LEFT(B127,1)="1",IFERROR(IF(INDEX("",MATCH(B127,单位卡分表!A:A,0))=0,"",INDEX("",MATCH(B127,单位卡分表!A:A,0))),"未找到"),IF(LEFT(B127,1)="2",IFERROR(IF(INDEX(技能卡分表!AA:AA,MATCH(B127,技能卡分表!A:A,0))=0,"",INDEX(技能卡分表!AA:AA,MATCH(B127,技能卡分表!A:A,0))),"未找到"),IF(LEFT(B127,1)="3",IFERROR(IF(INDEX("",MATCH(B127,'永久加成分表（废弃）'!A:A,0))=0,"",INDEX("",MATCH(B127,'永久加成分表（废弃）'!A:A,0))),"未找到"),IF(LEFT(B127,1)="4",IFERROR(IF(INDEX("",MATCH(VALUE(LEFT(B127,4)),组件分表!A:A,0))=0,"",INDEX("",MATCH(VALUE(LEFT(B127,4)),组件分表!A:A,0))),"未找到"),"不匹配"))))</f>
        <v/>
      </c>
      <c r="AB127" s="44">
        <f>IF(LEFT(B127,1)="1",IFERROR(INDEX(单位卡分表!I:I,MATCH(B127,单位卡分表!A:A,0)),"未找到"),IF(LEFT(B127,1)="2",IFERROR(INDEX(技能卡分表!I:I,MATCH(B127,技能卡分表!A:A,0)),"未找到"),IF(LEFT(B127,1)="3",IFERROR(INDEX('永久加成分表（废弃）'!I:I,MATCH(B127,'永久加成分表（废弃）'!A:A,0)),"未找到"),IF(LEFT(B127,1)="4",IFERROR(INDEX(组件分表!I:I,MATCH(VALUE(LEFT(B127,4)),组件分表!A:A,0)),"未找到"),"不匹配"))))</f>
        <v>5</v>
      </c>
      <c r="AC127" s="44" t="str">
        <f>IF(LEFT(B127,1)="1",IF(INDEX(单位卡分表!N:N,MATCH(B127,单位卡分表!A:A,0))=0,"",INDEX(单位卡分表!N:N,MATCH(B127,单位卡分表!A:A,0))),IF(AND(LEFT(B127,1)="4",C127=5),B127*100+1,""))</f>
        <v/>
      </c>
    </row>
    <row r="128" spans="1:29">
      <c r="A128" s="44" t="str">
        <f>IF(卡牌数值表!D128=0,"",卡牌数值表!D128)</f>
        <v/>
      </c>
      <c r="B128" s="44">
        <f>卡牌数值表!C128</f>
        <v>20064</v>
      </c>
      <c r="C128" s="44">
        <f>IF(LEFT(B128,1)="1",IFERROR(INDEX(单位卡分表!C:C,MATCH(B128,单位卡分表!A:A,0)),"未找到"),IF(LEFT(B128,1)="2",IFERROR(INDEX(技能卡分表!C:C,MATCH(B128,技能卡分表!A:A,0)),"未找到"),IF(LEFT(B128,1)="3",IFERROR(INDEX('永久加成分表（废弃）'!C:C,MATCH(B128,'永久加成分表（废弃）'!A:A,0)),"未找到"),IF(LEFT(B128,1)="4",IFERROR(INDEX(组件分表!D:D,MATCH(VALUE(LEFT(B128,4)),组件分表!A:A,0)),"未找到"),"不匹配"))))</f>
        <v>2</v>
      </c>
      <c r="D128" s="44">
        <f>IF(LEFT(B128,1)="1",IFERROR(INDEX(单位卡分表!E:E,MATCH(B128,单位卡分表!A:A,0)),"未找到"),IF(LEFT(B128,1)="2",IFERROR(INDEX(技能卡分表!E:E,MATCH(B128,技能卡分表!A:A,0)),"未找到"),IF(LEFT(B128,1)="3",IFERROR(INDEX('永久加成分表（废弃）'!E:E,MATCH(B128,'永久加成分表（废弃）'!A:A,0)),"未找到"),IF(LEFT(B128,1)="4",IFERROR(IF(INDEX(组件分表!D:D,MATCH(VALUE(LEFT(B128,4)),组件分表!A:A,0))=5,"",INDEX(组件分表!Y:Y,MATCH(VALUE(LEFT(B128,4)),组件分表!A:A,0))),"未找到"),"不匹配"))))</f>
        <v>1</v>
      </c>
      <c r="E128" s="44">
        <f t="shared" si="1"/>
        <v>64</v>
      </c>
      <c r="F128" s="44">
        <f>IF(LEFT(B128,1)="1",IFERROR(INDEX(单位卡分表!AL:AL,MATCH(B128,单位卡分表!A:A,0)),"未找到"),IF(LEFT(B128,1)="2",IFERROR(INDEX(技能卡分表!AJ:AJ,MATCH(B128,技能卡分表!A:A,0)),"未找到"),IF(LEFT(B128,1)="3",IFERROR(INDEX('永久加成分表（废弃）'!AC:AC,MATCH(B128,'永久加成分表（废弃）'!A:A,0)),"未找到"),IF(LEFT(B128,1)="4",IFERROR(IF(INDEX(组件分表!D:D,MATCH(VALUE(LEFT(B128,4)),组件分表!A:A,0))=5,"",INDEX(组件分表!Z:Z,MATCH(VALUE(LEFT(B128,4)),组件分表!A:A,0))),"未找到"),"不匹配"))))</f>
        <v>1</v>
      </c>
      <c r="G128" s="44">
        <f>IF(LEFT($B128,1)="1",IFERROR(INDEX(单位卡分表!F:F,MATCH($B128,单位卡分表!A:A,0)),"未找到"),IF(LEFT($B128,1)="2",IFERROR(INDEX(技能卡分表!F:F,MATCH($B128,技能卡分表!A:A,0)),"未找到"),IF(LEFT($B128,1)="3",IFERROR(INDEX('永久加成分表（废弃）'!F:F,MATCH($B128,'永久加成分表（废弃）'!A:A,0)),"未找到"),IF(LEFT($B128,1)="4",IFERROR(IF(INDEX(组件分表!D:D,MATCH(VALUE(LEFT($B128,4)),组件分表!A:A,0))=5,"",INDEX(组件分表!AA:AA,MATCH(VALUE(LEFT($B128,4)),组件分表!A:A,0))),"未找到"),"不匹配"))))</f>
        <v>1</v>
      </c>
      <c r="H128" s="44">
        <f>IF(LEFT($B128,1)="1",IFERROR(INDEX(单位卡分表!H:H,MATCH($B128,单位卡分表!A:A,0)),"未找到"),IF(LEFT($B128,1)="2",IFERROR(INDEX(技能卡分表!H:H,MATCH($B128,技能卡分表!A:A,0)),"未找到"),IF(LEFT($B128,1)="3",IFERROR(INDEX('永久加成分表（废弃）'!H:H,MATCH($B128,'永久加成分表（废弃）'!A:A,0)),"未找到"),IF(LEFT($B128,1)="4",RIGHT($B128,1),"不匹配"))))</f>
        <v>2</v>
      </c>
      <c r="I128" s="44">
        <f>卡牌数值表!J128</f>
        <v>3</v>
      </c>
      <c r="J128" s="44" t="str">
        <f>IF(卡牌数值表!L128=0,"",卡牌数值表!L128)</f>
        <v/>
      </c>
      <c r="K128" s="44" t="str">
        <f>IF(卡牌数值表!M128=0,"",卡牌数值表!M128)</f>
        <v/>
      </c>
      <c r="L128" s="44">
        <f>IF(卡牌数值表!N128=0,"",卡牌数值表!N128)</f>
        <v>9.87</v>
      </c>
      <c r="M128" s="44">
        <f>IF(卡牌数值表!O128=0,"",卡牌数值表!O128)</f>
        <v>0.5</v>
      </c>
      <c r="N128" s="44">
        <f>IF(卡牌数值表!P128=0,"",卡牌数值表!P128)</f>
        <v>0.1</v>
      </c>
      <c r="O128" s="44">
        <f>IF(卡牌数值表!Q128=0,"",卡牌数值表!Q128)</f>
        <v>0.94</v>
      </c>
      <c r="P128" s="44">
        <f>IF(卡牌数值表!R128=0,"",卡牌数值表!R128)</f>
        <v>0.61</v>
      </c>
      <c r="Q128" s="44">
        <f>IF(卡牌数值表!S128=0,"",卡牌数值表!S128)</f>
        <v>5</v>
      </c>
      <c r="R128" s="44">
        <f>IF(OR(LEFT(B128,1)="1",LEFT(B128,1)="2"),卡牌数值表!H128,IF(AND(LEFT(B128,1)="4",C128&lt;&gt;5),卡牌数值表!H128,IF(LEFT(B128,1)="4","","")))</f>
        <v>200641</v>
      </c>
      <c r="S128" s="44">
        <f>IF(LEFT(B128,1)="1",IFERROR(INDEX(单位卡分表!K:K,MATCH(B128,单位卡分表!A:A,0)),"未找到"),IF(LEFT(B128,1)="2",IFERROR(INDEX(技能卡分表!K:K,MATCH(B128,技能卡分表!A:A,0)),"未找到"),IF(LEFT(B128,1)="3",IFERROR(INDEX('永久加成分表（废弃）'!K:K,MATCH(B128,'永久加成分表（废弃）'!A:A,0)),"未找到"),IF(LEFT(B128,1)="4",IFERROR(IF(INDEX(组件分表!D:D,MATCH(VALUE(LEFT(B128,4)),组件分表!A:A,0))=5,"",INDEX(组件分表!AB:AB,MATCH(VALUE(LEFT(B128,4)),组件分表!A:A,0))),"未找到"),"不匹配"))))</f>
        <v>3</v>
      </c>
      <c r="T128" s="44">
        <f>IF(LEFT(B128,1)="1",IFERROR(INDEX(单位卡分表!L:L,MATCH(B128,单位卡分表!A:A,0)),"未找到"),IF(LEFT(B128,1)="2",IFERROR(INDEX(技能卡分表!L:L,MATCH(B128,技能卡分表!A:A,0)),"未找到"),IF(LEFT(B128,1)="3",IFERROR(INDEX('永久加成分表（废弃）'!L:L,MATCH(B128,'永久加成分表（废弃）'!A:A,0)),"未找到"),IF(LEFT(B128,1)="4",IFERROR(IF(INDEX(组件分表!D:D,MATCH(VALUE(LEFT(B128,4)),组件分表!A:A,0))=5,"",INDEX(组件分表!AC:AC,MATCH(VALUE(LEFT(B128,4)),组件分表!A:A,0))),"未找到"),"不匹配"))))</f>
        <v>2</v>
      </c>
      <c r="U128" s="44"/>
      <c r="V128" s="44"/>
      <c r="W128" s="44" t="str">
        <f>IF(LEFT(B128,1)="1",IFERROR(IF(INDEX(单位卡分表!W:W,MATCH(B128,单位卡分表!A:A,0))=0,"",INDEX(单位卡分表!W:W,MATCH(B128,单位卡分表!A:A,0))),"未找到"),IF(LEFT(B128,1)="2",IFERROR(IF(INDEX(技能卡分表!W:W,MATCH(B128,技能卡分表!A:A,0))=0,"",INDEX(技能卡分表!W:W,MATCH(B128,技能卡分表!A:A,0))),"未找到"),IF(LEFT(B128,1)="3",IFERROR(IF(INDEX('永久加成分表（废弃）'!U:U,MATCH(B128,'永久加成分表（废弃）'!A:A,0))=0,"",INDEX('永久加成分表（废弃）'!U:U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X128" s="44" t="str">
        <f>IF(LEFT(B128,1)="1",IFERROR(IF(INDEX(单位卡分表!X:X,MATCH(B128,单位卡分表!A:A,0))=0,"",INDEX(单位卡分表!X:X,MATCH(B128,单位卡分表!A:A,0))),"未找到"),IF(LEFT(B128,1)="2",IFERROR(IF(INDEX(技能卡分表!X:X,MATCH(B128,技能卡分表!A:A,0))=0,"",INDEX(技能卡分表!X:X,MATCH(B128,技能卡分表!A:A,0))),"未找到"),IF(LEFT(B128,1)="3",IFERROR(IF(INDEX('永久加成分表（废弃）'!V:V,MATCH(B128,'永久加成分表（废弃）'!A:A,0))=0,"",INDEX('永久加成分表（废弃）'!V:V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Y128" s="44" t="str">
        <f>IF(LEFT(B128,1)="1",IFERROR(IF(INDEX(单位卡分表!Y:Y,MATCH(B128,单位卡分表!A:A,0))=0,"",INDEX(单位卡分表!Y:Y,MATCH(B128,单位卡分表!A:A,0))),"未找到"),IF(LEFT(B128,1)="2",IFERROR(IF(INDEX(技能卡分表!Y:Y,MATCH(B128,技能卡分表!A:A,0))=0,"",INDEX(技能卡分表!Y:Y,MATCH(B128,技能卡分表!A:A,0))),"未找到"),IF(LEFT(B128,1)="3",IFERROR(IF(INDEX('永久加成分表（废弃）'!W:W,MATCH(B128,'永久加成分表（废弃）'!A:A,0))=0,"",INDEX('永久加成分表（废弃）'!W:W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Z128" s="44" t="str">
        <f>IF(LEFT(B128,1)="1",IFERROR(IF(INDEX("",MATCH(B128,单位卡分表!A:A,0))=0,"",INDEX("",MATCH(B128,单位卡分表!A:A,0))),"未找到"),IF(LEFT(B128,1)="2",IFERROR(IF(INDEX(技能卡分表!Z:Z,MATCH(B128,技能卡分表!A:A,0))=0,"",INDEX(技能卡分表!Z:Z,MATCH(B128,技能卡分表!A:A,0))),"未找到"),IF(LEFT(B128,1)="3",IFERROR(IF(INDEX('永久加成分表（废弃）'!X:X,MATCH(B128,'永久加成分表（废弃）'!A:A,0))=0,"",INDEX('永久加成分表（废弃）'!X:X,MATCH(B128,'永久加成分表（废弃）'!A:A,0))),"未找到"),IF(LEFT(B128,1)="4",IFERROR(IF(INDEX(组件分表!U:U,MATCH(VALUE(LEFT(B128,4)),组件分表!A:A,0))=0,"",INDEX(组件分表!U:U,MATCH(VALUE(LEFT(B128,4)),组件分表!A:A,0))),"未找到"),"不匹配"))))</f>
        <v/>
      </c>
      <c r="AA128" s="44" t="str">
        <f>IF(LEFT(B128,1)="1",IFERROR(IF(INDEX("",MATCH(B128,单位卡分表!A:A,0))=0,"",INDEX("",MATCH(B128,单位卡分表!A:A,0))),"未找到"),IF(LEFT(B128,1)="2",IFERROR(IF(INDEX(技能卡分表!AA:AA,MATCH(B128,技能卡分表!A:A,0))=0,"",INDEX(技能卡分表!AA:AA,MATCH(B128,技能卡分表!A:A,0))),"未找到"),IF(LEFT(B128,1)="3",IFERROR(IF(INDEX("",MATCH(B128,'永久加成分表（废弃）'!A:A,0))=0,"",INDEX("",MATCH(B128,'永久加成分表（废弃）'!A:A,0))),"未找到"),IF(LEFT(B128,1)="4",IFERROR(IF(INDEX("",MATCH(VALUE(LEFT(B128,4)),组件分表!A:A,0))=0,"",INDEX("",MATCH(VALUE(LEFT(B128,4)),组件分表!A:A,0))),"未找到"),"不匹配"))))</f>
        <v/>
      </c>
      <c r="AB128" s="44">
        <f>IF(LEFT(B128,1)="1",IFERROR(INDEX(单位卡分表!I:I,MATCH(B128,单位卡分表!A:A,0)),"未找到"),IF(LEFT(B128,1)="2",IFERROR(INDEX(技能卡分表!I:I,MATCH(B128,技能卡分表!A:A,0)),"未找到"),IF(LEFT(B128,1)="3",IFERROR(INDEX('永久加成分表（废弃）'!I:I,MATCH(B128,'永久加成分表（废弃）'!A:A,0)),"未找到"),IF(LEFT(B128,1)="4",IFERROR(INDEX(组件分表!I:I,MATCH(VALUE(LEFT(B128,4)),组件分表!A:A,0)),"未找到"),"不匹配"))))</f>
        <v>0</v>
      </c>
      <c r="AC128" s="44" t="str">
        <f>IF(LEFT(B128,1)="1",IF(INDEX(单位卡分表!N:N,MATCH(B128,单位卡分表!A:A,0))=0,"",INDEX(单位卡分表!N:N,MATCH(B128,单位卡分表!A:A,0))),IF(AND(LEFT(B128,1)="4",C128=5),B128*100+1,""))</f>
        <v/>
      </c>
    </row>
    <row r="129" spans="1:29">
      <c r="A129" s="44" t="str">
        <f>IF(卡牌数值表!D129=0,"",卡牌数值表!D129)</f>
        <v/>
      </c>
      <c r="B129" s="44">
        <f>卡牌数值表!C129</f>
        <v>20065</v>
      </c>
      <c r="C129" s="44">
        <f>IF(LEFT(B129,1)="1",IFERROR(INDEX(单位卡分表!C:C,MATCH(B129,单位卡分表!A:A,0)),"未找到"),IF(LEFT(B129,1)="2",IFERROR(INDEX(技能卡分表!C:C,MATCH(B129,技能卡分表!A:A,0)),"未找到"),IF(LEFT(B129,1)="3",IFERROR(INDEX('永久加成分表（废弃）'!C:C,MATCH(B129,'永久加成分表（废弃）'!A:A,0)),"未找到"),IF(LEFT(B129,1)="4",IFERROR(INDEX(组件分表!D:D,MATCH(VALUE(LEFT(B129,4)),组件分表!A:A,0)),"未找到"),"不匹配"))))</f>
        <v>2</v>
      </c>
      <c r="D129" s="44">
        <f>IF(LEFT(B129,1)="1",IFERROR(INDEX(单位卡分表!E:E,MATCH(B129,单位卡分表!A:A,0)),"未找到"),IF(LEFT(B129,1)="2",IFERROR(INDEX(技能卡分表!E:E,MATCH(B129,技能卡分表!A:A,0)),"未找到"),IF(LEFT(B129,1)="3",IFERROR(INDEX('永久加成分表（废弃）'!E:E,MATCH(B129,'永久加成分表（废弃）'!A:A,0)),"未找到"),IF(LEFT(B129,1)="4",IFERROR(IF(INDEX(组件分表!D:D,MATCH(VALUE(LEFT(B129,4)),组件分表!A:A,0))=5,"",INDEX(组件分表!Y:Y,MATCH(VALUE(LEFT(B129,4)),组件分表!A:A,0))),"未找到"),"不匹配"))))</f>
        <v>1</v>
      </c>
      <c r="E129" s="44">
        <f t="shared" si="1"/>
        <v>65</v>
      </c>
      <c r="F129" s="44">
        <f>IF(LEFT(B129,1)="1",IFERROR(INDEX(单位卡分表!AL:AL,MATCH(B129,单位卡分表!A:A,0)),"未找到"),IF(LEFT(B129,1)="2",IFERROR(INDEX(技能卡分表!AJ:AJ,MATCH(B129,技能卡分表!A:A,0)),"未找到"),IF(LEFT(B129,1)="3",IFERROR(INDEX('永久加成分表（废弃）'!AC:AC,MATCH(B129,'永久加成分表（废弃）'!A:A,0)),"未找到"),IF(LEFT(B129,1)="4",IFERROR(IF(INDEX(组件分表!D:D,MATCH(VALUE(LEFT(B129,4)),组件分表!A:A,0))=5,"",INDEX(组件分表!Z:Z,MATCH(VALUE(LEFT(B129,4)),组件分表!A:A,0))),"未找到"),"不匹配"))))</f>
        <v>1</v>
      </c>
      <c r="G129" s="44">
        <f>IF(LEFT($B129,1)="1",IFERROR(INDEX(单位卡分表!F:F,MATCH($B129,单位卡分表!A:A,0)),"未找到"),IF(LEFT($B129,1)="2",IFERROR(INDEX(技能卡分表!F:F,MATCH($B129,技能卡分表!A:A,0)),"未找到"),IF(LEFT($B129,1)="3",IFERROR(INDEX('永久加成分表（废弃）'!F:F,MATCH($B129,'永久加成分表（废弃）'!A:A,0)),"未找到"),IF(LEFT($B129,1)="4",IFERROR(IF(INDEX(组件分表!D:D,MATCH(VALUE(LEFT($B129,4)),组件分表!A:A,0))=5,"",INDEX(组件分表!AA:AA,MATCH(VALUE(LEFT($B129,4)),组件分表!A:A,0))),"未找到"),"不匹配"))))</f>
        <v>1</v>
      </c>
      <c r="H129" s="44">
        <f>IF(LEFT($B129,1)="1",IFERROR(INDEX(单位卡分表!H:H,MATCH($B129,单位卡分表!A:A,0)),"未找到"),IF(LEFT($B129,1)="2",IFERROR(INDEX(技能卡分表!H:H,MATCH($B129,技能卡分表!A:A,0)),"未找到"),IF(LEFT($B129,1)="3",IFERROR(INDEX('永久加成分表（废弃）'!H:H,MATCH($B129,'永久加成分表（废弃）'!A:A,0)),"未找到"),IF(LEFT($B129,1)="4",RIGHT($B129,1),"不匹配"))))</f>
        <v>2</v>
      </c>
      <c r="I129" s="44">
        <f>卡牌数值表!J129</f>
        <v>3</v>
      </c>
      <c r="J129" s="44" t="str">
        <f>IF(卡牌数值表!L129=0,"",卡牌数值表!L129)</f>
        <v/>
      </c>
      <c r="K129" s="44" t="str">
        <f>IF(卡牌数值表!M129=0,"",卡牌数值表!M129)</f>
        <v/>
      </c>
      <c r="L129" s="44">
        <f>IF(卡牌数值表!N129=0,"",卡牌数值表!N129)</f>
        <v>9.87</v>
      </c>
      <c r="M129" s="44">
        <f>IF(卡牌数值表!O129=0,"",卡牌数值表!O129)</f>
        <v>0.5</v>
      </c>
      <c r="N129" s="44">
        <f>IF(卡牌数值表!P129=0,"",卡牌数值表!P129)</f>
        <v>0.1</v>
      </c>
      <c r="O129" s="44">
        <f>IF(卡牌数值表!Q129=0,"",卡牌数值表!Q129)</f>
        <v>0.94</v>
      </c>
      <c r="P129" s="44">
        <f>IF(卡牌数值表!R129=0,"",卡牌数值表!R129)</f>
        <v>0.61</v>
      </c>
      <c r="Q129" s="44">
        <f>IF(卡牌数值表!S129=0,"",卡牌数值表!S129)</f>
        <v>5</v>
      </c>
      <c r="R129" s="44">
        <f>IF(OR(LEFT(B129,1)="1",LEFT(B129,1)="2"),卡牌数值表!H129,IF(AND(LEFT(B129,1)="4",C129&lt;&gt;5),卡牌数值表!H129,IF(LEFT(B129,1)="4","","")))</f>
        <v>200651</v>
      </c>
      <c r="S129" s="44">
        <f>IF(LEFT(B129,1)="1",IFERROR(INDEX(单位卡分表!K:K,MATCH(B129,单位卡分表!A:A,0)),"未找到"),IF(LEFT(B129,1)="2",IFERROR(INDEX(技能卡分表!K:K,MATCH(B129,技能卡分表!A:A,0)),"未找到"),IF(LEFT(B129,1)="3",IFERROR(INDEX('永久加成分表（废弃）'!K:K,MATCH(B129,'永久加成分表（废弃）'!A:A,0)),"未找到"),IF(LEFT(B129,1)="4",IFERROR(IF(INDEX(组件分表!D:D,MATCH(VALUE(LEFT(B129,4)),组件分表!A:A,0))=5,"",INDEX(组件分表!AB:AB,MATCH(VALUE(LEFT(B129,4)),组件分表!A:A,0))),"未找到"),"不匹配"))))</f>
        <v>5</v>
      </c>
      <c r="T129" s="44">
        <f>IF(LEFT(B129,1)="1",IFERROR(INDEX(单位卡分表!L:L,MATCH(B129,单位卡分表!A:A,0)),"未找到"),IF(LEFT(B129,1)="2",IFERROR(INDEX(技能卡分表!L:L,MATCH(B129,技能卡分表!A:A,0)),"未找到"),IF(LEFT(B129,1)="3",IFERROR(INDEX('永久加成分表（废弃）'!L:L,MATCH(B129,'永久加成分表（废弃）'!A:A,0)),"未找到"),IF(LEFT(B129,1)="4",IFERROR(IF(INDEX(组件分表!D:D,MATCH(VALUE(LEFT(B129,4)),组件分表!A:A,0))=5,"",INDEX(组件分表!AC:AC,MATCH(VALUE(LEFT(B129,4)),组件分表!A:A,0))),"未找到"),"不匹配"))))</f>
        <v>5</v>
      </c>
      <c r="U129" s="44"/>
      <c r="V129" s="44"/>
      <c r="W129" s="44" t="str">
        <f>IF(LEFT(B129,1)="1",IFERROR(IF(INDEX(单位卡分表!W:W,MATCH(B129,单位卡分表!A:A,0))=0,"",INDEX(单位卡分表!W:W,MATCH(B129,单位卡分表!A:A,0))),"未找到"),IF(LEFT(B129,1)="2",IFERROR(IF(INDEX(技能卡分表!W:W,MATCH(B129,技能卡分表!A:A,0))=0,"",INDEX(技能卡分表!W:W,MATCH(B129,技能卡分表!A:A,0))),"未找到"),IF(LEFT(B129,1)="3",IFERROR(IF(INDEX('永久加成分表（废弃）'!U:U,MATCH(B129,'永久加成分表（废弃）'!A:A,0))=0,"",INDEX('永久加成分表（废弃）'!U:U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X129" s="44" t="str">
        <f>IF(LEFT(B129,1)="1",IFERROR(IF(INDEX(单位卡分表!X:X,MATCH(B129,单位卡分表!A:A,0))=0,"",INDEX(单位卡分表!X:X,MATCH(B129,单位卡分表!A:A,0))),"未找到"),IF(LEFT(B129,1)="2",IFERROR(IF(INDEX(技能卡分表!X:X,MATCH(B129,技能卡分表!A:A,0))=0,"",INDEX(技能卡分表!X:X,MATCH(B129,技能卡分表!A:A,0))),"未找到"),IF(LEFT(B129,1)="3",IFERROR(IF(INDEX('永久加成分表（废弃）'!V:V,MATCH(B129,'永久加成分表（废弃）'!A:A,0))=0,"",INDEX('永久加成分表（废弃）'!V:V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Y129" s="44" t="str">
        <f>IF(LEFT(B129,1)="1",IFERROR(IF(INDEX(单位卡分表!Y:Y,MATCH(B129,单位卡分表!A:A,0))=0,"",INDEX(单位卡分表!Y:Y,MATCH(B129,单位卡分表!A:A,0))),"未找到"),IF(LEFT(B129,1)="2",IFERROR(IF(INDEX(技能卡分表!Y:Y,MATCH(B129,技能卡分表!A:A,0))=0,"",INDEX(技能卡分表!Y:Y,MATCH(B129,技能卡分表!A:A,0))),"未找到"),IF(LEFT(B129,1)="3",IFERROR(IF(INDEX('永久加成分表（废弃）'!W:W,MATCH(B129,'永久加成分表（废弃）'!A:A,0))=0,"",INDEX('永久加成分表（废弃）'!W:W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Z129" s="44" t="str">
        <f>IF(LEFT(B129,1)="1",IFERROR(IF(INDEX("",MATCH(B129,单位卡分表!A:A,0))=0,"",INDEX("",MATCH(B129,单位卡分表!A:A,0))),"未找到"),IF(LEFT(B129,1)="2",IFERROR(IF(INDEX(技能卡分表!Z:Z,MATCH(B129,技能卡分表!A:A,0))=0,"",INDEX(技能卡分表!Z:Z,MATCH(B129,技能卡分表!A:A,0))),"未找到"),IF(LEFT(B129,1)="3",IFERROR(IF(INDEX('永久加成分表（废弃）'!X:X,MATCH(B129,'永久加成分表（废弃）'!A:A,0))=0,"",INDEX('永久加成分表（废弃）'!X:X,MATCH(B129,'永久加成分表（废弃）'!A:A,0))),"未找到"),IF(LEFT(B129,1)="4",IFERROR(IF(INDEX(组件分表!U:U,MATCH(VALUE(LEFT(B129,4)),组件分表!A:A,0))=0,"",INDEX(组件分表!U:U,MATCH(VALUE(LEFT(B129,4)),组件分表!A:A,0))),"未找到"),"不匹配"))))</f>
        <v/>
      </c>
      <c r="AA129" s="44" t="str">
        <f>IF(LEFT(B129,1)="1",IFERROR(IF(INDEX("",MATCH(B129,单位卡分表!A:A,0))=0,"",INDEX("",MATCH(B129,单位卡分表!A:A,0))),"未找到"),IF(LEFT(B129,1)="2",IFERROR(IF(INDEX(技能卡分表!AA:AA,MATCH(B129,技能卡分表!A:A,0))=0,"",INDEX(技能卡分表!AA:AA,MATCH(B129,技能卡分表!A:A,0))),"未找到"),IF(LEFT(B129,1)="3",IFERROR(IF(INDEX("",MATCH(B129,'永久加成分表（废弃）'!A:A,0))=0,"",INDEX("",MATCH(B129,'永久加成分表（废弃）'!A:A,0))),"未找到"),IF(LEFT(B129,1)="4",IFERROR(IF(INDEX("",MATCH(VALUE(LEFT(B129,4)),组件分表!A:A,0))=0,"",INDEX("",MATCH(VALUE(LEFT(B129,4)),组件分表!A:A,0))),"未找到"),"不匹配"))))</f>
        <v/>
      </c>
      <c r="AB129" s="44">
        <f>IF(LEFT(B129,1)="1",IFERROR(INDEX(单位卡分表!I:I,MATCH(B129,单位卡分表!A:A,0)),"未找到"),IF(LEFT(B129,1)="2",IFERROR(INDEX(技能卡分表!I:I,MATCH(B129,技能卡分表!A:A,0)),"未找到"),IF(LEFT(B129,1)="3",IFERROR(INDEX('永久加成分表（废弃）'!I:I,MATCH(B129,'永久加成分表（废弃）'!A:A,0)),"未找到"),IF(LEFT(B129,1)="4",IFERROR(INDEX(组件分表!I:I,MATCH(VALUE(LEFT(B129,4)),组件分表!A:A,0)),"未找到"),"不匹配"))))</f>
        <v>5</v>
      </c>
      <c r="AC129" s="44" t="str">
        <f>IF(LEFT(B129,1)="1",IF(INDEX(单位卡分表!N:N,MATCH(B129,单位卡分表!A:A,0))=0,"",INDEX(单位卡分表!N:N,MATCH(B129,单位卡分表!A:A,0))),IF(AND(LEFT(B129,1)="4",C129=5),B129*100+1,""))</f>
        <v/>
      </c>
    </row>
    <row r="130" spans="1:29">
      <c r="A130" s="44" t="str">
        <f>IF(卡牌数值表!D130=0,"",卡牌数值表!D130)</f>
        <v/>
      </c>
      <c r="B130" s="44">
        <f>卡牌数值表!C130</f>
        <v>20066</v>
      </c>
      <c r="C130" s="44">
        <f>IF(LEFT(B130,1)="1",IFERROR(INDEX(单位卡分表!C:C,MATCH(B130,单位卡分表!A:A,0)),"未找到"),IF(LEFT(B130,1)="2",IFERROR(INDEX(技能卡分表!C:C,MATCH(B130,技能卡分表!A:A,0)),"未找到"),IF(LEFT(B130,1)="3",IFERROR(INDEX('永久加成分表（废弃）'!C:C,MATCH(B130,'永久加成分表（废弃）'!A:A,0)),"未找到"),IF(LEFT(B130,1)="4",IFERROR(INDEX(组件分表!D:D,MATCH(VALUE(LEFT(B130,4)),组件分表!A:A,0)),"未找到"),"不匹配"))))</f>
        <v>2</v>
      </c>
      <c r="D130" s="44">
        <f>IF(LEFT(B130,1)="1",IFERROR(INDEX(单位卡分表!E:E,MATCH(B130,单位卡分表!A:A,0)),"未找到"),IF(LEFT(B130,1)="2",IFERROR(INDEX(技能卡分表!E:E,MATCH(B130,技能卡分表!A:A,0)),"未找到"),IF(LEFT(B130,1)="3",IFERROR(INDEX('永久加成分表（废弃）'!E:E,MATCH(B130,'永久加成分表（废弃）'!A:A,0)),"未找到"),IF(LEFT(B130,1)="4",IFERROR(IF(INDEX(组件分表!D:D,MATCH(VALUE(LEFT(B130,4)),组件分表!A:A,0))=5,"",INDEX(组件分表!Y:Y,MATCH(VALUE(LEFT(B130,4)),组件分表!A:A,0))),"未找到"),"不匹配"))))</f>
        <v>1</v>
      </c>
      <c r="E130" s="44">
        <f t="shared" si="1"/>
        <v>66</v>
      </c>
      <c r="F130" s="44">
        <f>IF(LEFT(B130,1)="1",IFERROR(INDEX(单位卡分表!AL:AL,MATCH(B130,单位卡分表!A:A,0)),"未找到"),IF(LEFT(B130,1)="2",IFERROR(INDEX(技能卡分表!AJ:AJ,MATCH(B130,技能卡分表!A:A,0)),"未找到"),IF(LEFT(B130,1)="3",IFERROR(INDEX('永久加成分表（废弃）'!AC:AC,MATCH(B130,'永久加成分表（废弃）'!A:A,0)),"未找到"),IF(LEFT(B130,1)="4",IFERROR(IF(INDEX(组件分表!D:D,MATCH(VALUE(LEFT(B130,4)),组件分表!A:A,0))=5,"",INDEX(组件分表!Z:Z,MATCH(VALUE(LEFT(B130,4)),组件分表!A:A,0))),"未找到"),"不匹配"))))</f>
        <v>0</v>
      </c>
      <c r="G130" s="44">
        <f>IF(LEFT($B130,1)="1",IFERROR(INDEX(单位卡分表!F:F,MATCH($B130,单位卡分表!A:A,0)),"未找到"),IF(LEFT($B130,1)="2",IFERROR(INDEX(技能卡分表!F:F,MATCH($B130,技能卡分表!A:A,0)),"未找到"),IF(LEFT($B130,1)="3",IFERROR(INDEX('永久加成分表（废弃）'!F:F,MATCH($B130,'永久加成分表（废弃）'!A:A,0)),"未找到"),IF(LEFT($B130,1)="4",IFERROR(IF(INDEX(组件分表!D:D,MATCH(VALUE(LEFT($B130,4)),组件分表!A:A,0))=5,"",INDEX(组件分表!AA:AA,MATCH(VALUE(LEFT($B130,4)),组件分表!A:A,0))),"未找到"),"不匹配"))))</f>
        <v>1</v>
      </c>
      <c r="H130" s="44">
        <f>IF(LEFT($B130,1)="1",IFERROR(INDEX(单位卡分表!H:H,MATCH($B130,单位卡分表!A:A,0)),"未找到"),IF(LEFT($B130,1)="2",IFERROR(INDEX(技能卡分表!H:H,MATCH($B130,技能卡分表!A:A,0)),"未找到"),IF(LEFT($B130,1)="3",IFERROR(INDEX('永久加成分表（废弃）'!H:H,MATCH($B130,'永久加成分表（废弃）'!A:A,0)),"未找到"),IF(LEFT($B130,1)="4",RIGHT($B130,1),"不匹配"))))</f>
        <v>4</v>
      </c>
      <c r="I130" s="44">
        <f>卡牌数值表!J130</f>
        <v>5</v>
      </c>
      <c r="J130" s="44" t="str">
        <f>IF(卡牌数值表!L130=0,"",卡牌数值表!L130)</f>
        <v/>
      </c>
      <c r="K130" s="44" t="str">
        <f>IF(卡牌数值表!M130=0,"",卡牌数值表!M130)</f>
        <v/>
      </c>
      <c r="L130" s="44">
        <f>IF(卡牌数值表!N130=0,"",卡牌数值表!N130)</f>
        <v>9.87</v>
      </c>
      <c r="M130" s="44">
        <f>IF(卡牌数值表!O130=0,"",卡牌数值表!O130)</f>
        <v>0.5</v>
      </c>
      <c r="N130" s="44">
        <f>IF(卡牌数值表!P130=0,"",卡牌数值表!P130)</f>
        <v>0.1</v>
      </c>
      <c r="O130" s="44">
        <f>IF(卡牌数值表!Q130=0,"",卡牌数值表!Q130)</f>
        <v>0.94</v>
      </c>
      <c r="P130" s="44">
        <f>IF(卡牌数值表!R130=0,"",卡牌数值表!R130)</f>
        <v>0.61</v>
      </c>
      <c r="Q130" s="44">
        <f>IF(卡牌数值表!S130=0,"",卡牌数值表!S130)</f>
        <v>5</v>
      </c>
      <c r="R130" s="44">
        <f>IF(OR(LEFT(B130,1)="1",LEFT(B130,1)="2"),卡牌数值表!H130,IF(AND(LEFT(B130,1)="4",C130&lt;&gt;5),卡牌数值表!H130,IF(LEFT(B130,1)="4","","")))</f>
        <v>200661</v>
      </c>
      <c r="S130" s="44">
        <f>IF(LEFT(B130,1)="1",IFERROR(INDEX(单位卡分表!K:K,MATCH(B130,单位卡分表!A:A,0)),"未找到"),IF(LEFT(B130,1)="2",IFERROR(INDEX(技能卡分表!K:K,MATCH(B130,技能卡分表!A:A,0)),"未找到"),IF(LEFT(B130,1)="3",IFERROR(INDEX('永久加成分表（废弃）'!K:K,MATCH(B130,'永久加成分表（废弃）'!A:A,0)),"未找到"),IF(LEFT(B130,1)="4",IFERROR(IF(INDEX(组件分表!D:D,MATCH(VALUE(LEFT(B130,4)),组件分表!A:A,0))=5,"",INDEX(组件分表!AB:AB,MATCH(VALUE(LEFT(B130,4)),组件分表!A:A,0))),"未找到"),"不匹配"))))</f>
        <v>5</v>
      </c>
      <c r="T130" s="44">
        <f>IF(LEFT(B130,1)="1",IFERROR(INDEX(单位卡分表!L:L,MATCH(B130,单位卡分表!A:A,0)),"未找到"),IF(LEFT(B130,1)="2",IFERROR(INDEX(技能卡分表!L:L,MATCH(B130,技能卡分表!A:A,0)),"未找到"),IF(LEFT(B130,1)="3",IFERROR(INDEX('永久加成分表（废弃）'!L:L,MATCH(B130,'永久加成分表（废弃）'!A:A,0)),"未找到"),IF(LEFT(B130,1)="4",IFERROR(IF(INDEX(组件分表!D:D,MATCH(VALUE(LEFT(B130,4)),组件分表!A:A,0))=5,"",INDEX(组件分表!AC:AC,MATCH(VALUE(LEFT(B130,4)),组件分表!A:A,0))),"未找到"),"不匹配"))))</f>
        <v>2</v>
      </c>
      <c r="U130" s="44"/>
      <c r="V130" s="44"/>
      <c r="W130" s="44">
        <f>IF(LEFT(B130,1)="1",IFERROR(IF(INDEX(单位卡分表!W:W,MATCH(B130,单位卡分表!A:A,0))=0,"",INDEX(单位卡分表!W:W,MATCH(B130,单位卡分表!A:A,0))),"未找到"),IF(LEFT(B130,1)="2",IFERROR(IF(INDEX(技能卡分表!W:W,MATCH(B130,技能卡分表!A:A,0))=0,"",INDEX(技能卡分表!W:W,MATCH(B130,技能卡分表!A:A,0))),"未找到"),IF(LEFT(B130,1)="3",IFERROR(IF(INDEX('永久加成分表（废弃）'!U:U,MATCH(B130,'永久加成分表（废弃）'!A:A,0))=0,"",INDEX('永久加成分表（废弃）'!U:U,MATCH(B130,'永久加成分表（废弃）'!A:A,0))),"未找到"),IF(LEFT(B130,1)="4",IFERROR(IF(INDEX("",MATCH(VALUE(LEFT(B130,4)),组件分表!A:A,0))=0,"",INDEX("",MATCH(VALUE(LEFT(B130,4)),组件分表!A:A,0))),"未找到"),"不匹配"))))</f>
        <v>36</v>
      </c>
      <c r="X130" s="44" t="str">
        <f>IF(LEFT(B130,1)="1",IFERROR(IF(INDEX(单位卡分表!X:X,MATCH(B130,单位卡分表!A:A,0))=0,"",INDEX(单位卡分表!X:X,MATCH(B130,单位卡分表!A:A,0))),"未找到"),IF(LEFT(B130,1)="2",IFERROR(IF(INDEX(技能卡分表!X:X,MATCH(B130,技能卡分表!A:A,0))=0,"",INDEX(技能卡分表!X:X,MATCH(B130,技能卡分表!A:A,0))),"未找到"),IF(LEFT(B130,1)="3",IFERROR(IF(INDEX('永久加成分表（废弃）'!V:V,MATCH(B130,'永久加成分表（废弃）'!A:A,0))=0,"",INDEX('永久加成分表（废弃）'!V:V,MATCH(B130,'永久加成分表（废弃）'!A:A,0))),"未找到"),IF(LEFT(B130,1)="4",IFERROR(IF(INDEX("",MATCH(VALUE(LEFT(B130,4)),组件分表!A:A,0))=0,"",INDEX("",MATCH(VALUE(LEFT(B130,4)),组件分表!A:A,0))),"未找到"),"不匹配"))))</f>
        <v/>
      </c>
      <c r="Y130" s="44" t="str">
        <f>IF(LEFT(B130,1)="1",IFERROR(IF(INDEX(单位卡分表!Y:Y,MATCH(B130,单位卡分表!A:A,0))=0,"",INDEX(单位卡分表!Y:Y,MATCH(B130,单位卡分表!A:A,0))),"未找到"),IF(LEFT(B130,1)="2",IFERROR(IF(INDEX(技能卡分表!Y:Y,MATCH(B130,技能卡分表!A:A,0))=0,"",INDEX(技能卡分表!Y:Y,MATCH(B130,技能卡分表!A:A,0))),"未找到"),IF(LEFT(B130,1)="3",IFERROR(IF(INDEX('永久加成分表（废弃）'!W:W,MATCH(B130,'永久加成分表（废弃）'!A:A,0))=0,"",INDEX('永久加成分表（废弃）'!W:W,MATCH(B130,'永久加成分表（废弃）'!A:A,0))),"未找到"),IF(LEFT(B130,1)="4",IFERROR(IF(INDEX("",MATCH(VALUE(LEFT(B130,4)),组件分表!A:A,0))=0,"",INDEX("",MATCH(VALUE(LEFT(B130,4)),组件分表!A:A,0))),"未找到"),"不匹配"))))</f>
        <v/>
      </c>
      <c r="Z130" s="44" t="str">
        <f>IF(LEFT(B130,1)="1",IFERROR(IF(INDEX("",MATCH(B130,单位卡分表!A:A,0))=0,"",INDEX("",MATCH(B130,单位卡分表!A:A,0))),"未找到"),IF(LEFT(B130,1)="2",IFERROR(IF(INDEX(技能卡分表!Z:Z,MATCH(B130,技能卡分表!A:A,0))=0,"",INDEX(技能卡分表!Z:Z,MATCH(B130,技能卡分表!A:A,0))),"未找到"),IF(LEFT(B130,1)="3",IFERROR(IF(INDEX('永久加成分表（废弃）'!X:X,MATCH(B130,'永久加成分表（废弃）'!A:A,0))=0,"",INDEX('永久加成分表（废弃）'!X:X,MATCH(B130,'永久加成分表（废弃）'!A:A,0))),"未找到"),IF(LEFT(B130,1)="4",IFERROR(IF(INDEX(组件分表!U:U,MATCH(VALUE(LEFT(B130,4)),组件分表!A:A,0))=0,"",INDEX(组件分表!U:U,MATCH(VALUE(LEFT(B130,4)),组件分表!A:A,0))),"未找到"),"不匹配"))))</f>
        <v/>
      </c>
      <c r="AA130" s="44" t="str">
        <f>IF(LEFT(B130,1)="1",IFERROR(IF(INDEX("",MATCH(B130,单位卡分表!A:A,0))=0,"",INDEX("",MATCH(B130,单位卡分表!A:A,0))),"未找到"),IF(LEFT(B130,1)="2",IFERROR(IF(INDEX(技能卡分表!AA:AA,MATCH(B130,技能卡分表!A:A,0))=0,"",INDEX(技能卡分表!AA:AA,MATCH(B130,技能卡分表!A:A,0))),"未找到"),IF(LEFT(B130,1)="3",IFERROR(IF(INDEX("",MATCH(B130,'永久加成分表（废弃）'!A:A,0))=0,"",INDEX("",MATCH(B130,'永久加成分表（废弃）'!A:A,0))),"未找到"),IF(LEFT(B130,1)="4",IFERROR(IF(INDEX("",MATCH(VALUE(LEFT(B130,4)),组件分表!A:A,0))=0,"",INDEX("",MATCH(VALUE(LEFT(B130,4)),组件分表!A:A,0))),"未找到"),"不匹配"))))</f>
        <v/>
      </c>
      <c r="AB130" s="44">
        <f>IF(LEFT(B130,1)="1",IFERROR(INDEX(单位卡分表!I:I,MATCH(B130,单位卡分表!A:A,0)),"未找到"),IF(LEFT(B130,1)="2",IFERROR(INDEX(技能卡分表!I:I,MATCH(B130,技能卡分表!A:A,0)),"未找到"),IF(LEFT(B130,1)="3",IFERROR(INDEX('永久加成分表（废弃）'!I:I,MATCH(B130,'永久加成分表（废弃）'!A:A,0)),"未找到"),IF(LEFT(B130,1)="4",IFERROR(INDEX(组件分表!I:I,MATCH(VALUE(LEFT(B130,4)),组件分表!A:A,0)),"未找到"),"不匹配"))))</f>
        <v>0</v>
      </c>
      <c r="AC130" s="44" t="str">
        <f>IF(LEFT(B130,1)="1",IF(INDEX(单位卡分表!N:N,MATCH(B130,单位卡分表!A:A,0))=0,"",INDEX(单位卡分表!N:N,MATCH(B130,单位卡分表!A:A,0))),IF(AND(LEFT(B130,1)="4",C130=5),B130*100+1,""))</f>
        <v/>
      </c>
    </row>
    <row r="131" spans="1:29">
      <c r="A131" s="44" t="str">
        <f>IF(卡牌数值表!D131=0,"",卡牌数值表!D131)</f>
        <v>##</v>
      </c>
      <c r="B131" s="44">
        <f>卡牌数值表!C131</f>
        <v>20067</v>
      </c>
      <c r="C131" s="44">
        <f>IF(LEFT(B131,1)="1",IFERROR(INDEX(单位卡分表!C:C,MATCH(B131,单位卡分表!A:A,0)),"未找到"),IF(LEFT(B131,1)="2",IFERROR(INDEX(技能卡分表!C:C,MATCH(B131,技能卡分表!A:A,0)),"未找到"),IF(LEFT(B131,1)="3",IFERROR(INDEX('永久加成分表（废弃）'!C:C,MATCH(B131,'永久加成分表（废弃）'!A:A,0)),"未找到"),IF(LEFT(B131,1)="4",IFERROR(INDEX(组件分表!D:D,MATCH(VALUE(LEFT(B131,4)),组件分表!A:A,0)),"未找到"),"不匹配"))))</f>
        <v>2</v>
      </c>
      <c r="D131" s="44">
        <f>IF(LEFT(B131,1)="1",IFERROR(INDEX(单位卡分表!E:E,MATCH(B131,单位卡分表!A:A,0)),"未找到"),IF(LEFT(B131,1)="2",IFERROR(INDEX(技能卡分表!E:E,MATCH(B131,技能卡分表!A:A,0)),"未找到"),IF(LEFT(B131,1)="3",IFERROR(INDEX('永久加成分表（废弃）'!E:E,MATCH(B131,'永久加成分表（废弃）'!A:A,0)),"未找到"),IF(LEFT(B131,1)="4",IFERROR(IF(INDEX(组件分表!D:D,MATCH(VALUE(LEFT(B131,4)),组件分表!A:A,0))=5,"",INDEX(组件分表!Y:Y,MATCH(VALUE(LEFT(B131,4)),组件分表!A:A,0))),"未找到"),"不匹配"))))</f>
        <v>2</v>
      </c>
      <c r="E131" s="44">
        <f t="shared" si="1"/>
        <v>67</v>
      </c>
      <c r="F131" s="44">
        <f>IF(LEFT(B131,1)="1",IFERROR(INDEX(单位卡分表!AL:AL,MATCH(B131,单位卡分表!A:A,0)),"未找到"),IF(LEFT(B131,1)="2",IFERROR(INDEX(技能卡分表!AJ:AJ,MATCH(B131,技能卡分表!A:A,0)),"未找到"),IF(LEFT(B131,1)="3",IFERROR(INDEX('永久加成分表（废弃）'!AC:AC,MATCH(B131,'永久加成分表（废弃）'!A:A,0)),"未找到"),IF(LEFT(B131,1)="4",IFERROR(IF(INDEX(组件分表!D:D,MATCH(VALUE(LEFT(B131,4)),组件分表!A:A,0))=5,"",INDEX(组件分表!Z:Z,MATCH(VALUE(LEFT(B131,4)),组件分表!A:A,0))),"未找到"),"不匹配"))))</f>
        <v>0</v>
      </c>
      <c r="G131" s="44">
        <f>IF(LEFT($B131,1)="1",IFERROR(INDEX(单位卡分表!F:F,MATCH($B131,单位卡分表!A:A,0)),"未找到"),IF(LEFT($B131,1)="2",IFERROR(INDEX(技能卡分表!F:F,MATCH($B131,技能卡分表!A:A,0)),"未找到"),IF(LEFT($B131,1)="3",IFERROR(INDEX('永久加成分表（废弃）'!F:F,MATCH($B131,'永久加成分表（废弃）'!A:A,0)),"未找到"),IF(LEFT($B131,1)="4",IFERROR(IF(INDEX(组件分表!D:D,MATCH(VALUE(LEFT($B131,4)),组件分表!A:A,0))=5,"",INDEX(组件分表!AA:AA,MATCH(VALUE(LEFT($B131,4)),组件分表!A:A,0))),"未找到"),"不匹配"))))</f>
        <v>1</v>
      </c>
      <c r="H131" s="44">
        <f>IF(LEFT($B131,1)="1",IFERROR(INDEX(单位卡分表!H:H,MATCH($B131,单位卡分表!A:A,0)),"未找到"),IF(LEFT($B131,1)="2",IFERROR(INDEX(技能卡分表!H:H,MATCH($B131,技能卡分表!A:A,0)),"未找到"),IF(LEFT($B131,1)="3",IFERROR(INDEX('永久加成分表（废弃）'!H:H,MATCH($B131,'永久加成分表（废弃）'!A:A,0)),"未找到"),IF(LEFT($B131,1)="4",RIGHT($B131,1),"不匹配"))))</f>
        <v>3</v>
      </c>
      <c r="I131" s="44">
        <f>卡牌数值表!J131</f>
        <v>0</v>
      </c>
      <c r="J131" s="44" t="str">
        <f>IF(卡牌数值表!L131=0,"",卡牌数值表!L131)</f>
        <v/>
      </c>
      <c r="K131" s="44" t="str">
        <f>IF(卡牌数值表!M131=0,"",卡牌数值表!M131)</f>
        <v/>
      </c>
      <c r="L131" s="44">
        <f>IF(卡牌数值表!N131=0,"",卡牌数值表!N131)</f>
        <v>9.87</v>
      </c>
      <c r="M131" s="44">
        <f>IF(卡牌数值表!O131=0,"",卡牌数值表!O131)</f>
        <v>0.5</v>
      </c>
      <c r="N131" s="44">
        <f>IF(卡牌数值表!P131=0,"",卡牌数值表!P131)</f>
        <v>0.1</v>
      </c>
      <c r="O131" s="44">
        <f>IF(卡牌数值表!Q131=0,"",卡牌数值表!Q131)</f>
        <v>0.94</v>
      </c>
      <c r="P131" s="44">
        <f>IF(卡牌数值表!R131=0,"",卡牌数值表!R131)</f>
        <v>0.61</v>
      </c>
      <c r="Q131" s="44">
        <f>IF(卡牌数值表!S131=0,"",卡牌数值表!S131)</f>
        <v>5</v>
      </c>
      <c r="R131" s="44">
        <f>IF(OR(LEFT(B131,1)="1",LEFT(B131,1)="2"),卡牌数值表!H131,IF(AND(LEFT(B131,1)="4",C131&lt;&gt;5),卡牌数值表!H131,IF(LEFT(B131,1)="4","","")))</f>
        <v>200671</v>
      </c>
      <c r="S131" s="44">
        <f>IF(LEFT(B131,1)="1",IFERROR(INDEX(单位卡分表!K:K,MATCH(B131,单位卡分表!A:A,0)),"未找到"),IF(LEFT(B131,1)="2",IFERROR(INDEX(技能卡分表!K:K,MATCH(B131,技能卡分表!A:A,0)),"未找到"),IF(LEFT(B131,1)="3",IFERROR(INDEX('永久加成分表（废弃）'!K:K,MATCH(B131,'永久加成分表（废弃）'!A:A,0)),"未找到"),IF(LEFT(B131,1)="4",IFERROR(IF(INDEX(组件分表!D:D,MATCH(VALUE(LEFT(B131,4)),组件分表!A:A,0))=5,"",INDEX(组件分表!AB:AB,MATCH(VALUE(LEFT(B131,4)),组件分表!A:A,0))),"未找到"),"不匹配"))))</f>
        <v>3</v>
      </c>
      <c r="T131" s="44">
        <f>IF(LEFT(B131,1)="1",IFERROR(INDEX(单位卡分表!L:L,MATCH(B131,单位卡分表!A:A,0)),"未找到"),IF(LEFT(B131,1)="2",IFERROR(INDEX(技能卡分表!L:L,MATCH(B131,技能卡分表!A:A,0)),"未找到"),IF(LEFT(B131,1)="3",IFERROR(INDEX('永久加成分表（废弃）'!L:L,MATCH(B131,'永久加成分表（废弃）'!A:A,0)),"未找到"),IF(LEFT(B131,1)="4",IFERROR(IF(INDEX(组件分表!D:D,MATCH(VALUE(LEFT(B131,4)),组件分表!A:A,0))=5,"",INDEX(组件分表!AC:AC,MATCH(VALUE(LEFT(B131,4)),组件分表!A:A,0))),"未找到"),"不匹配"))))</f>
        <v>8</v>
      </c>
      <c r="U131" s="44"/>
      <c r="V131" s="44"/>
      <c r="W131" s="44">
        <f>IF(LEFT(B131,1)="1",IFERROR(IF(INDEX(单位卡分表!W:W,MATCH(B131,单位卡分表!A:A,0))=0,"",INDEX(单位卡分表!W:W,MATCH(B131,单位卡分表!A:A,0))),"未找到"),IF(LEFT(B131,1)="2",IFERROR(IF(INDEX(技能卡分表!W:W,MATCH(B131,技能卡分表!A:A,0))=0,"",INDEX(技能卡分表!W:W,MATCH(B131,技能卡分表!A:A,0))),"未找到"),IF(LEFT(B131,1)="3",IFERROR(IF(INDEX('永久加成分表（废弃）'!U:U,MATCH(B131,'永久加成分表（废弃）'!A:A,0))=0,"",INDEX('永久加成分表（废弃）'!U:U,MATCH(B131,'永久加成分表（废弃）'!A:A,0))),"未找到"),IF(LEFT(B131,1)="4",IFERROR(IF(INDEX("",MATCH(VALUE(LEFT(B131,4)),组件分表!A:A,0))=0,"",INDEX("",MATCH(VALUE(LEFT(B131,4)),组件分表!A:A,0))),"未找到"),"不匹配"))))</f>
        <v>56</v>
      </c>
      <c r="X131" s="44" t="str">
        <f>IF(LEFT(B131,1)="1",IFERROR(IF(INDEX(单位卡分表!X:X,MATCH(B131,单位卡分表!A:A,0))=0,"",INDEX(单位卡分表!X:X,MATCH(B131,单位卡分表!A:A,0))),"未找到"),IF(LEFT(B131,1)="2",IFERROR(IF(INDEX(技能卡分表!X:X,MATCH(B131,技能卡分表!A:A,0))=0,"",INDEX(技能卡分表!X:X,MATCH(B131,技能卡分表!A:A,0))),"未找到"),IF(LEFT(B131,1)="3",IFERROR(IF(INDEX('永久加成分表（废弃）'!V:V,MATCH(B131,'永久加成分表（废弃）'!A:A,0))=0,"",INDEX('永久加成分表（废弃）'!V:V,MATCH(B131,'永久加成分表（废弃）'!A:A,0))),"未找到"),IF(LEFT(B131,1)="4",IFERROR(IF(INDEX("",MATCH(VALUE(LEFT(B131,4)),组件分表!A:A,0))=0,"",INDEX("",MATCH(VALUE(LEFT(B131,4)),组件分表!A:A,0))),"未找到"),"不匹配"))))</f>
        <v/>
      </c>
      <c r="Y131" s="44" t="str">
        <f>IF(LEFT(B131,1)="1",IFERROR(IF(INDEX(单位卡分表!Y:Y,MATCH(B131,单位卡分表!A:A,0))=0,"",INDEX(单位卡分表!Y:Y,MATCH(B131,单位卡分表!A:A,0))),"未找到"),IF(LEFT(B131,1)="2",IFERROR(IF(INDEX(技能卡分表!Y:Y,MATCH(B131,技能卡分表!A:A,0))=0,"",INDEX(技能卡分表!Y:Y,MATCH(B131,技能卡分表!A:A,0))),"未找到"),IF(LEFT(B131,1)="3",IFERROR(IF(INDEX('永久加成分表（废弃）'!W:W,MATCH(B131,'永久加成分表（废弃）'!A:A,0))=0,"",INDEX('永久加成分表（废弃）'!W:W,MATCH(B131,'永久加成分表（废弃）'!A:A,0))),"未找到"),IF(LEFT(B131,1)="4",IFERROR(IF(INDEX("",MATCH(VALUE(LEFT(B131,4)),组件分表!A:A,0))=0,"",INDEX("",MATCH(VALUE(LEFT(B131,4)),组件分表!A:A,0))),"未找到"),"不匹配"))))</f>
        <v/>
      </c>
      <c r="Z131" s="44" t="str">
        <f>IF(LEFT(B131,1)="1",IFERROR(IF(INDEX("",MATCH(B131,单位卡分表!A:A,0))=0,"",INDEX("",MATCH(B131,单位卡分表!A:A,0))),"未找到"),IF(LEFT(B131,1)="2",IFERROR(IF(INDEX(技能卡分表!Z:Z,MATCH(B131,技能卡分表!A:A,0))=0,"",INDEX(技能卡分表!Z:Z,MATCH(B131,技能卡分表!A:A,0))),"未找到"),IF(LEFT(B131,1)="3",IFERROR(IF(INDEX('永久加成分表（废弃）'!X:X,MATCH(B131,'永久加成分表（废弃）'!A:A,0))=0,"",INDEX('永久加成分表（废弃）'!X:X,MATCH(B131,'永久加成分表（废弃）'!A:A,0))),"未找到"),IF(LEFT(B131,1)="4",IFERROR(IF(INDEX(组件分表!U:U,MATCH(VALUE(LEFT(B131,4)),组件分表!A:A,0))=0,"",INDEX(组件分表!U:U,MATCH(VALUE(LEFT(B131,4)),组件分表!A:A,0))),"未找到"),"不匹配"))))</f>
        <v/>
      </c>
      <c r="AA131" s="44" t="str">
        <f>IF(LEFT(B131,1)="1",IFERROR(IF(INDEX("",MATCH(B131,单位卡分表!A:A,0))=0,"",INDEX("",MATCH(B131,单位卡分表!A:A,0))),"未找到"),IF(LEFT(B131,1)="2",IFERROR(IF(INDEX(技能卡分表!AA:AA,MATCH(B131,技能卡分表!A:A,0))=0,"",INDEX(技能卡分表!AA:AA,MATCH(B131,技能卡分表!A:A,0))),"未找到"),IF(LEFT(B131,1)="3",IFERROR(IF(INDEX("",MATCH(B131,'永久加成分表（废弃）'!A:A,0))=0,"",INDEX("",MATCH(B131,'永久加成分表（废弃）'!A:A,0))),"未找到"),IF(LEFT(B131,1)="4",IFERROR(IF(INDEX("",MATCH(VALUE(LEFT(B131,4)),组件分表!A:A,0))=0,"",INDEX("",MATCH(VALUE(LEFT(B131,4)),组件分表!A:A,0))),"未找到"),"不匹配"))))</f>
        <v/>
      </c>
      <c r="AB131" s="44">
        <f>IF(LEFT(B131,1)="1",IFERROR(INDEX(单位卡分表!I:I,MATCH(B131,单位卡分表!A:A,0)),"未找到"),IF(LEFT(B131,1)="2",IFERROR(INDEX(技能卡分表!I:I,MATCH(B131,技能卡分表!A:A,0)),"未找到"),IF(LEFT(B131,1)="3",IFERROR(INDEX('永久加成分表（废弃）'!I:I,MATCH(B131,'永久加成分表（废弃）'!A:A,0)),"未找到"),IF(LEFT(B131,1)="4",IFERROR(INDEX(组件分表!I:I,MATCH(VALUE(LEFT(B131,4)),组件分表!A:A,0)),"未找到"),"不匹配"))))</f>
        <v>1</v>
      </c>
      <c r="AC131" s="44" t="str">
        <f>IF(LEFT(B131,1)="1",IF(INDEX(单位卡分表!N:N,MATCH(B131,单位卡分表!A:A,0))=0,"",INDEX(单位卡分表!N:N,MATCH(B131,单位卡分表!A:A,0))),IF(AND(LEFT(B131,1)="4",C131=5),B131*100+1,""))</f>
        <v/>
      </c>
    </row>
    <row r="132" spans="1:29">
      <c r="A132" s="44" t="str">
        <f>IF(卡牌数值表!D132=0,"",卡牌数值表!D132)</f>
        <v/>
      </c>
      <c r="B132" s="44">
        <f>卡牌数值表!C132</f>
        <v>20068</v>
      </c>
      <c r="C132" s="44">
        <f>IF(LEFT(B132,1)="1",IFERROR(INDEX(单位卡分表!C:C,MATCH(B132,单位卡分表!A:A,0)),"未找到"),IF(LEFT(B132,1)="2",IFERROR(INDEX(技能卡分表!C:C,MATCH(B132,技能卡分表!A:A,0)),"未找到"),IF(LEFT(B132,1)="3",IFERROR(INDEX('永久加成分表（废弃）'!C:C,MATCH(B132,'永久加成分表（废弃）'!A:A,0)),"未找到"),IF(LEFT(B132,1)="4",IFERROR(INDEX(组件分表!D:D,MATCH(VALUE(LEFT(B132,4)),组件分表!A:A,0)),"未找到"),"不匹配"))))</f>
        <v>2</v>
      </c>
      <c r="D132" s="44">
        <f>IF(LEFT(B132,1)="1",IFERROR(INDEX(单位卡分表!E:E,MATCH(B132,单位卡分表!A:A,0)),"未找到"),IF(LEFT(B132,1)="2",IFERROR(INDEX(技能卡分表!E:E,MATCH(B132,技能卡分表!A:A,0)),"未找到"),IF(LEFT(B132,1)="3",IFERROR(INDEX('永久加成分表（废弃）'!E:E,MATCH(B132,'永久加成分表（废弃）'!A:A,0)),"未找到"),IF(LEFT(B132,1)="4",IFERROR(IF(INDEX(组件分表!D:D,MATCH(VALUE(LEFT(B132,4)),组件分表!A:A,0))=5,"",INDEX(组件分表!Y:Y,MATCH(VALUE(LEFT(B132,4)),组件分表!A:A,0))),"未找到"),"不匹配"))))</f>
        <v>1</v>
      </c>
      <c r="E132" s="44">
        <f t="shared" si="1"/>
        <v>68</v>
      </c>
      <c r="F132" s="44">
        <f>IF(LEFT(B132,1)="1",IFERROR(INDEX(单位卡分表!AL:AL,MATCH(B132,单位卡分表!A:A,0)),"未找到"),IF(LEFT(B132,1)="2",IFERROR(INDEX(技能卡分表!AJ:AJ,MATCH(B132,技能卡分表!A:A,0)),"未找到"),IF(LEFT(B132,1)="3",IFERROR(INDEX('永久加成分表（废弃）'!AC:AC,MATCH(B132,'永久加成分表（废弃）'!A:A,0)),"未找到"),IF(LEFT(B132,1)="4",IFERROR(IF(INDEX(组件分表!D:D,MATCH(VALUE(LEFT(B132,4)),组件分表!A:A,0))=5,"",INDEX(组件分表!Z:Z,MATCH(VALUE(LEFT(B132,4)),组件分表!A:A,0))),"未找到"),"不匹配"))))</f>
        <v>0</v>
      </c>
      <c r="G132" s="44">
        <f>IF(LEFT($B132,1)="1",IFERROR(INDEX(单位卡分表!F:F,MATCH($B132,单位卡分表!A:A,0)),"未找到"),IF(LEFT($B132,1)="2",IFERROR(INDEX(技能卡分表!F:F,MATCH($B132,技能卡分表!A:A,0)),"未找到"),IF(LEFT($B132,1)="3",IFERROR(INDEX('永久加成分表（废弃）'!F:F,MATCH($B132,'永久加成分表（废弃）'!A:A,0)),"未找到"),IF(LEFT($B132,1)="4",IFERROR(IF(INDEX(组件分表!D:D,MATCH(VALUE(LEFT($B132,4)),组件分表!A:A,0))=5,"",INDEX(组件分表!AA:AA,MATCH(VALUE(LEFT($B132,4)),组件分表!A:A,0))),"未找到"),"不匹配"))))</f>
        <v>1</v>
      </c>
      <c r="H132" s="44">
        <f>IF(LEFT($B132,1)="1",IFERROR(INDEX(单位卡分表!H:H,MATCH($B132,单位卡分表!A:A,0)),"未找到"),IF(LEFT($B132,1)="2",IFERROR(INDEX(技能卡分表!H:H,MATCH($B132,技能卡分表!A:A,0)),"未找到"),IF(LEFT($B132,1)="3",IFERROR(INDEX('永久加成分表（废弃）'!H:H,MATCH($B132,'永久加成分表（废弃）'!A:A,0)),"未找到"),IF(LEFT($B132,1)="4",RIGHT($B132,1),"不匹配"))))</f>
        <v>3</v>
      </c>
      <c r="I132" s="44">
        <f>卡牌数值表!J132</f>
        <v>4</v>
      </c>
      <c r="J132" s="44" t="str">
        <f>IF(卡牌数值表!L132=0,"",卡牌数值表!L132)</f>
        <v/>
      </c>
      <c r="K132" s="44" t="str">
        <f>IF(卡牌数值表!M132=0,"",卡牌数值表!M132)</f>
        <v/>
      </c>
      <c r="L132" s="44">
        <f>IF(卡牌数值表!N132=0,"",卡牌数值表!N132)</f>
        <v>9.87</v>
      </c>
      <c r="M132" s="44">
        <f>IF(卡牌数值表!O132=0,"",卡牌数值表!O132)</f>
        <v>0.5</v>
      </c>
      <c r="N132" s="44">
        <f>IF(卡牌数值表!P132=0,"",卡牌数值表!P132)</f>
        <v>0.1</v>
      </c>
      <c r="O132" s="44">
        <f>IF(卡牌数值表!Q132=0,"",卡牌数值表!Q132)</f>
        <v>0.94</v>
      </c>
      <c r="P132" s="44">
        <f>IF(卡牌数值表!R132=0,"",卡牌数值表!R132)</f>
        <v>0.61</v>
      </c>
      <c r="Q132" s="44">
        <f>IF(卡牌数值表!S132=0,"",卡牌数值表!S132)</f>
        <v>5</v>
      </c>
      <c r="R132" s="44">
        <f>IF(OR(LEFT(B132,1)="1",LEFT(B132,1)="2"),卡牌数值表!H132,IF(AND(LEFT(B132,1)="4",C132&lt;&gt;5),卡牌数值表!H132,IF(LEFT(B132,1)="4","","")))</f>
        <v>200681</v>
      </c>
      <c r="S132" s="44">
        <f>IF(LEFT(B132,1)="1",IFERROR(INDEX(单位卡分表!K:K,MATCH(B132,单位卡分表!A:A,0)),"未找到"),IF(LEFT(B132,1)="2",IFERROR(INDEX(技能卡分表!K:K,MATCH(B132,技能卡分表!A:A,0)),"未找到"),IF(LEFT(B132,1)="3",IFERROR(INDEX('永久加成分表（废弃）'!K:K,MATCH(B132,'永久加成分表（废弃）'!A:A,0)),"未找到"),IF(LEFT(B132,1)="4",IFERROR(IF(INDEX(组件分表!D:D,MATCH(VALUE(LEFT(B132,4)),组件分表!A:A,0))=5,"",INDEX(组件分表!AB:AB,MATCH(VALUE(LEFT(B132,4)),组件分表!A:A,0))),"未找到"),"不匹配"))))</f>
        <v>5</v>
      </c>
      <c r="T132" s="44">
        <f>IF(LEFT(B132,1)="1",IFERROR(INDEX(单位卡分表!L:L,MATCH(B132,单位卡分表!A:A,0)),"未找到"),IF(LEFT(B132,1)="2",IFERROR(INDEX(技能卡分表!L:L,MATCH(B132,技能卡分表!A:A,0)),"未找到"),IF(LEFT(B132,1)="3",IFERROR(INDEX('永久加成分表（废弃）'!L:L,MATCH(B132,'永久加成分表（废弃）'!A:A,0)),"未找到"),IF(LEFT(B132,1)="4",IFERROR(IF(INDEX(组件分表!D:D,MATCH(VALUE(LEFT(B132,4)),组件分表!A:A,0))=5,"",INDEX(组件分表!AC:AC,MATCH(VALUE(LEFT(B132,4)),组件分表!A:A,0))),"未找到"),"不匹配"))))</f>
        <v>8</v>
      </c>
      <c r="U132" s="44"/>
      <c r="V132" s="44"/>
      <c r="W132" s="44">
        <f>IF(LEFT(B132,1)="1",IFERROR(IF(INDEX(单位卡分表!W:W,MATCH(B132,单位卡分表!A:A,0))=0,"",INDEX(单位卡分表!W:W,MATCH(B132,单位卡分表!A:A,0))),"未找到"),IF(LEFT(B132,1)="2",IFERROR(IF(INDEX(技能卡分表!W:W,MATCH(B132,技能卡分表!A:A,0))=0,"",INDEX(技能卡分表!W:W,MATCH(B132,技能卡分表!A:A,0))),"未找到"),IF(LEFT(B132,1)="3",IFERROR(IF(INDEX('永久加成分表（废弃）'!U:U,MATCH(B132,'永久加成分表（废弃）'!A:A,0))=0,"",INDEX('永久加成分表（废弃）'!U:U,MATCH(B132,'永久加成分表（废弃）'!A:A,0))),"未找到"),IF(LEFT(B132,1)="4",IFERROR(IF(INDEX("",MATCH(VALUE(LEFT(B132,4)),组件分表!A:A,0))=0,"",INDEX("",MATCH(VALUE(LEFT(B132,4)),组件分表!A:A,0))),"未找到"),"不匹配"))))</f>
        <v>36</v>
      </c>
      <c r="X132" s="44" t="str">
        <f>IF(LEFT(B132,1)="1",IFERROR(IF(INDEX(单位卡分表!X:X,MATCH(B132,单位卡分表!A:A,0))=0,"",INDEX(单位卡分表!X:X,MATCH(B132,单位卡分表!A:A,0))),"未找到"),IF(LEFT(B132,1)="2",IFERROR(IF(INDEX(技能卡分表!X:X,MATCH(B132,技能卡分表!A:A,0))=0,"",INDEX(技能卡分表!X:X,MATCH(B132,技能卡分表!A:A,0))),"未找到"),IF(LEFT(B132,1)="3",IFERROR(IF(INDEX('永久加成分表（废弃）'!V:V,MATCH(B132,'永久加成分表（废弃）'!A:A,0))=0,"",INDEX('永久加成分表（废弃）'!V:V,MATCH(B132,'永久加成分表（废弃）'!A:A,0))),"未找到"),IF(LEFT(B132,1)="4",IFERROR(IF(INDEX("",MATCH(VALUE(LEFT(B132,4)),组件分表!A:A,0))=0,"",INDEX("",MATCH(VALUE(LEFT(B132,4)),组件分表!A:A,0))),"未找到"),"不匹配"))))</f>
        <v/>
      </c>
      <c r="Y132" s="44" t="str">
        <f>IF(LEFT(B132,1)="1",IFERROR(IF(INDEX(单位卡分表!Y:Y,MATCH(B132,单位卡分表!A:A,0))=0,"",INDEX(单位卡分表!Y:Y,MATCH(B132,单位卡分表!A:A,0))),"未找到"),IF(LEFT(B132,1)="2",IFERROR(IF(INDEX(技能卡分表!Y:Y,MATCH(B132,技能卡分表!A:A,0))=0,"",INDEX(技能卡分表!Y:Y,MATCH(B132,技能卡分表!A:A,0))),"未找到"),IF(LEFT(B132,1)="3",IFERROR(IF(INDEX('永久加成分表（废弃）'!W:W,MATCH(B132,'永久加成分表（废弃）'!A:A,0))=0,"",INDEX('永久加成分表（废弃）'!W:W,MATCH(B132,'永久加成分表（废弃）'!A:A,0))),"未找到"),IF(LEFT(B132,1)="4",IFERROR(IF(INDEX("",MATCH(VALUE(LEFT(B132,4)),组件分表!A:A,0))=0,"",INDEX("",MATCH(VALUE(LEFT(B132,4)),组件分表!A:A,0))),"未找到"),"不匹配"))))</f>
        <v/>
      </c>
      <c r="Z132" s="44" t="str">
        <f>IF(LEFT(B132,1)="1",IFERROR(IF(INDEX("",MATCH(B132,单位卡分表!A:A,0))=0,"",INDEX("",MATCH(B132,单位卡分表!A:A,0))),"未找到"),IF(LEFT(B132,1)="2",IFERROR(IF(INDEX(技能卡分表!Z:Z,MATCH(B132,技能卡分表!A:A,0))=0,"",INDEX(技能卡分表!Z:Z,MATCH(B132,技能卡分表!A:A,0))),"未找到"),IF(LEFT(B132,1)="3",IFERROR(IF(INDEX('永久加成分表（废弃）'!X:X,MATCH(B132,'永久加成分表（废弃）'!A:A,0))=0,"",INDEX('永久加成分表（废弃）'!X:X,MATCH(B132,'永久加成分表（废弃）'!A:A,0))),"未找到"),IF(LEFT(B132,1)="4",IFERROR(IF(INDEX(组件分表!U:U,MATCH(VALUE(LEFT(B132,4)),组件分表!A:A,0))=0,"",INDEX(组件分表!U:U,MATCH(VALUE(LEFT(B132,4)),组件分表!A:A,0))),"未找到"),"不匹配"))))</f>
        <v/>
      </c>
      <c r="AA132" s="44" t="str">
        <f>IF(LEFT(B132,1)="1",IFERROR(IF(INDEX("",MATCH(B132,单位卡分表!A:A,0))=0,"",INDEX("",MATCH(B132,单位卡分表!A:A,0))),"未找到"),IF(LEFT(B132,1)="2",IFERROR(IF(INDEX(技能卡分表!AA:AA,MATCH(B132,技能卡分表!A:A,0))=0,"",INDEX(技能卡分表!AA:AA,MATCH(B132,技能卡分表!A:A,0))),"未找到"),IF(LEFT(B132,1)="3",IFERROR(IF(INDEX("",MATCH(B132,'永久加成分表（废弃）'!A:A,0))=0,"",INDEX("",MATCH(B132,'永久加成分表（废弃）'!A:A,0))),"未找到"),IF(LEFT(B132,1)="4",IFERROR(IF(INDEX("",MATCH(VALUE(LEFT(B132,4)),组件分表!A:A,0))=0,"",INDEX("",MATCH(VALUE(LEFT(B132,4)),组件分表!A:A,0))),"未找到"),"不匹配"))))</f>
        <v/>
      </c>
      <c r="AB132" s="44">
        <f>IF(LEFT(B132,1)="1",IFERROR(INDEX(单位卡分表!I:I,MATCH(B132,单位卡分表!A:A,0)),"未找到"),IF(LEFT(B132,1)="2",IFERROR(INDEX(技能卡分表!I:I,MATCH(B132,技能卡分表!A:A,0)),"未找到"),IF(LEFT(B132,1)="3",IFERROR(INDEX('永久加成分表（废弃）'!I:I,MATCH(B132,'永久加成分表（废弃）'!A:A,0)),"未找到"),IF(LEFT(B132,1)="4",IFERROR(INDEX(组件分表!I:I,MATCH(VALUE(LEFT(B132,4)),组件分表!A:A,0)),"未找到"),"不匹配"))))</f>
        <v>0</v>
      </c>
      <c r="AC132" s="44" t="str">
        <f>IF(LEFT(B132,1)="1",IF(INDEX(单位卡分表!N:N,MATCH(B132,单位卡分表!A:A,0))=0,"",INDEX(单位卡分表!N:N,MATCH(B132,单位卡分表!A:A,0))),IF(AND(LEFT(B132,1)="4",C132=5),B132*100+1,""))</f>
        <v/>
      </c>
    </row>
    <row r="133" spans="1:29">
      <c r="A133" s="44" t="str">
        <f>IF(卡牌数值表!D133=0,"",卡牌数值表!D133)</f>
        <v>##</v>
      </c>
      <c r="B133" s="44">
        <f>卡牌数值表!C133</f>
        <v>20069</v>
      </c>
      <c r="C133" s="44">
        <f>IF(LEFT(B133,1)="1",IFERROR(INDEX(单位卡分表!C:C,MATCH(B133,单位卡分表!A:A,0)),"未找到"),IF(LEFT(B133,1)="2",IFERROR(INDEX(技能卡分表!C:C,MATCH(B133,技能卡分表!A:A,0)),"未找到"),IF(LEFT(B133,1)="3",IFERROR(INDEX('永久加成分表（废弃）'!C:C,MATCH(B133,'永久加成分表（废弃）'!A:A,0)),"未找到"),IF(LEFT(B133,1)="4",IFERROR(INDEX(组件分表!D:D,MATCH(VALUE(LEFT(B133,4)),组件分表!A:A,0)),"未找到"),"不匹配"))))</f>
        <v>2</v>
      </c>
      <c r="D133" s="44">
        <f>IF(LEFT(B133,1)="1",IFERROR(INDEX(单位卡分表!E:E,MATCH(B133,单位卡分表!A:A,0)),"未找到"),IF(LEFT(B133,1)="2",IFERROR(INDEX(技能卡分表!E:E,MATCH(B133,技能卡分表!A:A,0)),"未找到"),IF(LEFT(B133,1)="3",IFERROR(INDEX('永久加成分表（废弃）'!E:E,MATCH(B133,'永久加成分表（废弃）'!A:A,0)),"未找到"),IF(LEFT(B133,1)="4",IFERROR(IF(INDEX(组件分表!D:D,MATCH(VALUE(LEFT(B133,4)),组件分表!A:A,0))=5,"",INDEX(组件分表!Y:Y,MATCH(VALUE(LEFT(B133,4)),组件分表!A:A,0))),"未找到"),"不匹配"))))</f>
        <v>1</v>
      </c>
      <c r="E133" s="44">
        <f t="shared" ref="E133:E196" si="2">IF(LEFT(B133,1)="1",B133-10000,IF(LEFT(B133,1)="2",B133-20000,IF(LEFT(B133,1)="3",B133-30000,IF(LEFT(B133,1)="4",B133-40000,0))))</f>
        <v>69</v>
      </c>
      <c r="F133" s="44">
        <f>IF(LEFT(B133,1)="1",IFERROR(INDEX(单位卡分表!AL:AL,MATCH(B133,单位卡分表!A:A,0)),"未找到"),IF(LEFT(B133,1)="2",IFERROR(INDEX(技能卡分表!AJ:AJ,MATCH(B133,技能卡分表!A:A,0)),"未找到"),IF(LEFT(B133,1)="3",IFERROR(INDEX('永久加成分表（废弃）'!AC:AC,MATCH(B133,'永久加成分表（废弃）'!A:A,0)),"未找到"),IF(LEFT(B133,1)="4",IFERROR(IF(INDEX(组件分表!D:D,MATCH(VALUE(LEFT(B133,4)),组件分表!A:A,0))=5,"",INDEX(组件分表!Z:Z,MATCH(VALUE(LEFT(B133,4)),组件分表!A:A,0))),"未找到"),"不匹配"))))</f>
        <v>0</v>
      </c>
      <c r="G133" s="44">
        <f>IF(LEFT($B133,1)="1",IFERROR(INDEX(单位卡分表!F:F,MATCH($B133,单位卡分表!A:A,0)),"未找到"),IF(LEFT($B133,1)="2",IFERROR(INDEX(技能卡分表!F:F,MATCH($B133,技能卡分表!A:A,0)),"未找到"),IF(LEFT($B133,1)="3",IFERROR(INDEX('永久加成分表（废弃）'!F:F,MATCH($B133,'永久加成分表（废弃）'!A:A,0)),"未找到"),IF(LEFT($B133,1)="4",IFERROR(IF(INDEX(组件分表!D:D,MATCH(VALUE(LEFT($B133,4)),组件分表!A:A,0))=5,"",INDEX(组件分表!AA:AA,MATCH(VALUE(LEFT($B133,4)),组件分表!A:A,0))),"未找到"),"不匹配"))))</f>
        <v>1</v>
      </c>
      <c r="H133" s="44">
        <f>IF(LEFT($B133,1)="1",IFERROR(INDEX(单位卡分表!H:H,MATCH($B133,单位卡分表!A:A,0)),"未找到"),IF(LEFT($B133,1)="2",IFERROR(INDEX(技能卡分表!H:H,MATCH($B133,技能卡分表!A:A,0)),"未找到"),IF(LEFT($B133,1)="3",IFERROR(INDEX('永久加成分表（废弃）'!H:H,MATCH($B133,'永久加成分表（废弃）'!A:A,0)),"未找到"),IF(LEFT($B133,1)="4",RIGHT($B133,1),"不匹配"))))</f>
        <v>3</v>
      </c>
      <c r="I133" s="44">
        <f>卡牌数值表!J133</f>
        <v>0</v>
      </c>
      <c r="J133" s="44" t="str">
        <f>IF(卡牌数值表!L133=0,"",卡牌数值表!L133)</f>
        <v/>
      </c>
      <c r="K133" s="44" t="str">
        <f>IF(卡牌数值表!M133=0,"",卡牌数值表!M133)</f>
        <v/>
      </c>
      <c r="L133" s="44">
        <f>IF(卡牌数值表!N133=0,"",卡牌数值表!N133)</f>
        <v>9.87</v>
      </c>
      <c r="M133" s="44">
        <f>IF(卡牌数值表!O133=0,"",卡牌数值表!O133)</f>
        <v>0.5</v>
      </c>
      <c r="N133" s="44">
        <f>IF(卡牌数值表!P133=0,"",卡牌数值表!P133)</f>
        <v>0.1</v>
      </c>
      <c r="O133" s="44">
        <f>IF(卡牌数值表!Q133=0,"",卡牌数值表!Q133)</f>
        <v>0.94</v>
      </c>
      <c r="P133" s="44">
        <f>IF(卡牌数值表!R133=0,"",卡牌数值表!R133)</f>
        <v>0.61</v>
      </c>
      <c r="Q133" s="44">
        <f>IF(卡牌数值表!S133=0,"",卡牌数值表!S133)</f>
        <v>5</v>
      </c>
      <c r="R133" s="44">
        <f>IF(OR(LEFT(B133,1)="1",LEFT(B133,1)="2"),卡牌数值表!H133,IF(AND(LEFT(B133,1)="4",C133&lt;&gt;5),卡牌数值表!H133,IF(LEFT(B133,1)="4","","")))</f>
        <v>200691</v>
      </c>
      <c r="S133" s="44">
        <f>IF(LEFT(B133,1)="1",IFERROR(INDEX(单位卡分表!K:K,MATCH(B133,单位卡分表!A:A,0)),"未找到"),IF(LEFT(B133,1)="2",IFERROR(INDEX(技能卡分表!K:K,MATCH(B133,技能卡分表!A:A,0)),"未找到"),IF(LEFT(B133,1)="3",IFERROR(INDEX('永久加成分表（废弃）'!K:K,MATCH(B133,'永久加成分表（废弃）'!A:A,0)),"未找到"),IF(LEFT(B133,1)="4",IFERROR(IF(INDEX(组件分表!D:D,MATCH(VALUE(LEFT(B133,4)),组件分表!A:A,0))=5,"",INDEX(组件分表!AB:AB,MATCH(VALUE(LEFT(B133,4)),组件分表!A:A,0))),"未找到"),"不匹配"))))</f>
        <v>5</v>
      </c>
      <c r="T133" s="44">
        <f>IF(LEFT(B133,1)="1",IFERROR(INDEX(单位卡分表!L:L,MATCH(B133,单位卡分表!A:A,0)),"未找到"),IF(LEFT(B133,1)="2",IFERROR(INDEX(技能卡分表!L:L,MATCH(B133,技能卡分表!A:A,0)),"未找到"),IF(LEFT(B133,1)="3",IFERROR(INDEX('永久加成分表（废弃）'!L:L,MATCH(B133,'永久加成分表（废弃）'!A:A,0)),"未找到"),IF(LEFT(B133,1)="4",IFERROR(IF(INDEX(组件分表!D:D,MATCH(VALUE(LEFT(B133,4)),组件分表!A:A,0))=5,"",INDEX(组件分表!AC:AC,MATCH(VALUE(LEFT(B133,4)),组件分表!A:A,0))),"未找到"),"不匹配"))))</f>
        <v>6</v>
      </c>
      <c r="U133" s="44"/>
      <c r="V133" s="44"/>
      <c r="W133" s="44" t="str">
        <f>IF(LEFT(B133,1)="1",IFERROR(IF(INDEX(单位卡分表!W:W,MATCH(B133,单位卡分表!A:A,0))=0,"",INDEX(单位卡分表!W:W,MATCH(B133,单位卡分表!A:A,0))),"未找到"),IF(LEFT(B133,1)="2",IFERROR(IF(INDEX(技能卡分表!W:W,MATCH(B133,技能卡分表!A:A,0))=0,"",INDEX(技能卡分表!W:W,MATCH(B133,技能卡分表!A:A,0))),"未找到"),IF(LEFT(B133,1)="3",IFERROR(IF(INDEX('永久加成分表（废弃）'!U:U,MATCH(B133,'永久加成分表（废弃）'!A:A,0))=0,"",INDEX('永久加成分表（废弃）'!U:U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X133" s="44" t="str">
        <f>IF(LEFT(B133,1)="1",IFERROR(IF(INDEX(单位卡分表!X:X,MATCH(B133,单位卡分表!A:A,0))=0,"",INDEX(单位卡分表!X:X,MATCH(B133,单位卡分表!A:A,0))),"未找到"),IF(LEFT(B133,1)="2",IFERROR(IF(INDEX(技能卡分表!X:X,MATCH(B133,技能卡分表!A:A,0))=0,"",INDEX(技能卡分表!X:X,MATCH(B133,技能卡分表!A:A,0))),"未找到"),IF(LEFT(B133,1)="3",IFERROR(IF(INDEX('永久加成分表（废弃）'!V:V,MATCH(B133,'永久加成分表（废弃）'!A:A,0))=0,"",INDEX('永久加成分表（废弃）'!V:V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Y133" s="44" t="str">
        <f>IF(LEFT(B133,1)="1",IFERROR(IF(INDEX(单位卡分表!Y:Y,MATCH(B133,单位卡分表!A:A,0))=0,"",INDEX(单位卡分表!Y:Y,MATCH(B133,单位卡分表!A:A,0))),"未找到"),IF(LEFT(B133,1)="2",IFERROR(IF(INDEX(技能卡分表!Y:Y,MATCH(B133,技能卡分表!A:A,0))=0,"",INDEX(技能卡分表!Y:Y,MATCH(B133,技能卡分表!A:A,0))),"未找到"),IF(LEFT(B133,1)="3",IFERROR(IF(INDEX('永久加成分表（废弃）'!W:W,MATCH(B133,'永久加成分表（废弃）'!A:A,0))=0,"",INDEX('永久加成分表（废弃）'!W:W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Z133" s="44" t="str">
        <f>IF(LEFT(B133,1)="1",IFERROR(IF(INDEX("",MATCH(B133,单位卡分表!A:A,0))=0,"",INDEX("",MATCH(B133,单位卡分表!A:A,0))),"未找到"),IF(LEFT(B133,1)="2",IFERROR(IF(INDEX(技能卡分表!Z:Z,MATCH(B133,技能卡分表!A:A,0))=0,"",INDEX(技能卡分表!Z:Z,MATCH(B133,技能卡分表!A:A,0))),"未找到"),IF(LEFT(B133,1)="3",IFERROR(IF(INDEX('永久加成分表（废弃）'!X:X,MATCH(B133,'永久加成分表（废弃）'!A:A,0))=0,"",INDEX('永久加成分表（废弃）'!X:X,MATCH(B133,'永久加成分表（废弃）'!A:A,0))),"未找到"),IF(LEFT(B133,1)="4",IFERROR(IF(INDEX(组件分表!U:U,MATCH(VALUE(LEFT(B133,4)),组件分表!A:A,0))=0,"",INDEX(组件分表!U:U,MATCH(VALUE(LEFT(B133,4)),组件分表!A:A,0))),"未找到"),"不匹配"))))</f>
        <v/>
      </c>
      <c r="AA133" s="44" t="str">
        <f>IF(LEFT(B133,1)="1",IFERROR(IF(INDEX("",MATCH(B133,单位卡分表!A:A,0))=0,"",INDEX("",MATCH(B133,单位卡分表!A:A,0))),"未找到"),IF(LEFT(B133,1)="2",IFERROR(IF(INDEX(技能卡分表!AA:AA,MATCH(B133,技能卡分表!A:A,0))=0,"",INDEX(技能卡分表!AA:AA,MATCH(B133,技能卡分表!A:A,0))),"未找到"),IF(LEFT(B133,1)="3",IFERROR(IF(INDEX("",MATCH(B133,'永久加成分表（废弃）'!A:A,0))=0,"",INDEX("",MATCH(B133,'永久加成分表（废弃）'!A:A,0))),"未找到"),IF(LEFT(B133,1)="4",IFERROR(IF(INDEX("",MATCH(VALUE(LEFT(B133,4)),组件分表!A:A,0))=0,"",INDEX("",MATCH(VALUE(LEFT(B133,4)),组件分表!A:A,0))),"未找到"),"不匹配"))))</f>
        <v/>
      </c>
      <c r="AB133" s="44">
        <f>IF(LEFT(B133,1)="1",IFERROR(INDEX(单位卡分表!I:I,MATCH(B133,单位卡分表!A:A,0)),"未找到"),IF(LEFT(B133,1)="2",IFERROR(INDEX(技能卡分表!I:I,MATCH(B133,技能卡分表!A:A,0)),"未找到"),IF(LEFT(B133,1)="3",IFERROR(INDEX('永久加成分表（废弃）'!I:I,MATCH(B133,'永久加成分表（废弃）'!A:A,0)),"未找到"),IF(LEFT(B133,1)="4",IFERROR(INDEX(组件分表!I:I,MATCH(VALUE(LEFT(B133,4)),组件分表!A:A,0)),"未找到"),"不匹配"))))</f>
        <v>1</v>
      </c>
      <c r="AC133" s="44" t="str">
        <f>IF(LEFT(B133,1)="1",IF(INDEX(单位卡分表!N:N,MATCH(B133,单位卡分表!A:A,0))=0,"",INDEX(单位卡分表!N:N,MATCH(B133,单位卡分表!A:A,0))),IF(AND(LEFT(B133,1)="4",C133=5),B133*100+1,""))</f>
        <v/>
      </c>
    </row>
    <row r="134" spans="1:29">
      <c r="A134" s="44" t="str">
        <f>IF(卡牌数值表!D134=0,"",卡牌数值表!D134)</f>
        <v/>
      </c>
      <c r="B134" s="44">
        <f>卡牌数值表!C134</f>
        <v>20070</v>
      </c>
      <c r="C134" s="44">
        <f>IF(LEFT(B134,1)="1",IFERROR(INDEX(单位卡分表!C:C,MATCH(B134,单位卡分表!A:A,0)),"未找到"),IF(LEFT(B134,1)="2",IFERROR(INDEX(技能卡分表!C:C,MATCH(B134,技能卡分表!A:A,0)),"未找到"),IF(LEFT(B134,1)="3",IFERROR(INDEX('永久加成分表（废弃）'!C:C,MATCH(B134,'永久加成分表（废弃）'!A:A,0)),"未找到"),IF(LEFT(B134,1)="4",IFERROR(INDEX(组件分表!D:D,MATCH(VALUE(LEFT(B134,4)),组件分表!A:A,0)),"未找到"),"不匹配"))))</f>
        <v>2</v>
      </c>
      <c r="D134" s="44">
        <f>IF(LEFT(B134,1)="1",IFERROR(INDEX(单位卡分表!E:E,MATCH(B134,单位卡分表!A:A,0)),"未找到"),IF(LEFT(B134,1)="2",IFERROR(INDEX(技能卡分表!E:E,MATCH(B134,技能卡分表!A:A,0)),"未找到"),IF(LEFT(B134,1)="3",IFERROR(INDEX('永久加成分表（废弃）'!E:E,MATCH(B134,'永久加成分表（废弃）'!A:A,0)),"未找到"),IF(LEFT(B134,1)="4",IFERROR(IF(INDEX(组件分表!D:D,MATCH(VALUE(LEFT(B134,4)),组件分表!A:A,0))=5,"",INDEX(组件分表!Y:Y,MATCH(VALUE(LEFT(B134,4)),组件分表!A:A,0))),"未找到"),"不匹配"))))</f>
        <v>1</v>
      </c>
      <c r="E134" s="44">
        <f t="shared" si="2"/>
        <v>70</v>
      </c>
      <c r="F134" s="44">
        <f>IF(LEFT(B134,1)="1",IFERROR(INDEX(单位卡分表!AL:AL,MATCH(B134,单位卡分表!A:A,0)),"未找到"),IF(LEFT(B134,1)="2",IFERROR(INDEX(技能卡分表!AJ:AJ,MATCH(B134,技能卡分表!A:A,0)),"未找到"),IF(LEFT(B134,1)="3",IFERROR(INDEX('永久加成分表（废弃）'!AC:AC,MATCH(B134,'永久加成分表（废弃）'!A:A,0)),"未找到"),IF(LEFT(B134,1)="4",IFERROR(IF(INDEX(组件分表!D:D,MATCH(VALUE(LEFT(B134,4)),组件分表!A:A,0))=5,"",INDEX(组件分表!Z:Z,MATCH(VALUE(LEFT(B134,4)),组件分表!A:A,0))),"未找到"),"不匹配"))))</f>
        <v>1</v>
      </c>
      <c r="G134" s="44">
        <f>IF(LEFT($B134,1)="1",IFERROR(INDEX(单位卡分表!F:F,MATCH($B134,单位卡分表!A:A,0)),"未找到"),IF(LEFT($B134,1)="2",IFERROR(INDEX(技能卡分表!F:F,MATCH($B134,技能卡分表!A:A,0)),"未找到"),IF(LEFT($B134,1)="3",IFERROR(INDEX('永久加成分表（废弃）'!F:F,MATCH($B134,'永久加成分表（废弃）'!A:A,0)),"未找到"),IF(LEFT($B134,1)="4",IFERROR(IF(INDEX(组件分表!D:D,MATCH(VALUE(LEFT($B134,4)),组件分表!A:A,0))=5,"",INDEX(组件分表!AA:AA,MATCH(VALUE(LEFT($B134,4)),组件分表!A:A,0))),"未找到"),"不匹配"))))</f>
        <v>1</v>
      </c>
      <c r="H134" s="44">
        <f>IF(LEFT($B134,1)="1",IFERROR(INDEX(单位卡分表!H:H,MATCH($B134,单位卡分表!A:A,0)),"未找到"),IF(LEFT($B134,1)="2",IFERROR(INDEX(技能卡分表!H:H,MATCH($B134,技能卡分表!A:A,0)),"未找到"),IF(LEFT($B134,1)="3",IFERROR(INDEX('永久加成分表（废弃）'!H:H,MATCH($B134,'永久加成分表（废弃）'!A:A,0)),"未找到"),IF(LEFT($B134,1)="4",RIGHT($B134,1),"不匹配"))))</f>
        <v>3</v>
      </c>
      <c r="I134" s="44">
        <f>卡牌数值表!J134</f>
        <v>4</v>
      </c>
      <c r="J134" s="44" t="str">
        <f>IF(卡牌数值表!L134=0,"",卡牌数值表!L134)</f>
        <v/>
      </c>
      <c r="K134" s="44" t="str">
        <f>IF(卡牌数值表!M134=0,"",卡牌数值表!M134)</f>
        <v/>
      </c>
      <c r="L134" s="44">
        <f>IF(卡牌数值表!N134=0,"",卡牌数值表!N134)</f>
        <v>9.87</v>
      </c>
      <c r="M134" s="44">
        <f>IF(卡牌数值表!O134=0,"",卡牌数值表!O134)</f>
        <v>0.5</v>
      </c>
      <c r="N134" s="44">
        <f>IF(卡牌数值表!P134=0,"",卡牌数值表!P134)</f>
        <v>0.1</v>
      </c>
      <c r="O134" s="44">
        <f>IF(卡牌数值表!Q134=0,"",卡牌数值表!Q134)</f>
        <v>0.94</v>
      </c>
      <c r="P134" s="44">
        <f>IF(卡牌数值表!R134=0,"",卡牌数值表!R134)</f>
        <v>0.61</v>
      </c>
      <c r="Q134" s="44">
        <f>IF(卡牌数值表!S134=0,"",卡牌数值表!S134)</f>
        <v>5</v>
      </c>
      <c r="R134" s="44">
        <f>IF(OR(LEFT(B134,1)="1",LEFT(B134,1)="2"),卡牌数值表!H134,IF(AND(LEFT(B134,1)="4",C134&lt;&gt;5),卡牌数值表!H134,IF(LEFT(B134,1)="4","","")))</f>
        <v>200701</v>
      </c>
      <c r="S134" s="44">
        <f>IF(LEFT(B134,1)="1",IFERROR(INDEX(单位卡分表!K:K,MATCH(B134,单位卡分表!A:A,0)),"未找到"),IF(LEFT(B134,1)="2",IFERROR(INDEX(技能卡分表!K:K,MATCH(B134,技能卡分表!A:A,0)),"未找到"),IF(LEFT(B134,1)="3",IFERROR(INDEX('永久加成分表（废弃）'!K:K,MATCH(B134,'永久加成分表（废弃）'!A:A,0)),"未找到"),IF(LEFT(B134,1)="4",IFERROR(IF(INDEX(组件分表!D:D,MATCH(VALUE(LEFT(B134,4)),组件分表!A:A,0))=5,"",INDEX(组件分表!AB:AB,MATCH(VALUE(LEFT(B134,4)),组件分表!A:A,0))),"未找到"),"不匹配"))))</f>
        <v>3</v>
      </c>
      <c r="T134" s="44">
        <f>IF(LEFT(B134,1)="1",IFERROR(INDEX(单位卡分表!L:L,MATCH(B134,单位卡分表!A:A,0)),"未找到"),IF(LEFT(B134,1)="2",IFERROR(INDEX(技能卡分表!L:L,MATCH(B134,技能卡分表!A:A,0)),"未找到"),IF(LEFT(B134,1)="3",IFERROR(INDEX('永久加成分表（废弃）'!L:L,MATCH(B134,'永久加成分表（废弃）'!A:A,0)),"未找到"),IF(LEFT(B134,1)="4",IFERROR(IF(INDEX(组件分表!D:D,MATCH(VALUE(LEFT(B134,4)),组件分表!A:A,0))=5,"",INDEX(组件分表!AC:AC,MATCH(VALUE(LEFT(B134,4)),组件分表!A:A,0))),"未找到"),"不匹配"))))</f>
        <v>8</v>
      </c>
      <c r="U134" s="44"/>
      <c r="V134" s="44"/>
      <c r="W134" s="44">
        <f>IF(LEFT(B134,1)="1",IFERROR(IF(INDEX(单位卡分表!W:W,MATCH(B134,单位卡分表!A:A,0))=0,"",INDEX(单位卡分表!W:W,MATCH(B134,单位卡分表!A:A,0))),"未找到"),IF(LEFT(B134,1)="2",IFERROR(IF(INDEX(技能卡分表!W:W,MATCH(B134,技能卡分表!A:A,0))=0,"",INDEX(技能卡分表!W:W,MATCH(B134,技能卡分表!A:A,0))),"未找到"),IF(LEFT(B134,1)="3",IFERROR(IF(INDEX('永久加成分表（废弃）'!U:U,MATCH(B134,'永久加成分表（废弃）'!A:A,0))=0,"",INDEX('永久加成分表（废弃）'!U:U,MATCH(B134,'永久加成分表（废弃）'!A:A,0))),"未找到"),IF(LEFT(B134,1)="4",IFERROR(IF(INDEX("",MATCH(VALUE(LEFT(B134,4)),组件分表!A:A,0))=0,"",INDEX("",MATCH(VALUE(LEFT(B134,4)),组件分表!A:A,0))),"未找到"),"不匹配"))))</f>
        <v>34</v>
      </c>
      <c r="X134" s="44" t="str">
        <f>IF(LEFT(B134,1)="1",IFERROR(IF(INDEX(单位卡分表!X:X,MATCH(B134,单位卡分表!A:A,0))=0,"",INDEX(单位卡分表!X:X,MATCH(B134,单位卡分表!A:A,0))),"未找到"),IF(LEFT(B134,1)="2",IFERROR(IF(INDEX(技能卡分表!X:X,MATCH(B134,技能卡分表!A:A,0))=0,"",INDEX(技能卡分表!X:X,MATCH(B134,技能卡分表!A:A,0))),"未找到"),IF(LEFT(B134,1)="3",IFERROR(IF(INDEX('永久加成分表（废弃）'!V:V,MATCH(B134,'永久加成分表（废弃）'!A:A,0))=0,"",INDEX('永久加成分表（废弃）'!V:V,MATCH(B134,'永久加成分表（废弃）'!A:A,0))),"未找到"),IF(LEFT(B134,1)="4",IFERROR(IF(INDEX("",MATCH(VALUE(LEFT(B134,4)),组件分表!A:A,0))=0,"",INDEX("",MATCH(VALUE(LEFT(B134,4)),组件分表!A:A,0))),"未找到"),"不匹配"))))</f>
        <v/>
      </c>
      <c r="Y134" s="44" t="str">
        <f>IF(LEFT(B134,1)="1",IFERROR(IF(INDEX(单位卡分表!Y:Y,MATCH(B134,单位卡分表!A:A,0))=0,"",INDEX(单位卡分表!Y:Y,MATCH(B134,单位卡分表!A:A,0))),"未找到"),IF(LEFT(B134,1)="2",IFERROR(IF(INDEX(技能卡分表!Y:Y,MATCH(B134,技能卡分表!A:A,0))=0,"",INDEX(技能卡分表!Y:Y,MATCH(B134,技能卡分表!A:A,0))),"未找到"),IF(LEFT(B134,1)="3",IFERROR(IF(INDEX('永久加成分表（废弃）'!W:W,MATCH(B134,'永久加成分表（废弃）'!A:A,0))=0,"",INDEX('永久加成分表（废弃）'!W:W,MATCH(B134,'永久加成分表（废弃）'!A:A,0))),"未找到"),IF(LEFT(B134,1)="4",IFERROR(IF(INDEX("",MATCH(VALUE(LEFT(B134,4)),组件分表!A:A,0))=0,"",INDEX("",MATCH(VALUE(LEFT(B134,4)),组件分表!A:A,0))),"未找到"),"不匹配"))))</f>
        <v/>
      </c>
      <c r="Z134" s="44" t="str">
        <f>IF(LEFT(B134,1)="1",IFERROR(IF(INDEX("",MATCH(B134,单位卡分表!A:A,0))=0,"",INDEX("",MATCH(B134,单位卡分表!A:A,0))),"未找到"),IF(LEFT(B134,1)="2",IFERROR(IF(INDEX(技能卡分表!Z:Z,MATCH(B134,技能卡分表!A:A,0))=0,"",INDEX(技能卡分表!Z:Z,MATCH(B134,技能卡分表!A:A,0))),"未找到"),IF(LEFT(B134,1)="3",IFERROR(IF(INDEX('永久加成分表（废弃）'!X:X,MATCH(B134,'永久加成分表（废弃）'!A:A,0))=0,"",INDEX('永久加成分表（废弃）'!X:X,MATCH(B134,'永久加成分表（废弃）'!A:A,0))),"未找到"),IF(LEFT(B134,1)="4",IFERROR(IF(INDEX(组件分表!U:U,MATCH(VALUE(LEFT(B134,4)),组件分表!A:A,0))=0,"",INDEX(组件分表!U:U,MATCH(VALUE(LEFT(B134,4)),组件分表!A:A,0))),"未找到"),"不匹配"))))</f>
        <v/>
      </c>
      <c r="AA134" s="44" t="str">
        <f>IF(LEFT(B134,1)="1",IFERROR(IF(INDEX("",MATCH(B134,单位卡分表!A:A,0))=0,"",INDEX("",MATCH(B134,单位卡分表!A:A,0))),"未找到"),IF(LEFT(B134,1)="2",IFERROR(IF(INDEX(技能卡分表!AA:AA,MATCH(B134,技能卡分表!A:A,0))=0,"",INDEX(技能卡分表!AA:AA,MATCH(B134,技能卡分表!A:A,0))),"未找到"),IF(LEFT(B134,1)="3",IFERROR(IF(INDEX("",MATCH(B134,'永久加成分表（废弃）'!A:A,0))=0,"",INDEX("",MATCH(B134,'永久加成分表（废弃）'!A:A,0))),"未找到"),IF(LEFT(B134,1)="4",IFERROR(IF(INDEX("",MATCH(VALUE(LEFT(B134,4)),组件分表!A:A,0))=0,"",INDEX("",MATCH(VALUE(LEFT(B134,4)),组件分表!A:A,0))),"未找到"),"不匹配"))))</f>
        <v/>
      </c>
      <c r="AB134" s="44">
        <f>IF(LEFT(B134,1)="1",IFERROR(INDEX(单位卡分表!I:I,MATCH(B134,单位卡分表!A:A,0)),"未找到"),IF(LEFT(B134,1)="2",IFERROR(INDEX(技能卡分表!I:I,MATCH(B134,技能卡分表!A:A,0)),"未找到"),IF(LEFT(B134,1)="3",IFERROR(INDEX('永久加成分表（废弃）'!I:I,MATCH(B134,'永久加成分表（废弃）'!A:A,0)),"未找到"),IF(LEFT(B134,1)="4",IFERROR(INDEX(组件分表!I:I,MATCH(VALUE(LEFT(B134,4)),组件分表!A:A,0)),"未找到"),"不匹配"))))</f>
        <v>0</v>
      </c>
      <c r="AC134" s="44" t="str">
        <f>IF(LEFT(B134,1)="1",IF(INDEX(单位卡分表!N:N,MATCH(B134,单位卡分表!A:A,0))=0,"",INDEX(单位卡分表!N:N,MATCH(B134,单位卡分表!A:A,0))),IF(AND(LEFT(B134,1)="4",C134=5),B134*100+1,""))</f>
        <v/>
      </c>
    </row>
    <row r="135" spans="1:29">
      <c r="A135" s="44" t="str">
        <f>IF(卡牌数值表!D135=0,"",卡牌数值表!D135)</f>
        <v>##</v>
      </c>
      <c r="B135" s="44">
        <f>卡牌数值表!C135</f>
        <v>20071</v>
      </c>
      <c r="C135" s="44">
        <f>IF(LEFT(B135,1)="1",IFERROR(INDEX(单位卡分表!C:C,MATCH(B135,单位卡分表!A:A,0)),"未找到"),IF(LEFT(B135,1)="2",IFERROR(INDEX(技能卡分表!C:C,MATCH(B135,技能卡分表!A:A,0)),"未找到"),IF(LEFT(B135,1)="3",IFERROR(INDEX('永久加成分表（废弃）'!C:C,MATCH(B135,'永久加成分表（废弃）'!A:A,0)),"未找到"),IF(LEFT(B135,1)="4",IFERROR(INDEX(组件分表!D:D,MATCH(VALUE(LEFT(B135,4)),组件分表!A:A,0)),"未找到"),"不匹配"))))</f>
        <v>3</v>
      </c>
      <c r="D135" s="44">
        <f>IF(LEFT(B135,1)="1",IFERROR(INDEX(单位卡分表!E:E,MATCH(B135,单位卡分表!A:A,0)),"未找到"),IF(LEFT(B135,1)="2",IFERROR(INDEX(技能卡分表!E:E,MATCH(B135,技能卡分表!A:A,0)),"未找到"),IF(LEFT(B135,1)="3",IFERROR(INDEX('永久加成分表（废弃）'!E:E,MATCH(B135,'永久加成分表（废弃）'!A:A,0)),"未找到"),IF(LEFT(B135,1)="4",IFERROR(IF(INDEX(组件分表!D:D,MATCH(VALUE(LEFT(B135,4)),组件分表!A:A,0))=5,"",INDEX(组件分表!Y:Y,MATCH(VALUE(LEFT(B135,4)),组件分表!A:A,0))),"未找到"),"不匹配"))))</f>
        <v>1</v>
      </c>
      <c r="E135" s="44">
        <f t="shared" si="2"/>
        <v>71</v>
      </c>
      <c r="F135" s="44">
        <f>IF(LEFT(B135,1)="1",IFERROR(INDEX(单位卡分表!AL:AL,MATCH(B135,单位卡分表!A:A,0)),"未找到"),IF(LEFT(B135,1)="2",IFERROR(INDEX(技能卡分表!AJ:AJ,MATCH(B135,技能卡分表!A:A,0)),"未找到"),IF(LEFT(B135,1)="3",IFERROR(INDEX('永久加成分表（废弃）'!AC:AC,MATCH(B135,'永久加成分表（废弃）'!A:A,0)),"未找到"),IF(LEFT(B135,1)="4",IFERROR(IF(INDEX(组件分表!D:D,MATCH(VALUE(LEFT(B135,4)),组件分表!A:A,0))=5,"",INDEX(组件分表!Z:Z,MATCH(VALUE(LEFT(B135,4)),组件分表!A:A,0))),"未找到"),"不匹配"))))</f>
        <v>0</v>
      </c>
      <c r="G135" s="44">
        <f>IF(LEFT($B135,1)="1",IFERROR(INDEX(单位卡分表!F:F,MATCH($B135,单位卡分表!A:A,0)),"未找到"),IF(LEFT($B135,1)="2",IFERROR(INDEX(技能卡分表!F:F,MATCH($B135,技能卡分表!A:A,0)),"未找到"),IF(LEFT($B135,1)="3",IFERROR(INDEX('永久加成分表（废弃）'!F:F,MATCH($B135,'永久加成分表（废弃）'!A:A,0)),"未找到"),IF(LEFT($B135,1)="4",IFERROR(IF(INDEX(组件分表!D:D,MATCH(VALUE(LEFT($B135,4)),组件分表!A:A,0))=5,"",INDEX(组件分表!AA:AA,MATCH(VALUE(LEFT($B135,4)),组件分表!A:A,0))),"未找到"),"不匹配"))))</f>
        <v>3</v>
      </c>
      <c r="H135" s="44">
        <f>IF(LEFT($B135,1)="1",IFERROR(INDEX(单位卡分表!H:H,MATCH($B135,单位卡分表!A:A,0)),"未找到"),IF(LEFT($B135,1)="2",IFERROR(INDEX(技能卡分表!H:H,MATCH($B135,技能卡分表!A:A,0)),"未找到"),IF(LEFT($B135,1)="3",IFERROR(INDEX('永久加成分表（废弃）'!H:H,MATCH($B135,'永久加成分表（废弃）'!A:A,0)),"未找到"),IF(LEFT($B135,1)="4",RIGHT($B135,1),"不匹配"))))</f>
        <v>3</v>
      </c>
      <c r="I135" s="44">
        <f>卡牌数值表!J135</f>
        <v>0</v>
      </c>
      <c r="J135" s="44" t="str">
        <f>IF(卡牌数值表!L135=0,"",卡牌数值表!L135)</f>
        <v/>
      </c>
      <c r="K135" s="44" t="str">
        <f>IF(卡牌数值表!M135=0,"",卡牌数值表!M135)</f>
        <v/>
      </c>
      <c r="L135" s="44">
        <f>IF(卡牌数值表!N135=0,"",卡牌数值表!N135)</f>
        <v>9.87</v>
      </c>
      <c r="M135" s="44">
        <f>IF(卡牌数值表!O135=0,"",卡牌数值表!O135)</f>
        <v>0.5</v>
      </c>
      <c r="N135" s="44">
        <f>IF(卡牌数值表!P135=0,"",卡牌数值表!P135)</f>
        <v>0.1</v>
      </c>
      <c r="O135" s="44">
        <f>IF(卡牌数值表!Q135=0,"",卡牌数值表!Q135)</f>
        <v>0.94</v>
      </c>
      <c r="P135" s="44">
        <f>IF(卡牌数值表!R135=0,"",卡牌数值表!R135)</f>
        <v>0.61</v>
      </c>
      <c r="Q135" s="44">
        <f>IF(卡牌数值表!S135=0,"",卡牌数值表!S135)</f>
        <v>5</v>
      </c>
      <c r="R135" s="44">
        <f>IF(OR(LEFT(B135,1)="1",LEFT(B135,1)="2"),卡牌数值表!H135,IF(AND(LEFT(B135,1)="4",C135&lt;&gt;5),卡牌数值表!H135,IF(LEFT(B135,1)="4","","")))</f>
        <v>200711</v>
      </c>
      <c r="S135" s="44">
        <f>IF(LEFT(B135,1)="1",IFERROR(INDEX(单位卡分表!K:K,MATCH(B135,单位卡分表!A:A,0)),"未找到"),IF(LEFT(B135,1)="2",IFERROR(INDEX(技能卡分表!K:K,MATCH(B135,技能卡分表!A:A,0)),"未找到"),IF(LEFT(B135,1)="3",IFERROR(INDEX('永久加成分表（废弃）'!K:K,MATCH(B135,'永久加成分表（废弃）'!A:A,0)),"未找到"),IF(LEFT(B135,1)="4",IFERROR(IF(INDEX(组件分表!D:D,MATCH(VALUE(LEFT(B135,4)),组件分表!A:A,0))=5,"",INDEX(组件分表!AB:AB,MATCH(VALUE(LEFT(B135,4)),组件分表!A:A,0))),"未找到"),"不匹配"))))</f>
        <v>2</v>
      </c>
      <c r="T135" s="44">
        <f>IF(LEFT(B135,1)="1",IFERROR(INDEX(单位卡分表!L:L,MATCH(B135,单位卡分表!A:A,0)),"未找到"),IF(LEFT(B135,1)="2",IFERROR(INDEX(技能卡分表!L:L,MATCH(B135,技能卡分表!A:A,0)),"未找到"),IF(LEFT(B135,1)="3",IFERROR(INDEX('永久加成分表（废弃）'!L:L,MATCH(B135,'永久加成分表（废弃）'!A:A,0)),"未找到"),IF(LEFT(B135,1)="4",IFERROR(IF(INDEX(组件分表!D:D,MATCH(VALUE(LEFT(B135,4)),组件分表!A:A,0))=5,"",INDEX(组件分表!AC:AC,MATCH(VALUE(LEFT(B135,4)),组件分表!A:A,0))),"未找到"),"不匹配"))))</f>
        <v>5</v>
      </c>
      <c r="U135" s="44"/>
      <c r="V135" s="44"/>
      <c r="W135" s="44" t="str">
        <f>IF(LEFT(B135,1)="1",IFERROR(IF(INDEX(单位卡分表!W:W,MATCH(B135,单位卡分表!A:A,0))=0,"",INDEX(单位卡分表!W:W,MATCH(B135,单位卡分表!A:A,0))),"未找到"),IF(LEFT(B135,1)="2",IFERROR(IF(INDEX(技能卡分表!W:W,MATCH(B135,技能卡分表!A:A,0))=0,"",INDEX(技能卡分表!W:W,MATCH(B135,技能卡分表!A:A,0))),"未找到"),IF(LEFT(B135,1)="3",IFERROR(IF(INDEX('永久加成分表（废弃）'!U:U,MATCH(B135,'永久加成分表（废弃）'!A:A,0))=0,"",INDEX('永久加成分表（废弃）'!U:U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X135" s="44" t="str">
        <f>IF(LEFT(B135,1)="1",IFERROR(IF(INDEX(单位卡分表!X:X,MATCH(B135,单位卡分表!A:A,0))=0,"",INDEX(单位卡分表!X:X,MATCH(B135,单位卡分表!A:A,0))),"未找到"),IF(LEFT(B135,1)="2",IFERROR(IF(INDEX(技能卡分表!X:X,MATCH(B135,技能卡分表!A:A,0))=0,"",INDEX(技能卡分表!X:X,MATCH(B135,技能卡分表!A:A,0))),"未找到"),IF(LEFT(B135,1)="3",IFERROR(IF(INDEX('永久加成分表（废弃）'!V:V,MATCH(B135,'永久加成分表（废弃）'!A:A,0))=0,"",INDEX('永久加成分表（废弃）'!V:V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Y135" s="44" t="str">
        <f>IF(LEFT(B135,1)="1",IFERROR(IF(INDEX(单位卡分表!Y:Y,MATCH(B135,单位卡分表!A:A,0))=0,"",INDEX(单位卡分表!Y:Y,MATCH(B135,单位卡分表!A:A,0))),"未找到"),IF(LEFT(B135,1)="2",IFERROR(IF(INDEX(技能卡分表!Y:Y,MATCH(B135,技能卡分表!A:A,0))=0,"",INDEX(技能卡分表!Y:Y,MATCH(B135,技能卡分表!A:A,0))),"未找到"),IF(LEFT(B135,1)="3",IFERROR(IF(INDEX('永久加成分表（废弃）'!W:W,MATCH(B135,'永久加成分表（废弃）'!A:A,0))=0,"",INDEX('永久加成分表（废弃）'!W:W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Z135" s="44" t="str">
        <f>IF(LEFT(B135,1)="1",IFERROR(IF(INDEX("",MATCH(B135,单位卡分表!A:A,0))=0,"",INDEX("",MATCH(B135,单位卡分表!A:A,0))),"未找到"),IF(LEFT(B135,1)="2",IFERROR(IF(INDEX(技能卡分表!Z:Z,MATCH(B135,技能卡分表!A:A,0))=0,"",INDEX(技能卡分表!Z:Z,MATCH(B135,技能卡分表!A:A,0))),"未找到"),IF(LEFT(B135,1)="3",IFERROR(IF(INDEX('永久加成分表（废弃）'!X:X,MATCH(B135,'永久加成分表（废弃）'!A:A,0))=0,"",INDEX('永久加成分表（废弃）'!X:X,MATCH(B135,'永久加成分表（废弃）'!A:A,0))),"未找到"),IF(LEFT(B135,1)="4",IFERROR(IF(INDEX(组件分表!U:U,MATCH(VALUE(LEFT(B135,4)),组件分表!A:A,0))=0,"",INDEX(组件分表!U:U,MATCH(VALUE(LEFT(B135,4)),组件分表!A:A,0))),"未找到"),"不匹配"))))</f>
        <v/>
      </c>
      <c r="AA135" s="44" t="str">
        <f>IF(LEFT(B135,1)="1",IFERROR(IF(INDEX("",MATCH(B135,单位卡分表!A:A,0))=0,"",INDEX("",MATCH(B135,单位卡分表!A:A,0))),"未找到"),IF(LEFT(B135,1)="2",IFERROR(IF(INDEX(技能卡分表!AA:AA,MATCH(B135,技能卡分表!A:A,0))=0,"",INDEX(技能卡分表!AA:AA,MATCH(B135,技能卡分表!A:A,0))),"未找到"),IF(LEFT(B135,1)="3",IFERROR(IF(INDEX("",MATCH(B135,'永久加成分表（废弃）'!A:A,0))=0,"",INDEX("",MATCH(B135,'永久加成分表（废弃）'!A:A,0))),"未找到"),IF(LEFT(B135,1)="4",IFERROR(IF(INDEX("",MATCH(VALUE(LEFT(B135,4)),组件分表!A:A,0))=0,"",INDEX("",MATCH(VALUE(LEFT(B135,4)),组件分表!A:A,0))),"未找到"),"不匹配"))))</f>
        <v/>
      </c>
      <c r="AB135" s="44">
        <f>IF(LEFT(B135,1)="1",IFERROR(INDEX(单位卡分表!I:I,MATCH(B135,单位卡分表!A:A,0)),"未找到"),IF(LEFT(B135,1)="2",IFERROR(INDEX(技能卡分表!I:I,MATCH(B135,技能卡分表!A:A,0)),"未找到"),IF(LEFT(B135,1)="3",IFERROR(INDEX('永久加成分表（废弃）'!I:I,MATCH(B135,'永久加成分表（废弃）'!A:A,0)),"未找到"),IF(LEFT(B135,1)="4",IFERROR(INDEX(组件分表!I:I,MATCH(VALUE(LEFT(B135,4)),组件分表!A:A,0)),"未找到"),"不匹配"))))</f>
        <v>0</v>
      </c>
      <c r="AC135" s="44" t="str">
        <f>IF(LEFT(B135,1)="1",IF(INDEX(单位卡分表!N:N,MATCH(B135,单位卡分表!A:A,0))=0,"",INDEX(单位卡分表!N:N,MATCH(B135,单位卡分表!A:A,0))),IF(AND(LEFT(B135,1)="4",C135=5),B135*100+1,""))</f>
        <v/>
      </c>
    </row>
    <row r="136" spans="1:29">
      <c r="A136" s="44" t="str">
        <f>IF(卡牌数值表!D136=0,"",卡牌数值表!D136)</f>
        <v/>
      </c>
      <c r="B136" s="44">
        <f>卡牌数值表!C136</f>
        <v>20072</v>
      </c>
      <c r="C136" s="44">
        <f>IF(LEFT(B136,1)="1",IFERROR(INDEX(单位卡分表!C:C,MATCH(B136,单位卡分表!A:A,0)),"未找到"),IF(LEFT(B136,1)="2",IFERROR(INDEX(技能卡分表!C:C,MATCH(B136,技能卡分表!A:A,0)),"未找到"),IF(LEFT(B136,1)="3",IFERROR(INDEX('永久加成分表（废弃）'!C:C,MATCH(B136,'永久加成分表（废弃）'!A:A,0)),"未找到"),IF(LEFT(B136,1)="4",IFERROR(INDEX(组件分表!D:D,MATCH(VALUE(LEFT(B136,4)),组件分表!A:A,0)),"未找到"),"不匹配"))))</f>
        <v>2</v>
      </c>
      <c r="D136" s="44">
        <f>IF(LEFT(B136,1)="1",IFERROR(INDEX(单位卡分表!E:E,MATCH(B136,单位卡分表!A:A,0)),"未找到"),IF(LEFT(B136,1)="2",IFERROR(INDEX(技能卡分表!E:E,MATCH(B136,技能卡分表!A:A,0)),"未找到"),IF(LEFT(B136,1)="3",IFERROR(INDEX('永久加成分表（废弃）'!E:E,MATCH(B136,'永久加成分表（废弃）'!A:A,0)),"未找到"),IF(LEFT(B136,1)="4",IFERROR(IF(INDEX(组件分表!D:D,MATCH(VALUE(LEFT(B136,4)),组件分表!A:A,0))=5,"",INDEX(组件分表!Y:Y,MATCH(VALUE(LEFT(B136,4)),组件分表!A:A,0))),"未找到"),"不匹配"))))</f>
        <v>1</v>
      </c>
      <c r="E136" s="44">
        <f t="shared" si="2"/>
        <v>72</v>
      </c>
      <c r="F136" s="44">
        <f>IF(LEFT(B136,1)="1",IFERROR(INDEX(单位卡分表!AL:AL,MATCH(B136,单位卡分表!A:A,0)),"未找到"),IF(LEFT(B136,1)="2",IFERROR(INDEX(技能卡分表!AJ:AJ,MATCH(B136,技能卡分表!A:A,0)),"未找到"),IF(LEFT(B136,1)="3",IFERROR(INDEX('永久加成分表（废弃）'!AC:AC,MATCH(B136,'永久加成分表（废弃）'!A:A,0)),"未找到"),IF(LEFT(B136,1)="4",IFERROR(IF(INDEX(组件分表!D:D,MATCH(VALUE(LEFT(B136,4)),组件分表!A:A,0))=5,"",INDEX(组件分表!Z:Z,MATCH(VALUE(LEFT(B136,4)),组件分表!A:A,0))),"未找到"),"不匹配"))))</f>
        <v>0</v>
      </c>
      <c r="G136" s="44">
        <f>IF(LEFT($B136,1)="1",IFERROR(INDEX(单位卡分表!F:F,MATCH($B136,单位卡分表!A:A,0)),"未找到"),IF(LEFT($B136,1)="2",IFERROR(INDEX(技能卡分表!F:F,MATCH($B136,技能卡分表!A:A,0)),"未找到"),IF(LEFT($B136,1)="3",IFERROR(INDEX('永久加成分表（废弃）'!F:F,MATCH($B136,'永久加成分表（废弃）'!A:A,0)),"未找到"),IF(LEFT($B136,1)="4",IFERROR(IF(INDEX(组件分表!D:D,MATCH(VALUE(LEFT($B136,4)),组件分表!A:A,0))=5,"",INDEX(组件分表!AA:AA,MATCH(VALUE(LEFT($B136,4)),组件分表!A:A,0))),"未找到"),"不匹配"))))</f>
        <v>1</v>
      </c>
      <c r="H136" s="44">
        <f>IF(LEFT($B136,1)="1",IFERROR(INDEX(单位卡分表!H:H,MATCH($B136,单位卡分表!A:A,0)),"未找到"),IF(LEFT($B136,1)="2",IFERROR(INDEX(技能卡分表!H:H,MATCH($B136,技能卡分表!A:A,0)),"未找到"),IF(LEFT($B136,1)="3",IFERROR(INDEX('永久加成分表（废弃）'!H:H,MATCH($B136,'永久加成分表（废弃）'!A:A,0)),"未找到"),IF(LEFT($B136,1)="4",RIGHT($B136,1),"不匹配"))))</f>
        <v>3</v>
      </c>
      <c r="I136" s="44">
        <f>卡牌数值表!J136</f>
        <v>4</v>
      </c>
      <c r="J136" s="44" t="str">
        <f>IF(卡牌数值表!L136=0,"",卡牌数值表!L136)</f>
        <v/>
      </c>
      <c r="K136" s="44" t="str">
        <f>IF(卡牌数值表!M136=0,"",卡牌数值表!M136)</f>
        <v/>
      </c>
      <c r="L136" s="44">
        <f>IF(卡牌数值表!N136=0,"",卡牌数值表!N136)</f>
        <v>9.87</v>
      </c>
      <c r="M136" s="44">
        <f>IF(卡牌数值表!O136=0,"",卡牌数值表!O136)</f>
        <v>0.5</v>
      </c>
      <c r="N136" s="44">
        <f>IF(卡牌数值表!P136=0,"",卡牌数值表!P136)</f>
        <v>0.1</v>
      </c>
      <c r="O136" s="44">
        <f>IF(卡牌数值表!Q136=0,"",卡牌数值表!Q136)</f>
        <v>0.94</v>
      </c>
      <c r="P136" s="44">
        <f>IF(卡牌数值表!R136=0,"",卡牌数值表!R136)</f>
        <v>0.61</v>
      </c>
      <c r="Q136" s="44">
        <f>IF(卡牌数值表!S136=0,"",卡牌数值表!S136)</f>
        <v>5</v>
      </c>
      <c r="R136" s="44">
        <f>IF(OR(LEFT(B136,1)="1",LEFT(B136,1)="2"),卡牌数值表!H136,IF(AND(LEFT(B136,1)="4",C136&lt;&gt;5),卡牌数值表!H136,IF(LEFT(B136,1)="4","","")))</f>
        <v>200721</v>
      </c>
      <c r="S136" s="44">
        <f>IF(LEFT(B136,1)="1",IFERROR(INDEX(单位卡分表!K:K,MATCH(B136,单位卡分表!A:A,0)),"未找到"),IF(LEFT(B136,1)="2",IFERROR(INDEX(技能卡分表!K:K,MATCH(B136,技能卡分表!A:A,0)),"未找到"),IF(LEFT(B136,1)="3",IFERROR(INDEX('永久加成分表（废弃）'!K:K,MATCH(B136,'永久加成分表（废弃）'!A:A,0)),"未找到"),IF(LEFT(B136,1)="4",IFERROR(IF(INDEX(组件分表!D:D,MATCH(VALUE(LEFT(B136,4)),组件分表!A:A,0))=5,"",INDEX(组件分表!AB:AB,MATCH(VALUE(LEFT(B136,4)),组件分表!A:A,0))),"未找到"),"不匹配"))))</f>
        <v>3</v>
      </c>
      <c r="T136" s="44">
        <f>IF(LEFT(B136,1)="1",IFERROR(INDEX(单位卡分表!L:L,MATCH(B136,单位卡分表!A:A,0)),"未找到"),IF(LEFT(B136,1)="2",IFERROR(INDEX(技能卡分表!L:L,MATCH(B136,技能卡分表!A:A,0)),"未找到"),IF(LEFT(B136,1)="3",IFERROR(INDEX('永久加成分表（废弃）'!L:L,MATCH(B136,'永久加成分表（废弃）'!A:A,0)),"未找到"),IF(LEFT(B136,1)="4",IFERROR(IF(INDEX(组件分表!D:D,MATCH(VALUE(LEFT(B136,4)),组件分表!A:A,0))=5,"",INDEX(组件分表!AC:AC,MATCH(VALUE(LEFT(B136,4)),组件分表!A:A,0))),"未找到"),"不匹配"))))</f>
        <v>2</v>
      </c>
      <c r="U136" s="44"/>
      <c r="V136" s="44"/>
      <c r="W136" s="44">
        <f>IF(LEFT(B136,1)="1",IFERROR(IF(INDEX(单位卡分表!W:W,MATCH(B136,单位卡分表!A:A,0))=0,"",INDEX(单位卡分表!W:W,MATCH(B136,单位卡分表!A:A,0))),"未找到"),IF(LEFT(B136,1)="2",IFERROR(IF(INDEX(技能卡分表!W:W,MATCH(B136,技能卡分表!A:A,0))=0,"",INDEX(技能卡分表!W:W,MATCH(B136,技能卡分表!A:A,0))),"未找到"),IF(LEFT(B136,1)="3",IFERROR(IF(INDEX('永久加成分表（废弃）'!U:U,MATCH(B136,'永久加成分表（废弃）'!A:A,0))=0,"",INDEX('永久加成分表（废弃）'!U:U,MATCH(B136,'永久加成分表（废弃）'!A:A,0))),"未找到"),IF(LEFT(B136,1)="4",IFERROR(IF(INDEX("",MATCH(VALUE(LEFT(B136,4)),组件分表!A:A,0))=0,"",INDEX("",MATCH(VALUE(LEFT(B136,4)),组件分表!A:A,0))),"未找到"),"不匹配"))))</f>
        <v>36</v>
      </c>
      <c r="X136" s="44" t="str">
        <f>IF(LEFT(B136,1)="1",IFERROR(IF(INDEX(单位卡分表!X:X,MATCH(B136,单位卡分表!A:A,0))=0,"",INDEX(单位卡分表!X:X,MATCH(B136,单位卡分表!A:A,0))),"未找到"),IF(LEFT(B136,1)="2",IFERROR(IF(INDEX(技能卡分表!X:X,MATCH(B136,技能卡分表!A:A,0))=0,"",INDEX(技能卡分表!X:X,MATCH(B136,技能卡分表!A:A,0))),"未找到"),IF(LEFT(B136,1)="3",IFERROR(IF(INDEX('永久加成分表（废弃）'!V:V,MATCH(B136,'永久加成分表（废弃）'!A:A,0))=0,"",INDEX('永久加成分表（废弃）'!V:V,MATCH(B136,'永久加成分表（废弃）'!A:A,0))),"未找到"),IF(LEFT(B136,1)="4",IFERROR(IF(INDEX("",MATCH(VALUE(LEFT(B136,4)),组件分表!A:A,0))=0,"",INDEX("",MATCH(VALUE(LEFT(B136,4)),组件分表!A:A,0))),"未找到"),"不匹配"))))</f>
        <v/>
      </c>
      <c r="Y136" s="44" t="str">
        <f>IF(LEFT(B136,1)="1",IFERROR(IF(INDEX(单位卡分表!Y:Y,MATCH(B136,单位卡分表!A:A,0))=0,"",INDEX(单位卡分表!Y:Y,MATCH(B136,单位卡分表!A:A,0))),"未找到"),IF(LEFT(B136,1)="2",IFERROR(IF(INDEX(技能卡分表!Y:Y,MATCH(B136,技能卡分表!A:A,0))=0,"",INDEX(技能卡分表!Y:Y,MATCH(B136,技能卡分表!A:A,0))),"未找到"),IF(LEFT(B136,1)="3",IFERROR(IF(INDEX('永久加成分表（废弃）'!W:W,MATCH(B136,'永久加成分表（废弃）'!A:A,0))=0,"",INDEX('永久加成分表（废弃）'!W:W,MATCH(B136,'永久加成分表（废弃）'!A:A,0))),"未找到"),IF(LEFT(B136,1)="4",IFERROR(IF(INDEX("",MATCH(VALUE(LEFT(B136,4)),组件分表!A:A,0))=0,"",INDEX("",MATCH(VALUE(LEFT(B136,4)),组件分表!A:A,0))),"未找到"),"不匹配"))))</f>
        <v/>
      </c>
      <c r="Z136" s="44" t="str">
        <f>IF(LEFT(B136,1)="1",IFERROR(IF(INDEX("",MATCH(B136,单位卡分表!A:A,0))=0,"",INDEX("",MATCH(B136,单位卡分表!A:A,0))),"未找到"),IF(LEFT(B136,1)="2",IFERROR(IF(INDEX(技能卡分表!Z:Z,MATCH(B136,技能卡分表!A:A,0))=0,"",INDEX(技能卡分表!Z:Z,MATCH(B136,技能卡分表!A:A,0))),"未找到"),IF(LEFT(B136,1)="3",IFERROR(IF(INDEX('永久加成分表（废弃）'!X:X,MATCH(B136,'永久加成分表（废弃）'!A:A,0))=0,"",INDEX('永久加成分表（废弃）'!X:X,MATCH(B136,'永久加成分表（废弃）'!A:A,0))),"未找到"),IF(LEFT(B136,1)="4",IFERROR(IF(INDEX(组件分表!U:U,MATCH(VALUE(LEFT(B136,4)),组件分表!A:A,0))=0,"",INDEX(组件分表!U:U,MATCH(VALUE(LEFT(B136,4)),组件分表!A:A,0))),"未找到"),"不匹配"))))</f>
        <v/>
      </c>
      <c r="AA136" s="44" t="str">
        <f>IF(LEFT(B136,1)="1",IFERROR(IF(INDEX("",MATCH(B136,单位卡分表!A:A,0))=0,"",INDEX("",MATCH(B136,单位卡分表!A:A,0))),"未找到"),IF(LEFT(B136,1)="2",IFERROR(IF(INDEX(技能卡分表!AA:AA,MATCH(B136,技能卡分表!A:A,0))=0,"",INDEX(技能卡分表!AA:AA,MATCH(B136,技能卡分表!A:A,0))),"未找到"),IF(LEFT(B136,1)="3",IFERROR(IF(INDEX("",MATCH(B136,'永久加成分表（废弃）'!A:A,0))=0,"",INDEX("",MATCH(B136,'永久加成分表（废弃）'!A:A,0))),"未找到"),IF(LEFT(B136,1)="4",IFERROR(IF(INDEX("",MATCH(VALUE(LEFT(B136,4)),组件分表!A:A,0))=0,"",INDEX("",MATCH(VALUE(LEFT(B136,4)),组件分表!A:A,0))),"未找到"),"不匹配"))))</f>
        <v/>
      </c>
      <c r="AB136" s="44">
        <f>IF(LEFT(B136,1)="1",IFERROR(INDEX(单位卡分表!I:I,MATCH(B136,单位卡分表!A:A,0)),"未找到"),IF(LEFT(B136,1)="2",IFERROR(INDEX(技能卡分表!I:I,MATCH(B136,技能卡分表!A:A,0)),"未找到"),IF(LEFT(B136,1)="3",IFERROR(INDEX('永久加成分表（废弃）'!I:I,MATCH(B136,'永久加成分表（废弃）'!A:A,0)),"未找到"),IF(LEFT(B136,1)="4",IFERROR(INDEX(组件分表!I:I,MATCH(VALUE(LEFT(B136,4)),组件分表!A:A,0)),"未找到"),"不匹配"))))</f>
        <v>3</v>
      </c>
      <c r="AC136" s="44" t="str">
        <f>IF(LEFT(B136,1)="1",IF(INDEX(单位卡分表!N:N,MATCH(B136,单位卡分表!A:A,0))=0,"",INDEX(单位卡分表!N:N,MATCH(B136,单位卡分表!A:A,0))),IF(AND(LEFT(B136,1)="4",C136=5),B136*100+1,""))</f>
        <v/>
      </c>
    </row>
    <row r="137" spans="1:29">
      <c r="A137" s="44" t="str">
        <f>IF(卡牌数值表!D137=0,"",卡牌数值表!D137)</f>
        <v/>
      </c>
      <c r="B137" s="44">
        <f>卡牌数值表!C137</f>
        <v>20073</v>
      </c>
      <c r="C137" s="44">
        <f>IF(LEFT(B137,1)="1",IFERROR(INDEX(单位卡分表!C:C,MATCH(B137,单位卡分表!A:A,0)),"未找到"),IF(LEFT(B137,1)="2",IFERROR(INDEX(技能卡分表!C:C,MATCH(B137,技能卡分表!A:A,0)),"未找到"),IF(LEFT(B137,1)="3",IFERROR(INDEX('永久加成分表（废弃）'!C:C,MATCH(B137,'永久加成分表（废弃）'!A:A,0)),"未找到"),IF(LEFT(B137,1)="4",IFERROR(INDEX(组件分表!D:D,MATCH(VALUE(LEFT(B137,4)),组件分表!A:A,0)),"未找到"),"不匹配"))))</f>
        <v>2</v>
      </c>
      <c r="D137" s="44">
        <f>IF(LEFT(B137,1)="1",IFERROR(INDEX(单位卡分表!E:E,MATCH(B137,单位卡分表!A:A,0)),"未找到"),IF(LEFT(B137,1)="2",IFERROR(INDEX(技能卡分表!E:E,MATCH(B137,技能卡分表!A:A,0)),"未找到"),IF(LEFT(B137,1)="3",IFERROR(INDEX('永久加成分表（废弃）'!E:E,MATCH(B137,'永久加成分表（废弃）'!A:A,0)),"未找到"),IF(LEFT(B137,1)="4",IFERROR(IF(INDEX(组件分表!D:D,MATCH(VALUE(LEFT(B137,4)),组件分表!A:A,0))=5,"",INDEX(组件分表!Y:Y,MATCH(VALUE(LEFT(B137,4)),组件分表!A:A,0))),"未找到"),"不匹配"))))</f>
        <v>1</v>
      </c>
      <c r="E137" s="44">
        <f t="shared" si="2"/>
        <v>73</v>
      </c>
      <c r="F137" s="44">
        <f>IF(LEFT(B137,1)="1",IFERROR(INDEX(单位卡分表!AL:AL,MATCH(B137,单位卡分表!A:A,0)),"未找到"),IF(LEFT(B137,1)="2",IFERROR(INDEX(技能卡分表!AJ:AJ,MATCH(B137,技能卡分表!A:A,0)),"未找到"),IF(LEFT(B137,1)="3",IFERROR(INDEX('永久加成分表（废弃）'!AC:AC,MATCH(B137,'永久加成分表（废弃）'!A:A,0)),"未找到"),IF(LEFT(B137,1)="4",IFERROR(IF(INDEX(组件分表!D:D,MATCH(VALUE(LEFT(B137,4)),组件分表!A:A,0))=5,"",INDEX(组件分表!Z:Z,MATCH(VALUE(LEFT(B137,4)),组件分表!A:A,0))),"未找到"),"不匹配"))))</f>
        <v>0</v>
      </c>
      <c r="G137" s="44">
        <f>IF(LEFT($B137,1)="1",IFERROR(INDEX(单位卡分表!F:F,MATCH($B137,单位卡分表!A:A,0)),"未找到"),IF(LEFT($B137,1)="2",IFERROR(INDEX(技能卡分表!F:F,MATCH($B137,技能卡分表!A:A,0)),"未找到"),IF(LEFT($B137,1)="3",IFERROR(INDEX('永久加成分表（废弃）'!F:F,MATCH($B137,'永久加成分表（废弃）'!A:A,0)),"未找到"),IF(LEFT($B137,1)="4",IFERROR(IF(INDEX(组件分表!D:D,MATCH(VALUE(LEFT($B137,4)),组件分表!A:A,0))=5,"",INDEX(组件分表!AA:AA,MATCH(VALUE(LEFT($B137,4)),组件分表!A:A,0))),"未找到"),"不匹配"))))</f>
        <v>1</v>
      </c>
      <c r="H137" s="44">
        <f>IF(LEFT($B137,1)="1",IFERROR(INDEX(单位卡分表!H:H,MATCH($B137,单位卡分表!A:A,0)),"未找到"),IF(LEFT($B137,1)="2",IFERROR(INDEX(技能卡分表!H:H,MATCH($B137,技能卡分表!A:A,0)),"未找到"),IF(LEFT($B137,1)="3",IFERROR(INDEX('永久加成分表（废弃）'!H:H,MATCH($B137,'永久加成分表（废弃）'!A:A,0)),"未找到"),IF(LEFT($B137,1)="4",RIGHT($B137,1),"不匹配"))))</f>
        <v>5</v>
      </c>
      <c r="I137" s="44">
        <f>卡牌数值表!J137</f>
        <v>6</v>
      </c>
      <c r="J137" s="44" t="str">
        <f>IF(卡牌数值表!L137=0,"",卡牌数值表!L137)</f>
        <v/>
      </c>
      <c r="K137" s="44" t="str">
        <f>IF(卡牌数值表!M137=0,"",卡牌数值表!M137)</f>
        <v/>
      </c>
      <c r="L137" s="44">
        <f>IF(卡牌数值表!N137=0,"",卡牌数值表!N137)</f>
        <v>9.87</v>
      </c>
      <c r="M137" s="44">
        <f>IF(卡牌数值表!O137=0,"",卡牌数值表!O137)</f>
        <v>0.5</v>
      </c>
      <c r="N137" s="44">
        <f>IF(卡牌数值表!P137=0,"",卡牌数值表!P137)</f>
        <v>0.1</v>
      </c>
      <c r="O137" s="44">
        <f>IF(卡牌数值表!Q137=0,"",卡牌数值表!Q137)</f>
        <v>0.94</v>
      </c>
      <c r="P137" s="44">
        <f>IF(卡牌数值表!R137=0,"",卡牌数值表!R137)</f>
        <v>0.61</v>
      </c>
      <c r="Q137" s="44">
        <f>IF(卡牌数值表!S137=0,"",卡牌数值表!S137)</f>
        <v>5</v>
      </c>
      <c r="R137" s="44">
        <f>IF(OR(LEFT(B137,1)="1",LEFT(B137,1)="2"),卡牌数值表!H137,IF(AND(LEFT(B137,1)="4",C137&lt;&gt;5),卡牌数值表!H137,IF(LEFT(B137,1)="4","","")))</f>
        <v>200731</v>
      </c>
      <c r="S137" s="44">
        <f>IF(LEFT(B137,1)="1",IFERROR(INDEX(单位卡分表!K:K,MATCH(B137,单位卡分表!A:A,0)),"未找到"),IF(LEFT(B137,1)="2",IFERROR(INDEX(技能卡分表!K:K,MATCH(B137,技能卡分表!A:A,0)),"未找到"),IF(LEFT(B137,1)="3",IFERROR(INDEX('永久加成分表（废弃）'!K:K,MATCH(B137,'永久加成分表（废弃）'!A:A,0)),"未找到"),IF(LEFT(B137,1)="4",IFERROR(IF(INDEX(组件分表!D:D,MATCH(VALUE(LEFT(B137,4)),组件分表!A:A,0))=5,"",INDEX(组件分表!AB:AB,MATCH(VALUE(LEFT(B137,4)),组件分表!A:A,0))),"未找到"),"不匹配"))))</f>
        <v>7</v>
      </c>
      <c r="T137" s="44">
        <f>IF(LEFT(B137,1)="1",IFERROR(INDEX(单位卡分表!L:L,MATCH(B137,单位卡分表!A:A,0)),"未找到"),IF(LEFT(B137,1)="2",IFERROR(INDEX(技能卡分表!L:L,MATCH(B137,技能卡分表!A:A,0)),"未找到"),IF(LEFT(B137,1)="3",IFERROR(INDEX('永久加成分表（废弃）'!L:L,MATCH(B137,'永久加成分表（废弃）'!A:A,0)),"未找到"),IF(LEFT(B137,1)="4",IFERROR(IF(INDEX(组件分表!D:D,MATCH(VALUE(LEFT(B137,4)),组件分表!A:A,0))=5,"",INDEX(组件分表!AC:AC,MATCH(VALUE(LEFT(B137,4)),组件分表!A:A,0))),"未找到"),"不匹配"))))</f>
        <v>5</v>
      </c>
      <c r="U137" s="44"/>
      <c r="V137" s="44"/>
      <c r="W137" s="44" t="str">
        <f>IF(LEFT(B137,1)="1",IFERROR(IF(INDEX(单位卡分表!W:W,MATCH(B137,单位卡分表!A:A,0))=0,"",INDEX(单位卡分表!W:W,MATCH(B137,单位卡分表!A:A,0))),"未找到"),IF(LEFT(B137,1)="2",IFERROR(IF(INDEX(技能卡分表!W:W,MATCH(B137,技能卡分表!A:A,0))=0,"",INDEX(技能卡分表!W:W,MATCH(B137,技能卡分表!A:A,0))),"未找到"),IF(LEFT(B137,1)="3",IFERROR(IF(INDEX('永久加成分表（废弃）'!U:U,MATCH(B137,'永久加成分表（废弃）'!A:A,0))=0,"",INDEX('永久加成分表（废弃）'!U:U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X137" s="44" t="str">
        <f>IF(LEFT(B137,1)="1",IFERROR(IF(INDEX(单位卡分表!X:X,MATCH(B137,单位卡分表!A:A,0))=0,"",INDEX(单位卡分表!X:X,MATCH(B137,单位卡分表!A:A,0))),"未找到"),IF(LEFT(B137,1)="2",IFERROR(IF(INDEX(技能卡分表!X:X,MATCH(B137,技能卡分表!A:A,0))=0,"",INDEX(技能卡分表!X:X,MATCH(B137,技能卡分表!A:A,0))),"未找到"),IF(LEFT(B137,1)="3",IFERROR(IF(INDEX('永久加成分表（废弃）'!V:V,MATCH(B137,'永久加成分表（废弃）'!A:A,0))=0,"",INDEX('永久加成分表（废弃）'!V:V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Y137" s="44" t="str">
        <f>IF(LEFT(B137,1)="1",IFERROR(IF(INDEX(单位卡分表!Y:Y,MATCH(B137,单位卡分表!A:A,0))=0,"",INDEX(单位卡分表!Y:Y,MATCH(B137,单位卡分表!A:A,0))),"未找到"),IF(LEFT(B137,1)="2",IFERROR(IF(INDEX(技能卡分表!Y:Y,MATCH(B137,技能卡分表!A:A,0))=0,"",INDEX(技能卡分表!Y:Y,MATCH(B137,技能卡分表!A:A,0))),"未找到"),IF(LEFT(B137,1)="3",IFERROR(IF(INDEX('永久加成分表（废弃）'!W:W,MATCH(B137,'永久加成分表（废弃）'!A:A,0))=0,"",INDEX('永久加成分表（废弃）'!W:W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Z137" s="44" t="str">
        <f>IF(LEFT(B137,1)="1",IFERROR(IF(INDEX("",MATCH(B137,单位卡分表!A:A,0))=0,"",INDEX("",MATCH(B137,单位卡分表!A:A,0))),"未找到"),IF(LEFT(B137,1)="2",IFERROR(IF(INDEX(技能卡分表!Z:Z,MATCH(B137,技能卡分表!A:A,0))=0,"",INDEX(技能卡分表!Z:Z,MATCH(B137,技能卡分表!A:A,0))),"未找到"),IF(LEFT(B137,1)="3",IFERROR(IF(INDEX('永久加成分表（废弃）'!X:X,MATCH(B137,'永久加成分表（废弃）'!A:A,0))=0,"",INDEX('永久加成分表（废弃）'!X:X,MATCH(B137,'永久加成分表（废弃）'!A:A,0))),"未找到"),IF(LEFT(B137,1)="4",IFERROR(IF(INDEX(组件分表!U:U,MATCH(VALUE(LEFT(B137,4)),组件分表!A:A,0))=0,"",INDEX(组件分表!U:U,MATCH(VALUE(LEFT(B137,4)),组件分表!A:A,0))),"未找到"),"不匹配"))))</f>
        <v/>
      </c>
      <c r="AA137" s="44" t="str">
        <f>IF(LEFT(B137,1)="1",IFERROR(IF(INDEX("",MATCH(B137,单位卡分表!A:A,0))=0,"",INDEX("",MATCH(B137,单位卡分表!A:A,0))),"未找到"),IF(LEFT(B137,1)="2",IFERROR(IF(INDEX(技能卡分表!AA:AA,MATCH(B137,技能卡分表!A:A,0))=0,"",INDEX(技能卡分表!AA:AA,MATCH(B137,技能卡分表!A:A,0))),"未找到"),IF(LEFT(B137,1)="3",IFERROR(IF(INDEX("",MATCH(B137,'永久加成分表（废弃）'!A:A,0))=0,"",INDEX("",MATCH(B137,'永久加成分表（废弃）'!A:A,0))),"未找到"),IF(LEFT(B137,1)="4",IFERROR(IF(INDEX("",MATCH(VALUE(LEFT(B137,4)),组件分表!A:A,0))=0,"",INDEX("",MATCH(VALUE(LEFT(B137,4)),组件分表!A:A,0))),"未找到"),"不匹配"))))</f>
        <v/>
      </c>
      <c r="AB137" s="44">
        <f>IF(LEFT(B137,1)="1",IFERROR(INDEX(单位卡分表!I:I,MATCH(B137,单位卡分表!A:A,0)),"未找到"),IF(LEFT(B137,1)="2",IFERROR(INDEX(技能卡分表!I:I,MATCH(B137,技能卡分表!A:A,0)),"未找到"),IF(LEFT(B137,1)="3",IFERROR(INDEX('永久加成分表（废弃）'!I:I,MATCH(B137,'永久加成分表（废弃）'!A:A,0)),"未找到"),IF(LEFT(B137,1)="4",IFERROR(INDEX(组件分表!I:I,MATCH(VALUE(LEFT(B137,4)),组件分表!A:A,0)),"未找到"),"不匹配"))))</f>
        <v>0</v>
      </c>
      <c r="AC137" s="44" t="str">
        <f>IF(LEFT(B137,1)="1",IF(INDEX(单位卡分表!N:N,MATCH(B137,单位卡分表!A:A,0))=0,"",INDEX(单位卡分表!N:N,MATCH(B137,单位卡分表!A:A,0))),IF(AND(LEFT(B137,1)="4",C137=5),B137*100+1,""))</f>
        <v/>
      </c>
    </row>
    <row r="138" spans="1:29">
      <c r="A138" s="44" t="str">
        <f>IF(卡牌数值表!D138=0,"",卡牌数值表!D138)</f>
        <v>##</v>
      </c>
      <c r="B138" s="44">
        <f>卡牌数值表!C138</f>
        <v>20074</v>
      </c>
      <c r="C138" s="44">
        <f>IF(LEFT(B138,1)="1",IFERROR(INDEX(单位卡分表!C:C,MATCH(B138,单位卡分表!A:A,0)),"未找到"),IF(LEFT(B138,1)="2",IFERROR(INDEX(技能卡分表!C:C,MATCH(B138,技能卡分表!A:A,0)),"未找到"),IF(LEFT(B138,1)="3",IFERROR(INDEX('永久加成分表（废弃）'!C:C,MATCH(B138,'永久加成分表（废弃）'!A:A,0)),"未找到"),IF(LEFT(B138,1)="4",IFERROR(INDEX(组件分表!D:D,MATCH(VALUE(LEFT(B138,4)),组件分表!A:A,0)),"未找到"),"不匹配"))))</f>
        <v>2</v>
      </c>
      <c r="D138" s="44">
        <f>IF(LEFT(B138,1)="1",IFERROR(INDEX(单位卡分表!E:E,MATCH(B138,单位卡分表!A:A,0)),"未找到"),IF(LEFT(B138,1)="2",IFERROR(INDEX(技能卡分表!E:E,MATCH(B138,技能卡分表!A:A,0)),"未找到"),IF(LEFT(B138,1)="3",IFERROR(INDEX('永久加成分表（废弃）'!E:E,MATCH(B138,'永久加成分表（废弃）'!A:A,0)),"未找到"),IF(LEFT(B138,1)="4",IFERROR(IF(INDEX(组件分表!D:D,MATCH(VALUE(LEFT(B138,4)),组件分表!A:A,0))=5,"",INDEX(组件分表!Y:Y,MATCH(VALUE(LEFT(B138,4)),组件分表!A:A,0))),"未找到"),"不匹配"))))</f>
        <v>1</v>
      </c>
      <c r="E138" s="44">
        <f t="shared" si="2"/>
        <v>74</v>
      </c>
      <c r="F138" s="44">
        <f>IF(LEFT(B138,1)="1",IFERROR(INDEX(单位卡分表!AL:AL,MATCH(B138,单位卡分表!A:A,0)),"未找到"),IF(LEFT(B138,1)="2",IFERROR(INDEX(技能卡分表!AJ:AJ,MATCH(B138,技能卡分表!A:A,0)),"未找到"),IF(LEFT(B138,1)="3",IFERROR(INDEX('永久加成分表（废弃）'!AC:AC,MATCH(B138,'永久加成分表（废弃）'!A:A,0)),"未找到"),IF(LEFT(B138,1)="4",IFERROR(IF(INDEX(组件分表!D:D,MATCH(VALUE(LEFT(B138,4)),组件分表!A:A,0))=5,"",INDEX(组件分表!Z:Z,MATCH(VALUE(LEFT(B138,4)),组件分表!A:A,0))),"未找到"),"不匹配"))))</f>
        <v>0</v>
      </c>
      <c r="G138" s="44">
        <f>IF(LEFT($B138,1)="1",IFERROR(INDEX(单位卡分表!F:F,MATCH($B138,单位卡分表!A:A,0)),"未找到"),IF(LEFT($B138,1)="2",IFERROR(INDEX(技能卡分表!F:F,MATCH($B138,技能卡分表!A:A,0)),"未找到"),IF(LEFT($B138,1)="3",IFERROR(INDEX('永久加成分表（废弃）'!F:F,MATCH($B138,'永久加成分表（废弃）'!A:A,0)),"未找到"),IF(LEFT($B138,1)="4",IFERROR(IF(INDEX(组件分表!D:D,MATCH(VALUE(LEFT($B138,4)),组件分表!A:A,0))=5,"",INDEX(组件分表!AA:AA,MATCH(VALUE(LEFT($B138,4)),组件分表!A:A,0))),"未找到"),"不匹配"))))</f>
        <v>1</v>
      </c>
      <c r="H138" s="44">
        <f>IF(LEFT($B138,1)="1",IFERROR(INDEX(单位卡分表!H:H,MATCH($B138,单位卡分表!A:A,0)),"未找到"),IF(LEFT($B138,1)="2",IFERROR(INDEX(技能卡分表!H:H,MATCH($B138,技能卡分表!A:A,0)),"未找到"),IF(LEFT($B138,1)="3",IFERROR(INDEX('永久加成分表（废弃）'!H:H,MATCH($B138,'永久加成分表（废弃）'!A:A,0)),"未找到"),IF(LEFT($B138,1)="4",RIGHT($B138,1),"不匹配"))))</f>
        <v>4</v>
      </c>
      <c r="I138" s="44">
        <f>卡牌数值表!J138</f>
        <v>0</v>
      </c>
      <c r="J138" s="44" t="str">
        <f>IF(卡牌数值表!L138=0,"",卡牌数值表!L138)</f>
        <v/>
      </c>
      <c r="K138" s="44" t="str">
        <f>IF(卡牌数值表!M138=0,"",卡牌数值表!M138)</f>
        <v/>
      </c>
      <c r="L138" s="44">
        <f>IF(卡牌数值表!N138=0,"",卡牌数值表!N138)</f>
        <v>9.87</v>
      </c>
      <c r="M138" s="44">
        <f>IF(卡牌数值表!O138=0,"",卡牌数值表!O138)</f>
        <v>0.5</v>
      </c>
      <c r="N138" s="44">
        <f>IF(卡牌数值表!P138=0,"",卡牌数值表!P138)</f>
        <v>0.1</v>
      </c>
      <c r="O138" s="44">
        <f>IF(卡牌数值表!Q138=0,"",卡牌数值表!Q138)</f>
        <v>0.94</v>
      </c>
      <c r="P138" s="44">
        <f>IF(卡牌数值表!R138=0,"",卡牌数值表!R138)</f>
        <v>0.61</v>
      </c>
      <c r="Q138" s="44">
        <f>IF(卡牌数值表!S138=0,"",卡牌数值表!S138)</f>
        <v>5</v>
      </c>
      <c r="R138" s="44">
        <f>IF(OR(LEFT(B138,1)="1",LEFT(B138,1)="2"),卡牌数值表!H138,IF(AND(LEFT(B138,1)="4",C138&lt;&gt;5),卡牌数值表!H138,IF(LEFT(B138,1)="4","","")))</f>
        <v>200741</v>
      </c>
      <c r="S138" s="44">
        <f>IF(LEFT(B138,1)="1",IFERROR(INDEX(单位卡分表!K:K,MATCH(B138,单位卡分表!A:A,0)),"未找到"),IF(LEFT(B138,1)="2",IFERROR(INDEX(技能卡分表!K:K,MATCH(B138,技能卡分表!A:A,0)),"未找到"),IF(LEFT(B138,1)="3",IFERROR(INDEX('永久加成分表（废弃）'!K:K,MATCH(B138,'永久加成分表（废弃）'!A:A,0)),"未找到"),IF(LEFT(B138,1)="4",IFERROR(IF(INDEX(组件分表!D:D,MATCH(VALUE(LEFT(B138,4)),组件分表!A:A,0))=5,"",INDEX(组件分表!AB:AB,MATCH(VALUE(LEFT(B138,4)),组件分表!A:A,0))),"未找到"),"不匹配"))))</f>
        <v>5</v>
      </c>
      <c r="T138" s="44">
        <f>IF(LEFT(B138,1)="1",IFERROR(INDEX(单位卡分表!L:L,MATCH(B138,单位卡分表!A:A,0)),"未找到"),IF(LEFT(B138,1)="2",IFERROR(INDEX(技能卡分表!L:L,MATCH(B138,技能卡分表!A:A,0)),"未找到"),IF(LEFT(B138,1)="3",IFERROR(INDEX('永久加成分表（废弃）'!L:L,MATCH(B138,'永久加成分表（废弃）'!A:A,0)),"未找到"),IF(LEFT(B138,1)="4",IFERROR(IF(INDEX(组件分表!D:D,MATCH(VALUE(LEFT(B138,4)),组件分表!A:A,0))=5,"",INDEX(组件分表!AC:AC,MATCH(VALUE(LEFT(B138,4)),组件分表!A:A,0))),"未找到"),"不匹配"))))</f>
        <v>5</v>
      </c>
      <c r="U138" s="44"/>
      <c r="V138" s="44"/>
      <c r="W138" s="44">
        <f>IF(LEFT(B138,1)="1",IFERROR(IF(INDEX(单位卡分表!W:W,MATCH(B138,单位卡分表!A:A,0))=0,"",INDEX(单位卡分表!W:W,MATCH(B138,单位卡分表!A:A,0))),"未找到"),IF(LEFT(B138,1)="2",IFERROR(IF(INDEX(技能卡分表!W:W,MATCH(B138,技能卡分表!A:A,0))=0,"",INDEX(技能卡分表!W:W,MATCH(B138,技能卡分表!A:A,0))),"未找到"),IF(LEFT(B138,1)="3",IFERROR(IF(INDEX('永久加成分表（废弃）'!U:U,MATCH(B138,'永久加成分表（废弃）'!A:A,0))=0,"",INDEX('永久加成分表（废弃）'!U:U,MATCH(B138,'永久加成分表（废弃）'!A:A,0))),"未找到"),IF(LEFT(B138,1)="4",IFERROR(IF(INDEX("",MATCH(VALUE(LEFT(B138,4)),组件分表!A:A,0))=0,"",INDEX("",MATCH(VALUE(LEFT(B138,4)),组件分表!A:A,0))),"未找到"),"不匹配"))))</f>
        <v>36</v>
      </c>
      <c r="X138" s="44" t="str">
        <f>IF(LEFT(B138,1)="1",IFERROR(IF(INDEX(单位卡分表!X:X,MATCH(B138,单位卡分表!A:A,0))=0,"",INDEX(单位卡分表!X:X,MATCH(B138,单位卡分表!A:A,0))),"未找到"),IF(LEFT(B138,1)="2",IFERROR(IF(INDEX(技能卡分表!X:X,MATCH(B138,技能卡分表!A:A,0))=0,"",INDEX(技能卡分表!X:X,MATCH(B138,技能卡分表!A:A,0))),"未找到"),IF(LEFT(B138,1)="3",IFERROR(IF(INDEX('永久加成分表（废弃）'!V:V,MATCH(B138,'永久加成分表（废弃）'!A:A,0))=0,"",INDEX('永久加成分表（废弃）'!V:V,MATCH(B138,'永久加成分表（废弃）'!A:A,0))),"未找到"),IF(LEFT(B138,1)="4",IFERROR(IF(INDEX("",MATCH(VALUE(LEFT(B138,4)),组件分表!A:A,0))=0,"",INDEX("",MATCH(VALUE(LEFT(B138,4)),组件分表!A:A,0))),"未找到"),"不匹配"))))</f>
        <v/>
      </c>
      <c r="Y138" s="44" t="str">
        <f>IF(LEFT(B138,1)="1",IFERROR(IF(INDEX(单位卡分表!Y:Y,MATCH(B138,单位卡分表!A:A,0))=0,"",INDEX(单位卡分表!Y:Y,MATCH(B138,单位卡分表!A:A,0))),"未找到"),IF(LEFT(B138,1)="2",IFERROR(IF(INDEX(技能卡分表!Y:Y,MATCH(B138,技能卡分表!A:A,0))=0,"",INDEX(技能卡分表!Y:Y,MATCH(B138,技能卡分表!A:A,0))),"未找到"),IF(LEFT(B138,1)="3",IFERROR(IF(INDEX('永久加成分表（废弃）'!W:W,MATCH(B138,'永久加成分表（废弃）'!A:A,0))=0,"",INDEX('永久加成分表（废弃）'!W:W,MATCH(B138,'永久加成分表（废弃）'!A:A,0))),"未找到"),IF(LEFT(B138,1)="4",IFERROR(IF(INDEX("",MATCH(VALUE(LEFT(B138,4)),组件分表!A:A,0))=0,"",INDEX("",MATCH(VALUE(LEFT(B138,4)),组件分表!A:A,0))),"未找到"),"不匹配"))))</f>
        <v/>
      </c>
      <c r="Z138" s="44" t="str">
        <f>IF(LEFT(B138,1)="1",IFERROR(IF(INDEX("",MATCH(B138,单位卡分表!A:A,0))=0,"",INDEX("",MATCH(B138,单位卡分表!A:A,0))),"未找到"),IF(LEFT(B138,1)="2",IFERROR(IF(INDEX(技能卡分表!Z:Z,MATCH(B138,技能卡分表!A:A,0))=0,"",INDEX(技能卡分表!Z:Z,MATCH(B138,技能卡分表!A:A,0))),"未找到"),IF(LEFT(B138,1)="3",IFERROR(IF(INDEX('永久加成分表（废弃）'!X:X,MATCH(B138,'永久加成分表（废弃）'!A:A,0))=0,"",INDEX('永久加成分表（废弃）'!X:X,MATCH(B138,'永久加成分表（废弃）'!A:A,0))),"未找到"),IF(LEFT(B138,1)="4",IFERROR(IF(INDEX(组件分表!U:U,MATCH(VALUE(LEFT(B138,4)),组件分表!A:A,0))=0,"",INDEX(组件分表!U:U,MATCH(VALUE(LEFT(B138,4)),组件分表!A:A,0))),"未找到"),"不匹配"))))</f>
        <v/>
      </c>
      <c r="AA138" s="44" t="str">
        <f>IF(LEFT(B138,1)="1",IFERROR(IF(INDEX("",MATCH(B138,单位卡分表!A:A,0))=0,"",INDEX("",MATCH(B138,单位卡分表!A:A,0))),"未找到"),IF(LEFT(B138,1)="2",IFERROR(IF(INDEX(技能卡分表!AA:AA,MATCH(B138,技能卡分表!A:A,0))=0,"",INDEX(技能卡分表!AA:AA,MATCH(B138,技能卡分表!A:A,0))),"未找到"),IF(LEFT(B138,1)="3",IFERROR(IF(INDEX("",MATCH(B138,'永久加成分表（废弃）'!A:A,0))=0,"",INDEX("",MATCH(B138,'永久加成分表（废弃）'!A:A,0))),"未找到"),IF(LEFT(B138,1)="4",IFERROR(IF(INDEX("",MATCH(VALUE(LEFT(B138,4)),组件分表!A:A,0))=0,"",INDEX("",MATCH(VALUE(LEFT(B138,4)),组件分表!A:A,0))),"未找到"),"不匹配"))))</f>
        <v/>
      </c>
      <c r="AB138" s="44">
        <f>IF(LEFT(B138,1)="1",IFERROR(INDEX(单位卡分表!I:I,MATCH(B138,单位卡分表!A:A,0)),"未找到"),IF(LEFT(B138,1)="2",IFERROR(INDEX(技能卡分表!I:I,MATCH(B138,技能卡分表!A:A,0)),"未找到"),IF(LEFT(B138,1)="3",IFERROR(INDEX('永久加成分表（废弃）'!I:I,MATCH(B138,'永久加成分表（废弃）'!A:A,0)),"未找到"),IF(LEFT(B138,1)="4",IFERROR(INDEX(组件分表!I:I,MATCH(VALUE(LEFT(B138,4)),组件分表!A:A,0)),"未找到"),"不匹配"))))</f>
        <v>3</v>
      </c>
      <c r="AC138" s="44" t="str">
        <f>IF(LEFT(B138,1)="1",IF(INDEX(单位卡分表!N:N,MATCH(B138,单位卡分表!A:A,0))=0,"",INDEX(单位卡分表!N:N,MATCH(B138,单位卡分表!A:A,0))),IF(AND(LEFT(B138,1)="4",C138=5),B138*100+1,""))</f>
        <v/>
      </c>
    </row>
    <row r="139" spans="1:29">
      <c r="A139" s="44" t="str">
        <f>IF(卡牌数值表!D139=0,"",卡牌数值表!D139)</f>
        <v>##</v>
      </c>
      <c r="B139" s="44">
        <f>卡牌数值表!C139</f>
        <v>20075</v>
      </c>
      <c r="C139" s="44">
        <f>IF(LEFT(B139,1)="1",IFERROR(INDEX(单位卡分表!C:C,MATCH(B139,单位卡分表!A:A,0)),"未找到"),IF(LEFT(B139,1)="2",IFERROR(INDEX(技能卡分表!C:C,MATCH(B139,技能卡分表!A:A,0)),"未找到"),IF(LEFT(B139,1)="3",IFERROR(INDEX('永久加成分表（废弃）'!C:C,MATCH(B139,'永久加成分表（废弃）'!A:A,0)),"未找到"),IF(LEFT(B139,1)="4",IFERROR(INDEX(组件分表!D:D,MATCH(VALUE(LEFT(B139,4)),组件分表!A:A,0)),"未找到"),"不匹配"))))</f>
        <v>2</v>
      </c>
      <c r="D139" s="44">
        <f>IF(LEFT(B139,1)="1",IFERROR(INDEX(单位卡分表!E:E,MATCH(B139,单位卡分表!A:A,0)),"未找到"),IF(LEFT(B139,1)="2",IFERROR(INDEX(技能卡分表!E:E,MATCH(B139,技能卡分表!A:A,0)),"未找到"),IF(LEFT(B139,1)="3",IFERROR(INDEX('永久加成分表（废弃）'!E:E,MATCH(B139,'永久加成分表（废弃）'!A:A,0)),"未找到"),IF(LEFT(B139,1)="4",IFERROR(IF(INDEX(组件分表!D:D,MATCH(VALUE(LEFT(B139,4)),组件分表!A:A,0))=5,"",INDEX(组件分表!Y:Y,MATCH(VALUE(LEFT(B139,4)),组件分表!A:A,0))),"未找到"),"不匹配"))))</f>
        <v>1</v>
      </c>
      <c r="E139" s="44">
        <f t="shared" si="2"/>
        <v>75</v>
      </c>
      <c r="F139" s="44">
        <f>IF(LEFT(B139,1)="1",IFERROR(INDEX(单位卡分表!AL:AL,MATCH(B139,单位卡分表!A:A,0)),"未找到"),IF(LEFT(B139,1)="2",IFERROR(INDEX(技能卡分表!AJ:AJ,MATCH(B139,技能卡分表!A:A,0)),"未找到"),IF(LEFT(B139,1)="3",IFERROR(INDEX('永久加成分表（废弃）'!AC:AC,MATCH(B139,'永久加成分表（废弃）'!A:A,0)),"未找到"),IF(LEFT(B139,1)="4",IFERROR(IF(INDEX(组件分表!D:D,MATCH(VALUE(LEFT(B139,4)),组件分表!A:A,0))=5,"",INDEX(组件分表!Z:Z,MATCH(VALUE(LEFT(B139,4)),组件分表!A:A,0))),"未找到"),"不匹配"))))</f>
        <v>0</v>
      </c>
      <c r="G139" s="44">
        <f>IF(LEFT($B139,1)="1",IFERROR(INDEX(单位卡分表!F:F,MATCH($B139,单位卡分表!A:A,0)),"未找到"),IF(LEFT($B139,1)="2",IFERROR(INDEX(技能卡分表!F:F,MATCH($B139,技能卡分表!A:A,0)),"未找到"),IF(LEFT($B139,1)="3",IFERROR(INDEX('永久加成分表（废弃）'!F:F,MATCH($B139,'永久加成分表（废弃）'!A:A,0)),"未找到"),IF(LEFT($B139,1)="4",IFERROR(IF(INDEX(组件分表!D:D,MATCH(VALUE(LEFT($B139,4)),组件分表!A:A,0))=5,"",INDEX(组件分表!AA:AA,MATCH(VALUE(LEFT($B139,4)),组件分表!A:A,0))),"未找到"),"不匹配"))))</f>
        <v>1</v>
      </c>
      <c r="H139" s="44">
        <f>IF(LEFT($B139,1)="1",IFERROR(INDEX(单位卡分表!H:H,MATCH($B139,单位卡分表!A:A,0)),"未找到"),IF(LEFT($B139,1)="2",IFERROR(INDEX(技能卡分表!H:H,MATCH($B139,技能卡分表!A:A,0)),"未找到"),IF(LEFT($B139,1)="3",IFERROR(INDEX('永久加成分表（废弃）'!H:H,MATCH($B139,'永久加成分表（废弃）'!A:A,0)),"未找到"),IF(LEFT($B139,1)="4",RIGHT($B139,1),"不匹配"))))</f>
        <v>4</v>
      </c>
      <c r="I139" s="44">
        <f>卡牌数值表!J139</f>
        <v>0</v>
      </c>
      <c r="J139" s="44" t="str">
        <f>IF(卡牌数值表!L139=0,"",卡牌数值表!L139)</f>
        <v/>
      </c>
      <c r="K139" s="44" t="str">
        <f>IF(卡牌数值表!M139=0,"",卡牌数值表!M139)</f>
        <v/>
      </c>
      <c r="L139" s="44">
        <f>IF(卡牌数值表!N139=0,"",卡牌数值表!N139)</f>
        <v>9.87</v>
      </c>
      <c r="M139" s="44">
        <f>IF(卡牌数值表!O139=0,"",卡牌数值表!O139)</f>
        <v>0.5</v>
      </c>
      <c r="N139" s="44">
        <f>IF(卡牌数值表!P139=0,"",卡牌数值表!P139)</f>
        <v>0.1</v>
      </c>
      <c r="O139" s="44">
        <f>IF(卡牌数值表!Q139=0,"",卡牌数值表!Q139)</f>
        <v>0.94</v>
      </c>
      <c r="P139" s="44">
        <f>IF(卡牌数值表!R139=0,"",卡牌数值表!R139)</f>
        <v>0.61</v>
      </c>
      <c r="Q139" s="44">
        <f>IF(卡牌数值表!S139=0,"",卡牌数值表!S139)</f>
        <v>5</v>
      </c>
      <c r="R139" s="44">
        <f>IF(OR(LEFT(B139,1)="1",LEFT(B139,1)="2"),卡牌数值表!H139,IF(AND(LEFT(B139,1)="4",C139&lt;&gt;5),卡牌数值表!H139,IF(LEFT(B139,1)="4","","")))</f>
        <v>200751</v>
      </c>
      <c r="S139" s="44">
        <f>IF(LEFT(B139,1)="1",IFERROR(INDEX(单位卡分表!K:K,MATCH(B139,单位卡分表!A:A,0)),"未找到"),IF(LEFT(B139,1)="2",IFERROR(INDEX(技能卡分表!K:K,MATCH(B139,技能卡分表!A:A,0)),"未找到"),IF(LEFT(B139,1)="3",IFERROR(INDEX('永久加成分表（废弃）'!K:K,MATCH(B139,'永久加成分表（废弃）'!A:A,0)),"未找到"),IF(LEFT(B139,1)="4",IFERROR(IF(INDEX(组件分表!D:D,MATCH(VALUE(LEFT(B139,4)),组件分表!A:A,0))=5,"",INDEX(组件分表!AB:AB,MATCH(VALUE(LEFT(B139,4)),组件分表!A:A,0))),"未找到"),"不匹配"))))</f>
        <v>5</v>
      </c>
      <c r="T139" s="44">
        <f>IF(LEFT(B139,1)="1",IFERROR(INDEX(单位卡分表!L:L,MATCH(B139,单位卡分表!A:A,0)),"未找到"),IF(LEFT(B139,1)="2",IFERROR(INDEX(技能卡分表!L:L,MATCH(B139,技能卡分表!A:A,0)),"未找到"),IF(LEFT(B139,1)="3",IFERROR(INDEX('永久加成分表（废弃）'!L:L,MATCH(B139,'永久加成分表（废弃）'!A:A,0)),"未找到"),IF(LEFT(B139,1)="4",IFERROR(IF(INDEX(组件分表!D:D,MATCH(VALUE(LEFT(B139,4)),组件分表!A:A,0))=5,"",INDEX(组件分表!AC:AC,MATCH(VALUE(LEFT(B139,4)),组件分表!A:A,0))),"未找到"),"不匹配"))))</f>
        <v>5</v>
      </c>
      <c r="U139" s="44"/>
      <c r="V139" s="44"/>
      <c r="W139" s="44">
        <f>IF(LEFT(B139,1)="1",IFERROR(IF(INDEX(单位卡分表!W:W,MATCH(B139,单位卡分表!A:A,0))=0,"",INDEX(单位卡分表!W:W,MATCH(B139,单位卡分表!A:A,0))),"未找到"),IF(LEFT(B139,1)="2",IFERROR(IF(INDEX(技能卡分表!W:W,MATCH(B139,技能卡分表!A:A,0))=0,"",INDEX(技能卡分表!W:W,MATCH(B139,技能卡分表!A:A,0))),"未找到"),IF(LEFT(B139,1)="3",IFERROR(IF(INDEX('永久加成分表（废弃）'!U:U,MATCH(B139,'永久加成分表（废弃）'!A:A,0))=0,"",INDEX('永久加成分表（废弃）'!U:U,MATCH(B139,'永久加成分表（废弃）'!A:A,0))),"未找到"),IF(LEFT(B139,1)="4",IFERROR(IF(INDEX("",MATCH(VALUE(LEFT(B139,4)),组件分表!A:A,0))=0,"",INDEX("",MATCH(VALUE(LEFT(B139,4)),组件分表!A:A,0))),"未找到"),"不匹配"))))</f>
        <v>36</v>
      </c>
      <c r="X139" s="44" t="str">
        <f>IF(LEFT(B139,1)="1",IFERROR(IF(INDEX(单位卡分表!X:X,MATCH(B139,单位卡分表!A:A,0))=0,"",INDEX(单位卡分表!X:X,MATCH(B139,单位卡分表!A:A,0))),"未找到"),IF(LEFT(B139,1)="2",IFERROR(IF(INDEX(技能卡分表!X:X,MATCH(B139,技能卡分表!A:A,0))=0,"",INDEX(技能卡分表!X:X,MATCH(B139,技能卡分表!A:A,0))),"未找到"),IF(LEFT(B139,1)="3",IFERROR(IF(INDEX('永久加成分表（废弃）'!V:V,MATCH(B139,'永久加成分表（废弃）'!A:A,0))=0,"",INDEX('永久加成分表（废弃）'!V:V,MATCH(B139,'永久加成分表（废弃）'!A:A,0))),"未找到"),IF(LEFT(B139,1)="4",IFERROR(IF(INDEX("",MATCH(VALUE(LEFT(B139,4)),组件分表!A:A,0))=0,"",INDEX("",MATCH(VALUE(LEFT(B139,4)),组件分表!A:A,0))),"未找到"),"不匹配"))))</f>
        <v/>
      </c>
      <c r="Y139" s="44" t="str">
        <f>IF(LEFT(B139,1)="1",IFERROR(IF(INDEX(单位卡分表!Y:Y,MATCH(B139,单位卡分表!A:A,0))=0,"",INDEX(单位卡分表!Y:Y,MATCH(B139,单位卡分表!A:A,0))),"未找到"),IF(LEFT(B139,1)="2",IFERROR(IF(INDEX(技能卡分表!Y:Y,MATCH(B139,技能卡分表!A:A,0))=0,"",INDEX(技能卡分表!Y:Y,MATCH(B139,技能卡分表!A:A,0))),"未找到"),IF(LEFT(B139,1)="3",IFERROR(IF(INDEX('永久加成分表（废弃）'!W:W,MATCH(B139,'永久加成分表（废弃）'!A:A,0))=0,"",INDEX('永久加成分表（废弃）'!W:W,MATCH(B139,'永久加成分表（废弃）'!A:A,0))),"未找到"),IF(LEFT(B139,1)="4",IFERROR(IF(INDEX("",MATCH(VALUE(LEFT(B139,4)),组件分表!A:A,0))=0,"",INDEX("",MATCH(VALUE(LEFT(B139,4)),组件分表!A:A,0))),"未找到"),"不匹配"))))</f>
        <v/>
      </c>
      <c r="Z139" s="44" t="str">
        <f>IF(LEFT(B139,1)="1",IFERROR(IF(INDEX("",MATCH(B139,单位卡分表!A:A,0))=0,"",INDEX("",MATCH(B139,单位卡分表!A:A,0))),"未找到"),IF(LEFT(B139,1)="2",IFERROR(IF(INDEX(技能卡分表!Z:Z,MATCH(B139,技能卡分表!A:A,0))=0,"",INDEX(技能卡分表!Z:Z,MATCH(B139,技能卡分表!A:A,0))),"未找到"),IF(LEFT(B139,1)="3",IFERROR(IF(INDEX('永久加成分表（废弃）'!X:X,MATCH(B139,'永久加成分表（废弃）'!A:A,0))=0,"",INDEX('永久加成分表（废弃）'!X:X,MATCH(B139,'永久加成分表（废弃）'!A:A,0))),"未找到"),IF(LEFT(B139,1)="4",IFERROR(IF(INDEX(组件分表!U:U,MATCH(VALUE(LEFT(B139,4)),组件分表!A:A,0))=0,"",INDEX(组件分表!U:U,MATCH(VALUE(LEFT(B139,4)),组件分表!A:A,0))),"未找到"),"不匹配"))))</f>
        <v/>
      </c>
      <c r="AA139" s="44" t="str">
        <f>IF(LEFT(B139,1)="1",IFERROR(IF(INDEX("",MATCH(B139,单位卡分表!A:A,0))=0,"",INDEX("",MATCH(B139,单位卡分表!A:A,0))),"未找到"),IF(LEFT(B139,1)="2",IFERROR(IF(INDEX(技能卡分表!AA:AA,MATCH(B139,技能卡分表!A:A,0))=0,"",INDEX(技能卡分表!AA:AA,MATCH(B139,技能卡分表!A:A,0))),"未找到"),IF(LEFT(B139,1)="3",IFERROR(IF(INDEX("",MATCH(B139,'永久加成分表（废弃）'!A:A,0))=0,"",INDEX("",MATCH(B139,'永久加成分表（废弃）'!A:A,0))),"未找到"),IF(LEFT(B139,1)="4",IFERROR(IF(INDEX("",MATCH(VALUE(LEFT(B139,4)),组件分表!A:A,0))=0,"",INDEX("",MATCH(VALUE(LEFT(B139,4)),组件分表!A:A,0))),"未找到"),"不匹配"))))</f>
        <v/>
      </c>
      <c r="AB139" s="44">
        <f>IF(LEFT(B139,1)="1",IFERROR(INDEX(单位卡分表!I:I,MATCH(B139,单位卡分表!A:A,0)),"未找到"),IF(LEFT(B139,1)="2",IFERROR(INDEX(技能卡分表!I:I,MATCH(B139,技能卡分表!A:A,0)),"未找到"),IF(LEFT(B139,1)="3",IFERROR(INDEX('永久加成分表（废弃）'!I:I,MATCH(B139,'永久加成分表（废弃）'!A:A,0)),"未找到"),IF(LEFT(B139,1)="4",IFERROR(INDEX(组件分表!I:I,MATCH(VALUE(LEFT(B139,4)),组件分表!A:A,0)),"未找到"),"不匹配"))))</f>
        <v>3</v>
      </c>
      <c r="AC139" s="44" t="str">
        <f>IF(LEFT(B139,1)="1",IF(INDEX(单位卡分表!N:N,MATCH(B139,单位卡分表!A:A,0))=0,"",INDEX(单位卡分表!N:N,MATCH(B139,单位卡分表!A:A,0))),IF(AND(LEFT(B139,1)="4",C139=5),B139*100+1,""))</f>
        <v/>
      </c>
    </row>
    <row r="140" spans="1:29">
      <c r="A140" s="44" t="str">
        <f>IF(卡牌数值表!D140=0,"",卡牌数值表!D140)</f>
        <v>##</v>
      </c>
      <c r="B140" s="44">
        <f>卡牌数值表!C140</f>
        <v>20076</v>
      </c>
      <c r="C140" s="44">
        <f>IF(LEFT(B140,1)="1",IFERROR(INDEX(单位卡分表!C:C,MATCH(B140,单位卡分表!A:A,0)),"未找到"),IF(LEFT(B140,1)="2",IFERROR(INDEX(技能卡分表!C:C,MATCH(B140,技能卡分表!A:A,0)),"未找到"),IF(LEFT(B140,1)="3",IFERROR(INDEX('永久加成分表（废弃）'!C:C,MATCH(B140,'永久加成分表（废弃）'!A:A,0)),"未找到"),IF(LEFT(B140,1)="4",IFERROR(INDEX(组件分表!D:D,MATCH(VALUE(LEFT(B140,4)),组件分表!A:A,0)),"未找到"),"不匹配"))))</f>
        <v>3</v>
      </c>
      <c r="D140" s="44">
        <f>IF(LEFT(B140,1)="1",IFERROR(INDEX(单位卡分表!E:E,MATCH(B140,单位卡分表!A:A,0)),"未找到"),IF(LEFT(B140,1)="2",IFERROR(INDEX(技能卡分表!E:E,MATCH(B140,技能卡分表!A:A,0)),"未找到"),IF(LEFT(B140,1)="3",IFERROR(INDEX('永久加成分表（废弃）'!E:E,MATCH(B140,'永久加成分表（废弃）'!A:A,0)),"未找到"),IF(LEFT(B140,1)="4",IFERROR(IF(INDEX(组件分表!D:D,MATCH(VALUE(LEFT(B140,4)),组件分表!A:A,0))=5,"",INDEX(组件分表!Y:Y,MATCH(VALUE(LEFT(B140,4)),组件分表!A:A,0))),"未找到"),"不匹配"))))</f>
        <v>1</v>
      </c>
      <c r="E140" s="44">
        <f t="shared" si="2"/>
        <v>76</v>
      </c>
      <c r="F140" s="44">
        <f>IF(LEFT(B140,1)="1",IFERROR(INDEX(单位卡分表!AL:AL,MATCH(B140,单位卡分表!A:A,0)),"未找到"),IF(LEFT(B140,1)="2",IFERROR(INDEX(技能卡分表!AJ:AJ,MATCH(B140,技能卡分表!A:A,0)),"未找到"),IF(LEFT(B140,1)="3",IFERROR(INDEX('永久加成分表（废弃）'!AC:AC,MATCH(B140,'永久加成分表（废弃）'!A:A,0)),"未找到"),IF(LEFT(B140,1)="4",IFERROR(IF(INDEX(组件分表!D:D,MATCH(VALUE(LEFT(B140,4)),组件分表!A:A,0))=5,"",INDEX(组件分表!Z:Z,MATCH(VALUE(LEFT(B140,4)),组件分表!A:A,0))),"未找到"),"不匹配"))))</f>
        <v>0</v>
      </c>
      <c r="G140" s="44">
        <f>IF(LEFT($B140,1)="1",IFERROR(INDEX(单位卡分表!F:F,MATCH($B140,单位卡分表!A:A,0)),"未找到"),IF(LEFT($B140,1)="2",IFERROR(INDEX(技能卡分表!F:F,MATCH($B140,技能卡分表!A:A,0)),"未找到"),IF(LEFT($B140,1)="3",IFERROR(INDEX('永久加成分表（废弃）'!F:F,MATCH($B140,'永久加成分表（废弃）'!A:A,0)),"未找到"),IF(LEFT($B140,1)="4",IFERROR(IF(INDEX(组件分表!D:D,MATCH(VALUE(LEFT($B140,4)),组件分表!A:A,0))=5,"",INDEX(组件分表!AA:AA,MATCH(VALUE(LEFT($B140,4)),组件分表!A:A,0))),"未找到"),"不匹配"))))</f>
        <v>3</v>
      </c>
      <c r="H140" s="44">
        <f>IF(LEFT($B140,1)="1",IFERROR(INDEX(单位卡分表!H:H,MATCH($B140,单位卡分表!A:A,0)),"未找到"),IF(LEFT($B140,1)="2",IFERROR(INDEX(技能卡分表!H:H,MATCH($B140,技能卡分表!A:A,0)),"未找到"),IF(LEFT($B140,1)="3",IFERROR(INDEX('永久加成分表（废弃）'!H:H,MATCH($B140,'永久加成分表（废弃）'!A:A,0)),"未找到"),IF(LEFT($B140,1)="4",RIGHT($B140,1),"不匹配"))))</f>
        <v>3</v>
      </c>
      <c r="I140" s="44">
        <f>卡牌数值表!J140</f>
        <v>0</v>
      </c>
      <c r="J140" s="44" t="str">
        <f>IF(卡牌数值表!L140=0,"",卡牌数值表!L140)</f>
        <v/>
      </c>
      <c r="K140" s="44" t="str">
        <f>IF(卡牌数值表!M140=0,"",卡牌数值表!M140)</f>
        <v/>
      </c>
      <c r="L140" s="44">
        <f>IF(卡牌数值表!N140=0,"",卡牌数值表!N140)</f>
        <v>9.87</v>
      </c>
      <c r="M140" s="44">
        <f>IF(卡牌数值表!O140=0,"",卡牌数值表!O140)</f>
        <v>0.5</v>
      </c>
      <c r="N140" s="44">
        <f>IF(卡牌数值表!P140=0,"",卡牌数值表!P140)</f>
        <v>0.1</v>
      </c>
      <c r="O140" s="44">
        <f>IF(卡牌数值表!Q140=0,"",卡牌数值表!Q140)</f>
        <v>0.94</v>
      </c>
      <c r="P140" s="44">
        <f>IF(卡牌数值表!R140=0,"",卡牌数值表!R140)</f>
        <v>0.61</v>
      </c>
      <c r="Q140" s="44">
        <f>IF(卡牌数值表!S140=0,"",卡牌数值表!S140)</f>
        <v>5</v>
      </c>
      <c r="R140" s="44">
        <f>IF(OR(LEFT(B140,1)="1",LEFT(B140,1)="2"),卡牌数值表!H140,IF(AND(LEFT(B140,1)="4",C140&lt;&gt;5),卡牌数值表!H140,IF(LEFT(B140,1)="4","","")))</f>
        <v>200761</v>
      </c>
      <c r="S140" s="44">
        <f>IF(LEFT(B140,1)="1",IFERROR(INDEX(单位卡分表!K:K,MATCH(B140,单位卡分表!A:A,0)),"未找到"),IF(LEFT(B140,1)="2",IFERROR(INDEX(技能卡分表!K:K,MATCH(B140,技能卡分表!A:A,0)),"未找到"),IF(LEFT(B140,1)="3",IFERROR(INDEX('永久加成分表（废弃）'!K:K,MATCH(B140,'永久加成分表（废弃）'!A:A,0)),"未找到"),IF(LEFT(B140,1)="4",IFERROR(IF(INDEX(组件分表!D:D,MATCH(VALUE(LEFT(B140,4)),组件分表!A:A,0))=5,"",INDEX(组件分表!AB:AB,MATCH(VALUE(LEFT(B140,4)),组件分表!A:A,0))),"未找到"),"不匹配"))))</f>
        <v>2</v>
      </c>
      <c r="T140" s="44">
        <f>IF(LEFT(B140,1)="1",IFERROR(INDEX(单位卡分表!L:L,MATCH(B140,单位卡分表!A:A,0)),"未找到"),IF(LEFT(B140,1)="2",IFERROR(INDEX(技能卡分表!L:L,MATCH(B140,技能卡分表!A:A,0)),"未找到"),IF(LEFT(B140,1)="3",IFERROR(INDEX('永久加成分表（废弃）'!L:L,MATCH(B140,'永久加成分表（废弃）'!A:A,0)),"未找到"),IF(LEFT(B140,1)="4",IFERROR(IF(INDEX(组件分表!D:D,MATCH(VALUE(LEFT(B140,4)),组件分表!A:A,0))=5,"",INDEX(组件分表!AC:AC,MATCH(VALUE(LEFT(B140,4)),组件分表!A:A,0))),"未找到"),"不匹配"))))</f>
        <v>5</v>
      </c>
      <c r="U140" s="44"/>
      <c r="V140" s="44"/>
      <c r="W140" s="44" t="str">
        <f>IF(LEFT(B140,1)="1",IFERROR(IF(INDEX(单位卡分表!W:W,MATCH(B140,单位卡分表!A:A,0))=0,"",INDEX(单位卡分表!W:W,MATCH(B140,单位卡分表!A:A,0))),"未找到"),IF(LEFT(B140,1)="2",IFERROR(IF(INDEX(技能卡分表!W:W,MATCH(B140,技能卡分表!A:A,0))=0,"",INDEX(技能卡分表!W:W,MATCH(B140,技能卡分表!A:A,0))),"未找到"),IF(LEFT(B140,1)="3",IFERROR(IF(INDEX('永久加成分表（废弃）'!U:U,MATCH(B140,'永久加成分表（废弃）'!A:A,0))=0,"",INDEX('永久加成分表（废弃）'!U:U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X140" s="44" t="str">
        <f>IF(LEFT(B140,1)="1",IFERROR(IF(INDEX(单位卡分表!X:X,MATCH(B140,单位卡分表!A:A,0))=0,"",INDEX(单位卡分表!X:X,MATCH(B140,单位卡分表!A:A,0))),"未找到"),IF(LEFT(B140,1)="2",IFERROR(IF(INDEX(技能卡分表!X:X,MATCH(B140,技能卡分表!A:A,0))=0,"",INDEX(技能卡分表!X:X,MATCH(B140,技能卡分表!A:A,0))),"未找到"),IF(LEFT(B140,1)="3",IFERROR(IF(INDEX('永久加成分表（废弃）'!V:V,MATCH(B140,'永久加成分表（废弃）'!A:A,0))=0,"",INDEX('永久加成分表（废弃）'!V:V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Y140" s="44" t="str">
        <f>IF(LEFT(B140,1)="1",IFERROR(IF(INDEX(单位卡分表!Y:Y,MATCH(B140,单位卡分表!A:A,0))=0,"",INDEX(单位卡分表!Y:Y,MATCH(B140,单位卡分表!A:A,0))),"未找到"),IF(LEFT(B140,1)="2",IFERROR(IF(INDEX(技能卡分表!Y:Y,MATCH(B140,技能卡分表!A:A,0))=0,"",INDEX(技能卡分表!Y:Y,MATCH(B140,技能卡分表!A:A,0))),"未找到"),IF(LEFT(B140,1)="3",IFERROR(IF(INDEX('永久加成分表（废弃）'!W:W,MATCH(B140,'永久加成分表（废弃）'!A:A,0))=0,"",INDEX('永久加成分表（废弃）'!W:W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Z140" s="44" t="str">
        <f>IF(LEFT(B140,1)="1",IFERROR(IF(INDEX("",MATCH(B140,单位卡分表!A:A,0))=0,"",INDEX("",MATCH(B140,单位卡分表!A:A,0))),"未找到"),IF(LEFT(B140,1)="2",IFERROR(IF(INDEX(技能卡分表!Z:Z,MATCH(B140,技能卡分表!A:A,0))=0,"",INDEX(技能卡分表!Z:Z,MATCH(B140,技能卡分表!A:A,0))),"未找到"),IF(LEFT(B140,1)="3",IFERROR(IF(INDEX('永久加成分表（废弃）'!X:X,MATCH(B140,'永久加成分表（废弃）'!A:A,0))=0,"",INDEX('永久加成分表（废弃）'!X:X,MATCH(B140,'永久加成分表（废弃）'!A:A,0))),"未找到"),IF(LEFT(B140,1)="4",IFERROR(IF(INDEX(组件分表!U:U,MATCH(VALUE(LEFT(B140,4)),组件分表!A:A,0))=0,"",INDEX(组件分表!U:U,MATCH(VALUE(LEFT(B140,4)),组件分表!A:A,0))),"未找到"),"不匹配"))))</f>
        <v/>
      </c>
      <c r="AA140" s="44" t="str">
        <f>IF(LEFT(B140,1)="1",IFERROR(IF(INDEX("",MATCH(B140,单位卡分表!A:A,0))=0,"",INDEX("",MATCH(B140,单位卡分表!A:A,0))),"未找到"),IF(LEFT(B140,1)="2",IFERROR(IF(INDEX(技能卡分表!AA:AA,MATCH(B140,技能卡分表!A:A,0))=0,"",INDEX(技能卡分表!AA:AA,MATCH(B140,技能卡分表!A:A,0))),"未找到"),IF(LEFT(B140,1)="3",IFERROR(IF(INDEX("",MATCH(B140,'永久加成分表（废弃）'!A:A,0))=0,"",INDEX("",MATCH(B140,'永久加成分表（废弃）'!A:A,0))),"未找到"),IF(LEFT(B140,1)="4",IFERROR(IF(INDEX("",MATCH(VALUE(LEFT(B140,4)),组件分表!A:A,0))=0,"",INDEX("",MATCH(VALUE(LEFT(B140,4)),组件分表!A:A,0))),"未找到"),"不匹配"))))</f>
        <v/>
      </c>
      <c r="AB140" s="44">
        <f>IF(LEFT(B140,1)="1",IFERROR(INDEX(单位卡分表!I:I,MATCH(B140,单位卡分表!A:A,0)),"未找到"),IF(LEFT(B140,1)="2",IFERROR(INDEX(技能卡分表!I:I,MATCH(B140,技能卡分表!A:A,0)),"未找到"),IF(LEFT(B140,1)="3",IFERROR(INDEX('永久加成分表（废弃）'!I:I,MATCH(B140,'永久加成分表（废弃）'!A:A,0)),"未找到"),IF(LEFT(B140,1)="4",IFERROR(INDEX(组件分表!I:I,MATCH(VALUE(LEFT(B140,4)),组件分表!A:A,0)),"未找到"),"不匹配"))))</f>
        <v>0</v>
      </c>
      <c r="AC140" s="44" t="str">
        <f>IF(LEFT(B140,1)="1",IF(INDEX(单位卡分表!N:N,MATCH(B140,单位卡分表!A:A,0))=0,"",INDEX(单位卡分表!N:N,MATCH(B140,单位卡分表!A:A,0))),IF(AND(LEFT(B140,1)="4",C140=5),B140*100+1,""))</f>
        <v/>
      </c>
    </row>
    <row r="141" spans="1:29">
      <c r="A141" s="44" t="str">
        <f>IF(卡牌数值表!D141=0,"",卡牌数值表!D141)</f>
        <v>##</v>
      </c>
      <c r="B141" s="44">
        <f>卡牌数值表!C141</f>
        <v>20077</v>
      </c>
      <c r="C141" s="44">
        <f>IF(LEFT(B141,1)="1",IFERROR(INDEX(单位卡分表!C:C,MATCH(B141,单位卡分表!A:A,0)),"未找到"),IF(LEFT(B141,1)="2",IFERROR(INDEX(技能卡分表!C:C,MATCH(B141,技能卡分表!A:A,0)),"未找到"),IF(LEFT(B141,1)="3",IFERROR(INDEX('永久加成分表（废弃）'!C:C,MATCH(B141,'永久加成分表（废弃）'!A:A,0)),"未找到"),IF(LEFT(B141,1)="4",IFERROR(INDEX(组件分表!D:D,MATCH(VALUE(LEFT(B141,4)),组件分表!A:A,0)),"未找到"),"不匹配"))))</f>
        <v>3</v>
      </c>
      <c r="D141" s="44">
        <f>IF(LEFT(B141,1)="1",IFERROR(INDEX(单位卡分表!E:E,MATCH(B141,单位卡分表!A:A,0)),"未找到"),IF(LEFT(B141,1)="2",IFERROR(INDEX(技能卡分表!E:E,MATCH(B141,技能卡分表!A:A,0)),"未找到"),IF(LEFT(B141,1)="3",IFERROR(INDEX('永久加成分表（废弃）'!E:E,MATCH(B141,'永久加成分表（废弃）'!A:A,0)),"未找到"),IF(LEFT(B141,1)="4",IFERROR(IF(INDEX(组件分表!D:D,MATCH(VALUE(LEFT(B141,4)),组件分表!A:A,0))=5,"",INDEX(组件分表!Y:Y,MATCH(VALUE(LEFT(B141,4)),组件分表!A:A,0))),"未找到"),"不匹配"))))</f>
        <v>1</v>
      </c>
      <c r="E141" s="44">
        <f t="shared" si="2"/>
        <v>77</v>
      </c>
      <c r="F141" s="44">
        <f>IF(LEFT(B141,1)="1",IFERROR(INDEX(单位卡分表!AL:AL,MATCH(B141,单位卡分表!A:A,0)),"未找到"),IF(LEFT(B141,1)="2",IFERROR(INDEX(技能卡分表!AJ:AJ,MATCH(B141,技能卡分表!A:A,0)),"未找到"),IF(LEFT(B141,1)="3",IFERROR(INDEX('永久加成分表（废弃）'!AC:AC,MATCH(B141,'永久加成分表（废弃）'!A:A,0)),"未找到"),IF(LEFT(B141,1)="4",IFERROR(IF(INDEX(组件分表!D:D,MATCH(VALUE(LEFT(B141,4)),组件分表!A:A,0))=5,"",INDEX(组件分表!Z:Z,MATCH(VALUE(LEFT(B141,4)),组件分表!A:A,0))),"未找到"),"不匹配"))))</f>
        <v>0</v>
      </c>
      <c r="G141" s="44">
        <f>IF(LEFT($B141,1)="1",IFERROR(INDEX(单位卡分表!F:F,MATCH($B141,单位卡分表!A:A,0)),"未找到"),IF(LEFT($B141,1)="2",IFERROR(INDEX(技能卡分表!F:F,MATCH($B141,技能卡分表!A:A,0)),"未找到"),IF(LEFT($B141,1)="3",IFERROR(INDEX('永久加成分表（废弃）'!F:F,MATCH($B141,'永久加成分表（废弃）'!A:A,0)),"未找到"),IF(LEFT($B141,1)="4",IFERROR(IF(INDEX(组件分表!D:D,MATCH(VALUE(LEFT($B141,4)),组件分表!A:A,0))=5,"",INDEX(组件分表!AA:AA,MATCH(VALUE(LEFT($B141,4)),组件分表!A:A,0))),"未找到"),"不匹配"))))</f>
        <v>3</v>
      </c>
      <c r="H141" s="44">
        <f>IF(LEFT($B141,1)="1",IFERROR(INDEX(单位卡分表!H:H,MATCH($B141,单位卡分表!A:A,0)),"未找到"),IF(LEFT($B141,1)="2",IFERROR(INDEX(技能卡分表!H:H,MATCH($B141,技能卡分表!A:A,0)),"未找到"),IF(LEFT($B141,1)="3",IFERROR(INDEX('永久加成分表（废弃）'!H:H,MATCH($B141,'永久加成分表（废弃）'!A:A,0)),"未找到"),IF(LEFT($B141,1)="4",RIGHT($B141,1),"不匹配"))))</f>
        <v>3</v>
      </c>
      <c r="I141" s="44">
        <f>卡牌数值表!J141</f>
        <v>0</v>
      </c>
      <c r="J141" s="44" t="str">
        <f>IF(卡牌数值表!L141=0,"",卡牌数值表!L141)</f>
        <v/>
      </c>
      <c r="K141" s="44" t="str">
        <f>IF(卡牌数值表!M141=0,"",卡牌数值表!M141)</f>
        <v/>
      </c>
      <c r="L141" s="44">
        <f>IF(卡牌数值表!N141=0,"",卡牌数值表!N141)</f>
        <v>9.87</v>
      </c>
      <c r="M141" s="44">
        <f>IF(卡牌数值表!O141=0,"",卡牌数值表!O141)</f>
        <v>0.5</v>
      </c>
      <c r="N141" s="44">
        <f>IF(卡牌数值表!P141=0,"",卡牌数值表!P141)</f>
        <v>0.1</v>
      </c>
      <c r="O141" s="44">
        <f>IF(卡牌数值表!Q141=0,"",卡牌数值表!Q141)</f>
        <v>0.94</v>
      </c>
      <c r="P141" s="44">
        <f>IF(卡牌数值表!R141=0,"",卡牌数值表!R141)</f>
        <v>0.61</v>
      </c>
      <c r="Q141" s="44">
        <f>IF(卡牌数值表!S141=0,"",卡牌数值表!S141)</f>
        <v>5</v>
      </c>
      <c r="R141" s="44">
        <f>IF(OR(LEFT(B141,1)="1",LEFT(B141,1)="2"),卡牌数值表!H141,IF(AND(LEFT(B141,1)="4",C141&lt;&gt;5),卡牌数值表!H141,IF(LEFT(B141,1)="4","","")))</f>
        <v>200771</v>
      </c>
      <c r="S141" s="44">
        <f>IF(LEFT(B141,1)="1",IFERROR(INDEX(单位卡分表!K:K,MATCH(B141,单位卡分表!A:A,0)),"未找到"),IF(LEFT(B141,1)="2",IFERROR(INDEX(技能卡分表!K:K,MATCH(B141,技能卡分表!A:A,0)),"未找到"),IF(LEFT(B141,1)="3",IFERROR(INDEX('永久加成分表（废弃）'!K:K,MATCH(B141,'永久加成分表（废弃）'!A:A,0)),"未找到"),IF(LEFT(B141,1)="4",IFERROR(IF(INDEX(组件分表!D:D,MATCH(VALUE(LEFT(B141,4)),组件分表!A:A,0))=5,"",INDEX(组件分表!AB:AB,MATCH(VALUE(LEFT(B141,4)),组件分表!A:A,0))),"未找到"),"不匹配"))))</f>
        <v>2</v>
      </c>
      <c r="T141" s="44">
        <f>IF(LEFT(B141,1)="1",IFERROR(INDEX(单位卡分表!L:L,MATCH(B141,单位卡分表!A:A,0)),"未找到"),IF(LEFT(B141,1)="2",IFERROR(INDEX(技能卡分表!L:L,MATCH(B141,技能卡分表!A:A,0)),"未找到"),IF(LEFT(B141,1)="3",IFERROR(INDEX('永久加成分表（废弃）'!L:L,MATCH(B141,'永久加成分表（废弃）'!A:A,0)),"未找到"),IF(LEFT(B141,1)="4",IFERROR(IF(INDEX(组件分表!D:D,MATCH(VALUE(LEFT(B141,4)),组件分表!A:A,0))=5,"",INDEX(组件分表!AC:AC,MATCH(VALUE(LEFT(B141,4)),组件分表!A:A,0))),"未找到"),"不匹配"))))</f>
        <v>5</v>
      </c>
      <c r="U141" s="44"/>
      <c r="V141" s="44"/>
      <c r="W141" s="44" t="str">
        <f>IF(LEFT(B141,1)="1",IFERROR(IF(INDEX(单位卡分表!W:W,MATCH(B141,单位卡分表!A:A,0))=0,"",INDEX(单位卡分表!W:W,MATCH(B141,单位卡分表!A:A,0))),"未找到"),IF(LEFT(B141,1)="2",IFERROR(IF(INDEX(技能卡分表!W:W,MATCH(B141,技能卡分表!A:A,0))=0,"",INDEX(技能卡分表!W:W,MATCH(B141,技能卡分表!A:A,0))),"未找到"),IF(LEFT(B141,1)="3",IFERROR(IF(INDEX('永久加成分表（废弃）'!U:U,MATCH(B141,'永久加成分表（废弃）'!A:A,0))=0,"",INDEX('永久加成分表（废弃）'!U:U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X141" s="44" t="str">
        <f>IF(LEFT(B141,1)="1",IFERROR(IF(INDEX(单位卡分表!X:X,MATCH(B141,单位卡分表!A:A,0))=0,"",INDEX(单位卡分表!X:X,MATCH(B141,单位卡分表!A:A,0))),"未找到"),IF(LEFT(B141,1)="2",IFERROR(IF(INDEX(技能卡分表!X:X,MATCH(B141,技能卡分表!A:A,0))=0,"",INDEX(技能卡分表!X:X,MATCH(B141,技能卡分表!A:A,0))),"未找到"),IF(LEFT(B141,1)="3",IFERROR(IF(INDEX('永久加成分表（废弃）'!V:V,MATCH(B141,'永久加成分表（废弃）'!A:A,0))=0,"",INDEX('永久加成分表（废弃）'!V:V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Y141" s="44" t="str">
        <f>IF(LEFT(B141,1)="1",IFERROR(IF(INDEX(单位卡分表!Y:Y,MATCH(B141,单位卡分表!A:A,0))=0,"",INDEX(单位卡分表!Y:Y,MATCH(B141,单位卡分表!A:A,0))),"未找到"),IF(LEFT(B141,1)="2",IFERROR(IF(INDEX(技能卡分表!Y:Y,MATCH(B141,技能卡分表!A:A,0))=0,"",INDEX(技能卡分表!Y:Y,MATCH(B141,技能卡分表!A:A,0))),"未找到"),IF(LEFT(B141,1)="3",IFERROR(IF(INDEX('永久加成分表（废弃）'!W:W,MATCH(B141,'永久加成分表（废弃）'!A:A,0))=0,"",INDEX('永久加成分表（废弃）'!W:W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Z141" s="44" t="str">
        <f>IF(LEFT(B141,1)="1",IFERROR(IF(INDEX("",MATCH(B141,单位卡分表!A:A,0))=0,"",INDEX("",MATCH(B141,单位卡分表!A:A,0))),"未找到"),IF(LEFT(B141,1)="2",IFERROR(IF(INDEX(技能卡分表!Z:Z,MATCH(B141,技能卡分表!A:A,0))=0,"",INDEX(技能卡分表!Z:Z,MATCH(B141,技能卡分表!A:A,0))),"未找到"),IF(LEFT(B141,1)="3",IFERROR(IF(INDEX('永久加成分表（废弃）'!X:X,MATCH(B141,'永久加成分表（废弃）'!A:A,0))=0,"",INDEX('永久加成分表（废弃）'!X:X,MATCH(B141,'永久加成分表（废弃）'!A:A,0))),"未找到"),IF(LEFT(B141,1)="4",IFERROR(IF(INDEX(组件分表!U:U,MATCH(VALUE(LEFT(B141,4)),组件分表!A:A,0))=0,"",INDEX(组件分表!U:U,MATCH(VALUE(LEFT(B141,4)),组件分表!A:A,0))),"未找到"),"不匹配"))))</f>
        <v/>
      </c>
      <c r="AA141" s="44" t="str">
        <f>IF(LEFT(B141,1)="1",IFERROR(IF(INDEX("",MATCH(B141,单位卡分表!A:A,0))=0,"",INDEX("",MATCH(B141,单位卡分表!A:A,0))),"未找到"),IF(LEFT(B141,1)="2",IFERROR(IF(INDEX(技能卡分表!AA:AA,MATCH(B141,技能卡分表!A:A,0))=0,"",INDEX(技能卡分表!AA:AA,MATCH(B141,技能卡分表!A:A,0))),"未找到"),IF(LEFT(B141,1)="3",IFERROR(IF(INDEX("",MATCH(B141,'永久加成分表（废弃）'!A:A,0))=0,"",INDEX("",MATCH(B141,'永久加成分表（废弃）'!A:A,0))),"未找到"),IF(LEFT(B141,1)="4",IFERROR(IF(INDEX("",MATCH(VALUE(LEFT(B141,4)),组件分表!A:A,0))=0,"",INDEX("",MATCH(VALUE(LEFT(B141,4)),组件分表!A:A,0))),"未找到"),"不匹配"))))</f>
        <v/>
      </c>
      <c r="AB141" s="44">
        <f>IF(LEFT(B141,1)="1",IFERROR(INDEX(单位卡分表!I:I,MATCH(B141,单位卡分表!A:A,0)),"未找到"),IF(LEFT(B141,1)="2",IFERROR(INDEX(技能卡分表!I:I,MATCH(B141,技能卡分表!A:A,0)),"未找到"),IF(LEFT(B141,1)="3",IFERROR(INDEX('永久加成分表（废弃）'!I:I,MATCH(B141,'永久加成分表（废弃）'!A:A,0)),"未找到"),IF(LEFT(B141,1)="4",IFERROR(INDEX(组件分表!I:I,MATCH(VALUE(LEFT(B141,4)),组件分表!A:A,0)),"未找到"),"不匹配"))))</f>
        <v>0</v>
      </c>
      <c r="AC141" s="44" t="str">
        <f>IF(LEFT(B141,1)="1",IF(INDEX(单位卡分表!N:N,MATCH(B141,单位卡分表!A:A,0))=0,"",INDEX(单位卡分表!N:N,MATCH(B141,单位卡分表!A:A,0))),IF(AND(LEFT(B141,1)="4",C141=5),B141*100+1,""))</f>
        <v/>
      </c>
    </row>
    <row r="142" spans="1:29">
      <c r="A142" s="44" t="str">
        <f>IF(卡牌数值表!D142=0,"",卡牌数值表!D142)</f>
        <v/>
      </c>
      <c r="B142" s="44">
        <f>卡牌数值表!C142</f>
        <v>20078</v>
      </c>
      <c r="C142" s="44">
        <f>IF(LEFT(B142,1)="1",IFERROR(INDEX(单位卡分表!C:C,MATCH(B142,单位卡分表!A:A,0)),"未找到"),IF(LEFT(B142,1)="2",IFERROR(INDEX(技能卡分表!C:C,MATCH(B142,技能卡分表!A:A,0)),"未找到"),IF(LEFT(B142,1)="3",IFERROR(INDEX('永久加成分表（废弃）'!C:C,MATCH(B142,'永久加成分表（废弃）'!A:A,0)),"未找到"),IF(LEFT(B142,1)="4",IFERROR(INDEX(组件分表!D:D,MATCH(VALUE(LEFT(B142,4)),组件分表!A:A,0)),"未找到"),"不匹配"))))</f>
        <v>2</v>
      </c>
      <c r="D142" s="44">
        <f>IF(LEFT(B142,1)="1",IFERROR(INDEX(单位卡分表!E:E,MATCH(B142,单位卡分表!A:A,0)),"未找到"),IF(LEFT(B142,1)="2",IFERROR(INDEX(技能卡分表!E:E,MATCH(B142,技能卡分表!A:A,0)),"未找到"),IF(LEFT(B142,1)="3",IFERROR(INDEX('永久加成分表（废弃）'!E:E,MATCH(B142,'永久加成分表（废弃）'!A:A,0)),"未找到"),IF(LEFT(B142,1)="4",IFERROR(IF(INDEX(组件分表!D:D,MATCH(VALUE(LEFT(B142,4)),组件分表!A:A,0))=5,"",INDEX(组件分表!Y:Y,MATCH(VALUE(LEFT(B142,4)),组件分表!A:A,0))),"未找到"),"不匹配"))))</f>
        <v>1</v>
      </c>
      <c r="E142" s="44">
        <f t="shared" si="2"/>
        <v>78</v>
      </c>
      <c r="F142" s="44">
        <f>IF(LEFT(B142,1)="1",IFERROR(INDEX(单位卡分表!AL:AL,MATCH(B142,单位卡分表!A:A,0)),"未找到"),IF(LEFT(B142,1)="2",IFERROR(INDEX(技能卡分表!AJ:AJ,MATCH(B142,技能卡分表!A:A,0)),"未找到"),IF(LEFT(B142,1)="3",IFERROR(INDEX('永久加成分表（废弃）'!AC:AC,MATCH(B142,'永久加成分表（废弃）'!A:A,0)),"未找到"),IF(LEFT(B142,1)="4",IFERROR(IF(INDEX(组件分表!D:D,MATCH(VALUE(LEFT(B142,4)),组件分表!A:A,0))=5,"",INDEX(组件分表!Z:Z,MATCH(VALUE(LEFT(B142,4)),组件分表!A:A,0))),"未找到"),"不匹配"))))</f>
        <v>0</v>
      </c>
      <c r="G142" s="44">
        <f>IF(LEFT($B142,1)="1",IFERROR(INDEX(单位卡分表!F:F,MATCH($B142,单位卡分表!A:A,0)),"未找到"),IF(LEFT($B142,1)="2",IFERROR(INDEX(技能卡分表!F:F,MATCH($B142,技能卡分表!A:A,0)),"未找到"),IF(LEFT($B142,1)="3",IFERROR(INDEX('永久加成分表（废弃）'!F:F,MATCH($B142,'永久加成分表（废弃）'!A:A,0)),"未找到"),IF(LEFT($B142,1)="4",IFERROR(IF(INDEX(组件分表!D:D,MATCH(VALUE(LEFT($B142,4)),组件分表!A:A,0))=5,"",INDEX(组件分表!AA:AA,MATCH(VALUE(LEFT($B142,4)),组件分表!A:A,0))),"未找到"),"不匹配"))))</f>
        <v>1</v>
      </c>
      <c r="H142" s="44">
        <f>IF(LEFT($B142,1)="1",IFERROR(INDEX(单位卡分表!H:H,MATCH($B142,单位卡分表!A:A,0)),"未找到"),IF(LEFT($B142,1)="2",IFERROR(INDEX(技能卡分表!H:H,MATCH($B142,技能卡分表!A:A,0)),"未找到"),IF(LEFT($B142,1)="3",IFERROR(INDEX('永久加成分表（废弃）'!H:H,MATCH($B142,'永久加成分表（废弃）'!A:A,0)),"未找到"),IF(LEFT($B142,1)="4",RIGHT($B142,1),"不匹配"))))</f>
        <v>2</v>
      </c>
      <c r="I142" s="44">
        <f>卡牌数值表!J142</f>
        <v>10</v>
      </c>
      <c r="J142" s="44" t="str">
        <f>IF(卡牌数值表!L142=0,"",卡牌数值表!L142)</f>
        <v/>
      </c>
      <c r="K142" s="44" t="str">
        <f>IF(卡牌数值表!M142=0,"",卡牌数值表!M142)</f>
        <v/>
      </c>
      <c r="L142" s="44">
        <f>IF(卡牌数值表!N142=0,"",卡牌数值表!N142)</f>
        <v>9.87</v>
      </c>
      <c r="M142" s="44">
        <f>IF(卡牌数值表!O142=0,"",卡牌数值表!O142)</f>
        <v>0.5</v>
      </c>
      <c r="N142" s="44">
        <f>IF(卡牌数值表!P142=0,"",卡牌数值表!P142)</f>
        <v>0.1</v>
      </c>
      <c r="O142" s="44">
        <f>IF(卡牌数值表!Q142=0,"",卡牌数值表!Q142)</f>
        <v>0.94</v>
      </c>
      <c r="P142" s="44">
        <f>IF(卡牌数值表!R142=0,"",卡牌数值表!R142)</f>
        <v>0.61</v>
      </c>
      <c r="Q142" s="44">
        <f>IF(卡牌数值表!S142=0,"",卡牌数值表!S142)</f>
        <v>5</v>
      </c>
      <c r="R142" s="44">
        <f>IF(OR(LEFT(B142,1)="1",LEFT(B142,1)="2"),卡牌数值表!H142,IF(AND(LEFT(B142,1)="4",C142&lt;&gt;5),卡牌数值表!H142,IF(LEFT(B142,1)="4","","")))</f>
        <v>200781</v>
      </c>
      <c r="S142" s="44">
        <f>IF(LEFT(B142,1)="1",IFERROR(INDEX(单位卡分表!K:K,MATCH(B142,单位卡分表!A:A,0)),"未找到"),IF(LEFT(B142,1)="2",IFERROR(INDEX(技能卡分表!K:K,MATCH(B142,技能卡分表!A:A,0)),"未找到"),IF(LEFT(B142,1)="3",IFERROR(INDEX('永久加成分表（废弃）'!K:K,MATCH(B142,'永久加成分表（废弃）'!A:A,0)),"未找到"),IF(LEFT(B142,1)="4",IFERROR(IF(INDEX(组件分表!D:D,MATCH(VALUE(LEFT(B142,4)),组件分表!A:A,0))=5,"",INDEX(组件分表!AB:AB,MATCH(VALUE(LEFT(B142,4)),组件分表!A:A,0))),"未找到"),"不匹配"))))</f>
        <v>0</v>
      </c>
      <c r="T142" s="44">
        <f>IF(LEFT(B142,1)="1",IFERROR(INDEX(单位卡分表!L:L,MATCH(B142,单位卡分表!A:A,0)),"未找到"),IF(LEFT(B142,1)="2",IFERROR(INDEX(技能卡分表!L:L,MATCH(B142,技能卡分表!A:A,0)),"未找到"),IF(LEFT(B142,1)="3",IFERROR(INDEX('永久加成分表（废弃）'!L:L,MATCH(B142,'永久加成分表（废弃）'!A:A,0)),"未找到"),IF(LEFT(B142,1)="4",IFERROR(IF(INDEX(组件分表!D:D,MATCH(VALUE(LEFT(B142,4)),组件分表!A:A,0))=5,"",INDEX(组件分表!AC:AC,MATCH(VALUE(LEFT(B142,4)),组件分表!A:A,0))),"未找到"),"不匹配"))))</f>
        <v>2.2</v>
      </c>
      <c r="U142" s="44"/>
      <c r="V142" s="44"/>
      <c r="W142" s="44" t="str">
        <f>IF(LEFT(B142,1)="1",IFERROR(IF(INDEX(单位卡分表!W:W,MATCH(B142,单位卡分表!A:A,0))=0,"",INDEX(单位卡分表!W:W,MATCH(B142,单位卡分表!A:A,0))),"未找到"),IF(LEFT(B142,1)="2",IFERROR(IF(INDEX(技能卡分表!W:W,MATCH(B142,技能卡分表!A:A,0))=0,"",INDEX(技能卡分表!W:W,MATCH(B142,技能卡分表!A:A,0))),"未找到"),IF(LEFT(B142,1)="3",IFERROR(IF(INDEX('永久加成分表（废弃）'!U:U,MATCH(B142,'永久加成分表（废弃）'!A:A,0))=0,"",INDEX('永久加成分表（废弃）'!U:U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X142" s="44" t="str">
        <f>IF(LEFT(B142,1)="1",IFERROR(IF(INDEX(单位卡分表!X:X,MATCH(B142,单位卡分表!A:A,0))=0,"",INDEX(单位卡分表!X:X,MATCH(B142,单位卡分表!A:A,0))),"未找到"),IF(LEFT(B142,1)="2",IFERROR(IF(INDEX(技能卡分表!X:X,MATCH(B142,技能卡分表!A:A,0))=0,"",INDEX(技能卡分表!X:X,MATCH(B142,技能卡分表!A:A,0))),"未找到"),IF(LEFT(B142,1)="3",IFERROR(IF(INDEX('永久加成分表（废弃）'!V:V,MATCH(B142,'永久加成分表（废弃）'!A:A,0))=0,"",INDEX('永久加成分表（废弃）'!V:V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Y142" s="44" t="str">
        <f>IF(LEFT(B142,1)="1",IFERROR(IF(INDEX(单位卡分表!Y:Y,MATCH(B142,单位卡分表!A:A,0))=0,"",INDEX(单位卡分表!Y:Y,MATCH(B142,单位卡分表!A:A,0))),"未找到"),IF(LEFT(B142,1)="2",IFERROR(IF(INDEX(技能卡分表!Y:Y,MATCH(B142,技能卡分表!A:A,0))=0,"",INDEX(技能卡分表!Y:Y,MATCH(B142,技能卡分表!A:A,0))),"未找到"),IF(LEFT(B142,1)="3",IFERROR(IF(INDEX('永久加成分表（废弃）'!W:W,MATCH(B142,'永久加成分表（废弃）'!A:A,0))=0,"",INDEX('永久加成分表（废弃）'!W:W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Z142" s="44" t="str">
        <f>IF(LEFT(B142,1)="1",IFERROR(IF(INDEX("",MATCH(B142,单位卡分表!A:A,0))=0,"",INDEX("",MATCH(B142,单位卡分表!A:A,0))),"未找到"),IF(LEFT(B142,1)="2",IFERROR(IF(INDEX(技能卡分表!Z:Z,MATCH(B142,技能卡分表!A:A,0))=0,"",INDEX(技能卡分表!Z:Z,MATCH(B142,技能卡分表!A:A,0))),"未找到"),IF(LEFT(B142,1)="3",IFERROR(IF(INDEX('永久加成分表（废弃）'!X:X,MATCH(B142,'永久加成分表（废弃）'!A:A,0))=0,"",INDEX('永久加成分表（废弃）'!X:X,MATCH(B142,'永久加成分表（废弃）'!A:A,0))),"未找到"),IF(LEFT(B142,1)="4",IFERROR(IF(INDEX(组件分表!U:U,MATCH(VALUE(LEFT(B142,4)),组件分表!A:A,0))=0,"",INDEX(组件分表!U:U,MATCH(VALUE(LEFT(B142,4)),组件分表!A:A,0))),"未找到"),"不匹配"))))</f>
        <v/>
      </c>
      <c r="AA142" s="44" t="str">
        <f>IF(LEFT(B142,1)="1",IFERROR(IF(INDEX("",MATCH(B142,单位卡分表!A:A,0))=0,"",INDEX("",MATCH(B142,单位卡分表!A:A,0))),"未找到"),IF(LEFT(B142,1)="2",IFERROR(IF(INDEX(技能卡分表!AA:AA,MATCH(B142,技能卡分表!A:A,0))=0,"",INDEX(技能卡分表!AA:AA,MATCH(B142,技能卡分表!A:A,0))),"未找到"),IF(LEFT(B142,1)="3",IFERROR(IF(INDEX("",MATCH(B142,'永久加成分表（废弃）'!A:A,0))=0,"",INDEX("",MATCH(B142,'永久加成分表（废弃）'!A:A,0))),"未找到"),IF(LEFT(B142,1)="4",IFERROR(IF(INDEX("",MATCH(VALUE(LEFT(B142,4)),组件分表!A:A,0))=0,"",INDEX("",MATCH(VALUE(LEFT(B142,4)),组件分表!A:A,0))),"未找到"),"不匹配"))))</f>
        <v/>
      </c>
      <c r="AB142" s="44">
        <f>IF(LEFT(B142,1)="1",IFERROR(INDEX(单位卡分表!I:I,MATCH(B142,单位卡分表!A:A,0)),"未找到"),IF(LEFT(B142,1)="2",IFERROR(INDEX(技能卡分表!I:I,MATCH(B142,技能卡分表!A:A,0)),"未找到"),IF(LEFT(B142,1)="3",IFERROR(INDEX('永久加成分表（废弃）'!I:I,MATCH(B142,'永久加成分表（废弃）'!A:A,0)),"未找到"),IF(LEFT(B142,1)="4",IFERROR(INDEX(组件分表!I:I,MATCH(VALUE(LEFT(B142,4)),组件分表!A:A,0)),"未找到"),"不匹配"))))</f>
        <v>3</v>
      </c>
      <c r="AC142" s="44" t="str">
        <f>IF(LEFT(B142,1)="1",IF(INDEX(单位卡分表!N:N,MATCH(B142,单位卡分表!A:A,0))=0,"",INDEX(单位卡分表!N:N,MATCH(B142,单位卡分表!A:A,0))),IF(AND(LEFT(B142,1)="4",C142=5),B142*100+1,""))</f>
        <v/>
      </c>
    </row>
    <row r="143" spans="1:29">
      <c r="A143" s="44" t="str">
        <f>IF(卡牌数值表!D143=0,"",卡牌数值表!D143)</f>
        <v/>
      </c>
      <c r="B143" s="44">
        <f>卡牌数值表!C143</f>
        <v>20079</v>
      </c>
      <c r="C143" s="44">
        <f>IF(LEFT(B143,1)="1",IFERROR(INDEX(单位卡分表!C:C,MATCH(B143,单位卡分表!A:A,0)),"未找到"),IF(LEFT(B143,1)="2",IFERROR(INDEX(技能卡分表!C:C,MATCH(B143,技能卡分表!A:A,0)),"未找到"),IF(LEFT(B143,1)="3",IFERROR(INDEX('永久加成分表（废弃）'!C:C,MATCH(B143,'永久加成分表（废弃）'!A:A,0)),"未找到"),IF(LEFT(B143,1)="4",IFERROR(INDEX(组件分表!D:D,MATCH(VALUE(LEFT(B143,4)),组件分表!A:A,0)),"未找到"),"不匹配"))))</f>
        <v>2</v>
      </c>
      <c r="D143" s="44">
        <f>IF(LEFT(B143,1)="1",IFERROR(INDEX(单位卡分表!E:E,MATCH(B143,单位卡分表!A:A,0)),"未找到"),IF(LEFT(B143,1)="2",IFERROR(INDEX(技能卡分表!E:E,MATCH(B143,技能卡分表!A:A,0)),"未找到"),IF(LEFT(B143,1)="3",IFERROR(INDEX('永久加成分表（废弃）'!E:E,MATCH(B143,'永久加成分表（废弃）'!A:A,0)),"未找到"),IF(LEFT(B143,1)="4",IFERROR(IF(INDEX(组件分表!D:D,MATCH(VALUE(LEFT(B143,4)),组件分表!A:A,0))=5,"",INDEX(组件分表!Y:Y,MATCH(VALUE(LEFT(B143,4)),组件分表!A:A,0))),"未找到"),"不匹配"))))</f>
        <v>1</v>
      </c>
      <c r="E143" s="44">
        <f t="shared" si="2"/>
        <v>79</v>
      </c>
      <c r="F143" s="44">
        <f>IF(LEFT(B143,1)="1",IFERROR(INDEX(单位卡分表!AL:AL,MATCH(B143,单位卡分表!A:A,0)),"未找到"),IF(LEFT(B143,1)="2",IFERROR(INDEX(技能卡分表!AJ:AJ,MATCH(B143,技能卡分表!A:A,0)),"未找到"),IF(LEFT(B143,1)="3",IFERROR(INDEX('永久加成分表（废弃）'!AC:AC,MATCH(B143,'永久加成分表（废弃）'!A:A,0)),"未找到"),IF(LEFT(B143,1)="4",IFERROR(IF(INDEX(组件分表!D:D,MATCH(VALUE(LEFT(B143,4)),组件分表!A:A,0))=5,"",INDEX(组件分表!Z:Z,MATCH(VALUE(LEFT(B143,4)),组件分表!A:A,0))),"未找到"),"不匹配"))))</f>
        <v>0</v>
      </c>
      <c r="G143" s="44">
        <f>IF(LEFT($B143,1)="1",IFERROR(INDEX(单位卡分表!F:F,MATCH($B143,单位卡分表!A:A,0)),"未找到"),IF(LEFT($B143,1)="2",IFERROR(INDEX(技能卡分表!F:F,MATCH($B143,技能卡分表!A:A,0)),"未找到"),IF(LEFT($B143,1)="3",IFERROR(INDEX('永久加成分表（废弃）'!F:F,MATCH($B143,'永久加成分表（废弃）'!A:A,0)),"未找到"),IF(LEFT($B143,1)="4",IFERROR(IF(INDEX(组件分表!D:D,MATCH(VALUE(LEFT($B143,4)),组件分表!A:A,0))=5,"",INDEX(组件分表!AA:AA,MATCH(VALUE(LEFT($B143,4)),组件分表!A:A,0))),"未找到"),"不匹配"))))</f>
        <v>1</v>
      </c>
      <c r="H143" s="44">
        <f>IF(LEFT($B143,1)="1",IFERROR(INDEX(单位卡分表!H:H,MATCH($B143,单位卡分表!A:A,0)),"未找到"),IF(LEFT($B143,1)="2",IFERROR(INDEX(技能卡分表!H:H,MATCH($B143,技能卡分表!A:A,0)),"未找到"),IF(LEFT($B143,1)="3",IFERROR(INDEX('永久加成分表（废弃）'!H:H,MATCH($B143,'永久加成分表（废弃）'!A:A,0)),"未找到"),IF(LEFT($B143,1)="4",RIGHT($B143,1),"不匹配"))))</f>
        <v>4</v>
      </c>
      <c r="I143" s="44">
        <f>卡牌数值表!J143</f>
        <v>10</v>
      </c>
      <c r="J143" s="44" t="str">
        <f>IF(卡牌数值表!L143=0,"",卡牌数值表!L143)</f>
        <v/>
      </c>
      <c r="K143" s="44" t="str">
        <f>IF(卡牌数值表!M143=0,"",卡牌数值表!M143)</f>
        <v/>
      </c>
      <c r="L143" s="44">
        <f>IF(卡牌数值表!N143=0,"",卡牌数值表!N143)</f>
        <v>9.87</v>
      </c>
      <c r="M143" s="44">
        <f>IF(卡牌数值表!O143=0,"",卡牌数值表!O143)</f>
        <v>0.5</v>
      </c>
      <c r="N143" s="44">
        <f>IF(卡牌数值表!P143=0,"",卡牌数值表!P143)</f>
        <v>0.1</v>
      </c>
      <c r="O143" s="44">
        <f>IF(卡牌数值表!Q143=0,"",卡牌数值表!Q143)</f>
        <v>0.94</v>
      </c>
      <c r="P143" s="44">
        <f>IF(卡牌数值表!R143=0,"",卡牌数值表!R143)</f>
        <v>0.61</v>
      </c>
      <c r="Q143" s="44">
        <f>IF(卡牌数值表!S143=0,"",卡牌数值表!S143)</f>
        <v>5</v>
      </c>
      <c r="R143" s="44">
        <f>IF(OR(LEFT(B143,1)="1",LEFT(B143,1)="2"),卡牌数值表!H143,IF(AND(LEFT(B143,1)="4",C143&lt;&gt;5),卡牌数值表!H143,IF(LEFT(B143,1)="4","","")))</f>
        <v>200791</v>
      </c>
      <c r="S143" s="44">
        <f>IF(LEFT(B143,1)="1",IFERROR(INDEX(单位卡分表!K:K,MATCH(B143,单位卡分表!A:A,0)),"未找到"),IF(LEFT(B143,1)="2",IFERROR(INDEX(技能卡分表!K:K,MATCH(B143,技能卡分表!A:A,0)),"未找到"),IF(LEFT(B143,1)="3",IFERROR(INDEX('永久加成分表（废弃）'!K:K,MATCH(B143,'永久加成分表（废弃）'!A:A,0)),"未找到"),IF(LEFT(B143,1)="4",IFERROR(IF(INDEX(组件分表!D:D,MATCH(VALUE(LEFT(B143,4)),组件分表!A:A,0))=5,"",INDEX(组件分表!AB:AB,MATCH(VALUE(LEFT(B143,4)),组件分表!A:A,0))),"未找到"),"不匹配"))))</f>
        <v>0</v>
      </c>
      <c r="T143" s="44">
        <f>IF(LEFT(B143,1)="1",IFERROR(INDEX(单位卡分表!L:L,MATCH(B143,单位卡分表!A:A,0)),"未找到"),IF(LEFT(B143,1)="2",IFERROR(INDEX(技能卡分表!L:L,MATCH(B143,技能卡分表!A:A,0)),"未找到"),IF(LEFT(B143,1)="3",IFERROR(INDEX('永久加成分表（废弃）'!L:L,MATCH(B143,'永久加成分表（废弃）'!A:A,0)),"未找到"),IF(LEFT(B143,1)="4",IFERROR(IF(INDEX(组件分表!D:D,MATCH(VALUE(LEFT(B143,4)),组件分表!A:A,0))=5,"",INDEX(组件分表!AC:AC,MATCH(VALUE(LEFT(B143,4)),组件分表!A:A,0))),"未找到"),"不匹配"))))</f>
        <v>2.2</v>
      </c>
      <c r="U143" s="44"/>
      <c r="V143" s="44"/>
      <c r="W143" s="44" t="str">
        <f>IF(LEFT(B143,1)="1",IFERROR(IF(INDEX(单位卡分表!W:W,MATCH(B143,单位卡分表!A:A,0))=0,"",INDEX(单位卡分表!W:W,MATCH(B143,单位卡分表!A:A,0))),"未找到"),IF(LEFT(B143,1)="2",IFERROR(IF(INDEX(技能卡分表!W:W,MATCH(B143,技能卡分表!A:A,0))=0,"",INDEX(技能卡分表!W:W,MATCH(B143,技能卡分表!A:A,0))),"未找到"),IF(LEFT(B143,1)="3",IFERROR(IF(INDEX('永久加成分表（废弃）'!U:U,MATCH(B143,'永久加成分表（废弃）'!A:A,0))=0,"",INDEX('永久加成分表（废弃）'!U:U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X143" s="44" t="str">
        <f>IF(LEFT(B143,1)="1",IFERROR(IF(INDEX(单位卡分表!X:X,MATCH(B143,单位卡分表!A:A,0))=0,"",INDEX(单位卡分表!X:X,MATCH(B143,单位卡分表!A:A,0))),"未找到"),IF(LEFT(B143,1)="2",IFERROR(IF(INDEX(技能卡分表!X:X,MATCH(B143,技能卡分表!A:A,0))=0,"",INDEX(技能卡分表!X:X,MATCH(B143,技能卡分表!A:A,0))),"未找到"),IF(LEFT(B143,1)="3",IFERROR(IF(INDEX('永久加成分表（废弃）'!V:V,MATCH(B143,'永久加成分表（废弃）'!A:A,0))=0,"",INDEX('永久加成分表（废弃）'!V:V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Y143" s="44" t="str">
        <f>IF(LEFT(B143,1)="1",IFERROR(IF(INDEX(单位卡分表!Y:Y,MATCH(B143,单位卡分表!A:A,0))=0,"",INDEX(单位卡分表!Y:Y,MATCH(B143,单位卡分表!A:A,0))),"未找到"),IF(LEFT(B143,1)="2",IFERROR(IF(INDEX(技能卡分表!Y:Y,MATCH(B143,技能卡分表!A:A,0))=0,"",INDEX(技能卡分表!Y:Y,MATCH(B143,技能卡分表!A:A,0))),"未找到"),IF(LEFT(B143,1)="3",IFERROR(IF(INDEX('永久加成分表（废弃）'!W:W,MATCH(B143,'永久加成分表（废弃）'!A:A,0))=0,"",INDEX('永久加成分表（废弃）'!W:W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Z143" s="44" t="str">
        <f>IF(LEFT(B143,1)="1",IFERROR(IF(INDEX("",MATCH(B143,单位卡分表!A:A,0))=0,"",INDEX("",MATCH(B143,单位卡分表!A:A,0))),"未找到"),IF(LEFT(B143,1)="2",IFERROR(IF(INDEX(技能卡分表!Z:Z,MATCH(B143,技能卡分表!A:A,0))=0,"",INDEX(技能卡分表!Z:Z,MATCH(B143,技能卡分表!A:A,0))),"未找到"),IF(LEFT(B143,1)="3",IFERROR(IF(INDEX('永久加成分表（废弃）'!X:X,MATCH(B143,'永久加成分表（废弃）'!A:A,0))=0,"",INDEX('永久加成分表（废弃）'!X:X,MATCH(B143,'永久加成分表（废弃）'!A:A,0))),"未找到"),IF(LEFT(B143,1)="4",IFERROR(IF(INDEX(组件分表!U:U,MATCH(VALUE(LEFT(B143,4)),组件分表!A:A,0))=0,"",INDEX(组件分表!U:U,MATCH(VALUE(LEFT(B143,4)),组件分表!A:A,0))),"未找到"),"不匹配"))))</f>
        <v/>
      </c>
      <c r="AA143" s="44" t="str">
        <f>IF(LEFT(B143,1)="1",IFERROR(IF(INDEX("",MATCH(B143,单位卡分表!A:A,0))=0,"",INDEX("",MATCH(B143,单位卡分表!A:A,0))),"未找到"),IF(LEFT(B143,1)="2",IFERROR(IF(INDEX(技能卡分表!AA:AA,MATCH(B143,技能卡分表!A:A,0))=0,"",INDEX(技能卡分表!AA:AA,MATCH(B143,技能卡分表!A:A,0))),"未找到"),IF(LEFT(B143,1)="3",IFERROR(IF(INDEX("",MATCH(B143,'永久加成分表（废弃）'!A:A,0))=0,"",INDEX("",MATCH(B143,'永久加成分表（废弃）'!A:A,0))),"未找到"),IF(LEFT(B143,1)="4",IFERROR(IF(INDEX("",MATCH(VALUE(LEFT(B143,4)),组件分表!A:A,0))=0,"",INDEX("",MATCH(VALUE(LEFT(B143,4)),组件分表!A:A,0))),"未找到"),"不匹配"))))</f>
        <v/>
      </c>
      <c r="AB143" s="44">
        <f>IF(LEFT(B143,1)="1",IFERROR(INDEX(单位卡分表!I:I,MATCH(B143,单位卡分表!A:A,0)),"未找到"),IF(LEFT(B143,1)="2",IFERROR(INDEX(技能卡分表!I:I,MATCH(B143,技能卡分表!A:A,0)),"未找到"),IF(LEFT(B143,1)="3",IFERROR(INDEX('永久加成分表（废弃）'!I:I,MATCH(B143,'永久加成分表（废弃）'!A:A,0)),"未找到"),IF(LEFT(B143,1)="4",IFERROR(INDEX(组件分表!I:I,MATCH(VALUE(LEFT(B143,4)),组件分表!A:A,0)),"未找到"),"不匹配"))))</f>
        <v>3</v>
      </c>
      <c r="AC143" s="44" t="str">
        <f>IF(LEFT(B143,1)="1",IF(INDEX(单位卡分表!N:N,MATCH(B143,单位卡分表!A:A,0))=0,"",INDEX(单位卡分表!N:N,MATCH(B143,单位卡分表!A:A,0))),IF(AND(LEFT(B143,1)="4",C143=5),B143*100+1,""))</f>
        <v/>
      </c>
    </row>
    <row r="144" spans="1:29">
      <c r="A144" s="44" t="str">
        <f>IF(卡牌数值表!D144=0,"",卡牌数值表!D144)</f>
        <v/>
      </c>
      <c r="B144" s="44">
        <f>卡牌数值表!C144</f>
        <v>20080</v>
      </c>
      <c r="C144" s="44">
        <f>IF(LEFT(B144,1)="1",IFERROR(INDEX(单位卡分表!C:C,MATCH(B144,单位卡分表!A:A,0)),"未找到"),IF(LEFT(B144,1)="2",IFERROR(INDEX(技能卡分表!C:C,MATCH(B144,技能卡分表!A:A,0)),"未找到"),IF(LEFT(B144,1)="3",IFERROR(INDEX('永久加成分表（废弃）'!C:C,MATCH(B144,'永久加成分表（废弃）'!A:A,0)),"未找到"),IF(LEFT(B144,1)="4",IFERROR(INDEX(组件分表!D:D,MATCH(VALUE(LEFT(B144,4)),组件分表!A:A,0)),"未找到"),"不匹配"))))</f>
        <v>2</v>
      </c>
      <c r="D144" s="44">
        <f>IF(LEFT(B144,1)="1",IFERROR(INDEX(单位卡分表!E:E,MATCH(B144,单位卡分表!A:A,0)),"未找到"),IF(LEFT(B144,1)="2",IFERROR(INDEX(技能卡分表!E:E,MATCH(B144,技能卡分表!A:A,0)),"未找到"),IF(LEFT(B144,1)="3",IFERROR(INDEX('永久加成分表（废弃）'!E:E,MATCH(B144,'永久加成分表（废弃）'!A:A,0)),"未找到"),IF(LEFT(B144,1)="4",IFERROR(IF(INDEX(组件分表!D:D,MATCH(VALUE(LEFT(B144,4)),组件分表!A:A,0))=5,"",INDEX(组件分表!Y:Y,MATCH(VALUE(LEFT(B144,4)),组件分表!A:A,0))),"未找到"),"不匹配"))))</f>
        <v>1</v>
      </c>
      <c r="E144" s="44">
        <f t="shared" si="2"/>
        <v>80</v>
      </c>
      <c r="F144" s="44">
        <f>IF(LEFT(B144,1)="1",IFERROR(INDEX(单位卡分表!AL:AL,MATCH(B144,单位卡分表!A:A,0)),"未找到"),IF(LEFT(B144,1)="2",IFERROR(INDEX(技能卡分表!AJ:AJ,MATCH(B144,技能卡分表!A:A,0)),"未找到"),IF(LEFT(B144,1)="3",IFERROR(INDEX('永久加成分表（废弃）'!AC:AC,MATCH(B144,'永久加成分表（废弃）'!A:A,0)),"未找到"),IF(LEFT(B144,1)="4",IFERROR(IF(INDEX(组件分表!D:D,MATCH(VALUE(LEFT(B144,4)),组件分表!A:A,0))=5,"",INDEX(组件分表!Z:Z,MATCH(VALUE(LEFT(B144,4)),组件分表!A:A,0))),"未找到"),"不匹配"))))</f>
        <v>0</v>
      </c>
      <c r="G144" s="44">
        <f>IF(LEFT($B144,1)="1",IFERROR(INDEX(单位卡分表!F:F,MATCH($B144,单位卡分表!A:A,0)),"未找到"),IF(LEFT($B144,1)="2",IFERROR(INDEX(技能卡分表!F:F,MATCH($B144,技能卡分表!A:A,0)),"未找到"),IF(LEFT($B144,1)="3",IFERROR(INDEX('永久加成分表（废弃）'!F:F,MATCH($B144,'永久加成分表（废弃）'!A:A,0)),"未找到"),IF(LEFT($B144,1)="4",IFERROR(IF(INDEX(组件分表!D:D,MATCH(VALUE(LEFT($B144,4)),组件分表!A:A,0))=5,"",INDEX(组件分表!AA:AA,MATCH(VALUE(LEFT($B144,4)),组件分表!A:A,0))),"未找到"),"不匹配"))))</f>
        <v>1</v>
      </c>
      <c r="H144" s="44">
        <f>IF(LEFT($B144,1)="1",IFERROR(INDEX(单位卡分表!H:H,MATCH($B144,单位卡分表!A:A,0)),"未找到"),IF(LEFT($B144,1)="2",IFERROR(INDEX(技能卡分表!H:H,MATCH($B144,技能卡分表!A:A,0)),"未找到"),IF(LEFT($B144,1)="3",IFERROR(INDEX('永久加成分表（废弃）'!H:H,MATCH($B144,'永久加成分表（废弃）'!A:A,0)),"未找到"),IF(LEFT($B144,1)="4",RIGHT($B144,1),"不匹配"))))</f>
        <v>5</v>
      </c>
      <c r="I144" s="44">
        <f>卡牌数值表!J144</f>
        <v>0</v>
      </c>
      <c r="J144" s="44" t="str">
        <f>IF(卡牌数值表!L144=0,"",卡牌数值表!L144)</f>
        <v/>
      </c>
      <c r="K144" s="44" t="str">
        <f>IF(卡牌数值表!M144=0,"",卡牌数值表!M144)</f>
        <v/>
      </c>
      <c r="L144" s="44">
        <f>IF(卡牌数值表!N144=0,"",卡牌数值表!N144)</f>
        <v>9.87</v>
      </c>
      <c r="M144" s="44">
        <f>IF(卡牌数值表!O144=0,"",卡牌数值表!O144)</f>
        <v>0.5</v>
      </c>
      <c r="N144" s="44">
        <f>IF(卡牌数值表!P144=0,"",卡牌数值表!P144)</f>
        <v>0.1</v>
      </c>
      <c r="O144" s="44">
        <f>IF(卡牌数值表!Q144=0,"",卡牌数值表!Q144)</f>
        <v>0.94</v>
      </c>
      <c r="P144" s="44">
        <f>IF(卡牌数值表!R144=0,"",卡牌数值表!R144)</f>
        <v>0.61</v>
      </c>
      <c r="Q144" s="44">
        <f>IF(卡牌数值表!S144=0,"",卡牌数值表!S144)</f>
        <v>5</v>
      </c>
      <c r="R144" s="44">
        <f>IF(OR(LEFT(B144,1)="1",LEFT(B144,1)="2"),卡牌数值表!H144,IF(AND(LEFT(B144,1)="4",C144&lt;&gt;5),卡牌数值表!H144,IF(LEFT(B144,1)="4","","")))</f>
        <v>200801</v>
      </c>
      <c r="S144" s="44">
        <f>IF(LEFT(B144,1)="1",IFERROR(INDEX(单位卡分表!K:K,MATCH(B144,单位卡分表!A:A,0)),"未找到"),IF(LEFT(B144,1)="2",IFERROR(INDEX(技能卡分表!K:K,MATCH(B144,技能卡分表!A:A,0)),"未找到"),IF(LEFT(B144,1)="3",IFERROR(INDEX('永久加成分表（废弃）'!K:K,MATCH(B144,'永久加成分表（废弃）'!A:A,0)),"未找到"),IF(LEFT(B144,1)="4",IFERROR(IF(INDEX(组件分表!D:D,MATCH(VALUE(LEFT(B144,4)),组件分表!A:A,0))=5,"",INDEX(组件分表!AB:AB,MATCH(VALUE(LEFT(B144,4)),组件分表!A:A,0))),"未找到"),"不匹配"))))</f>
        <v>0</v>
      </c>
      <c r="T144" s="44">
        <f>IF(LEFT(B144,1)="1",IFERROR(INDEX(单位卡分表!L:L,MATCH(B144,单位卡分表!A:A,0)),"未找到"),IF(LEFT(B144,1)="2",IFERROR(INDEX(技能卡分表!L:L,MATCH(B144,技能卡分表!A:A,0)),"未找到"),IF(LEFT(B144,1)="3",IFERROR(INDEX('永久加成分表（废弃）'!L:L,MATCH(B144,'永久加成分表（废弃）'!A:A,0)),"未找到"),IF(LEFT(B144,1)="4",IFERROR(IF(INDEX(组件分表!D:D,MATCH(VALUE(LEFT(B144,4)),组件分表!A:A,0))=5,"",INDEX(组件分表!AC:AC,MATCH(VALUE(LEFT(B144,4)),组件分表!A:A,0))),"未找到"),"不匹配"))))</f>
        <v>5</v>
      </c>
      <c r="U144" s="44"/>
      <c r="V144" s="44"/>
      <c r="W144" s="44" t="str">
        <f>IF(LEFT(B144,1)="1",IFERROR(IF(INDEX(单位卡分表!W:W,MATCH(B144,单位卡分表!A:A,0))=0,"",INDEX(单位卡分表!W:W,MATCH(B144,单位卡分表!A:A,0))),"未找到"),IF(LEFT(B144,1)="2",IFERROR(IF(INDEX(技能卡分表!W:W,MATCH(B144,技能卡分表!A:A,0))=0,"",INDEX(技能卡分表!W:W,MATCH(B144,技能卡分表!A:A,0))),"未找到"),IF(LEFT(B144,1)="3",IFERROR(IF(INDEX('永久加成分表（废弃）'!U:U,MATCH(B144,'永久加成分表（废弃）'!A:A,0))=0,"",INDEX('永久加成分表（废弃）'!U:U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X144" s="44" t="str">
        <f>IF(LEFT(B144,1)="1",IFERROR(IF(INDEX(单位卡分表!X:X,MATCH(B144,单位卡分表!A:A,0))=0,"",INDEX(单位卡分表!X:X,MATCH(B144,单位卡分表!A:A,0))),"未找到"),IF(LEFT(B144,1)="2",IFERROR(IF(INDEX(技能卡分表!X:X,MATCH(B144,技能卡分表!A:A,0))=0,"",INDEX(技能卡分表!X:X,MATCH(B144,技能卡分表!A:A,0))),"未找到"),IF(LEFT(B144,1)="3",IFERROR(IF(INDEX('永久加成分表（废弃）'!V:V,MATCH(B144,'永久加成分表（废弃）'!A:A,0))=0,"",INDEX('永久加成分表（废弃）'!V:V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Y144" s="44" t="str">
        <f>IF(LEFT(B144,1)="1",IFERROR(IF(INDEX(单位卡分表!Y:Y,MATCH(B144,单位卡分表!A:A,0))=0,"",INDEX(单位卡分表!Y:Y,MATCH(B144,单位卡分表!A:A,0))),"未找到"),IF(LEFT(B144,1)="2",IFERROR(IF(INDEX(技能卡分表!Y:Y,MATCH(B144,技能卡分表!A:A,0))=0,"",INDEX(技能卡分表!Y:Y,MATCH(B144,技能卡分表!A:A,0))),"未找到"),IF(LEFT(B144,1)="3",IFERROR(IF(INDEX('永久加成分表（废弃）'!W:W,MATCH(B144,'永久加成分表（废弃）'!A:A,0))=0,"",INDEX('永久加成分表（废弃）'!W:W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Z144" s="44" t="str">
        <f>IF(LEFT(B144,1)="1",IFERROR(IF(INDEX("",MATCH(B144,单位卡分表!A:A,0))=0,"",INDEX("",MATCH(B144,单位卡分表!A:A,0))),"未找到"),IF(LEFT(B144,1)="2",IFERROR(IF(INDEX(技能卡分表!Z:Z,MATCH(B144,技能卡分表!A:A,0))=0,"",INDEX(技能卡分表!Z:Z,MATCH(B144,技能卡分表!A:A,0))),"未找到"),IF(LEFT(B144,1)="3",IFERROR(IF(INDEX('永久加成分表（废弃）'!X:X,MATCH(B144,'永久加成分表（废弃）'!A:A,0))=0,"",INDEX('永久加成分表（废弃）'!X:X,MATCH(B144,'永久加成分表（废弃）'!A:A,0))),"未找到"),IF(LEFT(B144,1)="4",IFERROR(IF(INDEX(组件分表!U:U,MATCH(VALUE(LEFT(B144,4)),组件分表!A:A,0))=0,"",INDEX(组件分表!U:U,MATCH(VALUE(LEFT(B144,4)),组件分表!A:A,0))),"未找到"),"不匹配"))))</f>
        <v/>
      </c>
      <c r="AA144" s="44" t="str">
        <f>IF(LEFT(B144,1)="1",IFERROR(IF(INDEX("",MATCH(B144,单位卡分表!A:A,0))=0,"",INDEX("",MATCH(B144,单位卡分表!A:A,0))),"未找到"),IF(LEFT(B144,1)="2",IFERROR(IF(INDEX(技能卡分表!AA:AA,MATCH(B144,技能卡分表!A:A,0))=0,"",INDEX(技能卡分表!AA:AA,MATCH(B144,技能卡分表!A:A,0))),"未找到"),IF(LEFT(B144,1)="3",IFERROR(IF(INDEX("",MATCH(B144,'永久加成分表（废弃）'!A:A,0))=0,"",INDEX("",MATCH(B144,'永久加成分表（废弃）'!A:A,0))),"未找到"),IF(LEFT(B144,1)="4",IFERROR(IF(INDEX("",MATCH(VALUE(LEFT(B144,4)),组件分表!A:A,0))=0,"",INDEX("",MATCH(VALUE(LEFT(B144,4)),组件分表!A:A,0))),"未找到"),"不匹配"))))</f>
        <v/>
      </c>
      <c r="AB144" s="44">
        <f>IF(LEFT(B144,1)="1",IFERROR(INDEX(单位卡分表!I:I,MATCH(B144,单位卡分表!A:A,0)),"未找到"),IF(LEFT(B144,1)="2",IFERROR(INDEX(技能卡分表!I:I,MATCH(B144,技能卡分表!A:A,0)),"未找到"),IF(LEFT(B144,1)="3",IFERROR(INDEX('永久加成分表（废弃）'!I:I,MATCH(B144,'永久加成分表（废弃）'!A:A,0)),"未找到"),IF(LEFT(B144,1)="4",IFERROR(INDEX(组件分表!I:I,MATCH(VALUE(LEFT(B144,4)),组件分表!A:A,0)),"未找到"),"不匹配"))))</f>
        <v>5</v>
      </c>
      <c r="AC144" s="44" t="str">
        <f>IF(LEFT(B144,1)="1",IF(INDEX(单位卡分表!N:N,MATCH(B144,单位卡分表!A:A,0))=0,"",INDEX(单位卡分表!N:N,MATCH(B144,单位卡分表!A:A,0))),IF(AND(LEFT(B144,1)="4",C144=5),B144*100+1,""))</f>
        <v/>
      </c>
    </row>
    <row r="145" spans="1:29">
      <c r="A145" s="44" t="str">
        <f>IF(卡牌数值表!D145=0,"",卡牌数值表!D145)</f>
        <v/>
      </c>
      <c r="B145" s="44">
        <f>卡牌数值表!C145</f>
        <v>20081</v>
      </c>
      <c r="C145" s="44">
        <f>IF(LEFT(B145,1)="1",IFERROR(INDEX(单位卡分表!C:C,MATCH(B145,单位卡分表!A:A,0)),"未找到"),IF(LEFT(B145,1)="2",IFERROR(INDEX(技能卡分表!C:C,MATCH(B145,技能卡分表!A:A,0)),"未找到"),IF(LEFT(B145,1)="3",IFERROR(INDEX('永久加成分表（废弃）'!C:C,MATCH(B145,'永久加成分表（废弃）'!A:A,0)),"未找到"),IF(LEFT(B145,1)="4",IFERROR(INDEX(组件分表!D:D,MATCH(VALUE(LEFT(B145,4)),组件分表!A:A,0)),"未找到"),"不匹配"))))</f>
        <v>2</v>
      </c>
      <c r="D145" s="44">
        <f>IF(LEFT(B145,1)="1",IFERROR(INDEX(单位卡分表!E:E,MATCH(B145,单位卡分表!A:A,0)),"未找到"),IF(LEFT(B145,1)="2",IFERROR(INDEX(技能卡分表!E:E,MATCH(B145,技能卡分表!A:A,0)),"未找到"),IF(LEFT(B145,1)="3",IFERROR(INDEX('永久加成分表（废弃）'!E:E,MATCH(B145,'永久加成分表（废弃）'!A:A,0)),"未找到"),IF(LEFT(B145,1)="4",IFERROR(IF(INDEX(组件分表!D:D,MATCH(VALUE(LEFT(B145,4)),组件分表!A:A,0))=5,"",INDEX(组件分表!Y:Y,MATCH(VALUE(LEFT(B145,4)),组件分表!A:A,0))),"未找到"),"不匹配"))))</f>
        <v>1</v>
      </c>
      <c r="E145" s="44">
        <f t="shared" si="2"/>
        <v>81</v>
      </c>
      <c r="F145" s="44">
        <f>IF(LEFT(B145,1)="1",IFERROR(INDEX(单位卡分表!AL:AL,MATCH(B145,单位卡分表!A:A,0)),"未找到"),IF(LEFT(B145,1)="2",IFERROR(INDEX(技能卡分表!AJ:AJ,MATCH(B145,技能卡分表!A:A,0)),"未找到"),IF(LEFT(B145,1)="3",IFERROR(INDEX('永久加成分表（废弃）'!AC:AC,MATCH(B145,'永久加成分表（废弃）'!A:A,0)),"未找到"),IF(LEFT(B145,1)="4",IFERROR(IF(INDEX(组件分表!D:D,MATCH(VALUE(LEFT(B145,4)),组件分表!A:A,0))=5,"",INDEX(组件分表!Z:Z,MATCH(VALUE(LEFT(B145,4)),组件分表!A:A,0))),"未找到"),"不匹配"))))</f>
        <v>0</v>
      </c>
      <c r="G145" s="44">
        <f>IF(LEFT($B145,1)="1",IFERROR(INDEX(单位卡分表!F:F,MATCH($B145,单位卡分表!A:A,0)),"未找到"),IF(LEFT($B145,1)="2",IFERROR(INDEX(技能卡分表!F:F,MATCH($B145,技能卡分表!A:A,0)),"未找到"),IF(LEFT($B145,1)="3",IFERROR(INDEX('永久加成分表（废弃）'!F:F,MATCH($B145,'永久加成分表（废弃）'!A:A,0)),"未找到"),IF(LEFT($B145,1)="4",IFERROR(IF(INDEX(组件分表!D:D,MATCH(VALUE(LEFT($B145,4)),组件分表!A:A,0))=5,"",INDEX(组件分表!AA:AA,MATCH(VALUE(LEFT($B145,4)),组件分表!A:A,0))),"未找到"),"不匹配"))))</f>
        <v>1</v>
      </c>
      <c r="H145" s="44">
        <f>IF(LEFT($B145,1)="1",IFERROR(INDEX(单位卡分表!H:H,MATCH($B145,单位卡分表!A:A,0)),"未找到"),IF(LEFT($B145,1)="2",IFERROR(INDEX(技能卡分表!H:H,MATCH($B145,技能卡分表!A:A,0)),"未找到"),IF(LEFT($B145,1)="3",IFERROR(INDEX('永久加成分表（废弃）'!H:H,MATCH($B145,'永久加成分表（废弃）'!A:A,0)),"未找到"),IF(LEFT($B145,1)="4",RIGHT($B145,1),"不匹配"))))</f>
        <v>5</v>
      </c>
      <c r="I145" s="44">
        <f>卡牌数值表!J145</f>
        <v>0</v>
      </c>
      <c r="J145" s="44" t="str">
        <f>IF(卡牌数值表!L145=0,"",卡牌数值表!L145)</f>
        <v/>
      </c>
      <c r="K145" s="44" t="str">
        <f>IF(卡牌数值表!M145=0,"",卡牌数值表!M145)</f>
        <v/>
      </c>
      <c r="L145" s="44">
        <f>IF(卡牌数值表!N145=0,"",卡牌数值表!N145)</f>
        <v>9.87</v>
      </c>
      <c r="M145" s="44">
        <f>IF(卡牌数值表!O145=0,"",卡牌数值表!O145)</f>
        <v>0.5</v>
      </c>
      <c r="N145" s="44">
        <f>IF(卡牌数值表!P145=0,"",卡牌数值表!P145)</f>
        <v>0.1</v>
      </c>
      <c r="O145" s="44">
        <f>IF(卡牌数值表!Q145=0,"",卡牌数值表!Q145)</f>
        <v>0.94</v>
      </c>
      <c r="P145" s="44">
        <f>IF(卡牌数值表!R145=0,"",卡牌数值表!R145)</f>
        <v>0.61</v>
      </c>
      <c r="Q145" s="44">
        <f>IF(卡牌数值表!S145=0,"",卡牌数值表!S145)</f>
        <v>5</v>
      </c>
      <c r="R145" s="44">
        <f>IF(OR(LEFT(B145,1)="1",LEFT(B145,1)="2"),卡牌数值表!H145,IF(AND(LEFT(B145,1)="4",C145&lt;&gt;5),卡牌数值表!H145,IF(LEFT(B145,1)="4","","")))</f>
        <v>200811</v>
      </c>
      <c r="S145" s="44">
        <f>IF(LEFT(B145,1)="1",IFERROR(INDEX(单位卡分表!K:K,MATCH(B145,单位卡分表!A:A,0)),"未找到"),IF(LEFT(B145,1)="2",IFERROR(INDEX(技能卡分表!K:K,MATCH(B145,技能卡分表!A:A,0)),"未找到"),IF(LEFT(B145,1)="3",IFERROR(INDEX('永久加成分表（废弃）'!K:K,MATCH(B145,'永久加成分表（废弃）'!A:A,0)),"未找到"),IF(LEFT(B145,1)="4",IFERROR(IF(INDEX(组件分表!D:D,MATCH(VALUE(LEFT(B145,4)),组件分表!A:A,0))=5,"",INDEX(组件分表!AB:AB,MATCH(VALUE(LEFT(B145,4)),组件分表!A:A,0))),"未找到"),"不匹配"))))</f>
        <v>0</v>
      </c>
      <c r="T145" s="44">
        <f>IF(LEFT(B145,1)="1",IFERROR(INDEX(单位卡分表!L:L,MATCH(B145,单位卡分表!A:A,0)),"未找到"),IF(LEFT(B145,1)="2",IFERROR(INDEX(技能卡分表!L:L,MATCH(B145,技能卡分表!A:A,0)),"未找到"),IF(LEFT(B145,1)="3",IFERROR(INDEX('永久加成分表（废弃）'!L:L,MATCH(B145,'永久加成分表（废弃）'!A:A,0)),"未找到"),IF(LEFT(B145,1)="4",IFERROR(IF(INDEX(组件分表!D:D,MATCH(VALUE(LEFT(B145,4)),组件分表!A:A,0))=5,"",INDEX(组件分表!AC:AC,MATCH(VALUE(LEFT(B145,4)),组件分表!A:A,0))),"未找到"),"不匹配"))))</f>
        <v>8</v>
      </c>
      <c r="U145" s="44"/>
      <c r="V145" s="44"/>
      <c r="W145" s="44" t="str">
        <f>IF(LEFT(B145,1)="1",IFERROR(IF(INDEX(单位卡分表!W:W,MATCH(B145,单位卡分表!A:A,0))=0,"",INDEX(单位卡分表!W:W,MATCH(B145,单位卡分表!A:A,0))),"未找到"),IF(LEFT(B145,1)="2",IFERROR(IF(INDEX(技能卡分表!W:W,MATCH(B145,技能卡分表!A:A,0))=0,"",INDEX(技能卡分表!W:W,MATCH(B145,技能卡分表!A:A,0))),"未找到"),IF(LEFT(B145,1)="3",IFERROR(IF(INDEX('永久加成分表（废弃）'!U:U,MATCH(B145,'永久加成分表（废弃）'!A:A,0))=0,"",INDEX('永久加成分表（废弃）'!U:U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X145" s="44" t="str">
        <f>IF(LEFT(B145,1)="1",IFERROR(IF(INDEX(单位卡分表!X:X,MATCH(B145,单位卡分表!A:A,0))=0,"",INDEX(单位卡分表!X:X,MATCH(B145,单位卡分表!A:A,0))),"未找到"),IF(LEFT(B145,1)="2",IFERROR(IF(INDEX(技能卡分表!X:X,MATCH(B145,技能卡分表!A:A,0))=0,"",INDEX(技能卡分表!X:X,MATCH(B145,技能卡分表!A:A,0))),"未找到"),IF(LEFT(B145,1)="3",IFERROR(IF(INDEX('永久加成分表（废弃）'!V:V,MATCH(B145,'永久加成分表（废弃）'!A:A,0))=0,"",INDEX('永久加成分表（废弃）'!V:V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Y145" s="44" t="str">
        <f>IF(LEFT(B145,1)="1",IFERROR(IF(INDEX(单位卡分表!Y:Y,MATCH(B145,单位卡分表!A:A,0))=0,"",INDEX(单位卡分表!Y:Y,MATCH(B145,单位卡分表!A:A,0))),"未找到"),IF(LEFT(B145,1)="2",IFERROR(IF(INDEX(技能卡分表!Y:Y,MATCH(B145,技能卡分表!A:A,0))=0,"",INDEX(技能卡分表!Y:Y,MATCH(B145,技能卡分表!A:A,0))),"未找到"),IF(LEFT(B145,1)="3",IFERROR(IF(INDEX('永久加成分表（废弃）'!W:W,MATCH(B145,'永久加成分表（废弃）'!A:A,0))=0,"",INDEX('永久加成分表（废弃）'!W:W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Z145" s="44" t="str">
        <f>IF(LEFT(B145,1)="1",IFERROR(IF(INDEX("",MATCH(B145,单位卡分表!A:A,0))=0,"",INDEX("",MATCH(B145,单位卡分表!A:A,0))),"未找到"),IF(LEFT(B145,1)="2",IFERROR(IF(INDEX(技能卡分表!Z:Z,MATCH(B145,技能卡分表!A:A,0))=0,"",INDEX(技能卡分表!Z:Z,MATCH(B145,技能卡分表!A:A,0))),"未找到"),IF(LEFT(B145,1)="3",IFERROR(IF(INDEX('永久加成分表（废弃）'!X:X,MATCH(B145,'永久加成分表（废弃）'!A:A,0))=0,"",INDEX('永久加成分表（废弃）'!X:X,MATCH(B145,'永久加成分表（废弃）'!A:A,0))),"未找到"),IF(LEFT(B145,1)="4",IFERROR(IF(INDEX(组件分表!U:U,MATCH(VALUE(LEFT(B145,4)),组件分表!A:A,0))=0,"",INDEX(组件分表!U:U,MATCH(VALUE(LEFT(B145,4)),组件分表!A:A,0))),"未找到"),"不匹配"))))</f>
        <v/>
      </c>
      <c r="AA145" s="44" t="str">
        <f>IF(LEFT(B145,1)="1",IFERROR(IF(INDEX("",MATCH(B145,单位卡分表!A:A,0))=0,"",INDEX("",MATCH(B145,单位卡分表!A:A,0))),"未找到"),IF(LEFT(B145,1)="2",IFERROR(IF(INDEX(技能卡分表!AA:AA,MATCH(B145,技能卡分表!A:A,0))=0,"",INDEX(技能卡分表!AA:AA,MATCH(B145,技能卡分表!A:A,0))),"未找到"),IF(LEFT(B145,1)="3",IFERROR(IF(INDEX("",MATCH(B145,'永久加成分表（废弃）'!A:A,0))=0,"",INDEX("",MATCH(B145,'永久加成分表（废弃）'!A:A,0))),"未找到"),IF(LEFT(B145,1)="4",IFERROR(IF(INDEX("",MATCH(VALUE(LEFT(B145,4)),组件分表!A:A,0))=0,"",INDEX("",MATCH(VALUE(LEFT(B145,4)),组件分表!A:A,0))),"未找到"),"不匹配"))))</f>
        <v/>
      </c>
      <c r="AB145" s="44">
        <f>IF(LEFT(B145,1)="1",IFERROR(INDEX(单位卡分表!I:I,MATCH(B145,单位卡分表!A:A,0)),"未找到"),IF(LEFT(B145,1)="2",IFERROR(INDEX(技能卡分表!I:I,MATCH(B145,技能卡分表!A:A,0)),"未找到"),IF(LEFT(B145,1)="3",IFERROR(INDEX('永久加成分表（废弃）'!I:I,MATCH(B145,'永久加成分表（废弃）'!A:A,0)),"未找到"),IF(LEFT(B145,1)="4",IFERROR(INDEX(组件分表!I:I,MATCH(VALUE(LEFT(B145,4)),组件分表!A:A,0)),"未找到"),"不匹配"))))</f>
        <v>5</v>
      </c>
      <c r="AC145" s="44" t="str">
        <f>IF(LEFT(B145,1)="1",IF(INDEX(单位卡分表!N:N,MATCH(B145,单位卡分表!A:A,0))=0,"",INDEX(单位卡分表!N:N,MATCH(B145,单位卡分表!A:A,0))),IF(AND(LEFT(B145,1)="4",C145=5),B145*100+1,""))</f>
        <v/>
      </c>
    </row>
    <row r="146" spans="1:29">
      <c r="A146" s="44" t="str">
        <f>IF(卡牌数值表!D146=0,"",卡牌数值表!D146)</f>
        <v/>
      </c>
      <c r="B146" s="44">
        <f>卡牌数值表!C146</f>
        <v>20082</v>
      </c>
      <c r="C146" s="44">
        <f>IF(LEFT(B146,1)="1",IFERROR(INDEX(单位卡分表!C:C,MATCH(B146,单位卡分表!A:A,0)),"未找到"),IF(LEFT(B146,1)="2",IFERROR(INDEX(技能卡分表!C:C,MATCH(B146,技能卡分表!A:A,0)),"未找到"),IF(LEFT(B146,1)="3",IFERROR(INDEX('永久加成分表（废弃）'!C:C,MATCH(B146,'永久加成分表（废弃）'!A:A,0)),"未找到"),IF(LEFT(B146,1)="4",IFERROR(INDEX(组件分表!D:D,MATCH(VALUE(LEFT(B146,4)),组件分表!A:A,0)),"未找到"),"不匹配"))))</f>
        <v>2</v>
      </c>
      <c r="D146" s="44">
        <f>IF(LEFT(B146,1)="1",IFERROR(INDEX(单位卡分表!E:E,MATCH(B146,单位卡分表!A:A,0)),"未找到"),IF(LEFT(B146,1)="2",IFERROR(INDEX(技能卡分表!E:E,MATCH(B146,技能卡分表!A:A,0)),"未找到"),IF(LEFT(B146,1)="3",IFERROR(INDEX('永久加成分表（废弃）'!E:E,MATCH(B146,'永久加成分表（废弃）'!A:A,0)),"未找到"),IF(LEFT(B146,1)="4",IFERROR(IF(INDEX(组件分表!D:D,MATCH(VALUE(LEFT(B146,4)),组件分表!A:A,0))=5,"",INDEX(组件分表!Y:Y,MATCH(VALUE(LEFT(B146,4)),组件分表!A:A,0))),"未找到"),"不匹配"))))</f>
        <v>1</v>
      </c>
      <c r="E146" s="44">
        <f t="shared" si="2"/>
        <v>82</v>
      </c>
      <c r="F146" s="44">
        <f>IF(LEFT(B146,1)="1",IFERROR(INDEX(单位卡分表!AL:AL,MATCH(B146,单位卡分表!A:A,0)),"未找到"),IF(LEFT(B146,1)="2",IFERROR(INDEX(技能卡分表!AJ:AJ,MATCH(B146,技能卡分表!A:A,0)),"未找到"),IF(LEFT(B146,1)="3",IFERROR(INDEX('永久加成分表（废弃）'!AC:AC,MATCH(B146,'永久加成分表（废弃）'!A:A,0)),"未找到"),IF(LEFT(B146,1)="4",IFERROR(IF(INDEX(组件分表!D:D,MATCH(VALUE(LEFT(B146,4)),组件分表!A:A,0))=5,"",INDEX(组件分表!Z:Z,MATCH(VALUE(LEFT(B146,4)),组件分表!A:A,0))),"未找到"),"不匹配"))))</f>
        <v>0</v>
      </c>
      <c r="G146" s="44">
        <f>IF(LEFT($B146,1)="1",IFERROR(INDEX(单位卡分表!F:F,MATCH($B146,单位卡分表!A:A,0)),"未找到"),IF(LEFT($B146,1)="2",IFERROR(INDEX(技能卡分表!F:F,MATCH($B146,技能卡分表!A:A,0)),"未找到"),IF(LEFT($B146,1)="3",IFERROR(INDEX('永久加成分表（废弃）'!F:F,MATCH($B146,'永久加成分表（废弃）'!A:A,0)),"未找到"),IF(LEFT($B146,1)="4",IFERROR(IF(INDEX(组件分表!D:D,MATCH(VALUE(LEFT($B146,4)),组件分表!A:A,0))=5,"",INDEX(组件分表!AA:AA,MATCH(VALUE(LEFT($B146,4)),组件分表!A:A,0))),"未找到"),"不匹配"))))</f>
        <v>1</v>
      </c>
      <c r="H146" s="44">
        <f>IF(LEFT($B146,1)="1",IFERROR(INDEX(单位卡分表!H:H,MATCH($B146,单位卡分表!A:A,0)),"未找到"),IF(LEFT($B146,1)="2",IFERROR(INDEX(技能卡分表!H:H,MATCH($B146,技能卡分表!A:A,0)),"未找到"),IF(LEFT($B146,1)="3",IFERROR(INDEX('永久加成分表（废弃）'!H:H,MATCH($B146,'永久加成分表（废弃）'!A:A,0)),"未找到"),IF(LEFT($B146,1)="4",RIGHT($B146,1),"不匹配"))))</f>
        <v>3</v>
      </c>
      <c r="I146" s="44">
        <f>卡牌数值表!J146</f>
        <v>4</v>
      </c>
      <c r="J146" s="44" t="str">
        <f>IF(卡牌数值表!L146=0,"",卡牌数值表!L146)</f>
        <v/>
      </c>
      <c r="K146" s="44" t="str">
        <f>IF(卡牌数值表!M146=0,"",卡牌数值表!M146)</f>
        <v/>
      </c>
      <c r="L146" s="44">
        <f>IF(卡牌数值表!N146=0,"",卡牌数值表!N146)</f>
        <v>9.87</v>
      </c>
      <c r="M146" s="44">
        <f>IF(卡牌数值表!O146=0,"",卡牌数值表!O146)</f>
        <v>0.5</v>
      </c>
      <c r="N146" s="44">
        <f>IF(卡牌数值表!P146=0,"",卡牌数值表!P146)</f>
        <v>0.1</v>
      </c>
      <c r="O146" s="44">
        <f>IF(卡牌数值表!Q146=0,"",卡牌数值表!Q146)</f>
        <v>0.94</v>
      </c>
      <c r="P146" s="44">
        <f>IF(卡牌数值表!R146=0,"",卡牌数值表!R146)</f>
        <v>0.61</v>
      </c>
      <c r="Q146" s="44">
        <f>IF(卡牌数值表!S146=0,"",卡牌数值表!S146)</f>
        <v>5</v>
      </c>
      <c r="R146" s="44">
        <f>IF(OR(LEFT(B146,1)="1",LEFT(B146,1)="2"),卡牌数值表!H146,IF(AND(LEFT(B146,1)="4",C146&lt;&gt;5),卡牌数值表!H146,IF(LEFT(B146,1)="4","","")))</f>
        <v>200821</v>
      </c>
      <c r="S146" s="44">
        <f>IF(LEFT(B146,1)="1",IFERROR(INDEX(单位卡分表!K:K,MATCH(B146,单位卡分表!A:A,0)),"未找到"),IF(LEFT(B146,1)="2",IFERROR(INDEX(技能卡分表!K:K,MATCH(B146,技能卡分表!A:A,0)),"未找到"),IF(LEFT(B146,1)="3",IFERROR(INDEX('永久加成分表（废弃）'!K:K,MATCH(B146,'永久加成分表（废弃）'!A:A,0)),"未找到"),IF(LEFT(B146,1)="4",IFERROR(IF(INDEX(组件分表!D:D,MATCH(VALUE(LEFT(B146,4)),组件分表!A:A,0))=5,"",INDEX(组件分表!AB:AB,MATCH(VALUE(LEFT(B146,4)),组件分表!A:A,0))),"未找到"),"不匹配"))))</f>
        <v>0</v>
      </c>
      <c r="T146" s="44">
        <f>IF(LEFT(B146,1)="1",IFERROR(INDEX(单位卡分表!L:L,MATCH(B146,单位卡分表!A:A,0)),"未找到"),IF(LEFT(B146,1)="2",IFERROR(INDEX(技能卡分表!L:L,MATCH(B146,技能卡分表!A:A,0)),"未找到"),IF(LEFT(B146,1)="3",IFERROR(INDEX('永久加成分表（废弃）'!L:L,MATCH(B146,'永久加成分表（废弃）'!A:A,0)),"未找到"),IF(LEFT(B146,1)="4",IFERROR(IF(INDEX(组件分表!D:D,MATCH(VALUE(LEFT(B146,4)),组件分表!A:A,0))=5,"",INDEX(组件分表!AC:AC,MATCH(VALUE(LEFT(B146,4)),组件分表!A:A,0))),"未找到"),"不匹配"))))</f>
        <v>5</v>
      </c>
      <c r="U146" s="44"/>
      <c r="V146" s="44"/>
      <c r="W146" s="44" t="str">
        <f>IF(LEFT(B146,1)="1",IFERROR(IF(INDEX(单位卡分表!W:W,MATCH(B146,单位卡分表!A:A,0))=0,"",INDEX(单位卡分表!W:W,MATCH(B146,单位卡分表!A:A,0))),"未找到"),IF(LEFT(B146,1)="2",IFERROR(IF(INDEX(技能卡分表!W:W,MATCH(B146,技能卡分表!A:A,0))=0,"",INDEX(技能卡分表!W:W,MATCH(B146,技能卡分表!A:A,0))),"未找到"),IF(LEFT(B146,1)="3",IFERROR(IF(INDEX('永久加成分表（废弃）'!U:U,MATCH(B146,'永久加成分表（废弃）'!A:A,0))=0,"",INDEX('永久加成分表（废弃）'!U:U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X146" s="44" t="str">
        <f>IF(LEFT(B146,1)="1",IFERROR(IF(INDEX(单位卡分表!X:X,MATCH(B146,单位卡分表!A:A,0))=0,"",INDEX(单位卡分表!X:X,MATCH(B146,单位卡分表!A:A,0))),"未找到"),IF(LEFT(B146,1)="2",IFERROR(IF(INDEX(技能卡分表!X:X,MATCH(B146,技能卡分表!A:A,0))=0,"",INDEX(技能卡分表!X:X,MATCH(B146,技能卡分表!A:A,0))),"未找到"),IF(LEFT(B146,1)="3",IFERROR(IF(INDEX('永久加成分表（废弃）'!V:V,MATCH(B146,'永久加成分表（废弃）'!A:A,0))=0,"",INDEX('永久加成分表（废弃）'!V:V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Y146" s="44" t="str">
        <f>IF(LEFT(B146,1)="1",IFERROR(IF(INDEX(单位卡分表!Y:Y,MATCH(B146,单位卡分表!A:A,0))=0,"",INDEX(单位卡分表!Y:Y,MATCH(B146,单位卡分表!A:A,0))),"未找到"),IF(LEFT(B146,1)="2",IFERROR(IF(INDEX(技能卡分表!Y:Y,MATCH(B146,技能卡分表!A:A,0))=0,"",INDEX(技能卡分表!Y:Y,MATCH(B146,技能卡分表!A:A,0))),"未找到"),IF(LEFT(B146,1)="3",IFERROR(IF(INDEX('永久加成分表（废弃）'!W:W,MATCH(B146,'永久加成分表（废弃）'!A:A,0))=0,"",INDEX('永久加成分表（废弃）'!W:W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Z146" s="44" t="str">
        <f>IF(LEFT(B146,1)="1",IFERROR(IF(INDEX("",MATCH(B146,单位卡分表!A:A,0))=0,"",INDEX("",MATCH(B146,单位卡分表!A:A,0))),"未找到"),IF(LEFT(B146,1)="2",IFERROR(IF(INDEX(技能卡分表!Z:Z,MATCH(B146,技能卡分表!A:A,0))=0,"",INDEX(技能卡分表!Z:Z,MATCH(B146,技能卡分表!A:A,0))),"未找到"),IF(LEFT(B146,1)="3",IFERROR(IF(INDEX('永久加成分表（废弃）'!X:X,MATCH(B146,'永久加成分表（废弃）'!A:A,0))=0,"",INDEX('永久加成分表（废弃）'!X:X,MATCH(B146,'永久加成分表（废弃）'!A:A,0))),"未找到"),IF(LEFT(B146,1)="4",IFERROR(IF(INDEX(组件分表!U:U,MATCH(VALUE(LEFT(B146,4)),组件分表!A:A,0))=0,"",INDEX(组件分表!U:U,MATCH(VALUE(LEFT(B146,4)),组件分表!A:A,0))),"未找到"),"不匹配"))))</f>
        <v/>
      </c>
      <c r="AA146" s="44" t="str">
        <f>IF(LEFT(B146,1)="1",IFERROR(IF(INDEX("",MATCH(B146,单位卡分表!A:A,0))=0,"",INDEX("",MATCH(B146,单位卡分表!A:A,0))),"未找到"),IF(LEFT(B146,1)="2",IFERROR(IF(INDEX(技能卡分表!AA:AA,MATCH(B146,技能卡分表!A:A,0))=0,"",INDEX(技能卡分表!AA:AA,MATCH(B146,技能卡分表!A:A,0))),"未找到"),IF(LEFT(B146,1)="3",IFERROR(IF(INDEX("",MATCH(B146,'永久加成分表（废弃）'!A:A,0))=0,"",INDEX("",MATCH(B146,'永久加成分表（废弃）'!A:A,0))),"未找到"),IF(LEFT(B146,1)="4",IFERROR(IF(INDEX("",MATCH(VALUE(LEFT(B146,4)),组件分表!A:A,0))=0,"",INDEX("",MATCH(VALUE(LEFT(B146,4)),组件分表!A:A,0))),"未找到"),"不匹配"))))</f>
        <v/>
      </c>
      <c r="AB146" s="44">
        <f>IF(LEFT(B146,1)="1",IFERROR(INDEX(单位卡分表!I:I,MATCH(B146,单位卡分表!A:A,0)),"未找到"),IF(LEFT(B146,1)="2",IFERROR(INDEX(技能卡分表!I:I,MATCH(B146,技能卡分表!A:A,0)),"未找到"),IF(LEFT(B146,1)="3",IFERROR(INDEX('永久加成分表（废弃）'!I:I,MATCH(B146,'永久加成分表（废弃）'!A:A,0)),"未找到"),IF(LEFT(B146,1)="4",IFERROR(INDEX(组件分表!I:I,MATCH(VALUE(LEFT(B146,4)),组件分表!A:A,0)),"未找到"),"不匹配"))))</f>
        <v>3</v>
      </c>
      <c r="AC146" s="44" t="str">
        <f>IF(LEFT(B146,1)="1",IF(INDEX(单位卡分表!N:N,MATCH(B146,单位卡分表!A:A,0))=0,"",INDEX(单位卡分表!N:N,MATCH(B146,单位卡分表!A:A,0))),IF(AND(LEFT(B146,1)="4",C146=5),B146*100+1,""))</f>
        <v/>
      </c>
    </row>
    <row r="147" spans="1:29">
      <c r="A147" s="44" t="str">
        <f>IF(卡牌数值表!D147=0,"",卡牌数值表!D147)</f>
        <v/>
      </c>
      <c r="B147" s="44">
        <f>卡牌数值表!C147</f>
        <v>20083</v>
      </c>
      <c r="C147" s="44">
        <f>IF(LEFT(B147,1)="1",IFERROR(INDEX(单位卡分表!C:C,MATCH(B147,单位卡分表!A:A,0)),"未找到"),IF(LEFT(B147,1)="2",IFERROR(INDEX(技能卡分表!C:C,MATCH(B147,技能卡分表!A:A,0)),"未找到"),IF(LEFT(B147,1)="3",IFERROR(INDEX('永久加成分表（废弃）'!C:C,MATCH(B147,'永久加成分表（废弃）'!A:A,0)),"未找到"),IF(LEFT(B147,1)="4",IFERROR(INDEX(组件分表!D:D,MATCH(VALUE(LEFT(B147,4)),组件分表!A:A,0)),"未找到"),"不匹配"))))</f>
        <v>2</v>
      </c>
      <c r="D147" s="44">
        <f>IF(LEFT(B147,1)="1",IFERROR(INDEX(单位卡分表!E:E,MATCH(B147,单位卡分表!A:A,0)),"未找到"),IF(LEFT(B147,1)="2",IFERROR(INDEX(技能卡分表!E:E,MATCH(B147,技能卡分表!A:A,0)),"未找到"),IF(LEFT(B147,1)="3",IFERROR(INDEX('永久加成分表（废弃）'!E:E,MATCH(B147,'永久加成分表（废弃）'!A:A,0)),"未找到"),IF(LEFT(B147,1)="4",IFERROR(IF(INDEX(组件分表!D:D,MATCH(VALUE(LEFT(B147,4)),组件分表!A:A,0))=5,"",INDEX(组件分表!Y:Y,MATCH(VALUE(LEFT(B147,4)),组件分表!A:A,0))),"未找到"),"不匹配"))))</f>
        <v>1</v>
      </c>
      <c r="E147" s="44">
        <f t="shared" si="2"/>
        <v>83</v>
      </c>
      <c r="F147" s="44">
        <f>IF(LEFT(B147,1)="1",IFERROR(INDEX(单位卡分表!AL:AL,MATCH(B147,单位卡分表!A:A,0)),"未找到"),IF(LEFT(B147,1)="2",IFERROR(INDEX(技能卡分表!AJ:AJ,MATCH(B147,技能卡分表!A:A,0)),"未找到"),IF(LEFT(B147,1)="3",IFERROR(INDEX('永久加成分表（废弃）'!AC:AC,MATCH(B147,'永久加成分表（废弃）'!A:A,0)),"未找到"),IF(LEFT(B147,1)="4",IFERROR(IF(INDEX(组件分表!D:D,MATCH(VALUE(LEFT(B147,4)),组件分表!A:A,0))=5,"",INDEX(组件分表!Z:Z,MATCH(VALUE(LEFT(B147,4)),组件分表!A:A,0))),"未找到"),"不匹配"))))</f>
        <v>0</v>
      </c>
      <c r="G147" s="44">
        <f>IF(LEFT($B147,1)="1",IFERROR(INDEX(单位卡分表!F:F,MATCH($B147,单位卡分表!A:A,0)),"未找到"),IF(LEFT($B147,1)="2",IFERROR(INDEX(技能卡分表!F:F,MATCH($B147,技能卡分表!A:A,0)),"未找到"),IF(LEFT($B147,1)="3",IFERROR(INDEX('永久加成分表（废弃）'!F:F,MATCH($B147,'永久加成分表（废弃）'!A:A,0)),"未找到"),IF(LEFT($B147,1)="4",IFERROR(IF(INDEX(组件分表!D:D,MATCH(VALUE(LEFT($B147,4)),组件分表!A:A,0))=5,"",INDEX(组件分表!AA:AA,MATCH(VALUE(LEFT($B147,4)),组件分表!A:A,0))),"未找到"),"不匹配"))))</f>
        <v>1</v>
      </c>
      <c r="H147" s="44">
        <f>IF(LEFT($B147,1)="1",IFERROR(INDEX(单位卡分表!H:H,MATCH($B147,单位卡分表!A:A,0)),"未找到"),IF(LEFT($B147,1)="2",IFERROR(INDEX(技能卡分表!H:H,MATCH($B147,技能卡分表!A:A,0)),"未找到"),IF(LEFT($B147,1)="3",IFERROR(INDEX('永久加成分表（废弃）'!H:H,MATCH($B147,'永久加成分表（废弃）'!A:A,0)),"未找到"),IF(LEFT($B147,1)="4",RIGHT($B147,1),"不匹配"))))</f>
        <v>5</v>
      </c>
      <c r="I147" s="44">
        <f>卡牌数值表!J147</f>
        <v>6</v>
      </c>
      <c r="J147" s="44" t="str">
        <f>IF(卡牌数值表!L147=0,"",卡牌数值表!L147)</f>
        <v/>
      </c>
      <c r="K147" s="44" t="str">
        <f>IF(卡牌数值表!M147=0,"",卡牌数值表!M147)</f>
        <v/>
      </c>
      <c r="L147" s="44">
        <f>IF(卡牌数值表!N147=0,"",卡牌数值表!N147)</f>
        <v>9.87</v>
      </c>
      <c r="M147" s="44">
        <f>IF(卡牌数值表!O147=0,"",卡牌数值表!O147)</f>
        <v>0.5</v>
      </c>
      <c r="N147" s="44">
        <f>IF(卡牌数值表!P147=0,"",卡牌数值表!P147)</f>
        <v>0.1</v>
      </c>
      <c r="O147" s="44">
        <f>IF(卡牌数值表!Q147=0,"",卡牌数值表!Q147)</f>
        <v>0.94</v>
      </c>
      <c r="P147" s="44">
        <f>IF(卡牌数值表!R147=0,"",卡牌数值表!R147)</f>
        <v>0.61</v>
      </c>
      <c r="Q147" s="44">
        <f>IF(卡牌数值表!S147=0,"",卡牌数值表!S147)</f>
        <v>5</v>
      </c>
      <c r="R147" s="44">
        <f>IF(OR(LEFT(B147,1)="1",LEFT(B147,1)="2"),卡牌数值表!H147,IF(AND(LEFT(B147,1)="4",C147&lt;&gt;5),卡牌数值表!H147,IF(LEFT(B147,1)="4","","")))</f>
        <v>200831</v>
      </c>
      <c r="S147" s="44">
        <f>IF(LEFT(B147,1)="1",IFERROR(INDEX(单位卡分表!K:K,MATCH(B147,单位卡分表!A:A,0)),"未找到"),IF(LEFT(B147,1)="2",IFERROR(INDEX(技能卡分表!K:K,MATCH(B147,技能卡分表!A:A,0)),"未找到"),IF(LEFT(B147,1)="3",IFERROR(INDEX('永久加成分表（废弃）'!K:K,MATCH(B147,'永久加成分表（废弃）'!A:A,0)),"未找到"),IF(LEFT(B147,1)="4",IFERROR(IF(INDEX(组件分表!D:D,MATCH(VALUE(LEFT(B147,4)),组件分表!A:A,0))=5,"",INDEX(组件分表!AB:AB,MATCH(VALUE(LEFT(B147,4)),组件分表!A:A,0))),"未找到"),"不匹配"))))</f>
        <v>0</v>
      </c>
      <c r="T147" s="44">
        <f>IF(LEFT(B147,1)="1",IFERROR(INDEX(单位卡分表!L:L,MATCH(B147,单位卡分表!A:A,0)),"未找到"),IF(LEFT(B147,1)="2",IFERROR(INDEX(技能卡分表!L:L,MATCH(B147,技能卡分表!A:A,0)),"未找到"),IF(LEFT(B147,1)="3",IFERROR(INDEX('永久加成分表（废弃）'!L:L,MATCH(B147,'永久加成分表（废弃）'!A:A,0)),"未找到"),IF(LEFT(B147,1)="4",IFERROR(IF(INDEX(组件分表!D:D,MATCH(VALUE(LEFT(B147,4)),组件分表!A:A,0))=5,"",INDEX(组件分表!AC:AC,MATCH(VALUE(LEFT(B147,4)),组件分表!A:A,0))),"未找到"),"不匹配"))))</f>
        <v>2</v>
      </c>
      <c r="U147" s="44"/>
      <c r="V147" s="44"/>
      <c r="W147" s="44" t="str">
        <f>IF(LEFT(B147,1)="1",IFERROR(IF(INDEX(单位卡分表!W:W,MATCH(B147,单位卡分表!A:A,0))=0,"",INDEX(单位卡分表!W:W,MATCH(B147,单位卡分表!A:A,0))),"未找到"),IF(LEFT(B147,1)="2",IFERROR(IF(INDEX(技能卡分表!W:W,MATCH(B147,技能卡分表!A:A,0))=0,"",INDEX(技能卡分表!W:W,MATCH(B147,技能卡分表!A:A,0))),"未找到"),IF(LEFT(B147,1)="3",IFERROR(IF(INDEX('永久加成分表（废弃）'!U:U,MATCH(B147,'永久加成分表（废弃）'!A:A,0))=0,"",INDEX('永久加成分表（废弃）'!U:U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X147" s="44" t="str">
        <f>IF(LEFT(B147,1)="1",IFERROR(IF(INDEX(单位卡分表!X:X,MATCH(B147,单位卡分表!A:A,0))=0,"",INDEX(单位卡分表!X:X,MATCH(B147,单位卡分表!A:A,0))),"未找到"),IF(LEFT(B147,1)="2",IFERROR(IF(INDEX(技能卡分表!X:X,MATCH(B147,技能卡分表!A:A,0))=0,"",INDEX(技能卡分表!X:X,MATCH(B147,技能卡分表!A:A,0))),"未找到"),IF(LEFT(B147,1)="3",IFERROR(IF(INDEX('永久加成分表（废弃）'!V:V,MATCH(B147,'永久加成分表（废弃）'!A:A,0))=0,"",INDEX('永久加成分表（废弃）'!V:V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Y147" s="44" t="str">
        <f>IF(LEFT(B147,1)="1",IFERROR(IF(INDEX(单位卡分表!Y:Y,MATCH(B147,单位卡分表!A:A,0))=0,"",INDEX(单位卡分表!Y:Y,MATCH(B147,单位卡分表!A:A,0))),"未找到"),IF(LEFT(B147,1)="2",IFERROR(IF(INDEX(技能卡分表!Y:Y,MATCH(B147,技能卡分表!A:A,0))=0,"",INDEX(技能卡分表!Y:Y,MATCH(B147,技能卡分表!A:A,0))),"未找到"),IF(LEFT(B147,1)="3",IFERROR(IF(INDEX('永久加成分表（废弃）'!W:W,MATCH(B147,'永久加成分表（废弃）'!A:A,0))=0,"",INDEX('永久加成分表（废弃）'!W:W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Z147" s="44" t="str">
        <f>IF(LEFT(B147,1)="1",IFERROR(IF(INDEX("",MATCH(B147,单位卡分表!A:A,0))=0,"",INDEX("",MATCH(B147,单位卡分表!A:A,0))),"未找到"),IF(LEFT(B147,1)="2",IFERROR(IF(INDEX(技能卡分表!Z:Z,MATCH(B147,技能卡分表!A:A,0))=0,"",INDEX(技能卡分表!Z:Z,MATCH(B147,技能卡分表!A:A,0))),"未找到"),IF(LEFT(B147,1)="3",IFERROR(IF(INDEX('永久加成分表（废弃）'!X:X,MATCH(B147,'永久加成分表（废弃）'!A:A,0))=0,"",INDEX('永久加成分表（废弃）'!X:X,MATCH(B147,'永久加成分表（废弃）'!A:A,0))),"未找到"),IF(LEFT(B147,1)="4",IFERROR(IF(INDEX(组件分表!U:U,MATCH(VALUE(LEFT(B147,4)),组件分表!A:A,0))=0,"",INDEX(组件分表!U:U,MATCH(VALUE(LEFT(B147,4)),组件分表!A:A,0))),"未找到"),"不匹配"))))</f>
        <v/>
      </c>
      <c r="AA147" s="44" t="str">
        <f>IF(LEFT(B147,1)="1",IFERROR(IF(INDEX("",MATCH(B147,单位卡分表!A:A,0))=0,"",INDEX("",MATCH(B147,单位卡分表!A:A,0))),"未找到"),IF(LEFT(B147,1)="2",IFERROR(IF(INDEX(技能卡分表!AA:AA,MATCH(B147,技能卡分表!A:A,0))=0,"",INDEX(技能卡分表!AA:AA,MATCH(B147,技能卡分表!A:A,0))),"未找到"),IF(LEFT(B147,1)="3",IFERROR(IF(INDEX("",MATCH(B147,'永久加成分表（废弃）'!A:A,0))=0,"",INDEX("",MATCH(B147,'永久加成分表（废弃）'!A:A,0))),"未找到"),IF(LEFT(B147,1)="4",IFERROR(IF(INDEX("",MATCH(VALUE(LEFT(B147,4)),组件分表!A:A,0))=0,"",INDEX("",MATCH(VALUE(LEFT(B147,4)),组件分表!A:A,0))),"未找到"),"不匹配"))))</f>
        <v/>
      </c>
      <c r="AB147" s="44">
        <f>IF(LEFT(B147,1)="1",IFERROR(INDEX(单位卡分表!I:I,MATCH(B147,单位卡分表!A:A,0)),"未找到"),IF(LEFT(B147,1)="2",IFERROR(INDEX(技能卡分表!I:I,MATCH(B147,技能卡分表!A:A,0)),"未找到"),IF(LEFT(B147,1)="3",IFERROR(INDEX('永久加成分表（废弃）'!I:I,MATCH(B147,'永久加成分表（废弃）'!A:A,0)),"未找到"),IF(LEFT(B147,1)="4",IFERROR(INDEX(组件分表!I:I,MATCH(VALUE(LEFT(B147,4)),组件分表!A:A,0)),"未找到"),"不匹配"))))</f>
        <v>3</v>
      </c>
      <c r="AC147" s="44" t="str">
        <f>IF(LEFT(B147,1)="1",IF(INDEX(单位卡分表!N:N,MATCH(B147,单位卡分表!A:A,0))=0,"",INDEX(单位卡分表!N:N,MATCH(B147,单位卡分表!A:A,0))),IF(AND(LEFT(B147,1)="4",C147=5),B147*100+1,""))</f>
        <v/>
      </c>
    </row>
    <row r="148" spans="1:29">
      <c r="A148" s="44" t="str">
        <f>IF(卡牌数值表!D148=0,"",卡牌数值表!D148)</f>
        <v/>
      </c>
      <c r="B148" s="44">
        <f>卡牌数值表!C148</f>
        <v>20084</v>
      </c>
      <c r="C148" s="44">
        <f>IF(LEFT(B148,1)="1",IFERROR(INDEX(单位卡分表!C:C,MATCH(B148,单位卡分表!A:A,0)),"未找到"),IF(LEFT(B148,1)="2",IFERROR(INDEX(技能卡分表!C:C,MATCH(B148,技能卡分表!A:A,0)),"未找到"),IF(LEFT(B148,1)="3",IFERROR(INDEX('永久加成分表（废弃）'!C:C,MATCH(B148,'永久加成分表（废弃）'!A:A,0)),"未找到"),IF(LEFT(B148,1)="4",IFERROR(INDEX(组件分表!D:D,MATCH(VALUE(LEFT(B148,4)),组件分表!A:A,0)),"未找到"),"不匹配"))))</f>
        <v>2</v>
      </c>
      <c r="D148" s="44">
        <f>IF(LEFT(B148,1)="1",IFERROR(INDEX(单位卡分表!E:E,MATCH(B148,单位卡分表!A:A,0)),"未找到"),IF(LEFT(B148,1)="2",IFERROR(INDEX(技能卡分表!E:E,MATCH(B148,技能卡分表!A:A,0)),"未找到"),IF(LEFT(B148,1)="3",IFERROR(INDEX('永久加成分表（废弃）'!E:E,MATCH(B148,'永久加成分表（废弃）'!A:A,0)),"未找到"),IF(LEFT(B148,1)="4",IFERROR(IF(INDEX(组件分表!D:D,MATCH(VALUE(LEFT(B148,4)),组件分表!A:A,0))=5,"",INDEX(组件分表!Y:Y,MATCH(VALUE(LEFT(B148,4)),组件分表!A:A,0))),"未找到"),"不匹配"))))</f>
        <v>1</v>
      </c>
      <c r="E148" s="44">
        <f t="shared" si="2"/>
        <v>84</v>
      </c>
      <c r="F148" s="44">
        <f>IF(LEFT(B148,1)="1",IFERROR(INDEX(单位卡分表!AL:AL,MATCH(B148,单位卡分表!A:A,0)),"未找到"),IF(LEFT(B148,1)="2",IFERROR(INDEX(技能卡分表!AJ:AJ,MATCH(B148,技能卡分表!A:A,0)),"未找到"),IF(LEFT(B148,1)="3",IFERROR(INDEX('永久加成分表（废弃）'!AC:AC,MATCH(B148,'永久加成分表（废弃）'!A:A,0)),"未找到"),IF(LEFT(B148,1)="4",IFERROR(IF(INDEX(组件分表!D:D,MATCH(VALUE(LEFT(B148,4)),组件分表!A:A,0))=5,"",INDEX(组件分表!Z:Z,MATCH(VALUE(LEFT(B148,4)),组件分表!A:A,0))),"未找到"),"不匹配"))))</f>
        <v>0</v>
      </c>
      <c r="G148" s="44">
        <f>IF(LEFT($B148,1)="1",IFERROR(INDEX(单位卡分表!F:F,MATCH($B148,单位卡分表!A:A,0)),"未找到"),IF(LEFT($B148,1)="2",IFERROR(INDEX(技能卡分表!F:F,MATCH($B148,技能卡分表!A:A,0)),"未找到"),IF(LEFT($B148,1)="3",IFERROR(INDEX('永久加成分表（废弃）'!F:F,MATCH($B148,'永久加成分表（废弃）'!A:A,0)),"未找到"),IF(LEFT($B148,1)="4",IFERROR(IF(INDEX(组件分表!D:D,MATCH(VALUE(LEFT($B148,4)),组件分表!A:A,0))=5,"",INDEX(组件分表!AA:AA,MATCH(VALUE(LEFT($B148,4)),组件分表!A:A,0))),"未找到"),"不匹配"))))</f>
        <v>1</v>
      </c>
      <c r="H148" s="44">
        <f>IF(LEFT($B148,1)="1",IFERROR(INDEX(单位卡分表!H:H,MATCH($B148,单位卡分表!A:A,0)),"未找到"),IF(LEFT($B148,1)="2",IFERROR(INDEX(技能卡分表!H:H,MATCH($B148,技能卡分表!A:A,0)),"未找到"),IF(LEFT($B148,1)="3",IFERROR(INDEX('永久加成分表（废弃）'!H:H,MATCH($B148,'永久加成分表（废弃）'!A:A,0)),"未找到"),IF(LEFT($B148,1)="4",RIGHT($B148,1),"不匹配"))))</f>
        <v>4</v>
      </c>
      <c r="I148" s="44">
        <f>卡牌数值表!J148</f>
        <v>4</v>
      </c>
      <c r="J148" s="44" t="str">
        <f>IF(卡牌数值表!L148=0,"",卡牌数值表!L148)</f>
        <v/>
      </c>
      <c r="K148" s="44" t="str">
        <f>IF(卡牌数值表!M148=0,"",卡牌数值表!M148)</f>
        <v/>
      </c>
      <c r="L148" s="44">
        <f>IF(卡牌数值表!N148=0,"",卡牌数值表!N148)</f>
        <v>9.87</v>
      </c>
      <c r="M148" s="44">
        <f>IF(卡牌数值表!O148=0,"",卡牌数值表!O148)</f>
        <v>0.5</v>
      </c>
      <c r="N148" s="44">
        <f>IF(卡牌数值表!P148=0,"",卡牌数值表!P148)</f>
        <v>0.1</v>
      </c>
      <c r="O148" s="44">
        <f>IF(卡牌数值表!Q148=0,"",卡牌数值表!Q148)</f>
        <v>0.94</v>
      </c>
      <c r="P148" s="44">
        <f>IF(卡牌数值表!R148=0,"",卡牌数值表!R148)</f>
        <v>0.61</v>
      </c>
      <c r="Q148" s="44">
        <f>IF(卡牌数值表!S148=0,"",卡牌数值表!S148)</f>
        <v>5</v>
      </c>
      <c r="R148" s="44">
        <f>IF(OR(LEFT(B148,1)="1",LEFT(B148,1)="2"),卡牌数值表!H148,IF(AND(LEFT(B148,1)="4",C148&lt;&gt;5),卡牌数值表!H148,IF(LEFT(B148,1)="4","","")))</f>
        <v>200841</v>
      </c>
      <c r="S148" s="44">
        <f>IF(LEFT(B148,1)="1",IFERROR(INDEX(单位卡分表!K:K,MATCH(B148,单位卡分表!A:A,0)),"未找到"),IF(LEFT(B148,1)="2",IFERROR(INDEX(技能卡分表!K:K,MATCH(B148,技能卡分表!A:A,0)),"未找到"),IF(LEFT(B148,1)="3",IFERROR(INDEX('永久加成分表（废弃）'!K:K,MATCH(B148,'永久加成分表（废弃）'!A:A,0)),"未找到"),IF(LEFT(B148,1)="4",IFERROR(IF(INDEX(组件分表!D:D,MATCH(VALUE(LEFT(B148,4)),组件分表!A:A,0))=5,"",INDEX(组件分表!AB:AB,MATCH(VALUE(LEFT(B148,4)),组件分表!A:A,0))),"未找到"),"不匹配"))))</f>
        <v>0</v>
      </c>
      <c r="T148" s="44">
        <f>IF(LEFT(B148,1)="1",IFERROR(INDEX(单位卡分表!L:L,MATCH(B148,单位卡分表!A:A,0)),"未找到"),IF(LEFT(B148,1)="2",IFERROR(INDEX(技能卡分表!L:L,MATCH(B148,技能卡分表!A:A,0)),"未找到"),IF(LEFT(B148,1)="3",IFERROR(INDEX('永久加成分表（废弃）'!L:L,MATCH(B148,'永久加成分表（废弃）'!A:A,0)),"未找到"),IF(LEFT(B148,1)="4",IFERROR(IF(INDEX(组件分表!D:D,MATCH(VALUE(LEFT(B148,4)),组件分表!A:A,0))=5,"",INDEX(组件分表!AC:AC,MATCH(VALUE(LEFT(B148,4)),组件分表!A:A,0))),"未找到"),"不匹配"))))</f>
        <v>5</v>
      </c>
      <c r="U148" s="44"/>
      <c r="V148" s="44"/>
      <c r="W148" s="44" t="str">
        <f>IF(LEFT(B148,1)="1",IFERROR(IF(INDEX(单位卡分表!W:W,MATCH(B148,单位卡分表!A:A,0))=0,"",INDEX(单位卡分表!W:W,MATCH(B148,单位卡分表!A:A,0))),"未找到"),IF(LEFT(B148,1)="2",IFERROR(IF(INDEX(技能卡分表!W:W,MATCH(B148,技能卡分表!A:A,0))=0,"",INDEX(技能卡分表!W:W,MATCH(B148,技能卡分表!A:A,0))),"未找到"),IF(LEFT(B148,1)="3",IFERROR(IF(INDEX('永久加成分表（废弃）'!U:U,MATCH(B148,'永久加成分表（废弃）'!A:A,0))=0,"",INDEX('永久加成分表（废弃）'!U:U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X148" s="44" t="str">
        <f>IF(LEFT(B148,1)="1",IFERROR(IF(INDEX(单位卡分表!X:X,MATCH(B148,单位卡分表!A:A,0))=0,"",INDEX(单位卡分表!X:X,MATCH(B148,单位卡分表!A:A,0))),"未找到"),IF(LEFT(B148,1)="2",IFERROR(IF(INDEX(技能卡分表!X:X,MATCH(B148,技能卡分表!A:A,0))=0,"",INDEX(技能卡分表!X:X,MATCH(B148,技能卡分表!A:A,0))),"未找到"),IF(LEFT(B148,1)="3",IFERROR(IF(INDEX('永久加成分表（废弃）'!V:V,MATCH(B148,'永久加成分表（废弃）'!A:A,0))=0,"",INDEX('永久加成分表（废弃）'!V:V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Y148" s="44" t="str">
        <f>IF(LEFT(B148,1)="1",IFERROR(IF(INDEX(单位卡分表!Y:Y,MATCH(B148,单位卡分表!A:A,0))=0,"",INDEX(单位卡分表!Y:Y,MATCH(B148,单位卡分表!A:A,0))),"未找到"),IF(LEFT(B148,1)="2",IFERROR(IF(INDEX(技能卡分表!Y:Y,MATCH(B148,技能卡分表!A:A,0))=0,"",INDEX(技能卡分表!Y:Y,MATCH(B148,技能卡分表!A:A,0))),"未找到"),IF(LEFT(B148,1)="3",IFERROR(IF(INDEX('永久加成分表（废弃）'!W:W,MATCH(B148,'永久加成分表（废弃）'!A:A,0))=0,"",INDEX('永久加成分表（废弃）'!W:W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Z148" s="44" t="str">
        <f>IF(LEFT(B148,1)="1",IFERROR(IF(INDEX("",MATCH(B148,单位卡分表!A:A,0))=0,"",INDEX("",MATCH(B148,单位卡分表!A:A,0))),"未找到"),IF(LEFT(B148,1)="2",IFERROR(IF(INDEX(技能卡分表!Z:Z,MATCH(B148,技能卡分表!A:A,0))=0,"",INDEX(技能卡分表!Z:Z,MATCH(B148,技能卡分表!A:A,0))),"未找到"),IF(LEFT(B148,1)="3",IFERROR(IF(INDEX('永久加成分表（废弃）'!X:X,MATCH(B148,'永久加成分表（废弃）'!A:A,0))=0,"",INDEX('永久加成分表（废弃）'!X:X,MATCH(B148,'永久加成分表（废弃）'!A:A,0))),"未找到"),IF(LEFT(B148,1)="4",IFERROR(IF(INDEX(组件分表!U:U,MATCH(VALUE(LEFT(B148,4)),组件分表!A:A,0))=0,"",INDEX(组件分表!U:U,MATCH(VALUE(LEFT(B148,4)),组件分表!A:A,0))),"未找到"),"不匹配"))))</f>
        <v/>
      </c>
      <c r="AA148" s="44" t="str">
        <f>IF(LEFT(B148,1)="1",IFERROR(IF(INDEX("",MATCH(B148,单位卡分表!A:A,0))=0,"",INDEX("",MATCH(B148,单位卡分表!A:A,0))),"未找到"),IF(LEFT(B148,1)="2",IFERROR(IF(INDEX(技能卡分表!AA:AA,MATCH(B148,技能卡分表!A:A,0))=0,"",INDEX(技能卡分表!AA:AA,MATCH(B148,技能卡分表!A:A,0))),"未找到"),IF(LEFT(B148,1)="3",IFERROR(IF(INDEX("",MATCH(B148,'永久加成分表（废弃）'!A:A,0))=0,"",INDEX("",MATCH(B148,'永久加成分表（废弃）'!A:A,0))),"未找到"),IF(LEFT(B148,1)="4",IFERROR(IF(INDEX("",MATCH(VALUE(LEFT(B148,4)),组件分表!A:A,0))=0,"",INDEX("",MATCH(VALUE(LEFT(B148,4)),组件分表!A:A,0))),"未找到"),"不匹配"))))</f>
        <v/>
      </c>
      <c r="AB148" s="44">
        <f>IF(LEFT(B148,1)="1",IFERROR(INDEX(单位卡分表!I:I,MATCH(B148,单位卡分表!A:A,0)),"未找到"),IF(LEFT(B148,1)="2",IFERROR(INDEX(技能卡分表!I:I,MATCH(B148,技能卡分表!A:A,0)),"未找到"),IF(LEFT(B148,1)="3",IFERROR(INDEX('永久加成分表（废弃）'!I:I,MATCH(B148,'永久加成分表（废弃）'!A:A,0)),"未找到"),IF(LEFT(B148,1)="4",IFERROR(INDEX(组件分表!I:I,MATCH(VALUE(LEFT(B148,4)),组件分表!A:A,0)),"未找到"),"不匹配"))))</f>
        <v>3</v>
      </c>
      <c r="AC148" s="44" t="str">
        <f>IF(LEFT(B148,1)="1",IF(INDEX(单位卡分表!N:N,MATCH(B148,单位卡分表!A:A,0))=0,"",INDEX(单位卡分表!N:N,MATCH(B148,单位卡分表!A:A,0))),IF(AND(LEFT(B148,1)="4",C148=5),B148*100+1,""))</f>
        <v/>
      </c>
    </row>
    <row r="149" spans="1:29">
      <c r="A149" s="44" t="str">
        <f>IF(卡牌数值表!D149=0,"",卡牌数值表!D149)</f>
        <v/>
      </c>
      <c r="B149" s="44">
        <f>卡牌数值表!C149</f>
        <v>20085</v>
      </c>
      <c r="C149" s="44">
        <f>IF(LEFT(B149,1)="1",IFERROR(INDEX(单位卡分表!C:C,MATCH(B149,单位卡分表!A:A,0)),"未找到"),IF(LEFT(B149,1)="2",IFERROR(INDEX(技能卡分表!C:C,MATCH(B149,技能卡分表!A:A,0)),"未找到"),IF(LEFT(B149,1)="3",IFERROR(INDEX('永久加成分表（废弃）'!C:C,MATCH(B149,'永久加成分表（废弃）'!A:A,0)),"未找到"),IF(LEFT(B149,1)="4",IFERROR(INDEX(组件分表!D:D,MATCH(VALUE(LEFT(B149,4)),组件分表!A:A,0)),"未找到"),"不匹配"))))</f>
        <v>2</v>
      </c>
      <c r="D149" s="44">
        <f>IF(LEFT(B149,1)="1",IFERROR(INDEX(单位卡分表!E:E,MATCH(B149,单位卡分表!A:A,0)),"未找到"),IF(LEFT(B149,1)="2",IFERROR(INDEX(技能卡分表!E:E,MATCH(B149,技能卡分表!A:A,0)),"未找到"),IF(LEFT(B149,1)="3",IFERROR(INDEX('永久加成分表（废弃）'!E:E,MATCH(B149,'永久加成分表（废弃）'!A:A,0)),"未找到"),IF(LEFT(B149,1)="4",IFERROR(IF(INDEX(组件分表!D:D,MATCH(VALUE(LEFT(B149,4)),组件分表!A:A,0))=5,"",INDEX(组件分表!Y:Y,MATCH(VALUE(LEFT(B149,4)),组件分表!A:A,0))),"未找到"),"不匹配"))))</f>
        <v>1</v>
      </c>
      <c r="E149" s="44">
        <f t="shared" si="2"/>
        <v>85</v>
      </c>
      <c r="F149" s="44">
        <f>IF(LEFT(B149,1)="1",IFERROR(INDEX(单位卡分表!AL:AL,MATCH(B149,单位卡分表!A:A,0)),"未找到"),IF(LEFT(B149,1)="2",IFERROR(INDEX(技能卡分表!AJ:AJ,MATCH(B149,技能卡分表!A:A,0)),"未找到"),IF(LEFT(B149,1)="3",IFERROR(INDEX('永久加成分表（废弃）'!AC:AC,MATCH(B149,'永久加成分表（废弃）'!A:A,0)),"未找到"),IF(LEFT(B149,1)="4",IFERROR(IF(INDEX(组件分表!D:D,MATCH(VALUE(LEFT(B149,4)),组件分表!A:A,0))=5,"",INDEX(组件分表!Z:Z,MATCH(VALUE(LEFT(B149,4)),组件分表!A:A,0))),"未找到"),"不匹配"))))</f>
        <v>0</v>
      </c>
      <c r="G149" s="44">
        <f>IF(LEFT($B149,1)="1",IFERROR(INDEX(单位卡分表!F:F,MATCH($B149,单位卡分表!A:A,0)),"未找到"),IF(LEFT($B149,1)="2",IFERROR(INDEX(技能卡分表!F:F,MATCH($B149,技能卡分表!A:A,0)),"未找到"),IF(LEFT($B149,1)="3",IFERROR(INDEX('永久加成分表（废弃）'!F:F,MATCH($B149,'永久加成分表（废弃）'!A:A,0)),"未找到"),IF(LEFT($B149,1)="4",IFERROR(IF(INDEX(组件分表!D:D,MATCH(VALUE(LEFT($B149,4)),组件分表!A:A,0))=5,"",INDEX(组件分表!AA:AA,MATCH(VALUE(LEFT($B149,4)),组件分表!A:A,0))),"未找到"),"不匹配"))))</f>
        <v>1</v>
      </c>
      <c r="H149" s="44">
        <f>IF(LEFT($B149,1)="1",IFERROR(INDEX(单位卡分表!H:H,MATCH($B149,单位卡分表!A:A,0)),"未找到"),IF(LEFT($B149,1)="2",IFERROR(INDEX(技能卡分表!H:H,MATCH($B149,技能卡分表!A:A,0)),"未找到"),IF(LEFT($B149,1)="3",IFERROR(INDEX('永久加成分表（废弃）'!H:H,MATCH($B149,'永久加成分表（废弃）'!A:A,0)),"未找到"),IF(LEFT($B149,1)="4",RIGHT($B149,1),"不匹配"))))</f>
        <v>2</v>
      </c>
      <c r="I149" s="44">
        <f>卡牌数值表!J149</f>
        <v>5</v>
      </c>
      <c r="J149" s="44" t="str">
        <f>IF(卡牌数值表!L149=0,"",卡牌数值表!L149)</f>
        <v/>
      </c>
      <c r="K149" s="44" t="str">
        <f>IF(卡牌数值表!M149=0,"",卡牌数值表!M149)</f>
        <v/>
      </c>
      <c r="L149" s="44">
        <f>IF(卡牌数值表!N149=0,"",卡牌数值表!N149)</f>
        <v>9.87</v>
      </c>
      <c r="M149" s="44">
        <f>IF(卡牌数值表!O149=0,"",卡牌数值表!O149)</f>
        <v>0.5</v>
      </c>
      <c r="N149" s="44">
        <f>IF(卡牌数值表!P149=0,"",卡牌数值表!P149)</f>
        <v>0.1</v>
      </c>
      <c r="O149" s="44">
        <f>IF(卡牌数值表!Q149=0,"",卡牌数值表!Q149)</f>
        <v>0.94</v>
      </c>
      <c r="P149" s="44">
        <f>IF(卡牌数值表!R149=0,"",卡牌数值表!R149)</f>
        <v>0.61</v>
      </c>
      <c r="Q149" s="44">
        <f>IF(卡牌数值表!S149=0,"",卡牌数值表!S149)</f>
        <v>5</v>
      </c>
      <c r="R149" s="44">
        <f>IF(OR(LEFT(B149,1)="1",LEFT(B149,1)="2"),卡牌数值表!H149,IF(AND(LEFT(B149,1)="4",C149&lt;&gt;5),卡牌数值表!H149,IF(LEFT(B149,1)="4","","")))</f>
        <v>200851</v>
      </c>
      <c r="S149" s="44">
        <f>IF(LEFT(B149,1)="1",IFERROR(INDEX(单位卡分表!K:K,MATCH(B149,单位卡分表!A:A,0)),"未找到"),IF(LEFT(B149,1)="2",IFERROR(INDEX(技能卡分表!K:K,MATCH(B149,技能卡分表!A:A,0)),"未找到"),IF(LEFT(B149,1)="3",IFERROR(INDEX('永久加成分表（废弃）'!K:K,MATCH(B149,'永久加成分表（废弃）'!A:A,0)),"未找到"),IF(LEFT(B149,1)="4",IFERROR(IF(INDEX(组件分表!D:D,MATCH(VALUE(LEFT(B149,4)),组件分表!A:A,0))=5,"",INDEX(组件分表!AB:AB,MATCH(VALUE(LEFT(B149,4)),组件分表!A:A,0))),"未找到"),"不匹配"))))</f>
        <v>0</v>
      </c>
      <c r="T149" s="44">
        <f>IF(LEFT(B149,1)="1",IFERROR(INDEX(单位卡分表!L:L,MATCH(B149,单位卡分表!A:A,0)),"未找到"),IF(LEFT(B149,1)="2",IFERROR(INDEX(技能卡分表!L:L,MATCH(B149,技能卡分表!A:A,0)),"未找到"),IF(LEFT(B149,1)="3",IFERROR(INDEX('永久加成分表（废弃）'!L:L,MATCH(B149,'永久加成分表（废弃）'!A:A,0)),"未找到"),IF(LEFT(B149,1)="4",IFERROR(IF(INDEX(组件分表!D:D,MATCH(VALUE(LEFT(B149,4)),组件分表!A:A,0))=5,"",INDEX(组件分表!AC:AC,MATCH(VALUE(LEFT(B149,4)),组件分表!A:A,0))),"未找到"),"不匹配"))))</f>
        <v>5</v>
      </c>
      <c r="U149" s="44"/>
      <c r="V149" s="44"/>
      <c r="W149" s="44" t="str">
        <f>IF(LEFT(B149,1)="1",IFERROR(IF(INDEX(单位卡分表!W:W,MATCH(B149,单位卡分表!A:A,0))=0,"",INDEX(单位卡分表!W:W,MATCH(B149,单位卡分表!A:A,0))),"未找到"),IF(LEFT(B149,1)="2",IFERROR(IF(INDEX(技能卡分表!W:W,MATCH(B149,技能卡分表!A:A,0))=0,"",INDEX(技能卡分表!W:W,MATCH(B149,技能卡分表!A:A,0))),"未找到"),IF(LEFT(B149,1)="3",IFERROR(IF(INDEX('永久加成分表（废弃）'!U:U,MATCH(B149,'永久加成分表（废弃）'!A:A,0))=0,"",INDEX('永久加成分表（废弃）'!U:U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X149" s="44" t="str">
        <f>IF(LEFT(B149,1)="1",IFERROR(IF(INDEX(单位卡分表!X:X,MATCH(B149,单位卡分表!A:A,0))=0,"",INDEX(单位卡分表!X:X,MATCH(B149,单位卡分表!A:A,0))),"未找到"),IF(LEFT(B149,1)="2",IFERROR(IF(INDEX(技能卡分表!X:X,MATCH(B149,技能卡分表!A:A,0))=0,"",INDEX(技能卡分表!X:X,MATCH(B149,技能卡分表!A:A,0))),"未找到"),IF(LEFT(B149,1)="3",IFERROR(IF(INDEX('永久加成分表（废弃）'!V:V,MATCH(B149,'永久加成分表（废弃）'!A:A,0))=0,"",INDEX('永久加成分表（废弃）'!V:V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Y149" s="44" t="str">
        <f>IF(LEFT(B149,1)="1",IFERROR(IF(INDEX(单位卡分表!Y:Y,MATCH(B149,单位卡分表!A:A,0))=0,"",INDEX(单位卡分表!Y:Y,MATCH(B149,单位卡分表!A:A,0))),"未找到"),IF(LEFT(B149,1)="2",IFERROR(IF(INDEX(技能卡分表!Y:Y,MATCH(B149,技能卡分表!A:A,0))=0,"",INDEX(技能卡分表!Y:Y,MATCH(B149,技能卡分表!A:A,0))),"未找到"),IF(LEFT(B149,1)="3",IFERROR(IF(INDEX('永久加成分表（废弃）'!W:W,MATCH(B149,'永久加成分表（废弃）'!A:A,0))=0,"",INDEX('永久加成分表（废弃）'!W:W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Z149" s="44" t="str">
        <f>IF(LEFT(B149,1)="1",IFERROR(IF(INDEX("",MATCH(B149,单位卡分表!A:A,0))=0,"",INDEX("",MATCH(B149,单位卡分表!A:A,0))),"未找到"),IF(LEFT(B149,1)="2",IFERROR(IF(INDEX(技能卡分表!Z:Z,MATCH(B149,技能卡分表!A:A,0))=0,"",INDEX(技能卡分表!Z:Z,MATCH(B149,技能卡分表!A:A,0))),"未找到"),IF(LEFT(B149,1)="3",IFERROR(IF(INDEX('永久加成分表（废弃）'!X:X,MATCH(B149,'永久加成分表（废弃）'!A:A,0))=0,"",INDEX('永久加成分表（废弃）'!X:X,MATCH(B149,'永久加成分表（废弃）'!A:A,0))),"未找到"),IF(LEFT(B149,1)="4",IFERROR(IF(INDEX(组件分表!U:U,MATCH(VALUE(LEFT(B149,4)),组件分表!A:A,0))=0,"",INDEX(组件分表!U:U,MATCH(VALUE(LEFT(B149,4)),组件分表!A:A,0))),"未找到"),"不匹配"))))</f>
        <v/>
      </c>
      <c r="AA149" s="44" t="str">
        <f>IF(LEFT(B149,1)="1",IFERROR(IF(INDEX("",MATCH(B149,单位卡分表!A:A,0))=0,"",INDEX("",MATCH(B149,单位卡分表!A:A,0))),"未找到"),IF(LEFT(B149,1)="2",IFERROR(IF(INDEX(技能卡分表!AA:AA,MATCH(B149,技能卡分表!A:A,0))=0,"",INDEX(技能卡分表!AA:AA,MATCH(B149,技能卡分表!A:A,0))),"未找到"),IF(LEFT(B149,1)="3",IFERROR(IF(INDEX("",MATCH(B149,'永久加成分表（废弃）'!A:A,0))=0,"",INDEX("",MATCH(B149,'永久加成分表（废弃）'!A:A,0))),"未找到"),IF(LEFT(B149,1)="4",IFERROR(IF(INDEX("",MATCH(VALUE(LEFT(B149,4)),组件分表!A:A,0))=0,"",INDEX("",MATCH(VALUE(LEFT(B149,4)),组件分表!A:A,0))),"未找到"),"不匹配"))))</f>
        <v/>
      </c>
      <c r="AB149" s="44">
        <f>IF(LEFT(B149,1)="1",IFERROR(INDEX(单位卡分表!I:I,MATCH(B149,单位卡分表!A:A,0)),"未找到"),IF(LEFT(B149,1)="2",IFERROR(INDEX(技能卡分表!I:I,MATCH(B149,技能卡分表!A:A,0)),"未找到"),IF(LEFT(B149,1)="3",IFERROR(INDEX('永久加成分表（废弃）'!I:I,MATCH(B149,'永久加成分表（废弃）'!A:A,0)),"未找到"),IF(LEFT(B149,1)="4",IFERROR(INDEX(组件分表!I:I,MATCH(VALUE(LEFT(B149,4)),组件分表!A:A,0)),"未找到"),"不匹配"))))</f>
        <v>3</v>
      </c>
      <c r="AC149" s="44" t="str">
        <f>IF(LEFT(B149,1)="1",IF(INDEX(单位卡分表!N:N,MATCH(B149,单位卡分表!A:A,0))=0,"",INDEX(单位卡分表!N:N,MATCH(B149,单位卡分表!A:A,0))),IF(AND(LEFT(B149,1)="4",C149=5),B149*100+1,""))</f>
        <v/>
      </c>
    </row>
    <row r="150" spans="1:29">
      <c r="A150" s="44" t="str">
        <f>IF(卡牌数值表!D150=0,"",卡牌数值表!D150)</f>
        <v/>
      </c>
      <c r="B150" s="44">
        <f>卡牌数值表!C150</f>
        <v>40011</v>
      </c>
      <c r="C150" s="44">
        <f>IF(LEFT(B150,1)="1",IFERROR(INDEX(单位卡分表!C:C,MATCH(B150,单位卡分表!A:A,0)),"未找到"),IF(LEFT(B150,1)="2",IFERROR(INDEX(技能卡分表!C:C,MATCH(B150,技能卡分表!A:A,0)),"未找到"),IF(LEFT(B150,1)="3",IFERROR(INDEX('永久加成分表（废弃）'!C:C,MATCH(B150,'永久加成分表（废弃）'!A:A,0)),"未找到"),IF(LEFT(B150,1)="4",IFERROR(INDEX(组件分表!D:D,MATCH(VALUE(LEFT(B150,4)),组件分表!A:A,0)),"未找到"),"不匹配"))))</f>
        <v>5</v>
      </c>
      <c r="D150" s="44" t="str">
        <f>IF(LEFT(B150,1)="1",IFERROR(INDEX(单位卡分表!E:E,MATCH(B150,单位卡分表!A:A,0)),"未找到"),IF(LEFT(B150,1)="2",IFERROR(INDEX(技能卡分表!E:E,MATCH(B150,技能卡分表!A:A,0)),"未找到"),IF(LEFT(B150,1)="3",IFERROR(INDEX('永久加成分表（废弃）'!E:E,MATCH(B150,'永久加成分表（废弃）'!A:A,0)),"未找到"),IF(LEFT(B150,1)="4",IFERROR(IF(INDEX(组件分表!D:D,MATCH(VALUE(LEFT(B150,4)),组件分表!A:A,0))=5,"",INDEX(组件分表!Y:Y,MATCH(VALUE(LEFT(B150,4)),组件分表!A:A,0))),"未找到"),"不匹配"))))</f>
        <v/>
      </c>
      <c r="E150" s="44">
        <f t="shared" si="2"/>
        <v>11</v>
      </c>
      <c r="F150" s="44" t="str">
        <f>IF(LEFT(B150,1)="1",IFERROR(INDEX(单位卡分表!AL:AL,MATCH(B150,单位卡分表!A:A,0)),"未找到"),IF(LEFT(B150,1)="2",IFERROR(INDEX(技能卡分表!AJ:AJ,MATCH(B150,技能卡分表!A:A,0)),"未找到"),IF(LEFT(B150,1)="3",IFERROR(INDEX('永久加成分表（废弃）'!AC:AC,MATCH(B150,'永久加成分表（废弃）'!A:A,0)),"未找到"),IF(LEFT(B150,1)="4",IFERROR(IF(INDEX(组件分表!D:D,MATCH(VALUE(LEFT(B150,4)),组件分表!A:A,0))=5,"",INDEX(组件分表!Z:Z,MATCH(VALUE(LEFT(B150,4)),组件分表!A:A,0))),"未找到"),"不匹配"))))</f>
        <v/>
      </c>
      <c r="G150" s="44" t="str">
        <f>IF(LEFT($B150,1)="1",IFERROR(INDEX(单位卡分表!F:F,MATCH($B150,单位卡分表!A:A,0)),"未找到"),IF(LEFT($B150,1)="2",IFERROR(INDEX(技能卡分表!F:F,MATCH($B150,技能卡分表!A:A,0)),"未找到"),IF(LEFT($B150,1)="3",IFERROR(INDEX('永久加成分表（废弃）'!F:F,MATCH($B150,'永久加成分表（废弃）'!A:A,0)),"未找到"),IF(LEFT($B150,1)="4",IFERROR(IF(INDEX(组件分表!D:D,MATCH(VALUE(LEFT($B150,4)),组件分表!A:A,0))=5,"",INDEX(组件分表!AA:AA,MATCH(VALUE(LEFT($B150,4)),组件分表!A:A,0))),"未找到"),"不匹配"))))</f>
        <v/>
      </c>
      <c r="H150" s="44" t="str">
        <f>IF(LEFT($B150,1)="1",IFERROR(INDEX(单位卡分表!H:H,MATCH($B150,单位卡分表!A:A,0)),"未找到"),IF(LEFT($B150,1)="2",IFERROR(INDEX(技能卡分表!H:H,MATCH($B150,技能卡分表!A:A,0)),"未找到"),IF(LEFT($B150,1)="3",IFERROR(INDEX('永久加成分表（废弃）'!H:H,MATCH($B150,'永久加成分表（废弃）'!A:A,0)),"未找到"),IF(LEFT($B150,1)="4",RIGHT($B150,1),"不匹配"))))</f>
        <v>1</v>
      </c>
      <c r="I150" s="44">
        <f>卡牌数值表!J150</f>
        <v>5</v>
      </c>
      <c r="J150" s="44" t="str">
        <f>IF(卡牌数值表!L150=0,"",卡牌数值表!L150)</f>
        <v/>
      </c>
      <c r="K150" s="44" t="str">
        <f>IF(卡牌数值表!M150=0,"",卡牌数值表!M150)</f>
        <v/>
      </c>
      <c r="L150" s="44" t="str">
        <f>IF(卡牌数值表!N150=0,"",卡牌数值表!N150)</f>
        <v/>
      </c>
      <c r="M150" s="44" t="str">
        <f>IF(卡牌数值表!O150=0,"",卡牌数值表!O150)</f>
        <v/>
      </c>
      <c r="N150" s="44" t="str">
        <f>IF(卡牌数值表!P150=0,"",卡牌数值表!P150)</f>
        <v/>
      </c>
      <c r="O150" s="44" t="str">
        <f>IF(卡牌数值表!Q150=0,"",卡牌数值表!Q150)</f>
        <v/>
      </c>
      <c r="P150" s="44" t="str">
        <f>IF(卡牌数值表!R150=0,"",卡牌数值表!R150)</f>
        <v/>
      </c>
      <c r="Q150" s="44" t="str">
        <f>IF(卡牌数值表!S150=0,"",卡牌数值表!S150)</f>
        <v/>
      </c>
      <c r="R150" s="44" t="str">
        <f>IF(OR(LEFT(B150,1)="1",LEFT(B150,1)="2"),卡牌数值表!H150,IF(AND(LEFT(B150,1)="4",C150&lt;&gt;5),卡牌数值表!H150,IF(LEFT(B150,1)="4","","")))</f>
        <v/>
      </c>
      <c r="S150" s="44" t="str">
        <f>IF(LEFT(B150,1)="1",IFERROR(INDEX(单位卡分表!K:K,MATCH(B150,单位卡分表!A:A,0)),"未找到"),IF(LEFT(B150,1)="2",IFERROR(INDEX(技能卡分表!K:K,MATCH(B150,技能卡分表!A:A,0)),"未找到"),IF(LEFT(B150,1)="3",IFERROR(INDEX('永久加成分表（废弃）'!K:K,MATCH(B150,'永久加成分表（废弃）'!A:A,0)),"未找到"),IF(LEFT(B150,1)="4",IFERROR(IF(INDEX(组件分表!D:D,MATCH(VALUE(LEFT(B150,4)),组件分表!A:A,0))=5,"",INDEX(组件分表!AB:AB,MATCH(VALUE(LEFT(B150,4)),组件分表!A:A,0))),"未找到"),"不匹配"))))</f>
        <v/>
      </c>
      <c r="T150" s="44" t="str">
        <f>IF(LEFT(B150,1)="1",IFERROR(INDEX(单位卡分表!L:L,MATCH(B150,单位卡分表!A:A,0)),"未找到"),IF(LEFT(B150,1)="2",IFERROR(INDEX(技能卡分表!L:L,MATCH(B150,技能卡分表!A:A,0)),"未找到"),IF(LEFT(B150,1)="3",IFERROR(INDEX('永久加成分表（废弃）'!L:L,MATCH(B150,'永久加成分表（废弃）'!A:A,0)),"未找到"),IF(LEFT(B150,1)="4",IFERROR(IF(INDEX(组件分表!D:D,MATCH(VALUE(LEFT(B150,4)),组件分表!A:A,0))=5,"",INDEX(组件分表!AC:AC,MATCH(VALUE(LEFT(B150,4)),组件分表!A:A,0))),"未找到"),"不匹配"))))</f>
        <v/>
      </c>
      <c r="U150" s="44"/>
      <c r="V150" s="44"/>
      <c r="W150" s="44" t="str">
        <f>IF(LEFT(B150,1)="1",IFERROR(IF(INDEX(单位卡分表!W:W,MATCH(B150,单位卡分表!A:A,0))=0,"",INDEX(单位卡分表!W:W,MATCH(B150,单位卡分表!A:A,0))),"未找到"),IF(LEFT(B150,1)="2",IFERROR(IF(INDEX(技能卡分表!W:W,MATCH(B150,技能卡分表!A:A,0))=0,"",INDEX(技能卡分表!W:W,MATCH(B150,技能卡分表!A:A,0))),"未找到"),IF(LEFT(B150,1)="3",IFERROR(IF(INDEX('永久加成分表（废弃）'!U:U,MATCH(B150,'永久加成分表（废弃）'!A:A,0))=0,"",INDEX('永久加成分表（废弃）'!U:U,MATCH(B150,'永久加成分表（废弃）'!A:A,0))),"未找到"),IF(LEFT(B150,1)="4",IFERROR(IF(INDEX("",MATCH(VALUE(LEFT(B150,4)),组件分表!A:A,0))=0,"",INDEX("",MATCH(VALUE(LEFT(B150,4)),组件分表!A:A,0))),"未找到"),"不匹配"))))</f>
        <v>未找到</v>
      </c>
      <c r="X150" s="44" t="str">
        <f>IF(LEFT(B150,1)="1",IFERROR(IF(INDEX(单位卡分表!X:X,MATCH(B150,单位卡分表!A:A,0))=0,"",INDEX(单位卡分表!X:X,MATCH(B150,单位卡分表!A:A,0))),"未找到"),IF(LEFT(B150,1)="2",IFERROR(IF(INDEX(技能卡分表!X:X,MATCH(B150,技能卡分表!A:A,0))=0,"",INDEX(技能卡分表!X:X,MATCH(B150,技能卡分表!A:A,0))),"未找到"),IF(LEFT(B150,1)="3",IFERROR(IF(INDEX('永久加成分表（废弃）'!V:V,MATCH(B150,'永久加成分表（废弃）'!A:A,0))=0,"",INDEX('永久加成分表（废弃）'!V:V,MATCH(B150,'永久加成分表（废弃）'!A:A,0))),"未找到"),IF(LEFT(B150,1)="4",IFERROR(IF(INDEX("",MATCH(VALUE(LEFT(B150,4)),组件分表!A:A,0))=0,"",INDEX("",MATCH(VALUE(LEFT(B150,4)),组件分表!A:A,0))),"未找到"),"不匹配"))))</f>
        <v>未找到</v>
      </c>
      <c r="Y150" s="44" t="str">
        <f>IF(LEFT(B150,1)="1",IFERROR(IF(INDEX(单位卡分表!Y:Y,MATCH(B150,单位卡分表!A:A,0))=0,"",INDEX(单位卡分表!Y:Y,MATCH(B150,单位卡分表!A:A,0))),"未找到"),IF(LEFT(B150,1)="2",IFERROR(IF(INDEX(技能卡分表!Y:Y,MATCH(B150,技能卡分表!A:A,0))=0,"",INDEX(技能卡分表!Y:Y,MATCH(B150,技能卡分表!A:A,0))),"未找到"),IF(LEFT(B150,1)="3",IFERROR(IF(INDEX('永久加成分表（废弃）'!W:W,MATCH(B150,'永久加成分表（废弃）'!A:A,0))=0,"",INDEX('永久加成分表（废弃）'!W:W,MATCH(B150,'永久加成分表（废弃）'!A:A,0))),"未找到"),IF(LEFT(B150,1)="4",IFERROR(IF(INDEX("",MATCH(VALUE(LEFT(B150,4)),组件分表!A:A,0))=0,"",INDEX("",MATCH(VALUE(LEFT(B150,4)),组件分表!A:A,0))),"未找到"),"不匹配"))))</f>
        <v>未找到</v>
      </c>
      <c r="Z150" s="44" t="str">
        <f>IF(LEFT(B150,1)="1",IFERROR(IF(INDEX("",MATCH(B150,单位卡分表!A:A,0))=0,"",INDEX("",MATCH(B150,单位卡分表!A:A,0))),"未找到"),IF(LEFT(B150,1)="2",IFERROR(IF(INDEX(技能卡分表!Z:Z,MATCH(B150,技能卡分表!A:A,0))=0,"",INDEX(技能卡分表!Z:Z,MATCH(B150,技能卡分表!A:A,0))),"未找到"),IF(LEFT(B150,1)="3",IFERROR(IF(INDEX('永久加成分表（废弃）'!X:X,MATCH(B150,'永久加成分表（废弃）'!A:A,0))=0,"",INDEX('永久加成分表（废弃）'!X:X,MATCH(B150,'永久加成分表（废弃）'!A:A,0))),"未找到"),IF(LEFT(B150,1)="4",IFERROR(IF(INDEX(组件分表!U:U,MATCH(VALUE(LEFT(B150,4)),组件分表!A:A,0))=0,"",INDEX(组件分表!U:U,MATCH(VALUE(LEFT(B150,4)),组件分表!A:A,0))),"未找到"),"不匹配"))))</f>
        <v/>
      </c>
      <c r="AA150" s="44" t="str">
        <f>IF(LEFT(B150,1)="1",IFERROR(IF(INDEX("",MATCH(B150,单位卡分表!A:A,0))=0,"",INDEX("",MATCH(B150,单位卡分表!A:A,0))),"未找到"),IF(LEFT(B150,1)="2",IFERROR(IF(INDEX(技能卡分表!AA:AA,MATCH(B150,技能卡分表!A:A,0))=0,"",INDEX(技能卡分表!AA:AA,MATCH(B150,技能卡分表!A:A,0))),"未找到"),IF(LEFT(B150,1)="3",IFERROR(IF(INDEX("",MATCH(B150,'永久加成分表（废弃）'!A:A,0))=0,"",INDEX("",MATCH(B150,'永久加成分表（废弃）'!A:A,0))),"未找到"),IF(LEFT(B150,1)="4",IFERROR(IF(INDEX("",MATCH(VALUE(LEFT(B150,4)),组件分表!A:A,0))=0,"",INDEX("",MATCH(VALUE(LEFT(B150,4)),组件分表!A:A,0))),"未找到"),"不匹配"))))</f>
        <v>未找到</v>
      </c>
      <c r="AB150" s="44">
        <f>IF(LEFT(B150,1)="1",IFERROR(INDEX(单位卡分表!I:I,MATCH(B150,单位卡分表!A:A,0)),"未找到"),IF(LEFT(B150,1)="2",IFERROR(INDEX(技能卡分表!I:I,MATCH(B150,技能卡分表!A:A,0)),"未找到"),IF(LEFT(B150,1)="3",IFERROR(INDEX('永久加成分表（废弃）'!I:I,MATCH(B150,'永久加成分表（废弃）'!A:A,0)),"未找到"),IF(LEFT(B150,1)="4",IFERROR(INDEX(组件分表!I:I,MATCH(VALUE(LEFT(B150,4)),组件分表!A:A,0)),"未找到"),"不匹配"))))</f>
        <v>3</v>
      </c>
      <c r="AC150" s="44">
        <f>IF(LEFT(B150,1)="1",IF(INDEX(单位卡分表!N:N,MATCH(B150,单位卡分表!A:A,0))=0,"",INDEX(单位卡分表!N:N,MATCH(B150,单位卡分表!A:A,0))),IF(AND(LEFT(B150,1)="4",C150=5),B150*100+1,""))</f>
        <v>4001101</v>
      </c>
    </row>
    <row r="151" spans="1:29">
      <c r="A151" s="44" t="str">
        <f>IF(卡牌数值表!D151=0,"",卡牌数值表!D151)</f>
        <v/>
      </c>
      <c r="B151" s="44">
        <f>卡牌数值表!C151</f>
        <v>40021</v>
      </c>
      <c r="C151" s="44">
        <f>IF(LEFT(B151,1)="1",IFERROR(INDEX(单位卡分表!C:C,MATCH(B151,单位卡分表!A:A,0)),"未找到"),IF(LEFT(B151,1)="2",IFERROR(INDEX(技能卡分表!C:C,MATCH(B151,技能卡分表!A:A,0)),"未找到"),IF(LEFT(B151,1)="3",IFERROR(INDEX('永久加成分表（废弃）'!C:C,MATCH(B151,'永久加成分表（废弃）'!A:A,0)),"未找到"),IF(LEFT(B151,1)="4",IFERROR(INDEX(组件分表!D:D,MATCH(VALUE(LEFT(B151,4)),组件分表!A:A,0)),"未找到"),"不匹配"))))</f>
        <v>5</v>
      </c>
      <c r="D151" s="44" t="str">
        <f>IF(LEFT(B151,1)="1",IFERROR(INDEX(单位卡分表!E:E,MATCH(B151,单位卡分表!A:A,0)),"未找到"),IF(LEFT(B151,1)="2",IFERROR(INDEX(技能卡分表!E:E,MATCH(B151,技能卡分表!A:A,0)),"未找到"),IF(LEFT(B151,1)="3",IFERROR(INDEX('永久加成分表（废弃）'!E:E,MATCH(B151,'永久加成分表（废弃）'!A:A,0)),"未找到"),IF(LEFT(B151,1)="4",IFERROR(IF(INDEX(组件分表!D:D,MATCH(VALUE(LEFT(B151,4)),组件分表!A:A,0))=5,"",INDEX(组件分表!Y:Y,MATCH(VALUE(LEFT(B151,4)),组件分表!A:A,0))),"未找到"),"不匹配"))))</f>
        <v/>
      </c>
      <c r="E151" s="44">
        <f t="shared" si="2"/>
        <v>21</v>
      </c>
      <c r="F151" s="44" t="str">
        <f>IF(LEFT(B151,1)="1",IFERROR(INDEX(单位卡分表!AL:AL,MATCH(B151,单位卡分表!A:A,0)),"未找到"),IF(LEFT(B151,1)="2",IFERROR(INDEX(技能卡分表!AJ:AJ,MATCH(B151,技能卡分表!A:A,0)),"未找到"),IF(LEFT(B151,1)="3",IFERROR(INDEX('永久加成分表（废弃）'!AC:AC,MATCH(B151,'永久加成分表（废弃）'!A:A,0)),"未找到"),IF(LEFT(B151,1)="4",IFERROR(IF(INDEX(组件分表!D:D,MATCH(VALUE(LEFT(B151,4)),组件分表!A:A,0))=5,"",INDEX(组件分表!Z:Z,MATCH(VALUE(LEFT(B151,4)),组件分表!A:A,0))),"未找到"),"不匹配"))))</f>
        <v/>
      </c>
      <c r="G151" s="44" t="str">
        <f>IF(LEFT($B151,1)="1",IFERROR(INDEX(单位卡分表!F:F,MATCH($B151,单位卡分表!A:A,0)),"未找到"),IF(LEFT($B151,1)="2",IFERROR(INDEX(技能卡分表!F:F,MATCH($B151,技能卡分表!A:A,0)),"未找到"),IF(LEFT($B151,1)="3",IFERROR(INDEX('永久加成分表（废弃）'!F:F,MATCH($B151,'永久加成分表（废弃）'!A:A,0)),"未找到"),IF(LEFT($B151,1)="4",IFERROR(IF(INDEX(组件分表!D:D,MATCH(VALUE(LEFT($B151,4)),组件分表!A:A,0))=5,"",INDEX(组件分表!AA:AA,MATCH(VALUE(LEFT($B151,4)),组件分表!A:A,0))),"未找到"),"不匹配"))))</f>
        <v/>
      </c>
      <c r="H151" s="44" t="str">
        <f>IF(LEFT($B151,1)="1",IFERROR(INDEX(单位卡分表!H:H,MATCH($B151,单位卡分表!A:A,0)),"未找到"),IF(LEFT($B151,1)="2",IFERROR(INDEX(技能卡分表!H:H,MATCH($B151,技能卡分表!A:A,0)),"未找到"),IF(LEFT($B151,1)="3",IFERROR(INDEX('永久加成分表（废弃）'!H:H,MATCH($B151,'永久加成分表（废弃）'!A:A,0)),"未找到"),IF(LEFT($B151,1)="4",RIGHT($B151,1),"不匹配"))))</f>
        <v>1</v>
      </c>
      <c r="I151" s="44">
        <f>卡牌数值表!J151</f>
        <v>5</v>
      </c>
      <c r="J151" s="44" t="str">
        <f>IF(卡牌数值表!L151=0,"",卡牌数值表!L151)</f>
        <v/>
      </c>
      <c r="K151" s="44" t="str">
        <f>IF(卡牌数值表!M151=0,"",卡牌数值表!M151)</f>
        <v/>
      </c>
      <c r="L151" s="44" t="str">
        <f>IF(卡牌数值表!N151=0,"",卡牌数值表!N151)</f>
        <v/>
      </c>
      <c r="M151" s="44" t="str">
        <f>IF(卡牌数值表!O151=0,"",卡牌数值表!O151)</f>
        <v/>
      </c>
      <c r="N151" s="44" t="str">
        <f>IF(卡牌数值表!P151=0,"",卡牌数值表!P151)</f>
        <v/>
      </c>
      <c r="O151" s="44" t="str">
        <f>IF(卡牌数值表!Q151=0,"",卡牌数值表!Q151)</f>
        <v/>
      </c>
      <c r="P151" s="44" t="str">
        <f>IF(卡牌数值表!R151=0,"",卡牌数值表!R151)</f>
        <v/>
      </c>
      <c r="Q151" s="44" t="str">
        <f>IF(卡牌数值表!S151=0,"",卡牌数值表!S151)</f>
        <v/>
      </c>
      <c r="R151" s="44" t="str">
        <f>IF(OR(LEFT(B151,1)="1",LEFT(B151,1)="2"),卡牌数值表!H151,IF(AND(LEFT(B151,1)="4",C151&lt;&gt;5),卡牌数值表!H151,IF(LEFT(B151,1)="4","","")))</f>
        <v/>
      </c>
      <c r="S151" s="44" t="str">
        <f>IF(LEFT(B151,1)="1",IFERROR(INDEX(单位卡分表!K:K,MATCH(B151,单位卡分表!A:A,0)),"未找到"),IF(LEFT(B151,1)="2",IFERROR(INDEX(技能卡分表!K:K,MATCH(B151,技能卡分表!A:A,0)),"未找到"),IF(LEFT(B151,1)="3",IFERROR(INDEX('永久加成分表（废弃）'!K:K,MATCH(B151,'永久加成分表（废弃）'!A:A,0)),"未找到"),IF(LEFT(B151,1)="4",IFERROR(IF(INDEX(组件分表!D:D,MATCH(VALUE(LEFT(B151,4)),组件分表!A:A,0))=5,"",INDEX(组件分表!AB:AB,MATCH(VALUE(LEFT(B151,4)),组件分表!A:A,0))),"未找到"),"不匹配"))))</f>
        <v/>
      </c>
      <c r="T151" s="44" t="str">
        <f>IF(LEFT(B151,1)="1",IFERROR(INDEX(单位卡分表!L:L,MATCH(B151,单位卡分表!A:A,0)),"未找到"),IF(LEFT(B151,1)="2",IFERROR(INDEX(技能卡分表!L:L,MATCH(B151,技能卡分表!A:A,0)),"未找到"),IF(LEFT(B151,1)="3",IFERROR(INDEX('永久加成分表（废弃）'!L:L,MATCH(B151,'永久加成分表（废弃）'!A:A,0)),"未找到"),IF(LEFT(B151,1)="4",IFERROR(IF(INDEX(组件分表!D:D,MATCH(VALUE(LEFT(B151,4)),组件分表!A:A,0))=5,"",INDEX(组件分表!AC:AC,MATCH(VALUE(LEFT(B151,4)),组件分表!A:A,0))),"未找到"),"不匹配"))))</f>
        <v/>
      </c>
      <c r="U151" s="44"/>
      <c r="V151" s="44"/>
      <c r="W151" s="44" t="str">
        <f>IF(LEFT(B151,1)="1",IFERROR(IF(INDEX(单位卡分表!W:W,MATCH(B151,单位卡分表!A:A,0))=0,"",INDEX(单位卡分表!W:W,MATCH(B151,单位卡分表!A:A,0))),"未找到"),IF(LEFT(B151,1)="2",IFERROR(IF(INDEX(技能卡分表!W:W,MATCH(B151,技能卡分表!A:A,0))=0,"",INDEX(技能卡分表!W:W,MATCH(B151,技能卡分表!A:A,0))),"未找到"),IF(LEFT(B151,1)="3",IFERROR(IF(INDEX('永久加成分表（废弃）'!U:U,MATCH(B151,'永久加成分表（废弃）'!A:A,0))=0,"",INDEX('永久加成分表（废弃）'!U:U,MATCH(B151,'永久加成分表（废弃）'!A:A,0))),"未找到"),IF(LEFT(B151,1)="4",IFERROR(IF(INDEX("",MATCH(VALUE(LEFT(B151,4)),组件分表!A:A,0))=0,"",INDEX("",MATCH(VALUE(LEFT(B151,4)),组件分表!A:A,0))),"未找到"),"不匹配"))))</f>
        <v>未找到</v>
      </c>
      <c r="X151" s="44" t="str">
        <f>IF(LEFT(B151,1)="1",IFERROR(IF(INDEX(单位卡分表!X:X,MATCH(B151,单位卡分表!A:A,0))=0,"",INDEX(单位卡分表!X:X,MATCH(B151,单位卡分表!A:A,0))),"未找到"),IF(LEFT(B151,1)="2",IFERROR(IF(INDEX(技能卡分表!X:X,MATCH(B151,技能卡分表!A:A,0))=0,"",INDEX(技能卡分表!X:X,MATCH(B151,技能卡分表!A:A,0))),"未找到"),IF(LEFT(B151,1)="3",IFERROR(IF(INDEX('永久加成分表（废弃）'!V:V,MATCH(B151,'永久加成分表（废弃）'!A:A,0))=0,"",INDEX('永久加成分表（废弃）'!V:V,MATCH(B151,'永久加成分表（废弃）'!A:A,0))),"未找到"),IF(LEFT(B151,1)="4",IFERROR(IF(INDEX("",MATCH(VALUE(LEFT(B151,4)),组件分表!A:A,0))=0,"",INDEX("",MATCH(VALUE(LEFT(B151,4)),组件分表!A:A,0))),"未找到"),"不匹配"))))</f>
        <v>未找到</v>
      </c>
      <c r="Y151" s="44" t="str">
        <f>IF(LEFT(B151,1)="1",IFERROR(IF(INDEX(单位卡分表!Y:Y,MATCH(B151,单位卡分表!A:A,0))=0,"",INDEX(单位卡分表!Y:Y,MATCH(B151,单位卡分表!A:A,0))),"未找到"),IF(LEFT(B151,1)="2",IFERROR(IF(INDEX(技能卡分表!Y:Y,MATCH(B151,技能卡分表!A:A,0))=0,"",INDEX(技能卡分表!Y:Y,MATCH(B151,技能卡分表!A:A,0))),"未找到"),IF(LEFT(B151,1)="3",IFERROR(IF(INDEX('永久加成分表（废弃）'!W:W,MATCH(B151,'永久加成分表（废弃）'!A:A,0))=0,"",INDEX('永久加成分表（废弃）'!W:W,MATCH(B151,'永久加成分表（废弃）'!A:A,0))),"未找到"),IF(LEFT(B151,1)="4",IFERROR(IF(INDEX("",MATCH(VALUE(LEFT(B151,4)),组件分表!A:A,0))=0,"",INDEX("",MATCH(VALUE(LEFT(B151,4)),组件分表!A:A,0))),"未找到"),"不匹配"))))</f>
        <v>未找到</v>
      </c>
      <c r="Z151" s="44" t="str">
        <f>IF(LEFT(B151,1)="1",IFERROR(IF(INDEX("",MATCH(B151,单位卡分表!A:A,0))=0,"",INDEX("",MATCH(B151,单位卡分表!A:A,0))),"未找到"),IF(LEFT(B151,1)="2",IFERROR(IF(INDEX(技能卡分表!Z:Z,MATCH(B151,技能卡分表!A:A,0))=0,"",INDEX(技能卡分表!Z:Z,MATCH(B151,技能卡分表!A:A,0))),"未找到"),IF(LEFT(B151,1)="3",IFERROR(IF(INDEX('永久加成分表（废弃）'!X:X,MATCH(B151,'永久加成分表（废弃）'!A:A,0))=0,"",INDEX('永久加成分表（废弃）'!X:X,MATCH(B151,'永久加成分表（废弃）'!A:A,0))),"未找到"),IF(LEFT(B151,1)="4",IFERROR(IF(INDEX(组件分表!U:U,MATCH(VALUE(LEFT(B151,4)),组件分表!A:A,0))=0,"",INDEX(组件分表!U:U,MATCH(VALUE(LEFT(B151,4)),组件分表!A:A,0))),"未找到"),"不匹配"))))</f>
        <v/>
      </c>
      <c r="AA151" s="44" t="str">
        <f>IF(LEFT(B151,1)="1",IFERROR(IF(INDEX("",MATCH(B151,单位卡分表!A:A,0))=0,"",INDEX("",MATCH(B151,单位卡分表!A:A,0))),"未找到"),IF(LEFT(B151,1)="2",IFERROR(IF(INDEX(技能卡分表!AA:AA,MATCH(B151,技能卡分表!A:A,0))=0,"",INDEX(技能卡分表!AA:AA,MATCH(B151,技能卡分表!A:A,0))),"未找到"),IF(LEFT(B151,1)="3",IFERROR(IF(INDEX("",MATCH(B151,'永久加成分表（废弃）'!A:A,0))=0,"",INDEX("",MATCH(B151,'永久加成分表（废弃）'!A:A,0))),"未找到"),IF(LEFT(B151,1)="4",IFERROR(IF(INDEX("",MATCH(VALUE(LEFT(B151,4)),组件分表!A:A,0))=0,"",INDEX("",MATCH(VALUE(LEFT(B151,4)),组件分表!A:A,0))),"未找到"),"不匹配"))))</f>
        <v>未找到</v>
      </c>
      <c r="AB151" s="44">
        <f>IF(LEFT(B151,1)="1",IFERROR(INDEX(单位卡分表!I:I,MATCH(B151,单位卡分表!A:A,0)),"未找到"),IF(LEFT(B151,1)="2",IFERROR(INDEX(技能卡分表!I:I,MATCH(B151,技能卡分表!A:A,0)),"未找到"),IF(LEFT(B151,1)="3",IFERROR(INDEX('永久加成分表（废弃）'!I:I,MATCH(B151,'永久加成分表（废弃）'!A:A,0)),"未找到"),IF(LEFT(B151,1)="4",IFERROR(INDEX(组件分表!I:I,MATCH(VALUE(LEFT(B151,4)),组件分表!A:A,0)),"未找到"),"不匹配"))))</f>
        <v>3</v>
      </c>
      <c r="AC151" s="44">
        <f>IF(LEFT(B151,1)="1",IF(INDEX(单位卡分表!N:N,MATCH(B151,单位卡分表!A:A,0))=0,"",INDEX(单位卡分表!N:N,MATCH(B151,单位卡分表!A:A,0))),IF(AND(LEFT(B151,1)="4",C151=5),B151*100+1,""))</f>
        <v>4002101</v>
      </c>
    </row>
    <row r="152" spans="1:29">
      <c r="A152" s="44" t="str">
        <f>IF(卡牌数值表!D152=0,"",卡牌数值表!D152)</f>
        <v/>
      </c>
      <c r="B152" s="44" t="str">
        <f>卡牌数值表!C152</f>
        <v>40032</v>
      </c>
      <c r="C152" s="44">
        <f>IF(LEFT(B152,1)="1",IFERROR(INDEX(单位卡分表!C:C,MATCH(B152,单位卡分表!A:A,0)),"未找到"),IF(LEFT(B152,1)="2",IFERROR(INDEX(技能卡分表!C:C,MATCH(B152,技能卡分表!A:A,0)),"未找到"),IF(LEFT(B152,1)="3",IFERROR(INDEX('永久加成分表（废弃）'!C:C,MATCH(B152,'永久加成分表（废弃）'!A:A,0)),"未找到"),IF(LEFT(B152,1)="4",IFERROR(INDEX(组件分表!D:D,MATCH(VALUE(LEFT(B152,4)),组件分表!A:A,0)),"未找到"),"不匹配"))))</f>
        <v>5</v>
      </c>
      <c r="D152" s="44" t="str">
        <f>IF(LEFT(B152,1)="1",IFERROR(INDEX(单位卡分表!E:E,MATCH(B152,单位卡分表!A:A,0)),"未找到"),IF(LEFT(B152,1)="2",IFERROR(INDEX(技能卡分表!E:E,MATCH(B152,技能卡分表!A:A,0)),"未找到"),IF(LEFT(B152,1)="3",IFERROR(INDEX('永久加成分表（废弃）'!E:E,MATCH(B152,'永久加成分表（废弃）'!A:A,0)),"未找到"),IF(LEFT(B152,1)="4",IFERROR(IF(INDEX(组件分表!D:D,MATCH(VALUE(LEFT(B152,4)),组件分表!A:A,0))=5,"",INDEX(组件分表!Y:Y,MATCH(VALUE(LEFT(B152,4)),组件分表!A:A,0))),"未找到"),"不匹配"))))</f>
        <v/>
      </c>
      <c r="E152" s="44">
        <f t="shared" si="2"/>
        <v>32</v>
      </c>
      <c r="F152" s="44" t="str">
        <f>IF(LEFT(B152,1)="1",IFERROR(INDEX(单位卡分表!AL:AL,MATCH(B152,单位卡分表!A:A,0)),"未找到"),IF(LEFT(B152,1)="2",IFERROR(INDEX(技能卡分表!AJ:AJ,MATCH(B152,技能卡分表!A:A,0)),"未找到"),IF(LEFT(B152,1)="3",IFERROR(INDEX('永久加成分表（废弃）'!AC:AC,MATCH(B152,'永久加成分表（废弃）'!A:A,0)),"未找到"),IF(LEFT(B152,1)="4",IFERROR(IF(INDEX(组件分表!D:D,MATCH(VALUE(LEFT(B152,4)),组件分表!A:A,0))=5,"",INDEX(组件分表!Z:Z,MATCH(VALUE(LEFT(B152,4)),组件分表!A:A,0))),"未找到"),"不匹配"))))</f>
        <v/>
      </c>
      <c r="G152" s="44" t="str">
        <f>IF(LEFT($B152,1)="1",IFERROR(INDEX(单位卡分表!F:F,MATCH($B152,单位卡分表!A:A,0)),"未找到"),IF(LEFT($B152,1)="2",IFERROR(INDEX(技能卡分表!F:F,MATCH($B152,技能卡分表!A:A,0)),"未找到"),IF(LEFT($B152,1)="3",IFERROR(INDEX('永久加成分表（废弃）'!F:F,MATCH($B152,'永久加成分表（废弃）'!A:A,0)),"未找到"),IF(LEFT($B152,1)="4",IFERROR(IF(INDEX(组件分表!D:D,MATCH(VALUE(LEFT($B152,4)),组件分表!A:A,0))=5,"",INDEX(组件分表!AA:AA,MATCH(VALUE(LEFT($B152,4)),组件分表!A:A,0))),"未找到"),"不匹配"))))</f>
        <v/>
      </c>
      <c r="H152" s="44" t="str">
        <f>IF(LEFT($B152,1)="1",IFERROR(INDEX(单位卡分表!H:H,MATCH($B152,单位卡分表!A:A,0)),"未找到"),IF(LEFT($B152,1)="2",IFERROR(INDEX(技能卡分表!H:H,MATCH($B152,技能卡分表!A:A,0)),"未找到"),IF(LEFT($B152,1)="3",IFERROR(INDEX('永久加成分表（废弃）'!H:H,MATCH($B152,'永久加成分表（废弃）'!A:A,0)),"未找到"),IF(LEFT($B152,1)="4",RIGHT($B152,1),"不匹配"))))</f>
        <v>2</v>
      </c>
      <c r="I152" s="44">
        <f>卡牌数值表!J152</f>
        <v>6</v>
      </c>
      <c r="J152" s="44" t="str">
        <f>IF(卡牌数值表!L152=0,"",卡牌数值表!L152)</f>
        <v/>
      </c>
      <c r="K152" s="44" t="str">
        <f>IF(卡牌数值表!M152=0,"",卡牌数值表!M152)</f>
        <v/>
      </c>
      <c r="L152" s="44" t="str">
        <f>IF(卡牌数值表!N152=0,"",卡牌数值表!N152)</f>
        <v/>
      </c>
      <c r="M152" s="44" t="str">
        <f>IF(卡牌数值表!O152=0,"",卡牌数值表!O152)</f>
        <v/>
      </c>
      <c r="N152" s="44" t="str">
        <f>IF(卡牌数值表!P152=0,"",卡牌数值表!P152)</f>
        <v/>
      </c>
      <c r="O152" s="44" t="str">
        <f>IF(卡牌数值表!Q152=0,"",卡牌数值表!Q152)</f>
        <v/>
      </c>
      <c r="P152" s="44" t="str">
        <f>IF(卡牌数值表!R152=0,"",卡牌数值表!R152)</f>
        <v/>
      </c>
      <c r="Q152" s="44" t="str">
        <f>IF(卡牌数值表!S152=0,"",卡牌数值表!S152)</f>
        <v/>
      </c>
      <c r="R152" s="44" t="str">
        <f>IF(OR(LEFT(B152,1)="1",LEFT(B152,1)="2"),卡牌数值表!H152,IF(AND(LEFT(B152,1)="4",C152&lt;&gt;5),卡牌数值表!H152,IF(LEFT(B152,1)="4","","")))</f>
        <v/>
      </c>
      <c r="S152" s="44" t="str">
        <f>IF(LEFT(B152,1)="1",IFERROR(INDEX(单位卡分表!K:K,MATCH(B152,单位卡分表!A:A,0)),"未找到"),IF(LEFT(B152,1)="2",IFERROR(INDEX(技能卡分表!K:K,MATCH(B152,技能卡分表!A:A,0)),"未找到"),IF(LEFT(B152,1)="3",IFERROR(INDEX('永久加成分表（废弃）'!K:K,MATCH(B152,'永久加成分表（废弃）'!A:A,0)),"未找到"),IF(LEFT(B152,1)="4",IFERROR(IF(INDEX(组件分表!D:D,MATCH(VALUE(LEFT(B152,4)),组件分表!A:A,0))=5,"",INDEX(组件分表!AB:AB,MATCH(VALUE(LEFT(B152,4)),组件分表!A:A,0))),"未找到"),"不匹配"))))</f>
        <v/>
      </c>
      <c r="T152" s="44" t="str">
        <f>IF(LEFT(B152,1)="1",IFERROR(INDEX(单位卡分表!L:L,MATCH(B152,单位卡分表!A:A,0)),"未找到"),IF(LEFT(B152,1)="2",IFERROR(INDEX(技能卡分表!L:L,MATCH(B152,技能卡分表!A:A,0)),"未找到"),IF(LEFT(B152,1)="3",IFERROR(INDEX('永久加成分表（废弃）'!L:L,MATCH(B152,'永久加成分表（废弃）'!A:A,0)),"未找到"),IF(LEFT(B152,1)="4",IFERROR(IF(INDEX(组件分表!D:D,MATCH(VALUE(LEFT(B152,4)),组件分表!A:A,0))=5,"",INDEX(组件分表!AC:AC,MATCH(VALUE(LEFT(B152,4)),组件分表!A:A,0))),"未找到"),"不匹配"))))</f>
        <v/>
      </c>
      <c r="U152" s="44"/>
      <c r="V152" s="44"/>
      <c r="W152" s="44" t="str">
        <f>IF(LEFT(B152,1)="1",IFERROR(IF(INDEX(单位卡分表!W:W,MATCH(B152,单位卡分表!A:A,0))=0,"",INDEX(单位卡分表!W:W,MATCH(B152,单位卡分表!A:A,0))),"未找到"),IF(LEFT(B152,1)="2",IFERROR(IF(INDEX(技能卡分表!W:W,MATCH(B152,技能卡分表!A:A,0))=0,"",INDEX(技能卡分表!W:W,MATCH(B152,技能卡分表!A:A,0))),"未找到"),IF(LEFT(B152,1)="3",IFERROR(IF(INDEX('永久加成分表（废弃）'!U:U,MATCH(B152,'永久加成分表（废弃）'!A:A,0))=0,"",INDEX('永久加成分表（废弃）'!U:U,MATCH(B152,'永久加成分表（废弃）'!A:A,0))),"未找到"),IF(LEFT(B152,1)="4",IFERROR(IF(INDEX("",MATCH(VALUE(LEFT(B152,4)),组件分表!A:A,0))=0,"",INDEX("",MATCH(VALUE(LEFT(B152,4)),组件分表!A:A,0))),"未找到"),"不匹配"))))</f>
        <v>未找到</v>
      </c>
      <c r="X152" s="44" t="str">
        <f>IF(LEFT(B152,1)="1",IFERROR(IF(INDEX(单位卡分表!X:X,MATCH(B152,单位卡分表!A:A,0))=0,"",INDEX(单位卡分表!X:X,MATCH(B152,单位卡分表!A:A,0))),"未找到"),IF(LEFT(B152,1)="2",IFERROR(IF(INDEX(技能卡分表!X:X,MATCH(B152,技能卡分表!A:A,0))=0,"",INDEX(技能卡分表!X:X,MATCH(B152,技能卡分表!A:A,0))),"未找到"),IF(LEFT(B152,1)="3",IFERROR(IF(INDEX('永久加成分表（废弃）'!V:V,MATCH(B152,'永久加成分表（废弃）'!A:A,0))=0,"",INDEX('永久加成分表（废弃）'!V:V,MATCH(B152,'永久加成分表（废弃）'!A:A,0))),"未找到"),IF(LEFT(B152,1)="4",IFERROR(IF(INDEX("",MATCH(VALUE(LEFT(B152,4)),组件分表!A:A,0))=0,"",INDEX("",MATCH(VALUE(LEFT(B152,4)),组件分表!A:A,0))),"未找到"),"不匹配"))))</f>
        <v>未找到</v>
      </c>
      <c r="Y152" s="44" t="str">
        <f>IF(LEFT(B152,1)="1",IFERROR(IF(INDEX(单位卡分表!Y:Y,MATCH(B152,单位卡分表!A:A,0))=0,"",INDEX(单位卡分表!Y:Y,MATCH(B152,单位卡分表!A:A,0))),"未找到"),IF(LEFT(B152,1)="2",IFERROR(IF(INDEX(技能卡分表!Y:Y,MATCH(B152,技能卡分表!A:A,0))=0,"",INDEX(技能卡分表!Y:Y,MATCH(B152,技能卡分表!A:A,0))),"未找到"),IF(LEFT(B152,1)="3",IFERROR(IF(INDEX('永久加成分表（废弃）'!W:W,MATCH(B152,'永久加成分表（废弃）'!A:A,0))=0,"",INDEX('永久加成分表（废弃）'!W:W,MATCH(B152,'永久加成分表（废弃）'!A:A,0))),"未找到"),IF(LEFT(B152,1)="4",IFERROR(IF(INDEX("",MATCH(VALUE(LEFT(B152,4)),组件分表!A:A,0))=0,"",INDEX("",MATCH(VALUE(LEFT(B152,4)),组件分表!A:A,0))),"未找到"),"不匹配"))))</f>
        <v>未找到</v>
      </c>
      <c r="Z152" s="44" t="str">
        <f>IF(LEFT(B152,1)="1",IFERROR(IF(INDEX("",MATCH(B152,单位卡分表!A:A,0))=0,"",INDEX("",MATCH(B152,单位卡分表!A:A,0))),"未找到"),IF(LEFT(B152,1)="2",IFERROR(IF(INDEX(技能卡分表!Z:Z,MATCH(B152,技能卡分表!A:A,0))=0,"",INDEX(技能卡分表!Z:Z,MATCH(B152,技能卡分表!A:A,0))),"未找到"),IF(LEFT(B152,1)="3",IFERROR(IF(INDEX('永久加成分表（废弃）'!X:X,MATCH(B152,'永久加成分表（废弃）'!A:A,0))=0,"",INDEX('永久加成分表（废弃）'!X:X,MATCH(B152,'永久加成分表（废弃）'!A:A,0))),"未找到"),IF(LEFT(B152,1)="4",IFERROR(IF(INDEX(组件分表!U:U,MATCH(VALUE(LEFT(B152,4)),组件分表!A:A,0))=0,"",INDEX(组件分表!U:U,MATCH(VALUE(LEFT(B152,4)),组件分表!A:A,0))),"未找到"),"不匹配"))))</f>
        <v/>
      </c>
      <c r="AA152" s="44" t="str">
        <f>IF(LEFT(B152,1)="1",IFERROR(IF(INDEX("",MATCH(B152,单位卡分表!A:A,0))=0,"",INDEX("",MATCH(B152,单位卡分表!A:A,0))),"未找到"),IF(LEFT(B152,1)="2",IFERROR(IF(INDEX(技能卡分表!AA:AA,MATCH(B152,技能卡分表!A:A,0))=0,"",INDEX(技能卡分表!AA:AA,MATCH(B152,技能卡分表!A:A,0))),"未找到"),IF(LEFT(B152,1)="3",IFERROR(IF(INDEX("",MATCH(B152,'永久加成分表（废弃）'!A:A,0))=0,"",INDEX("",MATCH(B152,'永久加成分表（废弃）'!A:A,0))),"未找到"),IF(LEFT(B152,1)="4",IFERROR(IF(INDEX("",MATCH(VALUE(LEFT(B152,4)),组件分表!A:A,0))=0,"",INDEX("",MATCH(VALUE(LEFT(B152,4)),组件分表!A:A,0))),"未找到"),"不匹配"))))</f>
        <v>未找到</v>
      </c>
      <c r="AB152" s="44">
        <f>IF(LEFT(B152,1)="1",IFERROR(INDEX(单位卡分表!I:I,MATCH(B152,单位卡分表!A:A,0)),"未找到"),IF(LEFT(B152,1)="2",IFERROR(INDEX(技能卡分表!I:I,MATCH(B152,技能卡分表!A:A,0)),"未找到"),IF(LEFT(B152,1)="3",IFERROR(INDEX('永久加成分表（废弃）'!I:I,MATCH(B152,'永久加成分表（废弃）'!A:A,0)),"未找到"),IF(LEFT(B152,1)="4",IFERROR(INDEX(组件分表!I:I,MATCH(VALUE(LEFT(B152,4)),组件分表!A:A,0)),"未找到"),"不匹配"))))</f>
        <v>3</v>
      </c>
      <c r="AC152" s="44">
        <f>IF(LEFT(B152,1)="1",IF(INDEX(单位卡分表!N:N,MATCH(B152,单位卡分表!A:A,0))=0,"",INDEX(单位卡分表!N:N,MATCH(B152,单位卡分表!A:A,0))),IF(AND(LEFT(B152,1)="4",C152=5),B152*100+1,""))</f>
        <v>4003201</v>
      </c>
    </row>
    <row r="153" spans="1:29">
      <c r="A153" s="44" t="str">
        <f>IF(卡牌数值表!D153=0,"",卡牌数值表!D153)</f>
        <v/>
      </c>
      <c r="B153" s="44" t="str">
        <f>卡牌数值表!C153</f>
        <v>40043</v>
      </c>
      <c r="C153" s="44">
        <f>IF(LEFT(B153,1)="1",IFERROR(INDEX(单位卡分表!C:C,MATCH(B153,单位卡分表!A:A,0)),"未找到"),IF(LEFT(B153,1)="2",IFERROR(INDEX(技能卡分表!C:C,MATCH(B153,技能卡分表!A:A,0)),"未找到"),IF(LEFT(B153,1)="3",IFERROR(INDEX('永久加成分表（废弃）'!C:C,MATCH(B153,'永久加成分表（废弃）'!A:A,0)),"未找到"),IF(LEFT(B153,1)="4",IFERROR(INDEX(组件分表!D:D,MATCH(VALUE(LEFT(B153,4)),组件分表!A:A,0)),"未找到"),"不匹配"))))</f>
        <v>5</v>
      </c>
      <c r="D153" s="44" t="str">
        <f>IF(LEFT(B153,1)="1",IFERROR(INDEX(单位卡分表!E:E,MATCH(B153,单位卡分表!A:A,0)),"未找到"),IF(LEFT(B153,1)="2",IFERROR(INDEX(技能卡分表!E:E,MATCH(B153,技能卡分表!A:A,0)),"未找到"),IF(LEFT(B153,1)="3",IFERROR(INDEX('永久加成分表（废弃）'!E:E,MATCH(B153,'永久加成分表（废弃）'!A:A,0)),"未找到"),IF(LEFT(B153,1)="4",IFERROR(IF(INDEX(组件分表!D:D,MATCH(VALUE(LEFT(B153,4)),组件分表!A:A,0))=5,"",INDEX(组件分表!Y:Y,MATCH(VALUE(LEFT(B153,4)),组件分表!A:A,0))),"未找到"),"不匹配"))))</f>
        <v/>
      </c>
      <c r="E153" s="44">
        <f t="shared" si="2"/>
        <v>43</v>
      </c>
      <c r="F153" s="44" t="str">
        <f>IF(LEFT(B153,1)="1",IFERROR(INDEX(单位卡分表!AL:AL,MATCH(B153,单位卡分表!A:A,0)),"未找到"),IF(LEFT(B153,1)="2",IFERROR(INDEX(技能卡分表!AJ:AJ,MATCH(B153,技能卡分表!A:A,0)),"未找到"),IF(LEFT(B153,1)="3",IFERROR(INDEX('永久加成分表（废弃）'!AC:AC,MATCH(B153,'永久加成分表（废弃）'!A:A,0)),"未找到"),IF(LEFT(B153,1)="4",IFERROR(IF(INDEX(组件分表!D:D,MATCH(VALUE(LEFT(B153,4)),组件分表!A:A,0))=5,"",INDEX(组件分表!Z:Z,MATCH(VALUE(LEFT(B153,4)),组件分表!A:A,0))),"未找到"),"不匹配"))))</f>
        <v/>
      </c>
      <c r="G153" s="44" t="str">
        <f>IF(LEFT($B153,1)="1",IFERROR(INDEX(单位卡分表!F:F,MATCH($B153,单位卡分表!A:A,0)),"未找到"),IF(LEFT($B153,1)="2",IFERROR(INDEX(技能卡分表!F:F,MATCH($B153,技能卡分表!A:A,0)),"未找到"),IF(LEFT($B153,1)="3",IFERROR(INDEX('永久加成分表（废弃）'!F:F,MATCH($B153,'永久加成分表（废弃）'!A:A,0)),"未找到"),IF(LEFT($B153,1)="4",IFERROR(IF(INDEX(组件分表!D:D,MATCH(VALUE(LEFT($B153,4)),组件分表!A:A,0))=5,"",INDEX(组件分表!AA:AA,MATCH(VALUE(LEFT($B153,4)),组件分表!A:A,0))),"未找到"),"不匹配"))))</f>
        <v/>
      </c>
      <c r="H153" s="44" t="str">
        <f>IF(LEFT($B153,1)="1",IFERROR(INDEX(单位卡分表!H:H,MATCH($B153,单位卡分表!A:A,0)),"未找到"),IF(LEFT($B153,1)="2",IFERROR(INDEX(技能卡分表!H:H,MATCH($B153,技能卡分表!A:A,0)),"未找到"),IF(LEFT($B153,1)="3",IFERROR(INDEX('永久加成分表（废弃）'!H:H,MATCH($B153,'永久加成分表（废弃）'!A:A,0)),"未找到"),IF(LEFT($B153,1)="4",RIGHT($B153,1),"不匹配"))))</f>
        <v>3</v>
      </c>
      <c r="I153" s="44">
        <f>卡牌数值表!J153</f>
        <v>9</v>
      </c>
      <c r="J153" s="44" t="str">
        <f>IF(卡牌数值表!L153=0,"",卡牌数值表!L153)</f>
        <v/>
      </c>
      <c r="K153" s="44" t="str">
        <f>IF(卡牌数值表!M153=0,"",卡牌数值表!M153)</f>
        <v/>
      </c>
      <c r="L153" s="44" t="str">
        <f>IF(卡牌数值表!N153=0,"",卡牌数值表!N153)</f>
        <v/>
      </c>
      <c r="M153" s="44" t="str">
        <f>IF(卡牌数值表!O153=0,"",卡牌数值表!O153)</f>
        <v/>
      </c>
      <c r="N153" s="44" t="str">
        <f>IF(卡牌数值表!P153=0,"",卡牌数值表!P153)</f>
        <v/>
      </c>
      <c r="O153" s="44" t="str">
        <f>IF(卡牌数值表!Q153=0,"",卡牌数值表!Q153)</f>
        <v/>
      </c>
      <c r="P153" s="44" t="str">
        <f>IF(卡牌数值表!R153=0,"",卡牌数值表!R153)</f>
        <v/>
      </c>
      <c r="Q153" s="44" t="str">
        <f>IF(卡牌数值表!S153=0,"",卡牌数值表!S153)</f>
        <v/>
      </c>
      <c r="R153" s="44" t="str">
        <f>IF(OR(LEFT(B153,1)="1",LEFT(B153,1)="2"),卡牌数值表!H153,IF(AND(LEFT(B153,1)="4",C153&lt;&gt;5),卡牌数值表!H153,IF(LEFT(B153,1)="4","","")))</f>
        <v/>
      </c>
      <c r="S153" s="44" t="str">
        <f>IF(LEFT(B153,1)="1",IFERROR(INDEX(单位卡分表!K:K,MATCH(B153,单位卡分表!A:A,0)),"未找到"),IF(LEFT(B153,1)="2",IFERROR(INDEX(技能卡分表!K:K,MATCH(B153,技能卡分表!A:A,0)),"未找到"),IF(LEFT(B153,1)="3",IFERROR(INDEX('永久加成分表（废弃）'!K:K,MATCH(B153,'永久加成分表（废弃）'!A:A,0)),"未找到"),IF(LEFT(B153,1)="4",IFERROR(IF(INDEX(组件分表!D:D,MATCH(VALUE(LEFT(B153,4)),组件分表!A:A,0))=5,"",INDEX(组件分表!AB:AB,MATCH(VALUE(LEFT(B153,4)),组件分表!A:A,0))),"未找到"),"不匹配"))))</f>
        <v/>
      </c>
      <c r="T153" s="44" t="str">
        <f>IF(LEFT(B153,1)="1",IFERROR(INDEX(单位卡分表!L:L,MATCH(B153,单位卡分表!A:A,0)),"未找到"),IF(LEFT(B153,1)="2",IFERROR(INDEX(技能卡分表!L:L,MATCH(B153,技能卡分表!A:A,0)),"未找到"),IF(LEFT(B153,1)="3",IFERROR(INDEX('永久加成分表（废弃）'!L:L,MATCH(B153,'永久加成分表（废弃）'!A:A,0)),"未找到"),IF(LEFT(B153,1)="4",IFERROR(IF(INDEX(组件分表!D:D,MATCH(VALUE(LEFT(B153,4)),组件分表!A:A,0))=5,"",INDEX(组件分表!AC:AC,MATCH(VALUE(LEFT(B153,4)),组件分表!A:A,0))),"未找到"),"不匹配"))))</f>
        <v/>
      </c>
      <c r="U153" s="44"/>
      <c r="V153" s="44"/>
      <c r="W153" s="44" t="str">
        <f>IF(LEFT(B153,1)="1",IFERROR(IF(INDEX(单位卡分表!W:W,MATCH(B153,单位卡分表!A:A,0))=0,"",INDEX(单位卡分表!W:W,MATCH(B153,单位卡分表!A:A,0))),"未找到"),IF(LEFT(B153,1)="2",IFERROR(IF(INDEX(技能卡分表!W:W,MATCH(B153,技能卡分表!A:A,0))=0,"",INDEX(技能卡分表!W:W,MATCH(B153,技能卡分表!A:A,0))),"未找到"),IF(LEFT(B153,1)="3",IFERROR(IF(INDEX('永久加成分表（废弃）'!U:U,MATCH(B153,'永久加成分表（废弃）'!A:A,0))=0,"",INDEX('永久加成分表（废弃）'!U:U,MATCH(B153,'永久加成分表（废弃）'!A:A,0))),"未找到"),IF(LEFT(B153,1)="4",IFERROR(IF(INDEX("",MATCH(VALUE(LEFT(B153,4)),组件分表!A:A,0))=0,"",INDEX("",MATCH(VALUE(LEFT(B153,4)),组件分表!A:A,0))),"未找到"),"不匹配"))))</f>
        <v>未找到</v>
      </c>
      <c r="X153" s="44" t="str">
        <f>IF(LEFT(B153,1)="1",IFERROR(IF(INDEX(单位卡分表!X:X,MATCH(B153,单位卡分表!A:A,0))=0,"",INDEX(单位卡分表!X:X,MATCH(B153,单位卡分表!A:A,0))),"未找到"),IF(LEFT(B153,1)="2",IFERROR(IF(INDEX(技能卡分表!X:X,MATCH(B153,技能卡分表!A:A,0))=0,"",INDEX(技能卡分表!X:X,MATCH(B153,技能卡分表!A:A,0))),"未找到"),IF(LEFT(B153,1)="3",IFERROR(IF(INDEX('永久加成分表（废弃）'!V:V,MATCH(B153,'永久加成分表（废弃）'!A:A,0))=0,"",INDEX('永久加成分表（废弃）'!V:V,MATCH(B153,'永久加成分表（废弃）'!A:A,0))),"未找到"),IF(LEFT(B153,1)="4",IFERROR(IF(INDEX("",MATCH(VALUE(LEFT(B153,4)),组件分表!A:A,0))=0,"",INDEX("",MATCH(VALUE(LEFT(B153,4)),组件分表!A:A,0))),"未找到"),"不匹配"))))</f>
        <v>未找到</v>
      </c>
      <c r="Y153" s="44" t="str">
        <f>IF(LEFT(B153,1)="1",IFERROR(IF(INDEX(单位卡分表!Y:Y,MATCH(B153,单位卡分表!A:A,0))=0,"",INDEX(单位卡分表!Y:Y,MATCH(B153,单位卡分表!A:A,0))),"未找到"),IF(LEFT(B153,1)="2",IFERROR(IF(INDEX(技能卡分表!Y:Y,MATCH(B153,技能卡分表!A:A,0))=0,"",INDEX(技能卡分表!Y:Y,MATCH(B153,技能卡分表!A:A,0))),"未找到"),IF(LEFT(B153,1)="3",IFERROR(IF(INDEX('永久加成分表（废弃）'!W:W,MATCH(B153,'永久加成分表（废弃）'!A:A,0))=0,"",INDEX('永久加成分表（废弃）'!W:W,MATCH(B153,'永久加成分表（废弃）'!A:A,0))),"未找到"),IF(LEFT(B153,1)="4",IFERROR(IF(INDEX("",MATCH(VALUE(LEFT(B153,4)),组件分表!A:A,0))=0,"",INDEX("",MATCH(VALUE(LEFT(B153,4)),组件分表!A:A,0))),"未找到"),"不匹配"))))</f>
        <v>未找到</v>
      </c>
      <c r="Z153" s="44" t="str">
        <f>IF(LEFT(B153,1)="1",IFERROR(IF(INDEX("",MATCH(B153,单位卡分表!A:A,0))=0,"",INDEX("",MATCH(B153,单位卡分表!A:A,0))),"未找到"),IF(LEFT(B153,1)="2",IFERROR(IF(INDEX(技能卡分表!Z:Z,MATCH(B153,技能卡分表!A:A,0))=0,"",INDEX(技能卡分表!Z:Z,MATCH(B153,技能卡分表!A:A,0))),"未找到"),IF(LEFT(B153,1)="3",IFERROR(IF(INDEX('永久加成分表（废弃）'!X:X,MATCH(B153,'永久加成分表（废弃）'!A:A,0))=0,"",INDEX('永久加成分表（废弃）'!X:X,MATCH(B153,'永久加成分表（废弃）'!A:A,0))),"未找到"),IF(LEFT(B153,1)="4",IFERROR(IF(INDEX(组件分表!U:U,MATCH(VALUE(LEFT(B153,4)),组件分表!A:A,0))=0,"",INDEX(组件分表!U:U,MATCH(VALUE(LEFT(B153,4)),组件分表!A:A,0))),"未找到"),"不匹配"))))</f>
        <v/>
      </c>
      <c r="AA153" s="44" t="str">
        <f>IF(LEFT(B153,1)="1",IFERROR(IF(INDEX("",MATCH(B153,单位卡分表!A:A,0))=0,"",INDEX("",MATCH(B153,单位卡分表!A:A,0))),"未找到"),IF(LEFT(B153,1)="2",IFERROR(IF(INDEX(技能卡分表!AA:AA,MATCH(B153,技能卡分表!A:A,0))=0,"",INDEX(技能卡分表!AA:AA,MATCH(B153,技能卡分表!A:A,0))),"未找到"),IF(LEFT(B153,1)="3",IFERROR(IF(INDEX("",MATCH(B153,'永久加成分表（废弃）'!A:A,0))=0,"",INDEX("",MATCH(B153,'永久加成分表（废弃）'!A:A,0))),"未找到"),IF(LEFT(B153,1)="4",IFERROR(IF(INDEX("",MATCH(VALUE(LEFT(B153,4)),组件分表!A:A,0))=0,"",INDEX("",MATCH(VALUE(LEFT(B153,4)),组件分表!A:A,0))),"未找到"),"不匹配"))))</f>
        <v>未找到</v>
      </c>
      <c r="AB153" s="44">
        <f>IF(LEFT(B153,1)="1",IFERROR(INDEX(单位卡分表!I:I,MATCH(B153,单位卡分表!A:A,0)),"未找到"),IF(LEFT(B153,1)="2",IFERROR(INDEX(技能卡分表!I:I,MATCH(B153,技能卡分表!A:A,0)),"未找到"),IF(LEFT(B153,1)="3",IFERROR(INDEX('永久加成分表（废弃）'!I:I,MATCH(B153,'永久加成分表（废弃）'!A:A,0)),"未找到"),IF(LEFT(B153,1)="4",IFERROR(INDEX(组件分表!I:I,MATCH(VALUE(LEFT(B153,4)),组件分表!A:A,0)),"未找到"),"不匹配"))))</f>
        <v>3</v>
      </c>
      <c r="AC153" s="44">
        <f>IF(LEFT(B153,1)="1",IF(INDEX(单位卡分表!N:N,MATCH(B153,单位卡分表!A:A,0))=0,"",INDEX(单位卡分表!N:N,MATCH(B153,单位卡分表!A:A,0))),IF(AND(LEFT(B153,1)="4",C153=5),B153*100+1,""))</f>
        <v>4004301</v>
      </c>
    </row>
    <row r="154" spans="1:29">
      <c r="A154" s="44" t="str">
        <f>IF(卡牌数值表!D154=0,"",卡牌数值表!D154)</f>
        <v/>
      </c>
      <c r="B154" s="44" t="str">
        <f>卡牌数值表!C154</f>
        <v>40054</v>
      </c>
      <c r="C154" s="44">
        <f>IF(LEFT(B154,1)="1",IFERROR(INDEX(单位卡分表!C:C,MATCH(B154,单位卡分表!A:A,0)),"未找到"),IF(LEFT(B154,1)="2",IFERROR(INDEX(技能卡分表!C:C,MATCH(B154,技能卡分表!A:A,0)),"未找到"),IF(LEFT(B154,1)="3",IFERROR(INDEX('永久加成分表（废弃）'!C:C,MATCH(B154,'永久加成分表（废弃）'!A:A,0)),"未找到"),IF(LEFT(B154,1)="4",IFERROR(INDEX(组件分表!D:D,MATCH(VALUE(LEFT(B154,4)),组件分表!A:A,0)),"未找到"),"不匹配"))))</f>
        <v>5</v>
      </c>
      <c r="D154" s="44" t="str">
        <f>IF(LEFT(B154,1)="1",IFERROR(INDEX(单位卡分表!E:E,MATCH(B154,单位卡分表!A:A,0)),"未找到"),IF(LEFT(B154,1)="2",IFERROR(INDEX(技能卡分表!E:E,MATCH(B154,技能卡分表!A:A,0)),"未找到"),IF(LEFT(B154,1)="3",IFERROR(INDEX('永久加成分表（废弃）'!E:E,MATCH(B154,'永久加成分表（废弃）'!A:A,0)),"未找到"),IF(LEFT(B154,1)="4",IFERROR(IF(INDEX(组件分表!D:D,MATCH(VALUE(LEFT(B154,4)),组件分表!A:A,0))=5,"",INDEX(组件分表!Y:Y,MATCH(VALUE(LEFT(B154,4)),组件分表!A:A,0))),"未找到"),"不匹配"))))</f>
        <v/>
      </c>
      <c r="E154" s="44">
        <f t="shared" si="2"/>
        <v>54</v>
      </c>
      <c r="F154" s="44" t="str">
        <f>IF(LEFT(B154,1)="1",IFERROR(INDEX(单位卡分表!AL:AL,MATCH(B154,单位卡分表!A:A,0)),"未找到"),IF(LEFT(B154,1)="2",IFERROR(INDEX(技能卡分表!AJ:AJ,MATCH(B154,技能卡分表!A:A,0)),"未找到"),IF(LEFT(B154,1)="3",IFERROR(INDEX('永久加成分表（废弃）'!AC:AC,MATCH(B154,'永久加成分表（废弃）'!A:A,0)),"未找到"),IF(LEFT(B154,1)="4",IFERROR(IF(INDEX(组件分表!D:D,MATCH(VALUE(LEFT(B154,4)),组件分表!A:A,0))=5,"",INDEX(组件分表!Z:Z,MATCH(VALUE(LEFT(B154,4)),组件分表!A:A,0))),"未找到"),"不匹配"))))</f>
        <v/>
      </c>
      <c r="G154" s="44" t="str">
        <f>IF(LEFT($B154,1)="1",IFERROR(INDEX(单位卡分表!F:F,MATCH($B154,单位卡分表!A:A,0)),"未找到"),IF(LEFT($B154,1)="2",IFERROR(INDEX(技能卡分表!F:F,MATCH($B154,技能卡分表!A:A,0)),"未找到"),IF(LEFT($B154,1)="3",IFERROR(INDEX('永久加成分表（废弃）'!F:F,MATCH($B154,'永久加成分表（废弃）'!A:A,0)),"未找到"),IF(LEFT($B154,1)="4",IFERROR(IF(INDEX(组件分表!D:D,MATCH(VALUE(LEFT($B154,4)),组件分表!A:A,0))=5,"",INDEX(组件分表!AA:AA,MATCH(VALUE(LEFT($B154,4)),组件分表!A:A,0))),"未找到"),"不匹配"))))</f>
        <v/>
      </c>
      <c r="H154" s="44" t="str">
        <f>IF(LEFT($B154,1)="1",IFERROR(INDEX(单位卡分表!H:H,MATCH($B154,单位卡分表!A:A,0)),"未找到"),IF(LEFT($B154,1)="2",IFERROR(INDEX(技能卡分表!H:H,MATCH($B154,技能卡分表!A:A,0)),"未找到"),IF(LEFT($B154,1)="3",IFERROR(INDEX('永久加成分表（废弃）'!H:H,MATCH($B154,'永久加成分表（废弃）'!A:A,0)),"未找到"),IF(LEFT($B154,1)="4",RIGHT($B154,1),"不匹配"))))</f>
        <v>4</v>
      </c>
      <c r="I154" s="44">
        <f>卡牌数值表!J154</f>
        <v>12</v>
      </c>
      <c r="J154" s="44" t="str">
        <f>IF(卡牌数值表!L154=0,"",卡牌数值表!L154)</f>
        <v/>
      </c>
      <c r="K154" s="44" t="str">
        <f>IF(卡牌数值表!M154=0,"",卡牌数值表!M154)</f>
        <v/>
      </c>
      <c r="L154" s="44" t="str">
        <f>IF(卡牌数值表!N154=0,"",卡牌数值表!N154)</f>
        <v/>
      </c>
      <c r="M154" s="44" t="str">
        <f>IF(卡牌数值表!O154=0,"",卡牌数值表!O154)</f>
        <v/>
      </c>
      <c r="N154" s="44" t="str">
        <f>IF(卡牌数值表!P154=0,"",卡牌数值表!P154)</f>
        <v/>
      </c>
      <c r="O154" s="44" t="str">
        <f>IF(卡牌数值表!Q154=0,"",卡牌数值表!Q154)</f>
        <v/>
      </c>
      <c r="P154" s="44" t="str">
        <f>IF(卡牌数值表!R154=0,"",卡牌数值表!R154)</f>
        <v/>
      </c>
      <c r="Q154" s="44" t="str">
        <f>IF(卡牌数值表!S154=0,"",卡牌数值表!S154)</f>
        <v/>
      </c>
      <c r="R154" s="44" t="str">
        <f>IF(OR(LEFT(B154,1)="1",LEFT(B154,1)="2"),卡牌数值表!H154,IF(AND(LEFT(B154,1)="4",C154&lt;&gt;5),卡牌数值表!H154,IF(LEFT(B154,1)="4","","")))</f>
        <v/>
      </c>
      <c r="S154" s="44" t="str">
        <f>IF(LEFT(B154,1)="1",IFERROR(INDEX(单位卡分表!K:K,MATCH(B154,单位卡分表!A:A,0)),"未找到"),IF(LEFT(B154,1)="2",IFERROR(INDEX(技能卡分表!K:K,MATCH(B154,技能卡分表!A:A,0)),"未找到"),IF(LEFT(B154,1)="3",IFERROR(INDEX('永久加成分表（废弃）'!K:K,MATCH(B154,'永久加成分表（废弃）'!A:A,0)),"未找到"),IF(LEFT(B154,1)="4",IFERROR(IF(INDEX(组件分表!D:D,MATCH(VALUE(LEFT(B154,4)),组件分表!A:A,0))=5,"",INDEX(组件分表!AB:AB,MATCH(VALUE(LEFT(B154,4)),组件分表!A:A,0))),"未找到"),"不匹配"))))</f>
        <v/>
      </c>
      <c r="T154" s="44" t="str">
        <f>IF(LEFT(B154,1)="1",IFERROR(INDEX(单位卡分表!L:L,MATCH(B154,单位卡分表!A:A,0)),"未找到"),IF(LEFT(B154,1)="2",IFERROR(INDEX(技能卡分表!L:L,MATCH(B154,技能卡分表!A:A,0)),"未找到"),IF(LEFT(B154,1)="3",IFERROR(INDEX('永久加成分表（废弃）'!L:L,MATCH(B154,'永久加成分表（废弃）'!A:A,0)),"未找到"),IF(LEFT(B154,1)="4",IFERROR(IF(INDEX(组件分表!D:D,MATCH(VALUE(LEFT(B154,4)),组件分表!A:A,0))=5,"",INDEX(组件分表!AC:AC,MATCH(VALUE(LEFT(B154,4)),组件分表!A:A,0))),"未找到"),"不匹配"))))</f>
        <v/>
      </c>
      <c r="U154" s="44"/>
      <c r="V154" s="44"/>
      <c r="W154" s="44" t="str">
        <f>IF(LEFT(B154,1)="1",IFERROR(IF(INDEX(单位卡分表!W:W,MATCH(B154,单位卡分表!A:A,0))=0,"",INDEX(单位卡分表!W:W,MATCH(B154,单位卡分表!A:A,0))),"未找到"),IF(LEFT(B154,1)="2",IFERROR(IF(INDEX(技能卡分表!W:W,MATCH(B154,技能卡分表!A:A,0))=0,"",INDEX(技能卡分表!W:W,MATCH(B154,技能卡分表!A:A,0))),"未找到"),IF(LEFT(B154,1)="3",IFERROR(IF(INDEX('永久加成分表（废弃）'!U:U,MATCH(B154,'永久加成分表（废弃）'!A:A,0))=0,"",INDEX('永久加成分表（废弃）'!U:U,MATCH(B154,'永久加成分表（废弃）'!A:A,0))),"未找到"),IF(LEFT(B154,1)="4",IFERROR(IF(INDEX("",MATCH(VALUE(LEFT(B154,4)),组件分表!A:A,0))=0,"",INDEX("",MATCH(VALUE(LEFT(B154,4)),组件分表!A:A,0))),"未找到"),"不匹配"))))</f>
        <v>未找到</v>
      </c>
      <c r="X154" s="44" t="str">
        <f>IF(LEFT(B154,1)="1",IFERROR(IF(INDEX(单位卡分表!X:X,MATCH(B154,单位卡分表!A:A,0))=0,"",INDEX(单位卡分表!X:X,MATCH(B154,单位卡分表!A:A,0))),"未找到"),IF(LEFT(B154,1)="2",IFERROR(IF(INDEX(技能卡分表!X:X,MATCH(B154,技能卡分表!A:A,0))=0,"",INDEX(技能卡分表!X:X,MATCH(B154,技能卡分表!A:A,0))),"未找到"),IF(LEFT(B154,1)="3",IFERROR(IF(INDEX('永久加成分表（废弃）'!V:V,MATCH(B154,'永久加成分表（废弃）'!A:A,0))=0,"",INDEX('永久加成分表（废弃）'!V:V,MATCH(B154,'永久加成分表（废弃）'!A:A,0))),"未找到"),IF(LEFT(B154,1)="4",IFERROR(IF(INDEX("",MATCH(VALUE(LEFT(B154,4)),组件分表!A:A,0))=0,"",INDEX("",MATCH(VALUE(LEFT(B154,4)),组件分表!A:A,0))),"未找到"),"不匹配"))))</f>
        <v>未找到</v>
      </c>
      <c r="Y154" s="44" t="str">
        <f>IF(LEFT(B154,1)="1",IFERROR(IF(INDEX(单位卡分表!Y:Y,MATCH(B154,单位卡分表!A:A,0))=0,"",INDEX(单位卡分表!Y:Y,MATCH(B154,单位卡分表!A:A,0))),"未找到"),IF(LEFT(B154,1)="2",IFERROR(IF(INDEX(技能卡分表!Y:Y,MATCH(B154,技能卡分表!A:A,0))=0,"",INDEX(技能卡分表!Y:Y,MATCH(B154,技能卡分表!A:A,0))),"未找到"),IF(LEFT(B154,1)="3",IFERROR(IF(INDEX('永久加成分表（废弃）'!W:W,MATCH(B154,'永久加成分表（废弃）'!A:A,0))=0,"",INDEX('永久加成分表（废弃）'!W:W,MATCH(B154,'永久加成分表（废弃）'!A:A,0))),"未找到"),IF(LEFT(B154,1)="4",IFERROR(IF(INDEX("",MATCH(VALUE(LEFT(B154,4)),组件分表!A:A,0))=0,"",INDEX("",MATCH(VALUE(LEFT(B154,4)),组件分表!A:A,0))),"未找到"),"不匹配"))))</f>
        <v>未找到</v>
      </c>
      <c r="Z154" s="44" t="str">
        <f>IF(LEFT(B154,1)="1",IFERROR(IF(INDEX("",MATCH(B154,单位卡分表!A:A,0))=0,"",INDEX("",MATCH(B154,单位卡分表!A:A,0))),"未找到"),IF(LEFT(B154,1)="2",IFERROR(IF(INDEX(技能卡分表!Z:Z,MATCH(B154,技能卡分表!A:A,0))=0,"",INDEX(技能卡分表!Z:Z,MATCH(B154,技能卡分表!A:A,0))),"未找到"),IF(LEFT(B154,1)="3",IFERROR(IF(INDEX('永久加成分表（废弃）'!X:X,MATCH(B154,'永久加成分表（废弃）'!A:A,0))=0,"",INDEX('永久加成分表（废弃）'!X:X,MATCH(B154,'永久加成分表（废弃）'!A:A,0))),"未找到"),IF(LEFT(B154,1)="4",IFERROR(IF(INDEX(组件分表!U:U,MATCH(VALUE(LEFT(B154,4)),组件分表!A:A,0))=0,"",INDEX(组件分表!U:U,MATCH(VALUE(LEFT(B154,4)),组件分表!A:A,0))),"未找到"),"不匹配"))))</f>
        <v/>
      </c>
      <c r="AA154" s="44" t="str">
        <f>IF(LEFT(B154,1)="1",IFERROR(IF(INDEX("",MATCH(B154,单位卡分表!A:A,0))=0,"",INDEX("",MATCH(B154,单位卡分表!A:A,0))),"未找到"),IF(LEFT(B154,1)="2",IFERROR(IF(INDEX(技能卡分表!AA:AA,MATCH(B154,技能卡分表!A:A,0))=0,"",INDEX(技能卡分表!AA:AA,MATCH(B154,技能卡分表!A:A,0))),"未找到"),IF(LEFT(B154,1)="3",IFERROR(IF(INDEX("",MATCH(B154,'永久加成分表（废弃）'!A:A,0))=0,"",INDEX("",MATCH(B154,'永久加成分表（废弃）'!A:A,0))),"未找到"),IF(LEFT(B154,1)="4",IFERROR(IF(INDEX("",MATCH(VALUE(LEFT(B154,4)),组件分表!A:A,0))=0,"",INDEX("",MATCH(VALUE(LEFT(B154,4)),组件分表!A:A,0))),"未找到"),"不匹配"))))</f>
        <v>未找到</v>
      </c>
      <c r="AB154" s="44">
        <f>IF(LEFT(B154,1)="1",IFERROR(INDEX(单位卡分表!I:I,MATCH(B154,单位卡分表!A:A,0)),"未找到"),IF(LEFT(B154,1)="2",IFERROR(INDEX(技能卡分表!I:I,MATCH(B154,技能卡分表!A:A,0)),"未找到"),IF(LEFT(B154,1)="3",IFERROR(INDEX('永久加成分表（废弃）'!I:I,MATCH(B154,'永久加成分表（废弃）'!A:A,0)),"未找到"),IF(LEFT(B154,1)="4",IFERROR(INDEX(组件分表!I:I,MATCH(VALUE(LEFT(B154,4)),组件分表!A:A,0)),"未找到"),"不匹配"))))</f>
        <v>3</v>
      </c>
      <c r="AC154" s="44">
        <f>IF(LEFT(B154,1)="1",IF(INDEX(单位卡分表!N:N,MATCH(B154,单位卡分表!A:A,0))=0,"",INDEX(单位卡分表!N:N,MATCH(B154,单位卡分表!A:A,0))),IF(AND(LEFT(B154,1)="4",C154=5),B154*100+1,""))</f>
        <v>4005401</v>
      </c>
    </row>
    <row r="155" spans="1:29">
      <c r="A155" s="44" t="str">
        <f>IF(卡牌数值表!D155=0,"",卡牌数值表!D155)</f>
        <v/>
      </c>
      <c r="B155" s="44">
        <f>卡牌数值表!C155</f>
        <v>40062</v>
      </c>
      <c r="C155" s="44">
        <f>IF(LEFT(B155,1)="1",IFERROR(INDEX(单位卡分表!C:C,MATCH(B155,单位卡分表!A:A,0)),"未找到"),IF(LEFT(B155,1)="2",IFERROR(INDEX(技能卡分表!C:C,MATCH(B155,技能卡分表!A:A,0)),"未找到"),IF(LEFT(B155,1)="3",IFERROR(INDEX('永久加成分表（废弃）'!C:C,MATCH(B155,'永久加成分表（废弃）'!A:A,0)),"未找到"),IF(LEFT(B155,1)="4",IFERROR(INDEX(组件分表!D:D,MATCH(VALUE(LEFT(B155,4)),组件分表!A:A,0)),"未找到"),"不匹配"))))</f>
        <v>5</v>
      </c>
      <c r="D155" s="44" t="str">
        <f>IF(LEFT(B155,1)="1",IFERROR(INDEX(单位卡分表!E:E,MATCH(B155,单位卡分表!A:A,0)),"未找到"),IF(LEFT(B155,1)="2",IFERROR(INDEX(技能卡分表!E:E,MATCH(B155,技能卡分表!A:A,0)),"未找到"),IF(LEFT(B155,1)="3",IFERROR(INDEX('永久加成分表（废弃）'!E:E,MATCH(B155,'永久加成分表（废弃）'!A:A,0)),"未找到"),IF(LEFT(B155,1)="4",IFERROR(IF(INDEX(组件分表!D:D,MATCH(VALUE(LEFT(B155,4)),组件分表!A:A,0))=5,"",INDEX(组件分表!Y:Y,MATCH(VALUE(LEFT(B155,4)),组件分表!A:A,0))),"未找到"),"不匹配"))))</f>
        <v/>
      </c>
      <c r="E155" s="44">
        <f t="shared" si="2"/>
        <v>62</v>
      </c>
      <c r="F155" s="44" t="str">
        <f>IF(LEFT(B155,1)="1",IFERROR(INDEX(单位卡分表!AL:AL,MATCH(B155,单位卡分表!A:A,0)),"未找到"),IF(LEFT(B155,1)="2",IFERROR(INDEX(技能卡分表!AJ:AJ,MATCH(B155,技能卡分表!A:A,0)),"未找到"),IF(LEFT(B155,1)="3",IFERROR(INDEX('永久加成分表（废弃）'!AC:AC,MATCH(B155,'永久加成分表（废弃）'!A:A,0)),"未找到"),IF(LEFT(B155,1)="4",IFERROR(IF(INDEX(组件分表!D:D,MATCH(VALUE(LEFT(B155,4)),组件分表!A:A,0))=5,"",INDEX(组件分表!Z:Z,MATCH(VALUE(LEFT(B155,4)),组件分表!A:A,0))),"未找到"),"不匹配"))))</f>
        <v/>
      </c>
      <c r="G155" s="44" t="str">
        <f>IF(LEFT($B155,1)="1",IFERROR(INDEX(单位卡分表!F:F,MATCH($B155,单位卡分表!A:A,0)),"未找到"),IF(LEFT($B155,1)="2",IFERROR(INDEX(技能卡分表!F:F,MATCH($B155,技能卡分表!A:A,0)),"未找到"),IF(LEFT($B155,1)="3",IFERROR(INDEX('永久加成分表（废弃）'!F:F,MATCH($B155,'永久加成分表（废弃）'!A:A,0)),"未找到"),IF(LEFT($B155,1)="4",IFERROR(IF(INDEX(组件分表!D:D,MATCH(VALUE(LEFT($B155,4)),组件分表!A:A,0))=5,"",INDEX(组件分表!AA:AA,MATCH(VALUE(LEFT($B155,4)),组件分表!A:A,0))),"未找到"),"不匹配"))))</f>
        <v/>
      </c>
      <c r="H155" s="44" t="str">
        <f>IF(LEFT($B155,1)="1",IFERROR(INDEX(单位卡分表!H:H,MATCH($B155,单位卡分表!A:A,0)),"未找到"),IF(LEFT($B155,1)="2",IFERROR(INDEX(技能卡分表!H:H,MATCH($B155,技能卡分表!A:A,0)),"未找到"),IF(LEFT($B155,1)="3",IFERROR(INDEX('永久加成分表（废弃）'!H:H,MATCH($B155,'永久加成分表（废弃）'!A:A,0)),"未找到"),IF(LEFT($B155,1)="4",RIGHT($B155,1),"不匹配"))))</f>
        <v>2</v>
      </c>
      <c r="I155" s="44">
        <f>卡牌数值表!J155</f>
        <v>6</v>
      </c>
      <c r="J155" s="44" t="str">
        <f>IF(卡牌数值表!L155=0,"",卡牌数值表!L155)</f>
        <v/>
      </c>
      <c r="K155" s="44" t="str">
        <f>IF(卡牌数值表!M155=0,"",卡牌数值表!M155)</f>
        <v/>
      </c>
      <c r="L155" s="44" t="str">
        <f>IF(卡牌数值表!N155=0,"",卡牌数值表!N155)</f>
        <v/>
      </c>
      <c r="M155" s="44" t="str">
        <f>IF(卡牌数值表!O155=0,"",卡牌数值表!O155)</f>
        <v/>
      </c>
      <c r="N155" s="44" t="str">
        <f>IF(卡牌数值表!P155=0,"",卡牌数值表!P155)</f>
        <v/>
      </c>
      <c r="O155" s="44" t="str">
        <f>IF(卡牌数值表!Q155=0,"",卡牌数值表!Q155)</f>
        <v/>
      </c>
      <c r="P155" s="44" t="str">
        <f>IF(卡牌数值表!R155=0,"",卡牌数值表!R155)</f>
        <v/>
      </c>
      <c r="Q155" s="44" t="str">
        <f>IF(卡牌数值表!S155=0,"",卡牌数值表!S155)</f>
        <v/>
      </c>
      <c r="R155" s="44" t="str">
        <f>IF(OR(LEFT(B155,1)="1",LEFT(B155,1)="2"),卡牌数值表!H155,IF(AND(LEFT(B155,1)="4",C155&lt;&gt;5),卡牌数值表!H155,IF(LEFT(B155,1)="4","","")))</f>
        <v/>
      </c>
      <c r="S155" s="44" t="str">
        <f>IF(LEFT(B155,1)="1",IFERROR(INDEX(单位卡分表!K:K,MATCH(B155,单位卡分表!A:A,0)),"未找到"),IF(LEFT(B155,1)="2",IFERROR(INDEX(技能卡分表!K:K,MATCH(B155,技能卡分表!A:A,0)),"未找到"),IF(LEFT(B155,1)="3",IFERROR(INDEX('永久加成分表（废弃）'!K:K,MATCH(B155,'永久加成分表（废弃）'!A:A,0)),"未找到"),IF(LEFT(B155,1)="4",IFERROR(IF(INDEX(组件分表!D:D,MATCH(VALUE(LEFT(B155,4)),组件分表!A:A,0))=5,"",INDEX(组件分表!AB:AB,MATCH(VALUE(LEFT(B155,4)),组件分表!A:A,0))),"未找到"),"不匹配"))))</f>
        <v/>
      </c>
      <c r="T155" s="44" t="str">
        <f>IF(LEFT(B155,1)="1",IFERROR(INDEX(单位卡分表!L:L,MATCH(B155,单位卡分表!A:A,0)),"未找到"),IF(LEFT(B155,1)="2",IFERROR(INDEX(技能卡分表!L:L,MATCH(B155,技能卡分表!A:A,0)),"未找到"),IF(LEFT(B155,1)="3",IFERROR(INDEX('永久加成分表（废弃）'!L:L,MATCH(B155,'永久加成分表（废弃）'!A:A,0)),"未找到"),IF(LEFT(B155,1)="4",IFERROR(IF(INDEX(组件分表!D:D,MATCH(VALUE(LEFT(B155,4)),组件分表!A:A,0))=5,"",INDEX(组件分表!AC:AC,MATCH(VALUE(LEFT(B155,4)),组件分表!A:A,0))),"未找到"),"不匹配"))))</f>
        <v/>
      </c>
      <c r="U155" s="44"/>
      <c r="V155" s="44"/>
      <c r="W155" s="44" t="str">
        <f>IF(LEFT(B155,1)="1",IFERROR(IF(INDEX(单位卡分表!W:W,MATCH(B155,单位卡分表!A:A,0))=0,"",INDEX(单位卡分表!W:W,MATCH(B155,单位卡分表!A:A,0))),"未找到"),IF(LEFT(B155,1)="2",IFERROR(IF(INDEX(技能卡分表!W:W,MATCH(B155,技能卡分表!A:A,0))=0,"",INDEX(技能卡分表!W:W,MATCH(B155,技能卡分表!A:A,0))),"未找到"),IF(LEFT(B155,1)="3",IFERROR(IF(INDEX('永久加成分表（废弃）'!U:U,MATCH(B155,'永久加成分表（废弃）'!A:A,0))=0,"",INDEX('永久加成分表（废弃）'!U:U,MATCH(B155,'永久加成分表（废弃）'!A:A,0))),"未找到"),IF(LEFT(B155,1)="4",IFERROR(IF(INDEX("",MATCH(VALUE(LEFT(B155,4)),组件分表!A:A,0))=0,"",INDEX("",MATCH(VALUE(LEFT(B155,4)),组件分表!A:A,0))),"未找到"),"不匹配"))))</f>
        <v>未找到</v>
      </c>
      <c r="X155" s="44" t="str">
        <f>IF(LEFT(B155,1)="1",IFERROR(IF(INDEX(单位卡分表!X:X,MATCH(B155,单位卡分表!A:A,0))=0,"",INDEX(单位卡分表!X:X,MATCH(B155,单位卡分表!A:A,0))),"未找到"),IF(LEFT(B155,1)="2",IFERROR(IF(INDEX(技能卡分表!X:X,MATCH(B155,技能卡分表!A:A,0))=0,"",INDEX(技能卡分表!X:X,MATCH(B155,技能卡分表!A:A,0))),"未找到"),IF(LEFT(B155,1)="3",IFERROR(IF(INDEX('永久加成分表（废弃）'!V:V,MATCH(B155,'永久加成分表（废弃）'!A:A,0))=0,"",INDEX('永久加成分表（废弃）'!V:V,MATCH(B155,'永久加成分表（废弃）'!A:A,0))),"未找到"),IF(LEFT(B155,1)="4",IFERROR(IF(INDEX("",MATCH(VALUE(LEFT(B155,4)),组件分表!A:A,0))=0,"",INDEX("",MATCH(VALUE(LEFT(B155,4)),组件分表!A:A,0))),"未找到"),"不匹配"))))</f>
        <v>未找到</v>
      </c>
      <c r="Y155" s="44" t="str">
        <f>IF(LEFT(B155,1)="1",IFERROR(IF(INDEX(单位卡分表!Y:Y,MATCH(B155,单位卡分表!A:A,0))=0,"",INDEX(单位卡分表!Y:Y,MATCH(B155,单位卡分表!A:A,0))),"未找到"),IF(LEFT(B155,1)="2",IFERROR(IF(INDEX(技能卡分表!Y:Y,MATCH(B155,技能卡分表!A:A,0))=0,"",INDEX(技能卡分表!Y:Y,MATCH(B155,技能卡分表!A:A,0))),"未找到"),IF(LEFT(B155,1)="3",IFERROR(IF(INDEX('永久加成分表（废弃）'!W:W,MATCH(B155,'永久加成分表（废弃）'!A:A,0))=0,"",INDEX('永久加成分表（废弃）'!W:W,MATCH(B155,'永久加成分表（废弃）'!A:A,0))),"未找到"),IF(LEFT(B155,1)="4",IFERROR(IF(INDEX("",MATCH(VALUE(LEFT(B155,4)),组件分表!A:A,0))=0,"",INDEX("",MATCH(VALUE(LEFT(B155,4)),组件分表!A:A,0))),"未找到"),"不匹配"))))</f>
        <v>未找到</v>
      </c>
      <c r="Z155" s="44" t="str">
        <f>IF(LEFT(B155,1)="1",IFERROR(IF(INDEX("",MATCH(B155,单位卡分表!A:A,0))=0,"",INDEX("",MATCH(B155,单位卡分表!A:A,0))),"未找到"),IF(LEFT(B155,1)="2",IFERROR(IF(INDEX(技能卡分表!Z:Z,MATCH(B155,技能卡分表!A:A,0))=0,"",INDEX(技能卡分表!Z:Z,MATCH(B155,技能卡分表!A:A,0))),"未找到"),IF(LEFT(B155,1)="3",IFERROR(IF(INDEX('永久加成分表（废弃）'!X:X,MATCH(B155,'永久加成分表（废弃）'!A:A,0))=0,"",INDEX('永久加成分表（废弃）'!X:X,MATCH(B155,'永久加成分表（废弃）'!A:A,0))),"未找到"),IF(LEFT(B155,1)="4",IFERROR(IF(INDEX(组件分表!U:U,MATCH(VALUE(LEFT(B155,4)),组件分表!A:A,0))=0,"",INDEX(组件分表!U:U,MATCH(VALUE(LEFT(B155,4)),组件分表!A:A,0))),"未找到"),"不匹配"))))</f>
        <v/>
      </c>
      <c r="AA155" s="44" t="str">
        <f>IF(LEFT(B155,1)="1",IFERROR(IF(INDEX("",MATCH(B155,单位卡分表!A:A,0))=0,"",INDEX("",MATCH(B155,单位卡分表!A:A,0))),"未找到"),IF(LEFT(B155,1)="2",IFERROR(IF(INDEX(技能卡分表!AA:AA,MATCH(B155,技能卡分表!A:A,0))=0,"",INDEX(技能卡分表!AA:AA,MATCH(B155,技能卡分表!A:A,0))),"未找到"),IF(LEFT(B155,1)="3",IFERROR(IF(INDEX("",MATCH(B155,'永久加成分表（废弃）'!A:A,0))=0,"",INDEX("",MATCH(B155,'永久加成分表（废弃）'!A:A,0))),"未找到"),IF(LEFT(B155,1)="4",IFERROR(IF(INDEX("",MATCH(VALUE(LEFT(B155,4)),组件分表!A:A,0))=0,"",INDEX("",MATCH(VALUE(LEFT(B155,4)),组件分表!A:A,0))),"未找到"),"不匹配"))))</f>
        <v>未找到</v>
      </c>
      <c r="AB155" s="44">
        <f>IF(LEFT(B155,1)="1",IFERROR(INDEX(单位卡分表!I:I,MATCH(B155,单位卡分表!A:A,0)),"未找到"),IF(LEFT(B155,1)="2",IFERROR(INDEX(技能卡分表!I:I,MATCH(B155,技能卡分表!A:A,0)),"未找到"),IF(LEFT(B155,1)="3",IFERROR(INDEX('永久加成分表（废弃）'!I:I,MATCH(B155,'永久加成分表（废弃）'!A:A,0)),"未找到"),IF(LEFT(B155,1)="4",IFERROR(INDEX(组件分表!I:I,MATCH(VALUE(LEFT(B155,4)),组件分表!A:A,0)),"未找到"),"不匹配"))))</f>
        <v>3</v>
      </c>
      <c r="AC155" s="44">
        <f>IF(LEFT(B155,1)="1",IF(INDEX(单位卡分表!N:N,MATCH(B155,单位卡分表!A:A,0))=0,"",INDEX(单位卡分表!N:N,MATCH(B155,单位卡分表!A:A,0))),IF(AND(LEFT(B155,1)="4",C155=5),B155*100+1,""))</f>
        <v>4006201</v>
      </c>
    </row>
    <row r="156" spans="1:29">
      <c r="A156" s="44" t="str">
        <f>IF(卡牌数值表!D156=0,"",卡牌数值表!D156)</f>
        <v/>
      </c>
      <c r="B156" s="44" t="str">
        <f>卡牌数值表!C156</f>
        <v>40074</v>
      </c>
      <c r="C156" s="44">
        <f>IF(LEFT(B156,1)="1",IFERROR(INDEX(单位卡分表!C:C,MATCH(B156,单位卡分表!A:A,0)),"未找到"),IF(LEFT(B156,1)="2",IFERROR(INDEX(技能卡分表!C:C,MATCH(B156,技能卡分表!A:A,0)),"未找到"),IF(LEFT(B156,1)="3",IFERROR(INDEX('永久加成分表（废弃）'!C:C,MATCH(B156,'永久加成分表（废弃）'!A:A,0)),"未找到"),IF(LEFT(B156,1)="4",IFERROR(INDEX(组件分表!D:D,MATCH(VALUE(LEFT(B156,4)),组件分表!A:A,0)),"未找到"),"不匹配"))))</f>
        <v>5</v>
      </c>
      <c r="D156" s="44" t="str">
        <f>IF(LEFT(B156,1)="1",IFERROR(INDEX(单位卡分表!E:E,MATCH(B156,单位卡分表!A:A,0)),"未找到"),IF(LEFT(B156,1)="2",IFERROR(INDEX(技能卡分表!E:E,MATCH(B156,技能卡分表!A:A,0)),"未找到"),IF(LEFT(B156,1)="3",IFERROR(INDEX('永久加成分表（废弃）'!E:E,MATCH(B156,'永久加成分表（废弃）'!A:A,0)),"未找到"),IF(LEFT(B156,1)="4",IFERROR(IF(INDEX(组件分表!D:D,MATCH(VALUE(LEFT(B156,4)),组件分表!A:A,0))=5,"",INDEX(组件分表!Y:Y,MATCH(VALUE(LEFT(B156,4)),组件分表!A:A,0))),"未找到"),"不匹配"))))</f>
        <v/>
      </c>
      <c r="E156" s="44">
        <f t="shared" si="2"/>
        <v>74</v>
      </c>
      <c r="F156" s="44" t="str">
        <f>IF(LEFT(B156,1)="1",IFERROR(INDEX(单位卡分表!AL:AL,MATCH(B156,单位卡分表!A:A,0)),"未找到"),IF(LEFT(B156,1)="2",IFERROR(INDEX(技能卡分表!AJ:AJ,MATCH(B156,技能卡分表!A:A,0)),"未找到"),IF(LEFT(B156,1)="3",IFERROR(INDEX('永久加成分表（废弃）'!AC:AC,MATCH(B156,'永久加成分表（废弃）'!A:A,0)),"未找到"),IF(LEFT(B156,1)="4",IFERROR(IF(INDEX(组件分表!D:D,MATCH(VALUE(LEFT(B156,4)),组件分表!A:A,0))=5,"",INDEX(组件分表!Z:Z,MATCH(VALUE(LEFT(B156,4)),组件分表!A:A,0))),"未找到"),"不匹配"))))</f>
        <v/>
      </c>
      <c r="G156" s="44" t="str">
        <f>IF(LEFT($B156,1)="1",IFERROR(INDEX(单位卡分表!F:F,MATCH($B156,单位卡分表!A:A,0)),"未找到"),IF(LEFT($B156,1)="2",IFERROR(INDEX(技能卡分表!F:F,MATCH($B156,技能卡分表!A:A,0)),"未找到"),IF(LEFT($B156,1)="3",IFERROR(INDEX('永久加成分表（废弃）'!F:F,MATCH($B156,'永久加成分表（废弃）'!A:A,0)),"未找到"),IF(LEFT($B156,1)="4",IFERROR(IF(INDEX(组件分表!D:D,MATCH(VALUE(LEFT($B156,4)),组件分表!A:A,0))=5,"",INDEX(组件分表!AA:AA,MATCH(VALUE(LEFT($B156,4)),组件分表!A:A,0))),"未找到"),"不匹配"))))</f>
        <v/>
      </c>
      <c r="H156" s="44" t="str">
        <f>IF(LEFT($B156,1)="1",IFERROR(INDEX(单位卡分表!H:H,MATCH($B156,单位卡分表!A:A,0)),"未找到"),IF(LEFT($B156,1)="2",IFERROR(INDEX(技能卡分表!H:H,MATCH($B156,技能卡分表!A:A,0)),"未找到"),IF(LEFT($B156,1)="3",IFERROR(INDEX('永久加成分表（废弃）'!H:H,MATCH($B156,'永久加成分表（废弃）'!A:A,0)),"未找到"),IF(LEFT($B156,1)="4",RIGHT($B156,1),"不匹配"))))</f>
        <v>4</v>
      </c>
      <c r="I156" s="44">
        <f>卡牌数值表!J156</f>
        <v>12</v>
      </c>
      <c r="J156" s="44" t="str">
        <f>IF(卡牌数值表!L156=0,"",卡牌数值表!L156)</f>
        <v/>
      </c>
      <c r="K156" s="44" t="str">
        <f>IF(卡牌数值表!M156=0,"",卡牌数值表!M156)</f>
        <v/>
      </c>
      <c r="L156" s="44" t="str">
        <f>IF(卡牌数值表!N156=0,"",卡牌数值表!N156)</f>
        <v/>
      </c>
      <c r="M156" s="44" t="str">
        <f>IF(卡牌数值表!O156=0,"",卡牌数值表!O156)</f>
        <v/>
      </c>
      <c r="N156" s="44" t="str">
        <f>IF(卡牌数值表!P156=0,"",卡牌数值表!P156)</f>
        <v/>
      </c>
      <c r="O156" s="44" t="str">
        <f>IF(卡牌数值表!Q156=0,"",卡牌数值表!Q156)</f>
        <v/>
      </c>
      <c r="P156" s="44" t="str">
        <f>IF(卡牌数值表!R156=0,"",卡牌数值表!R156)</f>
        <v/>
      </c>
      <c r="Q156" s="44" t="str">
        <f>IF(卡牌数值表!S156=0,"",卡牌数值表!S156)</f>
        <v/>
      </c>
      <c r="R156" s="44" t="str">
        <f>IF(OR(LEFT(B156,1)="1",LEFT(B156,1)="2"),卡牌数值表!H156,IF(AND(LEFT(B156,1)="4",C156&lt;&gt;5),卡牌数值表!H156,IF(LEFT(B156,1)="4","","")))</f>
        <v/>
      </c>
      <c r="S156" s="44" t="str">
        <f>IF(LEFT(B156,1)="1",IFERROR(INDEX(单位卡分表!K:K,MATCH(B156,单位卡分表!A:A,0)),"未找到"),IF(LEFT(B156,1)="2",IFERROR(INDEX(技能卡分表!K:K,MATCH(B156,技能卡分表!A:A,0)),"未找到"),IF(LEFT(B156,1)="3",IFERROR(INDEX('永久加成分表（废弃）'!K:K,MATCH(B156,'永久加成分表（废弃）'!A:A,0)),"未找到"),IF(LEFT(B156,1)="4",IFERROR(IF(INDEX(组件分表!D:D,MATCH(VALUE(LEFT(B156,4)),组件分表!A:A,0))=5,"",INDEX(组件分表!AB:AB,MATCH(VALUE(LEFT(B156,4)),组件分表!A:A,0))),"未找到"),"不匹配"))))</f>
        <v/>
      </c>
      <c r="T156" s="44" t="str">
        <f>IF(LEFT(B156,1)="1",IFERROR(INDEX(单位卡分表!L:L,MATCH(B156,单位卡分表!A:A,0)),"未找到"),IF(LEFT(B156,1)="2",IFERROR(INDEX(技能卡分表!L:L,MATCH(B156,技能卡分表!A:A,0)),"未找到"),IF(LEFT(B156,1)="3",IFERROR(INDEX('永久加成分表（废弃）'!L:L,MATCH(B156,'永久加成分表（废弃）'!A:A,0)),"未找到"),IF(LEFT(B156,1)="4",IFERROR(IF(INDEX(组件分表!D:D,MATCH(VALUE(LEFT(B156,4)),组件分表!A:A,0))=5,"",INDEX(组件分表!AC:AC,MATCH(VALUE(LEFT(B156,4)),组件分表!A:A,0))),"未找到"),"不匹配"))))</f>
        <v/>
      </c>
      <c r="U156" s="44"/>
      <c r="V156" s="44"/>
      <c r="W156" s="44" t="str">
        <f>IF(LEFT(B156,1)="1",IFERROR(IF(INDEX(单位卡分表!W:W,MATCH(B156,单位卡分表!A:A,0))=0,"",INDEX(单位卡分表!W:W,MATCH(B156,单位卡分表!A:A,0))),"未找到"),IF(LEFT(B156,1)="2",IFERROR(IF(INDEX(技能卡分表!W:W,MATCH(B156,技能卡分表!A:A,0))=0,"",INDEX(技能卡分表!W:W,MATCH(B156,技能卡分表!A:A,0))),"未找到"),IF(LEFT(B156,1)="3",IFERROR(IF(INDEX('永久加成分表（废弃）'!U:U,MATCH(B156,'永久加成分表（废弃）'!A:A,0))=0,"",INDEX('永久加成分表（废弃）'!U:U,MATCH(B156,'永久加成分表（废弃）'!A:A,0))),"未找到"),IF(LEFT(B156,1)="4",IFERROR(IF(INDEX("",MATCH(VALUE(LEFT(B156,4)),组件分表!A:A,0))=0,"",INDEX("",MATCH(VALUE(LEFT(B156,4)),组件分表!A:A,0))),"未找到"),"不匹配"))))</f>
        <v>未找到</v>
      </c>
      <c r="X156" s="44" t="str">
        <f>IF(LEFT(B156,1)="1",IFERROR(IF(INDEX(单位卡分表!X:X,MATCH(B156,单位卡分表!A:A,0))=0,"",INDEX(单位卡分表!X:X,MATCH(B156,单位卡分表!A:A,0))),"未找到"),IF(LEFT(B156,1)="2",IFERROR(IF(INDEX(技能卡分表!X:X,MATCH(B156,技能卡分表!A:A,0))=0,"",INDEX(技能卡分表!X:X,MATCH(B156,技能卡分表!A:A,0))),"未找到"),IF(LEFT(B156,1)="3",IFERROR(IF(INDEX('永久加成分表（废弃）'!V:V,MATCH(B156,'永久加成分表（废弃）'!A:A,0))=0,"",INDEX('永久加成分表（废弃）'!V:V,MATCH(B156,'永久加成分表（废弃）'!A:A,0))),"未找到"),IF(LEFT(B156,1)="4",IFERROR(IF(INDEX("",MATCH(VALUE(LEFT(B156,4)),组件分表!A:A,0))=0,"",INDEX("",MATCH(VALUE(LEFT(B156,4)),组件分表!A:A,0))),"未找到"),"不匹配"))))</f>
        <v>未找到</v>
      </c>
      <c r="Y156" s="44" t="str">
        <f>IF(LEFT(B156,1)="1",IFERROR(IF(INDEX(单位卡分表!Y:Y,MATCH(B156,单位卡分表!A:A,0))=0,"",INDEX(单位卡分表!Y:Y,MATCH(B156,单位卡分表!A:A,0))),"未找到"),IF(LEFT(B156,1)="2",IFERROR(IF(INDEX(技能卡分表!Y:Y,MATCH(B156,技能卡分表!A:A,0))=0,"",INDEX(技能卡分表!Y:Y,MATCH(B156,技能卡分表!A:A,0))),"未找到"),IF(LEFT(B156,1)="3",IFERROR(IF(INDEX('永久加成分表（废弃）'!W:W,MATCH(B156,'永久加成分表（废弃）'!A:A,0))=0,"",INDEX('永久加成分表（废弃）'!W:W,MATCH(B156,'永久加成分表（废弃）'!A:A,0))),"未找到"),IF(LEFT(B156,1)="4",IFERROR(IF(INDEX("",MATCH(VALUE(LEFT(B156,4)),组件分表!A:A,0))=0,"",INDEX("",MATCH(VALUE(LEFT(B156,4)),组件分表!A:A,0))),"未找到"),"不匹配"))))</f>
        <v>未找到</v>
      </c>
      <c r="Z156" s="44" t="str">
        <f>IF(LEFT(B156,1)="1",IFERROR(IF(INDEX("",MATCH(B156,单位卡分表!A:A,0))=0,"",INDEX("",MATCH(B156,单位卡分表!A:A,0))),"未找到"),IF(LEFT(B156,1)="2",IFERROR(IF(INDEX(技能卡分表!Z:Z,MATCH(B156,技能卡分表!A:A,0))=0,"",INDEX(技能卡分表!Z:Z,MATCH(B156,技能卡分表!A:A,0))),"未找到"),IF(LEFT(B156,1)="3",IFERROR(IF(INDEX('永久加成分表（废弃）'!X:X,MATCH(B156,'永久加成分表（废弃）'!A:A,0))=0,"",INDEX('永久加成分表（废弃）'!X:X,MATCH(B156,'永久加成分表（废弃）'!A:A,0))),"未找到"),IF(LEFT(B156,1)="4",IFERROR(IF(INDEX(组件分表!U:U,MATCH(VALUE(LEFT(B156,4)),组件分表!A:A,0))=0,"",INDEX(组件分表!U:U,MATCH(VALUE(LEFT(B156,4)),组件分表!A:A,0))),"未找到"),"不匹配"))))</f>
        <v/>
      </c>
      <c r="AA156" s="44" t="str">
        <f>IF(LEFT(B156,1)="1",IFERROR(IF(INDEX("",MATCH(B156,单位卡分表!A:A,0))=0,"",INDEX("",MATCH(B156,单位卡分表!A:A,0))),"未找到"),IF(LEFT(B156,1)="2",IFERROR(IF(INDEX(技能卡分表!AA:AA,MATCH(B156,技能卡分表!A:A,0))=0,"",INDEX(技能卡分表!AA:AA,MATCH(B156,技能卡分表!A:A,0))),"未找到"),IF(LEFT(B156,1)="3",IFERROR(IF(INDEX("",MATCH(B156,'永久加成分表（废弃）'!A:A,0))=0,"",INDEX("",MATCH(B156,'永久加成分表（废弃）'!A:A,0))),"未找到"),IF(LEFT(B156,1)="4",IFERROR(IF(INDEX("",MATCH(VALUE(LEFT(B156,4)),组件分表!A:A,0))=0,"",INDEX("",MATCH(VALUE(LEFT(B156,4)),组件分表!A:A,0))),"未找到"),"不匹配"))))</f>
        <v>未找到</v>
      </c>
      <c r="AB156" s="44">
        <f>IF(LEFT(B156,1)="1",IFERROR(INDEX(单位卡分表!I:I,MATCH(B156,单位卡分表!A:A,0)),"未找到"),IF(LEFT(B156,1)="2",IFERROR(INDEX(技能卡分表!I:I,MATCH(B156,技能卡分表!A:A,0)),"未找到"),IF(LEFT(B156,1)="3",IFERROR(INDEX('永久加成分表（废弃）'!I:I,MATCH(B156,'永久加成分表（废弃）'!A:A,0)),"未找到"),IF(LEFT(B156,1)="4",IFERROR(INDEX(组件分表!I:I,MATCH(VALUE(LEFT(B156,4)),组件分表!A:A,0)),"未找到"),"不匹配"))))</f>
        <v>3</v>
      </c>
      <c r="AC156" s="44">
        <f>IF(LEFT(B156,1)="1",IF(INDEX(单位卡分表!N:N,MATCH(B156,单位卡分表!A:A,0))=0,"",INDEX(单位卡分表!N:N,MATCH(B156,单位卡分表!A:A,0))),IF(AND(LEFT(B156,1)="4",C156=5),B156*100+1,""))</f>
        <v>4007401</v>
      </c>
    </row>
    <row r="157" spans="1:29">
      <c r="A157" s="44" t="str">
        <f>IF(卡牌数值表!D157=0,"",卡牌数值表!D157)</f>
        <v/>
      </c>
      <c r="B157" s="44" t="str">
        <f>卡牌数值表!C157</f>
        <v>40085</v>
      </c>
      <c r="C157" s="44">
        <f>IF(LEFT(B157,1)="1",IFERROR(INDEX(单位卡分表!C:C,MATCH(B157,单位卡分表!A:A,0)),"未找到"),IF(LEFT(B157,1)="2",IFERROR(INDEX(技能卡分表!C:C,MATCH(B157,技能卡分表!A:A,0)),"未找到"),IF(LEFT(B157,1)="3",IFERROR(INDEX('永久加成分表（废弃）'!C:C,MATCH(B157,'永久加成分表（废弃）'!A:A,0)),"未找到"),IF(LEFT(B157,1)="4",IFERROR(INDEX(组件分表!D:D,MATCH(VALUE(LEFT(B157,4)),组件分表!A:A,0)),"未找到"),"不匹配"))))</f>
        <v>5</v>
      </c>
      <c r="D157" s="44" t="str">
        <f>IF(LEFT(B157,1)="1",IFERROR(INDEX(单位卡分表!E:E,MATCH(B157,单位卡分表!A:A,0)),"未找到"),IF(LEFT(B157,1)="2",IFERROR(INDEX(技能卡分表!E:E,MATCH(B157,技能卡分表!A:A,0)),"未找到"),IF(LEFT(B157,1)="3",IFERROR(INDEX('永久加成分表（废弃）'!E:E,MATCH(B157,'永久加成分表（废弃）'!A:A,0)),"未找到"),IF(LEFT(B157,1)="4",IFERROR(IF(INDEX(组件分表!D:D,MATCH(VALUE(LEFT(B157,4)),组件分表!A:A,0))=5,"",INDEX(组件分表!Y:Y,MATCH(VALUE(LEFT(B157,4)),组件分表!A:A,0))),"未找到"),"不匹配"))))</f>
        <v/>
      </c>
      <c r="E157" s="44">
        <f t="shared" si="2"/>
        <v>85</v>
      </c>
      <c r="F157" s="44" t="str">
        <f>IF(LEFT(B157,1)="1",IFERROR(INDEX(单位卡分表!AL:AL,MATCH(B157,单位卡分表!A:A,0)),"未找到"),IF(LEFT(B157,1)="2",IFERROR(INDEX(技能卡分表!AJ:AJ,MATCH(B157,技能卡分表!A:A,0)),"未找到"),IF(LEFT(B157,1)="3",IFERROR(INDEX('永久加成分表（废弃）'!AC:AC,MATCH(B157,'永久加成分表（废弃）'!A:A,0)),"未找到"),IF(LEFT(B157,1)="4",IFERROR(IF(INDEX(组件分表!D:D,MATCH(VALUE(LEFT(B157,4)),组件分表!A:A,0))=5,"",INDEX(组件分表!Z:Z,MATCH(VALUE(LEFT(B157,4)),组件分表!A:A,0))),"未找到"),"不匹配"))))</f>
        <v/>
      </c>
      <c r="G157" s="44" t="str">
        <f>IF(LEFT($B157,1)="1",IFERROR(INDEX(单位卡分表!F:F,MATCH($B157,单位卡分表!A:A,0)),"未找到"),IF(LEFT($B157,1)="2",IFERROR(INDEX(技能卡分表!F:F,MATCH($B157,技能卡分表!A:A,0)),"未找到"),IF(LEFT($B157,1)="3",IFERROR(INDEX('永久加成分表（废弃）'!F:F,MATCH($B157,'永久加成分表（废弃）'!A:A,0)),"未找到"),IF(LEFT($B157,1)="4",IFERROR(IF(INDEX(组件分表!D:D,MATCH(VALUE(LEFT($B157,4)),组件分表!A:A,0))=5,"",INDEX(组件分表!AA:AA,MATCH(VALUE(LEFT($B157,4)),组件分表!A:A,0))),"未找到"),"不匹配"))))</f>
        <v/>
      </c>
      <c r="H157" s="44" t="str">
        <f>IF(LEFT($B157,1)="1",IFERROR(INDEX(单位卡分表!H:H,MATCH($B157,单位卡分表!A:A,0)),"未找到"),IF(LEFT($B157,1)="2",IFERROR(INDEX(技能卡分表!H:H,MATCH($B157,技能卡分表!A:A,0)),"未找到"),IF(LEFT($B157,1)="3",IFERROR(INDEX('永久加成分表（废弃）'!H:H,MATCH($B157,'永久加成分表（废弃）'!A:A,0)),"未找到"),IF(LEFT($B157,1)="4",RIGHT($B157,1),"不匹配"))))</f>
        <v>5</v>
      </c>
      <c r="I157" s="44">
        <f>卡牌数值表!J157</f>
        <v>12</v>
      </c>
      <c r="J157" s="44" t="str">
        <f>IF(卡牌数值表!L157=0,"",卡牌数值表!L157)</f>
        <v/>
      </c>
      <c r="K157" s="44" t="str">
        <f>IF(卡牌数值表!M157=0,"",卡牌数值表!M157)</f>
        <v/>
      </c>
      <c r="L157" s="44" t="str">
        <f>IF(卡牌数值表!N157=0,"",卡牌数值表!N157)</f>
        <v/>
      </c>
      <c r="M157" s="44" t="str">
        <f>IF(卡牌数值表!O157=0,"",卡牌数值表!O157)</f>
        <v/>
      </c>
      <c r="N157" s="44" t="str">
        <f>IF(卡牌数值表!P157=0,"",卡牌数值表!P157)</f>
        <v/>
      </c>
      <c r="O157" s="44" t="str">
        <f>IF(卡牌数值表!Q157=0,"",卡牌数值表!Q157)</f>
        <v/>
      </c>
      <c r="P157" s="44" t="str">
        <f>IF(卡牌数值表!R157=0,"",卡牌数值表!R157)</f>
        <v/>
      </c>
      <c r="Q157" s="44" t="str">
        <f>IF(卡牌数值表!S157=0,"",卡牌数值表!S157)</f>
        <v/>
      </c>
      <c r="R157" s="44" t="str">
        <f>IF(OR(LEFT(B157,1)="1",LEFT(B157,1)="2"),卡牌数值表!H157,IF(AND(LEFT(B157,1)="4",C157&lt;&gt;5),卡牌数值表!H157,IF(LEFT(B157,1)="4","","")))</f>
        <v/>
      </c>
      <c r="S157" s="44" t="str">
        <f>IF(LEFT(B157,1)="1",IFERROR(INDEX(单位卡分表!K:K,MATCH(B157,单位卡分表!A:A,0)),"未找到"),IF(LEFT(B157,1)="2",IFERROR(INDEX(技能卡分表!K:K,MATCH(B157,技能卡分表!A:A,0)),"未找到"),IF(LEFT(B157,1)="3",IFERROR(INDEX('永久加成分表（废弃）'!K:K,MATCH(B157,'永久加成分表（废弃）'!A:A,0)),"未找到"),IF(LEFT(B157,1)="4",IFERROR(IF(INDEX(组件分表!D:D,MATCH(VALUE(LEFT(B157,4)),组件分表!A:A,0))=5,"",INDEX(组件分表!AB:AB,MATCH(VALUE(LEFT(B157,4)),组件分表!A:A,0))),"未找到"),"不匹配"))))</f>
        <v/>
      </c>
      <c r="T157" s="44" t="str">
        <f>IF(LEFT(B157,1)="1",IFERROR(INDEX(单位卡分表!L:L,MATCH(B157,单位卡分表!A:A,0)),"未找到"),IF(LEFT(B157,1)="2",IFERROR(INDEX(技能卡分表!L:L,MATCH(B157,技能卡分表!A:A,0)),"未找到"),IF(LEFT(B157,1)="3",IFERROR(INDEX('永久加成分表（废弃）'!L:L,MATCH(B157,'永久加成分表（废弃）'!A:A,0)),"未找到"),IF(LEFT(B157,1)="4",IFERROR(IF(INDEX(组件分表!D:D,MATCH(VALUE(LEFT(B157,4)),组件分表!A:A,0))=5,"",INDEX(组件分表!AC:AC,MATCH(VALUE(LEFT(B157,4)),组件分表!A:A,0))),"未找到"),"不匹配"))))</f>
        <v/>
      </c>
      <c r="U157" s="44"/>
      <c r="V157" s="44"/>
      <c r="W157" s="44" t="str">
        <f>IF(LEFT(B157,1)="1",IFERROR(IF(INDEX(单位卡分表!W:W,MATCH(B157,单位卡分表!A:A,0))=0,"",INDEX(单位卡分表!W:W,MATCH(B157,单位卡分表!A:A,0))),"未找到"),IF(LEFT(B157,1)="2",IFERROR(IF(INDEX(技能卡分表!W:W,MATCH(B157,技能卡分表!A:A,0))=0,"",INDEX(技能卡分表!W:W,MATCH(B157,技能卡分表!A:A,0))),"未找到"),IF(LEFT(B157,1)="3",IFERROR(IF(INDEX('永久加成分表（废弃）'!U:U,MATCH(B157,'永久加成分表（废弃）'!A:A,0))=0,"",INDEX('永久加成分表（废弃）'!U:U,MATCH(B157,'永久加成分表（废弃）'!A:A,0))),"未找到"),IF(LEFT(B157,1)="4",IFERROR(IF(INDEX("",MATCH(VALUE(LEFT(B157,4)),组件分表!A:A,0))=0,"",INDEX("",MATCH(VALUE(LEFT(B157,4)),组件分表!A:A,0))),"未找到"),"不匹配"))))</f>
        <v>未找到</v>
      </c>
      <c r="X157" s="44" t="str">
        <f>IF(LEFT(B157,1)="1",IFERROR(IF(INDEX(单位卡分表!X:X,MATCH(B157,单位卡分表!A:A,0))=0,"",INDEX(单位卡分表!X:X,MATCH(B157,单位卡分表!A:A,0))),"未找到"),IF(LEFT(B157,1)="2",IFERROR(IF(INDEX(技能卡分表!X:X,MATCH(B157,技能卡分表!A:A,0))=0,"",INDEX(技能卡分表!X:X,MATCH(B157,技能卡分表!A:A,0))),"未找到"),IF(LEFT(B157,1)="3",IFERROR(IF(INDEX('永久加成分表（废弃）'!V:V,MATCH(B157,'永久加成分表（废弃）'!A:A,0))=0,"",INDEX('永久加成分表（废弃）'!V:V,MATCH(B157,'永久加成分表（废弃）'!A:A,0))),"未找到"),IF(LEFT(B157,1)="4",IFERROR(IF(INDEX("",MATCH(VALUE(LEFT(B157,4)),组件分表!A:A,0))=0,"",INDEX("",MATCH(VALUE(LEFT(B157,4)),组件分表!A:A,0))),"未找到"),"不匹配"))))</f>
        <v>未找到</v>
      </c>
      <c r="Y157" s="44" t="str">
        <f>IF(LEFT(B157,1)="1",IFERROR(IF(INDEX(单位卡分表!Y:Y,MATCH(B157,单位卡分表!A:A,0))=0,"",INDEX(单位卡分表!Y:Y,MATCH(B157,单位卡分表!A:A,0))),"未找到"),IF(LEFT(B157,1)="2",IFERROR(IF(INDEX(技能卡分表!Y:Y,MATCH(B157,技能卡分表!A:A,0))=0,"",INDEX(技能卡分表!Y:Y,MATCH(B157,技能卡分表!A:A,0))),"未找到"),IF(LEFT(B157,1)="3",IFERROR(IF(INDEX('永久加成分表（废弃）'!W:W,MATCH(B157,'永久加成分表（废弃）'!A:A,0))=0,"",INDEX('永久加成分表（废弃）'!W:W,MATCH(B157,'永久加成分表（废弃）'!A:A,0))),"未找到"),IF(LEFT(B157,1)="4",IFERROR(IF(INDEX("",MATCH(VALUE(LEFT(B157,4)),组件分表!A:A,0))=0,"",INDEX("",MATCH(VALUE(LEFT(B157,4)),组件分表!A:A,0))),"未找到"),"不匹配"))))</f>
        <v>未找到</v>
      </c>
      <c r="Z157" s="44" t="str">
        <f>IF(LEFT(B157,1)="1",IFERROR(IF(INDEX("",MATCH(B157,单位卡分表!A:A,0))=0,"",INDEX("",MATCH(B157,单位卡分表!A:A,0))),"未找到"),IF(LEFT(B157,1)="2",IFERROR(IF(INDEX(技能卡分表!Z:Z,MATCH(B157,技能卡分表!A:A,0))=0,"",INDEX(技能卡分表!Z:Z,MATCH(B157,技能卡分表!A:A,0))),"未找到"),IF(LEFT(B157,1)="3",IFERROR(IF(INDEX('永久加成分表（废弃）'!X:X,MATCH(B157,'永久加成分表（废弃）'!A:A,0))=0,"",INDEX('永久加成分表（废弃）'!X:X,MATCH(B157,'永久加成分表（废弃）'!A:A,0))),"未找到"),IF(LEFT(B157,1)="4",IFERROR(IF(INDEX(组件分表!U:U,MATCH(VALUE(LEFT(B157,4)),组件分表!A:A,0))=0,"",INDEX(组件分表!U:U,MATCH(VALUE(LEFT(B157,4)),组件分表!A:A,0))),"未找到"),"不匹配"))))</f>
        <v/>
      </c>
      <c r="AA157" s="44" t="str">
        <f>IF(LEFT(B157,1)="1",IFERROR(IF(INDEX("",MATCH(B157,单位卡分表!A:A,0))=0,"",INDEX("",MATCH(B157,单位卡分表!A:A,0))),"未找到"),IF(LEFT(B157,1)="2",IFERROR(IF(INDEX(技能卡分表!AA:AA,MATCH(B157,技能卡分表!A:A,0))=0,"",INDEX(技能卡分表!AA:AA,MATCH(B157,技能卡分表!A:A,0))),"未找到"),IF(LEFT(B157,1)="3",IFERROR(IF(INDEX("",MATCH(B157,'永久加成分表（废弃）'!A:A,0))=0,"",INDEX("",MATCH(B157,'永久加成分表（废弃）'!A:A,0))),"未找到"),IF(LEFT(B157,1)="4",IFERROR(IF(INDEX("",MATCH(VALUE(LEFT(B157,4)),组件分表!A:A,0))=0,"",INDEX("",MATCH(VALUE(LEFT(B157,4)),组件分表!A:A,0))),"未找到"),"不匹配"))))</f>
        <v>未找到</v>
      </c>
      <c r="AB157" s="44">
        <f>IF(LEFT(B157,1)="1",IFERROR(INDEX(单位卡分表!I:I,MATCH(B157,单位卡分表!A:A,0)),"未找到"),IF(LEFT(B157,1)="2",IFERROR(INDEX(技能卡分表!I:I,MATCH(B157,技能卡分表!A:A,0)),"未找到"),IF(LEFT(B157,1)="3",IFERROR(INDEX('永久加成分表（废弃）'!I:I,MATCH(B157,'永久加成分表（废弃）'!A:A,0)),"未找到"),IF(LEFT(B157,1)="4",IFERROR(INDEX(组件分表!I:I,MATCH(VALUE(LEFT(B157,4)),组件分表!A:A,0)),"未找到"),"不匹配"))))</f>
        <v>3</v>
      </c>
      <c r="AC157" s="44">
        <f>IF(LEFT(B157,1)="1",IF(INDEX(单位卡分表!N:N,MATCH(B157,单位卡分表!A:A,0))=0,"",INDEX(单位卡分表!N:N,MATCH(B157,单位卡分表!A:A,0))),IF(AND(LEFT(B157,1)="4",C157=5),B157*100+1,""))</f>
        <v>4008501</v>
      </c>
    </row>
    <row r="158" spans="1:29">
      <c r="A158" s="44" t="str">
        <f>IF(卡牌数值表!D158=0,"",卡牌数值表!D158)</f>
        <v/>
      </c>
      <c r="B158" s="44" t="str">
        <f>卡牌数值表!C158</f>
        <v>40093</v>
      </c>
      <c r="C158" s="44">
        <f>IF(LEFT(B158,1)="1",IFERROR(INDEX(单位卡分表!C:C,MATCH(B158,单位卡分表!A:A,0)),"未找到"),IF(LEFT(B158,1)="2",IFERROR(INDEX(技能卡分表!C:C,MATCH(B158,技能卡分表!A:A,0)),"未找到"),IF(LEFT(B158,1)="3",IFERROR(INDEX('永久加成分表（废弃）'!C:C,MATCH(B158,'永久加成分表（废弃）'!A:A,0)),"未找到"),IF(LEFT(B158,1)="4",IFERROR(INDEX(组件分表!D:D,MATCH(VALUE(LEFT(B158,4)),组件分表!A:A,0)),"未找到"),"不匹配"))))</f>
        <v>5</v>
      </c>
      <c r="D158" s="44" t="str">
        <f>IF(LEFT(B158,1)="1",IFERROR(INDEX(单位卡分表!E:E,MATCH(B158,单位卡分表!A:A,0)),"未找到"),IF(LEFT(B158,1)="2",IFERROR(INDEX(技能卡分表!E:E,MATCH(B158,技能卡分表!A:A,0)),"未找到"),IF(LEFT(B158,1)="3",IFERROR(INDEX('永久加成分表（废弃）'!E:E,MATCH(B158,'永久加成分表（废弃）'!A:A,0)),"未找到"),IF(LEFT(B158,1)="4",IFERROR(IF(INDEX(组件分表!D:D,MATCH(VALUE(LEFT(B158,4)),组件分表!A:A,0))=5,"",INDEX(组件分表!Y:Y,MATCH(VALUE(LEFT(B158,4)),组件分表!A:A,0))),"未找到"),"不匹配"))))</f>
        <v/>
      </c>
      <c r="E158" s="44">
        <f t="shared" si="2"/>
        <v>93</v>
      </c>
      <c r="F158" s="44" t="str">
        <f>IF(LEFT(B158,1)="1",IFERROR(INDEX(单位卡分表!AL:AL,MATCH(B158,单位卡分表!A:A,0)),"未找到"),IF(LEFT(B158,1)="2",IFERROR(INDEX(技能卡分表!AJ:AJ,MATCH(B158,技能卡分表!A:A,0)),"未找到"),IF(LEFT(B158,1)="3",IFERROR(INDEX('永久加成分表（废弃）'!AC:AC,MATCH(B158,'永久加成分表（废弃）'!A:A,0)),"未找到"),IF(LEFT(B158,1)="4",IFERROR(IF(INDEX(组件分表!D:D,MATCH(VALUE(LEFT(B158,4)),组件分表!A:A,0))=5,"",INDEX(组件分表!Z:Z,MATCH(VALUE(LEFT(B158,4)),组件分表!A:A,0))),"未找到"),"不匹配"))))</f>
        <v/>
      </c>
      <c r="G158" s="44" t="str">
        <f>IF(LEFT($B158,1)="1",IFERROR(INDEX(单位卡分表!F:F,MATCH($B158,单位卡分表!A:A,0)),"未找到"),IF(LEFT($B158,1)="2",IFERROR(INDEX(技能卡分表!F:F,MATCH($B158,技能卡分表!A:A,0)),"未找到"),IF(LEFT($B158,1)="3",IFERROR(INDEX('永久加成分表（废弃）'!F:F,MATCH($B158,'永久加成分表（废弃）'!A:A,0)),"未找到"),IF(LEFT($B158,1)="4",IFERROR(IF(INDEX(组件分表!D:D,MATCH(VALUE(LEFT($B158,4)),组件分表!A:A,0))=5,"",INDEX(组件分表!AA:AA,MATCH(VALUE(LEFT($B158,4)),组件分表!A:A,0))),"未找到"),"不匹配"))))</f>
        <v/>
      </c>
      <c r="H158" s="44" t="str">
        <f>IF(LEFT($B158,1)="1",IFERROR(INDEX(单位卡分表!H:H,MATCH($B158,单位卡分表!A:A,0)),"未找到"),IF(LEFT($B158,1)="2",IFERROR(INDEX(技能卡分表!H:H,MATCH($B158,技能卡分表!A:A,0)),"未找到"),IF(LEFT($B158,1)="3",IFERROR(INDEX('永久加成分表（废弃）'!H:H,MATCH($B158,'永久加成分表（废弃）'!A:A,0)),"未找到"),IF(LEFT($B158,1)="4",RIGHT($B158,1),"不匹配"))))</f>
        <v>3</v>
      </c>
      <c r="I158" s="44">
        <f>卡牌数值表!J158</f>
        <v>9</v>
      </c>
      <c r="J158" s="44" t="str">
        <f>IF(卡牌数值表!L158=0,"",卡牌数值表!L158)</f>
        <v/>
      </c>
      <c r="K158" s="44" t="str">
        <f>IF(卡牌数值表!M158=0,"",卡牌数值表!M158)</f>
        <v/>
      </c>
      <c r="L158" s="44" t="str">
        <f>IF(卡牌数值表!N158=0,"",卡牌数值表!N158)</f>
        <v/>
      </c>
      <c r="M158" s="44" t="str">
        <f>IF(卡牌数值表!O158=0,"",卡牌数值表!O158)</f>
        <v/>
      </c>
      <c r="N158" s="44" t="str">
        <f>IF(卡牌数值表!P158=0,"",卡牌数值表!P158)</f>
        <v/>
      </c>
      <c r="O158" s="44" t="str">
        <f>IF(卡牌数值表!Q158=0,"",卡牌数值表!Q158)</f>
        <v/>
      </c>
      <c r="P158" s="44" t="str">
        <f>IF(卡牌数值表!R158=0,"",卡牌数值表!R158)</f>
        <v/>
      </c>
      <c r="Q158" s="44" t="str">
        <f>IF(卡牌数值表!S158=0,"",卡牌数值表!S158)</f>
        <v/>
      </c>
      <c r="R158" s="44" t="str">
        <f>IF(OR(LEFT(B158,1)="1",LEFT(B158,1)="2"),卡牌数值表!H158,IF(AND(LEFT(B158,1)="4",C158&lt;&gt;5),卡牌数值表!H158,IF(LEFT(B158,1)="4","","")))</f>
        <v/>
      </c>
      <c r="S158" s="44" t="str">
        <f>IF(LEFT(B158,1)="1",IFERROR(INDEX(单位卡分表!K:K,MATCH(B158,单位卡分表!A:A,0)),"未找到"),IF(LEFT(B158,1)="2",IFERROR(INDEX(技能卡分表!K:K,MATCH(B158,技能卡分表!A:A,0)),"未找到"),IF(LEFT(B158,1)="3",IFERROR(INDEX('永久加成分表（废弃）'!K:K,MATCH(B158,'永久加成分表（废弃）'!A:A,0)),"未找到"),IF(LEFT(B158,1)="4",IFERROR(IF(INDEX(组件分表!D:D,MATCH(VALUE(LEFT(B158,4)),组件分表!A:A,0))=5,"",INDEX(组件分表!AB:AB,MATCH(VALUE(LEFT(B158,4)),组件分表!A:A,0))),"未找到"),"不匹配"))))</f>
        <v/>
      </c>
      <c r="T158" s="44" t="str">
        <f>IF(LEFT(B158,1)="1",IFERROR(INDEX(单位卡分表!L:L,MATCH(B158,单位卡分表!A:A,0)),"未找到"),IF(LEFT(B158,1)="2",IFERROR(INDEX(技能卡分表!L:L,MATCH(B158,技能卡分表!A:A,0)),"未找到"),IF(LEFT(B158,1)="3",IFERROR(INDEX('永久加成分表（废弃）'!L:L,MATCH(B158,'永久加成分表（废弃）'!A:A,0)),"未找到"),IF(LEFT(B158,1)="4",IFERROR(IF(INDEX(组件分表!D:D,MATCH(VALUE(LEFT(B158,4)),组件分表!A:A,0))=5,"",INDEX(组件分表!AC:AC,MATCH(VALUE(LEFT(B158,4)),组件分表!A:A,0))),"未找到"),"不匹配"))))</f>
        <v/>
      </c>
      <c r="U158" s="44"/>
      <c r="V158" s="44"/>
      <c r="W158" s="44" t="str">
        <f>IF(LEFT(B158,1)="1",IFERROR(IF(INDEX(单位卡分表!W:W,MATCH(B158,单位卡分表!A:A,0))=0,"",INDEX(单位卡分表!W:W,MATCH(B158,单位卡分表!A:A,0))),"未找到"),IF(LEFT(B158,1)="2",IFERROR(IF(INDEX(技能卡分表!W:W,MATCH(B158,技能卡分表!A:A,0))=0,"",INDEX(技能卡分表!W:W,MATCH(B158,技能卡分表!A:A,0))),"未找到"),IF(LEFT(B158,1)="3",IFERROR(IF(INDEX('永久加成分表（废弃）'!U:U,MATCH(B158,'永久加成分表（废弃）'!A:A,0))=0,"",INDEX('永久加成分表（废弃）'!U:U,MATCH(B158,'永久加成分表（废弃）'!A:A,0))),"未找到"),IF(LEFT(B158,1)="4",IFERROR(IF(INDEX("",MATCH(VALUE(LEFT(B158,4)),组件分表!A:A,0))=0,"",INDEX("",MATCH(VALUE(LEFT(B158,4)),组件分表!A:A,0))),"未找到"),"不匹配"))))</f>
        <v>未找到</v>
      </c>
      <c r="X158" s="44" t="str">
        <f>IF(LEFT(B158,1)="1",IFERROR(IF(INDEX(单位卡分表!X:X,MATCH(B158,单位卡分表!A:A,0))=0,"",INDEX(单位卡分表!X:X,MATCH(B158,单位卡分表!A:A,0))),"未找到"),IF(LEFT(B158,1)="2",IFERROR(IF(INDEX(技能卡分表!X:X,MATCH(B158,技能卡分表!A:A,0))=0,"",INDEX(技能卡分表!X:X,MATCH(B158,技能卡分表!A:A,0))),"未找到"),IF(LEFT(B158,1)="3",IFERROR(IF(INDEX('永久加成分表（废弃）'!V:V,MATCH(B158,'永久加成分表（废弃）'!A:A,0))=0,"",INDEX('永久加成分表（废弃）'!V:V,MATCH(B158,'永久加成分表（废弃）'!A:A,0))),"未找到"),IF(LEFT(B158,1)="4",IFERROR(IF(INDEX("",MATCH(VALUE(LEFT(B158,4)),组件分表!A:A,0))=0,"",INDEX("",MATCH(VALUE(LEFT(B158,4)),组件分表!A:A,0))),"未找到"),"不匹配"))))</f>
        <v>未找到</v>
      </c>
      <c r="Y158" s="44" t="str">
        <f>IF(LEFT(B158,1)="1",IFERROR(IF(INDEX(单位卡分表!Y:Y,MATCH(B158,单位卡分表!A:A,0))=0,"",INDEX(单位卡分表!Y:Y,MATCH(B158,单位卡分表!A:A,0))),"未找到"),IF(LEFT(B158,1)="2",IFERROR(IF(INDEX(技能卡分表!Y:Y,MATCH(B158,技能卡分表!A:A,0))=0,"",INDEX(技能卡分表!Y:Y,MATCH(B158,技能卡分表!A:A,0))),"未找到"),IF(LEFT(B158,1)="3",IFERROR(IF(INDEX('永久加成分表（废弃）'!W:W,MATCH(B158,'永久加成分表（废弃）'!A:A,0))=0,"",INDEX('永久加成分表（废弃）'!W:W,MATCH(B158,'永久加成分表（废弃）'!A:A,0))),"未找到"),IF(LEFT(B158,1)="4",IFERROR(IF(INDEX("",MATCH(VALUE(LEFT(B158,4)),组件分表!A:A,0))=0,"",INDEX("",MATCH(VALUE(LEFT(B158,4)),组件分表!A:A,0))),"未找到"),"不匹配"))))</f>
        <v>未找到</v>
      </c>
      <c r="Z158" s="44" t="str">
        <f>IF(LEFT(B158,1)="1",IFERROR(IF(INDEX("",MATCH(B158,单位卡分表!A:A,0))=0,"",INDEX("",MATCH(B158,单位卡分表!A:A,0))),"未找到"),IF(LEFT(B158,1)="2",IFERROR(IF(INDEX(技能卡分表!Z:Z,MATCH(B158,技能卡分表!A:A,0))=0,"",INDEX(技能卡分表!Z:Z,MATCH(B158,技能卡分表!A:A,0))),"未找到"),IF(LEFT(B158,1)="3",IFERROR(IF(INDEX('永久加成分表（废弃）'!X:X,MATCH(B158,'永久加成分表（废弃）'!A:A,0))=0,"",INDEX('永久加成分表（废弃）'!X:X,MATCH(B158,'永久加成分表（废弃）'!A:A,0))),"未找到"),IF(LEFT(B158,1)="4",IFERROR(IF(INDEX(组件分表!U:U,MATCH(VALUE(LEFT(B158,4)),组件分表!A:A,0))=0,"",INDEX(组件分表!U:U,MATCH(VALUE(LEFT(B158,4)),组件分表!A:A,0))),"未找到"),"不匹配"))))</f>
        <v/>
      </c>
      <c r="AA158" s="44" t="str">
        <f>IF(LEFT(B158,1)="1",IFERROR(IF(INDEX("",MATCH(B158,单位卡分表!A:A,0))=0,"",INDEX("",MATCH(B158,单位卡分表!A:A,0))),"未找到"),IF(LEFT(B158,1)="2",IFERROR(IF(INDEX(技能卡分表!AA:AA,MATCH(B158,技能卡分表!A:A,0))=0,"",INDEX(技能卡分表!AA:AA,MATCH(B158,技能卡分表!A:A,0))),"未找到"),IF(LEFT(B158,1)="3",IFERROR(IF(INDEX("",MATCH(B158,'永久加成分表（废弃）'!A:A,0))=0,"",INDEX("",MATCH(B158,'永久加成分表（废弃）'!A:A,0))),"未找到"),IF(LEFT(B158,1)="4",IFERROR(IF(INDEX("",MATCH(VALUE(LEFT(B158,4)),组件分表!A:A,0))=0,"",INDEX("",MATCH(VALUE(LEFT(B158,4)),组件分表!A:A,0))),"未找到"),"不匹配"))))</f>
        <v>未找到</v>
      </c>
      <c r="AB158" s="44">
        <f>IF(LEFT(B158,1)="1",IFERROR(INDEX(单位卡分表!I:I,MATCH(B158,单位卡分表!A:A,0)),"未找到"),IF(LEFT(B158,1)="2",IFERROR(INDEX(技能卡分表!I:I,MATCH(B158,技能卡分表!A:A,0)),"未找到"),IF(LEFT(B158,1)="3",IFERROR(INDEX('永久加成分表（废弃）'!I:I,MATCH(B158,'永久加成分表（废弃）'!A:A,0)),"未找到"),IF(LEFT(B158,1)="4",IFERROR(INDEX(组件分表!I:I,MATCH(VALUE(LEFT(B158,4)),组件分表!A:A,0)),"未找到"),"不匹配"))))</f>
        <v>3</v>
      </c>
      <c r="AC158" s="44">
        <f>IF(LEFT(B158,1)="1",IF(INDEX(单位卡分表!N:N,MATCH(B158,单位卡分表!A:A,0))=0,"",INDEX(单位卡分表!N:N,MATCH(B158,单位卡分表!A:A,0))),IF(AND(LEFT(B158,1)="4",C158=5),B158*100+1,""))</f>
        <v>4009301</v>
      </c>
    </row>
    <row r="159" spans="1:29">
      <c r="A159" s="44" t="str">
        <f>IF(卡牌数值表!D159=0,"",卡牌数值表!D159)</f>
        <v/>
      </c>
      <c r="B159" s="44" t="str">
        <f>卡牌数值表!C159</f>
        <v>40105</v>
      </c>
      <c r="C159" s="44">
        <f>IF(LEFT(B159,1)="1",IFERROR(INDEX(单位卡分表!C:C,MATCH(B159,单位卡分表!A:A,0)),"未找到"),IF(LEFT(B159,1)="2",IFERROR(INDEX(技能卡分表!C:C,MATCH(B159,技能卡分表!A:A,0)),"未找到"),IF(LEFT(B159,1)="3",IFERROR(INDEX('永久加成分表（废弃）'!C:C,MATCH(B159,'永久加成分表（废弃）'!A:A,0)),"未找到"),IF(LEFT(B159,1)="4",IFERROR(INDEX(组件分表!D:D,MATCH(VALUE(LEFT(B159,4)),组件分表!A:A,0)),"未找到"),"不匹配"))))</f>
        <v>5</v>
      </c>
      <c r="D159" s="44" t="str">
        <f>IF(LEFT(B159,1)="1",IFERROR(INDEX(单位卡分表!E:E,MATCH(B159,单位卡分表!A:A,0)),"未找到"),IF(LEFT(B159,1)="2",IFERROR(INDEX(技能卡分表!E:E,MATCH(B159,技能卡分表!A:A,0)),"未找到"),IF(LEFT(B159,1)="3",IFERROR(INDEX('永久加成分表（废弃）'!E:E,MATCH(B159,'永久加成分表（废弃）'!A:A,0)),"未找到"),IF(LEFT(B159,1)="4",IFERROR(IF(INDEX(组件分表!D:D,MATCH(VALUE(LEFT(B159,4)),组件分表!A:A,0))=5,"",INDEX(组件分表!Y:Y,MATCH(VALUE(LEFT(B159,4)),组件分表!A:A,0))),"未找到"),"不匹配"))))</f>
        <v/>
      </c>
      <c r="E159" s="44">
        <f t="shared" si="2"/>
        <v>105</v>
      </c>
      <c r="F159" s="44" t="str">
        <f>IF(LEFT(B159,1)="1",IFERROR(INDEX(单位卡分表!AL:AL,MATCH(B159,单位卡分表!A:A,0)),"未找到"),IF(LEFT(B159,1)="2",IFERROR(INDEX(技能卡分表!AJ:AJ,MATCH(B159,技能卡分表!A:A,0)),"未找到"),IF(LEFT(B159,1)="3",IFERROR(INDEX('永久加成分表（废弃）'!AC:AC,MATCH(B159,'永久加成分表（废弃）'!A:A,0)),"未找到"),IF(LEFT(B159,1)="4",IFERROR(IF(INDEX(组件分表!D:D,MATCH(VALUE(LEFT(B159,4)),组件分表!A:A,0))=5,"",INDEX(组件分表!Z:Z,MATCH(VALUE(LEFT(B159,4)),组件分表!A:A,0))),"未找到"),"不匹配"))))</f>
        <v/>
      </c>
      <c r="G159" s="44" t="str">
        <f>IF(LEFT($B159,1)="1",IFERROR(INDEX(单位卡分表!F:F,MATCH($B159,单位卡分表!A:A,0)),"未找到"),IF(LEFT($B159,1)="2",IFERROR(INDEX(技能卡分表!F:F,MATCH($B159,技能卡分表!A:A,0)),"未找到"),IF(LEFT($B159,1)="3",IFERROR(INDEX('永久加成分表（废弃）'!F:F,MATCH($B159,'永久加成分表（废弃）'!A:A,0)),"未找到"),IF(LEFT($B159,1)="4",IFERROR(IF(INDEX(组件分表!D:D,MATCH(VALUE(LEFT($B159,4)),组件分表!A:A,0))=5,"",INDEX(组件分表!AA:AA,MATCH(VALUE(LEFT($B159,4)),组件分表!A:A,0))),"未找到"),"不匹配"))))</f>
        <v/>
      </c>
      <c r="H159" s="44" t="str">
        <f>IF(LEFT($B159,1)="1",IFERROR(INDEX(单位卡分表!H:H,MATCH($B159,单位卡分表!A:A,0)),"未找到"),IF(LEFT($B159,1)="2",IFERROR(INDEX(技能卡分表!H:H,MATCH($B159,技能卡分表!A:A,0)),"未找到"),IF(LEFT($B159,1)="3",IFERROR(INDEX('永久加成分表（废弃）'!H:H,MATCH($B159,'永久加成分表（废弃）'!A:A,0)),"未找到"),IF(LEFT($B159,1)="4",RIGHT($B159,1),"不匹配"))))</f>
        <v>5</v>
      </c>
      <c r="I159" s="44">
        <f>卡牌数值表!J159</f>
        <v>12</v>
      </c>
      <c r="J159" s="44" t="str">
        <f>IF(卡牌数值表!L159=0,"",卡牌数值表!L159)</f>
        <v/>
      </c>
      <c r="K159" s="44" t="str">
        <f>IF(卡牌数值表!M159=0,"",卡牌数值表!M159)</f>
        <v/>
      </c>
      <c r="L159" s="44" t="str">
        <f>IF(卡牌数值表!N159=0,"",卡牌数值表!N159)</f>
        <v/>
      </c>
      <c r="M159" s="44" t="str">
        <f>IF(卡牌数值表!O159=0,"",卡牌数值表!O159)</f>
        <v/>
      </c>
      <c r="N159" s="44" t="str">
        <f>IF(卡牌数值表!P159=0,"",卡牌数值表!P159)</f>
        <v/>
      </c>
      <c r="O159" s="44" t="str">
        <f>IF(卡牌数值表!Q159=0,"",卡牌数值表!Q159)</f>
        <v/>
      </c>
      <c r="P159" s="44" t="str">
        <f>IF(卡牌数值表!R159=0,"",卡牌数值表!R159)</f>
        <v/>
      </c>
      <c r="Q159" s="44" t="str">
        <f>IF(卡牌数值表!S159=0,"",卡牌数值表!S159)</f>
        <v/>
      </c>
      <c r="R159" s="44" t="str">
        <f>IF(OR(LEFT(B159,1)="1",LEFT(B159,1)="2"),卡牌数值表!H159,IF(AND(LEFT(B159,1)="4",C159&lt;&gt;5),卡牌数值表!H159,IF(LEFT(B159,1)="4","","")))</f>
        <v/>
      </c>
      <c r="S159" s="44" t="str">
        <f>IF(LEFT(B159,1)="1",IFERROR(INDEX(单位卡分表!K:K,MATCH(B159,单位卡分表!A:A,0)),"未找到"),IF(LEFT(B159,1)="2",IFERROR(INDEX(技能卡分表!K:K,MATCH(B159,技能卡分表!A:A,0)),"未找到"),IF(LEFT(B159,1)="3",IFERROR(INDEX('永久加成分表（废弃）'!K:K,MATCH(B159,'永久加成分表（废弃）'!A:A,0)),"未找到"),IF(LEFT(B159,1)="4",IFERROR(IF(INDEX(组件分表!D:D,MATCH(VALUE(LEFT(B159,4)),组件分表!A:A,0))=5,"",INDEX(组件分表!AB:AB,MATCH(VALUE(LEFT(B159,4)),组件分表!A:A,0))),"未找到"),"不匹配"))))</f>
        <v/>
      </c>
      <c r="T159" s="44" t="str">
        <f>IF(LEFT(B159,1)="1",IFERROR(INDEX(单位卡分表!L:L,MATCH(B159,单位卡分表!A:A,0)),"未找到"),IF(LEFT(B159,1)="2",IFERROR(INDEX(技能卡分表!L:L,MATCH(B159,技能卡分表!A:A,0)),"未找到"),IF(LEFT(B159,1)="3",IFERROR(INDEX('永久加成分表（废弃）'!L:L,MATCH(B159,'永久加成分表（废弃）'!A:A,0)),"未找到"),IF(LEFT(B159,1)="4",IFERROR(IF(INDEX(组件分表!D:D,MATCH(VALUE(LEFT(B159,4)),组件分表!A:A,0))=5,"",INDEX(组件分表!AC:AC,MATCH(VALUE(LEFT(B159,4)),组件分表!A:A,0))),"未找到"),"不匹配"))))</f>
        <v/>
      </c>
      <c r="U159" s="44"/>
      <c r="V159" s="44"/>
      <c r="W159" s="44" t="str">
        <f>IF(LEFT(B159,1)="1",IFERROR(IF(INDEX(单位卡分表!W:W,MATCH(B159,单位卡分表!A:A,0))=0,"",INDEX(单位卡分表!W:W,MATCH(B159,单位卡分表!A:A,0))),"未找到"),IF(LEFT(B159,1)="2",IFERROR(IF(INDEX(技能卡分表!W:W,MATCH(B159,技能卡分表!A:A,0))=0,"",INDEX(技能卡分表!W:W,MATCH(B159,技能卡分表!A:A,0))),"未找到"),IF(LEFT(B159,1)="3",IFERROR(IF(INDEX('永久加成分表（废弃）'!U:U,MATCH(B159,'永久加成分表（废弃）'!A:A,0))=0,"",INDEX('永久加成分表（废弃）'!U:U,MATCH(B159,'永久加成分表（废弃）'!A:A,0))),"未找到"),IF(LEFT(B159,1)="4",IFERROR(IF(INDEX("",MATCH(VALUE(LEFT(B159,4)),组件分表!A:A,0))=0,"",INDEX("",MATCH(VALUE(LEFT(B159,4)),组件分表!A:A,0))),"未找到"),"不匹配"))))</f>
        <v>未找到</v>
      </c>
      <c r="X159" s="44" t="str">
        <f>IF(LEFT(B159,1)="1",IFERROR(IF(INDEX(单位卡分表!X:X,MATCH(B159,单位卡分表!A:A,0))=0,"",INDEX(单位卡分表!X:X,MATCH(B159,单位卡分表!A:A,0))),"未找到"),IF(LEFT(B159,1)="2",IFERROR(IF(INDEX(技能卡分表!X:X,MATCH(B159,技能卡分表!A:A,0))=0,"",INDEX(技能卡分表!X:X,MATCH(B159,技能卡分表!A:A,0))),"未找到"),IF(LEFT(B159,1)="3",IFERROR(IF(INDEX('永久加成分表（废弃）'!V:V,MATCH(B159,'永久加成分表（废弃）'!A:A,0))=0,"",INDEX('永久加成分表（废弃）'!V:V,MATCH(B159,'永久加成分表（废弃）'!A:A,0))),"未找到"),IF(LEFT(B159,1)="4",IFERROR(IF(INDEX("",MATCH(VALUE(LEFT(B159,4)),组件分表!A:A,0))=0,"",INDEX("",MATCH(VALUE(LEFT(B159,4)),组件分表!A:A,0))),"未找到"),"不匹配"))))</f>
        <v>未找到</v>
      </c>
      <c r="Y159" s="44" t="str">
        <f>IF(LEFT(B159,1)="1",IFERROR(IF(INDEX(单位卡分表!Y:Y,MATCH(B159,单位卡分表!A:A,0))=0,"",INDEX(单位卡分表!Y:Y,MATCH(B159,单位卡分表!A:A,0))),"未找到"),IF(LEFT(B159,1)="2",IFERROR(IF(INDEX(技能卡分表!Y:Y,MATCH(B159,技能卡分表!A:A,0))=0,"",INDEX(技能卡分表!Y:Y,MATCH(B159,技能卡分表!A:A,0))),"未找到"),IF(LEFT(B159,1)="3",IFERROR(IF(INDEX('永久加成分表（废弃）'!W:W,MATCH(B159,'永久加成分表（废弃）'!A:A,0))=0,"",INDEX('永久加成分表（废弃）'!W:W,MATCH(B159,'永久加成分表（废弃）'!A:A,0))),"未找到"),IF(LEFT(B159,1)="4",IFERROR(IF(INDEX("",MATCH(VALUE(LEFT(B159,4)),组件分表!A:A,0))=0,"",INDEX("",MATCH(VALUE(LEFT(B159,4)),组件分表!A:A,0))),"未找到"),"不匹配"))))</f>
        <v>未找到</v>
      </c>
      <c r="Z159" s="44" t="str">
        <f>IF(LEFT(B159,1)="1",IFERROR(IF(INDEX("",MATCH(B159,单位卡分表!A:A,0))=0,"",INDEX("",MATCH(B159,单位卡分表!A:A,0))),"未找到"),IF(LEFT(B159,1)="2",IFERROR(IF(INDEX(技能卡分表!Z:Z,MATCH(B159,技能卡分表!A:A,0))=0,"",INDEX(技能卡分表!Z:Z,MATCH(B159,技能卡分表!A:A,0))),"未找到"),IF(LEFT(B159,1)="3",IFERROR(IF(INDEX('永久加成分表（废弃）'!X:X,MATCH(B159,'永久加成分表（废弃）'!A:A,0))=0,"",INDEX('永久加成分表（废弃）'!X:X,MATCH(B159,'永久加成分表（废弃）'!A:A,0))),"未找到"),IF(LEFT(B159,1)="4",IFERROR(IF(INDEX(组件分表!U:U,MATCH(VALUE(LEFT(B159,4)),组件分表!A:A,0))=0,"",INDEX(组件分表!U:U,MATCH(VALUE(LEFT(B159,4)),组件分表!A:A,0))),"未找到"),"不匹配"))))</f>
        <v/>
      </c>
      <c r="AA159" s="44" t="str">
        <f>IF(LEFT(B159,1)="1",IFERROR(IF(INDEX("",MATCH(B159,单位卡分表!A:A,0))=0,"",INDEX("",MATCH(B159,单位卡分表!A:A,0))),"未找到"),IF(LEFT(B159,1)="2",IFERROR(IF(INDEX(技能卡分表!AA:AA,MATCH(B159,技能卡分表!A:A,0))=0,"",INDEX(技能卡分表!AA:AA,MATCH(B159,技能卡分表!A:A,0))),"未找到"),IF(LEFT(B159,1)="3",IFERROR(IF(INDEX("",MATCH(B159,'永久加成分表（废弃）'!A:A,0))=0,"",INDEX("",MATCH(B159,'永久加成分表（废弃）'!A:A,0))),"未找到"),IF(LEFT(B159,1)="4",IFERROR(IF(INDEX("",MATCH(VALUE(LEFT(B159,4)),组件分表!A:A,0))=0,"",INDEX("",MATCH(VALUE(LEFT(B159,4)),组件分表!A:A,0))),"未找到"),"不匹配"))))</f>
        <v>未找到</v>
      </c>
      <c r="AB159" s="44">
        <f>IF(LEFT(B159,1)="1",IFERROR(INDEX(单位卡分表!I:I,MATCH(B159,单位卡分表!A:A,0)),"未找到"),IF(LEFT(B159,1)="2",IFERROR(INDEX(技能卡分表!I:I,MATCH(B159,技能卡分表!A:A,0)),"未找到"),IF(LEFT(B159,1)="3",IFERROR(INDEX('永久加成分表（废弃）'!I:I,MATCH(B159,'永久加成分表（废弃）'!A:A,0)),"未找到"),IF(LEFT(B159,1)="4",IFERROR(INDEX(组件分表!I:I,MATCH(VALUE(LEFT(B159,4)),组件分表!A:A,0)),"未找到"),"不匹配"))))</f>
        <v>3</v>
      </c>
      <c r="AC159" s="44">
        <f>IF(LEFT(B159,1)="1",IF(INDEX(单位卡分表!N:N,MATCH(B159,单位卡分表!A:A,0))=0,"",INDEX(单位卡分表!N:N,MATCH(B159,单位卡分表!A:A,0))),IF(AND(LEFT(B159,1)="4",C159=5),B159*100+1,""))</f>
        <v>4010501</v>
      </c>
    </row>
    <row r="160" spans="1:29">
      <c r="A160" s="44" t="str">
        <f>IF(卡牌数值表!D160=0,"",卡牌数值表!D160)</f>
        <v/>
      </c>
      <c r="B160" s="44" t="str">
        <f>卡牌数值表!C160</f>
        <v>40114</v>
      </c>
      <c r="C160" s="44">
        <f>IF(LEFT(B160,1)="1",IFERROR(INDEX(单位卡分表!C:C,MATCH(B160,单位卡分表!A:A,0)),"未找到"),IF(LEFT(B160,1)="2",IFERROR(INDEX(技能卡分表!C:C,MATCH(B160,技能卡分表!A:A,0)),"未找到"),IF(LEFT(B160,1)="3",IFERROR(INDEX('永久加成分表（废弃）'!C:C,MATCH(B160,'永久加成分表（废弃）'!A:A,0)),"未找到"),IF(LEFT(B160,1)="4",IFERROR(INDEX(组件分表!D:D,MATCH(VALUE(LEFT(B160,4)),组件分表!A:A,0)),"未找到"),"不匹配"))))</f>
        <v>5</v>
      </c>
      <c r="D160" s="44" t="str">
        <f>IF(LEFT(B160,1)="1",IFERROR(INDEX(单位卡分表!E:E,MATCH(B160,单位卡分表!A:A,0)),"未找到"),IF(LEFT(B160,1)="2",IFERROR(INDEX(技能卡分表!E:E,MATCH(B160,技能卡分表!A:A,0)),"未找到"),IF(LEFT(B160,1)="3",IFERROR(INDEX('永久加成分表（废弃）'!E:E,MATCH(B160,'永久加成分表（废弃）'!A:A,0)),"未找到"),IF(LEFT(B160,1)="4",IFERROR(IF(INDEX(组件分表!D:D,MATCH(VALUE(LEFT(B160,4)),组件分表!A:A,0))=5,"",INDEX(组件分表!Y:Y,MATCH(VALUE(LEFT(B160,4)),组件分表!A:A,0))),"未找到"),"不匹配"))))</f>
        <v/>
      </c>
      <c r="E160" s="44">
        <f t="shared" si="2"/>
        <v>114</v>
      </c>
      <c r="F160" s="44" t="str">
        <f>IF(LEFT(B160,1)="1",IFERROR(INDEX(单位卡分表!AL:AL,MATCH(B160,单位卡分表!A:A,0)),"未找到"),IF(LEFT(B160,1)="2",IFERROR(INDEX(技能卡分表!AJ:AJ,MATCH(B160,技能卡分表!A:A,0)),"未找到"),IF(LEFT(B160,1)="3",IFERROR(INDEX('永久加成分表（废弃）'!AC:AC,MATCH(B160,'永久加成分表（废弃）'!A:A,0)),"未找到"),IF(LEFT(B160,1)="4",IFERROR(IF(INDEX(组件分表!D:D,MATCH(VALUE(LEFT(B160,4)),组件分表!A:A,0))=5,"",INDEX(组件分表!Z:Z,MATCH(VALUE(LEFT(B160,4)),组件分表!A:A,0))),"未找到"),"不匹配"))))</f>
        <v/>
      </c>
      <c r="G160" s="44" t="str">
        <f>IF(LEFT($B160,1)="1",IFERROR(INDEX(单位卡分表!F:F,MATCH($B160,单位卡分表!A:A,0)),"未找到"),IF(LEFT($B160,1)="2",IFERROR(INDEX(技能卡分表!F:F,MATCH($B160,技能卡分表!A:A,0)),"未找到"),IF(LEFT($B160,1)="3",IFERROR(INDEX('永久加成分表（废弃）'!F:F,MATCH($B160,'永久加成分表（废弃）'!A:A,0)),"未找到"),IF(LEFT($B160,1)="4",IFERROR(IF(INDEX(组件分表!D:D,MATCH(VALUE(LEFT($B160,4)),组件分表!A:A,0))=5,"",INDEX(组件分表!AA:AA,MATCH(VALUE(LEFT($B160,4)),组件分表!A:A,0))),"未找到"),"不匹配"))))</f>
        <v/>
      </c>
      <c r="H160" s="44" t="str">
        <f>IF(LEFT($B160,1)="1",IFERROR(INDEX(单位卡分表!H:H,MATCH($B160,单位卡分表!A:A,0)),"未找到"),IF(LEFT($B160,1)="2",IFERROR(INDEX(技能卡分表!H:H,MATCH($B160,技能卡分表!A:A,0)),"未找到"),IF(LEFT($B160,1)="3",IFERROR(INDEX('永久加成分表（废弃）'!H:H,MATCH($B160,'永久加成分表（废弃）'!A:A,0)),"未找到"),IF(LEFT($B160,1)="4",RIGHT($B160,1),"不匹配"))))</f>
        <v>4</v>
      </c>
      <c r="I160" s="44">
        <f>卡牌数值表!J160</f>
        <v>12</v>
      </c>
      <c r="J160" s="44" t="str">
        <f>IF(卡牌数值表!L160=0,"",卡牌数值表!L160)</f>
        <v/>
      </c>
      <c r="K160" s="44" t="str">
        <f>IF(卡牌数值表!M160=0,"",卡牌数值表!M160)</f>
        <v/>
      </c>
      <c r="L160" s="44" t="str">
        <f>IF(卡牌数值表!N160=0,"",卡牌数值表!N160)</f>
        <v/>
      </c>
      <c r="M160" s="44" t="str">
        <f>IF(卡牌数值表!O160=0,"",卡牌数值表!O160)</f>
        <v/>
      </c>
      <c r="N160" s="44" t="str">
        <f>IF(卡牌数值表!P160=0,"",卡牌数值表!P160)</f>
        <v/>
      </c>
      <c r="O160" s="44" t="str">
        <f>IF(卡牌数值表!Q160=0,"",卡牌数值表!Q160)</f>
        <v/>
      </c>
      <c r="P160" s="44" t="str">
        <f>IF(卡牌数值表!R160=0,"",卡牌数值表!R160)</f>
        <v/>
      </c>
      <c r="Q160" s="44" t="str">
        <f>IF(卡牌数值表!S160=0,"",卡牌数值表!S160)</f>
        <v/>
      </c>
      <c r="R160" s="44" t="str">
        <f>IF(OR(LEFT(B160,1)="1",LEFT(B160,1)="2"),卡牌数值表!H160,IF(AND(LEFT(B160,1)="4",C160&lt;&gt;5),卡牌数值表!H160,IF(LEFT(B160,1)="4","","")))</f>
        <v/>
      </c>
      <c r="S160" s="44" t="str">
        <f>IF(LEFT(B160,1)="1",IFERROR(INDEX(单位卡分表!K:K,MATCH(B160,单位卡分表!A:A,0)),"未找到"),IF(LEFT(B160,1)="2",IFERROR(INDEX(技能卡分表!K:K,MATCH(B160,技能卡分表!A:A,0)),"未找到"),IF(LEFT(B160,1)="3",IFERROR(INDEX('永久加成分表（废弃）'!K:K,MATCH(B160,'永久加成分表（废弃）'!A:A,0)),"未找到"),IF(LEFT(B160,1)="4",IFERROR(IF(INDEX(组件分表!D:D,MATCH(VALUE(LEFT(B160,4)),组件分表!A:A,0))=5,"",INDEX(组件分表!AB:AB,MATCH(VALUE(LEFT(B160,4)),组件分表!A:A,0))),"未找到"),"不匹配"))))</f>
        <v/>
      </c>
      <c r="T160" s="44" t="str">
        <f>IF(LEFT(B160,1)="1",IFERROR(INDEX(单位卡分表!L:L,MATCH(B160,单位卡分表!A:A,0)),"未找到"),IF(LEFT(B160,1)="2",IFERROR(INDEX(技能卡分表!L:L,MATCH(B160,技能卡分表!A:A,0)),"未找到"),IF(LEFT(B160,1)="3",IFERROR(INDEX('永久加成分表（废弃）'!L:L,MATCH(B160,'永久加成分表（废弃）'!A:A,0)),"未找到"),IF(LEFT(B160,1)="4",IFERROR(IF(INDEX(组件分表!D:D,MATCH(VALUE(LEFT(B160,4)),组件分表!A:A,0))=5,"",INDEX(组件分表!AC:AC,MATCH(VALUE(LEFT(B160,4)),组件分表!A:A,0))),"未找到"),"不匹配"))))</f>
        <v/>
      </c>
      <c r="U160" s="44"/>
      <c r="V160" s="44"/>
      <c r="W160" s="44" t="str">
        <f>IF(LEFT(B160,1)="1",IFERROR(IF(INDEX(单位卡分表!W:W,MATCH(B160,单位卡分表!A:A,0))=0,"",INDEX(单位卡分表!W:W,MATCH(B160,单位卡分表!A:A,0))),"未找到"),IF(LEFT(B160,1)="2",IFERROR(IF(INDEX(技能卡分表!W:W,MATCH(B160,技能卡分表!A:A,0))=0,"",INDEX(技能卡分表!W:W,MATCH(B160,技能卡分表!A:A,0))),"未找到"),IF(LEFT(B160,1)="3",IFERROR(IF(INDEX('永久加成分表（废弃）'!U:U,MATCH(B160,'永久加成分表（废弃）'!A:A,0))=0,"",INDEX('永久加成分表（废弃）'!U:U,MATCH(B160,'永久加成分表（废弃）'!A:A,0))),"未找到"),IF(LEFT(B160,1)="4",IFERROR(IF(INDEX("",MATCH(VALUE(LEFT(B160,4)),组件分表!A:A,0))=0,"",INDEX("",MATCH(VALUE(LEFT(B160,4)),组件分表!A:A,0))),"未找到"),"不匹配"))))</f>
        <v>未找到</v>
      </c>
      <c r="X160" s="44" t="str">
        <f>IF(LEFT(B160,1)="1",IFERROR(IF(INDEX(单位卡分表!X:X,MATCH(B160,单位卡分表!A:A,0))=0,"",INDEX(单位卡分表!X:X,MATCH(B160,单位卡分表!A:A,0))),"未找到"),IF(LEFT(B160,1)="2",IFERROR(IF(INDEX(技能卡分表!X:X,MATCH(B160,技能卡分表!A:A,0))=0,"",INDEX(技能卡分表!X:X,MATCH(B160,技能卡分表!A:A,0))),"未找到"),IF(LEFT(B160,1)="3",IFERROR(IF(INDEX('永久加成分表（废弃）'!V:V,MATCH(B160,'永久加成分表（废弃）'!A:A,0))=0,"",INDEX('永久加成分表（废弃）'!V:V,MATCH(B160,'永久加成分表（废弃）'!A:A,0))),"未找到"),IF(LEFT(B160,1)="4",IFERROR(IF(INDEX("",MATCH(VALUE(LEFT(B160,4)),组件分表!A:A,0))=0,"",INDEX("",MATCH(VALUE(LEFT(B160,4)),组件分表!A:A,0))),"未找到"),"不匹配"))))</f>
        <v>未找到</v>
      </c>
      <c r="Y160" s="44" t="str">
        <f>IF(LEFT(B160,1)="1",IFERROR(IF(INDEX(单位卡分表!Y:Y,MATCH(B160,单位卡分表!A:A,0))=0,"",INDEX(单位卡分表!Y:Y,MATCH(B160,单位卡分表!A:A,0))),"未找到"),IF(LEFT(B160,1)="2",IFERROR(IF(INDEX(技能卡分表!Y:Y,MATCH(B160,技能卡分表!A:A,0))=0,"",INDEX(技能卡分表!Y:Y,MATCH(B160,技能卡分表!A:A,0))),"未找到"),IF(LEFT(B160,1)="3",IFERROR(IF(INDEX('永久加成分表（废弃）'!W:W,MATCH(B160,'永久加成分表（废弃）'!A:A,0))=0,"",INDEX('永久加成分表（废弃）'!W:W,MATCH(B160,'永久加成分表（废弃）'!A:A,0))),"未找到"),IF(LEFT(B160,1)="4",IFERROR(IF(INDEX("",MATCH(VALUE(LEFT(B160,4)),组件分表!A:A,0))=0,"",INDEX("",MATCH(VALUE(LEFT(B160,4)),组件分表!A:A,0))),"未找到"),"不匹配"))))</f>
        <v>未找到</v>
      </c>
      <c r="Z160" s="44" t="str">
        <f>IF(LEFT(B160,1)="1",IFERROR(IF(INDEX("",MATCH(B160,单位卡分表!A:A,0))=0,"",INDEX("",MATCH(B160,单位卡分表!A:A,0))),"未找到"),IF(LEFT(B160,1)="2",IFERROR(IF(INDEX(技能卡分表!Z:Z,MATCH(B160,技能卡分表!A:A,0))=0,"",INDEX(技能卡分表!Z:Z,MATCH(B160,技能卡分表!A:A,0))),"未找到"),IF(LEFT(B160,1)="3",IFERROR(IF(INDEX('永久加成分表（废弃）'!X:X,MATCH(B160,'永久加成分表（废弃）'!A:A,0))=0,"",INDEX('永久加成分表（废弃）'!X:X,MATCH(B160,'永久加成分表（废弃）'!A:A,0))),"未找到"),IF(LEFT(B160,1)="4",IFERROR(IF(INDEX(组件分表!U:U,MATCH(VALUE(LEFT(B160,4)),组件分表!A:A,0))=0,"",INDEX(组件分表!U:U,MATCH(VALUE(LEFT(B160,4)),组件分表!A:A,0))),"未找到"),"不匹配"))))</f>
        <v/>
      </c>
      <c r="AA160" s="44" t="str">
        <f>IF(LEFT(B160,1)="1",IFERROR(IF(INDEX("",MATCH(B160,单位卡分表!A:A,0))=0,"",INDEX("",MATCH(B160,单位卡分表!A:A,0))),"未找到"),IF(LEFT(B160,1)="2",IFERROR(IF(INDEX(技能卡分表!AA:AA,MATCH(B160,技能卡分表!A:A,0))=0,"",INDEX(技能卡分表!AA:AA,MATCH(B160,技能卡分表!A:A,0))),"未找到"),IF(LEFT(B160,1)="3",IFERROR(IF(INDEX("",MATCH(B160,'永久加成分表（废弃）'!A:A,0))=0,"",INDEX("",MATCH(B160,'永久加成分表（废弃）'!A:A,0))),"未找到"),IF(LEFT(B160,1)="4",IFERROR(IF(INDEX("",MATCH(VALUE(LEFT(B160,4)),组件分表!A:A,0))=0,"",INDEX("",MATCH(VALUE(LEFT(B160,4)),组件分表!A:A,0))),"未找到"),"不匹配"))))</f>
        <v>未找到</v>
      </c>
      <c r="AB160" s="44">
        <f>IF(LEFT(B160,1)="1",IFERROR(INDEX(单位卡分表!I:I,MATCH(B160,单位卡分表!A:A,0)),"未找到"),IF(LEFT(B160,1)="2",IFERROR(INDEX(技能卡分表!I:I,MATCH(B160,技能卡分表!A:A,0)),"未找到"),IF(LEFT(B160,1)="3",IFERROR(INDEX('永久加成分表（废弃）'!I:I,MATCH(B160,'永久加成分表（废弃）'!A:A,0)),"未找到"),IF(LEFT(B160,1)="4",IFERROR(INDEX(组件分表!I:I,MATCH(VALUE(LEFT(B160,4)),组件分表!A:A,0)),"未找到"),"不匹配"))))</f>
        <v>3</v>
      </c>
      <c r="AC160" s="44">
        <f>IF(LEFT(B160,1)="1",IF(INDEX(单位卡分表!N:N,MATCH(B160,单位卡分表!A:A,0))=0,"",INDEX(单位卡分表!N:N,MATCH(B160,单位卡分表!A:A,0))),IF(AND(LEFT(B160,1)="4",C160=5),B160*100+1,""))</f>
        <v>4011401</v>
      </c>
    </row>
    <row r="161" spans="1:29">
      <c r="A161" s="44" t="str">
        <f>IF(卡牌数值表!D161=0,"",卡牌数值表!D161)</f>
        <v/>
      </c>
      <c r="B161" s="44" t="str">
        <f>卡牌数值表!C161</f>
        <v>40123</v>
      </c>
      <c r="C161" s="44">
        <f>IF(LEFT(B161,1)="1",IFERROR(INDEX(单位卡分表!C:C,MATCH(B161,单位卡分表!A:A,0)),"未找到"),IF(LEFT(B161,1)="2",IFERROR(INDEX(技能卡分表!C:C,MATCH(B161,技能卡分表!A:A,0)),"未找到"),IF(LEFT(B161,1)="3",IFERROR(INDEX('永久加成分表（废弃）'!C:C,MATCH(B161,'永久加成分表（废弃）'!A:A,0)),"未找到"),IF(LEFT(B161,1)="4",IFERROR(INDEX(组件分表!D:D,MATCH(VALUE(LEFT(B161,4)),组件分表!A:A,0)),"未找到"),"不匹配"))))</f>
        <v>5</v>
      </c>
      <c r="D161" s="44" t="str">
        <f>IF(LEFT(B161,1)="1",IFERROR(INDEX(单位卡分表!E:E,MATCH(B161,单位卡分表!A:A,0)),"未找到"),IF(LEFT(B161,1)="2",IFERROR(INDEX(技能卡分表!E:E,MATCH(B161,技能卡分表!A:A,0)),"未找到"),IF(LEFT(B161,1)="3",IFERROR(INDEX('永久加成分表（废弃）'!E:E,MATCH(B161,'永久加成分表（废弃）'!A:A,0)),"未找到"),IF(LEFT(B161,1)="4",IFERROR(IF(INDEX(组件分表!D:D,MATCH(VALUE(LEFT(B161,4)),组件分表!A:A,0))=5,"",INDEX(组件分表!Y:Y,MATCH(VALUE(LEFT(B161,4)),组件分表!A:A,0))),"未找到"),"不匹配"))))</f>
        <v/>
      </c>
      <c r="E161" s="44">
        <f t="shared" si="2"/>
        <v>123</v>
      </c>
      <c r="F161" s="44" t="str">
        <f>IF(LEFT(B161,1)="1",IFERROR(INDEX(单位卡分表!AL:AL,MATCH(B161,单位卡分表!A:A,0)),"未找到"),IF(LEFT(B161,1)="2",IFERROR(INDEX(技能卡分表!AJ:AJ,MATCH(B161,技能卡分表!A:A,0)),"未找到"),IF(LEFT(B161,1)="3",IFERROR(INDEX('永久加成分表（废弃）'!AC:AC,MATCH(B161,'永久加成分表（废弃）'!A:A,0)),"未找到"),IF(LEFT(B161,1)="4",IFERROR(IF(INDEX(组件分表!D:D,MATCH(VALUE(LEFT(B161,4)),组件分表!A:A,0))=5,"",INDEX(组件分表!Z:Z,MATCH(VALUE(LEFT(B161,4)),组件分表!A:A,0))),"未找到"),"不匹配"))))</f>
        <v/>
      </c>
      <c r="G161" s="44" t="str">
        <f>IF(LEFT($B161,1)="1",IFERROR(INDEX(单位卡分表!F:F,MATCH($B161,单位卡分表!A:A,0)),"未找到"),IF(LEFT($B161,1)="2",IFERROR(INDEX(技能卡分表!F:F,MATCH($B161,技能卡分表!A:A,0)),"未找到"),IF(LEFT($B161,1)="3",IFERROR(INDEX('永久加成分表（废弃）'!F:F,MATCH($B161,'永久加成分表（废弃）'!A:A,0)),"未找到"),IF(LEFT($B161,1)="4",IFERROR(IF(INDEX(组件分表!D:D,MATCH(VALUE(LEFT($B161,4)),组件分表!A:A,0))=5,"",INDEX(组件分表!AA:AA,MATCH(VALUE(LEFT($B161,4)),组件分表!A:A,0))),"未找到"),"不匹配"))))</f>
        <v/>
      </c>
      <c r="H161" s="44" t="str">
        <f>IF(LEFT($B161,1)="1",IFERROR(INDEX(单位卡分表!H:H,MATCH($B161,单位卡分表!A:A,0)),"未找到"),IF(LEFT($B161,1)="2",IFERROR(INDEX(技能卡分表!H:H,MATCH($B161,技能卡分表!A:A,0)),"未找到"),IF(LEFT($B161,1)="3",IFERROR(INDEX('永久加成分表（废弃）'!H:H,MATCH($B161,'永久加成分表（废弃）'!A:A,0)),"未找到"),IF(LEFT($B161,1)="4",RIGHT($B161,1),"不匹配"))))</f>
        <v>3</v>
      </c>
      <c r="I161" s="44">
        <f>卡牌数值表!J161</f>
        <v>9</v>
      </c>
      <c r="J161" s="44" t="str">
        <f>IF(卡牌数值表!L161=0,"",卡牌数值表!L161)</f>
        <v/>
      </c>
      <c r="K161" s="44" t="str">
        <f>IF(卡牌数值表!M161=0,"",卡牌数值表!M161)</f>
        <v/>
      </c>
      <c r="L161" s="44" t="str">
        <f>IF(卡牌数值表!N161=0,"",卡牌数值表!N161)</f>
        <v/>
      </c>
      <c r="M161" s="44" t="str">
        <f>IF(卡牌数值表!O161=0,"",卡牌数值表!O161)</f>
        <v/>
      </c>
      <c r="N161" s="44" t="str">
        <f>IF(卡牌数值表!P161=0,"",卡牌数值表!P161)</f>
        <v/>
      </c>
      <c r="O161" s="44" t="str">
        <f>IF(卡牌数值表!Q161=0,"",卡牌数值表!Q161)</f>
        <v/>
      </c>
      <c r="P161" s="44" t="str">
        <f>IF(卡牌数值表!R161=0,"",卡牌数值表!R161)</f>
        <v/>
      </c>
      <c r="Q161" s="44" t="str">
        <f>IF(卡牌数值表!S161=0,"",卡牌数值表!S161)</f>
        <v/>
      </c>
      <c r="R161" s="44" t="str">
        <f>IF(OR(LEFT(B161,1)="1",LEFT(B161,1)="2"),卡牌数值表!H161,IF(AND(LEFT(B161,1)="4",C161&lt;&gt;5),卡牌数值表!H161,IF(LEFT(B161,1)="4","","")))</f>
        <v/>
      </c>
      <c r="S161" s="44" t="str">
        <f>IF(LEFT(B161,1)="1",IFERROR(INDEX(单位卡分表!K:K,MATCH(B161,单位卡分表!A:A,0)),"未找到"),IF(LEFT(B161,1)="2",IFERROR(INDEX(技能卡分表!K:K,MATCH(B161,技能卡分表!A:A,0)),"未找到"),IF(LEFT(B161,1)="3",IFERROR(INDEX('永久加成分表（废弃）'!K:K,MATCH(B161,'永久加成分表（废弃）'!A:A,0)),"未找到"),IF(LEFT(B161,1)="4",IFERROR(IF(INDEX(组件分表!D:D,MATCH(VALUE(LEFT(B161,4)),组件分表!A:A,0))=5,"",INDEX(组件分表!AB:AB,MATCH(VALUE(LEFT(B161,4)),组件分表!A:A,0))),"未找到"),"不匹配"))))</f>
        <v/>
      </c>
      <c r="T161" s="44" t="str">
        <f>IF(LEFT(B161,1)="1",IFERROR(INDEX(单位卡分表!L:L,MATCH(B161,单位卡分表!A:A,0)),"未找到"),IF(LEFT(B161,1)="2",IFERROR(INDEX(技能卡分表!L:L,MATCH(B161,技能卡分表!A:A,0)),"未找到"),IF(LEFT(B161,1)="3",IFERROR(INDEX('永久加成分表（废弃）'!L:L,MATCH(B161,'永久加成分表（废弃）'!A:A,0)),"未找到"),IF(LEFT(B161,1)="4",IFERROR(IF(INDEX(组件分表!D:D,MATCH(VALUE(LEFT(B161,4)),组件分表!A:A,0))=5,"",INDEX(组件分表!AC:AC,MATCH(VALUE(LEFT(B161,4)),组件分表!A:A,0))),"未找到"),"不匹配"))))</f>
        <v/>
      </c>
      <c r="U161" s="44"/>
      <c r="V161" s="44"/>
      <c r="W161" s="44" t="str">
        <f>IF(LEFT(B161,1)="1",IFERROR(IF(INDEX(单位卡分表!W:W,MATCH(B161,单位卡分表!A:A,0))=0,"",INDEX(单位卡分表!W:W,MATCH(B161,单位卡分表!A:A,0))),"未找到"),IF(LEFT(B161,1)="2",IFERROR(IF(INDEX(技能卡分表!W:W,MATCH(B161,技能卡分表!A:A,0))=0,"",INDEX(技能卡分表!W:W,MATCH(B161,技能卡分表!A:A,0))),"未找到"),IF(LEFT(B161,1)="3",IFERROR(IF(INDEX('永久加成分表（废弃）'!U:U,MATCH(B161,'永久加成分表（废弃）'!A:A,0))=0,"",INDEX('永久加成分表（废弃）'!U:U,MATCH(B161,'永久加成分表（废弃）'!A:A,0))),"未找到"),IF(LEFT(B161,1)="4",IFERROR(IF(INDEX("",MATCH(VALUE(LEFT(B161,4)),组件分表!A:A,0))=0,"",INDEX("",MATCH(VALUE(LEFT(B161,4)),组件分表!A:A,0))),"未找到"),"不匹配"))))</f>
        <v>未找到</v>
      </c>
      <c r="X161" s="44" t="str">
        <f>IF(LEFT(B161,1)="1",IFERROR(IF(INDEX(单位卡分表!X:X,MATCH(B161,单位卡分表!A:A,0))=0,"",INDEX(单位卡分表!X:X,MATCH(B161,单位卡分表!A:A,0))),"未找到"),IF(LEFT(B161,1)="2",IFERROR(IF(INDEX(技能卡分表!X:X,MATCH(B161,技能卡分表!A:A,0))=0,"",INDEX(技能卡分表!X:X,MATCH(B161,技能卡分表!A:A,0))),"未找到"),IF(LEFT(B161,1)="3",IFERROR(IF(INDEX('永久加成分表（废弃）'!V:V,MATCH(B161,'永久加成分表（废弃）'!A:A,0))=0,"",INDEX('永久加成分表（废弃）'!V:V,MATCH(B161,'永久加成分表（废弃）'!A:A,0))),"未找到"),IF(LEFT(B161,1)="4",IFERROR(IF(INDEX("",MATCH(VALUE(LEFT(B161,4)),组件分表!A:A,0))=0,"",INDEX("",MATCH(VALUE(LEFT(B161,4)),组件分表!A:A,0))),"未找到"),"不匹配"))))</f>
        <v>未找到</v>
      </c>
      <c r="Y161" s="44" t="str">
        <f>IF(LEFT(B161,1)="1",IFERROR(IF(INDEX(单位卡分表!Y:Y,MATCH(B161,单位卡分表!A:A,0))=0,"",INDEX(单位卡分表!Y:Y,MATCH(B161,单位卡分表!A:A,0))),"未找到"),IF(LEFT(B161,1)="2",IFERROR(IF(INDEX(技能卡分表!Y:Y,MATCH(B161,技能卡分表!A:A,0))=0,"",INDEX(技能卡分表!Y:Y,MATCH(B161,技能卡分表!A:A,0))),"未找到"),IF(LEFT(B161,1)="3",IFERROR(IF(INDEX('永久加成分表（废弃）'!W:W,MATCH(B161,'永久加成分表（废弃）'!A:A,0))=0,"",INDEX('永久加成分表（废弃）'!W:W,MATCH(B161,'永久加成分表（废弃）'!A:A,0))),"未找到"),IF(LEFT(B161,1)="4",IFERROR(IF(INDEX("",MATCH(VALUE(LEFT(B161,4)),组件分表!A:A,0))=0,"",INDEX("",MATCH(VALUE(LEFT(B161,4)),组件分表!A:A,0))),"未找到"),"不匹配"))))</f>
        <v>未找到</v>
      </c>
      <c r="Z161" s="44" t="str">
        <f>IF(LEFT(B161,1)="1",IFERROR(IF(INDEX("",MATCH(B161,单位卡分表!A:A,0))=0,"",INDEX("",MATCH(B161,单位卡分表!A:A,0))),"未找到"),IF(LEFT(B161,1)="2",IFERROR(IF(INDEX(技能卡分表!Z:Z,MATCH(B161,技能卡分表!A:A,0))=0,"",INDEX(技能卡分表!Z:Z,MATCH(B161,技能卡分表!A:A,0))),"未找到"),IF(LEFT(B161,1)="3",IFERROR(IF(INDEX('永久加成分表（废弃）'!X:X,MATCH(B161,'永久加成分表（废弃）'!A:A,0))=0,"",INDEX('永久加成分表（废弃）'!X:X,MATCH(B161,'永久加成分表（废弃）'!A:A,0))),"未找到"),IF(LEFT(B161,1)="4",IFERROR(IF(INDEX(组件分表!U:U,MATCH(VALUE(LEFT(B161,4)),组件分表!A:A,0))=0,"",INDEX(组件分表!U:U,MATCH(VALUE(LEFT(B161,4)),组件分表!A:A,0))),"未找到"),"不匹配"))))</f>
        <v/>
      </c>
      <c r="AA161" s="44" t="str">
        <f>IF(LEFT(B161,1)="1",IFERROR(IF(INDEX("",MATCH(B161,单位卡分表!A:A,0))=0,"",INDEX("",MATCH(B161,单位卡分表!A:A,0))),"未找到"),IF(LEFT(B161,1)="2",IFERROR(IF(INDEX(技能卡分表!AA:AA,MATCH(B161,技能卡分表!A:A,0))=0,"",INDEX(技能卡分表!AA:AA,MATCH(B161,技能卡分表!A:A,0))),"未找到"),IF(LEFT(B161,1)="3",IFERROR(IF(INDEX("",MATCH(B161,'永久加成分表（废弃）'!A:A,0))=0,"",INDEX("",MATCH(B161,'永久加成分表（废弃）'!A:A,0))),"未找到"),IF(LEFT(B161,1)="4",IFERROR(IF(INDEX("",MATCH(VALUE(LEFT(B161,4)),组件分表!A:A,0))=0,"",INDEX("",MATCH(VALUE(LEFT(B161,4)),组件分表!A:A,0))),"未找到"),"不匹配"))))</f>
        <v>未找到</v>
      </c>
      <c r="AB161" s="44">
        <f>IF(LEFT(B161,1)="1",IFERROR(INDEX(单位卡分表!I:I,MATCH(B161,单位卡分表!A:A,0)),"未找到"),IF(LEFT(B161,1)="2",IFERROR(INDEX(技能卡分表!I:I,MATCH(B161,技能卡分表!A:A,0)),"未找到"),IF(LEFT(B161,1)="3",IFERROR(INDEX('永久加成分表（废弃）'!I:I,MATCH(B161,'永久加成分表（废弃）'!A:A,0)),"未找到"),IF(LEFT(B161,1)="4",IFERROR(INDEX(组件分表!I:I,MATCH(VALUE(LEFT(B161,4)),组件分表!A:A,0)),"未找到"),"不匹配"))))</f>
        <v>3</v>
      </c>
      <c r="AC161" s="44">
        <f>IF(LEFT(B161,1)="1",IF(INDEX(单位卡分表!N:N,MATCH(B161,单位卡分表!A:A,0))=0,"",INDEX(单位卡分表!N:N,MATCH(B161,单位卡分表!A:A,0))),IF(AND(LEFT(B161,1)="4",C161=5),B161*100+1,""))</f>
        <v>4012301</v>
      </c>
    </row>
    <row r="162" spans="1:29">
      <c r="A162" s="44" t="str">
        <f>IF(卡牌数值表!D162=0,"",卡牌数值表!D162)</f>
        <v/>
      </c>
      <c r="B162" s="44" t="str">
        <f>卡牌数值表!C162</f>
        <v>40134</v>
      </c>
      <c r="C162" s="44">
        <f>IF(LEFT(B162,1)="1",IFERROR(INDEX(单位卡分表!C:C,MATCH(B162,单位卡分表!A:A,0)),"未找到"),IF(LEFT(B162,1)="2",IFERROR(INDEX(技能卡分表!C:C,MATCH(B162,技能卡分表!A:A,0)),"未找到"),IF(LEFT(B162,1)="3",IFERROR(INDEX('永久加成分表（废弃）'!C:C,MATCH(B162,'永久加成分表（废弃）'!A:A,0)),"未找到"),IF(LEFT(B162,1)="4",IFERROR(INDEX(组件分表!D:D,MATCH(VALUE(LEFT(B162,4)),组件分表!A:A,0)),"未找到"),"不匹配"))))</f>
        <v>5</v>
      </c>
      <c r="D162" s="44" t="str">
        <f>IF(LEFT(B162,1)="1",IFERROR(INDEX(单位卡分表!E:E,MATCH(B162,单位卡分表!A:A,0)),"未找到"),IF(LEFT(B162,1)="2",IFERROR(INDEX(技能卡分表!E:E,MATCH(B162,技能卡分表!A:A,0)),"未找到"),IF(LEFT(B162,1)="3",IFERROR(INDEX('永久加成分表（废弃）'!E:E,MATCH(B162,'永久加成分表（废弃）'!A:A,0)),"未找到"),IF(LEFT(B162,1)="4",IFERROR(IF(INDEX(组件分表!D:D,MATCH(VALUE(LEFT(B162,4)),组件分表!A:A,0))=5,"",INDEX(组件分表!Y:Y,MATCH(VALUE(LEFT(B162,4)),组件分表!A:A,0))),"未找到"),"不匹配"))))</f>
        <v/>
      </c>
      <c r="E162" s="44">
        <f t="shared" si="2"/>
        <v>134</v>
      </c>
      <c r="F162" s="44" t="str">
        <f>IF(LEFT(B162,1)="1",IFERROR(INDEX(单位卡分表!AL:AL,MATCH(B162,单位卡分表!A:A,0)),"未找到"),IF(LEFT(B162,1)="2",IFERROR(INDEX(技能卡分表!AJ:AJ,MATCH(B162,技能卡分表!A:A,0)),"未找到"),IF(LEFT(B162,1)="3",IFERROR(INDEX('永久加成分表（废弃）'!AC:AC,MATCH(B162,'永久加成分表（废弃）'!A:A,0)),"未找到"),IF(LEFT(B162,1)="4",IFERROR(IF(INDEX(组件分表!D:D,MATCH(VALUE(LEFT(B162,4)),组件分表!A:A,0))=5,"",INDEX(组件分表!Z:Z,MATCH(VALUE(LEFT(B162,4)),组件分表!A:A,0))),"未找到"),"不匹配"))))</f>
        <v/>
      </c>
      <c r="G162" s="44" t="str">
        <f>IF(LEFT($B162,1)="1",IFERROR(INDEX(单位卡分表!F:F,MATCH($B162,单位卡分表!A:A,0)),"未找到"),IF(LEFT($B162,1)="2",IFERROR(INDEX(技能卡分表!F:F,MATCH($B162,技能卡分表!A:A,0)),"未找到"),IF(LEFT($B162,1)="3",IFERROR(INDEX('永久加成分表（废弃）'!F:F,MATCH($B162,'永久加成分表（废弃）'!A:A,0)),"未找到"),IF(LEFT($B162,1)="4",IFERROR(IF(INDEX(组件分表!D:D,MATCH(VALUE(LEFT($B162,4)),组件分表!A:A,0))=5,"",INDEX(组件分表!AA:AA,MATCH(VALUE(LEFT($B162,4)),组件分表!A:A,0))),"未找到"),"不匹配"))))</f>
        <v/>
      </c>
      <c r="H162" s="44" t="str">
        <f>IF(LEFT($B162,1)="1",IFERROR(INDEX(单位卡分表!H:H,MATCH($B162,单位卡分表!A:A,0)),"未找到"),IF(LEFT($B162,1)="2",IFERROR(INDEX(技能卡分表!H:H,MATCH($B162,技能卡分表!A:A,0)),"未找到"),IF(LEFT($B162,1)="3",IFERROR(INDEX('永久加成分表（废弃）'!H:H,MATCH($B162,'永久加成分表（废弃）'!A:A,0)),"未找到"),IF(LEFT($B162,1)="4",RIGHT($B162,1),"不匹配"))))</f>
        <v>4</v>
      </c>
      <c r="I162" s="44">
        <f>卡牌数值表!J162</f>
        <v>12</v>
      </c>
      <c r="J162" s="44" t="str">
        <f>IF(卡牌数值表!L162=0,"",卡牌数值表!L162)</f>
        <v/>
      </c>
      <c r="K162" s="44" t="str">
        <f>IF(卡牌数值表!M162=0,"",卡牌数值表!M162)</f>
        <v/>
      </c>
      <c r="L162" s="44" t="str">
        <f>IF(卡牌数值表!N162=0,"",卡牌数值表!N162)</f>
        <v/>
      </c>
      <c r="M162" s="44" t="str">
        <f>IF(卡牌数值表!O162=0,"",卡牌数值表!O162)</f>
        <v/>
      </c>
      <c r="N162" s="44" t="str">
        <f>IF(卡牌数值表!P162=0,"",卡牌数值表!P162)</f>
        <v/>
      </c>
      <c r="O162" s="44" t="str">
        <f>IF(卡牌数值表!Q162=0,"",卡牌数值表!Q162)</f>
        <v/>
      </c>
      <c r="P162" s="44" t="str">
        <f>IF(卡牌数值表!R162=0,"",卡牌数值表!R162)</f>
        <v/>
      </c>
      <c r="Q162" s="44" t="str">
        <f>IF(卡牌数值表!S162=0,"",卡牌数值表!S162)</f>
        <v/>
      </c>
      <c r="R162" s="44" t="str">
        <f>IF(OR(LEFT(B162,1)="1",LEFT(B162,1)="2"),卡牌数值表!H162,IF(AND(LEFT(B162,1)="4",C162&lt;&gt;5),卡牌数值表!H162,IF(LEFT(B162,1)="4","","")))</f>
        <v/>
      </c>
      <c r="S162" s="44" t="str">
        <f>IF(LEFT(B162,1)="1",IFERROR(INDEX(单位卡分表!K:K,MATCH(B162,单位卡分表!A:A,0)),"未找到"),IF(LEFT(B162,1)="2",IFERROR(INDEX(技能卡分表!K:K,MATCH(B162,技能卡分表!A:A,0)),"未找到"),IF(LEFT(B162,1)="3",IFERROR(INDEX('永久加成分表（废弃）'!K:K,MATCH(B162,'永久加成分表（废弃）'!A:A,0)),"未找到"),IF(LEFT(B162,1)="4",IFERROR(IF(INDEX(组件分表!D:D,MATCH(VALUE(LEFT(B162,4)),组件分表!A:A,0))=5,"",INDEX(组件分表!AB:AB,MATCH(VALUE(LEFT(B162,4)),组件分表!A:A,0))),"未找到"),"不匹配"))))</f>
        <v/>
      </c>
      <c r="T162" s="44" t="str">
        <f>IF(LEFT(B162,1)="1",IFERROR(INDEX(单位卡分表!L:L,MATCH(B162,单位卡分表!A:A,0)),"未找到"),IF(LEFT(B162,1)="2",IFERROR(INDEX(技能卡分表!L:L,MATCH(B162,技能卡分表!A:A,0)),"未找到"),IF(LEFT(B162,1)="3",IFERROR(INDEX('永久加成分表（废弃）'!L:L,MATCH(B162,'永久加成分表（废弃）'!A:A,0)),"未找到"),IF(LEFT(B162,1)="4",IFERROR(IF(INDEX(组件分表!D:D,MATCH(VALUE(LEFT(B162,4)),组件分表!A:A,0))=5,"",INDEX(组件分表!AC:AC,MATCH(VALUE(LEFT(B162,4)),组件分表!A:A,0))),"未找到"),"不匹配"))))</f>
        <v/>
      </c>
      <c r="U162" s="44"/>
      <c r="V162" s="44"/>
      <c r="W162" s="44" t="str">
        <f>IF(LEFT(B162,1)="1",IFERROR(IF(INDEX(单位卡分表!W:W,MATCH(B162,单位卡分表!A:A,0))=0,"",INDEX(单位卡分表!W:W,MATCH(B162,单位卡分表!A:A,0))),"未找到"),IF(LEFT(B162,1)="2",IFERROR(IF(INDEX(技能卡分表!W:W,MATCH(B162,技能卡分表!A:A,0))=0,"",INDEX(技能卡分表!W:W,MATCH(B162,技能卡分表!A:A,0))),"未找到"),IF(LEFT(B162,1)="3",IFERROR(IF(INDEX('永久加成分表（废弃）'!U:U,MATCH(B162,'永久加成分表（废弃）'!A:A,0))=0,"",INDEX('永久加成分表（废弃）'!U:U,MATCH(B162,'永久加成分表（废弃）'!A:A,0))),"未找到"),IF(LEFT(B162,1)="4",IFERROR(IF(INDEX("",MATCH(VALUE(LEFT(B162,4)),组件分表!A:A,0))=0,"",INDEX("",MATCH(VALUE(LEFT(B162,4)),组件分表!A:A,0))),"未找到"),"不匹配"))))</f>
        <v>未找到</v>
      </c>
      <c r="X162" s="44" t="str">
        <f>IF(LEFT(B162,1)="1",IFERROR(IF(INDEX(单位卡分表!X:X,MATCH(B162,单位卡分表!A:A,0))=0,"",INDEX(单位卡分表!X:X,MATCH(B162,单位卡分表!A:A,0))),"未找到"),IF(LEFT(B162,1)="2",IFERROR(IF(INDEX(技能卡分表!X:X,MATCH(B162,技能卡分表!A:A,0))=0,"",INDEX(技能卡分表!X:X,MATCH(B162,技能卡分表!A:A,0))),"未找到"),IF(LEFT(B162,1)="3",IFERROR(IF(INDEX('永久加成分表（废弃）'!V:V,MATCH(B162,'永久加成分表（废弃）'!A:A,0))=0,"",INDEX('永久加成分表（废弃）'!V:V,MATCH(B162,'永久加成分表（废弃）'!A:A,0))),"未找到"),IF(LEFT(B162,1)="4",IFERROR(IF(INDEX("",MATCH(VALUE(LEFT(B162,4)),组件分表!A:A,0))=0,"",INDEX("",MATCH(VALUE(LEFT(B162,4)),组件分表!A:A,0))),"未找到"),"不匹配"))))</f>
        <v>未找到</v>
      </c>
      <c r="Y162" s="44" t="str">
        <f>IF(LEFT(B162,1)="1",IFERROR(IF(INDEX(单位卡分表!Y:Y,MATCH(B162,单位卡分表!A:A,0))=0,"",INDEX(单位卡分表!Y:Y,MATCH(B162,单位卡分表!A:A,0))),"未找到"),IF(LEFT(B162,1)="2",IFERROR(IF(INDEX(技能卡分表!Y:Y,MATCH(B162,技能卡分表!A:A,0))=0,"",INDEX(技能卡分表!Y:Y,MATCH(B162,技能卡分表!A:A,0))),"未找到"),IF(LEFT(B162,1)="3",IFERROR(IF(INDEX('永久加成分表（废弃）'!W:W,MATCH(B162,'永久加成分表（废弃）'!A:A,0))=0,"",INDEX('永久加成分表（废弃）'!W:W,MATCH(B162,'永久加成分表（废弃）'!A:A,0))),"未找到"),IF(LEFT(B162,1)="4",IFERROR(IF(INDEX("",MATCH(VALUE(LEFT(B162,4)),组件分表!A:A,0))=0,"",INDEX("",MATCH(VALUE(LEFT(B162,4)),组件分表!A:A,0))),"未找到"),"不匹配"))))</f>
        <v>未找到</v>
      </c>
      <c r="Z162" s="44" t="str">
        <f>IF(LEFT(B162,1)="1",IFERROR(IF(INDEX("",MATCH(B162,单位卡分表!A:A,0))=0,"",INDEX("",MATCH(B162,单位卡分表!A:A,0))),"未找到"),IF(LEFT(B162,1)="2",IFERROR(IF(INDEX(技能卡分表!Z:Z,MATCH(B162,技能卡分表!A:A,0))=0,"",INDEX(技能卡分表!Z:Z,MATCH(B162,技能卡分表!A:A,0))),"未找到"),IF(LEFT(B162,1)="3",IFERROR(IF(INDEX('永久加成分表（废弃）'!X:X,MATCH(B162,'永久加成分表（废弃）'!A:A,0))=0,"",INDEX('永久加成分表（废弃）'!X:X,MATCH(B162,'永久加成分表（废弃）'!A:A,0))),"未找到"),IF(LEFT(B162,1)="4",IFERROR(IF(INDEX(组件分表!U:U,MATCH(VALUE(LEFT(B162,4)),组件分表!A:A,0))=0,"",INDEX(组件分表!U:U,MATCH(VALUE(LEFT(B162,4)),组件分表!A:A,0))),"未找到"),"不匹配"))))</f>
        <v/>
      </c>
      <c r="AA162" s="44" t="str">
        <f>IF(LEFT(B162,1)="1",IFERROR(IF(INDEX("",MATCH(B162,单位卡分表!A:A,0))=0,"",INDEX("",MATCH(B162,单位卡分表!A:A,0))),"未找到"),IF(LEFT(B162,1)="2",IFERROR(IF(INDEX(技能卡分表!AA:AA,MATCH(B162,技能卡分表!A:A,0))=0,"",INDEX(技能卡分表!AA:AA,MATCH(B162,技能卡分表!A:A,0))),"未找到"),IF(LEFT(B162,1)="3",IFERROR(IF(INDEX("",MATCH(B162,'永久加成分表（废弃）'!A:A,0))=0,"",INDEX("",MATCH(B162,'永久加成分表（废弃）'!A:A,0))),"未找到"),IF(LEFT(B162,1)="4",IFERROR(IF(INDEX("",MATCH(VALUE(LEFT(B162,4)),组件分表!A:A,0))=0,"",INDEX("",MATCH(VALUE(LEFT(B162,4)),组件分表!A:A,0))),"未找到"),"不匹配"))))</f>
        <v>未找到</v>
      </c>
      <c r="AB162" s="44">
        <f>IF(LEFT(B162,1)="1",IFERROR(INDEX(单位卡分表!I:I,MATCH(B162,单位卡分表!A:A,0)),"未找到"),IF(LEFT(B162,1)="2",IFERROR(INDEX(技能卡分表!I:I,MATCH(B162,技能卡分表!A:A,0)),"未找到"),IF(LEFT(B162,1)="3",IFERROR(INDEX('永久加成分表（废弃）'!I:I,MATCH(B162,'永久加成分表（废弃）'!A:A,0)),"未找到"),IF(LEFT(B162,1)="4",IFERROR(INDEX(组件分表!I:I,MATCH(VALUE(LEFT(B162,4)),组件分表!A:A,0)),"未找到"),"不匹配"))))</f>
        <v>3</v>
      </c>
      <c r="AC162" s="44">
        <f>IF(LEFT(B162,1)="1",IF(INDEX(单位卡分表!N:N,MATCH(B162,单位卡分表!A:A,0))=0,"",INDEX(单位卡分表!N:N,MATCH(B162,单位卡分表!A:A,0))),IF(AND(LEFT(B162,1)="4",C162=5),B162*100+1,""))</f>
        <v>4013401</v>
      </c>
    </row>
    <row r="163" spans="1:29">
      <c r="A163" s="44" t="str">
        <f>IF(卡牌数值表!D163=0,"",卡牌数值表!D163)</f>
        <v/>
      </c>
      <c r="B163" s="44" t="str">
        <f>卡牌数值表!C163</f>
        <v>40141</v>
      </c>
      <c r="C163" s="44">
        <f>IF(LEFT(B163,1)="1",IFERROR(INDEX(单位卡分表!C:C,MATCH(B163,单位卡分表!A:A,0)),"未找到"),IF(LEFT(B163,1)="2",IFERROR(INDEX(技能卡分表!C:C,MATCH(B163,技能卡分表!A:A,0)),"未找到"),IF(LEFT(B163,1)="3",IFERROR(INDEX('永久加成分表（废弃）'!C:C,MATCH(B163,'永久加成分表（废弃）'!A:A,0)),"未找到"),IF(LEFT(B163,1)="4",IFERROR(INDEX(组件分表!D:D,MATCH(VALUE(LEFT(B163,4)),组件分表!A:A,0)),"未找到"),"不匹配"))))</f>
        <v>5</v>
      </c>
      <c r="D163" s="44" t="str">
        <f>IF(LEFT(B163,1)="1",IFERROR(INDEX(单位卡分表!E:E,MATCH(B163,单位卡分表!A:A,0)),"未找到"),IF(LEFT(B163,1)="2",IFERROR(INDEX(技能卡分表!E:E,MATCH(B163,技能卡分表!A:A,0)),"未找到"),IF(LEFT(B163,1)="3",IFERROR(INDEX('永久加成分表（废弃）'!E:E,MATCH(B163,'永久加成分表（废弃）'!A:A,0)),"未找到"),IF(LEFT(B163,1)="4",IFERROR(IF(INDEX(组件分表!D:D,MATCH(VALUE(LEFT(B163,4)),组件分表!A:A,0))=5,"",INDEX(组件分表!Y:Y,MATCH(VALUE(LEFT(B163,4)),组件分表!A:A,0))),"未找到"),"不匹配"))))</f>
        <v/>
      </c>
      <c r="E163" s="44">
        <f t="shared" si="2"/>
        <v>141</v>
      </c>
      <c r="F163" s="44" t="str">
        <f>IF(LEFT(B163,1)="1",IFERROR(INDEX(单位卡分表!AL:AL,MATCH(B163,单位卡分表!A:A,0)),"未找到"),IF(LEFT(B163,1)="2",IFERROR(INDEX(技能卡分表!AJ:AJ,MATCH(B163,技能卡分表!A:A,0)),"未找到"),IF(LEFT(B163,1)="3",IFERROR(INDEX('永久加成分表（废弃）'!AC:AC,MATCH(B163,'永久加成分表（废弃）'!A:A,0)),"未找到"),IF(LEFT(B163,1)="4",IFERROR(IF(INDEX(组件分表!D:D,MATCH(VALUE(LEFT(B163,4)),组件分表!A:A,0))=5,"",INDEX(组件分表!Z:Z,MATCH(VALUE(LEFT(B163,4)),组件分表!A:A,0))),"未找到"),"不匹配"))))</f>
        <v/>
      </c>
      <c r="G163" s="44" t="str">
        <f>IF(LEFT($B163,1)="1",IFERROR(INDEX(单位卡分表!F:F,MATCH($B163,单位卡分表!A:A,0)),"未找到"),IF(LEFT($B163,1)="2",IFERROR(INDEX(技能卡分表!F:F,MATCH($B163,技能卡分表!A:A,0)),"未找到"),IF(LEFT($B163,1)="3",IFERROR(INDEX('永久加成分表（废弃）'!F:F,MATCH($B163,'永久加成分表（废弃）'!A:A,0)),"未找到"),IF(LEFT($B163,1)="4",IFERROR(IF(INDEX(组件分表!D:D,MATCH(VALUE(LEFT($B163,4)),组件分表!A:A,0))=5,"",INDEX(组件分表!AA:AA,MATCH(VALUE(LEFT($B163,4)),组件分表!A:A,0))),"未找到"),"不匹配"))))</f>
        <v/>
      </c>
      <c r="H163" s="44" t="str">
        <f>IF(LEFT($B163,1)="1",IFERROR(INDEX(单位卡分表!H:H,MATCH($B163,单位卡分表!A:A,0)),"未找到"),IF(LEFT($B163,1)="2",IFERROR(INDEX(技能卡分表!H:H,MATCH($B163,技能卡分表!A:A,0)),"未找到"),IF(LEFT($B163,1)="3",IFERROR(INDEX('永久加成分表（废弃）'!H:H,MATCH($B163,'永久加成分表（废弃）'!A:A,0)),"未找到"),IF(LEFT($B163,1)="4",RIGHT($B163,1),"不匹配"))))</f>
        <v>1</v>
      </c>
      <c r="I163" s="44">
        <f>卡牌数值表!J163</f>
        <v>5</v>
      </c>
      <c r="J163" s="44" t="str">
        <f>IF(卡牌数值表!L163=0,"",卡牌数值表!L163)</f>
        <v/>
      </c>
      <c r="K163" s="44" t="str">
        <f>IF(卡牌数值表!M163=0,"",卡牌数值表!M163)</f>
        <v/>
      </c>
      <c r="L163" s="44" t="str">
        <f>IF(卡牌数值表!N163=0,"",卡牌数值表!N163)</f>
        <v/>
      </c>
      <c r="M163" s="44" t="str">
        <f>IF(卡牌数值表!O163=0,"",卡牌数值表!O163)</f>
        <v/>
      </c>
      <c r="N163" s="44" t="str">
        <f>IF(卡牌数值表!P163=0,"",卡牌数值表!P163)</f>
        <v/>
      </c>
      <c r="O163" s="44" t="str">
        <f>IF(卡牌数值表!Q163=0,"",卡牌数值表!Q163)</f>
        <v/>
      </c>
      <c r="P163" s="44" t="str">
        <f>IF(卡牌数值表!R163=0,"",卡牌数值表!R163)</f>
        <v/>
      </c>
      <c r="Q163" s="44" t="str">
        <f>IF(卡牌数值表!S163=0,"",卡牌数值表!S163)</f>
        <v/>
      </c>
      <c r="R163" s="44" t="str">
        <f>IF(OR(LEFT(B163,1)="1",LEFT(B163,1)="2"),卡牌数值表!H163,IF(AND(LEFT(B163,1)="4",C163&lt;&gt;5),卡牌数值表!H163,IF(LEFT(B163,1)="4","","")))</f>
        <v/>
      </c>
      <c r="S163" s="44" t="str">
        <f>IF(LEFT(B163,1)="1",IFERROR(INDEX(单位卡分表!K:K,MATCH(B163,单位卡分表!A:A,0)),"未找到"),IF(LEFT(B163,1)="2",IFERROR(INDEX(技能卡分表!K:K,MATCH(B163,技能卡分表!A:A,0)),"未找到"),IF(LEFT(B163,1)="3",IFERROR(INDEX('永久加成分表（废弃）'!K:K,MATCH(B163,'永久加成分表（废弃）'!A:A,0)),"未找到"),IF(LEFT(B163,1)="4",IFERROR(IF(INDEX(组件分表!D:D,MATCH(VALUE(LEFT(B163,4)),组件分表!A:A,0))=5,"",INDEX(组件分表!AB:AB,MATCH(VALUE(LEFT(B163,4)),组件分表!A:A,0))),"未找到"),"不匹配"))))</f>
        <v/>
      </c>
      <c r="T163" s="44" t="str">
        <f>IF(LEFT(B163,1)="1",IFERROR(INDEX(单位卡分表!L:L,MATCH(B163,单位卡分表!A:A,0)),"未找到"),IF(LEFT(B163,1)="2",IFERROR(INDEX(技能卡分表!L:L,MATCH(B163,技能卡分表!A:A,0)),"未找到"),IF(LEFT(B163,1)="3",IFERROR(INDEX('永久加成分表（废弃）'!L:L,MATCH(B163,'永久加成分表（废弃）'!A:A,0)),"未找到"),IF(LEFT(B163,1)="4",IFERROR(IF(INDEX(组件分表!D:D,MATCH(VALUE(LEFT(B163,4)),组件分表!A:A,0))=5,"",INDEX(组件分表!AC:AC,MATCH(VALUE(LEFT(B163,4)),组件分表!A:A,0))),"未找到"),"不匹配"))))</f>
        <v/>
      </c>
      <c r="U163" s="44"/>
      <c r="V163" s="44"/>
      <c r="W163" s="44" t="str">
        <f>IF(LEFT(B163,1)="1",IFERROR(IF(INDEX(单位卡分表!W:W,MATCH(B163,单位卡分表!A:A,0))=0,"",INDEX(单位卡分表!W:W,MATCH(B163,单位卡分表!A:A,0))),"未找到"),IF(LEFT(B163,1)="2",IFERROR(IF(INDEX(技能卡分表!W:W,MATCH(B163,技能卡分表!A:A,0))=0,"",INDEX(技能卡分表!W:W,MATCH(B163,技能卡分表!A:A,0))),"未找到"),IF(LEFT(B163,1)="3",IFERROR(IF(INDEX('永久加成分表（废弃）'!U:U,MATCH(B163,'永久加成分表（废弃）'!A:A,0))=0,"",INDEX('永久加成分表（废弃）'!U:U,MATCH(B163,'永久加成分表（废弃）'!A:A,0))),"未找到"),IF(LEFT(B163,1)="4",IFERROR(IF(INDEX("",MATCH(VALUE(LEFT(B163,4)),组件分表!A:A,0))=0,"",INDEX("",MATCH(VALUE(LEFT(B163,4)),组件分表!A:A,0))),"未找到"),"不匹配"))))</f>
        <v>未找到</v>
      </c>
      <c r="X163" s="44" t="str">
        <f>IF(LEFT(B163,1)="1",IFERROR(IF(INDEX(单位卡分表!X:X,MATCH(B163,单位卡分表!A:A,0))=0,"",INDEX(单位卡分表!X:X,MATCH(B163,单位卡分表!A:A,0))),"未找到"),IF(LEFT(B163,1)="2",IFERROR(IF(INDEX(技能卡分表!X:X,MATCH(B163,技能卡分表!A:A,0))=0,"",INDEX(技能卡分表!X:X,MATCH(B163,技能卡分表!A:A,0))),"未找到"),IF(LEFT(B163,1)="3",IFERROR(IF(INDEX('永久加成分表（废弃）'!V:V,MATCH(B163,'永久加成分表（废弃）'!A:A,0))=0,"",INDEX('永久加成分表（废弃）'!V:V,MATCH(B163,'永久加成分表（废弃）'!A:A,0))),"未找到"),IF(LEFT(B163,1)="4",IFERROR(IF(INDEX("",MATCH(VALUE(LEFT(B163,4)),组件分表!A:A,0))=0,"",INDEX("",MATCH(VALUE(LEFT(B163,4)),组件分表!A:A,0))),"未找到"),"不匹配"))))</f>
        <v>未找到</v>
      </c>
      <c r="Y163" s="44" t="str">
        <f>IF(LEFT(B163,1)="1",IFERROR(IF(INDEX(单位卡分表!Y:Y,MATCH(B163,单位卡分表!A:A,0))=0,"",INDEX(单位卡分表!Y:Y,MATCH(B163,单位卡分表!A:A,0))),"未找到"),IF(LEFT(B163,1)="2",IFERROR(IF(INDEX(技能卡分表!Y:Y,MATCH(B163,技能卡分表!A:A,0))=0,"",INDEX(技能卡分表!Y:Y,MATCH(B163,技能卡分表!A:A,0))),"未找到"),IF(LEFT(B163,1)="3",IFERROR(IF(INDEX('永久加成分表（废弃）'!W:W,MATCH(B163,'永久加成分表（废弃）'!A:A,0))=0,"",INDEX('永久加成分表（废弃）'!W:W,MATCH(B163,'永久加成分表（废弃）'!A:A,0))),"未找到"),IF(LEFT(B163,1)="4",IFERROR(IF(INDEX("",MATCH(VALUE(LEFT(B163,4)),组件分表!A:A,0))=0,"",INDEX("",MATCH(VALUE(LEFT(B163,4)),组件分表!A:A,0))),"未找到"),"不匹配"))))</f>
        <v>未找到</v>
      </c>
      <c r="Z163" s="44" t="str">
        <f>IF(LEFT(B163,1)="1",IFERROR(IF(INDEX("",MATCH(B163,单位卡分表!A:A,0))=0,"",INDEX("",MATCH(B163,单位卡分表!A:A,0))),"未找到"),IF(LEFT(B163,1)="2",IFERROR(IF(INDEX(技能卡分表!Z:Z,MATCH(B163,技能卡分表!A:A,0))=0,"",INDEX(技能卡分表!Z:Z,MATCH(B163,技能卡分表!A:A,0))),"未找到"),IF(LEFT(B163,1)="3",IFERROR(IF(INDEX('永久加成分表（废弃）'!X:X,MATCH(B163,'永久加成分表（废弃）'!A:A,0))=0,"",INDEX('永久加成分表（废弃）'!X:X,MATCH(B163,'永久加成分表（废弃）'!A:A,0))),"未找到"),IF(LEFT(B163,1)="4",IFERROR(IF(INDEX(组件分表!U:U,MATCH(VALUE(LEFT(B163,4)),组件分表!A:A,0))=0,"",INDEX(组件分表!U:U,MATCH(VALUE(LEFT(B163,4)),组件分表!A:A,0))),"未找到"),"不匹配"))))</f>
        <v/>
      </c>
      <c r="AA163" s="44" t="str">
        <f>IF(LEFT(B163,1)="1",IFERROR(IF(INDEX("",MATCH(B163,单位卡分表!A:A,0))=0,"",INDEX("",MATCH(B163,单位卡分表!A:A,0))),"未找到"),IF(LEFT(B163,1)="2",IFERROR(IF(INDEX(技能卡分表!AA:AA,MATCH(B163,技能卡分表!A:A,0))=0,"",INDEX(技能卡分表!AA:AA,MATCH(B163,技能卡分表!A:A,0))),"未找到"),IF(LEFT(B163,1)="3",IFERROR(IF(INDEX("",MATCH(B163,'永久加成分表（废弃）'!A:A,0))=0,"",INDEX("",MATCH(B163,'永久加成分表（废弃）'!A:A,0))),"未找到"),IF(LEFT(B163,1)="4",IFERROR(IF(INDEX("",MATCH(VALUE(LEFT(B163,4)),组件分表!A:A,0))=0,"",INDEX("",MATCH(VALUE(LEFT(B163,4)),组件分表!A:A,0))),"未找到"),"不匹配"))))</f>
        <v>未找到</v>
      </c>
      <c r="AB163" s="44">
        <f>IF(LEFT(B163,1)="1",IFERROR(INDEX(单位卡分表!I:I,MATCH(B163,单位卡分表!A:A,0)),"未找到"),IF(LEFT(B163,1)="2",IFERROR(INDEX(技能卡分表!I:I,MATCH(B163,技能卡分表!A:A,0)),"未找到"),IF(LEFT(B163,1)="3",IFERROR(INDEX('永久加成分表（废弃）'!I:I,MATCH(B163,'永久加成分表（废弃）'!A:A,0)),"未找到"),IF(LEFT(B163,1)="4",IFERROR(INDEX(组件分表!I:I,MATCH(VALUE(LEFT(B163,4)),组件分表!A:A,0)),"未找到"),"不匹配"))))</f>
        <v>3</v>
      </c>
      <c r="AC163" s="44">
        <f>IF(LEFT(B163,1)="1",IF(INDEX(单位卡分表!N:N,MATCH(B163,单位卡分表!A:A,0))=0,"",INDEX(单位卡分表!N:N,MATCH(B163,单位卡分表!A:A,0))),IF(AND(LEFT(B163,1)="4",C163=5),B163*100+1,""))</f>
        <v>4014101</v>
      </c>
    </row>
    <row r="164" spans="1:29">
      <c r="A164" s="44" t="str">
        <f>IF(卡牌数值表!D164=0,"",卡牌数值表!D164)</f>
        <v/>
      </c>
      <c r="B164" s="44" t="str">
        <f>卡牌数值表!C164</f>
        <v>40151</v>
      </c>
      <c r="C164" s="44">
        <f>IF(LEFT(B164,1)="1",IFERROR(INDEX(单位卡分表!C:C,MATCH(B164,单位卡分表!A:A,0)),"未找到"),IF(LEFT(B164,1)="2",IFERROR(INDEX(技能卡分表!C:C,MATCH(B164,技能卡分表!A:A,0)),"未找到"),IF(LEFT(B164,1)="3",IFERROR(INDEX('永久加成分表（废弃）'!C:C,MATCH(B164,'永久加成分表（废弃）'!A:A,0)),"未找到"),IF(LEFT(B164,1)="4",IFERROR(INDEX(组件分表!D:D,MATCH(VALUE(LEFT(B164,4)),组件分表!A:A,0)),"未找到"),"不匹配"))))</f>
        <v>5</v>
      </c>
      <c r="D164" s="44" t="str">
        <f>IF(LEFT(B164,1)="1",IFERROR(INDEX(单位卡分表!E:E,MATCH(B164,单位卡分表!A:A,0)),"未找到"),IF(LEFT(B164,1)="2",IFERROR(INDEX(技能卡分表!E:E,MATCH(B164,技能卡分表!A:A,0)),"未找到"),IF(LEFT(B164,1)="3",IFERROR(INDEX('永久加成分表（废弃）'!E:E,MATCH(B164,'永久加成分表（废弃）'!A:A,0)),"未找到"),IF(LEFT(B164,1)="4",IFERROR(IF(INDEX(组件分表!D:D,MATCH(VALUE(LEFT(B164,4)),组件分表!A:A,0))=5,"",INDEX(组件分表!Y:Y,MATCH(VALUE(LEFT(B164,4)),组件分表!A:A,0))),"未找到"),"不匹配"))))</f>
        <v/>
      </c>
      <c r="E164" s="44">
        <f t="shared" si="2"/>
        <v>151</v>
      </c>
      <c r="F164" s="44" t="str">
        <f>IF(LEFT(B164,1)="1",IFERROR(INDEX(单位卡分表!AL:AL,MATCH(B164,单位卡分表!A:A,0)),"未找到"),IF(LEFT(B164,1)="2",IFERROR(INDEX(技能卡分表!AJ:AJ,MATCH(B164,技能卡分表!A:A,0)),"未找到"),IF(LEFT(B164,1)="3",IFERROR(INDEX('永久加成分表（废弃）'!AC:AC,MATCH(B164,'永久加成分表（废弃）'!A:A,0)),"未找到"),IF(LEFT(B164,1)="4",IFERROR(IF(INDEX(组件分表!D:D,MATCH(VALUE(LEFT(B164,4)),组件分表!A:A,0))=5,"",INDEX(组件分表!Z:Z,MATCH(VALUE(LEFT(B164,4)),组件分表!A:A,0))),"未找到"),"不匹配"))))</f>
        <v/>
      </c>
      <c r="G164" s="44" t="str">
        <f>IF(LEFT($B164,1)="1",IFERROR(INDEX(单位卡分表!F:F,MATCH($B164,单位卡分表!A:A,0)),"未找到"),IF(LEFT($B164,1)="2",IFERROR(INDEX(技能卡分表!F:F,MATCH($B164,技能卡分表!A:A,0)),"未找到"),IF(LEFT($B164,1)="3",IFERROR(INDEX('永久加成分表（废弃）'!F:F,MATCH($B164,'永久加成分表（废弃）'!A:A,0)),"未找到"),IF(LEFT($B164,1)="4",IFERROR(IF(INDEX(组件分表!D:D,MATCH(VALUE(LEFT($B164,4)),组件分表!A:A,0))=5,"",INDEX(组件分表!AA:AA,MATCH(VALUE(LEFT($B164,4)),组件分表!A:A,0))),"未找到"),"不匹配"))))</f>
        <v/>
      </c>
      <c r="H164" s="44" t="str">
        <f>IF(LEFT($B164,1)="1",IFERROR(INDEX(单位卡分表!H:H,MATCH($B164,单位卡分表!A:A,0)),"未找到"),IF(LEFT($B164,1)="2",IFERROR(INDEX(技能卡分表!H:H,MATCH($B164,技能卡分表!A:A,0)),"未找到"),IF(LEFT($B164,1)="3",IFERROR(INDEX('永久加成分表（废弃）'!H:H,MATCH($B164,'永久加成分表（废弃）'!A:A,0)),"未找到"),IF(LEFT($B164,1)="4",RIGHT($B164,1),"不匹配"))))</f>
        <v>1</v>
      </c>
      <c r="I164" s="44">
        <f>卡牌数值表!J164</f>
        <v>5</v>
      </c>
      <c r="J164" s="44" t="str">
        <f>IF(卡牌数值表!L164=0,"",卡牌数值表!L164)</f>
        <v/>
      </c>
      <c r="K164" s="44" t="str">
        <f>IF(卡牌数值表!M164=0,"",卡牌数值表!M164)</f>
        <v/>
      </c>
      <c r="L164" s="44" t="str">
        <f>IF(卡牌数值表!N164=0,"",卡牌数值表!N164)</f>
        <v/>
      </c>
      <c r="M164" s="44" t="str">
        <f>IF(卡牌数值表!O164=0,"",卡牌数值表!O164)</f>
        <v/>
      </c>
      <c r="N164" s="44" t="str">
        <f>IF(卡牌数值表!P164=0,"",卡牌数值表!P164)</f>
        <v/>
      </c>
      <c r="O164" s="44" t="str">
        <f>IF(卡牌数值表!Q164=0,"",卡牌数值表!Q164)</f>
        <v/>
      </c>
      <c r="P164" s="44" t="str">
        <f>IF(卡牌数值表!R164=0,"",卡牌数值表!R164)</f>
        <v/>
      </c>
      <c r="Q164" s="44" t="str">
        <f>IF(卡牌数值表!S164=0,"",卡牌数值表!S164)</f>
        <v/>
      </c>
      <c r="R164" s="44" t="str">
        <f>IF(OR(LEFT(B164,1)="1",LEFT(B164,1)="2"),卡牌数值表!H164,IF(AND(LEFT(B164,1)="4",C164&lt;&gt;5),卡牌数值表!H164,IF(LEFT(B164,1)="4","","")))</f>
        <v/>
      </c>
      <c r="S164" s="44" t="str">
        <f>IF(LEFT(B164,1)="1",IFERROR(INDEX(单位卡分表!K:K,MATCH(B164,单位卡分表!A:A,0)),"未找到"),IF(LEFT(B164,1)="2",IFERROR(INDEX(技能卡分表!K:K,MATCH(B164,技能卡分表!A:A,0)),"未找到"),IF(LEFT(B164,1)="3",IFERROR(INDEX('永久加成分表（废弃）'!K:K,MATCH(B164,'永久加成分表（废弃）'!A:A,0)),"未找到"),IF(LEFT(B164,1)="4",IFERROR(IF(INDEX(组件分表!D:D,MATCH(VALUE(LEFT(B164,4)),组件分表!A:A,0))=5,"",INDEX(组件分表!AB:AB,MATCH(VALUE(LEFT(B164,4)),组件分表!A:A,0))),"未找到"),"不匹配"))))</f>
        <v/>
      </c>
      <c r="T164" s="44" t="str">
        <f>IF(LEFT(B164,1)="1",IFERROR(INDEX(单位卡分表!L:L,MATCH(B164,单位卡分表!A:A,0)),"未找到"),IF(LEFT(B164,1)="2",IFERROR(INDEX(技能卡分表!L:L,MATCH(B164,技能卡分表!A:A,0)),"未找到"),IF(LEFT(B164,1)="3",IFERROR(INDEX('永久加成分表（废弃）'!L:L,MATCH(B164,'永久加成分表（废弃）'!A:A,0)),"未找到"),IF(LEFT(B164,1)="4",IFERROR(IF(INDEX(组件分表!D:D,MATCH(VALUE(LEFT(B164,4)),组件分表!A:A,0))=5,"",INDEX(组件分表!AC:AC,MATCH(VALUE(LEFT(B164,4)),组件分表!A:A,0))),"未找到"),"不匹配"))))</f>
        <v/>
      </c>
      <c r="U164" s="44"/>
      <c r="V164" s="44"/>
      <c r="W164" s="44" t="str">
        <f>IF(LEFT(B164,1)="1",IFERROR(IF(INDEX(单位卡分表!W:W,MATCH(B164,单位卡分表!A:A,0))=0,"",INDEX(单位卡分表!W:W,MATCH(B164,单位卡分表!A:A,0))),"未找到"),IF(LEFT(B164,1)="2",IFERROR(IF(INDEX(技能卡分表!W:W,MATCH(B164,技能卡分表!A:A,0))=0,"",INDEX(技能卡分表!W:W,MATCH(B164,技能卡分表!A:A,0))),"未找到"),IF(LEFT(B164,1)="3",IFERROR(IF(INDEX('永久加成分表（废弃）'!U:U,MATCH(B164,'永久加成分表（废弃）'!A:A,0))=0,"",INDEX('永久加成分表（废弃）'!U:U,MATCH(B164,'永久加成分表（废弃）'!A:A,0))),"未找到"),IF(LEFT(B164,1)="4",IFERROR(IF(INDEX("",MATCH(VALUE(LEFT(B164,4)),组件分表!A:A,0))=0,"",INDEX("",MATCH(VALUE(LEFT(B164,4)),组件分表!A:A,0))),"未找到"),"不匹配"))))</f>
        <v>未找到</v>
      </c>
      <c r="X164" s="44" t="str">
        <f>IF(LEFT(B164,1)="1",IFERROR(IF(INDEX(单位卡分表!X:X,MATCH(B164,单位卡分表!A:A,0))=0,"",INDEX(单位卡分表!X:X,MATCH(B164,单位卡分表!A:A,0))),"未找到"),IF(LEFT(B164,1)="2",IFERROR(IF(INDEX(技能卡分表!X:X,MATCH(B164,技能卡分表!A:A,0))=0,"",INDEX(技能卡分表!X:X,MATCH(B164,技能卡分表!A:A,0))),"未找到"),IF(LEFT(B164,1)="3",IFERROR(IF(INDEX('永久加成分表（废弃）'!V:V,MATCH(B164,'永久加成分表（废弃）'!A:A,0))=0,"",INDEX('永久加成分表（废弃）'!V:V,MATCH(B164,'永久加成分表（废弃）'!A:A,0))),"未找到"),IF(LEFT(B164,1)="4",IFERROR(IF(INDEX("",MATCH(VALUE(LEFT(B164,4)),组件分表!A:A,0))=0,"",INDEX("",MATCH(VALUE(LEFT(B164,4)),组件分表!A:A,0))),"未找到"),"不匹配"))))</f>
        <v>未找到</v>
      </c>
      <c r="Y164" s="44" t="str">
        <f>IF(LEFT(B164,1)="1",IFERROR(IF(INDEX(单位卡分表!Y:Y,MATCH(B164,单位卡分表!A:A,0))=0,"",INDEX(单位卡分表!Y:Y,MATCH(B164,单位卡分表!A:A,0))),"未找到"),IF(LEFT(B164,1)="2",IFERROR(IF(INDEX(技能卡分表!Y:Y,MATCH(B164,技能卡分表!A:A,0))=0,"",INDEX(技能卡分表!Y:Y,MATCH(B164,技能卡分表!A:A,0))),"未找到"),IF(LEFT(B164,1)="3",IFERROR(IF(INDEX('永久加成分表（废弃）'!W:W,MATCH(B164,'永久加成分表（废弃）'!A:A,0))=0,"",INDEX('永久加成分表（废弃）'!W:W,MATCH(B164,'永久加成分表（废弃）'!A:A,0))),"未找到"),IF(LEFT(B164,1)="4",IFERROR(IF(INDEX("",MATCH(VALUE(LEFT(B164,4)),组件分表!A:A,0))=0,"",INDEX("",MATCH(VALUE(LEFT(B164,4)),组件分表!A:A,0))),"未找到"),"不匹配"))))</f>
        <v>未找到</v>
      </c>
      <c r="Z164" s="44" t="str">
        <f>IF(LEFT(B164,1)="1",IFERROR(IF(INDEX("",MATCH(B164,单位卡分表!A:A,0))=0,"",INDEX("",MATCH(B164,单位卡分表!A:A,0))),"未找到"),IF(LEFT(B164,1)="2",IFERROR(IF(INDEX(技能卡分表!Z:Z,MATCH(B164,技能卡分表!A:A,0))=0,"",INDEX(技能卡分表!Z:Z,MATCH(B164,技能卡分表!A:A,0))),"未找到"),IF(LEFT(B164,1)="3",IFERROR(IF(INDEX('永久加成分表（废弃）'!X:X,MATCH(B164,'永久加成分表（废弃）'!A:A,0))=0,"",INDEX('永久加成分表（废弃）'!X:X,MATCH(B164,'永久加成分表（废弃）'!A:A,0))),"未找到"),IF(LEFT(B164,1)="4",IFERROR(IF(INDEX(组件分表!U:U,MATCH(VALUE(LEFT(B164,4)),组件分表!A:A,0))=0,"",INDEX(组件分表!U:U,MATCH(VALUE(LEFT(B164,4)),组件分表!A:A,0))),"未找到"),"不匹配"))))</f>
        <v/>
      </c>
      <c r="AA164" s="44" t="str">
        <f>IF(LEFT(B164,1)="1",IFERROR(IF(INDEX("",MATCH(B164,单位卡分表!A:A,0))=0,"",INDEX("",MATCH(B164,单位卡分表!A:A,0))),"未找到"),IF(LEFT(B164,1)="2",IFERROR(IF(INDEX(技能卡分表!AA:AA,MATCH(B164,技能卡分表!A:A,0))=0,"",INDEX(技能卡分表!AA:AA,MATCH(B164,技能卡分表!A:A,0))),"未找到"),IF(LEFT(B164,1)="3",IFERROR(IF(INDEX("",MATCH(B164,'永久加成分表（废弃）'!A:A,0))=0,"",INDEX("",MATCH(B164,'永久加成分表（废弃）'!A:A,0))),"未找到"),IF(LEFT(B164,1)="4",IFERROR(IF(INDEX("",MATCH(VALUE(LEFT(B164,4)),组件分表!A:A,0))=0,"",INDEX("",MATCH(VALUE(LEFT(B164,4)),组件分表!A:A,0))),"未找到"),"不匹配"))))</f>
        <v>未找到</v>
      </c>
      <c r="AB164" s="44">
        <f>IF(LEFT(B164,1)="1",IFERROR(INDEX(单位卡分表!I:I,MATCH(B164,单位卡分表!A:A,0)),"未找到"),IF(LEFT(B164,1)="2",IFERROR(INDEX(技能卡分表!I:I,MATCH(B164,技能卡分表!A:A,0)),"未找到"),IF(LEFT(B164,1)="3",IFERROR(INDEX('永久加成分表（废弃）'!I:I,MATCH(B164,'永久加成分表（废弃）'!A:A,0)),"未找到"),IF(LEFT(B164,1)="4",IFERROR(INDEX(组件分表!I:I,MATCH(VALUE(LEFT(B164,4)),组件分表!A:A,0)),"未找到"),"不匹配"))))</f>
        <v>3</v>
      </c>
      <c r="AC164" s="44">
        <f>IF(LEFT(B164,1)="1",IF(INDEX(单位卡分表!N:N,MATCH(B164,单位卡分表!A:A,0))=0,"",INDEX(单位卡分表!N:N,MATCH(B164,单位卡分表!A:A,0))),IF(AND(LEFT(B164,1)="4",C164=5),B164*100+1,""))</f>
        <v>4015101</v>
      </c>
    </row>
    <row r="165" spans="1:29">
      <c r="A165" s="44" t="str">
        <f>IF(卡牌数值表!D165=0,"",卡牌数值表!D165)</f>
        <v/>
      </c>
      <c r="B165" s="44" t="str">
        <f>卡牌数值表!C165</f>
        <v>40163</v>
      </c>
      <c r="C165" s="44">
        <f>IF(LEFT(B165,1)="1",IFERROR(INDEX(单位卡分表!C:C,MATCH(B165,单位卡分表!A:A,0)),"未找到"),IF(LEFT(B165,1)="2",IFERROR(INDEX(技能卡分表!C:C,MATCH(B165,技能卡分表!A:A,0)),"未找到"),IF(LEFT(B165,1)="3",IFERROR(INDEX('永久加成分表（废弃）'!C:C,MATCH(B165,'永久加成分表（废弃）'!A:A,0)),"未找到"),IF(LEFT(B165,1)="4",IFERROR(INDEX(组件分表!D:D,MATCH(VALUE(LEFT(B165,4)),组件分表!A:A,0)),"未找到"),"不匹配"))))</f>
        <v>5</v>
      </c>
      <c r="D165" s="44" t="str">
        <f>IF(LEFT(B165,1)="1",IFERROR(INDEX(单位卡分表!E:E,MATCH(B165,单位卡分表!A:A,0)),"未找到"),IF(LEFT(B165,1)="2",IFERROR(INDEX(技能卡分表!E:E,MATCH(B165,技能卡分表!A:A,0)),"未找到"),IF(LEFT(B165,1)="3",IFERROR(INDEX('永久加成分表（废弃）'!E:E,MATCH(B165,'永久加成分表（废弃）'!A:A,0)),"未找到"),IF(LEFT(B165,1)="4",IFERROR(IF(INDEX(组件分表!D:D,MATCH(VALUE(LEFT(B165,4)),组件分表!A:A,0))=5,"",INDEX(组件分表!Y:Y,MATCH(VALUE(LEFT(B165,4)),组件分表!A:A,0))),"未找到"),"不匹配"))))</f>
        <v/>
      </c>
      <c r="E165" s="44">
        <f t="shared" si="2"/>
        <v>163</v>
      </c>
      <c r="F165" s="44" t="str">
        <f>IF(LEFT(B165,1)="1",IFERROR(INDEX(单位卡分表!AL:AL,MATCH(B165,单位卡分表!A:A,0)),"未找到"),IF(LEFT(B165,1)="2",IFERROR(INDEX(技能卡分表!AJ:AJ,MATCH(B165,技能卡分表!A:A,0)),"未找到"),IF(LEFT(B165,1)="3",IFERROR(INDEX('永久加成分表（废弃）'!AC:AC,MATCH(B165,'永久加成分表（废弃）'!A:A,0)),"未找到"),IF(LEFT(B165,1)="4",IFERROR(IF(INDEX(组件分表!D:D,MATCH(VALUE(LEFT(B165,4)),组件分表!A:A,0))=5,"",INDEX(组件分表!Z:Z,MATCH(VALUE(LEFT(B165,4)),组件分表!A:A,0))),"未找到"),"不匹配"))))</f>
        <v/>
      </c>
      <c r="G165" s="44" t="str">
        <f>IF(LEFT($B165,1)="1",IFERROR(INDEX(单位卡分表!F:F,MATCH($B165,单位卡分表!A:A,0)),"未找到"),IF(LEFT($B165,1)="2",IFERROR(INDEX(技能卡分表!F:F,MATCH($B165,技能卡分表!A:A,0)),"未找到"),IF(LEFT($B165,1)="3",IFERROR(INDEX('永久加成分表（废弃）'!F:F,MATCH($B165,'永久加成分表（废弃）'!A:A,0)),"未找到"),IF(LEFT($B165,1)="4",IFERROR(IF(INDEX(组件分表!D:D,MATCH(VALUE(LEFT($B165,4)),组件分表!A:A,0))=5,"",INDEX(组件分表!AA:AA,MATCH(VALUE(LEFT($B165,4)),组件分表!A:A,0))),"未找到"),"不匹配"))))</f>
        <v/>
      </c>
      <c r="H165" s="44" t="str">
        <f>IF(LEFT($B165,1)="1",IFERROR(INDEX(单位卡分表!H:H,MATCH($B165,单位卡分表!A:A,0)),"未找到"),IF(LEFT($B165,1)="2",IFERROR(INDEX(技能卡分表!H:H,MATCH($B165,技能卡分表!A:A,0)),"未找到"),IF(LEFT($B165,1)="3",IFERROR(INDEX('永久加成分表（废弃）'!H:H,MATCH($B165,'永久加成分表（废弃）'!A:A,0)),"未找到"),IF(LEFT($B165,1)="4",RIGHT($B165,1),"不匹配"))))</f>
        <v>3</v>
      </c>
      <c r="I165" s="44">
        <f>卡牌数值表!J165</f>
        <v>9</v>
      </c>
      <c r="J165" s="44" t="str">
        <f>IF(卡牌数值表!L165=0,"",卡牌数值表!L165)</f>
        <v/>
      </c>
      <c r="K165" s="44" t="str">
        <f>IF(卡牌数值表!M165=0,"",卡牌数值表!M165)</f>
        <v/>
      </c>
      <c r="L165" s="44" t="str">
        <f>IF(卡牌数值表!N165=0,"",卡牌数值表!N165)</f>
        <v/>
      </c>
      <c r="M165" s="44" t="str">
        <f>IF(卡牌数值表!O165=0,"",卡牌数值表!O165)</f>
        <v/>
      </c>
      <c r="N165" s="44" t="str">
        <f>IF(卡牌数值表!P165=0,"",卡牌数值表!P165)</f>
        <v/>
      </c>
      <c r="O165" s="44" t="str">
        <f>IF(卡牌数值表!Q165=0,"",卡牌数值表!Q165)</f>
        <v/>
      </c>
      <c r="P165" s="44" t="str">
        <f>IF(卡牌数值表!R165=0,"",卡牌数值表!R165)</f>
        <v/>
      </c>
      <c r="Q165" s="44" t="str">
        <f>IF(卡牌数值表!S165=0,"",卡牌数值表!S165)</f>
        <v/>
      </c>
      <c r="R165" s="44" t="str">
        <f>IF(OR(LEFT(B165,1)="1",LEFT(B165,1)="2"),卡牌数值表!H165,IF(AND(LEFT(B165,1)="4",C165&lt;&gt;5),卡牌数值表!H165,IF(LEFT(B165,1)="4","","")))</f>
        <v/>
      </c>
      <c r="S165" s="44" t="str">
        <f>IF(LEFT(B165,1)="1",IFERROR(INDEX(单位卡分表!K:K,MATCH(B165,单位卡分表!A:A,0)),"未找到"),IF(LEFT(B165,1)="2",IFERROR(INDEX(技能卡分表!K:K,MATCH(B165,技能卡分表!A:A,0)),"未找到"),IF(LEFT(B165,1)="3",IFERROR(INDEX('永久加成分表（废弃）'!K:K,MATCH(B165,'永久加成分表（废弃）'!A:A,0)),"未找到"),IF(LEFT(B165,1)="4",IFERROR(IF(INDEX(组件分表!D:D,MATCH(VALUE(LEFT(B165,4)),组件分表!A:A,0))=5,"",INDEX(组件分表!AB:AB,MATCH(VALUE(LEFT(B165,4)),组件分表!A:A,0))),"未找到"),"不匹配"))))</f>
        <v/>
      </c>
      <c r="T165" s="44" t="str">
        <f>IF(LEFT(B165,1)="1",IFERROR(INDEX(单位卡分表!L:L,MATCH(B165,单位卡分表!A:A,0)),"未找到"),IF(LEFT(B165,1)="2",IFERROR(INDEX(技能卡分表!L:L,MATCH(B165,技能卡分表!A:A,0)),"未找到"),IF(LEFT(B165,1)="3",IFERROR(INDEX('永久加成分表（废弃）'!L:L,MATCH(B165,'永久加成分表（废弃）'!A:A,0)),"未找到"),IF(LEFT(B165,1)="4",IFERROR(IF(INDEX(组件分表!D:D,MATCH(VALUE(LEFT(B165,4)),组件分表!A:A,0))=5,"",INDEX(组件分表!AC:AC,MATCH(VALUE(LEFT(B165,4)),组件分表!A:A,0))),"未找到"),"不匹配"))))</f>
        <v/>
      </c>
      <c r="U165" s="44"/>
      <c r="V165" s="44"/>
      <c r="W165" s="44" t="str">
        <f>IF(LEFT(B165,1)="1",IFERROR(IF(INDEX(单位卡分表!W:W,MATCH(B165,单位卡分表!A:A,0))=0,"",INDEX(单位卡分表!W:W,MATCH(B165,单位卡分表!A:A,0))),"未找到"),IF(LEFT(B165,1)="2",IFERROR(IF(INDEX(技能卡分表!W:W,MATCH(B165,技能卡分表!A:A,0))=0,"",INDEX(技能卡分表!W:W,MATCH(B165,技能卡分表!A:A,0))),"未找到"),IF(LEFT(B165,1)="3",IFERROR(IF(INDEX('永久加成分表（废弃）'!U:U,MATCH(B165,'永久加成分表（废弃）'!A:A,0))=0,"",INDEX('永久加成分表（废弃）'!U:U,MATCH(B165,'永久加成分表（废弃）'!A:A,0))),"未找到"),IF(LEFT(B165,1)="4",IFERROR(IF(INDEX("",MATCH(VALUE(LEFT(B165,4)),组件分表!A:A,0))=0,"",INDEX("",MATCH(VALUE(LEFT(B165,4)),组件分表!A:A,0))),"未找到"),"不匹配"))))</f>
        <v>未找到</v>
      </c>
      <c r="X165" s="44" t="str">
        <f>IF(LEFT(B165,1)="1",IFERROR(IF(INDEX(单位卡分表!X:X,MATCH(B165,单位卡分表!A:A,0))=0,"",INDEX(单位卡分表!X:X,MATCH(B165,单位卡分表!A:A,0))),"未找到"),IF(LEFT(B165,1)="2",IFERROR(IF(INDEX(技能卡分表!X:X,MATCH(B165,技能卡分表!A:A,0))=0,"",INDEX(技能卡分表!X:X,MATCH(B165,技能卡分表!A:A,0))),"未找到"),IF(LEFT(B165,1)="3",IFERROR(IF(INDEX('永久加成分表（废弃）'!V:V,MATCH(B165,'永久加成分表（废弃）'!A:A,0))=0,"",INDEX('永久加成分表（废弃）'!V:V,MATCH(B165,'永久加成分表（废弃）'!A:A,0))),"未找到"),IF(LEFT(B165,1)="4",IFERROR(IF(INDEX("",MATCH(VALUE(LEFT(B165,4)),组件分表!A:A,0))=0,"",INDEX("",MATCH(VALUE(LEFT(B165,4)),组件分表!A:A,0))),"未找到"),"不匹配"))))</f>
        <v>未找到</v>
      </c>
      <c r="Y165" s="44" t="str">
        <f>IF(LEFT(B165,1)="1",IFERROR(IF(INDEX(单位卡分表!Y:Y,MATCH(B165,单位卡分表!A:A,0))=0,"",INDEX(单位卡分表!Y:Y,MATCH(B165,单位卡分表!A:A,0))),"未找到"),IF(LEFT(B165,1)="2",IFERROR(IF(INDEX(技能卡分表!Y:Y,MATCH(B165,技能卡分表!A:A,0))=0,"",INDEX(技能卡分表!Y:Y,MATCH(B165,技能卡分表!A:A,0))),"未找到"),IF(LEFT(B165,1)="3",IFERROR(IF(INDEX('永久加成分表（废弃）'!W:W,MATCH(B165,'永久加成分表（废弃）'!A:A,0))=0,"",INDEX('永久加成分表（废弃）'!W:W,MATCH(B165,'永久加成分表（废弃）'!A:A,0))),"未找到"),IF(LEFT(B165,1)="4",IFERROR(IF(INDEX("",MATCH(VALUE(LEFT(B165,4)),组件分表!A:A,0))=0,"",INDEX("",MATCH(VALUE(LEFT(B165,4)),组件分表!A:A,0))),"未找到"),"不匹配"))))</f>
        <v>未找到</v>
      </c>
      <c r="Z165" s="44" t="str">
        <f>IF(LEFT(B165,1)="1",IFERROR(IF(INDEX("",MATCH(B165,单位卡分表!A:A,0))=0,"",INDEX("",MATCH(B165,单位卡分表!A:A,0))),"未找到"),IF(LEFT(B165,1)="2",IFERROR(IF(INDEX(技能卡分表!Z:Z,MATCH(B165,技能卡分表!A:A,0))=0,"",INDEX(技能卡分表!Z:Z,MATCH(B165,技能卡分表!A:A,0))),"未找到"),IF(LEFT(B165,1)="3",IFERROR(IF(INDEX('永久加成分表（废弃）'!X:X,MATCH(B165,'永久加成分表（废弃）'!A:A,0))=0,"",INDEX('永久加成分表（废弃）'!X:X,MATCH(B165,'永久加成分表（废弃）'!A:A,0))),"未找到"),IF(LEFT(B165,1)="4",IFERROR(IF(INDEX(组件分表!U:U,MATCH(VALUE(LEFT(B165,4)),组件分表!A:A,0))=0,"",INDEX(组件分表!U:U,MATCH(VALUE(LEFT(B165,4)),组件分表!A:A,0))),"未找到"),"不匹配"))))</f>
        <v/>
      </c>
      <c r="AA165" s="44" t="str">
        <f>IF(LEFT(B165,1)="1",IFERROR(IF(INDEX("",MATCH(B165,单位卡分表!A:A,0))=0,"",INDEX("",MATCH(B165,单位卡分表!A:A,0))),"未找到"),IF(LEFT(B165,1)="2",IFERROR(IF(INDEX(技能卡分表!AA:AA,MATCH(B165,技能卡分表!A:A,0))=0,"",INDEX(技能卡分表!AA:AA,MATCH(B165,技能卡分表!A:A,0))),"未找到"),IF(LEFT(B165,1)="3",IFERROR(IF(INDEX("",MATCH(B165,'永久加成分表（废弃）'!A:A,0))=0,"",INDEX("",MATCH(B165,'永久加成分表（废弃）'!A:A,0))),"未找到"),IF(LEFT(B165,1)="4",IFERROR(IF(INDEX("",MATCH(VALUE(LEFT(B165,4)),组件分表!A:A,0))=0,"",INDEX("",MATCH(VALUE(LEFT(B165,4)),组件分表!A:A,0))),"未找到"),"不匹配"))))</f>
        <v>未找到</v>
      </c>
      <c r="AB165" s="44">
        <f>IF(LEFT(B165,1)="1",IFERROR(INDEX(单位卡分表!I:I,MATCH(B165,单位卡分表!A:A,0)),"未找到"),IF(LEFT(B165,1)="2",IFERROR(INDEX(技能卡分表!I:I,MATCH(B165,技能卡分表!A:A,0)),"未找到"),IF(LEFT(B165,1)="3",IFERROR(INDEX('永久加成分表（废弃）'!I:I,MATCH(B165,'永久加成分表（废弃）'!A:A,0)),"未找到"),IF(LEFT(B165,1)="4",IFERROR(INDEX(组件分表!I:I,MATCH(VALUE(LEFT(B165,4)),组件分表!A:A,0)),"未找到"),"不匹配"))))</f>
        <v>3</v>
      </c>
      <c r="AC165" s="44">
        <f>IF(LEFT(B165,1)="1",IF(INDEX(单位卡分表!N:N,MATCH(B165,单位卡分表!A:A,0))=0,"",INDEX(单位卡分表!N:N,MATCH(B165,单位卡分表!A:A,0))),IF(AND(LEFT(B165,1)="4",C165=5),B165*100+1,""))</f>
        <v>4016301</v>
      </c>
    </row>
    <row r="166" spans="1:29">
      <c r="A166" s="44" t="str">
        <f>IF(卡牌数值表!D166=0,"",卡牌数值表!D166)</f>
        <v/>
      </c>
      <c r="B166" s="44" t="str">
        <f>卡牌数值表!C166</f>
        <v>40173</v>
      </c>
      <c r="C166" s="44">
        <f>IF(LEFT(B166,1)="1",IFERROR(INDEX(单位卡分表!C:C,MATCH(B166,单位卡分表!A:A,0)),"未找到"),IF(LEFT(B166,1)="2",IFERROR(INDEX(技能卡分表!C:C,MATCH(B166,技能卡分表!A:A,0)),"未找到"),IF(LEFT(B166,1)="3",IFERROR(INDEX('永久加成分表（废弃）'!C:C,MATCH(B166,'永久加成分表（废弃）'!A:A,0)),"未找到"),IF(LEFT(B166,1)="4",IFERROR(INDEX(组件分表!D:D,MATCH(VALUE(LEFT(B166,4)),组件分表!A:A,0)),"未找到"),"不匹配"))))</f>
        <v>5</v>
      </c>
      <c r="D166" s="44" t="str">
        <f>IF(LEFT(B166,1)="1",IFERROR(INDEX(单位卡分表!E:E,MATCH(B166,单位卡分表!A:A,0)),"未找到"),IF(LEFT(B166,1)="2",IFERROR(INDEX(技能卡分表!E:E,MATCH(B166,技能卡分表!A:A,0)),"未找到"),IF(LEFT(B166,1)="3",IFERROR(INDEX('永久加成分表（废弃）'!E:E,MATCH(B166,'永久加成分表（废弃）'!A:A,0)),"未找到"),IF(LEFT(B166,1)="4",IFERROR(IF(INDEX(组件分表!D:D,MATCH(VALUE(LEFT(B166,4)),组件分表!A:A,0))=5,"",INDEX(组件分表!Y:Y,MATCH(VALUE(LEFT(B166,4)),组件分表!A:A,0))),"未找到"),"不匹配"))))</f>
        <v/>
      </c>
      <c r="E166" s="44">
        <f t="shared" si="2"/>
        <v>173</v>
      </c>
      <c r="F166" s="44" t="str">
        <f>IF(LEFT(B166,1)="1",IFERROR(INDEX(单位卡分表!AL:AL,MATCH(B166,单位卡分表!A:A,0)),"未找到"),IF(LEFT(B166,1)="2",IFERROR(INDEX(技能卡分表!AJ:AJ,MATCH(B166,技能卡分表!A:A,0)),"未找到"),IF(LEFT(B166,1)="3",IFERROR(INDEX('永久加成分表（废弃）'!AC:AC,MATCH(B166,'永久加成分表（废弃）'!A:A,0)),"未找到"),IF(LEFT(B166,1)="4",IFERROR(IF(INDEX(组件分表!D:D,MATCH(VALUE(LEFT(B166,4)),组件分表!A:A,0))=5,"",INDEX(组件分表!Z:Z,MATCH(VALUE(LEFT(B166,4)),组件分表!A:A,0))),"未找到"),"不匹配"))))</f>
        <v/>
      </c>
      <c r="G166" s="44" t="str">
        <f>IF(LEFT($B166,1)="1",IFERROR(INDEX(单位卡分表!F:F,MATCH($B166,单位卡分表!A:A,0)),"未找到"),IF(LEFT($B166,1)="2",IFERROR(INDEX(技能卡分表!F:F,MATCH($B166,技能卡分表!A:A,0)),"未找到"),IF(LEFT($B166,1)="3",IFERROR(INDEX('永久加成分表（废弃）'!F:F,MATCH($B166,'永久加成分表（废弃）'!A:A,0)),"未找到"),IF(LEFT($B166,1)="4",IFERROR(IF(INDEX(组件分表!D:D,MATCH(VALUE(LEFT($B166,4)),组件分表!A:A,0))=5,"",INDEX(组件分表!AA:AA,MATCH(VALUE(LEFT($B166,4)),组件分表!A:A,0))),"未找到"),"不匹配"))))</f>
        <v/>
      </c>
      <c r="H166" s="44" t="str">
        <f>IF(LEFT($B166,1)="1",IFERROR(INDEX(单位卡分表!H:H,MATCH($B166,单位卡分表!A:A,0)),"未找到"),IF(LEFT($B166,1)="2",IFERROR(INDEX(技能卡分表!H:H,MATCH($B166,技能卡分表!A:A,0)),"未找到"),IF(LEFT($B166,1)="3",IFERROR(INDEX('永久加成分表（废弃）'!H:H,MATCH($B166,'永久加成分表（废弃）'!A:A,0)),"未找到"),IF(LEFT($B166,1)="4",RIGHT($B166,1),"不匹配"))))</f>
        <v>3</v>
      </c>
      <c r="I166" s="44">
        <f>卡牌数值表!J166</f>
        <v>9</v>
      </c>
      <c r="J166" s="44" t="str">
        <f>IF(卡牌数值表!L166=0,"",卡牌数值表!L166)</f>
        <v/>
      </c>
      <c r="K166" s="44" t="str">
        <f>IF(卡牌数值表!M166=0,"",卡牌数值表!M166)</f>
        <v/>
      </c>
      <c r="L166" s="44" t="str">
        <f>IF(卡牌数值表!N166=0,"",卡牌数值表!N166)</f>
        <v/>
      </c>
      <c r="M166" s="44" t="str">
        <f>IF(卡牌数值表!O166=0,"",卡牌数值表!O166)</f>
        <v/>
      </c>
      <c r="N166" s="44" t="str">
        <f>IF(卡牌数值表!P166=0,"",卡牌数值表!P166)</f>
        <v/>
      </c>
      <c r="O166" s="44" t="str">
        <f>IF(卡牌数值表!Q166=0,"",卡牌数值表!Q166)</f>
        <v/>
      </c>
      <c r="P166" s="44" t="str">
        <f>IF(卡牌数值表!R166=0,"",卡牌数值表!R166)</f>
        <v/>
      </c>
      <c r="Q166" s="44" t="str">
        <f>IF(卡牌数值表!S166=0,"",卡牌数值表!S166)</f>
        <v/>
      </c>
      <c r="R166" s="44" t="str">
        <f>IF(OR(LEFT(B166,1)="1",LEFT(B166,1)="2"),卡牌数值表!H166,IF(AND(LEFT(B166,1)="4",C166&lt;&gt;5),卡牌数值表!H166,IF(LEFT(B166,1)="4","","")))</f>
        <v/>
      </c>
      <c r="S166" s="44" t="str">
        <f>IF(LEFT(B166,1)="1",IFERROR(INDEX(单位卡分表!K:K,MATCH(B166,单位卡分表!A:A,0)),"未找到"),IF(LEFT(B166,1)="2",IFERROR(INDEX(技能卡分表!K:K,MATCH(B166,技能卡分表!A:A,0)),"未找到"),IF(LEFT(B166,1)="3",IFERROR(INDEX('永久加成分表（废弃）'!K:K,MATCH(B166,'永久加成分表（废弃）'!A:A,0)),"未找到"),IF(LEFT(B166,1)="4",IFERROR(IF(INDEX(组件分表!D:D,MATCH(VALUE(LEFT(B166,4)),组件分表!A:A,0))=5,"",INDEX(组件分表!AB:AB,MATCH(VALUE(LEFT(B166,4)),组件分表!A:A,0))),"未找到"),"不匹配"))))</f>
        <v/>
      </c>
      <c r="T166" s="44" t="str">
        <f>IF(LEFT(B166,1)="1",IFERROR(INDEX(单位卡分表!L:L,MATCH(B166,单位卡分表!A:A,0)),"未找到"),IF(LEFT(B166,1)="2",IFERROR(INDEX(技能卡分表!L:L,MATCH(B166,技能卡分表!A:A,0)),"未找到"),IF(LEFT(B166,1)="3",IFERROR(INDEX('永久加成分表（废弃）'!L:L,MATCH(B166,'永久加成分表（废弃）'!A:A,0)),"未找到"),IF(LEFT(B166,1)="4",IFERROR(IF(INDEX(组件分表!D:D,MATCH(VALUE(LEFT(B166,4)),组件分表!A:A,0))=5,"",INDEX(组件分表!AC:AC,MATCH(VALUE(LEFT(B166,4)),组件分表!A:A,0))),"未找到"),"不匹配"))))</f>
        <v/>
      </c>
      <c r="U166" s="44"/>
      <c r="V166" s="44"/>
      <c r="W166" s="44" t="str">
        <f>IF(LEFT(B166,1)="1",IFERROR(IF(INDEX(单位卡分表!W:W,MATCH(B166,单位卡分表!A:A,0))=0,"",INDEX(单位卡分表!W:W,MATCH(B166,单位卡分表!A:A,0))),"未找到"),IF(LEFT(B166,1)="2",IFERROR(IF(INDEX(技能卡分表!W:W,MATCH(B166,技能卡分表!A:A,0))=0,"",INDEX(技能卡分表!W:W,MATCH(B166,技能卡分表!A:A,0))),"未找到"),IF(LEFT(B166,1)="3",IFERROR(IF(INDEX('永久加成分表（废弃）'!U:U,MATCH(B166,'永久加成分表（废弃）'!A:A,0))=0,"",INDEX('永久加成分表（废弃）'!U:U,MATCH(B166,'永久加成分表（废弃）'!A:A,0))),"未找到"),IF(LEFT(B166,1)="4",IFERROR(IF(INDEX("",MATCH(VALUE(LEFT(B166,4)),组件分表!A:A,0))=0,"",INDEX("",MATCH(VALUE(LEFT(B166,4)),组件分表!A:A,0))),"未找到"),"不匹配"))))</f>
        <v>未找到</v>
      </c>
      <c r="X166" s="44" t="str">
        <f>IF(LEFT(B166,1)="1",IFERROR(IF(INDEX(单位卡分表!X:X,MATCH(B166,单位卡分表!A:A,0))=0,"",INDEX(单位卡分表!X:X,MATCH(B166,单位卡分表!A:A,0))),"未找到"),IF(LEFT(B166,1)="2",IFERROR(IF(INDEX(技能卡分表!X:X,MATCH(B166,技能卡分表!A:A,0))=0,"",INDEX(技能卡分表!X:X,MATCH(B166,技能卡分表!A:A,0))),"未找到"),IF(LEFT(B166,1)="3",IFERROR(IF(INDEX('永久加成分表（废弃）'!V:V,MATCH(B166,'永久加成分表（废弃）'!A:A,0))=0,"",INDEX('永久加成分表（废弃）'!V:V,MATCH(B166,'永久加成分表（废弃）'!A:A,0))),"未找到"),IF(LEFT(B166,1)="4",IFERROR(IF(INDEX("",MATCH(VALUE(LEFT(B166,4)),组件分表!A:A,0))=0,"",INDEX("",MATCH(VALUE(LEFT(B166,4)),组件分表!A:A,0))),"未找到"),"不匹配"))))</f>
        <v>未找到</v>
      </c>
      <c r="Y166" s="44" t="str">
        <f>IF(LEFT(B166,1)="1",IFERROR(IF(INDEX(单位卡分表!Y:Y,MATCH(B166,单位卡分表!A:A,0))=0,"",INDEX(单位卡分表!Y:Y,MATCH(B166,单位卡分表!A:A,0))),"未找到"),IF(LEFT(B166,1)="2",IFERROR(IF(INDEX(技能卡分表!Y:Y,MATCH(B166,技能卡分表!A:A,0))=0,"",INDEX(技能卡分表!Y:Y,MATCH(B166,技能卡分表!A:A,0))),"未找到"),IF(LEFT(B166,1)="3",IFERROR(IF(INDEX('永久加成分表（废弃）'!W:W,MATCH(B166,'永久加成分表（废弃）'!A:A,0))=0,"",INDEX('永久加成分表（废弃）'!W:W,MATCH(B166,'永久加成分表（废弃）'!A:A,0))),"未找到"),IF(LEFT(B166,1)="4",IFERROR(IF(INDEX("",MATCH(VALUE(LEFT(B166,4)),组件分表!A:A,0))=0,"",INDEX("",MATCH(VALUE(LEFT(B166,4)),组件分表!A:A,0))),"未找到"),"不匹配"))))</f>
        <v>未找到</v>
      </c>
      <c r="Z166" s="44" t="str">
        <f>IF(LEFT(B166,1)="1",IFERROR(IF(INDEX("",MATCH(B166,单位卡分表!A:A,0))=0,"",INDEX("",MATCH(B166,单位卡分表!A:A,0))),"未找到"),IF(LEFT(B166,1)="2",IFERROR(IF(INDEX(技能卡分表!Z:Z,MATCH(B166,技能卡分表!A:A,0))=0,"",INDEX(技能卡分表!Z:Z,MATCH(B166,技能卡分表!A:A,0))),"未找到"),IF(LEFT(B166,1)="3",IFERROR(IF(INDEX('永久加成分表（废弃）'!X:X,MATCH(B166,'永久加成分表（废弃）'!A:A,0))=0,"",INDEX('永久加成分表（废弃）'!X:X,MATCH(B166,'永久加成分表（废弃）'!A:A,0))),"未找到"),IF(LEFT(B166,1)="4",IFERROR(IF(INDEX(组件分表!U:U,MATCH(VALUE(LEFT(B166,4)),组件分表!A:A,0))=0,"",INDEX(组件分表!U:U,MATCH(VALUE(LEFT(B166,4)),组件分表!A:A,0))),"未找到"),"不匹配"))))</f>
        <v/>
      </c>
      <c r="AA166" s="44" t="str">
        <f>IF(LEFT(B166,1)="1",IFERROR(IF(INDEX("",MATCH(B166,单位卡分表!A:A,0))=0,"",INDEX("",MATCH(B166,单位卡分表!A:A,0))),"未找到"),IF(LEFT(B166,1)="2",IFERROR(IF(INDEX(技能卡分表!AA:AA,MATCH(B166,技能卡分表!A:A,0))=0,"",INDEX(技能卡分表!AA:AA,MATCH(B166,技能卡分表!A:A,0))),"未找到"),IF(LEFT(B166,1)="3",IFERROR(IF(INDEX("",MATCH(B166,'永久加成分表（废弃）'!A:A,0))=0,"",INDEX("",MATCH(B166,'永久加成分表（废弃）'!A:A,0))),"未找到"),IF(LEFT(B166,1)="4",IFERROR(IF(INDEX("",MATCH(VALUE(LEFT(B166,4)),组件分表!A:A,0))=0,"",INDEX("",MATCH(VALUE(LEFT(B166,4)),组件分表!A:A,0))),"未找到"),"不匹配"))))</f>
        <v>未找到</v>
      </c>
      <c r="AB166" s="44">
        <f>IF(LEFT(B166,1)="1",IFERROR(INDEX(单位卡分表!I:I,MATCH(B166,单位卡分表!A:A,0)),"未找到"),IF(LEFT(B166,1)="2",IFERROR(INDEX(技能卡分表!I:I,MATCH(B166,技能卡分表!A:A,0)),"未找到"),IF(LEFT(B166,1)="3",IFERROR(INDEX('永久加成分表（废弃）'!I:I,MATCH(B166,'永久加成分表（废弃）'!A:A,0)),"未找到"),IF(LEFT(B166,1)="4",IFERROR(INDEX(组件分表!I:I,MATCH(VALUE(LEFT(B166,4)),组件分表!A:A,0)),"未找到"),"不匹配"))))</f>
        <v>3</v>
      </c>
      <c r="AC166" s="44">
        <f>IF(LEFT(B166,1)="1",IF(INDEX(单位卡分表!N:N,MATCH(B166,单位卡分表!A:A,0))=0,"",INDEX(单位卡分表!N:N,MATCH(B166,单位卡分表!A:A,0))),IF(AND(LEFT(B166,1)="4",C166=5),B166*100+1,""))</f>
        <v>4017301</v>
      </c>
    </row>
    <row r="167" spans="1:29">
      <c r="A167" s="44" t="str">
        <f>IF(卡牌数值表!D167=0,"",卡牌数值表!D167)</f>
        <v/>
      </c>
      <c r="B167" s="44" t="str">
        <f>卡牌数值表!C167</f>
        <v>40185</v>
      </c>
      <c r="C167" s="44">
        <f>IF(LEFT(B167,1)="1",IFERROR(INDEX(单位卡分表!C:C,MATCH(B167,单位卡分表!A:A,0)),"未找到"),IF(LEFT(B167,1)="2",IFERROR(INDEX(技能卡分表!C:C,MATCH(B167,技能卡分表!A:A,0)),"未找到"),IF(LEFT(B167,1)="3",IFERROR(INDEX('永久加成分表（废弃）'!C:C,MATCH(B167,'永久加成分表（废弃）'!A:A,0)),"未找到"),IF(LEFT(B167,1)="4",IFERROR(INDEX(组件分表!D:D,MATCH(VALUE(LEFT(B167,4)),组件分表!A:A,0)),"未找到"),"不匹配"))))</f>
        <v>5</v>
      </c>
      <c r="D167" s="44" t="str">
        <f>IF(LEFT(B167,1)="1",IFERROR(INDEX(单位卡分表!E:E,MATCH(B167,单位卡分表!A:A,0)),"未找到"),IF(LEFT(B167,1)="2",IFERROR(INDEX(技能卡分表!E:E,MATCH(B167,技能卡分表!A:A,0)),"未找到"),IF(LEFT(B167,1)="3",IFERROR(INDEX('永久加成分表（废弃）'!E:E,MATCH(B167,'永久加成分表（废弃）'!A:A,0)),"未找到"),IF(LEFT(B167,1)="4",IFERROR(IF(INDEX(组件分表!D:D,MATCH(VALUE(LEFT(B167,4)),组件分表!A:A,0))=5,"",INDEX(组件分表!Y:Y,MATCH(VALUE(LEFT(B167,4)),组件分表!A:A,0))),"未找到"),"不匹配"))))</f>
        <v/>
      </c>
      <c r="E167" s="44">
        <f t="shared" si="2"/>
        <v>185</v>
      </c>
      <c r="F167" s="44" t="str">
        <f>IF(LEFT(B167,1)="1",IFERROR(INDEX(单位卡分表!AL:AL,MATCH(B167,单位卡分表!A:A,0)),"未找到"),IF(LEFT(B167,1)="2",IFERROR(INDEX(技能卡分表!AJ:AJ,MATCH(B167,技能卡分表!A:A,0)),"未找到"),IF(LEFT(B167,1)="3",IFERROR(INDEX('永久加成分表（废弃）'!AC:AC,MATCH(B167,'永久加成分表（废弃）'!A:A,0)),"未找到"),IF(LEFT(B167,1)="4",IFERROR(IF(INDEX(组件分表!D:D,MATCH(VALUE(LEFT(B167,4)),组件分表!A:A,0))=5,"",INDEX(组件分表!Z:Z,MATCH(VALUE(LEFT(B167,4)),组件分表!A:A,0))),"未找到"),"不匹配"))))</f>
        <v/>
      </c>
      <c r="G167" s="44" t="str">
        <f>IF(LEFT($B167,1)="1",IFERROR(INDEX(单位卡分表!F:F,MATCH($B167,单位卡分表!A:A,0)),"未找到"),IF(LEFT($B167,1)="2",IFERROR(INDEX(技能卡分表!F:F,MATCH($B167,技能卡分表!A:A,0)),"未找到"),IF(LEFT($B167,1)="3",IFERROR(INDEX('永久加成分表（废弃）'!F:F,MATCH($B167,'永久加成分表（废弃）'!A:A,0)),"未找到"),IF(LEFT($B167,1)="4",IFERROR(IF(INDEX(组件分表!D:D,MATCH(VALUE(LEFT($B167,4)),组件分表!A:A,0))=5,"",INDEX(组件分表!AA:AA,MATCH(VALUE(LEFT($B167,4)),组件分表!A:A,0))),"未找到"),"不匹配"))))</f>
        <v/>
      </c>
      <c r="H167" s="44" t="str">
        <f>IF(LEFT($B167,1)="1",IFERROR(INDEX(单位卡分表!H:H,MATCH($B167,单位卡分表!A:A,0)),"未找到"),IF(LEFT($B167,1)="2",IFERROR(INDEX(技能卡分表!H:H,MATCH($B167,技能卡分表!A:A,0)),"未找到"),IF(LEFT($B167,1)="3",IFERROR(INDEX('永久加成分表（废弃）'!H:H,MATCH($B167,'永久加成分表（废弃）'!A:A,0)),"未找到"),IF(LEFT($B167,1)="4",RIGHT($B167,1),"不匹配"))))</f>
        <v>5</v>
      </c>
      <c r="I167" s="44">
        <f>卡牌数值表!J167</f>
        <v>12</v>
      </c>
      <c r="J167" s="44" t="str">
        <f>IF(卡牌数值表!L167=0,"",卡牌数值表!L167)</f>
        <v/>
      </c>
      <c r="K167" s="44" t="str">
        <f>IF(卡牌数值表!M167=0,"",卡牌数值表!M167)</f>
        <v/>
      </c>
      <c r="L167" s="44" t="str">
        <f>IF(卡牌数值表!N167=0,"",卡牌数值表!N167)</f>
        <v/>
      </c>
      <c r="M167" s="44" t="str">
        <f>IF(卡牌数值表!O167=0,"",卡牌数值表!O167)</f>
        <v/>
      </c>
      <c r="N167" s="44" t="str">
        <f>IF(卡牌数值表!P167=0,"",卡牌数值表!P167)</f>
        <v/>
      </c>
      <c r="O167" s="44" t="str">
        <f>IF(卡牌数值表!Q167=0,"",卡牌数值表!Q167)</f>
        <v/>
      </c>
      <c r="P167" s="44" t="str">
        <f>IF(卡牌数值表!R167=0,"",卡牌数值表!R167)</f>
        <v/>
      </c>
      <c r="Q167" s="44" t="str">
        <f>IF(卡牌数值表!S167=0,"",卡牌数值表!S167)</f>
        <v/>
      </c>
      <c r="R167" s="44" t="str">
        <f>IF(OR(LEFT(B167,1)="1",LEFT(B167,1)="2"),卡牌数值表!H167,IF(AND(LEFT(B167,1)="4",C167&lt;&gt;5),卡牌数值表!H167,IF(LEFT(B167,1)="4","","")))</f>
        <v/>
      </c>
      <c r="S167" s="44" t="str">
        <f>IF(LEFT(B167,1)="1",IFERROR(INDEX(单位卡分表!K:K,MATCH(B167,单位卡分表!A:A,0)),"未找到"),IF(LEFT(B167,1)="2",IFERROR(INDEX(技能卡分表!K:K,MATCH(B167,技能卡分表!A:A,0)),"未找到"),IF(LEFT(B167,1)="3",IFERROR(INDEX('永久加成分表（废弃）'!K:K,MATCH(B167,'永久加成分表（废弃）'!A:A,0)),"未找到"),IF(LEFT(B167,1)="4",IFERROR(IF(INDEX(组件分表!D:D,MATCH(VALUE(LEFT(B167,4)),组件分表!A:A,0))=5,"",INDEX(组件分表!AB:AB,MATCH(VALUE(LEFT(B167,4)),组件分表!A:A,0))),"未找到"),"不匹配"))))</f>
        <v/>
      </c>
      <c r="T167" s="44" t="str">
        <f>IF(LEFT(B167,1)="1",IFERROR(INDEX(单位卡分表!L:L,MATCH(B167,单位卡分表!A:A,0)),"未找到"),IF(LEFT(B167,1)="2",IFERROR(INDEX(技能卡分表!L:L,MATCH(B167,技能卡分表!A:A,0)),"未找到"),IF(LEFT(B167,1)="3",IFERROR(INDEX('永久加成分表（废弃）'!L:L,MATCH(B167,'永久加成分表（废弃）'!A:A,0)),"未找到"),IF(LEFT(B167,1)="4",IFERROR(IF(INDEX(组件分表!D:D,MATCH(VALUE(LEFT(B167,4)),组件分表!A:A,0))=5,"",INDEX(组件分表!AC:AC,MATCH(VALUE(LEFT(B167,4)),组件分表!A:A,0))),"未找到"),"不匹配"))))</f>
        <v/>
      </c>
      <c r="U167" s="44"/>
      <c r="V167" s="44"/>
      <c r="W167" s="44" t="str">
        <f>IF(LEFT(B167,1)="1",IFERROR(IF(INDEX(单位卡分表!W:W,MATCH(B167,单位卡分表!A:A,0))=0,"",INDEX(单位卡分表!W:W,MATCH(B167,单位卡分表!A:A,0))),"未找到"),IF(LEFT(B167,1)="2",IFERROR(IF(INDEX(技能卡分表!W:W,MATCH(B167,技能卡分表!A:A,0))=0,"",INDEX(技能卡分表!W:W,MATCH(B167,技能卡分表!A:A,0))),"未找到"),IF(LEFT(B167,1)="3",IFERROR(IF(INDEX('永久加成分表（废弃）'!U:U,MATCH(B167,'永久加成分表（废弃）'!A:A,0))=0,"",INDEX('永久加成分表（废弃）'!U:U,MATCH(B167,'永久加成分表（废弃）'!A:A,0))),"未找到"),IF(LEFT(B167,1)="4",IFERROR(IF(INDEX("",MATCH(VALUE(LEFT(B167,4)),组件分表!A:A,0))=0,"",INDEX("",MATCH(VALUE(LEFT(B167,4)),组件分表!A:A,0))),"未找到"),"不匹配"))))</f>
        <v>未找到</v>
      </c>
      <c r="X167" s="44" t="str">
        <f>IF(LEFT(B167,1)="1",IFERROR(IF(INDEX(单位卡分表!X:X,MATCH(B167,单位卡分表!A:A,0))=0,"",INDEX(单位卡分表!X:X,MATCH(B167,单位卡分表!A:A,0))),"未找到"),IF(LEFT(B167,1)="2",IFERROR(IF(INDEX(技能卡分表!X:X,MATCH(B167,技能卡分表!A:A,0))=0,"",INDEX(技能卡分表!X:X,MATCH(B167,技能卡分表!A:A,0))),"未找到"),IF(LEFT(B167,1)="3",IFERROR(IF(INDEX('永久加成分表（废弃）'!V:V,MATCH(B167,'永久加成分表（废弃）'!A:A,0))=0,"",INDEX('永久加成分表（废弃）'!V:V,MATCH(B167,'永久加成分表（废弃）'!A:A,0))),"未找到"),IF(LEFT(B167,1)="4",IFERROR(IF(INDEX("",MATCH(VALUE(LEFT(B167,4)),组件分表!A:A,0))=0,"",INDEX("",MATCH(VALUE(LEFT(B167,4)),组件分表!A:A,0))),"未找到"),"不匹配"))))</f>
        <v>未找到</v>
      </c>
      <c r="Y167" s="44" t="str">
        <f>IF(LEFT(B167,1)="1",IFERROR(IF(INDEX(单位卡分表!Y:Y,MATCH(B167,单位卡分表!A:A,0))=0,"",INDEX(单位卡分表!Y:Y,MATCH(B167,单位卡分表!A:A,0))),"未找到"),IF(LEFT(B167,1)="2",IFERROR(IF(INDEX(技能卡分表!Y:Y,MATCH(B167,技能卡分表!A:A,0))=0,"",INDEX(技能卡分表!Y:Y,MATCH(B167,技能卡分表!A:A,0))),"未找到"),IF(LEFT(B167,1)="3",IFERROR(IF(INDEX('永久加成分表（废弃）'!W:W,MATCH(B167,'永久加成分表（废弃）'!A:A,0))=0,"",INDEX('永久加成分表（废弃）'!W:W,MATCH(B167,'永久加成分表（废弃）'!A:A,0))),"未找到"),IF(LEFT(B167,1)="4",IFERROR(IF(INDEX("",MATCH(VALUE(LEFT(B167,4)),组件分表!A:A,0))=0,"",INDEX("",MATCH(VALUE(LEFT(B167,4)),组件分表!A:A,0))),"未找到"),"不匹配"))))</f>
        <v>未找到</v>
      </c>
      <c r="Z167" s="44" t="str">
        <f>IF(LEFT(B167,1)="1",IFERROR(IF(INDEX("",MATCH(B167,单位卡分表!A:A,0))=0,"",INDEX("",MATCH(B167,单位卡分表!A:A,0))),"未找到"),IF(LEFT(B167,1)="2",IFERROR(IF(INDEX(技能卡分表!Z:Z,MATCH(B167,技能卡分表!A:A,0))=0,"",INDEX(技能卡分表!Z:Z,MATCH(B167,技能卡分表!A:A,0))),"未找到"),IF(LEFT(B167,1)="3",IFERROR(IF(INDEX('永久加成分表（废弃）'!X:X,MATCH(B167,'永久加成分表（废弃）'!A:A,0))=0,"",INDEX('永久加成分表（废弃）'!X:X,MATCH(B167,'永久加成分表（废弃）'!A:A,0))),"未找到"),IF(LEFT(B167,1)="4",IFERROR(IF(INDEX(组件分表!U:U,MATCH(VALUE(LEFT(B167,4)),组件分表!A:A,0))=0,"",INDEX(组件分表!U:U,MATCH(VALUE(LEFT(B167,4)),组件分表!A:A,0))),"未找到"),"不匹配"))))</f>
        <v/>
      </c>
      <c r="AA167" s="44" t="str">
        <f>IF(LEFT(B167,1)="1",IFERROR(IF(INDEX("",MATCH(B167,单位卡分表!A:A,0))=0,"",INDEX("",MATCH(B167,单位卡分表!A:A,0))),"未找到"),IF(LEFT(B167,1)="2",IFERROR(IF(INDEX(技能卡分表!AA:AA,MATCH(B167,技能卡分表!A:A,0))=0,"",INDEX(技能卡分表!AA:AA,MATCH(B167,技能卡分表!A:A,0))),"未找到"),IF(LEFT(B167,1)="3",IFERROR(IF(INDEX("",MATCH(B167,'永久加成分表（废弃）'!A:A,0))=0,"",INDEX("",MATCH(B167,'永久加成分表（废弃）'!A:A,0))),"未找到"),IF(LEFT(B167,1)="4",IFERROR(IF(INDEX("",MATCH(VALUE(LEFT(B167,4)),组件分表!A:A,0))=0,"",INDEX("",MATCH(VALUE(LEFT(B167,4)),组件分表!A:A,0))),"未找到"),"不匹配"))))</f>
        <v>未找到</v>
      </c>
      <c r="AB167" s="44">
        <f>IF(LEFT(B167,1)="1",IFERROR(INDEX(单位卡分表!I:I,MATCH(B167,单位卡分表!A:A,0)),"未找到"),IF(LEFT(B167,1)="2",IFERROR(INDEX(技能卡分表!I:I,MATCH(B167,技能卡分表!A:A,0)),"未找到"),IF(LEFT(B167,1)="3",IFERROR(INDEX('永久加成分表（废弃）'!I:I,MATCH(B167,'永久加成分表（废弃）'!A:A,0)),"未找到"),IF(LEFT(B167,1)="4",IFERROR(INDEX(组件分表!I:I,MATCH(VALUE(LEFT(B167,4)),组件分表!A:A,0)),"未找到"),"不匹配"))))</f>
        <v>3</v>
      </c>
      <c r="AC167" s="44">
        <f>IF(LEFT(B167,1)="1",IF(INDEX(单位卡分表!N:N,MATCH(B167,单位卡分表!A:A,0))=0,"",INDEX(单位卡分表!N:N,MATCH(B167,单位卡分表!A:A,0))),IF(AND(LEFT(B167,1)="4",C167=5),B167*100+1,""))</f>
        <v>4018501</v>
      </c>
    </row>
    <row r="168" spans="1:29">
      <c r="A168" s="44" t="str">
        <f>IF(卡牌数值表!D168=0,"",卡牌数值表!D168)</f>
        <v/>
      </c>
      <c r="B168" s="44" t="str">
        <f>卡牌数值表!C168</f>
        <v>40192</v>
      </c>
      <c r="C168" s="44">
        <f>IF(LEFT(B168,1)="1",IFERROR(INDEX(单位卡分表!C:C,MATCH(B168,单位卡分表!A:A,0)),"未找到"),IF(LEFT(B168,1)="2",IFERROR(INDEX(技能卡分表!C:C,MATCH(B168,技能卡分表!A:A,0)),"未找到"),IF(LEFT(B168,1)="3",IFERROR(INDEX('永久加成分表（废弃）'!C:C,MATCH(B168,'永久加成分表（废弃）'!A:A,0)),"未找到"),IF(LEFT(B168,1)="4",IFERROR(INDEX(组件分表!D:D,MATCH(VALUE(LEFT(B168,4)),组件分表!A:A,0)),"未找到"),"不匹配"))))</f>
        <v>5</v>
      </c>
      <c r="D168" s="44" t="str">
        <f>IF(LEFT(B168,1)="1",IFERROR(INDEX(单位卡分表!E:E,MATCH(B168,单位卡分表!A:A,0)),"未找到"),IF(LEFT(B168,1)="2",IFERROR(INDEX(技能卡分表!E:E,MATCH(B168,技能卡分表!A:A,0)),"未找到"),IF(LEFT(B168,1)="3",IFERROR(INDEX('永久加成分表（废弃）'!E:E,MATCH(B168,'永久加成分表（废弃）'!A:A,0)),"未找到"),IF(LEFT(B168,1)="4",IFERROR(IF(INDEX(组件分表!D:D,MATCH(VALUE(LEFT(B168,4)),组件分表!A:A,0))=5,"",INDEX(组件分表!Y:Y,MATCH(VALUE(LEFT(B168,4)),组件分表!A:A,0))),"未找到"),"不匹配"))))</f>
        <v/>
      </c>
      <c r="E168" s="44">
        <f t="shared" si="2"/>
        <v>192</v>
      </c>
      <c r="F168" s="44" t="str">
        <f>IF(LEFT(B168,1)="1",IFERROR(INDEX(单位卡分表!AL:AL,MATCH(B168,单位卡分表!A:A,0)),"未找到"),IF(LEFT(B168,1)="2",IFERROR(INDEX(技能卡分表!AJ:AJ,MATCH(B168,技能卡分表!A:A,0)),"未找到"),IF(LEFT(B168,1)="3",IFERROR(INDEX('永久加成分表（废弃）'!AC:AC,MATCH(B168,'永久加成分表（废弃）'!A:A,0)),"未找到"),IF(LEFT(B168,1)="4",IFERROR(IF(INDEX(组件分表!D:D,MATCH(VALUE(LEFT(B168,4)),组件分表!A:A,0))=5,"",INDEX(组件分表!Z:Z,MATCH(VALUE(LEFT(B168,4)),组件分表!A:A,0))),"未找到"),"不匹配"))))</f>
        <v/>
      </c>
      <c r="G168" s="44" t="str">
        <f>IF(LEFT($B168,1)="1",IFERROR(INDEX(单位卡分表!F:F,MATCH($B168,单位卡分表!A:A,0)),"未找到"),IF(LEFT($B168,1)="2",IFERROR(INDEX(技能卡分表!F:F,MATCH($B168,技能卡分表!A:A,0)),"未找到"),IF(LEFT($B168,1)="3",IFERROR(INDEX('永久加成分表（废弃）'!F:F,MATCH($B168,'永久加成分表（废弃）'!A:A,0)),"未找到"),IF(LEFT($B168,1)="4",IFERROR(IF(INDEX(组件分表!D:D,MATCH(VALUE(LEFT($B168,4)),组件分表!A:A,0))=5,"",INDEX(组件分表!AA:AA,MATCH(VALUE(LEFT($B168,4)),组件分表!A:A,0))),"未找到"),"不匹配"))))</f>
        <v/>
      </c>
      <c r="H168" s="44" t="str">
        <f>IF(LEFT($B168,1)="1",IFERROR(INDEX(单位卡分表!H:H,MATCH($B168,单位卡分表!A:A,0)),"未找到"),IF(LEFT($B168,1)="2",IFERROR(INDEX(技能卡分表!H:H,MATCH($B168,技能卡分表!A:A,0)),"未找到"),IF(LEFT($B168,1)="3",IFERROR(INDEX('永久加成分表（废弃）'!H:H,MATCH($B168,'永久加成分表（废弃）'!A:A,0)),"未找到"),IF(LEFT($B168,1)="4",RIGHT($B168,1),"不匹配"))))</f>
        <v>2</v>
      </c>
      <c r="I168" s="44">
        <f>卡牌数值表!J168</f>
        <v>6</v>
      </c>
      <c r="J168" s="44" t="str">
        <f>IF(卡牌数值表!L168=0,"",卡牌数值表!L168)</f>
        <v/>
      </c>
      <c r="K168" s="44" t="str">
        <f>IF(卡牌数值表!M168=0,"",卡牌数值表!M168)</f>
        <v/>
      </c>
      <c r="L168" s="44" t="str">
        <f>IF(卡牌数值表!N168=0,"",卡牌数值表!N168)</f>
        <v/>
      </c>
      <c r="M168" s="44" t="str">
        <f>IF(卡牌数值表!O168=0,"",卡牌数值表!O168)</f>
        <v/>
      </c>
      <c r="N168" s="44" t="str">
        <f>IF(卡牌数值表!P168=0,"",卡牌数值表!P168)</f>
        <v/>
      </c>
      <c r="O168" s="44" t="str">
        <f>IF(卡牌数值表!Q168=0,"",卡牌数值表!Q168)</f>
        <v/>
      </c>
      <c r="P168" s="44" t="str">
        <f>IF(卡牌数值表!R168=0,"",卡牌数值表!R168)</f>
        <v/>
      </c>
      <c r="Q168" s="44" t="str">
        <f>IF(卡牌数值表!S168=0,"",卡牌数值表!S168)</f>
        <v/>
      </c>
      <c r="R168" s="44" t="str">
        <f>IF(OR(LEFT(B168,1)="1",LEFT(B168,1)="2"),卡牌数值表!H168,IF(AND(LEFT(B168,1)="4",C168&lt;&gt;5),卡牌数值表!H168,IF(LEFT(B168,1)="4","","")))</f>
        <v/>
      </c>
      <c r="S168" s="44" t="str">
        <f>IF(LEFT(B168,1)="1",IFERROR(INDEX(单位卡分表!K:K,MATCH(B168,单位卡分表!A:A,0)),"未找到"),IF(LEFT(B168,1)="2",IFERROR(INDEX(技能卡分表!K:K,MATCH(B168,技能卡分表!A:A,0)),"未找到"),IF(LEFT(B168,1)="3",IFERROR(INDEX('永久加成分表（废弃）'!K:K,MATCH(B168,'永久加成分表（废弃）'!A:A,0)),"未找到"),IF(LEFT(B168,1)="4",IFERROR(IF(INDEX(组件分表!D:D,MATCH(VALUE(LEFT(B168,4)),组件分表!A:A,0))=5,"",INDEX(组件分表!AB:AB,MATCH(VALUE(LEFT(B168,4)),组件分表!A:A,0))),"未找到"),"不匹配"))))</f>
        <v/>
      </c>
      <c r="T168" s="44" t="str">
        <f>IF(LEFT(B168,1)="1",IFERROR(INDEX(单位卡分表!L:L,MATCH(B168,单位卡分表!A:A,0)),"未找到"),IF(LEFT(B168,1)="2",IFERROR(INDEX(技能卡分表!L:L,MATCH(B168,技能卡分表!A:A,0)),"未找到"),IF(LEFT(B168,1)="3",IFERROR(INDEX('永久加成分表（废弃）'!L:L,MATCH(B168,'永久加成分表（废弃）'!A:A,0)),"未找到"),IF(LEFT(B168,1)="4",IFERROR(IF(INDEX(组件分表!D:D,MATCH(VALUE(LEFT(B168,4)),组件分表!A:A,0))=5,"",INDEX(组件分表!AC:AC,MATCH(VALUE(LEFT(B168,4)),组件分表!A:A,0))),"未找到"),"不匹配"))))</f>
        <v/>
      </c>
      <c r="U168" s="44"/>
      <c r="V168" s="44"/>
      <c r="W168" s="44" t="str">
        <f>IF(LEFT(B168,1)="1",IFERROR(IF(INDEX(单位卡分表!W:W,MATCH(B168,单位卡分表!A:A,0))=0,"",INDEX(单位卡分表!W:W,MATCH(B168,单位卡分表!A:A,0))),"未找到"),IF(LEFT(B168,1)="2",IFERROR(IF(INDEX(技能卡分表!W:W,MATCH(B168,技能卡分表!A:A,0))=0,"",INDEX(技能卡分表!W:W,MATCH(B168,技能卡分表!A:A,0))),"未找到"),IF(LEFT(B168,1)="3",IFERROR(IF(INDEX('永久加成分表（废弃）'!U:U,MATCH(B168,'永久加成分表（废弃）'!A:A,0))=0,"",INDEX('永久加成分表（废弃）'!U:U,MATCH(B168,'永久加成分表（废弃）'!A:A,0))),"未找到"),IF(LEFT(B168,1)="4",IFERROR(IF(INDEX("",MATCH(VALUE(LEFT(B168,4)),组件分表!A:A,0))=0,"",INDEX("",MATCH(VALUE(LEFT(B168,4)),组件分表!A:A,0))),"未找到"),"不匹配"))))</f>
        <v>未找到</v>
      </c>
      <c r="X168" s="44" t="str">
        <f>IF(LEFT(B168,1)="1",IFERROR(IF(INDEX(单位卡分表!X:X,MATCH(B168,单位卡分表!A:A,0))=0,"",INDEX(单位卡分表!X:X,MATCH(B168,单位卡分表!A:A,0))),"未找到"),IF(LEFT(B168,1)="2",IFERROR(IF(INDEX(技能卡分表!X:X,MATCH(B168,技能卡分表!A:A,0))=0,"",INDEX(技能卡分表!X:X,MATCH(B168,技能卡分表!A:A,0))),"未找到"),IF(LEFT(B168,1)="3",IFERROR(IF(INDEX('永久加成分表（废弃）'!V:V,MATCH(B168,'永久加成分表（废弃）'!A:A,0))=0,"",INDEX('永久加成分表（废弃）'!V:V,MATCH(B168,'永久加成分表（废弃）'!A:A,0))),"未找到"),IF(LEFT(B168,1)="4",IFERROR(IF(INDEX("",MATCH(VALUE(LEFT(B168,4)),组件分表!A:A,0))=0,"",INDEX("",MATCH(VALUE(LEFT(B168,4)),组件分表!A:A,0))),"未找到"),"不匹配"))))</f>
        <v>未找到</v>
      </c>
      <c r="Y168" s="44" t="str">
        <f>IF(LEFT(B168,1)="1",IFERROR(IF(INDEX(单位卡分表!Y:Y,MATCH(B168,单位卡分表!A:A,0))=0,"",INDEX(单位卡分表!Y:Y,MATCH(B168,单位卡分表!A:A,0))),"未找到"),IF(LEFT(B168,1)="2",IFERROR(IF(INDEX(技能卡分表!Y:Y,MATCH(B168,技能卡分表!A:A,0))=0,"",INDEX(技能卡分表!Y:Y,MATCH(B168,技能卡分表!A:A,0))),"未找到"),IF(LEFT(B168,1)="3",IFERROR(IF(INDEX('永久加成分表（废弃）'!W:W,MATCH(B168,'永久加成分表（废弃）'!A:A,0))=0,"",INDEX('永久加成分表（废弃）'!W:W,MATCH(B168,'永久加成分表（废弃）'!A:A,0))),"未找到"),IF(LEFT(B168,1)="4",IFERROR(IF(INDEX("",MATCH(VALUE(LEFT(B168,4)),组件分表!A:A,0))=0,"",INDEX("",MATCH(VALUE(LEFT(B168,4)),组件分表!A:A,0))),"未找到"),"不匹配"))))</f>
        <v>未找到</v>
      </c>
      <c r="Z168" s="44" t="str">
        <f>IF(LEFT(B168,1)="1",IFERROR(IF(INDEX("",MATCH(B168,单位卡分表!A:A,0))=0,"",INDEX("",MATCH(B168,单位卡分表!A:A,0))),"未找到"),IF(LEFT(B168,1)="2",IFERROR(IF(INDEX(技能卡分表!Z:Z,MATCH(B168,技能卡分表!A:A,0))=0,"",INDEX(技能卡分表!Z:Z,MATCH(B168,技能卡分表!A:A,0))),"未找到"),IF(LEFT(B168,1)="3",IFERROR(IF(INDEX('永久加成分表（废弃）'!X:X,MATCH(B168,'永久加成分表（废弃）'!A:A,0))=0,"",INDEX('永久加成分表（废弃）'!X:X,MATCH(B168,'永久加成分表（废弃）'!A:A,0))),"未找到"),IF(LEFT(B168,1)="4",IFERROR(IF(INDEX(组件分表!U:U,MATCH(VALUE(LEFT(B168,4)),组件分表!A:A,0))=0,"",INDEX(组件分表!U:U,MATCH(VALUE(LEFT(B168,4)),组件分表!A:A,0))),"未找到"),"不匹配"))))</f>
        <v/>
      </c>
      <c r="AA168" s="44" t="str">
        <f>IF(LEFT(B168,1)="1",IFERROR(IF(INDEX("",MATCH(B168,单位卡分表!A:A,0))=0,"",INDEX("",MATCH(B168,单位卡分表!A:A,0))),"未找到"),IF(LEFT(B168,1)="2",IFERROR(IF(INDEX(技能卡分表!AA:AA,MATCH(B168,技能卡分表!A:A,0))=0,"",INDEX(技能卡分表!AA:AA,MATCH(B168,技能卡分表!A:A,0))),"未找到"),IF(LEFT(B168,1)="3",IFERROR(IF(INDEX("",MATCH(B168,'永久加成分表（废弃）'!A:A,0))=0,"",INDEX("",MATCH(B168,'永久加成分表（废弃）'!A:A,0))),"未找到"),IF(LEFT(B168,1)="4",IFERROR(IF(INDEX("",MATCH(VALUE(LEFT(B168,4)),组件分表!A:A,0))=0,"",INDEX("",MATCH(VALUE(LEFT(B168,4)),组件分表!A:A,0))),"未找到"),"不匹配"))))</f>
        <v>未找到</v>
      </c>
      <c r="AB168" s="44">
        <f>IF(LEFT(B168,1)="1",IFERROR(INDEX(单位卡分表!I:I,MATCH(B168,单位卡分表!A:A,0)),"未找到"),IF(LEFT(B168,1)="2",IFERROR(INDEX(技能卡分表!I:I,MATCH(B168,技能卡分表!A:A,0)),"未找到"),IF(LEFT(B168,1)="3",IFERROR(INDEX('永久加成分表（废弃）'!I:I,MATCH(B168,'永久加成分表（废弃）'!A:A,0)),"未找到"),IF(LEFT(B168,1)="4",IFERROR(INDEX(组件分表!I:I,MATCH(VALUE(LEFT(B168,4)),组件分表!A:A,0)),"未找到"),"不匹配"))))</f>
        <v>3</v>
      </c>
      <c r="AC168" s="44">
        <f>IF(LEFT(B168,1)="1",IF(INDEX(单位卡分表!N:N,MATCH(B168,单位卡分表!A:A,0))=0,"",INDEX(单位卡分表!N:N,MATCH(B168,单位卡分表!A:A,0))),IF(AND(LEFT(B168,1)="4",C168=5),B168*100+1,""))</f>
        <v>4019201</v>
      </c>
    </row>
    <row r="169" spans="1:29">
      <c r="A169" s="44" t="str">
        <f>IF(卡牌数值表!D169=0,"",卡牌数值表!D169)</f>
        <v/>
      </c>
      <c r="B169" s="44" t="str">
        <f>卡牌数值表!C169</f>
        <v>40204</v>
      </c>
      <c r="C169" s="44">
        <f>IF(LEFT(B169,1)="1",IFERROR(INDEX(单位卡分表!C:C,MATCH(B169,单位卡分表!A:A,0)),"未找到"),IF(LEFT(B169,1)="2",IFERROR(INDEX(技能卡分表!C:C,MATCH(B169,技能卡分表!A:A,0)),"未找到"),IF(LEFT(B169,1)="3",IFERROR(INDEX('永久加成分表（废弃）'!C:C,MATCH(B169,'永久加成分表（废弃）'!A:A,0)),"未找到"),IF(LEFT(B169,1)="4",IFERROR(INDEX(组件分表!D:D,MATCH(VALUE(LEFT(B169,4)),组件分表!A:A,0)),"未找到"),"不匹配"))))</f>
        <v>5</v>
      </c>
      <c r="D169" s="44" t="str">
        <f>IF(LEFT(B169,1)="1",IFERROR(INDEX(单位卡分表!E:E,MATCH(B169,单位卡分表!A:A,0)),"未找到"),IF(LEFT(B169,1)="2",IFERROR(INDEX(技能卡分表!E:E,MATCH(B169,技能卡分表!A:A,0)),"未找到"),IF(LEFT(B169,1)="3",IFERROR(INDEX('永久加成分表（废弃）'!E:E,MATCH(B169,'永久加成分表（废弃）'!A:A,0)),"未找到"),IF(LEFT(B169,1)="4",IFERROR(IF(INDEX(组件分表!D:D,MATCH(VALUE(LEFT(B169,4)),组件分表!A:A,0))=5,"",INDEX(组件分表!Y:Y,MATCH(VALUE(LEFT(B169,4)),组件分表!A:A,0))),"未找到"),"不匹配"))))</f>
        <v/>
      </c>
      <c r="E169" s="44">
        <f t="shared" si="2"/>
        <v>204</v>
      </c>
      <c r="F169" s="44" t="str">
        <f>IF(LEFT(B169,1)="1",IFERROR(INDEX(单位卡分表!AL:AL,MATCH(B169,单位卡分表!A:A,0)),"未找到"),IF(LEFT(B169,1)="2",IFERROR(INDEX(技能卡分表!AJ:AJ,MATCH(B169,技能卡分表!A:A,0)),"未找到"),IF(LEFT(B169,1)="3",IFERROR(INDEX('永久加成分表（废弃）'!AC:AC,MATCH(B169,'永久加成分表（废弃）'!A:A,0)),"未找到"),IF(LEFT(B169,1)="4",IFERROR(IF(INDEX(组件分表!D:D,MATCH(VALUE(LEFT(B169,4)),组件分表!A:A,0))=5,"",INDEX(组件分表!Z:Z,MATCH(VALUE(LEFT(B169,4)),组件分表!A:A,0))),"未找到"),"不匹配"))))</f>
        <v/>
      </c>
      <c r="G169" s="44" t="str">
        <f>IF(LEFT($B169,1)="1",IFERROR(INDEX(单位卡分表!F:F,MATCH($B169,单位卡分表!A:A,0)),"未找到"),IF(LEFT($B169,1)="2",IFERROR(INDEX(技能卡分表!F:F,MATCH($B169,技能卡分表!A:A,0)),"未找到"),IF(LEFT($B169,1)="3",IFERROR(INDEX('永久加成分表（废弃）'!F:F,MATCH($B169,'永久加成分表（废弃）'!A:A,0)),"未找到"),IF(LEFT($B169,1)="4",IFERROR(IF(INDEX(组件分表!D:D,MATCH(VALUE(LEFT($B169,4)),组件分表!A:A,0))=5,"",INDEX(组件分表!AA:AA,MATCH(VALUE(LEFT($B169,4)),组件分表!A:A,0))),"未找到"),"不匹配"))))</f>
        <v/>
      </c>
      <c r="H169" s="44" t="str">
        <f>IF(LEFT($B169,1)="1",IFERROR(INDEX(单位卡分表!H:H,MATCH($B169,单位卡分表!A:A,0)),"未找到"),IF(LEFT($B169,1)="2",IFERROR(INDEX(技能卡分表!H:H,MATCH($B169,技能卡分表!A:A,0)),"未找到"),IF(LEFT($B169,1)="3",IFERROR(INDEX('永久加成分表（废弃）'!H:H,MATCH($B169,'永久加成分表（废弃）'!A:A,0)),"未找到"),IF(LEFT($B169,1)="4",RIGHT($B169,1),"不匹配"))))</f>
        <v>4</v>
      </c>
      <c r="I169" s="44">
        <f>卡牌数值表!J169</f>
        <v>12</v>
      </c>
      <c r="J169" s="44" t="str">
        <f>IF(卡牌数值表!L169=0,"",卡牌数值表!L169)</f>
        <v/>
      </c>
      <c r="K169" s="44" t="str">
        <f>IF(卡牌数值表!M169=0,"",卡牌数值表!M169)</f>
        <v/>
      </c>
      <c r="L169" s="44" t="str">
        <f>IF(卡牌数值表!N169=0,"",卡牌数值表!N169)</f>
        <v/>
      </c>
      <c r="M169" s="44" t="str">
        <f>IF(卡牌数值表!O169=0,"",卡牌数值表!O169)</f>
        <v/>
      </c>
      <c r="N169" s="44" t="str">
        <f>IF(卡牌数值表!P169=0,"",卡牌数值表!P169)</f>
        <v/>
      </c>
      <c r="O169" s="44" t="str">
        <f>IF(卡牌数值表!Q169=0,"",卡牌数值表!Q169)</f>
        <v/>
      </c>
      <c r="P169" s="44" t="str">
        <f>IF(卡牌数值表!R169=0,"",卡牌数值表!R169)</f>
        <v/>
      </c>
      <c r="Q169" s="44" t="str">
        <f>IF(卡牌数值表!S169=0,"",卡牌数值表!S169)</f>
        <v/>
      </c>
      <c r="R169" s="44" t="str">
        <f>IF(OR(LEFT(B169,1)="1",LEFT(B169,1)="2"),卡牌数值表!H169,IF(AND(LEFT(B169,1)="4",C169&lt;&gt;5),卡牌数值表!H169,IF(LEFT(B169,1)="4","","")))</f>
        <v/>
      </c>
      <c r="S169" s="44" t="str">
        <f>IF(LEFT(B169,1)="1",IFERROR(INDEX(单位卡分表!K:K,MATCH(B169,单位卡分表!A:A,0)),"未找到"),IF(LEFT(B169,1)="2",IFERROR(INDEX(技能卡分表!K:K,MATCH(B169,技能卡分表!A:A,0)),"未找到"),IF(LEFT(B169,1)="3",IFERROR(INDEX('永久加成分表（废弃）'!K:K,MATCH(B169,'永久加成分表（废弃）'!A:A,0)),"未找到"),IF(LEFT(B169,1)="4",IFERROR(IF(INDEX(组件分表!D:D,MATCH(VALUE(LEFT(B169,4)),组件分表!A:A,0))=5,"",INDEX(组件分表!AB:AB,MATCH(VALUE(LEFT(B169,4)),组件分表!A:A,0))),"未找到"),"不匹配"))))</f>
        <v/>
      </c>
      <c r="T169" s="44" t="str">
        <f>IF(LEFT(B169,1)="1",IFERROR(INDEX(单位卡分表!L:L,MATCH(B169,单位卡分表!A:A,0)),"未找到"),IF(LEFT(B169,1)="2",IFERROR(INDEX(技能卡分表!L:L,MATCH(B169,技能卡分表!A:A,0)),"未找到"),IF(LEFT(B169,1)="3",IFERROR(INDEX('永久加成分表（废弃）'!L:L,MATCH(B169,'永久加成分表（废弃）'!A:A,0)),"未找到"),IF(LEFT(B169,1)="4",IFERROR(IF(INDEX(组件分表!D:D,MATCH(VALUE(LEFT(B169,4)),组件分表!A:A,0))=5,"",INDEX(组件分表!AC:AC,MATCH(VALUE(LEFT(B169,4)),组件分表!A:A,0))),"未找到"),"不匹配"))))</f>
        <v/>
      </c>
      <c r="U169" s="44"/>
      <c r="V169" s="44"/>
      <c r="W169" s="44" t="str">
        <f>IF(LEFT(B169,1)="1",IFERROR(IF(INDEX(单位卡分表!W:W,MATCH(B169,单位卡分表!A:A,0))=0,"",INDEX(单位卡分表!W:W,MATCH(B169,单位卡分表!A:A,0))),"未找到"),IF(LEFT(B169,1)="2",IFERROR(IF(INDEX(技能卡分表!W:W,MATCH(B169,技能卡分表!A:A,0))=0,"",INDEX(技能卡分表!W:W,MATCH(B169,技能卡分表!A:A,0))),"未找到"),IF(LEFT(B169,1)="3",IFERROR(IF(INDEX('永久加成分表（废弃）'!U:U,MATCH(B169,'永久加成分表（废弃）'!A:A,0))=0,"",INDEX('永久加成分表（废弃）'!U:U,MATCH(B169,'永久加成分表（废弃）'!A:A,0))),"未找到"),IF(LEFT(B169,1)="4",IFERROR(IF(INDEX("",MATCH(VALUE(LEFT(B169,4)),组件分表!A:A,0))=0,"",INDEX("",MATCH(VALUE(LEFT(B169,4)),组件分表!A:A,0))),"未找到"),"不匹配"))))</f>
        <v>未找到</v>
      </c>
      <c r="X169" s="44" t="str">
        <f>IF(LEFT(B169,1)="1",IFERROR(IF(INDEX(单位卡分表!X:X,MATCH(B169,单位卡分表!A:A,0))=0,"",INDEX(单位卡分表!X:X,MATCH(B169,单位卡分表!A:A,0))),"未找到"),IF(LEFT(B169,1)="2",IFERROR(IF(INDEX(技能卡分表!X:X,MATCH(B169,技能卡分表!A:A,0))=0,"",INDEX(技能卡分表!X:X,MATCH(B169,技能卡分表!A:A,0))),"未找到"),IF(LEFT(B169,1)="3",IFERROR(IF(INDEX('永久加成分表（废弃）'!V:V,MATCH(B169,'永久加成分表（废弃）'!A:A,0))=0,"",INDEX('永久加成分表（废弃）'!V:V,MATCH(B169,'永久加成分表（废弃）'!A:A,0))),"未找到"),IF(LEFT(B169,1)="4",IFERROR(IF(INDEX("",MATCH(VALUE(LEFT(B169,4)),组件分表!A:A,0))=0,"",INDEX("",MATCH(VALUE(LEFT(B169,4)),组件分表!A:A,0))),"未找到"),"不匹配"))))</f>
        <v>未找到</v>
      </c>
      <c r="Y169" s="44" t="str">
        <f>IF(LEFT(B169,1)="1",IFERROR(IF(INDEX(单位卡分表!Y:Y,MATCH(B169,单位卡分表!A:A,0))=0,"",INDEX(单位卡分表!Y:Y,MATCH(B169,单位卡分表!A:A,0))),"未找到"),IF(LEFT(B169,1)="2",IFERROR(IF(INDEX(技能卡分表!Y:Y,MATCH(B169,技能卡分表!A:A,0))=0,"",INDEX(技能卡分表!Y:Y,MATCH(B169,技能卡分表!A:A,0))),"未找到"),IF(LEFT(B169,1)="3",IFERROR(IF(INDEX('永久加成分表（废弃）'!W:W,MATCH(B169,'永久加成分表（废弃）'!A:A,0))=0,"",INDEX('永久加成分表（废弃）'!W:W,MATCH(B169,'永久加成分表（废弃）'!A:A,0))),"未找到"),IF(LEFT(B169,1)="4",IFERROR(IF(INDEX("",MATCH(VALUE(LEFT(B169,4)),组件分表!A:A,0))=0,"",INDEX("",MATCH(VALUE(LEFT(B169,4)),组件分表!A:A,0))),"未找到"),"不匹配"))))</f>
        <v>未找到</v>
      </c>
      <c r="Z169" s="44" t="str">
        <f>IF(LEFT(B169,1)="1",IFERROR(IF(INDEX("",MATCH(B169,单位卡分表!A:A,0))=0,"",INDEX("",MATCH(B169,单位卡分表!A:A,0))),"未找到"),IF(LEFT(B169,1)="2",IFERROR(IF(INDEX(技能卡分表!Z:Z,MATCH(B169,技能卡分表!A:A,0))=0,"",INDEX(技能卡分表!Z:Z,MATCH(B169,技能卡分表!A:A,0))),"未找到"),IF(LEFT(B169,1)="3",IFERROR(IF(INDEX('永久加成分表（废弃）'!X:X,MATCH(B169,'永久加成分表（废弃）'!A:A,0))=0,"",INDEX('永久加成分表（废弃）'!X:X,MATCH(B169,'永久加成分表（废弃）'!A:A,0))),"未找到"),IF(LEFT(B169,1)="4",IFERROR(IF(INDEX(组件分表!U:U,MATCH(VALUE(LEFT(B169,4)),组件分表!A:A,0))=0,"",INDEX(组件分表!U:U,MATCH(VALUE(LEFT(B169,4)),组件分表!A:A,0))),"未找到"),"不匹配"))))</f>
        <v/>
      </c>
      <c r="AA169" s="44" t="str">
        <f>IF(LEFT(B169,1)="1",IFERROR(IF(INDEX("",MATCH(B169,单位卡分表!A:A,0))=0,"",INDEX("",MATCH(B169,单位卡分表!A:A,0))),"未找到"),IF(LEFT(B169,1)="2",IFERROR(IF(INDEX(技能卡分表!AA:AA,MATCH(B169,技能卡分表!A:A,0))=0,"",INDEX(技能卡分表!AA:AA,MATCH(B169,技能卡分表!A:A,0))),"未找到"),IF(LEFT(B169,1)="3",IFERROR(IF(INDEX("",MATCH(B169,'永久加成分表（废弃）'!A:A,0))=0,"",INDEX("",MATCH(B169,'永久加成分表（废弃）'!A:A,0))),"未找到"),IF(LEFT(B169,1)="4",IFERROR(IF(INDEX("",MATCH(VALUE(LEFT(B169,4)),组件分表!A:A,0))=0,"",INDEX("",MATCH(VALUE(LEFT(B169,4)),组件分表!A:A,0))),"未找到"),"不匹配"))))</f>
        <v>未找到</v>
      </c>
      <c r="AB169" s="44">
        <f>IF(LEFT(B169,1)="1",IFERROR(INDEX(单位卡分表!I:I,MATCH(B169,单位卡分表!A:A,0)),"未找到"),IF(LEFT(B169,1)="2",IFERROR(INDEX(技能卡分表!I:I,MATCH(B169,技能卡分表!A:A,0)),"未找到"),IF(LEFT(B169,1)="3",IFERROR(INDEX('永久加成分表（废弃）'!I:I,MATCH(B169,'永久加成分表（废弃）'!A:A,0)),"未找到"),IF(LEFT(B169,1)="4",IFERROR(INDEX(组件分表!I:I,MATCH(VALUE(LEFT(B169,4)),组件分表!A:A,0)),"未找到"),"不匹配"))))</f>
        <v>3</v>
      </c>
      <c r="AC169" s="44">
        <f>IF(LEFT(B169,1)="1",IF(INDEX(单位卡分表!N:N,MATCH(B169,单位卡分表!A:A,0))=0,"",INDEX(单位卡分表!N:N,MATCH(B169,单位卡分表!A:A,0))),IF(AND(LEFT(B169,1)="4",C169=5),B169*100+1,""))</f>
        <v>4020401</v>
      </c>
    </row>
    <row r="170" spans="1:29">
      <c r="A170" s="44" t="str">
        <f>IF(卡牌数值表!D170=0,"",卡牌数值表!D170)</f>
        <v/>
      </c>
      <c r="B170" s="44">
        <f>卡牌数值表!C170</f>
        <v>40212</v>
      </c>
      <c r="C170" s="44">
        <f>IF(LEFT(B170,1)="1",IFERROR(INDEX(单位卡分表!C:C,MATCH(B170,单位卡分表!A:A,0)),"未找到"),IF(LEFT(B170,1)="2",IFERROR(INDEX(技能卡分表!C:C,MATCH(B170,技能卡分表!A:A,0)),"未找到"),IF(LEFT(B170,1)="3",IFERROR(INDEX('永久加成分表（废弃）'!C:C,MATCH(B170,'永久加成分表（废弃）'!A:A,0)),"未找到"),IF(LEFT(B170,1)="4",IFERROR(INDEX(组件分表!D:D,MATCH(VALUE(LEFT(B170,4)),组件分表!A:A,0)),"未找到"),"不匹配"))))</f>
        <v>5</v>
      </c>
      <c r="D170" s="44" t="str">
        <f>IF(LEFT(B170,1)="1",IFERROR(INDEX(单位卡分表!E:E,MATCH(B170,单位卡分表!A:A,0)),"未找到"),IF(LEFT(B170,1)="2",IFERROR(INDEX(技能卡分表!E:E,MATCH(B170,技能卡分表!A:A,0)),"未找到"),IF(LEFT(B170,1)="3",IFERROR(INDEX('永久加成分表（废弃）'!E:E,MATCH(B170,'永久加成分表（废弃）'!A:A,0)),"未找到"),IF(LEFT(B170,1)="4",IFERROR(IF(INDEX(组件分表!D:D,MATCH(VALUE(LEFT(B170,4)),组件分表!A:A,0))=5,"",INDEX(组件分表!Y:Y,MATCH(VALUE(LEFT(B170,4)),组件分表!A:A,0))),"未找到"),"不匹配"))))</f>
        <v/>
      </c>
      <c r="E170" s="44">
        <f t="shared" si="2"/>
        <v>212</v>
      </c>
      <c r="F170" s="44" t="str">
        <f>IF(LEFT(B170,1)="1",IFERROR(INDEX(单位卡分表!AL:AL,MATCH(B170,单位卡分表!A:A,0)),"未找到"),IF(LEFT(B170,1)="2",IFERROR(INDEX(技能卡分表!AJ:AJ,MATCH(B170,技能卡分表!A:A,0)),"未找到"),IF(LEFT(B170,1)="3",IFERROR(INDEX('永久加成分表（废弃）'!AC:AC,MATCH(B170,'永久加成分表（废弃）'!A:A,0)),"未找到"),IF(LEFT(B170,1)="4",IFERROR(IF(INDEX(组件分表!D:D,MATCH(VALUE(LEFT(B170,4)),组件分表!A:A,0))=5,"",INDEX(组件分表!Z:Z,MATCH(VALUE(LEFT(B170,4)),组件分表!A:A,0))),"未找到"),"不匹配"))))</f>
        <v/>
      </c>
      <c r="G170" s="44" t="str">
        <f>IF(LEFT($B170,1)="1",IFERROR(INDEX(单位卡分表!F:F,MATCH($B170,单位卡分表!A:A,0)),"未找到"),IF(LEFT($B170,1)="2",IFERROR(INDEX(技能卡分表!F:F,MATCH($B170,技能卡分表!A:A,0)),"未找到"),IF(LEFT($B170,1)="3",IFERROR(INDEX('永久加成分表（废弃）'!F:F,MATCH($B170,'永久加成分表（废弃）'!A:A,0)),"未找到"),IF(LEFT($B170,1)="4",IFERROR(IF(INDEX(组件分表!D:D,MATCH(VALUE(LEFT($B170,4)),组件分表!A:A,0))=5,"",INDEX(组件分表!AA:AA,MATCH(VALUE(LEFT($B170,4)),组件分表!A:A,0))),"未找到"),"不匹配"))))</f>
        <v/>
      </c>
      <c r="H170" s="44" t="str">
        <f>IF(LEFT($B170,1)="1",IFERROR(INDEX(单位卡分表!H:H,MATCH($B170,单位卡分表!A:A,0)),"未找到"),IF(LEFT($B170,1)="2",IFERROR(INDEX(技能卡分表!H:H,MATCH($B170,技能卡分表!A:A,0)),"未找到"),IF(LEFT($B170,1)="3",IFERROR(INDEX('永久加成分表（废弃）'!H:H,MATCH($B170,'永久加成分表（废弃）'!A:A,0)),"未找到"),IF(LEFT($B170,1)="4",RIGHT($B170,1),"不匹配"))))</f>
        <v>2</v>
      </c>
      <c r="I170" s="44">
        <f>卡牌数值表!J170</f>
        <v>6</v>
      </c>
      <c r="J170" s="44" t="str">
        <f>IF(卡牌数值表!L170=0,"",卡牌数值表!L170)</f>
        <v/>
      </c>
      <c r="K170" s="44" t="str">
        <f>IF(卡牌数值表!M170=0,"",卡牌数值表!M170)</f>
        <v/>
      </c>
      <c r="L170" s="44" t="str">
        <f>IF(卡牌数值表!N170=0,"",卡牌数值表!N170)</f>
        <v/>
      </c>
      <c r="M170" s="44" t="str">
        <f>IF(卡牌数值表!O170=0,"",卡牌数值表!O170)</f>
        <v/>
      </c>
      <c r="N170" s="44" t="str">
        <f>IF(卡牌数值表!P170=0,"",卡牌数值表!P170)</f>
        <v/>
      </c>
      <c r="O170" s="44" t="str">
        <f>IF(卡牌数值表!Q170=0,"",卡牌数值表!Q170)</f>
        <v/>
      </c>
      <c r="P170" s="44" t="str">
        <f>IF(卡牌数值表!R170=0,"",卡牌数值表!R170)</f>
        <v/>
      </c>
      <c r="Q170" s="44" t="str">
        <f>IF(卡牌数值表!S170=0,"",卡牌数值表!S170)</f>
        <v/>
      </c>
      <c r="R170" s="44" t="str">
        <f>IF(OR(LEFT(B170,1)="1",LEFT(B170,1)="2"),卡牌数值表!H170,IF(AND(LEFT(B170,1)="4",C170&lt;&gt;5),卡牌数值表!H170,IF(LEFT(B170,1)="4","","")))</f>
        <v/>
      </c>
      <c r="S170" s="44" t="str">
        <f>IF(LEFT(B170,1)="1",IFERROR(INDEX(单位卡分表!K:K,MATCH(B170,单位卡分表!A:A,0)),"未找到"),IF(LEFT(B170,1)="2",IFERROR(INDEX(技能卡分表!K:K,MATCH(B170,技能卡分表!A:A,0)),"未找到"),IF(LEFT(B170,1)="3",IFERROR(INDEX('永久加成分表（废弃）'!K:K,MATCH(B170,'永久加成分表（废弃）'!A:A,0)),"未找到"),IF(LEFT(B170,1)="4",IFERROR(IF(INDEX(组件分表!D:D,MATCH(VALUE(LEFT(B170,4)),组件分表!A:A,0))=5,"",INDEX(组件分表!AB:AB,MATCH(VALUE(LEFT(B170,4)),组件分表!A:A,0))),"未找到"),"不匹配"))))</f>
        <v/>
      </c>
      <c r="T170" s="44" t="str">
        <f>IF(LEFT(B170,1)="1",IFERROR(INDEX(单位卡分表!L:L,MATCH(B170,单位卡分表!A:A,0)),"未找到"),IF(LEFT(B170,1)="2",IFERROR(INDEX(技能卡分表!L:L,MATCH(B170,技能卡分表!A:A,0)),"未找到"),IF(LEFT(B170,1)="3",IFERROR(INDEX('永久加成分表（废弃）'!L:L,MATCH(B170,'永久加成分表（废弃）'!A:A,0)),"未找到"),IF(LEFT(B170,1)="4",IFERROR(IF(INDEX(组件分表!D:D,MATCH(VALUE(LEFT(B170,4)),组件分表!A:A,0))=5,"",INDEX(组件分表!AC:AC,MATCH(VALUE(LEFT(B170,4)),组件分表!A:A,0))),"未找到"),"不匹配"))))</f>
        <v/>
      </c>
      <c r="U170" s="44"/>
      <c r="V170" s="44"/>
      <c r="W170" s="44" t="str">
        <f>IF(LEFT(B170,1)="1",IFERROR(IF(INDEX(单位卡分表!W:W,MATCH(B170,单位卡分表!A:A,0))=0,"",INDEX(单位卡分表!W:W,MATCH(B170,单位卡分表!A:A,0))),"未找到"),IF(LEFT(B170,1)="2",IFERROR(IF(INDEX(技能卡分表!W:W,MATCH(B170,技能卡分表!A:A,0))=0,"",INDEX(技能卡分表!W:W,MATCH(B170,技能卡分表!A:A,0))),"未找到"),IF(LEFT(B170,1)="3",IFERROR(IF(INDEX('永久加成分表（废弃）'!U:U,MATCH(B170,'永久加成分表（废弃）'!A:A,0))=0,"",INDEX('永久加成分表（废弃）'!U:U,MATCH(B170,'永久加成分表（废弃）'!A:A,0))),"未找到"),IF(LEFT(B170,1)="4",IFERROR(IF(INDEX("",MATCH(VALUE(LEFT(B170,4)),组件分表!A:A,0))=0,"",INDEX("",MATCH(VALUE(LEFT(B170,4)),组件分表!A:A,0))),"未找到"),"不匹配"))))</f>
        <v>未找到</v>
      </c>
      <c r="X170" s="44" t="str">
        <f>IF(LEFT(B170,1)="1",IFERROR(IF(INDEX(单位卡分表!X:X,MATCH(B170,单位卡分表!A:A,0))=0,"",INDEX(单位卡分表!X:X,MATCH(B170,单位卡分表!A:A,0))),"未找到"),IF(LEFT(B170,1)="2",IFERROR(IF(INDEX(技能卡分表!X:X,MATCH(B170,技能卡分表!A:A,0))=0,"",INDEX(技能卡分表!X:X,MATCH(B170,技能卡分表!A:A,0))),"未找到"),IF(LEFT(B170,1)="3",IFERROR(IF(INDEX('永久加成分表（废弃）'!V:V,MATCH(B170,'永久加成分表（废弃）'!A:A,0))=0,"",INDEX('永久加成分表（废弃）'!V:V,MATCH(B170,'永久加成分表（废弃）'!A:A,0))),"未找到"),IF(LEFT(B170,1)="4",IFERROR(IF(INDEX("",MATCH(VALUE(LEFT(B170,4)),组件分表!A:A,0))=0,"",INDEX("",MATCH(VALUE(LEFT(B170,4)),组件分表!A:A,0))),"未找到"),"不匹配"))))</f>
        <v>未找到</v>
      </c>
      <c r="Y170" s="44" t="str">
        <f>IF(LEFT(B170,1)="1",IFERROR(IF(INDEX(单位卡分表!Y:Y,MATCH(B170,单位卡分表!A:A,0))=0,"",INDEX(单位卡分表!Y:Y,MATCH(B170,单位卡分表!A:A,0))),"未找到"),IF(LEFT(B170,1)="2",IFERROR(IF(INDEX(技能卡分表!Y:Y,MATCH(B170,技能卡分表!A:A,0))=0,"",INDEX(技能卡分表!Y:Y,MATCH(B170,技能卡分表!A:A,0))),"未找到"),IF(LEFT(B170,1)="3",IFERROR(IF(INDEX('永久加成分表（废弃）'!W:W,MATCH(B170,'永久加成分表（废弃）'!A:A,0))=0,"",INDEX('永久加成分表（废弃）'!W:W,MATCH(B170,'永久加成分表（废弃）'!A:A,0))),"未找到"),IF(LEFT(B170,1)="4",IFERROR(IF(INDEX("",MATCH(VALUE(LEFT(B170,4)),组件分表!A:A,0))=0,"",INDEX("",MATCH(VALUE(LEFT(B170,4)),组件分表!A:A,0))),"未找到"),"不匹配"))))</f>
        <v>未找到</v>
      </c>
      <c r="Z170" s="44" t="str">
        <f>IF(LEFT(B170,1)="1",IFERROR(IF(INDEX("",MATCH(B170,单位卡分表!A:A,0))=0,"",INDEX("",MATCH(B170,单位卡分表!A:A,0))),"未找到"),IF(LEFT(B170,1)="2",IFERROR(IF(INDEX(技能卡分表!Z:Z,MATCH(B170,技能卡分表!A:A,0))=0,"",INDEX(技能卡分表!Z:Z,MATCH(B170,技能卡分表!A:A,0))),"未找到"),IF(LEFT(B170,1)="3",IFERROR(IF(INDEX('永久加成分表（废弃）'!X:X,MATCH(B170,'永久加成分表（废弃）'!A:A,0))=0,"",INDEX('永久加成分表（废弃）'!X:X,MATCH(B170,'永久加成分表（废弃）'!A:A,0))),"未找到"),IF(LEFT(B170,1)="4",IFERROR(IF(INDEX(组件分表!U:U,MATCH(VALUE(LEFT(B170,4)),组件分表!A:A,0))=0,"",INDEX(组件分表!U:U,MATCH(VALUE(LEFT(B170,4)),组件分表!A:A,0))),"未找到"),"不匹配"))))</f>
        <v/>
      </c>
      <c r="AA170" s="44" t="str">
        <f>IF(LEFT(B170,1)="1",IFERROR(IF(INDEX("",MATCH(B170,单位卡分表!A:A,0))=0,"",INDEX("",MATCH(B170,单位卡分表!A:A,0))),"未找到"),IF(LEFT(B170,1)="2",IFERROR(IF(INDEX(技能卡分表!AA:AA,MATCH(B170,技能卡分表!A:A,0))=0,"",INDEX(技能卡分表!AA:AA,MATCH(B170,技能卡分表!A:A,0))),"未找到"),IF(LEFT(B170,1)="3",IFERROR(IF(INDEX("",MATCH(B170,'永久加成分表（废弃）'!A:A,0))=0,"",INDEX("",MATCH(B170,'永久加成分表（废弃）'!A:A,0))),"未找到"),IF(LEFT(B170,1)="4",IFERROR(IF(INDEX("",MATCH(VALUE(LEFT(B170,4)),组件分表!A:A,0))=0,"",INDEX("",MATCH(VALUE(LEFT(B170,4)),组件分表!A:A,0))),"未找到"),"不匹配"))))</f>
        <v>未找到</v>
      </c>
      <c r="AB170" s="44">
        <f>IF(LEFT(B170,1)="1",IFERROR(INDEX(单位卡分表!I:I,MATCH(B170,单位卡分表!A:A,0)),"未找到"),IF(LEFT(B170,1)="2",IFERROR(INDEX(技能卡分表!I:I,MATCH(B170,技能卡分表!A:A,0)),"未找到"),IF(LEFT(B170,1)="3",IFERROR(INDEX('永久加成分表（废弃）'!I:I,MATCH(B170,'永久加成分表（废弃）'!A:A,0)),"未找到"),IF(LEFT(B170,1)="4",IFERROR(INDEX(组件分表!I:I,MATCH(VALUE(LEFT(B170,4)),组件分表!A:A,0)),"未找到"),"不匹配"))))</f>
        <v>3</v>
      </c>
      <c r="AC170" s="44">
        <f>IF(LEFT(B170,1)="1",IF(INDEX(单位卡分表!N:N,MATCH(B170,单位卡分表!A:A,0))=0,"",INDEX(单位卡分表!N:N,MATCH(B170,单位卡分表!A:A,0))),IF(AND(LEFT(B170,1)="4",C170=5),B170*100+1,""))</f>
        <v>4021201</v>
      </c>
    </row>
    <row r="171" spans="1:29">
      <c r="A171" s="44" t="str">
        <f>IF(卡牌数值表!D171=0,"",卡牌数值表!D171)</f>
        <v/>
      </c>
      <c r="B171" s="44" t="str">
        <f>卡牌数值表!C171</f>
        <v>40221</v>
      </c>
      <c r="C171" s="44">
        <f>IF(LEFT(B171,1)="1",IFERROR(INDEX(单位卡分表!C:C,MATCH(B171,单位卡分表!A:A,0)),"未找到"),IF(LEFT(B171,1)="2",IFERROR(INDEX(技能卡分表!C:C,MATCH(B171,技能卡分表!A:A,0)),"未找到"),IF(LEFT(B171,1)="3",IFERROR(INDEX('永久加成分表（废弃）'!C:C,MATCH(B171,'永久加成分表（废弃）'!A:A,0)),"未找到"),IF(LEFT(B171,1)="4",IFERROR(INDEX(组件分表!D:D,MATCH(VALUE(LEFT(B171,4)),组件分表!A:A,0)),"未找到"),"不匹配"))))</f>
        <v>5</v>
      </c>
      <c r="D171" s="44" t="str">
        <f>IF(LEFT(B171,1)="1",IFERROR(INDEX(单位卡分表!E:E,MATCH(B171,单位卡分表!A:A,0)),"未找到"),IF(LEFT(B171,1)="2",IFERROR(INDEX(技能卡分表!E:E,MATCH(B171,技能卡分表!A:A,0)),"未找到"),IF(LEFT(B171,1)="3",IFERROR(INDEX('永久加成分表（废弃）'!E:E,MATCH(B171,'永久加成分表（废弃）'!A:A,0)),"未找到"),IF(LEFT(B171,1)="4",IFERROR(IF(INDEX(组件分表!D:D,MATCH(VALUE(LEFT(B171,4)),组件分表!A:A,0))=5,"",INDEX(组件分表!Y:Y,MATCH(VALUE(LEFT(B171,4)),组件分表!A:A,0))),"未找到"),"不匹配"))))</f>
        <v/>
      </c>
      <c r="E171" s="44">
        <f t="shared" si="2"/>
        <v>221</v>
      </c>
      <c r="F171" s="44" t="str">
        <f>IF(LEFT(B171,1)="1",IFERROR(INDEX(单位卡分表!AL:AL,MATCH(B171,单位卡分表!A:A,0)),"未找到"),IF(LEFT(B171,1)="2",IFERROR(INDEX(技能卡分表!AJ:AJ,MATCH(B171,技能卡分表!A:A,0)),"未找到"),IF(LEFT(B171,1)="3",IFERROR(INDEX('永久加成分表（废弃）'!AC:AC,MATCH(B171,'永久加成分表（废弃）'!A:A,0)),"未找到"),IF(LEFT(B171,1)="4",IFERROR(IF(INDEX(组件分表!D:D,MATCH(VALUE(LEFT(B171,4)),组件分表!A:A,0))=5,"",INDEX(组件分表!Z:Z,MATCH(VALUE(LEFT(B171,4)),组件分表!A:A,0))),"未找到"),"不匹配"))))</f>
        <v/>
      </c>
      <c r="G171" s="44" t="str">
        <f>IF(LEFT($B171,1)="1",IFERROR(INDEX(单位卡分表!F:F,MATCH($B171,单位卡分表!A:A,0)),"未找到"),IF(LEFT($B171,1)="2",IFERROR(INDEX(技能卡分表!F:F,MATCH($B171,技能卡分表!A:A,0)),"未找到"),IF(LEFT($B171,1)="3",IFERROR(INDEX('永久加成分表（废弃）'!F:F,MATCH($B171,'永久加成分表（废弃）'!A:A,0)),"未找到"),IF(LEFT($B171,1)="4",IFERROR(IF(INDEX(组件分表!D:D,MATCH(VALUE(LEFT($B171,4)),组件分表!A:A,0))=5,"",INDEX(组件分表!AA:AA,MATCH(VALUE(LEFT($B171,4)),组件分表!A:A,0))),"未找到"),"不匹配"))))</f>
        <v/>
      </c>
      <c r="H171" s="44" t="str">
        <f>IF(LEFT($B171,1)="1",IFERROR(INDEX(单位卡分表!H:H,MATCH($B171,单位卡分表!A:A,0)),"未找到"),IF(LEFT($B171,1)="2",IFERROR(INDEX(技能卡分表!H:H,MATCH($B171,技能卡分表!A:A,0)),"未找到"),IF(LEFT($B171,1)="3",IFERROR(INDEX('永久加成分表（废弃）'!H:H,MATCH($B171,'永久加成分表（废弃）'!A:A,0)),"未找到"),IF(LEFT($B171,1)="4",RIGHT($B171,1),"不匹配"))))</f>
        <v>1</v>
      </c>
      <c r="I171" s="44">
        <f>卡牌数值表!J171</f>
        <v>5</v>
      </c>
      <c r="J171" s="44" t="str">
        <f>IF(卡牌数值表!L171=0,"",卡牌数值表!L171)</f>
        <v/>
      </c>
      <c r="K171" s="44" t="str">
        <f>IF(卡牌数值表!M171=0,"",卡牌数值表!M171)</f>
        <v/>
      </c>
      <c r="L171" s="44" t="str">
        <f>IF(卡牌数值表!N171=0,"",卡牌数值表!N171)</f>
        <v/>
      </c>
      <c r="M171" s="44" t="str">
        <f>IF(卡牌数值表!O171=0,"",卡牌数值表!O171)</f>
        <v/>
      </c>
      <c r="N171" s="44" t="str">
        <f>IF(卡牌数值表!P171=0,"",卡牌数值表!P171)</f>
        <v/>
      </c>
      <c r="O171" s="44" t="str">
        <f>IF(卡牌数值表!Q171=0,"",卡牌数值表!Q171)</f>
        <v/>
      </c>
      <c r="P171" s="44" t="str">
        <f>IF(卡牌数值表!R171=0,"",卡牌数值表!R171)</f>
        <v/>
      </c>
      <c r="Q171" s="44" t="str">
        <f>IF(卡牌数值表!S171=0,"",卡牌数值表!S171)</f>
        <v/>
      </c>
      <c r="R171" s="44" t="str">
        <f>IF(OR(LEFT(B171,1)="1",LEFT(B171,1)="2"),卡牌数值表!H171,IF(AND(LEFT(B171,1)="4",C171&lt;&gt;5),卡牌数值表!H171,IF(LEFT(B171,1)="4","","")))</f>
        <v/>
      </c>
      <c r="S171" s="44" t="str">
        <f>IF(LEFT(B171,1)="1",IFERROR(INDEX(单位卡分表!K:K,MATCH(B171,单位卡分表!A:A,0)),"未找到"),IF(LEFT(B171,1)="2",IFERROR(INDEX(技能卡分表!K:K,MATCH(B171,技能卡分表!A:A,0)),"未找到"),IF(LEFT(B171,1)="3",IFERROR(INDEX('永久加成分表（废弃）'!K:K,MATCH(B171,'永久加成分表（废弃）'!A:A,0)),"未找到"),IF(LEFT(B171,1)="4",IFERROR(IF(INDEX(组件分表!D:D,MATCH(VALUE(LEFT(B171,4)),组件分表!A:A,0))=5,"",INDEX(组件分表!AB:AB,MATCH(VALUE(LEFT(B171,4)),组件分表!A:A,0))),"未找到"),"不匹配"))))</f>
        <v/>
      </c>
      <c r="T171" s="44" t="str">
        <f>IF(LEFT(B171,1)="1",IFERROR(INDEX(单位卡分表!L:L,MATCH(B171,单位卡分表!A:A,0)),"未找到"),IF(LEFT(B171,1)="2",IFERROR(INDEX(技能卡分表!L:L,MATCH(B171,技能卡分表!A:A,0)),"未找到"),IF(LEFT(B171,1)="3",IFERROR(INDEX('永久加成分表（废弃）'!L:L,MATCH(B171,'永久加成分表（废弃）'!A:A,0)),"未找到"),IF(LEFT(B171,1)="4",IFERROR(IF(INDEX(组件分表!D:D,MATCH(VALUE(LEFT(B171,4)),组件分表!A:A,0))=5,"",INDEX(组件分表!AC:AC,MATCH(VALUE(LEFT(B171,4)),组件分表!A:A,0))),"未找到"),"不匹配"))))</f>
        <v/>
      </c>
      <c r="U171" s="44"/>
      <c r="V171" s="44"/>
      <c r="W171" s="44" t="str">
        <f>IF(LEFT(B171,1)="1",IFERROR(IF(INDEX(单位卡分表!W:W,MATCH(B171,单位卡分表!A:A,0))=0,"",INDEX(单位卡分表!W:W,MATCH(B171,单位卡分表!A:A,0))),"未找到"),IF(LEFT(B171,1)="2",IFERROR(IF(INDEX(技能卡分表!W:W,MATCH(B171,技能卡分表!A:A,0))=0,"",INDEX(技能卡分表!W:W,MATCH(B171,技能卡分表!A:A,0))),"未找到"),IF(LEFT(B171,1)="3",IFERROR(IF(INDEX('永久加成分表（废弃）'!U:U,MATCH(B171,'永久加成分表（废弃）'!A:A,0))=0,"",INDEX('永久加成分表（废弃）'!U:U,MATCH(B171,'永久加成分表（废弃）'!A:A,0))),"未找到"),IF(LEFT(B171,1)="4",IFERROR(IF(INDEX("",MATCH(VALUE(LEFT(B171,4)),组件分表!A:A,0))=0,"",INDEX("",MATCH(VALUE(LEFT(B171,4)),组件分表!A:A,0))),"未找到"),"不匹配"))))</f>
        <v>未找到</v>
      </c>
      <c r="X171" s="44" t="str">
        <f>IF(LEFT(B171,1)="1",IFERROR(IF(INDEX(单位卡分表!X:X,MATCH(B171,单位卡分表!A:A,0))=0,"",INDEX(单位卡分表!X:X,MATCH(B171,单位卡分表!A:A,0))),"未找到"),IF(LEFT(B171,1)="2",IFERROR(IF(INDEX(技能卡分表!X:X,MATCH(B171,技能卡分表!A:A,0))=0,"",INDEX(技能卡分表!X:X,MATCH(B171,技能卡分表!A:A,0))),"未找到"),IF(LEFT(B171,1)="3",IFERROR(IF(INDEX('永久加成分表（废弃）'!V:V,MATCH(B171,'永久加成分表（废弃）'!A:A,0))=0,"",INDEX('永久加成分表（废弃）'!V:V,MATCH(B171,'永久加成分表（废弃）'!A:A,0))),"未找到"),IF(LEFT(B171,1)="4",IFERROR(IF(INDEX("",MATCH(VALUE(LEFT(B171,4)),组件分表!A:A,0))=0,"",INDEX("",MATCH(VALUE(LEFT(B171,4)),组件分表!A:A,0))),"未找到"),"不匹配"))))</f>
        <v>未找到</v>
      </c>
      <c r="Y171" s="44" t="str">
        <f>IF(LEFT(B171,1)="1",IFERROR(IF(INDEX(单位卡分表!Y:Y,MATCH(B171,单位卡分表!A:A,0))=0,"",INDEX(单位卡分表!Y:Y,MATCH(B171,单位卡分表!A:A,0))),"未找到"),IF(LEFT(B171,1)="2",IFERROR(IF(INDEX(技能卡分表!Y:Y,MATCH(B171,技能卡分表!A:A,0))=0,"",INDEX(技能卡分表!Y:Y,MATCH(B171,技能卡分表!A:A,0))),"未找到"),IF(LEFT(B171,1)="3",IFERROR(IF(INDEX('永久加成分表（废弃）'!W:W,MATCH(B171,'永久加成分表（废弃）'!A:A,0))=0,"",INDEX('永久加成分表（废弃）'!W:W,MATCH(B171,'永久加成分表（废弃）'!A:A,0))),"未找到"),IF(LEFT(B171,1)="4",IFERROR(IF(INDEX("",MATCH(VALUE(LEFT(B171,4)),组件分表!A:A,0))=0,"",INDEX("",MATCH(VALUE(LEFT(B171,4)),组件分表!A:A,0))),"未找到"),"不匹配"))))</f>
        <v>未找到</v>
      </c>
      <c r="Z171" s="44" t="str">
        <f>IF(LEFT(B171,1)="1",IFERROR(IF(INDEX("",MATCH(B171,单位卡分表!A:A,0))=0,"",INDEX("",MATCH(B171,单位卡分表!A:A,0))),"未找到"),IF(LEFT(B171,1)="2",IFERROR(IF(INDEX(技能卡分表!Z:Z,MATCH(B171,技能卡分表!A:A,0))=0,"",INDEX(技能卡分表!Z:Z,MATCH(B171,技能卡分表!A:A,0))),"未找到"),IF(LEFT(B171,1)="3",IFERROR(IF(INDEX('永久加成分表（废弃）'!X:X,MATCH(B171,'永久加成分表（废弃）'!A:A,0))=0,"",INDEX('永久加成分表（废弃）'!X:X,MATCH(B171,'永久加成分表（废弃）'!A:A,0))),"未找到"),IF(LEFT(B171,1)="4",IFERROR(IF(INDEX(组件分表!U:U,MATCH(VALUE(LEFT(B171,4)),组件分表!A:A,0))=0,"",INDEX(组件分表!U:U,MATCH(VALUE(LEFT(B171,4)),组件分表!A:A,0))),"未找到"),"不匹配"))))</f>
        <v/>
      </c>
      <c r="AA171" s="44" t="str">
        <f>IF(LEFT(B171,1)="1",IFERROR(IF(INDEX("",MATCH(B171,单位卡分表!A:A,0))=0,"",INDEX("",MATCH(B171,单位卡分表!A:A,0))),"未找到"),IF(LEFT(B171,1)="2",IFERROR(IF(INDEX(技能卡分表!AA:AA,MATCH(B171,技能卡分表!A:A,0))=0,"",INDEX(技能卡分表!AA:AA,MATCH(B171,技能卡分表!A:A,0))),"未找到"),IF(LEFT(B171,1)="3",IFERROR(IF(INDEX("",MATCH(B171,'永久加成分表（废弃）'!A:A,0))=0,"",INDEX("",MATCH(B171,'永久加成分表（废弃）'!A:A,0))),"未找到"),IF(LEFT(B171,1)="4",IFERROR(IF(INDEX("",MATCH(VALUE(LEFT(B171,4)),组件分表!A:A,0))=0,"",INDEX("",MATCH(VALUE(LEFT(B171,4)),组件分表!A:A,0))),"未找到"),"不匹配"))))</f>
        <v>未找到</v>
      </c>
      <c r="AB171" s="44">
        <f>IF(LEFT(B171,1)="1",IFERROR(INDEX(单位卡分表!I:I,MATCH(B171,单位卡分表!A:A,0)),"未找到"),IF(LEFT(B171,1)="2",IFERROR(INDEX(技能卡分表!I:I,MATCH(B171,技能卡分表!A:A,0)),"未找到"),IF(LEFT(B171,1)="3",IFERROR(INDEX('永久加成分表（废弃）'!I:I,MATCH(B171,'永久加成分表（废弃）'!A:A,0)),"未找到"),IF(LEFT(B171,1)="4",IFERROR(INDEX(组件分表!I:I,MATCH(VALUE(LEFT(B171,4)),组件分表!A:A,0)),"未找到"),"不匹配"))))</f>
        <v>3</v>
      </c>
      <c r="AC171" s="44">
        <f>IF(LEFT(B171,1)="1",IF(INDEX(单位卡分表!N:N,MATCH(B171,单位卡分表!A:A,0))=0,"",INDEX(单位卡分表!N:N,MATCH(B171,单位卡分表!A:A,0))),IF(AND(LEFT(B171,1)="4",C171=5),B171*100+1,""))</f>
        <v>4022101</v>
      </c>
    </row>
    <row r="172" spans="1:29">
      <c r="A172" s="44" t="str">
        <f>IF(卡牌数值表!D172=0,"",卡牌数值表!D172)</f>
        <v/>
      </c>
      <c r="B172" s="44" t="str">
        <f>卡牌数值表!C172</f>
        <v>40232</v>
      </c>
      <c r="C172" s="44">
        <f>IF(LEFT(B172,1)="1",IFERROR(INDEX(单位卡分表!C:C,MATCH(B172,单位卡分表!A:A,0)),"未找到"),IF(LEFT(B172,1)="2",IFERROR(INDEX(技能卡分表!C:C,MATCH(B172,技能卡分表!A:A,0)),"未找到"),IF(LEFT(B172,1)="3",IFERROR(INDEX('永久加成分表（废弃）'!C:C,MATCH(B172,'永久加成分表（废弃）'!A:A,0)),"未找到"),IF(LEFT(B172,1)="4",IFERROR(INDEX(组件分表!D:D,MATCH(VALUE(LEFT(B172,4)),组件分表!A:A,0)),"未找到"),"不匹配"))))</f>
        <v>5</v>
      </c>
      <c r="D172" s="44" t="str">
        <f>IF(LEFT(B172,1)="1",IFERROR(INDEX(单位卡分表!E:E,MATCH(B172,单位卡分表!A:A,0)),"未找到"),IF(LEFT(B172,1)="2",IFERROR(INDEX(技能卡分表!E:E,MATCH(B172,技能卡分表!A:A,0)),"未找到"),IF(LEFT(B172,1)="3",IFERROR(INDEX('永久加成分表（废弃）'!E:E,MATCH(B172,'永久加成分表（废弃）'!A:A,0)),"未找到"),IF(LEFT(B172,1)="4",IFERROR(IF(INDEX(组件分表!D:D,MATCH(VALUE(LEFT(B172,4)),组件分表!A:A,0))=5,"",INDEX(组件分表!Y:Y,MATCH(VALUE(LEFT(B172,4)),组件分表!A:A,0))),"未找到"),"不匹配"))))</f>
        <v/>
      </c>
      <c r="E172" s="44">
        <f t="shared" si="2"/>
        <v>232</v>
      </c>
      <c r="F172" s="44" t="str">
        <f>IF(LEFT(B172,1)="1",IFERROR(INDEX(单位卡分表!AL:AL,MATCH(B172,单位卡分表!A:A,0)),"未找到"),IF(LEFT(B172,1)="2",IFERROR(INDEX(技能卡分表!AJ:AJ,MATCH(B172,技能卡分表!A:A,0)),"未找到"),IF(LEFT(B172,1)="3",IFERROR(INDEX('永久加成分表（废弃）'!AC:AC,MATCH(B172,'永久加成分表（废弃）'!A:A,0)),"未找到"),IF(LEFT(B172,1)="4",IFERROR(IF(INDEX(组件分表!D:D,MATCH(VALUE(LEFT(B172,4)),组件分表!A:A,0))=5,"",INDEX(组件分表!Z:Z,MATCH(VALUE(LEFT(B172,4)),组件分表!A:A,0))),"未找到"),"不匹配"))))</f>
        <v/>
      </c>
      <c r="G172" s="44" t="str">
        <f>IF(LEFT($B172,1)="1",IFERROR(INDEX(单位卡分表!F:F,MATCH($B172,单位卡分表!A:A,0)),"未找到"),IF(LEFT($B172,1)="2",IFERROR(INDEX(技能卡分表!F:F,MATCH($B172,技能卡分表!A:A,0)),"未找到"),IF(LEFT($B172,1)="3",IFERROR(INDEX('永久加成分表（废弃）'!F:F,MATCH($B172,'永久加成分表（废弃）'!A:A,0)),"未找到"),IF(LEFT($B172,1)="4",IFERROR(IF(INDEX(组件分表!D:D,MATCH(VALUE(LEFT($B172,4)),组件分表!A:A,0))=5,"",INDEX(组件分表!AA:AA,MATCH(VALUE(LEFT($B172,4)),组件分表!A:A,0))),"未找到"),"不匹配"))))</f>
        <v/>
      </c>
      <c r="H172" s="44" t="str">
        <f>IF(LEFT($B172,1)="1",IFERROR(INDEX(单位卡分表!H:H,MATCH($B172,单位卡分表!A:A,0)),"未找到"),IF(LEFT($B172,1)="2",IFERROR(INDEX(技能卡分表!H:H,MATCH($B172,技能卡分表!A:A,0)),"未找到"),IF(LEFT($B172,1)="3",IFERROR(INDEX('永久加成分表（废弃）'!H:H,MATCH($B172,'永久加成分表（废弃）'!A:A,0)),"未找到"),IF(LEFT($B172,1)="4",RIGHT($B172,1),"不匹配"))))</f>
        <v>2</v>
      </c>
      <c r="I172" s="44">
        <f>卡牌数值表!J172</f>
        <v>6</v>
      </c>
      <c r="J172" s="44" t="str">
        <f>IF(卡牌数值表!L172=0,"",卡牌数值表!L172)</f>
        <v/>
      </c>
      <c r="K172" s="44" t="str">
        <f>IF(卡牌数值表!M172=0,"",卡牌数值表!M172)</f>
        <v/>
      </c>
      <c r="L172" s="44" t="str">
        <f>IF(卡牌数值表!N172=0,"",卡牌数值表!N172)</f>
        <v/>
      </c>
      <c r="M172" s="44" t="str">
        <f>IF(卡牌数值表!O172=0,"",卡牌数值表!O172)</f>
        <v/>
      </c>
      <c r="N172" s="44" t="str">
        <f>IF(卡牌数值表!P172=0,"",卡牌数值表!P172)</f>
        <v/>
      </c>
      <c r="O172" s="44" t="str">
        <f>IF(卡牌数值表!Q172=0,"",卡牌数值表!Q172)</f>
        <v/>
      </c>
      <c r="P172" s="44" t="str">
        <f>IF(卡牌数值表!R172=0,"",卡牌数值表!R172)</f>
        <v/>
      </c>
      <c r="Q172" s="44" t="str">
        <f>IF(卡牌数值表!S172=0,"",卡牌数值表!S172)</f>
        <v/>
      </c>
      <c r="R172" s="44" t="str">
        <f>IF(OR(LEFT(B172,1)="1",LEFT(B172,1)="2"),卡牌数值表!H172,IF(AND(LEFT(B172,1)="4",C172&lt;&gt;5),卡牌数值表!H172,IF(LEFT(B172,1)="4","","")))</f>
        <v/>
      </c>
      <c r="S172" s="44" t="str">
        <f>IF(LEFT(B172,1)="1",IFERROR(INDEX(单位卡分表!K:K,MATCH(B172,单位卡分表!A:A,0)),"未找到"),IF(LEFT(B172,1)="2",IFERROR(INDEX(技能卡分表!K:K,MATCH(B172,技能卡分表!A:A,0)),"未找到"),IF(LEFT(B172,1)="3",IFERROR(INDEX('永久加成分表（废弃）'!K:K,MATCH(B172,'永久加成分表（废弃）'!A:A,0)),"未找到"),IF(LEFT(B172,1)="4",IFERROR(IF(INDEX(组件分表!D:D,MATCH(VALUE(LEFT(B172,4)),组件分表!A:A,0))=5,"",INDEX(组件分表!AB:AB,MATCH(VALUE(LEFT(B172,4)),组件分表!A:A,0))),"未找到"),"不匹配"))))</f>
        <v/>
      </c>
      <c r="T172" s="44" t="str">
        <f>IF(LEFT(B172,1)="1",IFERROR(INDEX(单位卡分表!L:L,MATCH(B172,单位卡分表!A:A,0)),"未找到"),IF(LEFT(B172,1)="2",IFERROR(INDEX(技能卡分表!L:L,MATCH(B172,技能卡分表!A:A,0)),"未找到"),IF(LEFT(B172,1)="3",IFERROR(INDEX('永久加成分表（废弃）'!L:L,MATCH(B172,'永久加成分表（废弃）'!A:A,0)),"未找到"),IF(LEFT(B172,1)="4",IFERROR(IF(INDEX(组件分表!D:D,MATCH(VALUE(LEFT(B172,4)),组件分表!A:A,0))=5,"",INDEX(组件分表!AC:AC,MATCH(VALUE(LEFT(B172,4)),组件分表!A:A,0))),"未找到"),"不匹配"))))</f>
        <v/>
      </c>
      <c r="U172" s="44"/>
      <c r="V172" s="44"/>
      <c r="W172" s="44" t="str">
        <f>IF(LEFT(B172,1)="1",IFERROR(IF(INDEX(单位卡分表!W:W,MATCH(B172,单位卡分表!A:A,0))=0,"",INDEX(单位卡分表!W:W,MATCH(B172,单位卡分表!A:A,0))),"未找到"),IF(LEFT(B172,1)="2",IFERROR(IF(INDEX(技能卡分表!W:W,MATCH(B172,技能卡分表!A:A,0))=0,"",INDEX(技能卡分表!W:W,MATCH(B172,技能卡分表!A:A,0))),"未找到"),IF(LEFT(B172,1)="3",IFERROR(IF(INDEX('永久加成分表（废弃）'!U:U,MATCH(B172,'永久加成分表（废弃）'!A:A,0))=0,"",INDEX('永久加成分表（废弃）'!U:U,MATCH(B172,'永久加成分表（废弃）'!A:A,0))),"未找到"),IF(LEFT(B172,1)="4",IFERROR(IF(INDEX("",MATCH(VALUE(LEFT(B172,4)),组件分表!A:A,0))=0,"",INDEX("",MATCH(VALUE(LEFT(B172,4)),组件分表!A:A,0))),"未找到"),"不匹配"))))</f>
        <v>未找到</v>
      </c>
      <c r="X172" s="44" t="str">
        <f>IF(LEFT(B172,1)="1",IFERROR(IF(INDEX(单位卡分表!X:X,MATCH(B172,单位卡分表!A:A,0))=0,"",INDEX(单位卡分表!X:X,MATCH(B172,单位卡分表!A:A,0))),"未找到"),IF(LEFT(B172,1)="2",IFERROR(IF(INDEX(技能卡分表!X:X,MATCH(B172,技能卡分表!A:A,0))=0,"",INDEX(技能卡分表!X:X,MATCH(B172,技能卡分表!A:A,0))),"未找到"),IF(LEFT(B172,1)="3",IFERROR(IF(INDEX('永久加成分表（废弃）'!V:V,MATCH(B172,'永久加成分表（废弃）'!A:A,0))=0,"",INDEX('永久加成分表（废弃）'!V:V,MATCH(B172,'永久加成分表（废弃）'!A:A,0))),"未找到"),IF(LEFT(B172,1)="4",IFERROR(IF(INDEX("",MATCH(VALUE(LEFT(B172,4)),组件分表!A:A,0))=0,"",INDEX("",MATCH(VALUE(LEFT(B172,4)),组件分表!A:A,0))),"未找到"),"不匹配"))))</f>
        <v>未找到</v>
      </c>
      <c r="Y172" s="44" t="str">
        <f>IF(LEFT(B172,1)="1",IFERROR(IF(INDEX(单位卡分表!Y:Y,MATCH(B172,单位卡分表!A:A,0))=0,"",INDEX(单位卡分表!Y:Y,MATCH(B172,单位卡分表!A:A,0))),"未找到"),IF(LEFT(B172,1)="2",IFERROR(IF(INDEX(技能卡分表!Y:Y,MATCH(B172,技能卡分表!A:A,0))=0,"",INDEX(技能卡分表!Y:Y,MATCH(B172,技能卡分表!A:A,0))),"未找到"),IF(LEFT(B172,1)="3",IFERROR(IF(INDEX('永久加成分表（废弃）'!W:W,MATCH(B172,'永久加成分表（废弃）'!A:A,0))=0,"",INDEX('永久加成分表（废弃）'!W:W,MATCH(B172,'永久加成分表（废弃）'!A:A,0))),"未找到"),IF(LEFT(B172,1)="4",IFERROR(IF(INDEX("",MATCH(VALUE(LEFT(B172,4)),组件分表!A:A,0))=0,"",INDEX("",MATCH(VALUE(LEFT(B172,4)),组件分表!A:A,0))),"未找到"),"不匹配"))))</f>
        <v>未找到</v>
      </c>
      <c r="Z172" s="44" t="str">
        <f>IF(LEFT(B172,1)="1",IFERROR(IF(INDEX("",MATCH(B172,单位卡分表!A:A,0))=0,"",INDEX("",MATCH(B172,单位卡分表!A:A,0))),"未找到"),IF(LEFT(B172,1)="2",IFERROR(IF(INDEX(技能卡分表!Z:Z,MATCH(B172,技能卡分表!A:A,0))=0,"",INDEX(技能卡分表!Z:Z,MATCH(B172,技能卡分表!A:A,0))),"未找到"),IF(LEFT(B172,1)="3",IFERROR(IF(INDEX('永久加成分表（废弃）'!X:X,MATCH(B172,'永久加成分表（废弃）'!A:A,0))=0,"",INDEX('永久加成分表（废弃）'!X:X,MATCH(B172,'永久加成分表（废弃）'!A:A,0))),"未找到"),IF(LEFT(B172,1)="4",IFERROR(IF(INDEX(组件分表!U:U,MATCH(VALUE(LEFT(B172,4)),组件分表!A:A,0))=0,"",INDEX(组件分表!U:U,MATCH(VALUE(LEFT(B172,4)),组件分表!A:A,0))),"未找到"),"不匹配"))))</f>
        <v/>
      </c>
      <c r="AA172" s="44" t="str">
        <f>IF(LEFT(B172,1)="1",IFERROR(IF(INDEX("",MATCH(B172,单位卡分表!A:A,0))=0,"",INDEX("",MATCH(B172,单位卡分表!A:A,0))),"未找到"),IF(LEFT(B172,1)="2",IFERROR(IF(INDEX(技能卡分表!AA:AA,MATCH(B172,技能卡分表!A:A,0))=0,"",INDEX(技能卡分表!AA:AA,MATCH(B172,技能卡分表!A:A,0))),"未找到"),IF(LEFT(B172,1)="3",IFERROR(IF(INDEX("",MATCH(B172,'永久加成分表（废弃）'!A:A,0))=0,"",INDEX("",MATCH(B172,'永久加成分表（废弃）'!A:A,0))),"未找到"),IF(LEFT(B172,1)="4",IFERROR(IF(INDEX("",MATCH(VALUE(LEFT(B172,4)),组件分表!A:A,0))=0,"",INDEX("",MATCH(VALUE(LEFT(B172,4)),组件分表!A:A,0))),"未找到"),"不匹配"))))</f>
        <v>未找到</v>
      </c>
      <c r="AB172" s="44">
        <f>IF(LEFT(B172,1)="1",IFERROR(INDEX(单位卡分表!I:I,MATCH(B172,单位卡分表!A:A,0)),"未找到"),IF(LEFT(B172,1)="2",IFERROR(INDEX(技能卡分表!I:I,MATCH(B172,技能卡分表!A:A,0)),"未找到"),IF(LEFT(B172,1)="3",IFERROR(INDEX('永久加成分表（废弃）'!I:I,MATCH(B172,'永久加成分表（废弃）'!A:A,0)),"未找到"),IF(LEFT(B172,1)="4",IFERROR(INDEX(组件分表!I:I,MATCH(VALUE(LEFT(B172,4)),组件分表!A:A,0)),"未找到"),"不匹配"))))</f>
        <v>3</v>
      </c>
      <c r="AC172" s="44">
        <f>IF(LEFT(B172,1)="1",IF(INDEX(单位卡分表!N:N,MATCH(B172,单位卡分表!A:A,0))=0,"",INDEX(单位卡分表!N:N,MATCH(B172,单位卡分表!A:A,0))),IF(AND(LEFT(B172,1)="4",C172=5),B172*100+1,""))</f>
        <v>4023201</v>
      </c>
    </row>
    <row r="173" spans="1:29">
      <c r="A173" s="44" t="str">
        <f>IF(卡牌数值表!D173=0,"",卡牌数值表!D173)</f>
        <v/>
      </c>
      <c r="B173" s="44">
        <f>卡牌数值表!C173</f>
        <v>40242</v>
      </c>
      <c r="C173" s="44">
        <f>IF(LEFT(B173,1)="1",IFERROR(INDEX(单位卡分表!C:C,MATCH(B173,单位卡分表!A:A,0)),"未找到"),IF(LEFT(B173,1)="2",IFERROR(INDEX(技能卡分表!C:C,MATCH(B173,技能卡分表!A:A,0)),"未找到"),IF(LEFT(B173,1)="3",IFERROR(INDEX('永久加成分表（废弃）'!C:C,MATCH(B173,'永久加成分表（废弃）'!A:A,0)),"未找到"),IF(LEFT(B173,1)="4",IFERROR(INDEX(组件分表!D:D,MATCH(VALUE(LEFT(B173,4)),组件分表!A:A,0)),"未找到"),"不匹配"))))</f>
        <v>5</v>
      </c>
      <c r="D173" s="44" t="str">
        <f>IF(LEFT(B173,1)="1",IFERROR(INDEX(单位卡分表!E:E,MATCH(B173,单位卡分表!A:A,0)),"未找到"),IF(LEFT(B173,1)="2",IFERROR(INDEX(技能卡分表!E:E,MATCH(B173,技能卡分表!A:A,0)),"未找到"),IF(LEFT(B173,1)="3",IFERROR(INDEX('永久加成分表（废弃）'!E:E,MATCH(B173,'永久加成分表（废弃）'!A:A,0)),"未找到"),IF(LEFT(B173,1)="4",IFERROR(IF(INDEX(组件分表!D:D,MATCH(VALUE(LEFT(B173,4)),组件分表!A:A,0))=5,"",INDEX(组件分表!Y:Y,MATCH(VALUE(LEFT(B173,4)),组件分表!A:A,0))),"未找到"),"不匹配"))))</f>
        <v/>
      </c>
      <c r="E173" s="44">
        <f t="shared" si="2"/>
        <v>242</v>
      </c>
      <c r="F173" s="44" t="str">
        <f>IF(LEFT(B173,1)="1",IFERROR(INDEX(单位卡分表!AL:AL,MATCH(B173,单位卡分表!A:A,0)),"未找到"),IF(LEFT(B173,1)="2",IFERROR(INDEX(技能卡分表!AJ:AJ,MATCH(B173,技能卡分表!A:A,0)),"未找到"),IF(LEFT(B173,1)="3",IFERROR(INDEX('永久加成分表（废弃）'!AC:AC,MATCH(B173,'永久加成分表（废弃）'!A:A,0)),"未找到"),IF(LEFT(B173,1)="4",IFERROR(IF(INDEX(组件分表!D:D,MATCH(VALUE(LEFT(B173,4)),组件分表!A:A,0))=5,"",INDEX(组件分表!Z:Z,MATCH(VALUE(LEFT(B173,4)),组件分表!A:A,0))),"未找到"),"不匹配"))))</f>
        <v/>
      </c>
      <c r="G173" s="44" t="str">
        <f>IF(LEFT($B173,1)="1",IFERROR(INDEX(单位卡分表!F:F,MATCH($B173,单位卡分表!A:A,0)),"未找到"),IF(LEFT($B173,1)="2",IFERROR(INDEX(技能卡分表!F:F,MATCH($B173,技能卡分表!A:A,0)),"未找到"),IF(LEFT($B173,1)="3",IFERROR(INDEX('永久加成分表（废弃）'!F:F,MATCH($B173,'永久加成分表（废弃）'!A:A,0)),"未找到"),IF(LEFT($B173,1)="4",IFERROR(IF(INDEX(组件分表!D:D,MATCH(VALUE(LEFT($B173,4)),组件分表!A:A,0))=5,"",INDEX(组件分表!AA:AA,MATCH(VALUE(LEFT($B173,4)),组件分表!A:A,0))),"未找到"),"不匹配"))))</f>
        <v/>
      </c>
      <c r="H173" s="44" t="str">
        <f>IF(LEFT($B173,1)="1",IFERROR(INDEX(单位卡分表!H:H,MATCH($B173,单位卡分表!A:A,0)),"未找到"),IF(LEFT($B173,1)="2",IFERROR(INDEX(技能卡分表!H:H,MATCH($B173,技能卡分表!A:A,0)),"未找到"),IF(LEFT($B173,1)="3",IFERROR(INDEX('永久加成分表（废弃）'!H:H,MATCH($B173,'永久加成分表（废弃）'!A:A,0)),"未找到"),IF(LEFT($B173,1)="4",RIGHT($B173,1),"不匹配"))))</f>
        <v>2</v>
      </c>
      <c r="I173" s="44">
        <f>卡牌数值表!J173</f>
        <v>6</v>
      </c>
      <c r="J173" s="44" t="str">
        <f>IF(卡牌数值表!L173=0,"",卡牌数值表!L173)</f>
        <v/>
      </c>
      <c r="K173" s="44" t="str">
        <f>IF(卡牌数值表!M173=0,"",卡牌数值表!M173)</f>
        <v/>
      </c>
      <c r="L173" s="44" t="str">
        <f>IF(卡牌数值表!N173=0,"",卡牌数值表!N173)</f>
        <v/>
      </c>
      <c r="M173" s="44" t="str">
        <f>IF(卡牌数值表!O173=0,"",卡牌数值表!O173)</f>
        <v/>
      </c>
      <c r="N173" s="44" t="str">
        <f>IF(卡牌数值表!P173=0,"",卡牌数值表!P173)</f>
        <v/>
      </c>
      <c r="O173" s="44" t="str">
        <f>IF(卡牌数值表!Q173=0,"",卡牌数值表!Q173)</f>
        <v/>
      </c>
      <c r="P173" s="44" t="str">
        <f>IF(卡牌数值表!R173=0,"",卡牌数值表!R173)</f>
        <v/>
      </c>
      <c r="Q173" s="44" t="str">
        <f>IF(卡牌数值表!S173=0,"",卡牌数值表!S173)</f>
        <v/>
      </c>
      <c r="R173" s="44" t="str">
        <f>IF(OR(LEFT(B173,1)="1",LEFT(B173,1)="2"),卡牌数值表!H173,IF(AND(LEFT(B173,1)="4",C173&lt;&gt;5),卡牌数值表!H173,IF(LEFT(B173,1)="4","","")))</f>
        <v/>
      </c>
      <c r="S173" s="44" t="str">
        <f>IF(LEFT(B173,1)="1",IFERROR(INDEX(单位卡分表!K:K,MATCH(B173,单位卡分表!A:A,0)),"未找到"),IF(LEFT(B173,1)="2",IFERROR(INDEX(技能卡分表!K:K,MATCH(B173,技能卡分表!A:A,0)),"未找到"),IF(LEFT(B173,1)="3",IFERROR(INDEX('永久加成分表（废弃）'!K:K,MATCH(B173,'永久加成分表（废弃）'!A:A,0)),"未找到"),IF(LEFT(B173,1)="4",IFERROR(IF(INDEX(组件分表!D:D,MATCH(VALUE(LEFT(B173,4)),组件分表!A:A,0))=5,"",INDEX(组件分表!AB:AB,MATCH(VALUE(LEFT(B173,4)),组件分表!A:A,0))),"未找到"),"不匹配"))))</f>
        <v/>
      </c>
      <c r="T173" s="44" t="str">
        <f>IF(LEFT(B173,1)="1",IFERROR(INDEX(单位卡分表!L:L,MATCH(B173,单位卡分表!A:A,0)),"未找到"),IF(LEFT(B173,1)="2",IFERROR(INDEX(技能卡分表!L:L,MATCH(B173,技能卡分表!A:A,0)),"未找到"),IF(LEFT(B173,1)="3",IFERROR(INDEX('永久加成分表（废弃）'!L:L,MATCH(B173,'永久加成分表（废弃）'!A:A,0)),"未找到"),IF(LEFT(B173,1)="4",IFERROR(IF(INDEX(组件分表!D:D,MATCH(VALUE(LEFT(B173,4)),组件分表!A:A,0))=5,"",INDEX(组件分表!AC:AC,MATCH(VALUE(LEFT(B173,4)),组件分表!A:A,0))),"未找到"),"不匹配"))))</f>
        <v/>
      </c>
      <c r="U173" s="44"/>
      <c r="V173" s="44"/>
      <c r="W173" s="44" t="str">
        <f>IF(LEFT(B173,1)="1",IFERROR(IF(INDEX(单位卡分表!W:W,MATCH(B173,单位卡分表!A:A,0))=0,"",INDEX(单位卡分表!W:W,MATCH(B173,单位卡分表!A:A,0))),"未找到"),IF(LEFT(B173,1)="2",IFERROR(IF(INDEX(技能卡分表!W:W,MATCH(B173,技能卡分表!A:A,0))=0,"",INDEX(技能卡分表!W:W,MATCH(B173,技能卡分表!A:A,0))),"未找到"),IF(LEFT(B173,1)="3",IFERROR(IF(INDEX('永久加成分表（废弃）'!U:U,MATCH(B173,'永久加成分表（废弃）'!A:A,0))=0,"",INDEX('永久加成分表（废弃）'!U:U,MATCH(B173,'永久加成分表（废弃）'!A:A,0))),"未找到"),IF(LEFT(B173,1)="4",IFERROR(IF(INDEX("",MATCH(VALUE(LEFT(B173,4)),组件分表!A:A,0))=0,"",INDEX("",MATCH(VALUE(LEFT(B173,4)),组件分表!A:A,0))),"未找到"),"不匹配"))))</f>
        <v>未找到</v>
      </c>
      <c r="X173" s="44" t="str">
        <f>IF(LEFT(B173,1)="1",IFERROR(IF(INDEX(单位卡分表!X:X,MATCH(B173,单位卡分表!A:A,0))=0,"",INDEX(单位卡分表!X:X,MATCH(B173,单位卡分表!A:A,0))),"未找到"),IF(LEFT(B173,1)="2",IFERROR(IF(INDEX(技能卡分表!X:X,MATCH(B173,技能卡分表!A:A,0))=0,"",INDEX(技能卡分表!X:X,MATCH(B173,技能卡分表!A:A,0))),"未找到"),IF(LEFT(B173,1)="3",IFERROR(IF(INDEX('永久加成分表（废弃）'!V:V,MATCH(B173,'永久加成分表（废弃）'!A:A,0))=0,"",INDEX('永久加成分表（废弃）'!V:V,MATCH(B173,'永久加成分表（废弃）'!A:A,0))),"未找到"),IF(LEFT(B173,1)="4",IFERROR(IF(INDEX("",MATCH(VALUE(LEFT(B173,4)),组件分表!A:A,0))=0,"",INDEX("",MATCH(VALUE(LEFT(B173,4)),组件分表!A:A,0))),"未找到"),"不匹配"))))</f>
        <v>未找到</v>
      </c>
      <c r="Y173" s="44" t="str">
        <f>IF(LEFT(B173,1)="1",IFERROR(IF(INDEX(单位卡分表!Y:Y,MATCH(B173,单位卡分表!A:A,0))=0,"",INDEX(单位卡分表!Y:Y,MATCH(B173,单位卡分表!A:A,0))),"未找到"),IF(LEFT(B173,1)="2",IFERROR(IF(INDEX(技能卡分表!Y:Y,MATCH(B173,技能卡分表!A:A,0))=0,"",INDEX(技能卡分表!Y:Y,MATCH(B173,技能卡分表!A:A,0))),"未找到"),IF(LEFT(B173,1)="3",IFERROR(IF(INDEX('永久加成分表（废弃）'!W:W,MATCH(B173,'永久加成分表（废弃）'!A:A,0))=0,"",INDEX('永久加成分表（废弃）'!W:W,MATCH(B173,'永久加成分表（废弃）'!A:A,0))),"未找到"),IF(LEFT(B173,1)="4",IFERROR(IF(INDEX("",MATCH(VALUE(LEFT(B173,4)),组件分表!A:A,0))=0,"",INDEX("",MATCH(VALUE(LEFT(B173,4)),组件分表!A:A,0))),"未找到"),"不匹配"))))</f>
        <v>未找到</v>
      </c>
      <c r="Z173" s="44" t="str">
        <f>IF(LEFT(B173,1)="1",IFERROR(IF(INDEX("",MATCH(B173,单位卡分表!A:A,0))=0,"",INDEX("",MATCH(B173,单位卡分表!A:A,0))),"未找到"),IF(LEFT(B173,1)="2",IFERROR(IF(INDEX(技能卡分表!Z:Z,MATCH(B173,技能卡分表!A:A,0))=0,"",INDEX(技能卡分表!Z:Z,MATCH(B173,技能卡分表!A:A,0))),"未找到"),IF(LEFT(B173,1)="3",IFERROR(IF(INDEX('永久加成分表（废弃）'!X:X,MATCH(B173,'永久加成分表（废弃）'!A:A,0))=0,"",INDEX('永久加成分表（废弃）'!X:X,MATCH(B173,'永久加成分表（废弃）'!A:A,0))),"未找到"),IF(LEFT(B173,1)="4",IFERROR(IF(INDEX(组件分表!U:U,MATCH(VALUE(LEFT(B173,4)),组件分表!A:A,0))=0,"",INDEX(组件分表!U:U,MATCH(VALUE(LEFT(B173,4)),组件分表!A:A,0))),"未找到"),"不匹配"))))</f>
        <v/>
      </c>
      <c r="AA173" s="44" t="str">
        <f>IF(LEFT(B173,1)="1",IFERROR(IF(INDEX("",MATCH(B173,单位卡分表!A:A,0))=0,"",INDEX("",MATCH(B173,单位卡分表!A:A,0))),"未找到"),IF(LEFT(B173,1)="2",IFERROR(IF(INDEX(技能卡分表!AA:AA,MATCH(B173,技能卡分表!A:A,0))=0,"",INDEX(技能卡分表!AA:AA,MATCH(B173,技能卡分表!A:A,0))),"未找到"),IF(LEFT(B173,1)="3",IFERROR(IF(INDEX("",MATCH(B173,'永久加成分表（废弃）'!A:A,0))=0,"",INDEX("",MATCH(B173,'永久加成分表（废弃）'!A:A,0))),"未找到"),IF(LEFT(B173,1)="4",IFERROR(IF(INDEX("",MATCH(VALUE(LEFT(B173,4)),组件分表!A:A,0))=0,"",INDEX("",MATCH(VALUE(LEFT(B173,4)),组件分表!A:A,0))),"未找到"),"不匹配"))))</f>
        <v>未找到</v>
      </c>
      <c r="AB173" s="44">
        <f>IF(LEFT(B173,1)="1",IFERROR(INDEX(单位卡分表!I:I,MATCH(B173,单位卡分表!A:A,0)),"未找到"),IF(LEFT(B173,1)="2",IFERROR(INDEX(技能卡分表!I:I,MATCH(B173,技能卡分表!A:A,0)),"未找到"),IF(LEFT(B173,1)="3",IFERROR(INDEX('永久加成分表（废弃）'!I:I,MATCH(B173,'永久加成分表（废弃）'!A:A,0)),"未找到"),IF(LEFT(B173,1)="4",IFERROR(INDEX(组件分表!I:I,MATCH(VALUE(LEFT(B173,4)),组件分表!A:A,0)),"未找到"),"不匹配"))))</f>
        <v>3</v>
      </c>
      <c r="AC173" s="44">
        <f>IF(LEFT(B173,1)="1",IF(INDEX(单位卡分表!N:N,MATCH(B173,单位卡分表!A:A,0))=0,"",INDEX(单位卡分表!N:N,MATCH(B173,单位卡分表!A:A,0))),IF(AND(LEFT(B173,1)="4",C173=5),B173*100+1,""))</f>
        <v>4024201</v>
      </c>
    </row>
    <row r="174" spans="1:29">
      <c r="A174" s="44" t="str">
        <f>IF(卡牌数值表!D174=0,"",卡牌数值表!D174)</f>
        <v/>
      </c>
      <c r="B174" s="44" t="str">
        <f>卡牌数值表!C174</f>
        <v>40255</v>
      </c>
      <c r="C174" s="44">
        <f>IF(LEFT(B174,1)="1",IFERROR(INDEX(单位卡分表!C:C,MATCH(B174,单位卡分表!A:A,0)),"未找到"),IF(LEFT(B174,1)="2",IFERROR(INDEX(技能卡分表!C:C,MATCH(B174,技能卡分表!A:A,0)),"未找到"),IF(LEFT(B174,1)="3",IFERROR(INDEX('永久加成分表（废弃）'!C:C,MATCH(B174,'永久加成分表（废弃）'!A:A,0)),"未找到"),IF(LEFT(B174,1)="4",IFERROR(INDEX(组件分表!D:D,MATCH(VALUE(LEFT(B174,4)),组件分表!A:A,0)),"未找到"),"不匹配"))))</f>
        <v>5</v>
      </c>
      <c r="D174" s="44" t="str">
        <f>IF(LEFT(B174,1)="1",IFERROR(INDEX(单位卡分表!E:E,MATCH(B174,单位卡分表!A:A,0)),"未找到"),IF(LEFT(B174,1)="2",IFERROR(INDEX(技能卡分表!E:E,MATCH(B174,技能卡分表!A:A,0)),"未找到"),IF(LEFT(B174,1)="3",IFERROR(INDEX('永久加成分表（废弃）'!E:E,MATCH(B174,'永久加成分表（废弃）'!A:A,0)),"未找到"),IF(LEFT(B174,1)="4",IFERROR(IF(INDEX(组件分表!D:D,MATCH(VALUE(LEFT(B174,4)),组件分表!A:A,0))=5,"",INDEX(组件分表!Y:Y,MATCH(VALUE(LEFT(B174,4)),组件分表!A:A,0))),"未找到"),"不匹配"))))</f>
        <v/>
      </c>
      <c r="E174" s="44">
        <f t="shared" si="2"/>
        <v>255</v>
      </c>
      <c r="F174" s="44" t="str">
        <f>IF(LEFT(B174,1)="1",IFERROR(INDEX(单位卡分表!AL:AL,MATCH(B174,单位卡分表!A:A,0)),"未找到"),IF(LEFT(B174,1)="2",IFERROR(INDEX(技能卡分表!AJ:AJ,MATCH(B174,技能卡分表!A:A,0)),"未找到"),IF(LEFT(B174,1)="3",IFERROR(INDEX('永久加成分表（废弃）'!AC:AC,MATCH(B174,'永久加成分表（废弃）'!A:A,0)),"未找到"),IF(LEFT(B174,1)="4",IFERROR(IF(INDEX(组件分表!D:D,MATCH(VALUE(LEFT(B174,4)),组件分表!A:A,0))=5,"",INDEX(组件分表!Z:Z,MATCH(VALUE(LEFT(B174,4)),组件分表!A:A,0))),"未找到"),"不匹配"))))</f>
        <v/>
      </c>
      <c r="G174" s="44" t="str">
        <f>IF(LEFT($B174,1)="1",IFERROR(INDEX(单位卡分表!F:F,MATCH($B174,单位卡分表!A:A,0)),"未找到"),IF(LEFT($B174,1)="2",IFERROR(INDEX(技能卡分表!F:F,MATCH($B174,技能卡分表!A:A,0)),"未找到"),IF(LEFT($B174,1)="3",IFERROR(INDEX('永久加成分表（废弃）'!F:F,MATCH($B174,'永久加成分表（废弃）'!A:A,0)),"未找到"),IF(LEFT($B174,1)="4",IFERROR(IF(INDEX(组件分表!D:D,MATCH(VALUE(LEFT($B174,4)),组件分表!A:A,0))=5,"",INDEX(组件分表!AA:AA,MATCH(VALUE(LEFT($B174,4)),组件分表!A:A,0))),"未找到"),"不匹配"))))</f>
        <v/>
      </c>
      <c r="H174" s="44" t="str">
        <f>IF(LEFT($B174,1)="1",IFERROR(INDEX(单位卡分表!H:H,MATCH($B174,单位卡分表!A:A,0)),"未找到"),IF(LEFT($B174,1)="2",IFERROR(INDEX(技能卡分表!H:H,MATCH($B174,技能卡分表!A:A,0)),"未找到"),IF(LEFT($B174,1)="3",IFERROR(INDEX('永久加成分表（废弃）'!H:H,MATCH($B174,'永久加成分表（废弃）'!A:A,0)),"未找到"),IF(LEFT($B174,1)="4",RIGHT($B174,1),"不匹配"))))</f>
        <v>5</v>
      </c>
      <c r="I174" s="44">
        <f>卡牌数值表!J174</f>
        <v>12</v>
      </c>
      <c r="J174" s="44" t="str">
        <f>IF(卡牌数值表!L174=0,"",卡牌数值表!L174)</f>
        <v/>
      </c>
      <c r="K174" s="44" t="str">
        <f>IF(卡牌数值表!M174=0,"",卡牌数值表!M174)</f>
        <v/>
      </c>
      <c r="L174" s="44" t="str">
        <f>IF(卡牌数值表!N174=0,"",卡牌数值表!N174)</f>
        <v/>
      </c>
      <c r="M174" s="44" t="str">
        <f>IF(卡牌数值表!O174=0,"",卡牌数值表!O174)</f>
        <v/>
      </c>
      <c r="N174" s="44" t="str">
        <f>IF(卡牌数值表!P174=0,"",卡牌数值表!P174)</f>
        <v/>
      </c>
      <c r="O174" s="44" t="str">
        <f>IF(卡牌数值表!Q174=0,"",卡牌数值表!Q174)</f>
        <v/>
      </c>
      <c r="P174" s="44" t="str">
        <f>IF(卡牌数值表!R174=0,"",卡牌数值表!R174)</f>
        <v/>
      </c>
      <c r="Q174" s="44" t="str">
        <f>IF(卡牌数值表!S174=0,"",卡牌数值表!S174)</f>
        <v/>
      </c>
      <c r="R174" s="44" t="str">
        <f>IF(OR(LEFT(B174,1)="1",LEFT(B174,1)="2"),卡牌数值表!H174,IF(AND(LEFT(B174,1)="4",C174&lt;&gt;5),卡牌数值表!H174,IF(LEFT(B174,1)="4","","")))</f>
        <v/>
      </c>
      <c r="S174" s="44" t="str">
        <f>IF(LEFT(B174,1)="1",IFERROR(INDEX(单位卡分表!K:K,MATCH(B174,单位卡分表!A:A,0)),"未找到"),IF(LEFT(B174,1)="2",IFERROR(INDEX(技能卡分表!K:K,MATCH(B174,技能卡分表!A:A,0)),"未找到"),IF(LEFT(B174,1)="3",IFERROR(INDEX('永久加成分表（废弃）'!K:K,MATCH(B174,'永久加成分表（废弃）'!A:A,0)),"未找到"),IF(LEFT(B174,1)="4",IFERROR(IF(INDEX(组件分表!D:D,MATCH(VALUE(LEFT(B174,4)),组件分表!A:A,0))=5,"",INDEX(组件分表!AB:AB,MATCH(VALUE(LEFT(B174,4)),组件分表!A:A,0))),"未找到"),"不匹配"))))</f>
        <v/>
      </c>
      <c r="T174" s="44" t="str">
        <f>IF(LEFT(B174,1)="1",IFERROR(INDEX(单位卡分表!L:L,MATCH(B174,单位卡分表!A:A,0)),"未找到"),IF(LEFT(B174,1)="2",IFERROR(INDEX(技能卡分表!L:L,MATCH(B174,技能卡分表!A:A,0)),"未找到"),IF(LEFT(B174,1)="3",IFERROR(INDEX('永久加成分表（废弃）'!L:L,MATCH(B174,'永久加成分表（废弃）'!A:A,0)),"未找到"),IF(LEFT(B174,1)="4",IFERROR(IF(INDEX(组件分表!D:D,MATCH(VALUE(LEFT(B174,4)),组件分表!A:A,0))=5,"",INDEX(组件分表!AC:AC,MATCH(VALUE(LEFT(B174,4)),组件分表!A:A,0))),"未找到"),"不匹配"))))</f>
        <v/>
      </c>
      <c r="U174" s="44"/>
      <c r="V174" s="44"/>
      <c r="W174" s="44" t="str">
        <f>IF(LEFT(B174,1)="1",IFERROR(IF(INDEX(单位卡分表!W:W,MATCH(B174,单位卡分表!A:A,0))=0,"",INDEX(单位卡分表!W:W,MATCH(B174,单位卡分表!A:A,0))),"未找到"),IF(LEFT(B174,1)="2",IFERROR(IF(INDEX(技能卡分表!W:W,MATCH(B174,技能卡分表!A:A,0))=0,"",INDEX(技能卡分表!W:W,MATCH(B174,技能卡分表!A:A,0))),"未找到"),IF(LEFT(B174,1)="3",IFERROR(IF(INDEX('永久加成分表（废弃）'!U:U,MATCH(B174,'永久加成分表（废弃）'!A:A,0))=0,"",INDEX('永久加成分表（废弃）'!U:U,MATCH(B174,'永久加成分表（废弃）'!A:A,0))),"未找到"),IF(LEFT(B174,1)="4",IFERROR(IF(INDEX("",MATCH(VALUE(LEFT(B174,4)),组件分表!A:A,0))=0,"",INDEX("",MATCH(VALUE(LEFT(B174,4)),组件分表!A:A,0))),"未找到"),"不匹配"))))</f>
        <v>未找到</v>
      </c>
      <c r="X174" s="44" t="str">
        <f>IF(LEFT(B174,1)="1",IFERROR(IF(INDEX(单位卡分表!X:X,MATCH(B174,单位卡分表!A:A,0))=0,"",INDEX(单位卡分表!X:X,MATCH(B174,单位卡分表!A:A,0))),"未找到"),IF(LEFT(B174,1)="2",IFERROR(IF(INDEX(技能卡分表!X:X,MATCH(B174,技能卡分表!A:A,0))=0,"",INDEX(技能卡分表!X:X,MATCH(B174,技能卡分表!A:A,0))),"未找到"),IF(LEFT(B174,1)="3",IFERROR(IF(INDEX('永久加成分表（废弃）'!V:V,MATCH(B174,'永久加成分表（废弃）'!A:A,0))=0,"",INDEX('永久加成分表（废弃）'!V:V,MATCH(B174,'永久加成分表（废弃）'!A:A,0))),"未找到"),IF(LEFT(B174,1)="4",IFERROR(IF(INDEX("",MATCH(VALUE(LEFT(B174,4)),组件分表!A:A,0))=0,"",INDEX("",MATCH(VALUE(LEFT(B174,4)),组件分表!A:A,0))),"未找到"),"不匹配"))))</f>
        <v>未找到</v>
      </c>
      <c r="Y174" s="44" t="str">
        <f>IF(LEFT(B174,1)="1",IFERROR(IF(INDEX(单位卡分表!Y:Y,MATCH(B174,单位卡分表!A:A,0))=0,"",INDEX(单位卡分表!Y:Y,MATCH(B174,单位卡分表!A:A,0))),"未找到"),IF(LEFT(B174,1)="2",IFERROR(IF(INDEX(技能卡分表!Y:Y,MATCH(B174,技能卡分表!A:A,0))=0,"",INDEX(技能卡分表!Y:Y,MATCH(B174,技能卡分表!A:A,0))),"未找到"),IF(LEFT(B174,1)="3",IFERROR(IF(INDEX('永久加成分表（废弃）'!W:W,MATCH(B174,'永久加成分表（废弃）'!A:A,0))=0,"",INDEX('永久加成分表（废弃）'!W:W,MATCH(B174,'永久加成分表（废弃）'!A:A,0))),"未找到"),IF(LEFT(B174,1)="4",IFERROR(IF(INDEX("",MATCH(VALUE(LEFT(B174,4)),组件分表!A:A,0))=0,"",INDEX("",MATCH(VALUE(LEFT(B174,4)),组件分表!A:A,0))),"未找到"),"不匹配"))))</f>
        <v>未找到</v>
      </c>
      <c r="Z174" s="44" t="str">
        <f>IF(LEFT(B174,1)="1",IFERROR(IF(INDEX("",MATCH(B174,单位卡分表!A:A,0))=0,"",INDEX("",MATCH(B174,单位卡分表!A:A,0))),"未找到"),IF(LEFT(B174,1)="2",IFERROR(IF(INDEX(技能卡分表!Z:Z,MATCH(B174,技能卡分表!A:A,0))=0,"",INDEX(技能卡分表!Z:Z,MATCH(B174,技能卡分表!A:A,0))),"未找到"),IF(LEFT(B174,1)="3",IFERROR(IF(INDEX('永久加成分表（废弃）'!X:X,MATCH(B174,'永久加成分表（废弃）'!A:A,0))=0,"",INDEX('永久加成分表（废弃）'!X:X,MATCH(B174,'永久加成分表（废弃）'!A:A,0))),"未找到"),IF(LEFT(B174,1)="4",IFERROR(IF(INDEX(组件分表!U:U,MATCH(VALUE(LEFT(B174,4)),组件分表!A:A,0))=0,"",INDEX(组件分表!U:U,MATCH(VALUE(LEFT(B174,4)),组件分表!A:A,0))),"未找到"),"不匹配"))))</f>
        <v/>
      </c>
      <c r="AA174" s="44" t="str">
        <f>IF(LEFT(B174,1)="1",IFERROR(IF(INDEX("",MATCH(B174,单位卡分表!A:A,0))=0,"",INDEX("",MATCH(B174,单位卡分表!A:A,0))),"未找到"),IF(LEFT(B174,1)="2",IFERROR(IF(INDEX(技能卡分表!AA:AA,MATCH(B174,技能卡分表!A:A,0))=0,"",INDEX(技能卡分表!AA:AA,MATCH(B174,技能卡分表!A:A,0))),"未找到"),IF(LEFT(B174,1)="3",IFERROR(IF(INDEX("",MATCH(B174,'永久加成分表（废弃）'!A:A,0))=0,"",INDEX("",MATCH(B174,'永久加成分表（废弃）'!A:A,0))),"未找到"),IF(LEFT(B174,1)="4",IFERROR(IF(INDEX("",MATCH(VALUE(LEFT(B174,4)),组件分表!A:A,0))=0,"",INDEX("",MATCH(VALUE(LEFT(B174,4)),组件分表!A:A,0))),"未找到"),"不匹配"))))</f>
        <v>未找到</v>
      </c>
      <c r="AB174" s="44">
        <f>IF(LEFT(B174,1)="1",IFERROR(INDEX(单位卡分表!I:I,MATCH(B174,单位卡分表!A:A,0)),"未找到"),IF(LEFT(B174,1)="2",IFERROR(INDEX(技能卡分表!I:I,MATCH(B174,技能卡分表!A:A,0)),"未找到"),IF(LEFT(B174,1)="3",IFERROR(INDEX('永久加成分表（废弃）'!I:I,MATCH(B174,'永久加成分表（废弃）'!A:A,0)),"未找到"),IF(LEFT(B174,1)="4",IFERROR(INDEX(组件分表!I:I,MATCH(VALUE(LEFT(B174,4)),组件分表!A:A,0)),"未找到"),"不匹配"))))</f>
        <v>3</v>
      </c>
      <c r="AC174" s="44">
        <f>IF(LEFT(B174,1)="1",IF(INDEX(单位卡分表!N:N,MATCH(B174,单位卡分表!A:A,0))=0,"",INDEX(单位卡分表!N:N,MATCH(B174,单位卡分表!A:A,0))),IF(AND(LEFT(B174,1)="4",C174=5),B174*100+1,""))</f>
        <v>4025501</v>
      </c>
    </row>
    <row r="175" spans="1:29">
      <c r="A175" s="44" t="str">
        <f>IF(卡牌数值表!D175=0,"",卡牌数值表!D175)</f>
        <v/>
      </c>
      <c r="B175" s="44" t="str">
        <f>卡牌数值表!C175</f>
        <v>40263</v>
      </c>
      <c r="C175" s="44">
        <f>IF(LEFT(B175,1)="1",IFERROR(INDEX(单位卡分表!C:C,MATCH(B175,单位卡分表!A:A,0)),"未找到"),IF(LEFT(B175,1)="2",IFERROR(INDEX(技能卡分表!C:C,MATCH(B175,技能卡分表!A:A,0)),"未找到"),IF(LEFT(B175,1)="3",IFERROR(INDEX('永久加成分表（废弃）'!C:C,MATCH(B175,'永久加成分表（废弃）'!A:A,0)),"未找到"),IF(LEFT(B175,1)="4",IFERROR(INDEX(组件分表!D:D,MATCH(VALUE(LEFT(B175,4)),组件分表!A:A,0)),"未找到"),"不匹配"))))</f>
        <v>5</v>
      </c>
      <c r="D175" s="44" t="str">
        <f>IF(LEFT(B175,1)="1",IFERROR(INDEX(单位卡分表!E:E,MATCH(B175,单位卡分表!A:A,0)),"未找到"),IF(LEFT(B175,1)="2",IFERROR(INDEX(技能卡分表!E:E,MATCH(B175,技能卡分表!A:A,0)),"未找到"),IF(LEFT(B175,1)="3",IFERROR(INDEX('永久加成分表（废弃）'!E:E,MATCH(B175,'永久加成分表（废弃）'!A:A,0)),"未找到"),IF(LEFT(B175,1)="4",IFERROR(IF(INDEX(组件分表!D:D,MATCH(VALUE(LEFT(B175,4)),组件分表!A:A,0))=5,"",INDEX(组件分表!Y:Y,MATCH(VALUE(LEFT(B175,4)),组件分表!A:A,0))),"未找到"),"不匹配"))))</f>
        <v/>
      </c>
      <c r="E175" s="44">
        <f t="shared" si="2"/>
        <v>263</v>
      </c>
      <c r="F175" s="44" t="str">
        <f>IF(LEFT(B175,1)="1",IFERROR(INDEX(单位卡分表!AL:AL,MATCH(B175,单位卡分表!A:A,0)),"未找到"),IF(LEFT(B175,1)="2",IFERROR(INDEX(技能卡分表!AJ:AJ,MATCH(B175,技能卡分表!A:A,0)),"未找到"),IF(LEFT(B175,1)="3",IFERROR(INDEX('永久加成分表（废弃）'!AC:AC,MATCH(B175,'永久加成分表（废弃）'!A:A,0)),"未找到"),IF(LEFT(B175,1)="4",IFERROR(IF(INDEX(组件分表!D:D,MATCH(VALUE(LEFT(B175,4)),组件分表!A:A,0))=5,"",INDEX(组件分表!Z:Z,MATCH(VALUE(LEFT(B175,4)),组件分表!A:A,0))),"未找到"),"不匹配"))))</f>
        <v/>
      </c>
      <c r="G175" s="44" t="str">
        <f>IF(LEFT($B175,1)="1",IFERROR(INDEX(单位卡分表!F:F,MATCH($B175,单位卡分表!A:A,0)),"未找到"),IF(LEFT($B175,1)="2",IFERROR(INDEX(技能卡分表!F:F,MATCH($B175,技能卡分表!A:A,0)),"未找到"),IF(LEFT($B175,1)="3",IFERROR(INDEX('永久加成分表（废弃）'!F:F,MATCH($B175,'永久加成分表（废弃）'!A:A,0)),"未找到"),IF(LEFT($B175,1)="4",IFERROR(IF(INDEX(组件分表!D:D,MATCH(VALUE(LEFT($B175,4)),组件分表!A:A,0))=5,"",INDEX(组件分表!AA:AA,MATCH(VALUE(LEFT($B175,4)),组件分表!A:A,0))),"未找到"),"不匹配"))))</f>
        <v/>
      </c>
      <c r="H175" s="44" t="str">
        <f>IF(LEFT($B175,1)="1",IFERROR(INDEX(单位卡分表!H:H,MATCH($B175,单位卡分表!A:A,0)),"未找到"),IF(LEFT($B175,1)="2",IFERROR(INDEX(技能卡分表!H:H,MATCH($B175,技能卡分表!A:A,0)),"未找到"),IF(LEFT($B175,1)="3",IFERROR(INDEX('永久加成分表（废弃）'!H:H,MATCH($B175,'永久加成分表（废弃）'!A:A,0)),"未找到"),IF(LEFT($B175,1)="4",RIGHT($B175,1),"不匹配"))))</f>
        <v>3</v>
      </c>
      <c r="I175" s="44">
        <f>卡牌数值表!J175</f>
        <v>9</v>
      </c>
      <c r="J175" s="44" t="str">
        <f>IF(卡牌数值表!L175=0,"",卡牌数值表!L175)</f>
        <v/>
      </c>
      <c r="K175" s="44" t="str">
        <f>IF(卡牌数值表!M175=0,"",卡牌数值表!M175)</f>
        <v/>
      </c>
      <c r="L175" s="44" t="str">
        <f>IF(卡牌数值表!N175=0,"",卡牌数值表!N175)</f>
        <v/>
      </c>
      <c r="M175" s="44" t="str">
        <f>IF(卡牌数值表!O175=0,"",卡牌数值表!O175)</f>
        <v/>
      </c>
      <c r="N175" s="44" t="str">
        <f>IF(卡牌数值表!P175=0,"",卡牌数值表!P175)</f>
        <v/>
      </c>
      <c r="O175" s="44" t="str">
        <f>IF(卡牌数值表!Q175=0,"",卡牌数值表!Q175)</f>
        <v/>
      </c>
      <c r="P175" s="44" t="str">
        <f>IF(卡牌数值表!R175=0,"",卡牌数值表!R175)</f>
        <v/>
      </c>
      <c r="Q175" s="44" t="str">
        <f>IF(卡牌数值表!S175=0,"",卡牌数值表!S175)</f>
        <v/>
      </c>
      <c r="R175" s="44" t="str">
        <f>IF(OR(LEFT(B175,1)="1",LEFT(B175,1)="2"),卡牌数值表!H175,IF(AND(LEFT(B175,1)="4",C175&lt;&gt;5),卡牌数值表!H175,IF(LEFT(B175,1)="4","","")))</f>
        <v/>
      </c>
      <c r="S175" s="44" t="str">
        <f>IF(LEFT(B175,1)="1",IFERROR(INDEX(单位卡分表!K:K,MATCH(B175,单位卡分表!A:A,0)),"未找到"),IF(LEFT(B175,1)="2",IFERROR(INDEX(技能卡分表!K:K,MATCH(B175,技能卡分表!A:A,0)),"未找到"),IF(LEFT(B175,1)="3",IFERROR(INDEX('永久加成分表（废弃）'!K:K,MATCH(B175,'永久加成分表（废弃）'!A:A,0)),"未找到"),IF(LEFT(B175,1)="4",IFERROR(IF(INDEX(组件分表!D:D,MATCH(VALUE(LEFT(B175,4)),组件分表!A:A,0))=5,"",INDEX(组件分表!AB:AB,MATCH(VALUE(LEFT(B175,4)),组件分表!A:A,0))),"未找到"),"不匹配"))))</f>
        <v/>
      </c>
      <c r="T175" s="44" t="str">
        <f>IF(LEFT(B175,1)="1",IFERROR(INDEX(单位卡分表!L:L,MATCH(B175,单位卡分表!A:A,0)),"未找到"),IF(LEFT(B175,1)="2",IFERROR(INDEX(技能卡分表!L:L,MATCH(B175,技能卡分表!A:A,0)),"未找到"),IF(LEFT(B175,1)="3",IFERROR(INDEX('永久加成分表（废弃）'!L:L,MATCH(B175,'永久加成分表（废弃）'!A:A,0)),"未找到"),IF(LEFT(B175,1)="4",IFERROR(IF(INDEX(组件分表!D:D,MATCH(VALUE(LEFT(B175,4)),组件分表!A:A,0))=5,"",INDEX(组件分表!AC:AC,MATCH(VALUE(LEFT(B175,4)),组件分表!A:A,0))),"未找到"),"不匹配"))))</f>
        <v/>
      </c>
      <c r="U175" s="44"/>
      <c r="V175" s="44"/>
      <c r="W175" s="44" t="str">
        <f>IF(LEFT(B175,1)="1",IFERROR(IF(INDEX(单位卡分表!W:W,MATCH(B175,单位卡分表!A:A,0))=0,"",INDEX(单位卡分表!W:W,MATCH(B175,单位卡分表!A:A,0))),"未找到"),IF(LEFT(B175,1)="2",IFERROR(IF(INDEX(技能卡分表!W:W,MATCH(B175,技能卡分表!A:A,0))=0,"",INDEX(技能卡分表!W:W,MATCH(B175,技能卡分表!A:A,0))),"未找到"),IF(LEFT(B175,1)="3",IFERROR(IF(INDEX('永久加成分表（废弃）'!U:U,MATCH(B175,'永久加成分表（废弃）'!A:A,0))=0,"",INDEX('永久加成分表（废弃）'!U:U,MATCH(B175,'永久加成分表（废弃）'!A:A,0))),"未找到"),IF(LEFT(B175,1)="4",IFERROR(IF(INDEX("",MATCH(VALUE(LEFT(B175,4)),组件分表!A:A,0))=0,"",INDEX("",MATCH(VALUE(LEFT(B175,4)),组件分表!A:A,0))),"未找到"),"不匹配"))))</f>
        <v>未找到</v>
      </c>
      <c r="X175" s="44" t="str">
        <f>IF(LEFT(B175,1)="1",IFERROR(IF(INDEX(单位卡分表!X:X,MATCH(B175,单位卡分表!A:A,0))=0,"",INDEX(单位卡分表!X:X,MATCH(B175,单位卡分表!A:A,0))),"未找到"),IF(LEFT(B175,1)="2",IFERROR(IF(INDEX(技能卡分表!X:X,MATCH(B175,技能卡分表!A:A,0))=0,"",INDEX(技能卡分表!X:X,MATCH(B175,技能卡分表!A:A,0))),"未找到"),IF(LEFT(B175,1)="3",IFERROR(IF(INDEX('永久加成分表（废弃）'!V:V,MATCH(B175,'永久加成分表（废弃）'!A:A,0))=0,"",INDEX('永久加成分表（废弃）'!V:V,MATCH(B175,'永久加成分表（废弃）'!A:A,0))),"未找到"),IF(LEFT(B175,1)="4",IFERROR(IF(INDEX("",MATCH(VALUE(LEFT(B175,4)),组件分表!A:A,0))=0,"",INDEX("",MATCH(VALUE(LEFT(B175,4)),组件分表!A:A,0))),"未找到"),"不匹配"))))</f>
        <v>未找到</v>
      </c>
      <c r="Y175" s="44" t="str">
        <f>IF(LEFT(B175,1)="1",IFERROR(IF(INDEX(单位卡分表!Y:Y,MATCH(B175,单位卡分表!A:A,0))=0,"",INDEX(单位卡分表!Y:Y,MATCH(B175,单位卡分表!A:A,0))),"未找到"),IF(LEFT(B175,1)="2",IFERROR(IF(INDEX(技能卡分表!Y:Y,MATCH(B175,技能卡分表!A:A,0))=0,"",INDEX(技能卡分表!Y:Y,MATCH(B175,技能卡分表!A:A,0))),"未找到"),IF(LEFT(B175,1)="3",IFERROR(IF(INDEX('永久加成分表（废弃）'!W:W,MATCH(B175,'永久加成分表（废弃）'!A:A,0))=0,"",INDEX('永久加成分表（废弃）'!W:W,MATCH(B175,'永久加成分表（废弃）'!A:A,0))),"未找到"),IF(LEFT(B175,1)="4",IFERROR(IF(INDEX("",MATCH(VALUE(LEFT(B175,4)),组件分表!A:A,0))=0,"",INDEX("",MATCH(VALUE(LEFT(B175,4)),组件分表!A:A,0))),"未找到"),"不匹配"))))</f>
        <v>未找到</v>
      </c>
      <c r="Z175" s="44" t="str">
        <f>IF(LEFT(B175,1)="1",IFERROR(IF(INDEX("",MATCH(B175,单位卡分表!A:A,0))=0,"",INDEX("",MATCH(B175,单位卡分表!A:A,0))),"未找到"),IF(LEFT(B175,1)="2",IFERROR(IF(INDEX(技能卡分表!Z:Z,MATCH(B175,技能卡分表!A:A,0))=0,"",INDEX(技能卡分表!Z:Z,MATCH(B175,技能卡分表!A:A,0))),"未找到"),IF(LEFT(B175,1)="3",IFERROR(IF(INDEX('永久加成分表（废弃）'!X:X,MATCH(B175,'永久加成分表（废弃）'!A:A,0))=0,"",INDEX('永久加成分表（废弃）'!X:X,MATCH(B175,'永久加成分表（废弃）'!A:A,0))),"未找到"),IF(LEFT(B175,1)="4",IFERROR(IF(INDEX(组件分表!U:U,MATCH(VALUE(LEFT(B175,4)),组件分表!A:A,0))=0,"",INDEX(组件分表!U:U,MATCH(VALUE(LEFT(B175,4)),组件分表!A:A,0))),"未找到"),"不匹配"))))</f>
        <v/>
      </c>
      <c r="AA175" s="44" t="str">
        <f>IF(LEFT(B175,1)="1",IFERROR(IF(INDEX("",MATCH(B175,单位卡分表!A:A,0))=0,"",INDEX("",MATCH(B175,单位卡分表!A:A,0))),"未找到"),IF(LEFT(B175,1)="2",IFERROR(IF(INDEX(技能卡分表!AA:AA,MATCH(B175,技能卡分表!A:A,0))=0,"",INDEX(技能卡分表!AA:AA,MATCH(B175,技能卡分表!A:A,0))),"未找到"),IF(LEFT(B175,1)="3",IFERROR(IF(INDEX("",MATCH(B175,'永久加成分表（废弃）'!A:A,0))=0,"",INDEX("",MATCH(B175,'永久加成分表（废弃）'!A:A,0))),"未找到"),IF(LEFT(B175,1)="4",IFERROR(IF(INDEX("",MATCH(VALUE(LEFT(B175,4)),组件分表!A:A,0))=0,"",INDEX("",MATCH(VALUE(LEFT(B175,4)),组件分表!A:A,0))),"未找到"),"不匹配"))))</f>
        <v>未找到</v>
      </c>
      <c r="AB175" s="44">
        <f>IF(LEFT(B175,1)="1",IFERROR(INDEX(单位卡分表!I:I,MATCH(B175,单位卡分表!A:A,0)),"未找到"),IF(LEFT(B175,1)="2",IFERROR(INDEX(技能卡分表!I:I,MATCH(B175,技能卡分表!A:A,0)),"未找到"),IF(LEFT(B175,1)="3",IFERROR(INDEX('永久加成分表（废弃）'!I:I,MATCH(B175,'永久加成分表（废弃）'!A:A,0)),"未找到"),IF(LEFT(B175,1)="4",IFERROR(INDEX(组件分表!I:I,MATCH(VALUE(LEFT(B175,4)),组件分表!A:A,0)),"未找到"),"不匹配"))))</f>
        <v>3</v>
      </c>
      <c r="AC175" s="44">
        <f>IF(LEFT(B175,1)="1",IF(INDEX(单位卡分表!N:N,MATCH(B175,单位卡分表!A:A,0))=0,"",INDEX(单位卡分表!N:N,MATCH(B175,单位卡分表!A:A,0))),IF(AND(LEFT(B175,1)="4",C175=5),B175*100+1,""))</f>
        <v>4026301</v>
      </c>
    </row>
    <row r="176" spans="1:29">
      <c r="A176" s="44" t="str">
        <f>IF(卡牌数值表!D176=0,"",卡牌数值表!D176)</f>
        <v/>
      </c>
      <c r="B176" s="44" t="str">
        <f>卡牌数值表!C176</f>
        <v>40274</v>
      </c>
      <c r="C176" s="44">
        <f>IF(LEFT(B176,1)="1",IFERROR(INDEX(单位卡分表!C:C,MATCH(B176,单位卡分表!A:A,0)),"未找到"),IF(LEFT(B176,1)="2",IFERROR(INDEX(技能卡分表!C:C,MATCH(B176,技能卡分表!A:A,0)),"未找到"),IF(LEFT(B176,1)="3",IFERROR(INDEX('永久加成分表（废弃）'!C:C,MATCH(B176,'永久加成分表（废弃）'!A:A,0)),"未找到"),IF(LEFT(B176,1)="4",IFERROR(INDEX(组件分表!D:D,MATCH(VALUE(LEFT(B176,4)),组件分表!A:A,0)),"未找到"),"不匹配"))))</f>
        <v>5</v>
      </c>
      <c r="D176" s="44" t="str">
        <f>IF(LEFT(B176,1)="1",IFERROR(INDEX(单位卡分表!E:E,MATCH(B176,单位卡分表!A:A,0)),"未找到"),IF(LEFT(B176,1)="2",IFERROR(INDEX(技能卡分表!E:E,MATCH(B176,技能卡分表!A:A,0)),"未找到"),IF(LEFT(B176,1)="3",IFERROR(INDEX('永久加成分表（废弃）'!E:E,MATCH(B176,'永久加成分表（废弃）'!A:A,0)),"未找到"),IF(LEFT(B176,1)="4",IFERROR(IF(INDEX(组件分表!D:D,MATCH(VALUE(LEFT(B176,4)),组件分表!A:A,0))=5,"",INDEX(组件分表!Y:Y,MATCH(VALUE(LEFT(B176,4)),组件分表!A:A,0))),"未找到"),"不匹配"))))</f>
        <v/>
      </c>
      <c r="E176" s="44">
        <f t="shared" si="2"/>
        <v>274</v>
      </c>
      <c r="F176" s="44" t="str">
        <f>IF(LEFT(B176,1)="1",IFERROR(INDEX(单位卡分表!AL:AL,MATCH(B176,单位卡分表!A:A,0)),"未找到"),IF(LEFT(B176,1)="2",IFERROR(INDEX(技能卡分表!AJ:AJ,MATCH(B176,技能卡分表!A:A,0)),"未找到"),IF(LEFT(B176,1)="3",IFERROR(INDEX('永久加成分表（废弃）'!AC:AC,MATCH(B176,'永久加成分表（废弃）'!A:A,0)),"未找到"),IF(LEFT(B176,1)="4",IFERROR(IF(INDEX(组件分表!D:D,MATCH(VALUE(LEFT(B176,4)),组件分表!A:A,0))=5,"",INDEX(组件分表!Z:Z,MATCH(VALUE(LEFT(B176,4)),组件分表!A:A,0))),"未找到"),"不匹配"))))</f>
        <v/>
      </c>
      <c r="G176" s="44" t="str">
        <f>IF(LEFT($B176,1)="1",IFERROR(INDEX(单位卡分表!F:F,MATCH($B176,单位卡分表!A:A,0)),"未找到"),IF(LEFT($B176,1)="2",IFERROR(INDEX(技能卡分表!F:F,MATCH($B176,技能卡分表!A:A,0)),"未找到"),IF(LEFT($B176,1)="3",IFERROR(INDEX('永久加成分表（废弃）'!F:F,MATCH($B176,'永久加成分表（废弃）'!A:A,0)),"未找到"),IF(LEFT($B176,1)="4",IFERROR(IF(INDEX(组件分表!D:D,MATCH(VALUE(LEFT($B176,4)),组件分表!A:A,0))=5,"",INDEX(组件分表!AA:AA,MATCH(VALUE(LEFT($B176,4)),组件分表!A:A,0))),"未找到"),"不匹配"))))</f>
        <v/>
      </c>
      <c r="H176" s="44" t="str">
        <f>IF(LEFT($B176,1)="1",IFERROR(INDEX(单位卡分表!H:H,MATCH($B176,单位卡分表!A:A,0)),"未找到"),IF(LEFT($B176,1)="2",IFERROR(INDEX(技能卡分表!H:H,MATCH($B176,技能卡分表!A:A,0)),"未找到"),IF(LEFT($B176,1)="3",IFERROR(INDEX('永久加成分表（废弃）'!H:H,MATCH($B176,'永久加成分表（废弃）'!A:A,0)),"未找到"),IF(LEFT($B176,1)="4",RIGHT($B176,1),"不匹配"))))</f>
        <v>4</v>
      </c>
      <c r="I176" s="44">
        <f>卡牌数值表!J176</f>
        <v>12</v>
      </c>
      <c r="J176" s="44" t="str">
        <f>IF(卡牌数值表!L176=0,"",卡牌数值表!L176)</f>
        <v/>
      </c>
      <c r="K176" s="44" t="str">
        <f>IF(卡牌数值表!M176=0,"",卡牌数值表!M176)</f>
        <v/>
      </c>
      <c r="L176" s="44" t="str">
        <f>IF(卡牌数值表!N176=0,"",卡牌数值表!N176)</f>
        <v/>
      </c>
      <c r="M176" s="44" t="str">
        <f>IF(卡牌数值表!O176=0,"",卡牌数值表!O176)</f>
        <v/>
      </c>
      <c r="N176" s="44" t="str">
        <f>IF(卡牌数值表!P176=0,"",卡牌数值表!P176)</f>
        <v/>
      </c>
      <c r="O176" s="44" t="str">
        <f>IF(卡牌数值表!Q176=0,"",卡牌数值表!Q176)</f>
        <v/>
      </c>
      <c r="P176" s="44" t="str">
        <f>IF(卡牌数值表!R176=0,"",卡牌数值表!R176)</f>
        <v/>
      </c>
      <c r="Q176" s="44" t="str">
        <f>IF(卡牌数值表!S176=0,"",卡牌数值表!S176)</f>
        <v/>
      </c>
      <c r="R176" s="44" t="str">
        <f>IF(OR(LEFT(B176,1)="1",LEFT(B176,1)="2"),卡牌数值表!H176,IF(AND(LEFT(B176,1)="4",C176&lt;&gt;5),卡牌数值表!H176,IF(LEFT(B176,1)="4","","")))</f>
        <v/>
      </c>
      <c r="S176" s="44" t="str">
        <f>IF(LEFT(B176,1)="1",IFERROR(INDEX(单位卡分表!K:K,MATCH(B176,单位卡分表!A:A,0)),"未找到"),IF(LEFT(B176,1)="2",IFERROR(INDEX(技能卡分表!K:K,MATCH(B176,技能卡分表!A:A,0)),"未找到"),IF(LEFT(B176,1)="3",IFERROR(INDEX('永久加成分表（废弃）'!K:K,MATCH(B176,'永久加成分表（废弃）'!A:A,0)),"未找到"),IF(LEFT(B176,1)="4",IFERROR(IF(INDEX(组件分表!D:D,MATCH(VALUE(LEFT(B176,4)),组件分表!A:A,0))=5,"",INDEX(组件分表!AB:AB,MATCH(VALUE(LEFT(B176,4)),组件分表!A:A,0))),"未找到"),"不匹配"))))</f>
        <v/>
      </c>
      <c r="T176" s="44" t="str">
        <f>IF(LEFT(B176,1)="1",IFERROR(INDEX(单位卡分表!L:L,MATCH(B176,单位卡分表!A:A,0)),"未找到"),IF(LEFT(B176,1)="2",IFERROR(INDEX(技能卡分表!L:L,MATCH(B176,技能卡分表!A:A,0)),"未找到"),IF(LEFT(B176,1)="3",IFERROR(INDEX('永久加成分表（废弃）'!L:L,MATCH(B176,'永久加成分表（废弃）'!A:A,0)),"未找到"),IF(LEFT(B176,1)="4",IFERROR(IF(INDEX(组件分表!D:D,MATCH(VALUE(LEFT(B176,4)),组件分表!A:A,0))=5,"",INDEX(组件分表!AC:AC,MATCH(VALUE(LEFT(B176,4)),组件分表!A:A,0))),"未找到"),"不匹配"))))</f>
        <v/>
      </c>
      <c r="U176" s="44"/>
      <c r="V176" s="44"/>
      <c r="W176" s="44" t="str">
        <f>IF(LEFT(B176,1)="1",IFERROR(IF(INDEX(单位卡分表!W:W,MATCH(B176,单位卡分表!A:A,0))=0,"",INDEX(单位卡分表!W:W,MATCH(B176,单位卡分表!A:A,0))),"未找到"),IF(LEFT(B176,1)="2",IFERROR(IF(INDEX(技能卡分表!W:W,MATCH(B176,技能卡分表!A:A,0))=0,"",INDEX(技能卡分表!W:W,MATCH(B176,技能卡分表!A:A,0))),"未找到"),IF(LEFT(B176,1)="3",IFERROR(IF(INDEX('永久加成分表（废弃）'!U:U,MATCH(B176,'永久加成分表（废弃）'!A:A,0))=0,"",INDEX('永久加成分表（废弃）'!U:U,MATCH(B176,'永久加成分表（废弃）'!A:A,0))),"未找到"),IF(LEFT(B176,1)="4",IFERROR(IF(INDEX("",MATCH(VALUE(LEFT(B176,4)),组件分表!A:A,0))=0,"",INDEX("",MATCH(VALUE(LEFT(B176,4)),组件分表!A:A,0))),"未找到"),"不匹配"))))</f>
        <v>未找到</v>
      </c>
      <c r="X176" s="44" t="str">
        <f>IF(LEFT(B176,1)="1",IFERROR(IF(INDEX(单位卡分表!X:X,MATCH(B176,单位卡分表!A:A,0))=0,"",INDEX(单位卡分表!X:X,MATCH(B176,单位卡分表!A:A,0))),"未找到"),IF(LEFT(B176,1)="2",IFERROR(IF(INDEX(技能卡分表!X:X,MATCH(B176,技能卡分表!A:A,0))=0,"",INDEX(技能卡分表!X:X,MATCH(B176,技能卡分表!A:A,0))),"未找到"),IF(LEFT(B176,1)="3",IFERROR(IF(INDEX('永久加成分表（废弃）'!V:V,MATCH(B176,'永久加成分表（废弃）'!A:A,0))=0,"",INDEX('永久加成分表（废弃）'!V:V,MATCH(B176,'永久加成分表（废弃）'!A:A,0))),"未找到"),IF(LEFT(B176,1)="4",IFERROR(IF(INDEX("",MATCH(VALUE(LEFT(B176,4)),组件分表!A:A,0))=0,"",INDEX("",MATCH(VALUE(LEFT(B176,4)),组件分表!A:A,0))),"未找到"),"不匹配"))))</f>
        <v>未找到</v>
      </c>
      <c r="Y176" s="44" t="str">
        <f>IF(LEFT(B176,1)="1",IFERROR(IF(INDEX(单位卡分表!Y:Y,MATCH(B176,单位卡分表!A:A,0))=0,"",INDEX(单位卡分表!Y:Y,MATCH(B176,单位卡分表!A:A,0))),"未找到"),IF(LEFT(B176,1)="2",IFERROR(IF(INDEX(技能卡分表!Y:Y,MATCH(B176,技能卡分表!A:A,0))=0,"",INDEX(技能卡分表!Y:Y,MATCH(B176,技能卡分表!A:A,0))),"未找到"),IF(LEFT(B176,1)="3",IFERROR(IF(INDEX('永久加成分表（废弃）'!W:W,MATCH(B176,'永久加成分表（废弃）'!A:A,0))=0,"",INDEX('永久加成分表（废弃）'!W:W,MATCH(B176,'永久加成分表（废弃）'!A:A,0))),"未找到"),IF(LEFT(B176,1)="4",IFERROR(IF(INDEX("",MATCH(VALUE(LEFT(B176,4)),组件分表!A:A,0))=0,"",INDEX("",MATCH(VALUE(LEFT(B176,4)),组件分表!A:A,0))),"未找到"),"不匹配"))))</f>
        <v>未找到</v>
      </c>
      <c r="Z176" s="44" t="str">
        <f>IF(LEFT(B176,1)="1",IFERROR(IF(INDEX("",MATCH(B176,单位卡分表!A:A,0))=0,"",INDEX("",MATCH(B176,单位卡分表!A:A,0))),"未找到"),IF(LEFT(B176,1)="2",IFERROR(IF(INDEX(技能卡分表!Z:Z,MATCH(B176,技能卡分表!A:A,0))=0,"",INDEX(技能卡分表!Z:Z,MATCH(B176,技能卡分表!A:A,0))),"未找到"),IF(LEFT(B176,1)="3",IFERROR(IF(INDEX('永久加成分表（废弃）'!X:X,MATCH(B176,'永久加成分表（废弃）'!A:A,0))=0,"",INDEX('永久加成分表（废弃）'!X:X,MATCH(B176,'永久加成分表（废弃）'!A:A,0))),"未找到"),IF(LEFT(B176,1)="4",IFERROR(IF(INDEX(组件分表!U:U,MATCH(VALUE(LEFT(B176,4)),组件分表!A:A,0))=0,"",INDEX(组件分表!U:U,MATCH(VALUE(LEFT(B176,4)),组件分表!A:A,0))),"未找到"),"不匹配"))))</f>
        <v/>
      </c>
      <c r="AA176" s="44" t="str">
        <f>IF(LEFT(B176,1)="1",IFERROR(IF(INDEX("",MATCH(B176,单位卡分表!A:A,0))=0,"",INDEX("",MATCH(B176,单位卡分表!A:A,0))),"未找到"),IF(LEFT(B176,1)="2",IFERROR(IF(INDEX(技能卡分表!AA:AA,MATCH(B176,技能卡分表!A:A,0))=0,"",INDEX(技能卡分表!AA:AA,MATCH(B176,技能卡分表!A:A,0))),"未找到"),IF(LEFT(B176,1)="3",IFERROR(IF(INDEX("",MATCH(B176,'永久加成分表（废弃）'!A:A,0))=0,"",INDEX("",MATCH(B176,'永久加成分表（废弃）'!A:A,0))),"未找到"),IF(LEFT(B176,1)="4",IFERROR(IF(INDEX("",MATCH(VALUE(LEFT(B176,4)),组件分表!A:A,0))=0,"",INDEX("",MATCH(VALUE(LEFT(B176,4)),组件分表!A:A,0))),"未找到"),"不匹配"))))</f>
        <v>未找到</v>
      </c>
      <c r="AB176" s="44">
        <f>IF(LEFT(B176,1)="1",IFERROR(INDEX(单位卡分表!I:I,MATCH(B176,单位卡分表!A:A,0)),"未找到"),IF(LEFT(B176,1)="2",IFERROR(INDEX(技能卡分表!I:I,MATCH(B176,技能卡分表!A:A,0)),"未找到"),IF(LEFT(B176,1)="3",IFERROR(INDEX('永久加成分表（废弃）'!I:I,MATCH(B176,'永久加成分表（废弃）'!A:A,0)),"未找到"),IF(LEFT(B176,1)="4",IFERROR(INDEX(组件分表!I:I,MATCH(VALUE(LEFT(B176,4)),组件分表!A:A,0)),"未找到"),"不匹配"))))</f>
        <v>3</v>
      </c>
      <c r="AC176" s="44">
        <f>IF(LEFT(B176,1)="1",IF(INDEX(单位卡分表!N:N,MATCH(B176,单位卡分表!A:A,0))=0,"",INDEX(单位卡分表!N:N,MATCH(B176,单位卡分表!A:A,0))),IF(AND(LEFT(B176,1)="4",C176=5),B176*100+1,""))</f>
        <v>4027401</v>
      </c>
    </row>
    <row r="177" spans="1:29">
      <c r="A177" s="44" t="str">
        <f>IF(卡牌数值表!D177=0,"",卡牌数值表!D177)</f>
        <v/>
      </c>
      <c r="B177" s="44">
        <f>卡牌数值表!C177</f>
        <v>40283</v>
      </c>
      <c r="C177" s="44">
        <f>IF(LEFT(B177,1)="1",IFERROR(INDEX(单位卡分表!C:C,MATCH(B177,单位卡分表!A:A,0)),"未找到"),IF(LEFT(B177,1)="2",IFERROR(INDEX(技能卡分表!C:C,MATCH(B177,技能卡分表!A:A,0)),"未找到"),IF(LEFT(B177,1)="3",IFERROR(INDEX('永久加成分表（废弃）'!C:C,MATCH(B177,'永久加成分表（废弃）'!A:A,0)),"未找到"),IF(LEFT(B177,1)="4",IFERROR(INDEX(组件分表!D:D,MATCH(VALUE(LEFT(B177,4)),组件分表!A:A,0)),"未找到"),"不匹配"))))</f>
        <v>5</v>
      </c>
      <c r="D177" s="44" t="str">
        <f>IF(LEFT(B177,1)="1",IFERROR(INDEX(单位卡分表!E:E,MATCH(B177,单位卡分表!A:A,0)),"未找到"),IF(LEFT(B177,1)="2",IFERROR(INDEX(技能卡分表!E:E,MATCH(B177,技能卡分表!A:A,0)),"未找到"),IF(LEFT(B177,1)="3",IFERROR(INDEX('永久加成分表（废弃）'!E:E,MATCH(B177,'永久加成分表（废弃）'!A:A,0)),"未找到"),IF(LEFT(B177,1)="4",IFERROR(IF(INDEX(组件分表!D:D,MATCH(VALUE(LEFT(B177,4)),组件分表!A:A,0))=5,"",INDEX(组件分表!Y:Y,MATCH(VALUE(LEFT(B177,4)),组件分表!A:A,0))),"未找到"),"不匹配"))))</f>
        <v/>
      </c>
      <c r="E177" s="44">
        <f t="shared" si="2"/>
        <v>283</v>
      </c>
      <c r="F177" s="44" t="str">
        <f>IF(LEFT(B177,1)="1",IFERROR(INDEX(单位卡分表!AL:AL,MATCH(B177,单位卡分表!A:A,0)),"未找到"),IF(LEFT(B177,1)="2",IFERROR(INDEX(技能卡分表!AJ:AJ,MATCH(B177,技能卡分表!A:A,0)),"未找到"),IF(LEFT(B177,1)="3",IFERROR(INDEX('永久加成分表（废弃）'!AC:AC,MATCH(B177,'永久加成分表（废弃）'!A:A,0)),"未找到"),IF(LEFT(B177,1)="4",IFERROR(IF(INDEX(组件分表!D:D,MATCH(VALUE(LEFT(B177,4)),组件分表!A:A,0))=5,"",INDEX(组件分表!Z:Z,MATCH(VALUE(LEFT(B177,4)),组件分表!A:A,0))),"未找到"),"不匹配"))))</f>
        <v/>
      </c>
      <c r="G177" s="44" t="str">
        <f>IF(LEFT($B177,1)="1",IFERROR(INDEX(单位卡分表!F:F,MATCH($B177,单位卡分表!A:A,0)),"未找到"),IF(LEFT($B177,1)="2",IFERROR(INDEX(技能卡分表!F:F,MATCH($B177,技能卡分表!A:A,0)),"未找到"),IF(LEFT($B177,1)="3",IFERROR(INDEX('永久加成分表（废弃）'!F:F,MATCH($B177,'永久加成分表（废弃）'!A:A,0)),"未找到"),IF(LEFT($B177,1)="4",IFERROR(IF(INDEX(组件分表!D:D,MATCH(VALUE(LEFT($B177,4)),组件分表!A:A,0))=5,"",INDEX(组件分表!AA:AA,MATCH(VALUE(LEFT($B177,4)),组件分表!A:A,0))),"未找到"),"不匹配"))))</f>
        <v/>
      </c>
      <c r="H177" s="44" t="str">
        <f>IF(LEFT($B177,1)="1",IFERROR(INDEX(单位卡分表!H:H,MATCH($B177,单位卡分表!A:A,0)),"未找到"),IF(LEFT($B177,1)="2",IFERROR(INDEX(技能卡分表!H:H,MATCH($B177,技能卡分表!A:A,0)),"未找到"),IF(LEFT($B177,1)="3",IFERROR(INDEX('永久加成分表（废弃）'!H:H,MATCH($B177,'永久加成分表（废弃）'!A:A,0)),"未找到"),IF(LEFT($B177,1)="4",RIGHT($B177,1),"不匹配"))))</f>
        <v>3</v>
      </c>
      <c r="I177" s="44">
        <f>卡牌数值表!J177</f>
        <v>9</v>
      </c>
      <c r="J177" s="44" t="str">
        <f>IF(卡牌数值表!L177=0,"",卡牌数值表!L177)</f>
        <v/>
      </c>
      <c r="K177" s="44" t="str">
        <f>IF(卡牌数值表!M177=0,"",卡牌数值表!M177)</f>
        <v/>
      </c>
      <c r="L177" s="44" t="str">
        <f>IF(卡牌数值表!N177=0,"",卡牌数值表!N177)</f>
        <v/>
      </c>
      <c r="M177" s="44" t="str">
        <f>IF(卡牌数值表!O177=0,"",卡牌数值表!O177)</f>
        <v/>
      </c>
      <c r="N177" s="44" t="str">
        <f>IF(卡牌数值表!P177=0,"",卡牌数值表!P177)</f>
        <v/>
      </c>
      <c r="O177" s="44" t="str">
        <f>IF(卡牌数值表!Q177=0,"",卡牌数值表!Q177)</f>
        <v/>
      </c>
      <c r="P177" s="44" t="str">
        <f>IF(卡牌数值表!R177=0,"",卡牌数值表!R177)</f>
        <v/>
      </c>
      <c r="Q177" s="44" t="str">
        <f>IF(卡牌数值表!S177=0,"",卡牌数值表!S177)</f>
        <v/>
      </c>
      <c r="R177" s="44" t="str">
        <f>IF(OR(LEFT(B177,1)="1",LEFT(B177,1)="2"),卡牌数值表!H177,IF(AND(LEFT(B177,1)="4",C177&lt;&gt;5),卡牌数值表!H177,IF(LEFT(B177,1)="4","","")))</f>
        <v/>
      </c>
      <c r="S177" s="44" t="str">
        <f>IF(LEFT(B177,1)="1",IFERROR(INDEX(单位卡分表!K:K,MATCH(B177,单位卡分表!A:A,0)),"未找到"),IF(LEFT(B177,1)="2",IFERROR(INDEX(技能卡分表!K:K,MATCH(B177,技能卡分表!A:A,0)),"未找到"),IF(LEFT(B177,1)="3",IFERROR(INDEX('永久加成分表（废弃）'!K:K,MATCH(B177,'永久加成分表（废弃）'!A:A,0)),"未找到"),IF(LEFT(B177,1)="4",IFERROR(IF(INDEX(组件分表!D:D,MATCH(VALUE(LEFT(B177,4)),组件分表!A:A,0))=5,"",INDEX(组件分表!AB:AB,MATCH(VALUE(LEFT(B177,4)),组件分表!A:A,0))),"未找到"),"不匹配"))))</f>
        <v/>
      </c>
      <c r="T177" s="44" t="str">
        <f>IF(LEFT(B177,1)="1",IFERROR(INDEX(单位卡分表!L:L,MATCH(B177,单位卡分表!A:A,0)),"未找到"),IF(LEFT(B177,1)="2",IFERROR(INDEX(技能卡分表!L:L,MATCH(B177,技能卡分表!A:A,0)),"未找到"),IF(LEFT(B177,1)="3",IFERROR(INDEX('永久加成分表（废弃）'!L:L,MATCH(B177,'永久加成分表（废弃）'!A:A,0)),"未找到"),IF(LEFT(B177,1)="4",IFERROR(IF(INDEX(组件分表!D:D,MATCH(VALUE(LEFT(B177,4)),组件分表!A:A,0))=5,"",INDEX(组件分表!AC:AC,MATCH(VALUE(LEFT(B177,4)),组件分表!A:A,0))),"未找到"),"不匹配"))))</f>
        <v/>
      </c>
      <c r="U177" s="44"/>
      <c r="V177" s="44"/>
      <c r="W177" s="44" t="str">
        <f>IF(LEFT(B177,1)="1",IFERROR(IF(INDEX(单位卡分表!W:W,MATCH(B177,单位卡分表!A:A,0))=0,"",INDEX(单位卡分表!W:W,MATCH(B177,单位卡分表!A:A,0))),"未找到"),IF(LEFT(B177,1)="2",IFERROR(IF(INDEX(技能卡分表!W:W,MATCH(B177,技能卡分表!A:A,0))=0,"",INDEX(技能卡分表!W:W,MATCH(B177,技能卡分表!A:A,0))),"未找到"),IF(LEFT(B177,1)="3",IFERROR(IF(INDEX('永久加成分表（废弃）'!U:U,MATCH(B177,'永久加成分表（废弃）'!A:A,0))=0,"",INDEX('永久加成分表（废弃）'!U:U,MATCH(B177,'永久加成分表（废弃）'!A:A,0))),"未找到"),IF(LEFT(B177,1)="4",IFERROR(IF(INDEX("",MATCH(VALUE(LEFT(B177,4)),组件分表!A:A,0))=0,"",INDEX("",MATCH(VALUE(LEFT(B177,4)),组件分表!A:A,0))),"未找到"),"不匹配"))))</f>
        <v>未找到</v>
      </c>
      <c r="X177" s="44" t="str">
        <f>IF(LEFT(B177,1)="1",IFERROR(IF(INDEX(单位卡分表!X:X,MATCH(B177,单位卡分表!A:A,0))=0,"",INDEX(单位卡分表!X:X,MATCH(B177,单位卡分表!A:A,0))),"未找到"),IF(LEFT(B177,1)="2",IFERROR(IF(INDEX(技能卡分表!X:X,MATCH(B177,技能卡分表!A:A,0))=0,"",INDEX(技能卡分表!X:X,MATCH(B177,技能卡分表!A:A,0))),"未找到"),IF(LEFT(B177,1)="3",IFERROR(IF(INDEX('永久加成分表（废弃）'!V:V,MATCH(B177,'永久加成分表（废弃）'!A:A,0))=0,"",INDEX('永久加成分表（废弃）'!V:V,MATCH(B177,'永久加成分表（废弃）'!A:A,0))),"未找到"),IF(LEFT(B177,1)="4",IFERROR(IF(INDEX("",MATCH(VALUE(LEFT(B177,4)),组件分表!A:A,0))=0,"",INDEX("",MATCH(VALUE(LEFT(B177,4)),组件分表!A:A,0))),"未找到"),"不匹配"))))</f>
        <v>未找到</v>
      </c>
      <c r="Y177" s="44" t="str">
        <f>IF(LEFT(B177,1)="1",IFERROR(IF(INDEX(单位卡分表!Y:Y,MATCH(B177,单位卡分表!A:A,0))=0,"",INDEX(单位卡分表!Y:Y,MATCH(B177,单位卡分表!A:A,0))),"未找到"),IF(LEFT(B177,1)="2",IFERROR(IF(INDEX(技能卡分表!Y:Y,MATCH(B177,技能卡分表!A:A,0))=0,"",INDEX(技能卡分表!Y:Y,MATCH(B177,技能卡分表!A:A,0))),"未找到"),IF(LEFT(B177,1)="3",IFERROR(IF(INDEX('永久加成分表（废弃）'!W:W,MATCH(B177,'永久加成分表（废弃）'!A:A,0))=0,"",INDEX('永久加成分表（废弃）'!W:W,MATCH(B177,'永久加成分表（废弃）'!A:A,0))),"未找到"),IF(LEFT(B177,1)="4",IFERROR(IF(INDEX("",MATCH(VALUE(LEFT(B177,4)),组件分表!A:A,0))=0,"",INDEX("",MATCH(VALUE(LEFT(B177,4)),组件分表!A:A,0))),"未找到"),"不匹配"))))</f>
        <v>未找到</v>
      </c>
      <c r="Z177" s="44" t="str">
        <f>IF(LEFT(B177,1)="1",IFERROR(IF(INDEX("",MATCH(B177,单位卡分表!A:A,0))=0,"",INDEX("",MATCH(B177,单位卡分表!A:A,0))),"未找到"),IF(LEFT(B177,1)="2",IFERROR(IF(INDEX(技能卡分表!Z:Z,MATCH(B177,技能卡分表!A:A,0))=0,"",INDEX(技能卡分表!Z:Z,MATCH(B177,技能卡分表!A:A,0))),"未找到"),IF(LEFT(B177,1)="3",IFERROR(IF(INDEX('永久加成分表（废弃）'!X:X,MATCH(B177,'永久加成分表（废弃）'!A:A,0))=0,"",INDEX('永久加成分表（废弃）'!X:X,MATCH(B177,'永久加成分表（废弃）'!A:A,0))),"未找到"),IF(LEFT(B177,1)="4",IFERROR(IF(INDEX(组件分表!U:U,MATCH(VALUE(LEFT(B177,4)),组件分表!A:A,0))=0,"",INDEX(组件分表!U:U,MATCH(VALUE(LEFT(B177,4)),组件分表!A:A,0))),"未找到"),"不匹配"))))</f>
        <v/>
      </c>
      <c r="AA177" s="44" t="str">
        <f>IF(LEFT(B177,1)="1",IFERROR(IF(INDEX("",MATCH(B177,单位卡分表!A:A,0))=0,"",INDEX("",MATCH(B177,单位卡分表!A:A,0))),"未找到"),IF(LEFT(B177,1)="2",IFERROR(IF(INDEX(技能卡分表!AA:AA,MATCH(B177,技能卡分表!A:A,0))=0,"",INDEX(技能卡分表!AA:AA,MATCH(B177,技能卡分表!A:A,0))),"未找到"),IF(LEFT(B177,1)="3",IFERROR(IF(INDEX("",MATCH(B177,'永久加成分表（废弃）'!A:A,0))=0,"",INDEX("",MATCH(B177,'永久加成分表（废弃）'!A:A,0))),"未找到"),IF(LEFT(B177,1)="4",IFERROR(IF(INDEX("",MATCH(VALUE(LEFT(B177,4)),组件分表!A:A,0))=0,"",INDEX("",MATCH(VALUE(LEFT(B177,4)),组件分表!A:A,0))),"未找到"),"不匹配"))))</f>
        <v>未找到</v>
      </c>
      <c r="AB177" s="44">
        <f>IF(LEFT(B177,1)="1",IFERROR(INDEX(单位卡分表!I:I,MATCH(B177,单位卡分表!A:A,0)),"未找到"),IF(LEFT(B177,1)="2",IFERROR(INDEX(技能卡分表!I:I,MATCH(B177,技能卡分表!A:A,0)),"未找到"),IF(LEFT(B177,1)="3",IFERROR(INDEX('永久加成分表（废弃）'!I:I,MATCH(B177,'永久加成分表（废弃）'!A:A,0)),"未找到"),IF(LEFT(B177,1)="4",IFERROR(INDEX(组件分表!I:I,MATCH(VALUE(LEFT(B177,4)),组件分表!A:A,0)),"未找到"),"不匹配"))))</f>
        <v>3</v>
      </c>
      <c r="AC177" s="44">
        <f>IF(LEFT(B177,1)="1",IF(INDEX(单位卡分表!N:N,MATCH(B177,单位卡分表!A:A,0))=0,"",INDEX(单位卡分表!N:N,MATCH(B177,单位卡分表!A:A,0))),IF(AND(LEFT(B177,1)="4",C177=5),B177*100+1,""))</f>
        <v>4028301</v>
      </c>
    </row>
    <row r="178" spans="1:29">
      <c r="A178" s="44" t="str">
        <f>IF(卡牌数值表!D178=0,"",卡牌数值表!D178)</f>
        <v/>
      </c>
      <c r="B178" s="44" t="str">
        <f>卡牌数值表!C178</f>
        <v>40295</v>
      </c>
      <c r="C178" s="44">
        <f>IF(LEFT(B178,1)="1",IFERROR(INDEX(单位卡分表!C:C,MATCH(B178,单位卡分表!A:A,0)),"未找到"),IF(LEFT(B178,1)="2",IFERROR(INDEX(技能卡分表!C:C,MATCH(B178,技能卡分表!A:A,0)),"未找到"),IF(LEFT(B178,1)="3",IFERROR(INDEX('永久加成分表（废弃）'!C:C,MATCH(B178,'永久加成分表（废弃）'!A:A,0)),"未找到"),IF(LEFT(B178,1)="4",IFERROR(INDEX(组件分表!D:D,MATCH(VALUE(LEFT(B178,4)),组件分表!A:A,0)),"未找到"),"不匹配"))))</f>
        <v>5</v>
      </c>
      <c r="D178" s="44" t="str">
        <f>IF(LEFT(B178,1)="1",IFERROR(INDEX(单位卡分表!E:E,MATCH(B178,单位卡分表!A:A,0)),"未找到"),IF(LEFT(B178,1)="2",IFERROR(INDEX(技能卡分表!E:E,MATCH(B178,技能卡分表!A:A,0)),"未找到"),IF(LEFT(B178,1)="3",IFERROR(INDEX('永久加成分表（废弃）'!E:E,MATCH(B178,'永久加成分表（废弃）'!A:A,0)),"未找到"),IF(LEFT(B178,1)="4",IFERROR(IF(INDEX(组件分表!D:D,MATCH(VALUE(LEFT(B178,4)),组件分表!A:A,0))=5,"",INDEX(组件分表!Y:Y,MATCH(VALUE(LEFT(B178,4)),组件分表!A:A,0))),"未找到"),"不匹配"))))</f>
        <v/>
      </c>
      <c r="E178" s="44">
        <f t="shared" si="2"/>
        <v>295</v>
      </c>
      <c r="F178" s="44" t="str">
        <f>IF(LEFT(B178,1)="1",IFERROR(INDEX(单位卡分表!AL:AL,MATCH(B178,单位卡分表!A:A,0)),"未找到"),IF(LEFT(B178,1)="2",IFERROR(INDEX(技能卡分表!AJ:AJ,MATCH(B178,技能卡分表!A:A,0)),"未找到"),IF(LEFT(B178,1)="3",IFERROR(INDEX('永久加成分表（废弃）'!AC:AC,MATCH(B178,'永久加成分表（废弃）'!A:A,0)),"未找到"),IF(LEFT(B178,1)="4",IFERROR(IF(INDEX(组件分表!D:D,MATCH(VALUE(LEFT(B178,4)),组件分表!A:A,0))=5,"",INDEX(组件分表!Z:Z,MATCH(VALUE(LEFT(B178,4)),组件分表!A:A,0))),"未找到"),"不匹配"))))</f>
        <v/>
      </c>
      <c r="G178" s="44" t="str">
        <f>IF(LEFT($B178,1)="1",IFERROR(INDEX(单位卡分表!F:F,MATCH($B178,单位卡分表!A:A,0)),"未找到"),IF(LEFT($B178,1)="2",IFERROR(INDEX(技能卡分表!F:F,MATCH($B178,技能卡分表!A:A,0)),"未找到"),IF(LEFT($B178,1)="3",IFERROR(INDEX('永久加成分表（废弃）'!F:F,MATCH($B178,'永久加成分表（废弃）'!A:A,0)),"未找到"),IF(LEFT($B178,1)="4",IFERROR(IF(INDEX(组件分表!D:D,MATCH(VALUE(LEFT($B178,4)),组件分表!A:A,0))=5,"",INDEX(组件分表!AA:AA,MATCH(VALUE(LEFT($B178,4)),组件分表!A:A,0))),"未找到"),"不匹配"))))</f>
        <v/>
      </c>
      <c r="H178" s="44" t="str">
        <f>IF(LEFT($B178,1)="1",IFERROR(INDEX(单位卡分表!H:H,MATCH($B178,单位卡分表!A:A,0)),"未找到"),IF(LEFT($B178,1)="2",IFERROR(INDEX(技能卡分表!H:H,MATCH($B178,技能卡分表!A:A,0)),"未找到"),IF(LEFT($B178,1)="3",IFERROR(INDEX('永久加成分表（废弃）'!H:H,MATCH($B178,'永久加成分表（废弃）'!A:A,0)),"未找到"),IF(LEFT($B178,1)="4",RIGHT($B178,1),"不匹配"))))</f>
        <v>5</v>
      </c>
      <c r="I178" s="44">
        <f>卡牌数值表!J178</f>
        <v>12</v>
      </c>
      <c r="J178" s="44" t="str">
        <f>IF(卡牌数值表!L178=0,"",卡牌数值表!L178)</f>
        <v/>
      </c>
      <c r="K178" s="44" t="str">
        <f>IF(卡牌数值表!M178=0,"",卡牌数值表!M178)</f>
        <v/>
      </c>
      <c r="L178" s="44" t="str">
        <f>IF(卡牌数值表!N178=0,"",卡牌数值表!N178)</f>
        <v/>
      </c>
      <c r="M178" s="44" t="str">
        <f>IF(卡牌数值表!O178=0,"",卡牌数值表!O178)</f>
        <v/>
      </c>
      <c r="N178" s="44" t="str">
        <f>IF(卡牌数值表!P178=0,"",卡牌数值表!P178)</f>
        <v/>
      </c>
      <c r="O178" s="44" t="str">
        <f>IF(卡牌数值表!Q178=0,"",卡牌数值表!Q178)</f>
        <v/>
      </c>
      <c r="P178" s="44" t="str">
        <f>IF(卡牌数值表!R178=0,"",卡牌数值表!R178)</f>
        <v/>
      </c>
      <c r="Q178" s="44" t="str">
        <f>IF(卡牌数值表!S178=0,"",卡牌数值表!S178)</f>
        <v/>
      </c>
      <c r="R178" s="44" t="str">
        <f>IF(OR(LEFT(B178,1)="1",LEFT(B178,1)="2"),卡牌数值表!H178,IF(AND(LEFT(B178,1)="4",C178&lt;&gt;5),卡牌数值表!H178,IF(LEFT(B178,1)="4","","")))</f>
        <v/>
      </c>
      <c r="S178" s="44" t="str">
        <f>IF(LEFT(B178,1)="1",IFERROR(INDEX(单位卡分表!K:K,MATCH(B178,单位卡分表!A:A,0)),"未找到"),IF(LEFT(B178,1)="2",IFERROR(INDEX(技能卡分表!K:K,MATCH(B178,技能卡分表!A:A,0)),"未找到"),IF(LEFT(B178,1)="3",IFERROR(INDEX('永久加成分表（废弃）'!K:K,MATCH(B178,'永久加成分表（废弃）'!A:A,0)),"未找到"),IF(LEFT(B178,1)="4",IFERROR(IF(INDEX(组件分表!D:D,MATCH(VALUE(LEFT(B178,4)),组件分表!A:A,0))=5,"",INDEX(组件分表!AB:AB,MATCH(VALUE(LEFT(B178,4)),组件分表!A:A,0))),"未找到"),"不匹配"))))</f>
        <v/>
      </c>
      <c r="T178" s="44" t="str">
        <f>IF(LEFT(B178,1)="1",IFERROR(INDEX(单位卡分表!L:L,MATCH(B178,单位卡分表!A:A,0)),"未找到"),IF(LEFT(B178,1)="2",IFERROR(INDEX(技能卡分表!L:L,MATCH(B178,技能卡分表!A:A,0)),"未找到"),IF(LEFT(B178,1)="3",IFERROR(INDEX('永久加成分表（废弃）'!L:L,MATCH(B178,'永久加成分表（废弃）'!A:A,0)),"未找到"),IF(LEFT(B178,1)="4",IFERROR(IF(INDEX(组件分表!D:D,MATCH(VALUE(LEFT(B178,4)),组件分表!A:A,0))=5,"",INDEX(组件分表!AC:AC,MATCH(VALUE(LEFT(B178,4)),组件分表!A:A,0))),"未找到"),"不匹配"))))</f>
        <v/>
      </c>
      <c r="U178" s="44"/>
      <c r="V178" s="44"/>
      <c r="W178" s="44" t="str">
        <f>IF(LEFT(B178,1)="1",IFERROR(IF(INDEX(单位卡分表!W:W,MATCH(B178,单位卡分表!A:A,0))=0,"",INDEX(单位卡分表!W:W,MATCH(B178,单位卡分表!A:A,0))),"未找到"),IF(LEFT(B178,1)="2",IFERROR(IF(INDEX(技能卡分表!W:W,MATCH(B178,技能卡分表!A:A,0))=0,"",INDEX(技能卡分表!W:W,MATCH(B178,技能卡分表!A:A,0))),"未找到"),IF(LEFT(B178,1)="3",IFERROR(IF(INDEX('永久加成分表（废弃）'!U:U,MATCH(B178,'永久加成分表（废弃）'!A:A,0))=0,"",INDEX('永久加成分表（废弃）'!U:U,MATCH(B178,'永久加成分表（废弃）'!A:A,0))),"未找到"),IF(LEFT(B178,1)="4",IFERROR(IF(INDEX("",MATCH(VALUE(LEFT(B178,4)),组件分表!A:A,0))=0,"",INDEX("",MATCH(VALUE(LEFT(B178,4)),组件分表!A:A,0))),"未找到"),"不匹配"))))</f>
        <v>未找到</v>
      </c>
      <c r="X178" s="44" t="str">
        <f>IF(LEFT(B178,1)="1",IFERROR(IF(INDEX(单位卡分表!X:X,MATCH(B178,单位卡分表!A:A,0))=0,"",INDEX(单位卡分表!X:X,MATCH(B178,单位卡分表!A:A,0))),"未找到"),IF(LEFT(B178,1)="2",IFERROR(IF(INDEX(技能卡分表!X:X,MATCH(B178,技能卡分表!A:A,0))=0,"",INDEX(技能卡分表!X:X,MATCH(B178,技能卡分表!A:A,0))),"未找到"),IF(LEFT(B178,1)="3",IFERROR(IF(INDEX('永久加成分表（废弃）'!V:V,MATCH(B178,'永久加成分表（废弃）'!A:A,0))=0,"",INDEX('永久加成分表（废弃）'!V:V,MATCH(B178,'永久加成分表（废弃）'!A:A,0))),"未找到"),IF(LEFT(B178,1)="4",IFERROR(IF(INDEX("",MATCH(VALUE(LEFT(B178,4)),组件分表!A:A,0))=0,"",INDEX("",MATCH(VALUE(LEFT(B178,4)),组件分表!A:A,0))),"未找到"),"不匹配"))))</f>
        <v>未找到</v>
      </c>
      <c r="Y178" s="44" t="str">
        <f>IF(LEFT(B178,1)="1",IFERROR(IF(INDEX(单位卡分表!Y:Y,MATCH(B178,单位卡分表!A:A,0))=0,"",INDEX(单位卡分表!Y:Y,MATCH(B178,单位卡分表!A:A,0))),"未找到"),IF(LEFT(B178,1)="2",IFERROR(IF(INDEX(技能卡分表!Y:Y,MATCH(B178,技能卡分表!A:A,0))=0,"",INDEX(技能卡分表!Y:Y,MATCH(B178,技能卡分表!A:A,0))),"未找到"),IF(LEFT(B178,1)="3",IFERROR(IF(INDEX('永久加成分表（废弃）'!W:W,MATCH(B178,'永久加成分表（废弃）'!A:A,0))=0,"",INDEX('永久加成分表（废弃）'!W:W,MATCH(B178,'永久加成分表（废弃）'!A:A,0))),"未找到"),IF(LEFT(B178,1)="4",IFERROR(IF(INDEX("",MATCH(VALUE(LEFT(B178,4)),组件分表!A:A,0))=0,"",INDEX("",MATCH(VALUE(LEFT(B178,4)),组件分表!A:A,0))),"未找到"),"不匹配"))))</f>
        <v>未找到</v>
      </c>
      <c r="Z178" s="44" t="str">
        <f>IF(LEFT(B178,1)="1",IFERROR(IF(INDEX("",MATCH(B178,单位卡分表!A:A,0))=0,"",INDEX("",MATCH(B178,单位卡分表!A:A,0))),"未找到"),IF(LEFT(B178,1)="2",IFERROR(IF(INDEX(技能卡分表!Z:Z,MATCH(B178,技能卡分表!A:A,0))=0,"",INDEX(技能卡分表!Z:Z,MATCH(B178,技能卡分表!A:A,0))),"未找到"),IF(LEFT(B178,1)="3",IFERROR(IF(INDEX('永久加成分表（废弃）'!X:X,MATCH(B178,'永久加成分表（废弃）'!A:A,0))=0,"",INDEX('永久加成分表（废弃）'!X:X,MATCH(B178,'永久加成分表（废弃）'!A:A,0))),"未找到"),IF(LEFT(B178,1)="4",IFERROR(IF(INDEX(组件分表!U:U,MATCH(VALUE(LEFT(B178,4)),组件分表!A:A,0))=0,"",INDEX(组件分表!U:U,MATCH(VALUE(LEFT(B178,4)),组件分表!A:A,0))),"未找到"),"不匹配"))))</f>
        <v/>
      </c>
      <c r="AA178" s="44" t="str">
        <f>IF(LEFT(B178,1)="1",IFERROR(IF(INDEX("",MATCH(B178,单位卡分表!A:A,0))=0,"",INDEX("",MATCH(B178,单位卡分表!A:A,0))),"未找到"),IF(LEFT(B178,1)="2",IFERROR(IF(INDEX(技能卡分表!AA:AA,MATCH(B178,技能卡分表!A:A,0))=0,"",INDEX(技能卡分表!AA:AA,MATCH(B178,技能卡分表!A:A,0))),"未找到"),IF(LEFT(B178,1)="3",IFERROR(IF(INDEX("",MATCH(B178,'永久加成分表（废弃）'!A:A,0))=0,"",INDEX("",MATCH(B178,'永久加成分表（废弃）'!A:A,0))),"未找到"),IF(LEFT(B178,1)="4",IFERROR(IF(INDEX("",MATCH(VALUE(LEFT(B178,4)),组件分表!A:A,0))=0,"",INDEX("",MATCH(VALUE(LEFT(B178,4)),组件分表!A:A,0))),"未找到"),"不匹配"))))</f>
        <v>未找到</v>
      </c>
      <c r="AB178" s="44">
        <f>IF(LEFT(B178,1)="1",IFERROR(INDEX(单位卡分表!I:I,MATCH(B178,单位卡分表!A:A,0)),"未找到"),IF(LEFT(B178,1)="2",IFERROR(INDEX(技能卡分表!I:I,MATCH(B178,技能卡分表!A:A,0)),"未找到"),IF(LEFT(B178,1)="3",IFERROR(INDEX('永久加成分表（废弃）'!I:I,MATCH(B178,'永久加成分表（废弃）'!A:A,0)),"未找到"),IF(LEFT(B178,1)="4",IFERROR(INDEX(组件分表!I:I,MATCH(VALUE(LEFT(B178,4)),组件分表!A:A,0)),"未找到"),"不匹配"))))</f>
        <v>3</v>
      </c>
      <c r="AC178" s="44">
        <f>IF(LEFT(B178,1)="1",IF(INDEX(单位卡分表!N:N,MATCH(B178,单位卡分表!A:A,0))=0,"",INDEX(单位卡分表!N:N,MATCH(B178,单位卡分表!A:A,0))),IF(AND(LEFT(B178,1)="4",C178=5),B178*100+1,""))</f>
        <v>4029501</v>
      </c>
    </row>
    <row r="179" spans="1:29">
      <c r="A179" s="44" t="str">
        <f>IF(卡牌数值表!D179=0,"",卡牌数值表!D179)</f>
        <v/>
      </c>
      <c r="B179" s="44" t="str">
        <f>卡牌数值表!C179</f>
        <v>40302</v>
      </c>
      <c r="C179" s="44">
        <f>IF(LEFT(B179,1)="1",IFERROR(INDEX(单位卡分表!C:C,MATCH(B179,单位卡分表!A:A,0)),"未找到"),IF(LEFT(B179,1)="2",IFERROR(INDEX(技能卡分表!C:C,MATCH(B179,技能卡分表!A:A,0)),"未找到"),IF(LEFT(B179,1)="3",IFERROR(INDEX('永久加成分表（废弃）'!C:C,MATCH(B179,'永久加成分表（废弃）'!A:A,0)),"未找到"),IF(LEFT(B179,1)="4",IFERROR(INDEX(组件分表!D:D,MATCH(VALUE(LEFT(B179,4)),组件分表!A:A,0)),"未找到"),"不匹配"))))</f>
        <v>5</v>
      </c>
      <c r="D179" s="44" t="str">
        <f>IF(LEFT(B179,1)="1",IFERROR(INDEX(单位卡分表!E:E,MATCH(B179,单位卡分表!A:A,0)),"未找到"),IF(LEFT(B179,1)="2",IFERROR(INDEX(技能卡分表!E:E,MATCH(B179,技能卡分表!A:A,0)),"未找到"),IF(LEFT(B179,1)="3",IFERROR(INDEX('永久加成分表（废弃）'!E:E,MATCH(B179,'永久加成分表（废弃）'!A:A,0)),"未找到"),IF(LEFT(B179,1)="4",IFERROR(IF(INDEX(组件分表!D:D,MATCH(VALUE(LEFT(B179,4)),组件分表!A:A,0))=5,"",INDEX(组件分表!Y:Y,MATCH(VALUE(LEFT(B179,4)),组件分表!A:A,0))),"未找到"),"不匹配"))))</f>
        <v/>
      </c>
      <c r="E179" s="44">
        <f t="shared" si="2"/>
        <v>302</v>
      </c>
      <c r="F179" s="44" t="str">
        <f>IF(LEFT(B179,1)="1",IFERROR(INDEX(单位卡分表!AL:AL,MATCH(B179,单位卡分表!A:A,0)),"未找到"),IF(LEFT(B179,1)="2",IFERROR(INDEX(技能卡分表!AJ:AJ,MATCH(B179,技能卡分表!A:A,0)),"未找到"),IF(LEFT(B179,1)="3",IFERROR(INDEX('永久加成分表（废弃）'!AC:AC,MATCH(B179,'永久加成分表（废弃）'!A:A,0)),"未找到"),IF(LEFT(B179,1)="4",IFERROR(IF(INDEX(组件分表!D:D,MATCH(VALUE(LEFT(B179,4)),组件分表!A:A,0))=5,"",INDEX(组件分表!Z:Z,MATCH(VALUE(LEFT(B179,4)),组件分表!A:A,0))),"未找到"),"不匹配"))))</f>
        <v/>
      </c>
      <c r="G179" s="44" t="str">
        <f>IF(LEFT($B179,1)="1",IFERROR(INDEX(单位卡分表!F:F,MATCH($B179,单位卡分表!A:A,0)),"未找到"),IF(LEFT($B179,1)="2",IFERROR(INDEX(技能卡分表!F:F,MATCH($B179,技能卡分表!A:A,0)),"未找到"),IF(LEFT($B179,1)="3",IFERROR(INDEX('永久加成分表（废弃）'!F:F,MATCH($B179,'永久加成分表（废弃）'!A:A,0)),"未找到"),IF(LEFT($B179,1)="4",IFERROR(IF(INDEX(组件分表!D:D,MATCH(VALUE(LEFT($B179,4)),组件分表!A:A,0))=5,"",INDEX(组件分表!AA:AA,MATCH(VALUE(LEFT($B179,4)),组件分表!A:A,0))),"未找到"),"不匹配"))))</f>
        <v/>
      </c>
      <c r="H179" s="44" t="str">
        <f>IF(LEFT($B179,1)="1",IFERROR(INDEX(单位卡分表!H:H,MATCH($B179,单位卡分表!A:A,0)),"未找到"),IF(LEFT($B179,1)="2",IFERROR(INDEX(技能卡分表!H:H,MATCH($B179,技能卡分表!A:A,0)),"未找到"),IF(LEFT($B179,1)="3",IFERROR(INDEX('永久加成分表（废弃）'!H:H,MATCH($B179,'永久加成分表（废弃）'!A:A,0)),"未找到"),IF(LEFT($B179,1)="4",RIGHT($B179,1),"不匹配"))))</f>
        <v>2</v>
      </c>
      <c r="I179" s="44">
        <f>卡牌数值表!J179</f>
        <v>6</v>
      </c>
      <c r="J179" s="44" t="str">
        <f>IF(卡牌数值表!L179=0,"",卡牌数值表!L179)</f>
        <v/>
      </c>
      <c r="K179" s="44" t="str">
        <f>IF(卡牌数值表!M179=0,"",卡牌数值表!M179)</f>
        <v/>
      </c>
      <c r="L179" s="44" t="str">
        <f>IF(卡牌数值表!N179=0,"",卡牌数值表!N179)</f>
        <v/>
      </c>
      <c r="M179" s="44" t="str">
        <f>IF(卡牌数值表!O179=0,"",卡牌数值表!O179)</f>
        <v/>
      </c>
      <c r="N179" s="44" t="str">
        <f>IF(卡牌数值表!P179=0,"",卡牌数值表!P179)</f>
        <v/>
      </c>
      <c r="O179" s="44" t="str">
        <f>IF(卡牌数值表!Q179=0,"",卡牌数值表!Q179)</f>
        <v/>
      </c>
      <c r="P179" s="44" t="str">
        <f>IF(卡牌数值表!R179=0,"",卡牌数值表!R179)</f>
        <v/>
      </c>
      <c r="Q179" s="44" t="str">
        <f>IF(卡牌数值表!S179=0,"",卡牌数值表!S179)</f>
        <v/>
      </c>
      <c r="R179" s="44" t="str">
        <f>IF(OR(LEFT(B179,1)="1",LEFT(B179,1)="2"),卡牌数值表!H179,IF(AND(LEFT(B179,1)="4",C179&lt;&gt;5),卡牌数值表!H179,IF(LEFT(B179,1)="4","","")))</f>
        <v/>
      </c>
      <c r="S179" s="44" t="str">
        <f>IF(LEFT(B179,1)="1",IFERROR(INDEX(单位卡分表!K:K,MATCH(B179,单位卡分表!A:A,0)),"未找到"),IF(LEFT(B179,1)="2",IFERROR(INDEX(技能卡分表!K:K,MATCH(B179,技能卡分表!A:A,0)),"未找到"),IF(LEFT(B179,1)="3",IFERROR(INDEX('永久加成分表（废弃）'!K:K,MATCH(B179,'永久加成分表（废弃）'!A:A,0)),"未找到"),IF(LEFT(B179,1)="4",IFERROR(IF(INDEX(组件分表!D:D,MATCH(VALUE(LEFT(B179,4)),组件分表!A:A,0))=5,"",INDEX(组件分表!AB:AB,MATCH(VALUE(LEFT(B179,4)),组件分表!A:A,0))),"未找到"),"不匹配"))))</f>
        <v/>
      </c>
      <c r="T179" s="44" t="str">
        <f>IF(LEFT(B179,1)="1",IFERROR(INDEX(单位卡分表!L:L,MATCH(B179,单位卡分表!A:A,0)),"未找到"),IF(LEFT(B179,1)="2",IFERROR(INDEX(技能卡分表!L:L,MATCH(B179,技能卡分表!A:A,0)),"未找到"),IF(LEFT(B179,1)="3",IFERROR(INDEX('永久加成分表（废弃）'!L:L,MATCH(B179,'永久加成分表（废弃）'!A:A,0)),"未找到"),IF(LEFT(B179,1)="4",IFERROR(IF(INDEX(组件分表!D:D,MATCH(VALUE(LEFT(B179,4)),组件分表!A:A,0))=5,"",INDEX(组件分表!AC:AC,MATCH(VALUE(LEFT(B179,4)),组件分表!A:A,0))),"未找到"),"不匹配"))))</f>
        <v/>
      </c>
      <c r="U179" s="44"/>
      <c r="V179" s="44"/>
      <c r="W179" s="44" t="str">
        <f>IF(LEFT(B179,1)="1",IFERROR(IF(INDEX(单位卡分表!W:W,MATCH(B179,单位卡分表!A:A,0))=0,"",INDEX(单位卡分表!W:W,MATCH(B179,单位卡分表!A:A,0))),"未找到"),IF(LEFT(B179,1)="2",IFERROR(IF(INDEX(技能卡分表!W:W,MATCH(B179,技能卡分表!A:A,0))=0,"",INDEX(技能卡分表!W:W,MATCH(B179,技能卡分表!A:A,0))),"未找到"),IF(LEFT(B179,1)="3",IFERROR(IF(INDEX('永久加成分表（废弃）'!U:U,MATCH(B179,'永久加成分表（废弃）'!A:A,0))=0,"",INDEX('永久加成分表（废弃）'!U:U,MATCH(B179,'永久加成分表（废弃）'!A:A,0))),"未找到"),IF(LEFT(B179,1)="4",IFERROR(IF(INDEX("",MATCH(VALUE(LEFT(B179,4)),组件分表!A:A,0))=0,"",INDEX("",MATCH(VALUE(LEFT(B179,4)),组件分表!A:A,0))),"未找到"),"不匹配"))))</f>
        <v>未找到</v>
      </c>
      <c r="X179" s="44" t="str">
        <f>IF(LEFT(B179,1)="1",IFERROR(IF(INDEX(单位卡分表!X:X,MATCH(B179,单位卡分表!A:A,0))=0,"",INDEX(单位卡分表!X:X,MATCH(B179,单位卡分表!A:A,0))),"未找到"),IF(LEFT(B179,1)="2",IFERROR(IF(INDEX(技能卡分表!X:X,MATCH(B179,技能卡分表!A:A,0))=0,"",INDEX(技能卡分表!X:X,MATCH(B179,技能卡分表!A:A,0))),"未找到"),IF(LEFT(B179,1)="3",IFERROR(IF(INDEX('永久加成分表（废弃）'!V:V,MATCH(B179,'永久加成分表（废弃）'!A:A,0))=0,"",INDEX('永久加成分表（废弃）'!V:V,MATCH(B179,'永久加成分表（废弃）'!A:A,0))),"未找到"),IF(LEFT(B179,1)="4",IFERROR(IF(INDEX("",MATCH(VALUE(LEFT(B179,4)),组件分表!A:A,0))=0,"",INDEX("",MATCH(VALUE(LEFT(B179,4)),组件分表!A:A,0))),"未找到"),"不匹配"))))</f>
        <v>未找到</v>
      </c>
      <c r="Y179" s="44" t="str">
        <f>IF(LEFT(B179,1)="1",IFERROR(IF(INDEX(单位卡分表!Y:Y,MATCH(B179,单位卡分表!A:A,0))=0,"",INDEX(单位卡分表!Y:Y,MATCH(B179,单位卡分表!A:A,0))),"未找到"),IF(LEFT(B179,1)="2",IFERROR(IF(INDEX(技能卡分表!Y:Y,MATCH(B179,技能卡分表!A:A,0))=0,"",INDEX(技能卡分表!Y:Y,MATCH(B179,技能卡分表!A:A,0))),"未找到"),IF(LEFT(B179,1)="3",IFERROR(IF(INDEX('永久加成分表（废弃）'!W:W,MATCH(B179,'永久加成分表（废弃）'!A:A,0))=0,"",INDEX('永久加成分表（废弃）'!W:W,MATCH(B179,'永久加成分表（废弃）'!A:A,0))),"未找到"),IF(LEFT(B179,1)="4",IFERROR(IF(INDEX("",MATCH(VALUE(LEFT(B179,4)),组件分表!A:A,0))=0,"",INDEX("",MATCH(VALUE(LEFT(B179,4)),组件分表!A:A,0))),"未找到"),"不匹配"))))</f>
        <v>未找到</v>
      </c>
      <c r="Z179" s="44" t="str">
        <f>IF(LEFT(B179,1)="1",IFERROR(IF(INDEX("",MATCH(B179,单位卡分表!A:A,0))=0,"",INDEX("",MATCH(B179,单位卡分表!A:A,0))),"未找到"),IF(LEFT(B179,1)="2",IFERROR(IF(INDEX(技能卡分表!Z:Z,MATCH(B179,技能卡分表!A:A,0))=0,"",INDEX(技能卡分表!Z:Z,MATCH(B179,技能卡分表!A:A,0))),"未找到"),IF(LEFT(B179,1)="3",IFERROR(IF(INDEX('永久加成分表（废弃）'!X:X,MATCH(B179,'永久加成分表（废弃）'!A:A,0))=0,"",INDEX('永久加成分表（废弃）'!X:X,MATCH(B179,'永久加成分表（废弃）'!A:A,0))),"未找到"),IF(LEFT(B179,1)="4",IFERROR(IF(INDEX(组件分表!U:U,MATCH(VALUE(LEFT(B179,4)),组件分表!A:A,0))=0,"",INDEX(组件分表!U:U,MATCH(VALUE(LEFT(B179,4)),组件分表!A:A,0))),"未找到"),"不匹配"))))</f>
        <v/>
      </c>
      <c r="AA179" s="44" t="str">
        <f>IF(LEFT(B179,1)="1",IFERROR(IF(INDEX("",MATCH(B179,单位卡分表!A:A,0))=0,"",INDEX("",MATCH(B179,单位卡分表!A:A,0))),"未找到"),IF(LEFT(B179,1)="2",IFERROR(IF(INDEX(技能卡分表!AA:AA,MATCH(B179,技能卡分表!A:A,0))=0,"",INDEX(技能卡分表!AA:AA,MATCH(B179,技能卡分表!A:A,0))),"未找到"),IF(LEFT(B179,1)="3",IFERROR(IF(INDEX("",MATCH(B179,'永久加成分表（废弃）'!A:A,0))=0,"",INDEX("",MATCH(B179,'永久加成分表（废弃）'!A:A,0))),"未找到"),IF(LEFT(B179,1)="4",IFERROR(IF(INDEX("",MATCH(VALUE(LEFT(B179,4)),组件分表!A:A,0))=0,"",INDEX("",MATCH(VALUE(LEFT(B179,4)),组件分表!A:A,0))),"未找到"),"不匹配"))))</f>
        <v>未找到</v>
      </c>
      <c r="AB179" s="44">
        <f>IF(LEFT(B179,1)="1",IFERROR(INDEX(单位卡分表!I:I,MATCH(B179,单位卡分表!A:A,0)),"未找到"),IF(LEFT(B179,1)="2",IFERROR(INDEX(技能卡分表!I:I,MATCH(B179,技能卡分表!A:A,0)),"未找到"),IF(LEFT(B179,1)="3",IFERROR(INDEX('永久加成分表（废弃）'!I:I,MATCH(B179,'永久加成分表（废弃）'!A:A,0)),"未找到"),IF(LEFT(B179,1)="4",IFERROR(INDEX(组件分表!I:I,MATCH(VALUE(LEFT(B179,4)),组件分表!A:A,0)),"未找到"),"不匹配"))))</f>
        <v>3</v>
      </c>
      <c r="AC179" s="44">
        <f>IF(LEFT(B179,1)="1",IF(INDEX(单位卡分表!N:N,MATCH(B179,单位卡分表!A:A,0))=0,"",INDEX(单位卡分表!N:N,MATCH(B179,单位卡分表!A:A,0))),IF(AND(LEFT(B179,1)="4",C179=5),B179*100+1,""))</f>
        <v>4030201</v>
      </c>
    </row>
    <row r="180" spans="1:29">
      <c r="A180" s="44" t="str">
        <f>IF(卡牌数值表!D180=0,"",卡牌数值表!D180)</f>
        <v/>
      </c>
      <c r="B180" s="44">
        <f>卡牌数值表!C180</f>
        <v>40313</v>
      </c>
      <c r="C180" s="44">
        <f>IF(LEFT(B180,1)="1",IFERROR(INDEX(单位卡分表!C:C,MATCH(B180,单位卡分表!A:A,0)),"未找到"),IF(LEFT(B180,1)="2",IFERROR(INDEX(技能卡分表!C:C,MATCH(B180,技能卡分表!A:A,0)),"未找到"),IF(LEFT(B180,1)="3",IFERROR(INDEX('永久加成分表（废弃）'!C:C,MATCH(B180,'永久加成分表（废弃）'!A:A,0)),"未找到"),IF(LEFT(B180,1)="4",IFERROR(INDEX(组件分表!D:D,MATCH(VALUE(LEFT(B180,4)),组件分表!A:A,0)),"未找到"),"不匹配"))))</f>
        <v>5</v>
      </c>
      <c r="D180" s="44" t="str">
        <f>IF(LEFT(B180,1)="1",IFERROR(INDEX(单位卡分表!E:E,MATCH(B180,单位卡分表!A:A,0)),"未找到"),IF(LEFT(B180,1)="2",IFERROR(INDEX(技能卡分表!E:E,MATCH(B180,技能卡分表!A:A,0)),"未找到"),IF(LEFT(B180,1)="3",IFERROR(INDEX('永久加成分表（废弃）'!E:E,MATCH(B180,'永久加成分表（废弃）'!A:A,0)),"未找到"),IF(LEFT(B180,1)="4",IFERROR(IF(INDEX(组件分表!D:D,MATCH(VALUE(LEFT(B180,4)),组件分表!A:A,0))=5,"",INDEX(组件分表!Y:Y,MATCH(VALUE(LEFT(B180,4)),组件分表!A:A,0))),"未找到"),"不匹配"))))</f>
        <v/>
      </c>
      <c r="E180" s="44">
        <f t="shared" si="2"/>
        <v>313</v>
      </c>
      <c r="F180" s="44" t="str">
        <f>IF(LEFT(B180,1)="1",IFERROR(INDEX(单位卡分表!AL:AL,MATCH(B180,单位卡分表!A:A,0)),"未找到"),IF(LEFT(B180,1)="2",IFERROR(INDEX(技能卡分表!AJ:AJ,MATCH(B180,技能卡分表!A:A,0)),"未找到"),IF(LEFT(B180,1)="3",IFERROR(INDEX('永久加成分表（废弃）'!AC:AC,MATCH(B180,'永久加成分表（废弃）'!A:A,0)),"未找到"),IF(LEFT(B180,1)="4",IFERROR(IF(INDEX(组件分表!D:D,MATCH(VALUE(LEFT(B180,4)),组件分表!A:A,0))=5,"",INDEX(组件分表!Z:Z,MATCH(VALUE(LEFT(B180,4)),组件分表!A:A,0))),"未找到"),"不匹配"))))</f>
        <v/>
      </c>
      <c r="G180" s="44" t="str">
        <f>IF(LEFT($B180,1)="1",IFERROR(INDEX(单位卡分表!F:F,MATCH($B180,单位卡分表!A:A,0)),"未找到"),IF(LEFT($B180,1)="2",IFERROR(INDEX(技能卡分表!F:F,MATCH($B180,技能卡分表!A:A,0)),"未找到"),IF(LEFT($B180,1)="3",IFERROR(INDEX('永久加成分表（废弃）'!F:F,MATCH($B180,'永久加成分表（废弃）'!A:A,0)),"未找到"),IF(LEFT($B180,1)="4",IFERROR(IF(INDEX(组件分表!D:D,MATCH(VALUE(LEFT($B180,4)),组件分表!A:A,0))=5,"",INDEX(组件分表!AA:AA,MATCH(VALUE(LEFT($B180,4)),组件分表!A:A,0))),"未找到"),"不匹配"))))</f>
        <v/>
      </c>
      <c r="H180" s="44" t="str">
        <f>IF(LEFT($B180,1)="1",IFERROR(INDEX(单位卡分表!H:H,MATCH($B180,单位卡分表!A:A,0)),"未找到"),IF(LEFT($B180,1)="2",IFERROR(INDEX(技能卡分表!H:H,MATCH($B180,技能卡分表!A:A,0)),"未找到"),IF(LEFT($B180,1)="3",IFERROR(INDEX('永久加成分表（废弃）'!H:H,MATCH($B180,'永久加成分表（废弃）'!A:A,0)),"未找到"),IF(LEFT($B180,1)="4",RIGHT($B180,1),"不匹配"))))</f>
        <v>3</v>
      </c>
      <c r="I180" s="44">
        <f>卡牌数值表!J180</f>
        <v>9</v>
      </c>
      <c r="J180" s="44" t="str">
        <f>IF(卡牌数值表!L180=0,"",卡牌数值表!L180)</f>
        <v/>
      </c>
      <c r="K180" s="44" t="str">
        <f>IF(卡牌数值表!M180=0,"",卡牌数值表!M180)</f>
        <v/>
      </c>
      <c r="L180" s="44" t="str">
        <f>IF(卡牌数值表!N180=0,"",卡牌数值表!N180)</f>
        <v/>
      </c>
      <c r="M180" s="44" t="str">
        <f>IF(卡牌数值表!O180=0,"",卡牌数值表!O180)</f>
        <v/>
      </c>
      <c r="N180" s="44" t="str">
        <f>IF(卡牌数值表!P180=0,"",卡牌数值表!P180)</f>
        <v/>
      </c>
      <c r="O180" s="44" t="str">
        <f>IF(卡牌数值表!Q180=0,"",卡牌数值表!Q180)</f>
        <v/>
      </c>
      <c r="P180" s="44" t="str">
        <f>IF(卡牌数值表!R180=0,"",卡牌数值表!R180)</f>
        <v/>
      </c>
      <c r="Q180" s="44" t="str">
        <f>IF(卡牌数值表!S180=0,"",卡牌数值表!S180)</f>
        <v/>
      </c>
      <c r="R180" s="44" t="str">
        <f>IF(OR(LEFT(B180,1)="1",LEFT(B180,1)="2"),卡牌数值表!H180,IF(AND(LEFT(B180,1)="4",C180&lt;&gt;5),卡牌数值表!H180,IF(LEFT(B180,1)="4","","")))</f>
        <v/>
      </c>
      <c r="S180" s="44" t="str">
        <f>IF(LEFT(B180,1)="1",IFERROR(INDEX(单位卡分表!K:K,MATCH(B180,单位卡分表!A:A,0)),"未找到"),IF(LEFT(B180,1)="2",IFERROR(INDEX(技能卡分表!K:K,MATCH(B180,技能卡分表!A:A,0)),"未找到"),IF(LEFT(B180,1)="3",IFERROR(INDEX('永久加成分表（废弃）'!K:K,MATCH(B180,'永久加成分表（废弃）'!A:A,0)),"未找到"),IF(LEFT(B180,1)="4",IFERROR(IF(INDEX(组件分表!D:D,MATCH(VALUE(LEFT(B180,4)),组件分表!A:A,0))=5,"",INDEX(组件分表!AB:AB,MATCH(VALUE(LEFT(B180,4)),组件分表!A:A,0))),"未找到"),"不匹配"))))</f>
        <v/>
      </c>
      <c r="T180" s="44" t="str">
        <f>IF(LEFT(B180,1)="1",IFERROR(INDEX(单位卡分表!L:L,MATCH(B180,单位卡分表!A:A,0)),"未找到"),IF(LEFT(B180,1)="2",IFERROR(INDEX(技能卡分表!L:L,MATCH(B180,技能卡分表!A:A,0)),"未找到"),IF(LEFT(B180,1)="3",IFERROR(INDEX('永久加成分表（废弃）'!L:L,MATCH(B180,'永久加成分表（废弃）'!A:A,0)),"未找到"),IF(LEFT(B180,1)="4",IFERROR(IF(INDEX(组件分表!D:D,MATCH(VALUE(LEFT(B180,4)),组件分表!A:A,0))=5,"",INDEX(组件分表!AC:AC,MATCH(VALUE(LEFT(B180,4)),组件分表!A:A,0))),"未找到"),"不匹配"))))</f>
        <v/>
      </c>
      <c r="U180" s="44"/>
      <c r="V180" s="44"/>
      <c r="W180" s="44" t="str">
        <f>IF(LEFT(B180,1)="1",IFERROR(IF(INDEX(单位卡分表!W:W,MATCH(B180,单位卡分表!A:A,0))=0,"",INDEX(单位卡分表!W:W,MATCH(B180,单位卡分表!A:A,0))),"未找到"),IF(LEFT(B180,1)="2",IFERROR(IF(INDEX(技能卡分表!W:W,MATCH(B180,技能卡分表!A:A,0))=0,"",INDEX(技能卡分表!W:W,MATCH(B180,技能卡分表!A:A,0))),"未找到"),IF(LEFT(B180,1)="3",IFERROR(IF(INDEX('永久加成分表（废弃）'!U:U,MATCH(B180,'永久加成分表（废弃）'!A:A,0))=0,"",INDEX('永久加成分表（废弃）'!U:U,MATCH(B180,'永久加成分表（废弃）'!A:A,0))),"未找到"),IF(LEFT(B180,1)="4",IFERROR(IF(INDEX("",MATCH(VALUE(LEFT(B180,4)),组件分表!A:A,0))=0,"",INDEX("",MATCH(VALUE(LEFT(B180,4)),组件分表!A:A,0))),"未找到"),"不匹配"))))</f>
        <v>未找到</v>
      </c>
      <c r="X180" s="44" t="str">
        <f>IF(LEFT(B180,1)="1",IFERROR(IF(INDEX(单位卡分表!X:X,MATCH(B180,单位卡分表!A:A,0))=0,"",INDEX(单位卡分表!X:X,MATCH(B180,单位卡分表!A:A,0))),"未找到"),IF(LEFT(B180,1)="2",IFERROR(IF(INDEX(技能卡分表!X:X,MATCH(B180,技能卡分表!A:A,0))=0,"",INDEX(技能卡分表!X:X,MATCH(B180,技能卡分表!A:A,0))),"未找到"),IF(LEFT(B180,1)="3",IFERROR(IF(INDEX('永久加成分表（废弃）'!V:V,MATCH(B180,'永久加成分表（废弃）'!A:A,0))=0,"",INDEX('永久加成分表（废弃）'!V:V,MATCH(B180,'永久加成分表（废弃）'!A:A,0))),"未找到"),IF(LEFT(B180,1)="4",IFERROR(IF(INDEX("",MATCH(VALUE(LEFT(B180,4)),组件分表!A:A,0))=0,"",INDEX("",MATCH(VALUE(LEFT(B180,4)),组件分表!A:A,0))),"未找到"),"不匹配"))))</f>
        <v>未找到</v>
      </c>
      <c r="Y180" s="44" t="str">
        <f>IF(LEFT(B180,1)="1",IFERROR(IF(INDEX(单位卡分表!Y:Y,MATCH(B180,单位卡分表!A:A,0))=0,"",INDEX(单位卡分表!Y:Y,MATCH(B180,单位卡分表!A:A,0))),"未找到"),IF(LEFT(B180,1)="2",IFERROR(IF(INDEX(技能卡分表!Y:Y,MATCH(B180,技能卡分表!A:A,0))=0,"",INDEX(技能卡分表!Y:Y,MATCH(B180,技能卡分表!A:A,0))),"未找到"),IF(LEFT(B180,1)="3",IFERROR(IF(INDEX('永久加成分表（废弃）'!W:W,MATCH(B180,'永久加成分表（废弃）'!A:A,0))=0,"",INDEX('永久加成分表（废弃）'!W:W,MATCH(B180,'永久加成分表（废弃）'!A:A,0))),"未找到"),IF(LEFT(B180,1)="4",IFERROR(IF(INDEX("",MATCH(VALUE(LEFT(B180,4)),组件分表!A:A,0))=0,"",INDEX("",MATCH(VALUE(LEFT(B180,4)),组件分表!A:A,0))),"未找到"),"不匹配"))))</f>
        <v>未找到</v>
      </c>
      <c r="Z180" s="44" t="str">
        <f>IF(LEFT(B180,1)="1",IFERROR(IF(INDEX("",MATCH(B180,单位卡分表!A:A,0))=0,"",INDEX("",MATCH(B180,单位卡分表!A:A,0))),"未找到"),IF(LEFT(B180,1)="2",IFERROR(IF(INDEX(技能卡分表!Z:Z,MATCH(B180,技能卡分表!A:A,0))=0,"",INDEX(技能卡分表!Z:Z,MATCH(B180,技能卡分表!A:A,0))),"未找到"),IF(LEFT(B180,1)="3",IFERROR(IF(INDEX('永久加成分表（废弃）'!X:X,MATCH(B180,'永久加成分表（废弃）'!A:A,0))=0,"",INDEX('永久加成分表（废弃）'!X:X,MATCH(B180,'永久加成分表（废弃）'!A:A,0))),"未找到"),IF(LEFT(B180,1)="4",IFERROR(IF(INDEX(组件分表!U:U,MATCH(VALUE(LEFT(B180,4)),组件分表!A:A,0))=0,"",INDEX(组件分表!U:U,MATCH(VALUE(LEFT(B180,4)),组件分表!A:A,0))),"未找到"),"不匹配"))))</f>
        <v/>
      </c>
      <c r="AA180" s="44" t="str">
        <f>IF(LEFT(B180,1)="1",IFERROR(IF(INDEX("",MATCH(B180,单位卡分表!A:A,0))=0,"",INDEX("",MATCH(B180,单位卡分表!A:A,0))),"未找到"),IF(LEFT(B180,1)="2",IFERROR(IF(INDEX(技能卡分表!AA:AA,MATCH(B180,技能卡分表!A:A,0))=0,"",INDEX(技能卡分表!AA:AA,MATCH(B180,技能卡分表!A:A,0))),"未找到"),IF(LEFT(B180,1)="3",IFERROR(IF(INDEX("",MATCH(B180,'永久加成分表（废弃）'!A:A,0))=0,"",INDEX("",MATCH(B180,'永久加成分表（废弃）'!A:A,0))),"未找到"),IF(LEFT(B180,1)="4",IFERROR(IF(INDEX("",MATCH(VALUE(LEFT(B180,4)),组件分表!A:A,0))=0,"",INDEX("",MATCH(VALUE(LEFT(B180,4)),组件分表!A:A,0))),"未找到"),"不匹配"))))</f>
        <v>未找到</v>
      </c>
      <c r="AB180" s="44">
        <f>IF(LEFT(B180,1)="1",IFERROR(INDEX(单位卡分表!I:I,MATCH(B180,单位卡分表!A:A,0)),"未找到"),IF(LEFT(B180,1)="2",IFERROR(INDEX(技能卡分表!I:I,MATCH(B180,技能卡分表!A:A,0)),"未找到"),IF(LEFT(B180,1)="3",IFERROR(INDEX('永久加成分表（废弃）'!I:I,MATCH(B180,'永久加成分表（废弃）'!A:A,0)),"未找到"),IF(LEFT(B180,1)="4",IFERROR(INDEX(组件分表!I:I,MATCH(VALUE(LEFT(B180,4)),组件分表!A:A,0)),"未找到"),"不匹配"))))</f>
        <v>3</v>
      </c>
      <c r="AC180" s="44">
        <f>IF(LEFT(B180,1)="1",IF(INDEX(单位卡分表!N:N,MATCH(B180,单位卡分表!A:A,0))=0,"",INDEX(单位卡分表!N:N,MATCH(B180,单位卡分表!A:A,0))),IF(AND(LEFT(B180,1)="4",C180=5),B180*100+1,""))</f>
        <v>4031301</v>
      </c>
    </row>
    <row r="181" spans="1:29">
      <c r="A181" s="44" t="str">
        <f>IF(卡牌数值表!D181=0,"",卡牌数值表!D181)</f>
        <v/>
      </c>
      <c r="B181" s="44" t="str">
        <f>卡牌数值表!C181</f>
        <v>40323</v>
      </c>
      <c r="C181" s="44">
        <f>IF(LEFT(B181,1)="1",IFERROR(INDEX(单位卡分表!C:C,MATCH(B181,单位卡分表!A:A,0)),"未找到"),IF(LEFT(B181,1)="2",IFERROR(INDEX(技能卡分表!C:C,MATCH(B181,技能卡分表!A:A,0)),"未找到"),IF(LEFT(B181,1)="3",IFERROR(INDEX('永久加成分表（废弃）'!C:C,MATCH(B181,'永久加成分表（废弃）'!A:A,0)),"未找到"),IF(LEFT(B181,1)="4",IFERROR(INDEX(组件分表!D:D,MATCH(VALUE(LEFT(B181,4)),组件分表!A:A,0)),"未找到"),"不匹配"))))</f>
        <v>5</v>
      </c>
      <c r="D181" s="44" t="str">
        <f>IF(LEFT(B181,1)="1",IFERROR(INDEX(单位卡分表!E:E,MATCH(B181,单位卡分表!A:A,0)),"未找到"),IF(LEFT(B181,1)="2",IFERROR(INDEX(技能卡分表!E:E,MATCH(B181,技能卡分表!A:A,0)),"未找到"),IF(LEFT(B181,1)="3",IFERROR(INDEX('永久加成分表（废弃）'!E:E,MATCH(B181,'永久加成分表（废弃）'!A:A,0)),"未找到"),IF(LEFT(B181,1)="4",IFERROR(IF(INDEX(组件分表!D:D,MATCH(VALUE(LEFT(B181,4)),组件分表!A:A,0))=5,"",INDEX(组件分表!Y:Y,MATCH(VALUE(LEFT(B181,4)),组件分表!A:A,0))),"未找到"),"不匹配"))))</f>
        <v/>
      </c>
      <c r="E181" s="44">
        <f t="shared" si="2"/>
        <v>323</v>
      </c>
      <c r="F181" s="44" t="str">
        <f>IF(LEFT(B181,1)="1",IFERROR(INDEX(单位卡分表!AL:AL,MATCH(B181,单位卡分表!A:A,0)),"未找到"),IF(LEFT(B181,1)="2",IFERROR(INDEX(技能卡分表!AJ:AJ,MATCH(B181,技能卡分表!A:A,0)),"未找到"),IF(LEFT(B181,1)="3",IFERROR(INDEX('永久加成分表（废弃）'!AC:AC,MATCH(B181,'永久加成分表（废弃）'!A:A,0)),"未找到"),IF(LEFT(B181,1)="4",IFERROR(IF(INDEX(组件分表!D:D,MATCH(VALUE(LEFT(B181,4)),组件分表!A:A,0))=5,"",INDEX(组件分表!Z:Z,MATCH(VALUE(LEFT(B181,4)),组件分表!A:A,0))),"未找到"),"不匹配"))))</f>
        <v/>
      </c>
      <c r="G181" s="44" t="str">
        <f>IF(LEFT($B181,1)="1",IFERROR(INDEX(单位卡分表!F:F,MATCH($B181,单位卡分表!A:A,0)),"未找到"),IF(LEFT($B181,1)="2",IFERROR(INDEX(技能卡分表!F:F,MATCH($B181,技能卡分表!A:A,0)),"未找到"),IF(LEFT($B181,1)="3",IFERROR(INDEX('永久加成分表（废弃）'!F:F,MATCH($B181,'永久加成分表（废弃）'!A:A,0)),"未找到"),IF(LEFT($B181,1)="4",IFERROR(IF(INDEX(组件分表!D:D,MATCH(VALUE(LEFT($B181,4)),组件分表!A:A,0))=5,"",INDEX(组件分表!AA:AA,MATCH(VALUE(LEFT($B181,4)),组件分表!A:A,0))),"未找到"),"不匹配"))))</f>
        <v/>
      </c>
      <c r="H181" s="44" t="str">
        <f>IF(LEFT($B181,1)="1",IFERROR(INDEX(单位卡分表!H:H,MATCH($B181,单位卡分表!A:A,0)),"未找到"),IF(LEFT($B181,1)="2",IFERROR(INDEX(技能卡分表!H:H,MATCH($B181,技能卡分表!A:A,0)),"未找到"),IF(LEFT($B181,1)="3",IFERROR(INDEX('永久加成分表（废弃）'!H:H,MATCH($B181,'永久加成分表（废弃）'!A:A,0)),"未找到"),IF(LEFT($B181,1)="4",RIGHT($B181,1),"不匹配"))))</f>
        <v>3</v>
      </c>
      <c r="I181" s="44">
        <f>卡牌数值表!J181</f>
        <v>9</v>
      </c>
      <c r="J181" s="44" t="str">
        <f>IF(卡牌数值表!L181=0,"",卡牌数值表!L181)</f>
        <v/>
      </c>
      <c r="K181" s="44" t="str">
        <f>IF(卡牌数值表!M181=0,"",卡牌数值表!M181)</f>
        <v/>
      </c>
      <c r="L181" s="44" t="str">
        <f>IF(卡牌数值表!N181=0,"",卡牌数值表!N181)</f>
        <v/>
      </c>
      <c r="M181" s="44" t="str">
        <f>IF(卡牌数值表!O181=0,"",卡牌数值表!O181)</f>
        <v/>
      </c>
      <c r="N181" s="44" t="str">
        <f>IF(卡牌数值表!P181=0,"",卡牌数值表!P181)</f>
        <v/>
      </c>
      <c r="O181" s="44" t="str">
        <f>IF(卡牌数值表!Q181=0,"",卡牌数值表!Q181)</f>
        <v/>
      </c>
      <c r="P181" s="44" t="str">
        <f>IF(卡牌数值表!R181=0,"",卡牌数值表!R181)</f>
        <v/>
      </c>
      <c r="Q181" s="44" t="str">
        <f>IF(卡牌数值表!S181=0,"",卡牌数值表!S181)</f>
        <v/>
      </c>
      <c r="R181" s="44" t="str">
        <f>IF(OR(LEFT(B181,1)="1",LEFT(B181,1)="2"),卡牌数值表!H181,IF(AND(LEFT(B181,1)="4",C181&lt;&gt;5),卡牌数值表!H181,IF(LEFT(B181,1)="4","","")))</f>
        <v/>
      </c>
      <c r="S181" s="44" t="str">
        <f>IF(LEFT(B181,1)="1",IFERROR(INDEX(单位卡分表!K:K,MATCH(B181,单位卡分表!A:A,0)),"未找到"),IF(LEFT(B181,1)="2",IFERROR(INDEX(技能卡分表!K:K,MATCH(B181,技能卡分表!A:A,0)),"未找到"),IF(LEFT(B181,1)="3",IFERROR(INDEX('永久加成分表（废弃）'!K:K,MATCH(B181,'永久加成分表（废弃）'!A:A,0)),"未找到"),IF(LEFT(B181,1)="4",IFERROR(IF(INDEX(组件分表!D:D,MATCH(VALUE(LEFT(B181,4)),组件分表!A:A,0))=5,"",INDEX(组件分表!AB:AB,MATCH(VALUE(LEFT(B181,4)),组件分表!A:A,0))),"未找到"),"不匹配"))))</f>
        <v/>
      </c>
      <c r="T181" s="44" t="str">
        <f>IF(LEFT(B181,1)="1",IFERROR(INDEX(单位卡分表!L:L,MATCH(B181,单位卡分表!A:A,0)),"未找到"),IF(LEFT(B181,1)="2",IFERROR(INDEX(技能卡分表!L:L,MATCH(B181,技能卡分表!A:A,0)),"未找到"),IF(LEFT(B181,1)="3",IFERROR(INDEX('永久加成分表（废弃）'!L:L,MATCH(B181,'永久加成分表（废弃）'!A:A,0)),"未找到"),IF(LEFT(B181,1)="4",IFERROR(IF(INDEX(组件分表!D:D,MATCH(VALUE(LEFT(B181,4)),组件分表!A:A,0))=5,"",INDEX(组件分表!AC:AC,MATCH(VALUE(LEFT(B181,4)),组件分表!A:A,0))),"未找到"),"不匹配"))))</f>
        <v/>
      </c>
      <c r="U181" s="44"/>
      <c r="V181" s="44"/>
      <c r="W181" s="44" t="str">
        <f>IF(LEFT(B181,1)="1",IFERROR(IF(INDEX(单位卡分表!W:W,MATCH(B181,单位卡分表!A:A,0))=0,"",INDEX(单位卡分表!W:W,MATCH(B181,单位卡分表!A:A,0))),"未找到"),IF(LEFT(B181,1)="2",IFERROR(IF(INDEX(技能卡分表!W:W,MATCH(B181,技能卡分表!A:A,0))=0,"",INDEX(技能卡分表!W:W,MATCH(B181,技能卡分表!A:A,0))),"未找到"),IF(LEFT(B181,1)="3",IFERROR(IF(INDEX('永久加成分表（废弃）'!U:U,MATCH(B181,'永久加成分表（废弃）'!A:A,0))=0,"",INDEX('永久加成分表（废弃）'!U:U,MATCH(B181,'永久加成分表（废弃）'!A:A,0))),"未找到"),IF(LEFT(B181,1)="4",IFERROR(IF(INDEX("",MATCH(VALUE(LEFT(B181,4)),组件分表!A:A,0))=0,"",INDEX("",MATCH(VALUE(LEFT(B181,4)),组件分表!A:A,0))),"未找到"),"不匹配"))))</f>
        <v>未找到</v>
      </c>
      <c r="X181" s="44" t="str">
        <f>IF(LEFT(B181,1)="1",IFERROR(IF(INDEX(单位卡分表!X:X,MATCH(B181,单位卡分表!A:A,0))=0,"",INDEX(单位卡分表!X:X,MATCH(B181,单位卡分表!A:A,0))),"未找到"),IF(LEFT(B181,1)="2",IFERROR(IF(INDEX(技能卡分表!X:X,MATCH(B181,技能卡分表!A:A,0))=0,"",INDEX(技能卡分表!X:X,MATCH(B181,技能卡分表!A:A,0))),"未找到"),IF(LEFT(B181,1)="3",IFERROR(IF(INDEX('永久加成分表（废弃）'!V:V,MATCH(B181,'永久加成分表（废弃）'!A:A,0))=0,"",INDEX('永久加成分表（废弃）'!V:V,MATCH(B181,'永久加成分表（废弃）'!A:A,0))),"未找到"),IF(LEFT(B181,1)="4",IFERROR(IF(INDEX("",MATCH(VALUE(LEFT(B181,4)),组件分表!A:A,0))=0,"",INDEX("",MATCH(VALUE(LEFT(B181,4)),组件分表!A:A,0))),"未找到"),"不匹配"))))</f>
        <v>未找到</v>
      </c>
      <c r="Y181" s="44" t="str">
        <f>IF(LEFT(B181,1)="1",IFERROR(IF(INDEX(单位卡分表!Y:Y,MATCH(B181,单位卡分表!A:A,0))=0,"",INDEX(单位卡分表!Y:Y,MATCH(B181,单位卡分表!A:A,0))),"未找到"),IF(LEFT(B181,1)="2",IFERROR(IF(INDEX(技能卡分表!Y:Y,MATCH(B181,技能卡分表!A:A,0))=0,"",INDEX(技能卡分表!Y:Y,MATCH(B181,技能卡分表!A:A,0))),"未找到"),IF(LEFT(B181,1)="3",IFERROR(IF(INDEX('永久加成分表（废弃）'!W:W,MATCH(B181,'永久加成分表（废弃）'!A:A,0))=0,"",INDEX('永久加成分表（废弃）'!W:W,MATCH(B181,'永久加成分表（废弃）'!A:A,0))),"未找到"),IF(LEFT(B181,1)="4",IFERROR(IF(INDEX("",MATCH(VALUE(LEFT(B181,4)),组件分表!A:A,0))=0,"",INDEX("",MATCH(VALUE(LEFT(B181,4)),组件分表!A:A,0))),"未找到"),"不匹配"))))</f>
        <v>未找到</v>
      </c>
      <c r="Z181" s="44" t="str">
        <f>IF(LEFT(B181,1)="1",IFERROR(IF(INDEX("",MATCH(B181,单位卡分表!A:A,0))=0,"",INDEX("",MATCH(B181,单位卡分表!A:A,0))),"未找到"),IF(LEFT(B181,1)="2",IFERROR(IF(INDEX(技能卡分表!Z:Z,MATCH(B181,技能卡分表!A:A,0))=0,"",INDEX(技能卡分表!Z:Z,MATCH(B181,技能卡分表!A:A,0))),"未找到"),IF(LEFT(B181,1)="3",IFERROR(IF(INDEX('永久加成分表（废弃）'!X:X,MATCH(B181,'永久加成分表（废弃）'!A:A,0))=0,"",INDEX('永久加成分表（废弃）'!X:X,MATCH(B181,'永久加成分表（废弃）'!A:A,0))),"未找到"),IF(LEFT(B181,1)="4",IFERROR(IF(INDEX(组件分表!U:U,MATCH(VALUE(LEFT(B181,4)),组件分表!A:A,0))=0,"",INDEX(组件分表!U:U,MATCH(VALUE(LEFT(B181,4)),组件分表!A:A,0))),"未找到"),"不匹配"))))</f>
        <v/>
      </c>
      <c r="AA181" s="44" t="str">
        <f>IF(LEFT(B181,1)="1",IFERROR(IF(INDEX("",MATCH(B181,单位卡分表!A:A,0))=0,"",INDEX("",MATCH(B181,单位卡分表!A:A,0))),"未找到"),IF(LEFT(B181,1)="2",IFERROR(IF(INDEX(技能卡分表!AA:AA,MATCH(B181,技能卡分表!A:A,0))=0,"",INDEX(技能卡分表!AA:AA,MATCH(B181,技能卡分表!A:A,0))),"未找到"),IF(LEFT(B181,1)="3",IFERROR(IF(INDEX("",MATCH(B181,'永久加成分表（废弃）'!A:A,0))=0,"",INDEX("",MATCH(B181,'永久加成分表（废弃）'!A:A,0))),"未找到"),IF(LEFT(B181,1)="4",IFERROR(IF(INDEX("",MATCH(VALUE(LEFT(B181,4)),组件分表!A:A,0))=0,"",INDEX("",MATCH(VALUE(LEFT(B181,4)),组件分表!A:A,0))),"未找到"),"不匹配"))))</f>
        <v>未找到</v>
      </c>
      <c r="AB181" s="44">
        <f>IF(LEFT(B181,1)="1",IFERROR(INDEX(单位卡分表!I:I,MATCH(B181,单位卡分表!A:A,0)),"未找到"),IF(LEFT(B181,1)="2",IFERROR(INDEX(技能卡分表!I:I,MATCH(B181,技能卡分表!A:A,0)),"未找到"),IF(LEFT(B181,1)="3",IFERROR(INDEX('永久加成分表（废弃）'!I:I,MATCH(B181,'永久加成分表（废弃）'!A:A,0)),"未找到"),IF(LEFT(B181,1)="4",IFERROR(INDEX(组件分表!I:I,MATCH(VALUE(LEFT(B181,4)),组件分表!A:A,0)),"未找到"),"不匹配"))))</f>
        <v>3</v>
      </c>
      <c r="AC181" s="44">
        <f>IF(LEFT(B181,1)="1",IF(INDEX(单位卡分表!N:N,MATCH(B181,单位卡分表!A:A,0))=0,"",INDEX(单位卡分表!N:N,MATCH(B181,单位卡分表!A:A,0))),IF(AND(LEFT(B181,1)="4",C181=5),B181*100+1,""))</f>
        <v>4032301</v>
      </c>
    </row>
    <row r="182" spans="1:29">
      <c r="A182" s="44" t="str">
        <f>IF(卡牌数值表!D182=0,"",卡牌数值表!D182)</f>
        <v/>
      </c>
      <c r="B182" s="44">
        <f>卡牌数值表!C182</f>
        <v>40331</v>
      </c>
      <c r="C182" s="44">
        <f>IF(LEFT(B182,1)="1",IFERROR(INDEX(单位卡分表!C:C,MATCH(B182,单位卡分表!A:A,0)),"未找到"),IF(LEFT(B182,1)="2",IFERROR(INDEX(技能卡分表!C:C,MATCH(B182,技能卡分表!A:A,0)),"未找到"),IF(LEFT(B182,1)="3",IFERROR(INDEX('永久加成分表（废弃）'!C:C,MATCH(B182,'永久加成分表（废弃）'!A:A,0)),"未找到"),IF(LEFT(B182,1)="4",IFERROR(INDEX(组件分表!D:D,MATCH(VALUE(LEFT(B182,4)),组件分表!A:A,0)),"未找到"),"不匹配"))))</f>
        <v>5</v>
      </c>
      <c r="D182" s="44" t="str">
        <f>IF(LEFT(B182,1)="1",IFERROR(INDEX(单位卡分表!E:E,MATCH(B182,单位卡分表!A:A,0)),"未找到"),IF(LEFT(B182,1)="2",IFERROR(INDEX(技能卡分表!E:E,MATCH(B182,技能卡分表!A:A,0)),"未找到"),IF(LEFT(B182,1)="3",IFERROR(INDEX('永久加成分表（废弃）'!E:E,MATCH(B182,'永久加成分表（废弃）'!A:A,0)),"未找到"),IF(LEFT(B182,1)="4",IFERROR(IF(INDEX(组件分表!D:D,MATCH(VALUE(LEFT(B182,4)),组件分表!A:A,0))=5,"",INDEX(组件分表!Y:Y,MATCH(VALUE(LEFT(B182,4)),组件分表!A:A,0))),"未找到"),"不匹配"))))</f>
        <v/>
      </c>
      <c r="E182" s="44">
        <f t="shared" si="2"/>
        <v>331</v>
      </c>
      <c r="F182" s="44" t="str">
        <f>IF(LEFT(B182,1)="1",IFERROR(INDEX(单位卡分表!AL:AL,MATCH(B182,单位卡分表!A:A,0)),"未找到"),IF(LEFT(B182,1)="2",IFERROR(INDEX(技能卡分表!AJ:AJ,MATCH(B182,技能卡分表!A:A,0)),"未找到"),IF(LEFT(B182,1)="3",IFERROR(INDEX('永久加成分表（废弃）'!AC:AC,MATCH(B182,'永久加成分表（废弃）'!A:A,0)),"未找到"),IF(LEFT(B182,1)="4",IFERROR(IF(INDEX(组件分表!D:D,MATCH(VALUE(LEFT(B182,4)),组件分表!A:A,0))=5,"",INDEX(组件分表!Z:Z,MATCH(VALUE(LEFT(B182,4)),组件分表!A:A,0))),"未找到"),"不匹配"))))</f>
        <v/>
      </c>
      <c r="G182" s="44" t="str">
        <f>IF(LEFT($B182,1)="1",IFERROR(INDEX(单位卡分表!F:F,MATCH($B182,单位卡分表!A:A,0)),"未找到"),IF(LEFT($B182,1)="2",IFERROR(INDEX(技能卡分表!F:F,MATCH($B182,技能卡分表!A:A,0)),"未找到"),IF(LEFT($B182,1)="3",IFERROR(INDEX('永久加成分表（废弃）'!F:F,MATCH($B182,'永久加成分表（废弃）'!A:A,0)),"未找到"),IF(LEFT($B182,1)="4",IFERROR(IF(INDEX(组件分表!D:D,MATCH(VALUE(LEFT($B182,4)),组件分表!A:A,0))=5,"",INDEX(组件分表!AA:AA,MATCH(VALUE(LEFT($B182,4)),组件分表!A:A,0))),"未找到"),"不匹配"))))</f>
        <v/>
      </c>
      <c r="H182" s="44" t="str">
        <f>IF(LEFT($B182,1)="1",IFERROR(INDEX(单位卡分表!H:H,MATCH($B182,单位卡分表!A:A,0)),"未找到"),IF(LEFT($B182,1)="2",IFERROR(INDEX(技能卡分表!H:H,MATCH($B182,技能卡分表!A:A,0)),"未找到"),IF(LEFT($B182,1)="3",IFERROR(INDEX('永久加成分表（废弃）'!H:H,MATCH($B182,'永久加成分表（废弃）'!A:A,0)),"未找到"),IF(LEFT($B182,1)="4",RIGHT($B182,1),"不匹配"))))</f>
        <v>1</v>
      </c>
      <c r="I182" s="44">
        <f>卡牌数值表!J182</f>
        <v>5</v>
      </c>
      <c r="J182" s="44" t="str">
        <f>IF(卡牌数值表!L182=0,"",卡牌数值表!L182)</f>
        <v/>
      </c>
      <c r="K182" s="44" t="str">
        <f>IF(卡牌数值表!M182=0,"",卡牌数值表!M182)</f>
        <v/>
      </c>
      <c r="L182" s="44" t="str">
        <f>IF(卡牌数值表!N182=0,"",卡牌数值表!N182)</f>
        <v/>
      </c>
      <c r="M182" s="44" t="str">
        <f>IF(卡牌数值表!O182=0,"",卡牌数值表!O182)</f>
        <v/>
      </c>
      <c r="N182" s="44" t="str">
        <f>IF(卡牌数值表!P182=0,"",卡牌数值表!P182)</f>
        <v/>
      </c>
      <c r="O182" s="44" t="str">
        <f>IF(卡牌数值表!Q182=0,"",卡牌数值表!Q182)</f>
        <v/>
      </c>
      <c r="P182" s="44" t="str">
        <f>IF(卡牌数值表!R182=0,"",卡牌数值表!R182)</f>
        <v/>
      </c>
      <c r="Q182" s="44" t="str">
        <f>IF(卡牌数值表!S182=0,"",卡牌数值表!S182)</f>
        <v/>
      </c>
      <c r="R182" s="44" t="str">
        <f>IF(OR(LEFT(B182,1)="1",LEFT(B182,1)="2"),卡牌数值表!H182,IF(AND(LEFT(B182,1)="4",C182&lt;&gt;5),卡牌数值表!H182,IF(LEFT(B182,1)="4","","")))</f>
        <v/>
      </c>
      <c r="S182" s="44" t="str">
        <f>IF(LEFT(B182,1)="1",IFERROR(INDEX(单位卡分表!K:K,MATCH(B182,单位卡分表!A:A,0)),"未找到"),IF(LEFT(B182,1)="2",IFERROR(INDEX(技能卡分表!K:K,MATCH(B182,技能卡分表!A:A,0)),"未找到"),IF(LEFT(B182,1)="3",IFERROR(INDEX('永久加成分表（废弃）'!K:K,MATCH(B182,'永久加成分表（废弃）'!A:A,0)),"未找到"),IF(LEFT(B182,1)="4",IFERROR(IF(INDEX(组件分表!D:D,MATCH(VALUE(LEFT(B182,4)),组件分表!A:A,0))=5,"",INDEX(组件分表!AB:AB,MATCH(VALUE(LEFT(B182,4)),组件分表!A:A,0))),"未找到"),"不匹配"))))</f>
        <v/>
      </c>
      <c r="T182" s="44" t="str">
        <f>IF(LEFT(B182,1)="1",IFERROR(INDEX(单位卡分表!L:L,MATCH(B182,单位卡分表!A:A,0)),"未找到"),IF(LEFT(B182,1)="2",IFERROR(INDEX(技能卡分表!L:L,MATCH(B182,技能卡分表!A:A,0)),"未找到"),IF(LEFT(B182,1)="3",IFERROR(INDEX('永久加成分表（废弃）'!L:L,MATCH(B182,'永久加成分表（废弃）'!A:A,0)),"未找到"),IF(LEFT(B182,1)="4",IFERROR(IF(INDEX(组件分表!D:D,MATCH(VALUE(LEFT(B182,4)),组件分表!A:A,0))=5,"",INDEX(组件分表!AC:AC,MATCH(VALUE(LEFT(B182,4)),组件分表!A:A,0))),"未找到"),"不匹配"))))</f>
        <v/>
      </c>
      <c r="U182" s="44"/>
      <c r="V182" s="44"/>
      <c r="W182" s="44" t="str">
        <f>IF(LEFT(B182,1)="1",IFERROR(IF(INDEX(单位卡分表!W:W,MATCH(B182,单位卡分表!A:A,0))=0,"",INDEX(单位卡分表!W:W,MATCH(B182,单位卡分表!A:A,0))),"未找到"),IF(LEFT(B182,1)="2",IFERROR(IF(INDEX(技能卡分表!W:W,MATCH(B182,技能卡分表!A:A,0))=0,"",INDEX(技能卡分表!W:W,MATCH(B182,技能卡分表!A:A,0))),"未找到"),IF(LEFT(B182,1)="3",IFERROR(IF(INDEX('永久加成分表（废弃）'!U:U,MATCH(B182,'永久加成分表（废弃）'!A:A,0))=0,"",INDEX('永久加成分表（废弃）'!U:U,MATCH(B182,'永久加成分表（废弃）'!A:A,0))),"未找到"),IF(LEFT(B182,1)="4",IFERROR(IF(INDEX("",MATCH(VALUE(LEFT(B182,4)),组件分表!A:A,0))=0,"",INDEX("",MATCH(VALUE(LEFT(B182,4)),组件分表!A:A,0))),"未找到"),"不匹配"))))</f>
        <v>未找到</v>
      </c>
      <c r="X182" s="44" t="str">
        <f>IF(LEFT(B182,1)="1",IFERROR(IF(INDEX(单位卡分表!X:X,MATCH(B182,单位卡分表!A:A,0))=0,"",INDEX(单位卡分表!X:X,MATCH(B182,单位卡分表!A:A,0))),"未找到"),IF(LEFT(B182,1)="2",IFERROR(IF(INDEX(技能卡分表!X:X,MATCH(B182,技能卡分表!A:A,0))=0,"",INDEX(技能卡分表!X:X,MATCH(B182,技能卡分表!A:A,0))),"未找到"),IF(LEFT(B182,1)="3",IFERROR(IF(INDEX('永久加成分表（废弃）'!V:V,MATCH(B182,'永久加成分表（废弃）'!A:A,0))=0,"",INDEX('永久加成分表（废弃）'!V:V,MATCH(B182,'永久加成分表（废弃）'!A:A,0))),"未找到"),IF(LEFT(B182,1)="4",IFERROR(IF(INDEX("",MATCH(VALUE(LEFT(B182,4)),组件分表!A:A,0))=0,"",INDEX("",MATCH(VALUE(LEFT(B182,4)),组件分表!A:A,0))),"未找到"),"不匹配"))))</f>
        <v>未找到</v>
      </c>
      <c r="Y182" s="44" t="str">
        <f>IF(LEFT(B182,1)="1",IFERROR(IF(INDEX(单位卡分表!Y:Y,MATCH(B182,单位卡分表!A:A,0))=0,"",INDEX(单位卡分表!Y:Y,MATCH(B182,单位卡分表!A:A,0))),"未找到"),IF(LEFT(B182,1)="2",IFERROR(IF(INDEX(技能卡分表!Y:Y,MATCH(B182,技能卡分表!A:A,0))=0,"",INDEX(技能卡分表!Y:Y,MATCH(B182,技能卡分表!A:A,0))),"未找到"),IF(LEFT(B182,1)="3",IFERROR(IF(INDEX('永久加成分表（废弃）'!W:W,MATCH(B182,'永久加成分表（废弃）'!A:A,0))=0,"",INDEX('永久加成分表（废弃）'!W:W,MATCH(B182,'永久加成分表（废弃）'!A:A,0))),"未找到"),IF(LEFT(B182,1)="4",IFERROR(IF(INDEX("",MATCH(VALUE(LEFT(B182,4)),组件分表!A:A,0))=0,"",INDEX("",MATCH(VALUE(LEFT(B182,4)),组件分表!A:A,0))),"未找到"),"不匹配"))))</f>
        <v>未找到</v>
      </c>
      <c r="Z182" s="44" t="str">
        <f>IF(LEFT(B182,1)="1",IFERROR(IF(INDEX("",MATCH(B182,单位卡分表!A:A,0))=0,"",INDEX("",MATCH(B182,单位卡分表!A:A,0))),"未找到"),IF(LEFT(B182,1)="2",IFERROR(IF(INDEX(技能卡分表!Z:Z,MATCH(B182,技能卡分表!A:A,0))=0,"",INDEX(技能卡分表!Z:Z,MATCH(B182,技能卡分表!A:A,0))),"未找到"),IF(LEFT(B182,1)="3",IFERROR(IF(INDEX('永久加成分表（废弃）'!X:X,MATCH(B182,'永久加成分表（废弃）'!A:A,0))=0,"",INDEX('永久加成分表（废弃）'!X:X,MATCH(B182,'永久加成分表（废弃）'!A:A,0))),"未找到"),IF(LEFT(B182,1)="4",IFERROR(IF(INDEX(组件分表!U:U,MATCH(VALUE(LEFT(B182,4)),组件分表!A:A,0))=0,"",INDEX(组件分表!U:U,MATCH(VALUE(LEFT(B182,4)),组件分表!A:A,0))),"未找到"),"不匹配"))))</f>
        <v/>
      </c>
      <c r="AA182" s="44" t="str">
        <f>IF(LEFT(B182,1)="1",IFERROR(IF(INDEX("",MATCH(B182,单位卡分表!A:A,0))=0,"",INDEX("",MATCH(B182,单位卡分表!A:A,0))),"未找到"),IF(LEFT(B182,1)="2",IFERROR(IF(INDEX(技能卡分表!AA:AA,MATCH(B182,技能卡分表!A:A,0))=0,"",INDEX(技能卡分表!AA:AA,MATCH(B182,技能卡分表!A:A,0))),"未找到"),IF(LEFT(B182,1)="3",IFERROR(IF(INDEX("",MATCH(B182,'永久加成分表（废弃）'!A:A,0))=0,"",INDEX("",MATCH(B182,'永久加成分表（废弃）'!A:A,0))),"未找到"),IF(LEFT(B182,1)="4",IFERROR(IF(INDEX("",MATCH(VALUE(LEFT(B182,4)),组件分表!A:A,0))=0,"",INDEX("",MATCH(VALUE(LEFT(B182,4)),组件分表!A:A,0))),"未找到"),"不匹配"))))</f>
        <v>未找到</v>
      </c>
      <c r="AB182" s="44">
        <f>IF(LEFT(B182,1)="1",IFERROR(INDEX(单位卡分表!I:I,MATCH(B182,单位卡分表!A:A,0)),"未找到"),IF(LEFT(B182,1)="2",IFERROR(INDEX(技能卡分表!I:I,MATCH(B182,技能卡分表!A:A,0)),"未找到"),IF(LEFT(B182,1)="3",IFERROR(INDEX('永久加成分表（废弃）'!I:I,MATCH(B182,'永久加成分表（废弃）'!A:A,0)),"未找到"),IF(LEFT(B182,1)="4",IFERROR(INDEX(组件分表!I:I,MATCH(VALUE(LEFT(B182,4)),组件分表!A:A,0)),"未找到"),"不匹配"))))</f>
        <v>3</v>
      </c>
      <c r="AC182" s="44">
        <f>IF(LEFT(B182,1)="1",IF(INDEX(单位卡分表!N:N,MATCH(B182,单位卡分表!A:A,0))=0,"",INDEX(单位卡分表!N:N,MATCH(B182,单位卡分表!A:A,0))),IF(AND(LEFT(B182,1)="4",C182=5),B182*100+1,""))</f>
        <v>4033101</v>
      </c>
    </row>
    <row r="183" spans="1:29">
      <c r="A183" s="44" t="str">
        <f>IF(卡牌数值表!D183=0,"",卡牌数值表!D183)</f>
        <v/>
      </c>
      <c r="B183" s="44" t="str">
        <f>卡牌数值表!C183</f>
        <v>40342</v>
      </c>
      <c r="C183" s="44">
        <f>IF(LEFT(B183,1)="1",IFERROR(INDEX(单位卡分表!C:C,MATCH(B183,单位卡分表!A:A,0)),"未找到"),IF(LEFT(B183,1)="2",IFERROR(INDEX(技能卡分表!C:C,MATCH(B183,技能卡分表!A:A,0)),"未找到"),IF(LEFT(B183,1)="3",IFERROR(INDEX('永久加成分表（废弃）'!C:C,MATCH(B183,'永久加成分表（废弃）'!A:A,0)),"未找到"),IF(LEFT(B183,1)="4",IFERROR(INDEX(组件分表!D:D,MATCH(VALUE(LEFT(B183,4)),组件分表!A:A,0)),"未找到"),"不匹配"))))</f>
        <v>5</v>
      </c>
      <c r="D183" s="44" t="str">
        <f>IF(LEFT(B183,1)="1",IFERROR(INDEX(单位卡分表!E:E,MATCH(B183,单位卡分表!A:A,0)),"未找到"),IF(LEFT(B183,1)="2",IFERROR(INDEX(技能卡分表!E:E,MATCH(B183,技能卡分表!A:A,0)),"未找到"),IF(LEFT(B183,1)="3",IFERROR(INDEX('永久加成分表（废弃）'!E:E,MATCH(B183,'永久加成分表（废弃）'!A:A,0)),"未找到"),IF(LEFT(B183,1)="4",IFERROR(IF(INDEX(组件分表!D:D,MATCH(VALUE(LEFT(B183,4)),组件分表!A:A,0))=5,"",INDEX(组件分表!Y:Y,MATCH(VALUE(LEFT(B183,4)),组件分表!A:A,0))),"未找到"),"不匹配"))))</f>
        <v/>
      </c>
      <c r="E183" s="44">
        <f t="shared" si="2"/>
        <v>342</v>
      </c>
      <c r="F183" s="44" t="str">
        <f>IF(LEFT(B183,1)="1",IFERROR(INDEX(单位卡分表!AL:AL,MATCH(B183,单位卡分表!A:A,0)),"未找到"),IF(LEFT(B183,1)="2",IFERROR(INDEX(技能卡分表!AJ:AJ,MATCH(B183,技能卡分表!A:A,0)),"未找到"),IF(LEFT(B183,1)="3",IFERROR(INDEX('永久加成分表（废弃）'!AC:AC,MATCH(B183,'永久加成分表（废弃）'!A:A,0)),"未找到"),IF(LEFT(B183,1)="4",IFERROR(IF(INDEX(组件分表!D:D,MATCH(VALUE(LEFT(B183,4)),组件分表!A:A,0))=5,"",INDEX(组件分表!Z:Z,MATCH(VALUE(LEFT(B183,4)),组件分表!A:A,0))),"未找到"),"不匹配"))))</f>
        <v/>
      </c>
      <c r="G183" s="44" t="str">
        <f>IF(LEFT($B183,1)="1",IFERROR(INDEX(单位卡分表!F:F,MATCH($B183,单位卡分表!A:A,0)),"未找到"),IF(LEFT($B183,1)="2",IFERROR(INDEX(技能卡分表!F:F,MATCH($B183,技能卡分表!A:A,0)),"未找到"),IF(LEFT($B183,1)="3",IFERROR(INDEX('永久加成分表（废弃）'!F:F,MATCH($B183,'永久加成分表（废弃）'!A:A,0)),"未找到"),IF(LEFT($B183,1)="4",IFERROR(IF(INDEX(组件分表!D:D,MATCH(VALUE(LEFT($B183,4)),组件分表!A:A,0))=5,"",INDEX(组件分表!AA:AA,MATCH(VALUE(LEFT($B183,4)),组件分表!A:A,0))),"未找到"),"不匹配"))))</f>
        <v/>
      </c>
      <c r="H183" s="44" t="str">
        <f>IF(LEFT($B183,1)="1",IFERROR(INDEX(单位卡分表!H:H,MATCH($B183,单位卡分表!A:A,0)),"未找到"),IF(LEFT($B183,1)="2",IFERROR(INDEX(技能卡分表!H:H,MATCH($B183,技能卡分表!A:A,0)),"未找到"),IF(LEFT($B183,1)="3",IFERROR(INDEX('永久加成分表（废弃）'!H:H,MATCH($B183,'永久加成分表（废弃）'!A:A,0)),"未找到"),IF(LEFT($B183,1)="4",RIGHT($B183,1),"不匹配"))))</f>
        <v>2</v>
      </c>
      <c r="I183" s="44">
        <f>卡牌数值表!J183</f>
        <v>6</v>
      </c>
      <c r="J183" s="44" t="str">
        <f>IF(卡牌数值表!L183=0,"",卡牌数值表!L183)</f>
        <v/>
      </c>
      <c r="K183" s="44" t="str">
        <f>IF(卡牌数值表!M183=0,"",卡牌数值表!M183)</f>
        <v/>
      </c>
      <c r="L183" s="44" t="str">
        <f>IF(卡牌数值表!N183=0,"",卡牌数值表!N183)</f>
        <v/>
      </c>
      <c r="M183" s="44" t="str">
        <f>IF(卡牌数值表!O183=0,"",卡牌数值表!O183)</f>
        <v/>
      </c>
      <c r="N183" s="44" t="str">
        <f>IF(卡牌数值表!P183=0,"",卡牌数值表!P183)</f>
        <v/>
      </c>
      <c r="O183" s="44" t="str">
        <f>IF(卡牌数值表!Q183=0,"",卡牌数值表!Q183)</f>
        <v/>
      </c>
      <c r="P183" s="44" t="str">
        <f>IF(卡牌数值表!R183=0,"",卡牌数值表!R183)</f>
        <v/>
      </c>
      <c r="Q183" s="44" t="str">
        <f>IF(卡牌数值表!S183=0,"",卡牌数值表!S183)</f>
        <v/>
      </c>
      <c r="R183" s="44" t="str">
        <f>IF(OR(LEFT(B183,1)="1",LEFT(B183,1)="2"),卡牌数值表!H183,IF(AND(LEFT(B183,1)="4",C183&lt;&gt;5),卡牌数值表!H183,IF(LEFT(B183,1)="4","","")))</f>
        <v/>
      </c>
      <c r="S183" s="44" t="str">
        <f>IF(LEFT(B183,1)="1",IFERROR(INDEX(单位卡分表!K:K,MATCH(B183,单位卡分表!A:A,0)),"未找到"),IF(LEFT(B183,1)="2",IFERROR(INDEX(技能卡分表!K:K,MATCH(B183,技能卡分表!A:A,0)),"未找到"),IF(LEFT(B183,1)="3",IFERROR(INDEX('永久加成分表（废弃）'!K:K,MATCH(B183,'永久加成分表（废弃）'!A:A,0)),"未找到"),IF(LEFT(B183,1)="4",IFERROR(IF(INDEX(组件分表!D:D,MATCH(VALUE(LEFT(B183,4)),组件分表!A:A,0))=5,"",INDEX(组件分表!AB:AB,MATCH(VALUE(LEFT(B183,4)),组件分表!A:A,0))),"未找到"),"不匹配"))))</f>
        <v/>
      </c>
      <c r="T183" s="44" t="str">
        <f>IF(LEFT(B183,1)="1",IFERROR(INDEX(单位卡分表!L:L,MATCH(B183,单位卡分表!A:A,0)),"未找到"),IF(LEFT(B183,1)="2",IFERROR(INDEX(技能卡分表!L:L,MATCH(B183,技能卡分表!A:A,0)),"未找到"),IF(LEFT(B183,1)="3",IFERROR(INDEX('永久加成分表（废弃）'!L:L,MATCH(B183,'永久加成分表（废弃）'!A:A,0)),"未找到"),IF(LEFT(B183,1)="4",IFERROR(IF(INDEX(组件分表!D:D,MATCH(VALUE(LEFT(B183,4)),组件分表!A:A,0))=5,"",INDEX(组件分表!AC:AC,MATCH(VALUE(LEFT(B183,4)),组件分表!A:A,0))),"未找到"),"不匹配"))))</f>
        <v/>
      </c>
      <c r="U183" s="44"/>
      <c r="V183" s="44"/>
      <c r="W183" s="44" t="str">
        <f>IF(LEFT(B183,1)="1",IFERROR(IF(INDEX(单位卡分表!W:W,MATCH(B183,单位卡分表!A:A,0))=0,"",INDEX(单位卡分表!W:W,MATCH(B183,单位卡分表!A:A,0))),"未找到"),IF(LEFT(B183,1)="2",IFERROR(IF(INDEX(技能卡分表!W:W,MATCH(B183,技能卡分表!A:A,0))=0,"",INDEX(技能卡分表!W:W,MATCH(B183,技能卡分表!A:A,0))),"未找到"),IF(LEFT(B183,1)="3",IFERROR(IF(INDEX('永久加成分表（废弃）'!U:U,MATCH(B183,'永久加成分表（废弃）'!A:A,0))=0,"",INDEX('永久加成分表（废弃）'!U:U,MATCH(B183,'永久加成分表（废弃）'!A:A,0))),"未找到"),IF(LEFT(B183,1)="4",IFERROR(IF(INDEX("",MATCH(VALUE(LEFT(B183,4)),组件分表!A:A,0))=0,"",INDEX("",MATCH(VALUE(LEFT(B183,4)),组件分表!A:A,0))),"未找到"),"不匹配"))))</f>
        <v>未找到</v>
      </c>
      <c r="X183" s="44" t="str">
        <f>IF(LEFT(B183,1)="1",IFERROR(IF(INDEX(单位卡分表!X:X,MATCH(B183,单位卡分表!A:A,0))=0,"",INDEX(单位卡分表!X:X,MATCH(B183,单位卡分表!A:A,0))),"未找到"),IF(LEFT(B183,1)="2",IFERROR(IF(INDEX(技能卡分表!X:X,MATCH(B183,技能卡分表!A:A,0))=0,"",INDEX(技能卡分表!X:X,MATCH(B183,技能卡分表!A:A,0))),"未找到"),IF(LEFT(B183,1)="3",IFERROR(IF(INDEX('永久加成分表（废弃）'!V:V,MATCH(B183,'永久加成分表（废弃）'!A:A,0))=0,"",INDEX('永久加成分表（废弃）'!V:V,MATCH(B183,'永久加成分表（废弃）'!A:A,0))),"未找到"),IF(LEFT(B183,1)="4",IFERROR(IF(INDEX("",MATCH(VALUE(LEFT(B183,4)),组件分表!A:A,0))=0,"",INDEX("",MATCH(VALUE(LEFT(B183,4)),组件分表!A:A,0))),"未找到"),"不匹配"))))</f>
        <v>未找到</v>
      </c>
      <c r="Y183" s="44" t="str">
        <f>IF(LEFT(B183,1)="1",IFERROR(IF(INDEX(单位卡分表!Y:Y,MATCH(B183,单位卡分表!A:A,0))=0,"",INDEX(单位卡分表!Y:Y,MATCH(B183,单位卡分表!A:A,0))),"未找到"),IF(LEFT(B183,1)="2",IFERROR(IF(INDEX(技能卡分表!Y:Y,MATCH(B183,技能卡分表!A:A,0))=0,"",INDEX(技能卡分表!Y:Y,MATCH(B183,技能卡分表!A:A,0))),"未找到"),IF(LEFT(B183,1)="3",IFERROR(IF(INDEX('永久加成分表（废弃）'!W:W,MATCH(B183,'永久加成分表（废弃）'!A:A,0))=0,"",INDEX('永久加成分表（废弃）'!W:W,MATCH(B183,'永久加成分表（废弃）'!A:A,0))),"未找到"),IF(LEFT(B183,1)="4",IFERROR(IF(INDEX("",MATCH(VALUE(LEFT(B183,4)),组件分表!A:A,0))=0,"",INDEX("",MATCH(VALUE(LEFT(B183,4)),组件分表!A:A,0))),"未找到"),"不匹配"))))</f>
        <v>未找到</v>
      </c>
      <c r="Z183" s="44" t="str">
        <f>IF(LEFT(B183,1)="1",IFERROR(IF(INDEX("",MATCH(B183,单位卡分表!A:A,0))=0,"",INDEX("",MATCH(B183,单位卡分表!A:A,0))),"未找到"),IF(LEFT(B183,1)="2",IFERROR(IF(INDEX(技能卡分表!Z:Z,MATCH(B183,技能卡分表!A:A,0))=0,"",INDEX(技能卡分表!Z:Z,MATCH(B183,技能卡分表!A:A,0))),"未找到"),IF(LEFT(B183,1)="3",IFERROR(IF(INDEX('永久加成分表（废弃）'!X:X,MATCH(B183,'永久加成分表（废弃）'!A:A,0))=0,"",INDEX('永久加成分表（废弃）'!X:X,MATCH(B183,'永久加成分表（废弃）'!A:A,0))),"未找到"),IF(LEFT(B183,1)="4",IFERROR(IF(INDEX(组件分表!U:U,MATCH(VALUE(LEFT(B183,4)),组件分表!A:A,0))=0,"",INDEX(组件分表!U:U,MATCH(VALUE(LEFT(B183,4)),组件分表!A:A,0))),"未找到"),"不匹配"))))</f>
        <v/>
      </c>
      <c r="AA183" s="44" t="str">
        <f>IF(LEFT(B183,1)="1",IFERROR(IF(INDEX("",MATCH(B183,单位卡分表!A:A,0))=0,"",INDEX("",MATCH(B183,单位卡分表!A:A,0))),"未找到"),IF(LEFT(B183,1)="2",IFERROR(IF(INDEX(技能卡分表!AA:AA,MATCH(B183,技能卡分表!A:A,0))=0,"",INDEX(技能卡分表!AA:AA,MATCH(B183,技能卡分表!A:A,0))),"未找到"),IF(LEFT(B183,1)="3",IFERROR(IF(INDEX("",MATCH(B183,'永久加成分表（废弃）'!A:A,0))=0,"",INDEX("",MATCH(B183,'永久加成分表（废弃）'!A:A,0))),"未找到"),IF(LEFT(B183,1)="4",IFERROR(IF(INDEX("",MATCH(VALUE(LEFT(B183,4)),组件分表!A:A,0))=0,"",INDEX("",MATCH(VALUE(LEFT(B183,4)),组件分表!A:A,0))),"未找到"),"不匹配"))))</f>
        <v>未找到</v>
      </c>
      <c r="AB183" s="44">
        <f>IF(LEFT(B183,1)="1",IFERROR(INDEX(单位卡分表!I:I,MATCH(B183,单位卡分表!A:A,0)),"未找到"),IF(LEFT(B183,1)="2",IFERROR(INDEX(技能卡分表!I:I,MATCH(B183,技能卡分表!A:A,0)),"未找到"),IF(LEFT(B183,1)="3",IFERROR(INDEX('永久加成分表（废弃）'!I:I,MATCH(B183,'永久加成分表（废弃）'!A:A,0)),"未找到"),IF(LEFT(B183,1)="4",IFERROR(INDEX(组件分表!I:I,MATCH(VALUE(LEFT(B183,4)),组件分表!A:A,0)),"未找到"),"不匹配"))))</f>
        <v>3</v>
      </c>
      <c r="AC183" s="44">
        <f>IF(LEFT(B183,1)="1",IF(INDEX(单位卡分表!N:N,MATCH(B183,单位卡分表!A:A,0))=0,"",INDEX(单位卡分表!N:N,MATCH(B183,单位卡分表!A:A,0))),IF(AND(LEFT(B183,1)="4",C183=5),B183*100+1,""))</f>
        <v>4034201</v>
      </c>
    </row>
    <row r="184" spans="1:29">
      <c r="A184" s="44" t="str">
        <f>IF(卡牌数值表!D184=0,"",卡牌数值表!D184)</f>
        <v/>
      </c>
      <c r="B184" s="44" t="str">
        <f>卡牌数值表!C184</f>
        <v>40354</v>
      </c>
      <c r="C184" s="44">
        <f>IF(LEFT(B184,1)="1",IFERROR(INDEX(单位卡分表!C:C,MATCH(B184,单位卡分表!A:A,0)),"未找到"),IF(LEFT(B184,1)="2",IFERROR(INDEX(技能卡分表!C:C,MATCH(B184,技能卡分表!A:A,0)),"未找到"),IF(LEFT(B184,1)="3",IFERROR(INDEX('永久加成分表（废弃）'!C:C,MATCH(B184,'永久加成分表（废弃）'!A:A,0)),"未找到"),IF(LEFT(B184,1)="4",IFERROR(INDEX(组件分表!D:D,MATCH(VALUE(LEFT(B184,4)),组件分表!A:A,0)),"未找到"),"不匹配"))))</f>
        <v>5</v>
      </c>
      <c r="D184" s="44" t="str">
        <f>IF(LEFT(B184,1)="1",IFERROR(INDEX(单位卡分表!E:E,MATCH(B184,单位卡分表!A:A,0)),"未找到"),IF(LEFT(B184,1)="2",IFERROR(INDEX(技能卡分表!E:E,MATCH(B184,技能卡分表!A:A,0)),"未找到"),IF(LEFT(B184,1)="3",IFERROR(INDEX('永久加成分表（废弃）'!E:E,MATCH(B184,'永久加成分表（废弃）'!A:A,0)),"未找到"),IF(LEFT(B184,1)="4",IFERROR(IF(INDEX(组件分表!D:D,MATCH(VALUE(LEFT(B184,4)),组件分表!A:A,0))=5,"",INDEX(组件分表!Y:Y,MATCH(VALUE(LEFT(B184,4)),组件分表!A:A,0))),"未找到"),"不匹配"))))</f>
        <v/>
      </c>
      <c r="E184" s="44">
        <f t="shared" si="2"/>
        <v>354</v>
      </c>
      <c r="F184" s="44" t="str">
        <f>IF(LEFT(B184,1)="1",IFERROR(INDEX(单位卡分表!AL:AL,MATCH(B184,单位卡分表!A:A,0)),"未找到"),IF(LEFT(B184,1)="2",IFERROR(INDEX(技能卡分表!AJ:AJ,MATCH(B184,技能卡分表!A:A,0)),"未找到"),IF(LEFT(B184,1)="3",IFERROR(INDEX('永久加成分表（废弃）'!AC:AC,MATCH(B184,'永久加成分表（废弃）'!A:A,0)),"未找到"),IF(LEFT(B184,1)="4",IFERROR(IF(INDEX(组件分表!D:D,MATCH(VALUE(LEFT(B184,4)),组件分表!A:A,0))=5,"",INDEX(组件分表!Z:Z,MATCH(VALUE(LEFT(B184,4)),组件分表!A:A,0))),"未找到"),"不匹配"))))</f>
        <v/>
      </c>
      <c r="G184" s="44" t="str">
        <f>IF(LEFT($B184,1)="1",IFERROR(INDEX(单位卡分表!F:F,MATCH($B184,单位卡分表!A:A,0)),"未找到"),IF(LEFT($B184,1)="2",IFERROR(INDEX(技能卡分表!F:F,MATCH($B184,技能卡分表!A:A,0)),"未找到"),IF(LEFT($B184,1)="3",IFERROR(INDEX('永久加成分表（废弃）'!F:F,MATCH($B184,'永久加成分表（废弃）'!A:A,0)),"未找到"),IF(LEFT($B184,1)="4",IFERROR(IF(INDEX(组件分表!D:D,MATCH(VALUE(LEFT($B184,4)),组件分表!A:A,0))=5,"",INDEX(组件分表!AA:AA,MATCH(VALUE(LEFT($B184,4)),组件分表!A:A,0))),"未找到"),"不匹配"))))</f>
        <v/>
      </c>
      <c r="H184" s="44" t="str">
        <f>IF(LEFT($B184,1)="1",IFERROR(INDEX(单位卡分表!H:H,MATCH($B184,单位卡分表!A:A,0)),"未找到"),IF(LEFT($B184,1)="2",IFERROR(INDEX(技能卡分表!H:H,MATCH($B184,技能卡分表!A:A,0)),"未找到"),IF(LEFT($B184,1)="3",IFERROR(INDEX('永久加成分表（废弃）'!H:H,MATCH($B184,'永久加成分表（废弃）'!A:A,0)),"未找到"),IF(LEFT($B184,1)="4",RIGHT($B184,1),"不匹配"))))</f>
        <v>4</v>
      </c>
      <c r="I184" s="44">
        <f>卡牌数值表!J184</f>
        <v>12</v>
      </c>
      <c r="J184" s="44" t="str">
        <f>IF(卡牌数值表!L184=0,"",卡牌数值表!L184)</f>
        <v/>
      </c>
      <c r="K184" s="44" t="str">
        <f>IF(卡牌数值表!M184=0,"",卡牌数值表!M184)</f>
        <v/>
      </c>
      <c r="L184" s="44" t="str">
        <f>IF(卡牌数值表!N184=0,"",卡牌数值表!N184)</f>
        <v/>
      </c>
      <c r="M184" s="44" t="str">
        <f>IF(卡牌数值表!O184=0,"",卡牌数值表!O184)</f>
        <v/>
      </c>
      <c r="N184" s="44" t="str">
        <f>IF(卡牌数值表!P184=0,"",卡牌数值表!P184)</f>
        <v/>
      </c>
      <c r="O184" s="44" t="str">
        <f>IF(卡牌数值表!Q184=0,"",卡牌数值表!Q184)</f>
        <v/>
      </c>
      <c r="P184" s="44" t="str">
        <f>IF(卡牌数值表!R184=0,"",卡牌数值表!R184)</f>
        <v/>
      </c>
      <c r="Q184" s="44" t="str">
        <f>IF(卡牌数值表!S184=0,"",卡牌数值表!S184)</f>
        <v/>
      </c>
      <c r="R184" s="44" t="str">
        <f>IF(OR(LEFT(B184,1)="1",LEFT(B184,1)="2"),卡牌数值表!H184,IF(AND(LEFT(B184,1)="4",C184&lt;&gt;5),卡牌数值表!H184,IF(LEFT(B184,1)="4","","")))</f>
        <v/>
      </c>
      <c r="S184" s="44" t="str">
        <f>IF(LEFT(B184,1)="1",IFERROR(INDEX(单位卡分表!K:K,MATCH(B184,单位卡分表!A:A,0)),"未找到"),IF(LEFT(B184,1)="2",IFERROR(INDEX(技能卡分表!K:K,MATCH(B184,技能卡分表!A:A,0)),"未找到"),IF(LEFT(B184,1)="3",IFERROR(INDEX('永久加成分表（废弃）'!K:K,MATCH(B184,'永久加成分表（废弃）'!A:A,0)),"未找到"),IF(LEFT(B184,1)="4",IFERROR(IF(INDEX(组件分表!D:D,MATCH(VALUE(LEFT(B184,4)),组件分表!A:A,0))=5,"",INDEX(组件分表!AB:AB,MATCH(VALUE(LEFT(B184,4)),组件分表!A:A,0))),"未找到"),"不匹配"))))</f>
        <v/>
      </c>
      <c r="T184" s="44" t="str">
        <f>IF(LEFT(B184,1)="1",IFERROR(INDEX(单位卡分表!L:L,MATCH(B184,单位卡分表!A:A,0)),"未找到"),IF(LEFT(B184,1)="2",IFERROR(INDEX(技能卡分表!L:L,MATCH(B184,技能卡分表!A:A,0)),"未找到"),IF(LEFT(B184,1)="3",IFERROR(INDEX('永久加成分表（废弃）'!L:L,MATCH(B184,'永久加成分表（废弃）'!A:A,0)),"未找到"),IF(LEFT(B184,1)="4",IFERROR(IF(INDEX(组件分表!D:D,MATCH(VALUE(LEFT(B184,4)),组件分表!A:A,0))=5,"",INDEX(组件分表!AC:AC,MATCH(VALUE(LEFT(B184,4)),组件分表!A:A,0))),"未找到"),"不匹配"))))</f>
        <v/>
      </c>
      <c r="U184" s="44"/>
      <c r="V184" s="44"/>
      <c r="W184" s="44" t="str">
        <f>IF(LEFT(B184,1)="1",IFERROR(IF(INDEX(单位卡分表!W:W,MATCH(B184,单位卡分表!A:A,0))=0,"",INDEX(单位卡分表!W:W,MATCH(B184,单位卡分表!A:A,0))),"未找到"),IF(LEFT(B184,1)="2",IFERROR(IF(INDEX(技能卡分表!W:W,MATCH(B184,技能卡分表!A:A,0))=0,"",INDEX(技能卡分表!W:W,MATCH(B184,技能卡分表!A:A,0))),"未找到"),IF(LEFT(B184,1)="3",IFERROR(IF(INDEX('永久加成分表（废弃）'!U:U,MATCH(B184,'永久加成分表（废弃）'!A:A,0))=0,"",INDEX('永久加成分表（废弃）'!U:U,MATCH(B184,'永久加成分表（废弃）'!A:A,0))),"未找到"),IF(LEFT(B184,1)="4",IFERROR(IF(INDEX("",MATCH(VALUE(LEFT(B184,4)),组件分表!A:A,0))=0,"",INDEX("",MATCH(VALUE(LEFT(B184,4)),组件分表!A:A,0))),"未找到"),"不匹配"))))</f>
        <v>未找到</v>
      </c>
      <c r="X184" s="44" t="str">
        <f>IF(LEFT(B184,1)="1",IFERROR(IF(INDEX(单位卡分表!X:X,MATCH(B184,单位卡分表!A:A,0))=0,"",INDEX(单位卡分表!X:X,MATCH(B184,单位卡分表!A:A,0))),"未找到"),IF(LEFT(B184,1)="2",IFERROR(IF(INDEX(技能卡分表!X:X,MATCH(B184,技能卡分表!A:A,0))=0,"",INDEX(技能卡分表!X:X,MATCH(B184,技能卡分表!A:A,0))),"未找到"),IF(LEFT(B184,1)="3",IFERROR(IF(INDEX('永久加成分表（废弃）'!V:V,MATCH(B184,'永久加成分表（废弃）'!A:A,0))=0,"",INDEX('永久加成分表（废弃）'!V:V,MATCH(B184,'永久加成分表（废弃）'!A:A,0))),"未找到"),IF(LEFT(B184,1)="4",IFERROR(IF(INDEX("",MATCH(VALUE(LEFT(B184,4)),组件分表!A:A,0))=0,"",INDEX("",MATCH(VALUE(LEFT(B184,4)),组件分表!A:A,0))),"未找到"),"不匹配"))))</f>
        <v>未找到</v>
      </c>
      <c r="Y184" s="44" t="str">
        <f>IF(LEFT(B184,1)="1",IFERROR(IF(INDEX(单位卡分表!Y:Y,MATCH(B184,单位卡分表!A:A,0))=0,"",INDEX(单位卡分表!Y:Y,MATCH(B184,单位卡分表!A:A,0))),"未找到"),IF(LEFT(B184,1)="2",IFERROR(IF(INDEX(技能卡分表!Y:Y,MATCH(B184,技能卡分表!A:A,0))=0,"",INDEX(技能卡分表!Y:Y,MATCH(B184,技能卡分表!A:A,0))),"未找到"),IF(LEFT(B184,1)="3",IFERROR(IF(INDEX('永久加成分表（废弃）'!W:W,MATCH(B184,'永久加成分表（废弃）'!A:A,0))=0,"",INDEX('永久加成分表（废弃）'!W:W,MATCH(B184,'永久加成分表（废弃）'!A:A,0))),"未找到"),IF(LEFT(B184,1)="4",IFERROR(IF(INDEX("",MATCH(VALUE(LEFT(B184,4)),组件分表!A:A,0))=0,"",INDEX("",MATCH(VALUE(LEFT(B184,4)),组件分表!A:A,0))),"未找到"),"不匹配"))))</f>
        <v>未找到</v>
      </c>
      <c r="Z184" s="44" t="str">
        <f>IF(LEFT(B184,1)="1",IFERROR(IF(INDEX("",MATCH(B184,单位卡分表!A:A,0))=0,"",INDEX("",MATCH(B184,单位卡分表!A:A,0))),"未找到"),IF(LEFT(B184,1)="2",IFERROR(IF(INDEX(技能卡分表!Z:Z,MATCH(B184,技能卡分表!A:A,0))=0,"",INDEX(技能卡分表!Z:Z,MATCH(B184,技能卡分表!A:A,0))),"未找到"),IF(LEFT(B184,1)="3",IFERROR(IF(INDEX('永久加成分表（废弃）'!X:X,MATCH(B184,'永久加成分表（废弃）'!A:A,0))=0,"",INDEX('永久加成分表（废弃）'!X:X,MATCH(B184,'永久加成分表（废弃）'!A:A,0))),"未找到"),IF(LEFT(B184,1)="4",IFERROR(IF(INDEX(组件分表!U:U,MATCH(VALUE(LEFT(B184,4)),组件分表!A:A,0))=0,"",INDEX(组件分表!U:U,MATCH(VALUE(LEFT(B184,4)),组件分表!A:A,0))),"未找到"),"不匹配"))))</f>
        <v/>
      </c>
      <c r="AA184" s="44" t="str">
        <f>IF(LEFT(B184,1)="1",IFERROR(IF(INDEX("",MATCH(B184,单位卡分表!A:A,0))=0,"",INDEX("",MATCH(B184,单位卡分表!A:A,0))),"未找到"),IF(LEFT(B184,1)="2",IFERROR(IF(INDEX(技能卡分表!AA:AA,MATCH(B184,技能卡分表!A:A,0))=0,"",INDEX(技能卡分表!AA:AA,MATCH(B184,技能卡分表!A:A,0))),"未找到"),IF(LEFT(B184,1)="3",IFERROR(IF(INDEX("",MATCH(B184,'永久加成分表（废弃）'!A:A,0))=0,"",INDEX("",MATCH(B184,'永久加成分表（废弃）'!A:A,0))),"未找到"),IF(LEFT(B184,1)="4",IFERROR(IF(INDEX("",MATCH(VALUE(LEFT(B184,4)),组件分表!A:A,0))=0,"",INDEX("",MATCH(VALUE(LEFT(B184,4)),组件分表!A:A,0))),"未找到"),"不匹配"))))</f>
        <v>未找到</v>
      </c>
      <c r="AB184" s="44">
        <f>IF(LEFT(B184,1)="1",IFERROR(INDEX(单位卡分表!I:I,MATCH(B184,单位卡分表!A:A,0)),"未找到"),IF(LEFT(B184,1)="2",IFERROR(INDEX(技能卡分表!I:I,MATCH(B184,技能卡分表!A:A,0)),"未找到"),IF(LEFT(B184,1)="3",IFERROR(INDEX('永久加成分表（废弃）'!I:I,MATCH(B184,'永久加成分表（废弃）'!A:A,0)),"未找到"),IF(LEFT(B184,1)="4",IFERROR(INDEX(组件分表!I:I,MATCH(VALUE(LEFT(B184,4)),组件分表!A:A,0)),"未找到"),"不匹配"))))</f>
        <v>3</v>
      </c>
      <c r="AC184" s="44">
        <f>IF(LEFT(B184,1)="1",IF(INDEX(单位卡分表!N:N,MATCH(B184,单位卡分表!A:A,0))=0,"",INDEX(单位卡分表!N:N,MATCH(B184,单位卡分表!A:A,0))),IF(AND(LEFT(B184,1)="4",C184=5),B184*100+1,""))</f>
        <v>4035401</v>
      </c>
    </row>
    <row r="185" spans="1:29">
      <c r="A185" s="44" t="str">
        <f>IF(卡牌数值表!D185=0,"",卡牌数值表!D185)</f>
        <v/>
      </c>
      <c r="B185" s="44" t="str">
        <f>卡牌数值表!C185</f>
        <v>40362</v>
      </c>
      <c r="C185" s="44">
        <f>IF(LEFT(B185,1)="1",IFERROR(INDEX(单位卡分表!C:C,MATCH(B185,单位卡分表!A:A,0)),"未找到"),IF(LEFT(B185,1)="2",IFERROR(INDEX(技能卡分表!C:C,MATCH(B185,技能卡分表!A:A,0)),"未找到"),IF(LEFT(B185,1)="3",IFERROR(INDEX('永久加成分表（废弃）'!C:C,MATCH(B185,'永久加成分表（废弃）'!A:A,0)),"未找到"),IF(LEFT(B185,1)="4",IFERROR(INDEX(组件分表!D:D,MATCH(VALUE(LEFT(B185,4)),组件分表!A:A,0)),"未找到"),"不匹配"))))</f>
        <v>5</v>
      </c>
      <c r="D185" s="44" t="str">
        <f>IF(LEFT(B185,1)="1",IFERROR(INDEX(单位卡分表!E:E,MATCH(B185,单位卡分表!A:A,0)),"未找到"),IF(LEFT(B185,1)="2",IFERROR(INDEX(技能卡分表!E:E,MATCH(B185,技能卡分表!A:A,0)),"未找到"),IF(LEFT(B185,1)="3",IFERROR(INDEX('永久加成分表（废弃）'!E:E,MATCH(B185,'永久加成分表（废弃）'!A:A,0)),"未找到"),IF(LEFT(B185,1)="4",IFERROR(IF(INDEX(组件分表!D:D,MATCH(VALUE(LEFT(B185,4)),组件分表!A:A,0))=5,"",INDEX(组件分表!Y:Y,MATCH(VALUE(LEFT(B185,4)),组件分表!A:A,0))),"未找到"),"不匹配"))))</f>
        <v/>
      </c>
      <c r="E185" s="44">
        <f t="shared" si="2"/>
        <v>362</v>
      </c>
      <c r="F185" s="44" t="str">
        <f>IF(LEFT(B185,1)="1",IFERROR(INDEX(单位卡分表!AL:AL,MATCH(B185,单位卡分表!A:A,0)),"未找到"),IF(LEFT(B185,1)="2",IFERROR(INDEX(技能卡分表!AJ:AJ,MATCH(B185,技能卡分表!A:A,0)),"未找到"),IF(LEFT(B185,1)="3",IFERROR(INDEX('永久加成分表（废弃）'!AC:AC,MATCH(B185,'永久加成分表（废弃）'!A:A,0)),"未找到"),IF(LEFT(B185,1)="4",IFERROR(IF(INDEX(组件分表!D:D,MATCH(VALUE(LEFT(B185,4)),组件分表!A:A,0))=5,"",INDEX(组件分表!Z:Z,MATCH(VALUE(LEFT(B185,4)),组件分表!A:A,0))),"未找到"),"不匹配"))))</f>
        <v/>
      </c>
      <c r="G185" s="44" t="str">
        <f>IF(LEFT($B185,1)="1",IFERROR(INDEX(单位卡分表!F:F,MATCH($B185,单位卡分表!A:A,0)),"未找到"),IF(LEFT($B185,1)="2",IFERROR(INDEX(技能卡分表!F:F,MATCH($B185,技能卡分表!A:A,0)),"未找到"),IF(LEFT($B185,1)="3",IFERROR(INDEX('永久加成分表（废弃）'!F:F,MATCH($B185,'永久加成分表（废弃）'!A:A,0)),"未找到"),IF(LEFT($B185,1)="4",IFERROR(IF(INDEX(组件分表!D:D,MATCH(VALUE(LEFT($B185,4)),组件分表!A:A,0))=5,"",INDEX(组件分表!AA:AA,MATCH(VALUE(LEFT($B185,4)),组件分表!A:A,0))),"未找到"),"不匹配"))))</f>
        <v/>
      </c>
      <c r="H185" s="44" t="str">
        <f>IF(LEFT($B185,1)="1",IFERROR(INDEX(单位卡分表!H:H,MATCH($B185,单位卡分表!A:A,0)),"未找到"),IF(LEFT($B185,1)="2",IFERROR(INDEX(技能卡分表!H:H,MATCH($B185,技能卡分表!A:A,0)),"未找到"),IF(LEFT($B185,1)="3",IFERROR(INDEX('永久加成分表（废弃）'!H:H,MATCH($B185,'永久加成分表（废弃）'!A:A,0)),"未找到"),IF(LEFT($B185,1)="4",RIGHT($B185,1),"不匹配"))))</f>
        <v>2</v>
      </c>
      <c r="I185" s="44">
        <f>卡牌数值表!J185</f>
        <v>6</v>
      </c>
      <c r="J185" s="44" t="str">
        <f>IF(卡牌数值表!L185=0,"",卡牌数值表!L185)</f>
        <v/>
      </c>
      <c r="K185" s="44" t="str">
        <f>IF(卡牌数值表!M185=0,"",卡牌数值表!M185)</f>
        <v/>
      </c>
      <c r="L185" s="44" t="str">
        <f>IF(卡牌数值表!N185=0,"",卡牌数值表!N185)</f>
        <v/>
      </c>
      <c r="M185" s="44" t="str">
        <f>IF(卡牌数值表!O185=0,"",卡牌数值表!O185)</f>
        <v/>
      </c>
      <c r="N185" s="44" t="str">
        <f>IF(卡牌数值表!P185=0,"",卡牌数值表!P185)</f>
        <v/>
      </c>
      <c r="O185" s="44" t="str">
        <f>IF(卡牌数值表!Q185=0,"",卡牌数值表!Q185)</f>
        <v/>
      </c>
      <c r="P185" s="44" t="str">
        <f>IF(卡牌数值表!R185=0,"",卡牌数值表!R185)</f>
        <v/>
      </c>
      <c r="Q185" s="44" t="str">
        <f>IF(卡牌数值表!S185=0,"",卡牌数值表!S185)</f>
        <v/>
      </c>
      <c r="R185" s="44" t="str">
        <f>IF(OR(LEFT(B185,1)="1",LEFT(B185,1)="2"),卡牌数值表!H185,IF(AND(LEFT(B185,1)="4",C185&lt;&gt;5),卡牌数值表!H185,IF(LEFT(B185,1)="4","","")))</f>
        <v/>
      </c>
      <c r="S185" s="44" t="str">
        <f>IF(LEFT(B185,1)="1",IFERROR(INDEX(单位卡分表!K:K,MATCH(B185,单位卡分表!A:A,0)),"未找到"),IF(LEFT(B185,1)="2",IFERROR(INDEX(技能卡分表!K:K,MATCH(B185,技能卡分表!A:A,0)),"未找到"),IF(LEFT(B185,1)="3",IFERROR(INDEX('永久加成分表（废弃）'!K:K,MATCH(B185,'永久加成分表（废弃）'!A:A,0)),"未找到"),IF(LEFT(B185,1)="4",IFERROR(IF(INDEX(组件分表!D:D,MATCH(VALUE(LEFT(B185,4)),组件分表!A:A,0))=5,"",INDEX(组件分表!AB:AB,MATCH(VALUE(LEFT(B185,4)),组件分表!A:A,0))),"未找到"),"不匹配"))))</f>
        <v/>
      </c>
      <c r="T185" s="44" t="str">
        <f>IF(LEFT(B185,1)="1",IFERROR(INDEX(单位卡分表!L:L,MATCH(B185,单位卡分表!A:A,0)),"未找到"),IF(LEFT(B185,1)="2",IFERROR(INDEX(技能卡分表!L:L,MATCH(B185,技能卡分表!A:A,0)),"未找到"),IF(LEFT(B185,1)="3",IFERROR(INDEX('永久加成分表（废弃）'!L:L,MATCH(B185,'永久加成分表（废弃）'!A:A,0)),"未找到"),IF(LEFT(B185,1)="4",IFERROR(IF(INDEX(组件分表!D:D,MATCH(VALUE(LEFT(B185,4)),组件分表!A:A,0))=5,"",INDEX(组件分表!AC:AC,MATCH(VALUE(LEFT(B185,4)),组件分表!A:A,0))),"未找到"),"不匹配"))))</f>
        <v/>
      </c>
      <c r="U185" s="44"/>
      <c r="V185" s="44"/>
      <c r="W185" s="44" t="str">
        <f>IF(LEFT(B185,1)="1",IFERROR(IF(INDEX(单位卡分表!W:W,MATCH(B185,单位卡分表!A:A,0))=0,"",INDEX(单位卡分表!W:W,MATCH(B185,单位卡分表!A:A,0))),"未找到"),IF(LEFT(B185,1)="2",IFERROR(IF(INDEX(技能卡分表!W:W,MATCH(B185,技能卡分表!A:A,0))=0,"",INDEX(技能卡分表!W:W,MATCH(B185,技能卡分表!A:A,0))),"未找到"),IF(LEFT(B185,1)="3",IFERROR(IF(INDEX('永久加成分表（废弃）'!U:U,MATCH(B185,'永久加成分表（废弃）'!A:A,0))=0,"",INDEX('永久加成分表（废弃）'!U:U,MATCH(B185,'永久加成分表（废弃）'!A:A,0))),"未找到"),IF(LEFT(B185,1)="4",IFERROR(IF(INDEX("",MATCH(VALUE(LEFT(B185,4)),组件分表!A:A,0))=0,"",INDEX("",MATCH(VALUE(LEFT(B185,4)),组件分表!A:A,0))),"未找到"),"不匹配"))))</f>
        <v>未找到</v>
      </c>
      <c r="X185" s="44" t="str">
        <f>IF(LEFT(B185,1)="1",IFERROR(IF(INDEX(单位卡分表!X:X,MATCH(B185,单位卡分表!A:A,0))=0,"",INDEX(单位卡分表!X:X,MATCH(B185,单位卡分表!A:A,0))),"未找到"),IF(LEFT(B185,1)="2",IFERROR(IF(INDEX(技能卡分表!X:X,MATCH(B185,技能卡分表!A:A,0))=0,"",INDEX(技能卡分表!X:X,MATCH(B185,技能卡分表!A:A,0))),"未找到"),IF(LEFT(B185,1)="3",IFERROR(IF(INDEX('永久加成分表（废弃）'!V:V,MATCH(B185,'永久加成分表（废弃）'!A:A,0))=0,"",INDEX('永久加成分表（废弃）'!V:V,MATCH(B185,'永久加成分表（废弃）'!A:A,0))),"未找到"),IF(LEFT(B185,1)="4",IFERROR(IF(INDEX("",MATCH(VALUE(LEFT(B185,4)),组件分表!A:A,0))=0,"",INDEX("",MATCH(VALUE(LEFT(B185,4)),组件分表!A:A,0))),"未找到"),"不匹配"))))</f>
        <v>未找到</v>
      </c>
      <c r="Y185" s="44" t="str">
        <f>IF(LEFT(B185,1)="1",IFERROR(IF(INDEX(单位卡分表!Y:Y,MATCH(B185,单位卡分表!A:A,0))=0,"",INDEX(单位卡分表!Y:Y,MATCH(B185,单位卡分表!A:A,0))),"未找到"),IF(LEFT(B185,1)="2",IFERROR(IF(INDEX(技能卡分表!Y:Y,MATCH(B185,技能卡分表!A:A,0))=0,"",INDEX(技能卡分表!Y:Y,MATCH(B185,技能卡分表!A:A,0))),"未找到"),IF(LEFT(B185,1)="3",IFERROR(IF(INDEX('永久加成分表（废弃）'!W:W,MATCH(B185,'永久加成分表（废弃）'!A:A,0))=0,"",INDEX('永久加成分表（废弃）'!W:W,MATCH(B185,'永久加成分表（废弃）'!A:A,0))),"未找到"),IF(LEFT(B185,1)="4",IFERROR(IF(INDEX("",MATCH(VALUE(LEFT(B185,4)),组件分表!A:A,0))=0,"",INDEX("",MATCH(VALUE(LEFT(B185,4)),组件分表!A:A,0))),"未找到"),"不匹配"))))</f>
        <v>未找到</v>
      </c>
      <c r="Z185" s="44" t="str">
        <f>IF(LEFT(B185,1)="1",IFERROR(IF(INDEX("",MATCH(B185,单位卡分表!A:A,0))=0,"",INDEX("",MATCH(B185,单位卡分表!A:A,0))),"未找到"),IF(LEFT(B185,1)="2",IFERROR(IF(INDEX(技能卡分表!Z:Z,MATCH(B185,技能卡分表!A:A,0))=0,"",INDEX(技能卡分表!Z:Z,MATCH(B185,技能卡分表!A:A,0))),"未找到"),IF(LEFT(B185,1)="3",IFERROR(IF(INDEX('永久加成分表（废弃）'!X:X,MATCH(B185,'永久加成分表（废弃）'!A:A,0))=0,"",INDEX('永久加成分表（废弃）'!X:X,MATCH(B185,'永久加成分表（废弃）'!A:A,0))),"未找到"),IF(LEFT(B185,1)="4",IFERROR(IF(INDEX(组件分表!U:U,MATCH(VALUE(LEFT(B185,4)),组件分表!A:A,0))=0,"",INDEX(组件分表!U:U,MATCH(VALUE(LEFT(B185,4)),组件分表!A:A,0))),"未找到"),"不匹配"))))</f>
        <v/>
      </c>
      <c r="AA185" s="44" t="str">
        <f>IF(LEFT(B185,1)="1",IFERROR(IF(INDEX("",MATCH(B185,单位卡分表!A:A,0))=0,"",INDEX("",MATCH(B185,单位卡分表!A:A,0))),"未找到"),IF(LEFT(B185,1)="2",IFERROR(IF(INDEX(技能卡分表!AA:AA,MATCH(B185,技能卡分表!A:A,0))=0,"",INDEX(技能卡分表!AA:AA,MATCH(B185,技能卡分表!A:A,0))),"未找到"),IF(LEFT(B185,1)="3",IFERROR(IF(INDEX("",MATCH(B185,'永久加成分表（废弃）'!A:A,0))=0,"",INDEX("",MATCH(B185,'永久加成分表（废弃）'!A:A,0))),"未找到"),IF(LEFT(B185,1)="4",IFERROR(IF(INDEX("",MATCH(VALUE(LEFT(B185,4)),组件分表!A:A,0))=0,"",INDEX("",MATCH(VALUE(LEFT(B185,4)),组件分表!A:A,0))),"未找到"),"不匹配"))))</f>
        <v>未找到</v>
      </c>
      <c r="AB185" s="44">
        <f>IF(LEFT(B185,1)="1",IFERROR(INDEX(单位卡分表!I:I,MATCH(B185,单位卡分表!A:A,0)),"未找到"),IF(LEFT(B185,1)="2",IFERROR(INDEX(技能卡分表!I:I,MATCH(B185,技能卡分表!A:A,0)),"未找到"),IF(LEFT(B185,1)="3",IFERROR(INDEX('永久加成分表（废弃）'!I:I,MATCH(B185,'永久加成分表（废弃）'!A:A,0)),"未找到"),IF(LEFT(B185,1)="4",IFERROR(INDEX(组件分表!I:I,MATCH(VALUE(LEFT(B185,4)),组件分表!A:A,0)),"未找到"),"不匹配"))))</f>
        <v>3</v>
      </c>
      <c r="AC185" s="44">
        <f>IF(LEFT(B185,1)="1",IF(INDEX(单位卡分表!N:N,MATCH(B185,单位卡分表!A:A,0))=0,"",INDEX(单位卡分表!N:N,MATCH(B185,单位卡分表!A:A,0))),IF(AND(LEFT(B185,1)="4",C185=5),B185*100+1,""))</f>
        <v>4036201</v>
      </c>
    </row>
    <row r="186" spans="1:29">
      <c r="A186" s="44" t="str">
        <f>IF(卡牌数值表!D186=0,"",卡牌数值表!D186)</f>
        <v/>
      </c>
      <c r="B186" s="44">
        <f>卡牌数值表!C186</f>
        <v>40374</v>
      </c>
      <c r="C186" s="44">
        <f>IF(LEFT(B186,1)="1",IFERROR(INDEX(单位卡分表!C:C,MATCH(B186,单位卡分表!A:A,0)),"未找到"),IF(LEFT(B186,1)="2",IFERROR(INDEX(技能卡分表!C:C,MATCH(B186,技能卡分表!A:A,0)),"未找到"),IF(LEFT(B186,1)="3",IFERROR(INDEX('永久加成分表（废弃）'!C:C,MATCH(B186,'永久加成分表（废弃）'!A:A,0)),"未找到"),IF(LEFT(B186,1)="4",IFERROR(INDEX(组件分表!D:D,MATCH(VALUE(LEFT(B186,4)),组件分表!A:A,0)),"未找到"),"不匹配"))))</f>
        <v>5</v>
      </c>
      <c r="D186" s="44" t="str">
        <f>IF(LEFT(B186,1)="1",IFERROR(INDEX(单位卡分表!E:E,MATCH(B186,单位卡分表!A:A,0)),"未找到"),IF(LEFT(B186,1)="2",IFERROR(INDEX(技能卡分表!E:E,MATCH(B186,技能卡分表!A:A,0)),"未找到"),IF(LEFT(B186,1)="3",IFERROR(INDEX('永久加成分表（废弃）'!E:E,MATCH(B186,'永久加成分表（废弃）'!A:A,0)),"未找到"),IF(LEFT(B186,1)="4",IFERROR(IF(INDEX(组件分表!D:D,MATCH(VALUE(LEFT(B186,4)),组件分表!A:A,0))=5,"",INDEX(组件分表!Y:Y,MATCH(VALUE(LEFT(B186,4)),组件分表!A:A,0))),"未找到"),"不匹配"))))</f>
        <v/>
      </c>
      <c r="E186" s="44">
        <f t="shared" si="2"/>
        <v>374</v>
      </c>
      <c r="F186" s="44" t="str">
        <f>IF(LEFT(B186,1)="1",IFERROR(INDEX(单位卡分表!AL:AL,MATCH(B186,单位卡分表!A:A,0)),"未找到"),IF(LEFT(B186,1)="2",IFERROR(INDEX(技能卡分表!AJ:AJ,MATCH(B186,技能卡分表!A:A,0)),"未找到"),IF(LEFT(B186,1)="3",IFERROR(INDEX('永久加成分表（废弃）'!AC:AC,MATCH(B186,'永久加成分表（废弃）'!A:A,0)),"未找到"),IF(LEFT(B186,1)="4",IFERROR(IF(INDEX(组件分表!D:D,MATCH(VALUE(LEFT(B186,4)),组件分表!A:A,0))=5,"",INDEX(组件分表!Z:Z,MATCH(VALUE(LEFT(B186,4)),组件分表!A:A,0))),"未找到"),"不匹配"))))</f>
        <v/>
      </c>
      <c r="G186" s="44" t="str">
        <f>IF(LEFT($B186,1)="1",IFERROR(INDEX(单位卡分表!F:F,MATCH($B186,单位卡分表!A:A,0)),"未找到"),IF(LEFT($B186,1)="2",IFERROR(INDEX(技能卡分表!F:F,MATCH($B186,技能卡分表!A:A,0)),"未找到"),IF(LEFT($B186,1)="3",IFERROR(INDEX('永久加成分表（废弃）'!F:F,MATCH($B186,'永久加成分表（废弃）'!A:A,0)),"未找到"),IF(LEFT($B186,1)="4",IFERROR(IF(INDEX(组件分表!D:D,MATCH(VALUE(LEFT($B186,4)),组件分表!A:A,0))=5,"",INDEX(组件分表!AA:AA,MATCH(VALUE(LEFT($B186,4)),组件分表!A:A,0))),"未找到"),"不匹配"))))</f>
        <v/>
      </c>
      <c r="H186" s="44" t="str">
        <f>IF(LEFT($B186,1)="1",IFERROR(INDEX(单位卡分表!H:H,MATCH($B186,单位卡分表!A:A,0)),"未找到"),IF(LEFT($B186,1)="2",IFERROR(INDEX(技能卡分表!H:H,MATCH($B186,技能卡分表!A:A,0)),"未找到"),IF(LEFT($B186,1)="3",IFERROR(INDEX('永久加成分表（废弃）'!H:H,MATCH($B186,'永久加成分表（废弃）'!A:A,0)),"未找到"),IF(LEFT($B186,1)="4",RIGHT($B186,1),"不匹配"))))</f>
        <v>4</v>
      </c>
      <c r="I186" s="44">
        <f>卡牌数值表!J186</f>
        <v>12</v>
      </c>
      <c r="J186" s="44" t="str">
        <f>IF(卡牌数值表!L186=0,"",卡牌数值表!L186)</f>
        <v/>
      </c>
      <c r="K186" s="44" t="str">
        <f>IF(卡牌数值表!M186=0,"",卡牌数值表!M186)</f>
        <v/>
      </c>
      <c r="L186" s="44" t="str">
        <f>IF(卡牌数值表!N186=0,"",卡牌数值表!N186)</f>
        <v/>
      </c>
      <c r="M186" s="44" t="str">
        <f>IF(卡牌数值表!O186=0,"",卡牌数值表!O186)</f>
        <v/>
      </c>
      <c r="N186" s="44" t="str">
        <f>IF(卡牌数值表!P186=0,"",卡牌数值表!P186)</f>
        <v/>
      </c>
      <c r="O186" s="44" t="str">
        <f>IF(卡牌数值表!Q186=0,"",卡牌数值表!Q186)</f>
        <v/>
      </c>
      <c r="P186" s="44" t="str">
        <f>IF(卡牌数值表!R186=0,"",卡牌数值表!R186)</f>
        <v/>
      </c>
      <c r="Q186" s="44" t="str">
        <f>IF(卡牌数值表!S186=0,"",卡牌数值表!S186)</f>
        <v/>
      </c>
      <c r="R186" s="44" t="str">
        <f>IF(OR(LEFT(B186,1)="1",LEFT(B186,1)="2"),卡牌数值表!H186,IF(AND(LEFT(B186,1)="4",C186&lt;&gt;5),卡牌数值表!H186,IF(LEFT(B186,1)="4","","")))</f>
        <v/>
      </c>
      <c r="S186" s="44" t="str">
        <f>IF(LEFT(B186,1)="1",IFERROR(INDEX(单位卡分表!K:K,MATCH(B186,单位卡分表!A:A,0)),"未找到"),IF(LEFT(B186,1)="2",IFERROR(INDEX(技能卡分表!K:K,MATCH(B186,技能卡分表!A:A,0)),"未找到"),IF(LEFT(B186,1)="3",IFERROR(INDEX('永久加成分表（废弃）'!K:K,MATCH(B186,'永久加成分表（废弃）'!A:A,0)),"未找到"),IF(LEFT(B186,1)="4",IFERROR(IF(INDEX(组件分表!D:D,MATCH(VALUE(LEFT(B186,4)),组件分表!A:A,0))=5,"",INDEX(组件分表!AB:AB,MATCH(VALUE(LEFT(B186,4)),组件分表!A:A,0))),"未找到"),"不匹配"))))</f>
        <v/>
      </c>
      <c r="T186" s="44" t="str">
        <f>IF(LEFT(B186,1)="1",IFERROR(INDEX(单位卡分表!L:L,MATCH(B186,单位卡分表!A:A,0)),"未找到"),IF(LEFT(B186,1)="2",IFERROR(INDEX(技能卡分表!L:L,MATCH(B186,技能卡分表!A:A,0)),"未找到"),IF(LEFT(B186,1)="3",IFERROR(INDEX('永久加成分表（废弃）'!L:L,MATCH(B186,'永久加成分表（废弃）'!A:A,0)),"未找到"),IF(LEFT(B186,1)="4",IFERROR(IF(INDEX(组件分表!D:D,MATCH(VALUE(LEFT(B186,4)),组件分表!A:A,0))=5,"",INDEX(组件分表!AC:AC,MATCH(VALUE(LEFT(B186,4)),组件分表!A:A,0))),"未找到"),"不匹配"))))</f>
        <v/>
      </c>
      <c r="U186" s="44"/>
      <c r="V186" s="44"/>
      <c r="W186" s="44" t="str">
        <f>IF(LEFT(B186,1)="1",IFERROR(IF(INDEX(单位卡分表!W:W,MATCH(B186,单位卡分表!A:A,0))=0,"",INDEX(单位卡分表!W:W,MATCH(B186,单位卡分表!A:A,0))),"未找到"),IF(LEFT(B186,1)="2",IFERROR(IF(INDEX(技能卡分表!W:W,MATCH(B186,技能卡分表!A:A,0))=0,"",INDEX(技能卡分表!W:W,MATCH(B186,技能卡分表!A:A,0))),"未找到"),IF(LEFT(B186,1)="3",IFERROR(IF(INDEX('永久加成分表（废弃）'!U:U,MATCH(B186,'永久加成分表（废弃）'!A:A,0))=0,"",INDEX('永久加成分表（废弃）'!U:U,MATCH(B186,'永久加成分表（废弃）'!A:A,0))),"未找到"),IF(LEFT(B186,1)="4",IFERROR(IF(INDEX("",MATCH(VALUE(LEFT(B186,4)),组件分表!A:A,0))=0,"",INDEX("",MATCH(VALUE(LEFT(B186,4)),组件分表!A:A,0))),"未找到"),"不匹配"))))</f>
        <v>未找到</v>
      </c>
      <c r="X186" s="44" t="str">
        <f>IF(LEFT(B186,1)="1",IFERROR(IF(INDEX(单位卡分表!X:X,MATCH(B186,单位卡分表!A:A,0))=0,"",INDEX(单位卡分表!X:X,MATCH(B186,单位卡分表!A:A,0))),"未找到"),IF(LEFT(B186,1)="2",IFERROR(IF(INDEX(技能卡分表!X:X,MATCH(B186,技能卡分表!A:A,0))=0,"",INDEX(技能卡分表!X:X,MATCH(B186,技能卡分表!A:A,0))),"未找到"),IF(LEFT(B186,1)="3",IFERROR(IF(INDEX('永久加成分表（废弃）'!V:V,MATCH(B186,'永久加成分表（废弃）'!A:A,0))=0,"",INDEX('永久加成分表（废弃）'!V:V,MATCH(B186,'永久加成分表（废弃）'!A:A,0))),"未找到"),IF(LEFT(B186,1)="4",IFERROR(IF(INDEX("",MATCH(VALUE(LEFT(B186,4)),组件分表!A:A,0))=0,"",INDEX("",MATCH(VALUE(LEFT(B186,4)),组件分表!A:A,0))),"未找到"),"不匹配"))))</f>
        <v>未找到</v>
      </c>
      <c r="Y186" s="44" t="str">
        <f>IF(LEFT(B186,1)="1",IFERROR(IF(INDEX(单位卡分表!Y:Y,MATCH(B186,单位卡分表!A:A,0))=0,"",INDEX(单位卡分表!Y:Y,MATCH(B186,单位卡分表!A:A,0))),"未找到"),IF(LEFT(B186,1)="2",IFERROR(IF(INDEX(技能卡分表!Y:Y,MATCH(B186,技能卡分表!A:A,0))=0,"",INDEX(技能卡分表!Y:Y,MATCH(B186,技能卡分表!A:A,0))),"未找到"),IF(LEFT(B186,1)="3",IFERROR(IF(INDEX('永久加成分表（废弃）'!W:W,MATCH(B186,'永久加成分表（废弃）'!A:A,0))=0,"",INDEX('永久加成分表（废弃）'!W:W,MATCH(B186,'永久加成分表（废弃）'!A:A,0))),"未找到"),IF(LEFT(B186,1)="4",IFERROR(IF(INDEX("",MATCH(VALUE(LEFT(B186,4)),组件分表!A:A,0))=0,"",INDEX("",MATCH(VALUE(LEFT(B186,4)),组件分表!A:A,0))),"未找到"),"不匹配"))))</f>
        <v>未找到</v>
      </c>
      <c r="Z186" s="44" t="str">
        <f>IF(LEFT(B186,1)="1",IFERROR(IF(INDEX("",MATCH(B186,单位卡分表!A:A,0))=0,"",INDEX("",MATCH(B186,单位卡分表!A:A,0))),"未找到"),IF(LEFT(B186,1)="2",IFERROR(IF(INDEX(技能卡分表!Z:Z,MATCH(B186,技能卡分表!A:A,0))=0,"",INDEX(技能卡分表!Z:Z,MATCH(B186,技能卡分表!A:A,0))),"未找到"),IF(LEFT(B186,1)="3",IFERROR(IF(INDEX('永久加成分表（废弃）'!X:X,MATCH(B186,'永久加成分表（废弃）'!A:A,0))=0,"",INDEX('永久加成分表（废弃）'!X:X,MATCH(B186,'永久加成分表（废弃）'!A:A,0))),"未找到"),IF(LEFT(B186,1)="4",IFERROR(IF(INDEX(组件分表!U:U,MATCH(VALUE(LEFT(B186,4)),组件分表!A:A,0))=0,"",INDEX(组件分表!U:U,MATCH(VALUE(LEFT(B186,4)),组件分表!A:A,0))),"未找到"),"不匹配"))))</f>
        <v/>
      </c>
      <c r="AA186" s="44" t="str">
        <f>IF(LEFT(B186,1)="1",IFERROR(IF(INDEX("",MATCH(B186,单位卡分表!A:A,0))=0,"",INDEX("",MATCH(B186,单位卡分表!A:A,0))),"未找到"),IF(LEFT(B186,1)="2",IFERROR(IF(INDEX(技能卡分表!AA:AA,MATCH(B186,技能卡分表!A:A,0))=0,"",INDEX(技能卡分表!AA:AA,MATCH(B186,技能卡分表!A:A,0))),"未找到"),IF(LEFT(B186,1)="3",IFERROR(IF(INDEX("",MATCH(B186,'永久加成分表（废弃）'!A:A,0))=0,"",INDEX("",MATCH(B186,'永久加成分表（废弃）'!A:A,0))),"未找到"),IF(LEFT(B186,1)="4",IFERROR(IF(INDEX("",MATCH(VALUE(LEFT(B186,4)),组件分表!A:A,0))=0,"",INDEX("",MATCH(VALUE(LEFT(B186,4)),组件分表!A:A,0))),"未找到"),"不匹配"))))</f>
        <v>未找到</v>
      </c>
      <c r="AB186" s="44">
        <f>IF(LEFT(B186,1)="1",IFERROR(INDEX(单位卡分表!I:I,MATCH(B186,单位卡分表!A:A,0)),"未找到"),IF(LEFT(B186,1)="2",IFERROR(INDEX(技能卡分表!I:I,MATCH(B186,技能卡分表!A:A,0)),"未找到"),IF(LEFT(B186,1)="3",IFERROR(INDEX('永久加成分表（废弃）'!I:I,MATCH(B186,'永久加成分表（废弃）'!A:A,0)),"未找到"),IF(LEFT(B186,1)="4",IFERROR(INDEX(组件分表!I:I,MATCH(VALUE(LEFT(B186,4)),组件分表!A:A,0)),"未找到"),"不匹配"))))</f>
        <v>3</v>
      </c>
      <c r="AC186" s="44">
        <f>IF(LEFT(B186,1)="1",IF(INDEX(单位卡分表!N:N,MATCH(B186,单位卡分表!A:A,0))=0,"",INDEX(单位卡分表!N:N,MATCH(B186,单位卡分表!A:A,0))),IF(AND(LEFT(B186,1)="4",C186=5),B186*100+1,""))</f>
        <v>4037401</v>
      </c>
    </row>
    <row r="187" spans="1:29">
      <c r="A187" s="44" t="str">
        <f>IF(卡牌数值表!D187=0,"",卡牌数值表!D187)</f>
        <v/>
      </c>
      <c r="B187" s="44" t="str">
        <f>卡牌数值表!C187</f>
        <v>40383</v>
      </c>
      <c r="C187" s="44">
        <f>IF(LEFT(B187,1)="1",IFERROR(INDEX(单位卡分表!C:C,MATCH(B187,单位卡分表!A:A,0)),"未找到"),IF(LEFT(B187,1)="2",IFERROR(INDEX(技能卡分表!C:C,MATCH(B187,技能卡分表!A:A,0)),"未找到"),IF(LEFT(B187,1)="3",IFERROR(INDEX('永久加成分表（废弃）'!C:C,MATCH(B187,'永久加成分表（废弃）'!A:A,0)),"未找到"),IF(LEFT(B187,1)="4",IFERROR(INDEX(组件分表!D:D,MATCH(VALUE(LEFT(B187,4)),组件分表!A:A,0)),"未找到"),"不匹配"))))</f>
        <v>5</v>
      </c>
      <c r="D187" s="44" t="str">
        <f>IF(LEFT(B187,1)="1",IFERROR(INDEX(单位卡分表!E:E,MATCH(B187,单位卡分表!A:A,0)),"未找到"),IF(LEFT(B187,1)="2",IFERROR(INDEX(技能卡分表!E:E,MATCH(B187,技能卡分表!A:A,0)),"未找到"),IF(LEFT(B187,1)="3",IFERROR(INDEX('永久加成分表（废弃）'!E:E,MATCH(B187,'永久加成分表（废弃）'!A:A,0)),"未找到"),IF(LEFT(B187,1)="4",IFERROR(IF(INDEX(组件分表!D:D,MATCH(VALUE(LEFT(B187,4)),组件分表!A:A,0))=5,"",INDEX(组件分表!Y:Y,MATCH(VALUE(LEFT(B187,4)),组件分表!A:A,0))),"未找到"),"不匹配"))))</f>
        <v/>
      </c>
      <c r="E187" s="44">
        <f t="shared" si="2"/>
        <v>383</v>
      </c>
      <c r="F187" s="44" t="str">
        <f>IF(LEFT(B187,1)="1",IFERROR(INDEX(单位卡分表!AL:AL,MATCH(B187,单位卡分表!A:A,0)),"未找到"),IF(LEFT(B187,1)="2",IFERROR(INDEX(技能卡分表!AJ:AJ,MATCH(B187,技能卡分表!A:A,0)),"未找到"),IF(LEFT(B187,1)="3",IFERROR(INDEX('永久加成分表（废弃）'!AC:AC,MATCH(B187,'永久加成分表（废弃）'!A:A,0)),"未找到"),IF(LEFT(B187,1)="4",IFERROR(IF(INDEX(组件分表!D:D,MATCH(VALUE(LEFT(B187,4)),组件分表!A:A,0))=5,"",INDEX(组件分表!Z:Z,MATCH(VALUE(LEFT(B187,4)),组件分表!A:A,0))),"未找到"),"不匹配"))))</f>
        <v/>
      </c>
      <c r="G187" s="44" t="str">
        <f>IF(LEFT($B187,1)="1",IFERROR(INDEX(单位卡分表!F:F,MATCH($B187,单位卡分表!A:A,0)),"未找到"),IF(LEFT($B187,1)="2",IFERROR(INDEX(技能卡分表!F:F,MATCH($B187,技能卡分表!A:A,0)),"未找到"),IF(LEFT($B187,1)="3",IFERROR(INDEX('永久加成分表（废弃）'!F:F,MATCH($B187,'永久加成分表（废弃）'!A:A,0)),"未找到"),IF(LEFT($B187,1)="4",IFERROR(IF(INDEX(组件分表!D:D,MATCH(VALUE(LEFT($B187,4)),组件分表!A:A,0))=5,"",INDEX(组件分表!AA:AA,MATCH(VALUE(LEFT($B187,4)),组件分表!A:A,0))),"未找到"),"不匹配"))))</f>
        <v/>
      </c>
      <c r="H187" s="44" t="str">
        <f>IF(LEFT($B187,1)="1",IFERROR(INDEX(单位卡分表!H:H,MATCH($B187,单位卡分表!A:A,0)),"未找到"),IF(LEFT($B187,1)="2",IFERROR(INDEX(技能卡分表!H:H,MATCH($B187,技能卡分表!A:A,0)),"未找到"),IF(LEFT($B187,1)="3",IFERROR(INDEX('永久加成分表（废弃）'!H:H,MATCH($B187,'永久加成分表（废弃）'!A:A,0)),"未找到"),IF(LEFT($B187,1)="4",RIGHT($B187,1),"不匹配"))))</f>
        <v>3</v>
      </c>
      <c r="I187" s="44">
        <f>卡牌数值表!J187</f>
        <v>9</v>
      </c>
      <c r="J187" s="44" t="str">
        <f>IF(卡牌数值表!L187=0,"",卡牌数值表!L187)</f>
        <v/>
      </c>
      <c r="K187" s="44" t="str">
        <f>IF(卡牌数值表!M187=0,"",卡牌数值表!M187)</f>
        <v/>
      </c>
      <c r="L187" s="44" t="str">
        <f>IF(卡牌数值表!N187=0,"",卡牌数值表!N187)</f>
        <v/>
      </c>
      <c r="M187" s="44" t="str">
        <f>IF(卡牌数值表!O187=0,"",卡牌数值表!O187)</f>
        <v/>
      </c>
      <c r="N187" s="44" t="str">
        <f>IF(卡牌数值表!P187=0,"",卡牌数值表!P187)</f>
        <v/>
      </c>
      <c r="O187" s="44" t="str">
        <f>IF(卡牌数值表!Q187=0,"",卡牌数值表!Q187)</f>
        <v/>
      </c>
      <c r="P187" s="44" t="str">
        <f>IF(卡牌数值表!R187=0,"",卡牌数值表!R187)</f>
        <v/>
      </c>
      <c r="Q187" s="44" t="str">
        <f>IF(卡牌数值表!S187=0,"",卡牌数值表!S187)</f>
        <v/>
      </c>
      <c r="R187" s="44" t="str">
        <f>IF(OR(LEFT(B187,1)="1",LEFT(B187,1)="2"),卡牌数值表!H187,IF(AND(LEFT(B187,1)="4",C187&lt;&gt;5),卡牌数值表!H187,IF(LEFT(B187,1)="4","","")))</f>
        <v/>
      </c>
      <c r="S187" s="44" t="str">
        <f>IF(LEFT(B187,1)="1",IFERROR(INDEX(单位卡分表!K:K,MATCH(B187,单位卡分表!A:A,0)),"未找到"),IF(LEFT(B187,1)="2",IFERROR(INDEX(技能卡分表!K:K,MATCH(B187,技能卡分表!A:A,0)),"未找到"),IF(LEFT(B187,1)="3",IFERROR(INDEX('永久加成分表（废弃）'!K:K,MATCH(B187,'永久加成分表（废弃）'!A:A,0)),"未找到"),IF(LEFT(B187,1)="4",IFERROR(IF(INDEX(组件分表!D:D,MATCH(VALUE(LEFT(B187,4)),组件分表!A:A,0))=5,"",INDEX(组件分表!AB:AB,MATCH(VALUE(LEFT(B187,4)),组件分表!A:A,0))),"未找到"),"不匹配"))))</f>
        <v/>
      </c>
      <c r="T187" s="44" t="str">
        <f>IF(LEFT(B187,1)="1",IFERROR(INDEX(单位卡分表!L:L,MATCH(B187,单位卡分表!A:A,0)),"未找到"),IF(LEFT(B187,1)="2",IFERROR(INDEX(技能卡分表!L:L,MATCH(B187,技能卡分表!A:A,0)),"未找到"),IF(LEFT(B187,1)="3",IFERROR(INDEX('永久加成分表（废弃）'!L:L,MATCH(B187,'永久加成分表（废弃）'!A:A,0)),"未找到"),IF(LEFT(B187,1)="4",IFERROR(IF(INDEX(组件分表!D:D,MATCH(VALUE(LEFT(B187,4)),组件分表!A:A,0))=5,"",INDEX(组件分表!AC:AC,MATCH(VALUE(LEFT(B187,4)),组件分表!A:A,0))),"未找到"),"不匹配"))))</f>
        <v/>
      </c>
      <c r="U187" s="44"/>
      <c r="V187" s="44"/>
      <c r="W187" s="44" t="str">
        <f>IF(LEFT(B187,1)="1",IFERROR(IF(INDEX(单位卡分表!W:W,MATCH(B187,单位卡分表!A:A,0))=0,"",INDEX(单位卡分表!W:W,MATCH(B187,单位卡分表!A:A,0))),"未找到"),IF(LEFT(B187,1)="2",IFERROR(IF(INDEX(技能卡分表!W:W,MATCH(B187,技能卡分表!A:A,0))=0,"",INDEX(技能卡分表!W:W,MATCH(B187,技能卡分表!A:A,0))),"未找到"),IF(LEFT(B187,1)="3",IFERROR(IF(INDEX('永久加成分表（废弃）'!U:U,MATCH(B187,'永久加成分表（废弃）'!A:A,0))=0,"",INDEX('永久加成分表（废弃）'!U:U,MATCH(B187,'永久加成分表（废弃）'!A:A,0))),"未找到"),IF(LEFT(B187,1)="4",IFERROR(IF(INDEX("",MATCH(VALUE(LEFT(B187,4)),组件分表!A:A,0))=0,"",INDEX("",MATCH(VALUE(LEFT(B187,4)),组件分表!A:A,0))),"未找到"),"不匹配"))))</f>
        <v>未找到</v>
      </c>
      <c r="X187" s="44" t="str">
        <f>IF(LEFT(B187,1)="1",IFERROR(IF(INDEX(单位卡分表!X:X,MATCH(B187,单位卡分表!A:A,0))=0,"",INDEX(单位卡分表!X:X,MATCH(B187,单位卡分表!A:A,0))),"未找到"),IF(LEFT(B187,1)="2",IFERROR(IF(INDEX(技能卡分表!X:X,MATCH(B187,技能卡分表!A:A,0))=0,"",INDEX(技能卡分表!X:X,MATCH(B187,技能卡分表!A:A,0))),"未找到"),IF(LEFT(B187,1)="3",IFERROR(IF(INDEX('永久加成分表（废弃）'!V:V,MATCH(B187,'永久加成分表（废弃）'!A:A,0))=0,"",INDEX('永久加成分表（废弃）'!V:V,MATCH(B187,'永久加成分表（废弃）'!A:A,0))),"未找到"),IF(LEFT(B187,1)="4",IFERROR(IF(INDEX("",MATCH(VALUE(LEFT(B187,4)),组件分表!A:A,0))=0,"",INDEX("",MATCH(VALUE(LEFT(B187,4)),组件分表!A:A,0))),"未找到"),"不匹配"))))</f>
        <v>未找到</v>
      </c>
      <c r="Y187" s="44" t="str">
        <f>IF(LEFT(B187,1)="1",IFERROR(IF(INDEX(单位卡分表!Y:Y,MATCH(B187,单位卡分表!A:A,0))=0,"",INDEX(单位卡分表!Y:Y,MATCH(B187,单位卡分表!A:A,0))),"未找到"),IF(LEFT(B187,1)="2",IFERROR(IF(INDEX(技能卡分表!Y:Y,MATCH(B187,技能卡分表!A:A,0))=0,"",INDEX(技能卡分表!Y:Y,MATCH(B187,技能卡分表!A:A,0))),"未找到"),IF(LEFT(B187,1)="3",IFERROR(IF(INDEX('永久加成分表（废弃）'!W:W,MATCH(B187,'永久加成分表（废弃）'!A:A,0))=0,"",INDEX('永久加成分表（废弃）'!W:W,MATCH(B187,'永久加成分表（废弃）'!A:A,0))),"未找到"),IF(LEFT(B187,1)="4",IFERROR(IF(INDEX("",MATCH(VALUE(LEFT(B187,4)),组件分表!A:A,0))=0,"",INDEX("",MATCH(VALUE(LEFT(B187,4)),组件分表!A:A,0))),"未找到"),"不匹配"))))</f>
        <v>未找到</v>
      </c>
      <c r="Z187" s="44" t="str">
        <f>IF(LEFT(B187,1)="1",IFERROR(IF(INDEX("",MATCH(B187,单位卡分表!A:A,0))=0,"",INDEX("",MATCH(B187,单位卡分表!A:A,0))),"未找到"),IF(LEFT(B187,1)="2",IFERROR(IF(INDEX(技能卡分表!Z:Z,MATCH(B187,技能卡分表!A:A,0))=0,"",INDEX(技能卡分表!Z:Z,MATCH(B187,技能卡分表!A:A,0))),"未找到"),IF(LEFT(B187,1)="3",IFERROR(IF(INDEX('永久加成分表（废弃）'!X:X,MATCH(B187,'永久加成分表（废弃）'!A:A,0))=0,"",INDEX('永久加成分表（废弃）'!X:X,MATCH(B187,'永久加成分表（废弃）'!A:A,0))),"未找到"),IF(LEFT(B187,1)="4",IFERROR(IF(INDEX(组件分表!U:U,MATCH(VALUE(LEFT(B187,4)),组件分表!A:A,0))=0,"",INDEX(组件分表!U:U,MATCH(VALUE(LEFT(B187,4)),组件分表!A:A,0))),"未找到"),"不匹配"))))</f>
        <v/>
      </c>
      <c r="AA187" s="44" t="str">
        <f>IF(LEFT(B187,1)="1",IFERROR(IF(INDEX("",MATCH(B187,单位卡分表!A:A,0))=0,"",INDEX("",MATCH(B187,单位卡分表!A:A,0))),"未找到"),IF(LEFT(B187,1)="2",IFERROR(IF(INDEX(技能卡分表!AA:AA,MATCH(B187,技能卡分表!A:A,0))=0,"",INDEX(技能卡分表!AA:AA,MATCH(B187,技能卡分表!A:A,0))),"未找到"),IF(LEFT(B187,1)="3",IFERROR(IF(INDEX("",MATCH(B187,'永久加成分表（废弃）'!A:A,0))=0,"",INDEX("",MATCH(B187,'永久加成分表（废弃）'!A:A,0))),"未找到"),IF(LEFT(B187,1)="4",IFERROR(IF(INDEX("",MATCH(VALUE(LEFT(B187,4)),组件分表!A:A,0))=0,"",INDEX("",MATCH(VALUE(LEFT(B187,4)),组件分表!A:A,0))),"未找到"),"不匹配"))))</f>
        <v>未找到</v>
      </c>
      <c r="AB187" s="44">
        <f>IF(LEFT(B187,1)="1",IFERROR(INDEX(单位卡分表!I:I,MATCH(B187,单位卡分表!A:A,0)),"未找到"),IF(LEFT(B187,1)="2",IFERROR(INDEX(技能卡分表!I:I,MATCH(B187,技能卡分表!A:A,0)),"未找到"),IF(LEFT(B187,1)="3",IFERROR(INDEX('永久加成分表（废弃）'!I:I,MATCH(B187,'永久加成分表（废弃）'!A:A,0)),"未找到"),IF(LEFT(B187,1)="4",IFERROR(INDEX(组件分表!I:I,MATCH(VALUE(LEFT(B187,4)),组件分表!A:A,0)),"未找到"),"不匹配"))))</f>
        <v>3</v>
      </c>
      <c r="AC187" s="44">
        <f>IF(LEFT(B187,1)="1",IF(INDEX(单位卡分表!N:N,MATCH(B187,单位卡分表!A:A,0))=0,"",INDEX(单位卡分表!N:N,MATCH(B187,单位卡分表!A:A,0))),IF(AND(LEFT(B187,1)="4",C187=5),B187*100+1,""))</f>
        <v>4038301</v>
      </c>
    </row>
    <row r="188" spans="1:29">
      <c r="A188" s="44" t="str">
        <f>IF(卡牌数值表!D188=0,"",卡牌数值表!D188)</f>
        <v/>
      </c>
      <c r="B188" s="44" t="str">
        <f>卡牌数值表!C188</f>
        <v>40394</v>
      </c>
      <c r="C188" s="44">
        <f>IF(LEFT(B188,1)="1",IFERROR(INDEX(单位卡分表!C:C,MATCH(B188,单位卡分表!A:A,0)),"未找到"),IF(LEFT(B188,1)="2",IFERROR(INDEX(技能卡分表!C:C,MATCH(B188,技能卡分表!A:A,0)),"未找到"),IF(LEFT(B188,1)="3",IFERROR(INDEX('永久加成分表（废弃）'!C:C,MATCH(B188,'永久加成分表（废弃）'!A:A,0)),"未找到"),IF(LEFT(B188,1)="4",IFERROR(INDEX(组件分表!D:D,MATCH(VALUE(LEFT(B188,4)),组件分表!A:A,0)),"未找到"),"不匹配"))))</f>
        <v>3</v>
      </c>
      <c r="D188" s="44">
        <f>IF(LEFT(B188,1)="1",IFERROR(INDEX(单位卡分表!E:E,MATCH(B188,单位卡分表!A:A,0)),"未找到"),IF(LEFT(B188,1)="2",IFERROR(INDEX(技能卡分表!E:E,MATCH(B188,技能卡分表!A:A,0)),"未找到"),IF(LEFT(B188,1)="3",IFERROR(INDEX('永久加成分表（废弃）'!E:E,MATCH(B188,'永久加成分表（废弃）'!A:A,0)),"未找到"),IF(LEFT(B188,1)="4",IFERROR(IF(INDEX(组件分表!D:D,MATCH(VALUE(LEFT(B188,4)),组件分表!A:A,0))=5,"",INDEX(组件分表!Y:Y,MATCH(VALUE(LEFT(B188,4)),组件分表!A:A,0))),"未找到"),"不匹配"))))</f>
        <v>1</v>
      </c>
      <c r="E188" s="44">
        <f t="shared" si="2"/>
        <v>394</v>
      </c>
      <c r="F188" s="44">
        <f>IF(LEFT(B188,1)="1",IFERROR(INDEX(单位卡分表!AL:AL,MATCH(B188,单位卡分表!A:A,0)),"未找到"),IF(LEFT(B188,1)="2",IFERROR(INDEX(技能卡分表!AJ:AJ,MATCH(B188,技能卡分表!A:A,0)),"未找到"),IF(LEFT(B188,1)="3",IFERROR(INDEX('永久加成分表（废弃）'!AC:AC,MATCH(B188,'永久加成分表（废弃）'!A:A,0)),"未找到"),IF(LEFT(B188,1)="4",IFERROR(IF(INDEX(组件分表!D:D,MATCH(VALUE(LEFT(B188,4)),组件分表!A:A,0))=5,"",INDEX(组件分表!Z:Z,MATCH(VALUE(LEFT(B188,4)),组件分表!A:A,0))),"未找到"),"不匹配"))))</f>
        <v>0</v>
      </c>
      <c r="G188" s="44">
        <f>IF(LEFT($B188,1)="1",IFERROR(INDEX(单位卡分表!F:F,MATCH($B188,单位卡分表!A:A,0)),"未找到"),IF(LEFT($B188,1)="2",IFERROR(INDEX(技能卡分表!F:F,MATCH($B188,技能卡分表!A:A,0)),"未找到"),IF(LEFT($B188,1)="3",IFERROR(INDEX('永久加成分表（废弃）'!F:F,MATCH($B188,'永久加成分表（废弃）'!A:A,0)),"未找到"),IF(LEFT($B188,1)="4",IFERROR(IF(INDEX(组件分表!D:D,MATCH(VALUE(LEFT($B188,4)),组件分表!A:A,0))=5,"",INDEX(组件分表!AA:AA,MATCH(VALUE(LEFT($B188,4)),组件分表!A:A,0))),"未找到"),"不匹配"))))</f>
        <v>3</v>
      </c>
      <c r="H188" s="44" t="str">
        <f>IF(LEFT($B188,1)="1",IFERROR(INDEX(单位卡分表!H:H,MATCH($B188,单位卡分表!A:A,0)),"未找到"),IF(LEFT($B188,1)="2",IFERROR(INDEX(技能卡分表!H:H,MATCH($B188,技能卡分表!A:A,0)),"未找到"),IF(LEFT($B188,1)="3",IFERROR(INDEX('永久加成分表（废弃）'!H:H,MATCH($B188,'永久加成分表（废弃）'!A:A,0)),"未找到"),IF(LEFT($B188,1)="4",RIGHT($B188,1),"不匹配"))))</f>
        <v>4</v>
      </c>
      <c r="I188" s="44">
        <f>卡牌数值表!J188</f>
        <v>0</v>
      </c>
      <c r="J188" s="44" t="str">
        <f>IF(卡牌数值表!L188=0,"",卡牌数值表!L188)</f>
        <v/>
      </c>
      <c r="K188" s="44" t="str">
        <f>IF(卡牌数值表!M188=0,"",卡牌数值表!M188)</f>
        <v/>
      </c>
      <c r="L188" s="44">
        <f>IF(卡牌数值表!N188=0,"",卡牌数值表!N188)</f>
        <v>9.87</v>
      </c>
      <c r="M188" s="44">
        <f>IF(卡牌数值表!O188=0,"",卡牌数值表!O188)</f>
        <v>0.5</v>
      </c>
      <c r="N188" s="44">
        <f>IF(卡牌数值表!P188=0,"",卡牌数值表!P188)</f>
        <v>0.1</v>
      </c>
      <c r="O188" s="44">
        <f>IF(卡牌数值表!Q188=0,"",卡牌数值表!Q188)</f>
        <v>0.94</v>
      </c>
      <c r="P188" s="44">
        <f>IF(卡牌数值表!R188=0,"",卡牌数值表!R188)</f>
        <v>0.61</v>
      </c>
      <c r="Q188" s="44">
        <f>IF(卡牌数值表!S188=0,"",卡牌数值表!S188)</f>
        <v>5</v>
      </c>
      <c r="R188" s="44">
        <f>IF(OR(LEFT(B188,1)="1",LEFT(B188,1)="2"),卡牌数值表!H188,IF(AND(LEFT(B188,1)="4",C188&lt;&gt;5),卡牌数值表!H188,IF(LEFT(B188,1)="4","","")))</f>
        <v>403941</v>
      </c>
      <c r="S188" s="44">
        <f>IF(LEFT(B188,1)="1",IFERROR(INDEX(单位卡分表!K:K,MATCH(B188,单位卡分表!A:A,0)),"未找到"),IF(LEFT(B188,1)="2",IFERROR(INDEX(技能卡分表!K:K,MATCH(B188,技能卡分表!A:A,0)),"未找到"),IF(LEFT(B188,1)="3",IFERROR(INDEX('永久加成分表（废弃）'!K:K,MATCH(B188,'永久加成分表（废弃）'!A:A,0)),"未找到"),IF(LEFT(B188,1)="4",IFERROR(IF(INDEX(组件分表!D:D,MATCH(VALUE(LEFT(B188,4)),组件分表!A:A,0))=5,"",INDEX(组件分表!AB:AB,MATCH(VALUE(LEFT(B188,4)),组件分表!A:A,0))),"未找到"),"不匹配"))))</f>
        <v>2</v>
      </c>
      <c r="T188" s="44">
        <f>IF(LEFT(B188,1)="1",IFERROR(INDEX(单位卡分表!L:L,MATCH(B188,单位卡分表!A:A,0)),"未找到"),IF(LEFT(B188,1)="2",IFERROR(INDEX(技能卡分表!L:L,MATCH(B188,技能卡分表!A:A,0)),"未找到"),IF(LEFT(B188,1)="3",IFERROR(INDEX('永久加成分表（废弃）'!L:L,MATCH(B188,'永久加成分表（废弃）'!A:A,0)),"未找到"),IF(LEFT(B188,1)="4",IFERROR(IF(INDEX(组件分表!D:D,MATCH(VALUE(LEFT(B188,4)),组件分表!A:A,0))=5,"",INDEX(组件分表!AC:AC,MATCH(VALUE(LEFT(B188,4)),组件分表!A:A,0))),"未找到"),"不匹配"))))</f>
        <v>5</v>
      </c>
      <c r="U188" s="44"/>
      <c r="V188" s="44"/>
      <c r="W188" s="44" t="str">
        <f>IF(LEFT(B188,1)="1",IFERROR(IF(INDEX(单位卡分表!W:W,MATCH(B188,单位卡分表!A:A,0))=0,"",INDEX(单位卡分表!W:W,MATCH(B188,单位卡分表!A:A,0))),"未找到"),IF(LEFT(B188,1)="2",IFERROR(IF(INDEX(技能卡分表!W:W,MATCH(B188,技能卡分表!A:A,0))=0,"",INDEX(技能卡分表!W:W,MATCH(B188,技能卡分表!A:A,0))),"未找到"),IF(LEFT(B188,1)="3",IFERROR(IF(INDEX('永久加成分表（废弃）'!U:U,MATCH(B188,'永久加成分表（废弃）'!A:A,0))=0,"",INDEX('永久加成分表（废弃）'!U:U,MATCH(B188,'永久加成分表（废弃）'!A:A,0))),"未找到"),IF(LEFT(B188,1)="4",IFERROR(IF(INDEX("",MATCH(VALUE(LEFT(B188,4)),组件分表!A:A,0))=0,"",INDEX("",MATCH(VALUE(LEFT(B188,4)),组件分表!A:A,0))),"未找到"),"不匹配"))))</f>
        <v>未找到</v>
      </c>
      <c r="X188" s="44" t="str">
        <f>IF(LEFT(B188,1)="1",IFERROR(IF(INDEX(单位卡分表!X:X,MATCH(B188,单位卡分表!A:A,0))=0,"",INDEX(单位卡分表!X:X,MATCH(B188,单位卡分表!A:A,0))),"未找到"),IF(LEFT(B188,1)="2",IFERROR(IF(INDEX(技能卡分表!X:X,MATCH(B188,技能卡分表!A:A,0))=0,"",INDEX(技能卡分表!X:X,MATCH(B188,技能卡分表!A:A,0))),"未找到"),IF(LEFT(B188,1)="3",IFERROR(IF(INDEX('永久加成分表（废弃）'!V:V,MATCH(B188,'永久加成分表（废弃）'!A:A,0))=0,"",INDEX('永久加成分表（废弃）'!V:V,MATCH(B188,'永久加成分表（废弃）'!A:A,0))),"未找到"),IF(LEFT(B188,1)="4",IFERROR(IF(INDEX("",MATCH(VALUE(LEFT(B188,4)),组件分表!A:A,0))=0,"",INDEX("",MATCH(VALUE(LEFT(B188,4)),组件分表!A:A,0))),"未找到"),"不匹配"))))</f>
        <v>未找到</v>
      </c>
      <c r="Y188" s="44" t="str">
        <f>IF(LEFT(B188,1)="1",IFERROR(IF(INDEX(单位卡分表!Y:Y,MATCH(B188,单位卡分表!A:A,0))=0,"",INDEX(单位卡分表!Y:Y,MATCH(B188,单位卡分表!A:A,0))),"未找到"),IF(LEFT(B188,1)="2",IFERROR(IF(INDEX(技能卡分表!Y:Y,MATCH(B188,技能卡分表!A:A,0))=0,"",INDEX(技能卡分表!Y:Y,MATCH(B188,技能卡分表!A:A,0))),"未找到"),IF(LEFT(B188,1)="3",IFERROR(IF(INDEX('永久加成分表（废弃）'!W:W,MATCH(B188,'永久加成分表（废弃）'!A:A,0))=0,"",INDEX('永久加成分表（废弃）'!W:W,MATCH(B188,'永久加成分表（废弃）'!A:A,0))),"未找到"),IF(LEFT(B188,1)="4",IFERROR(IF(INDEX("",MATCH(VALUE(LEFT(B188,4)),组件分表!A:A,0))=0,"",INDEX("",MATCH(VALUE(LEFT(B188,4)),组件分表!A:A,0))),"未找到"),"不匹配"))))</f>
        <v>未找到</v>
      </c>
      <c r="Z188" s="44" t="str">
        <f>IF(LEFT(B188,1)="1",IFERROR(IF(INDEX("",MATCH(B188,单位卡分表!A:A,0))=0,"",INDEX("",MATCH(B188,单位卡分表!A:A,0))),"未找到"),IF(LEFT(B188,1)="2",IFERROR(IF(INDEX(技能卡分表!Z:Z,MATCH(B188,技能卡分表!A:A,0))=0,"",INDEX(技能卡分表!Z:Z,MATCH(B188,技能卡分表!A:A,0))),"未找到"),IF(LEFT(B188,1)="3",IFERROR(IF(INDEX('永久加成分表（废弃）'!X:X,MATCH(B188,'永久加成分表（废弃）'!A:A,0))=0,"",INDEX('永久加成分表（废弃）'!X:X,MATCH(B188,'永久加成分表（废弃）'!A:A,0))),"未找到"),IF(LEFT(B188,1)="4",IFERROR(IF(INDEX(组件分表!U:U,MATCH(VALUE(LEFT(B188,4)),组件分表!A:A,0))=0,"",INDEX(组件分表!U:U,MATCH(VALUE(LEFT(B188,4)),组件分表!A:A,0))),"未找到"),"不匹配"))))</f>
        <v/>
      </c>
      <c r="AA188" s="44" t="str">
        <f>IF(LEFT(B188,1)="1",IFERROR(IF(INDEX("",MATCH(B188,单位卡分表!A:A,0))=0,"",INDEX("",MATCH(B188,单位卡分表!A:A,0))),"未找到"),IF(LEFT(B188,1)="2",IFERROR(IF(INDEX(技能卡分表!AA:AA,MATCH(B188,技能卡分表!A:A,0))=0,"",INDEX(技能卡分表!AA:AA,MATCH(B188,技能卡分表!A:A,0))),"未找到"),IF(LEFT(B188,1)="3",IFERROR(IF(INDEX("",MATCH(B188,'永久加成分表（废弃）'!A:A,0))=0,"",INDEX("",MATCH(B188,'永久加成分表（废弃）'!A:A,0))),"未找到"),IF(LEFT(B188,1)="4",IFERROR(IF(INDEX("",MATCH(VALUE(LEFT(B188,4)),组件分表!A:A,0))=0,"",INDEX("",MATCH(VALUE(LEFT(B188,4)),组件分表!A:A,0))),"未找到"),"不匹配"))))</f>
        <v>未找到</v>
      </c>
      <c r="AB188" s="44">
        <f>IF(LEFT(B188,1)="1",IFERROR(INDEX(单位卡分表!I:I,MATCH(B188,单位卡分表!A:A,0)),"未找到"),IF(LEFT(B188,1)="2",IFERROR(INDEX(技能卡分表!I:I,MATCH(B188,技能卡分表!A:A,0)),"未找到"),IF(LEFT(B188,1)="3",IFERROR(INDEX('永久加成分表（废弃）'!I:I,MATCH(B188,'永久加成分表（废弃）'!A:A,0)),"未找到"),IF(LEFT(B188,1)="4",IFERROR(INDEX(组件分表!I:I,MATCH(VALUE(LEFT(B188,4)),组件分表!A:A,0)),"未找到"),"不匹配"))))</f>
        <v>3</v>
      </c>
      <c r="AC188" s="44" t="str">
        <f>IF(LEFT(B188,1)="1",IF(INDEX(单位卡分表!N:N,MATCH(B188,单位卡分表!A:A,0))=0,"",INDEX(单位卡分表!N:N,MATCH(B188,单位卡分表!A:A,0))),IF(AND(LEFT(B188,1)="4",C188=5),B188*100+1,""))</f>
        <v/>
      </c>
    </row>
    <row r="189" spans="1:29">
      <c r="A189" s="44" t="str">
        <f>IF(卡牌数值表!D189=0,"",卡牌数值表!D189)</f>
        <v/>
      </c>
      <c r="B189" s="44" t="str">
        <f>卡牌数值表!C189</f>
        <v>40404</v>
      </c>
      <c r="C189" s="44">
        <f>IF(LEFT(B189,1)="1",IFERROR(INDEX(单位卡分表!C:C,MATCH(B189,单位卡分表!A:A,0)),"未找到"),IF(LEFT(B189,1)="2",IFERROR(INDEX(技能卡分表!C:C,MATCH(B189,技能卡分表!A:A,0)),"未找到"),IF(LEFT(B189,1)="3",IFERROR(INDEX('永久加成分表（废弃）'!C:C,MATCH(B189,'永久加成分表（废弃）'!A:A,0)),"未找到"),IF(LEFT(B189,1)="4",IFERROR(INDEX(组件分表!D:D,MATCH(VALUE(LEFT(B189,4)),组件分表!A:A,0)),"未找到"),"不匹配"))))</f>
        <v>3</v>
      </c>
      <c r="D189" s="44">
        <f>IF(LEFT(B189,1)="1",IFERROR(INDEX(单位卡分表!E:E,MATCH(B189,单位卡分表!A:A,0)),"未找到"),IF(LEFT(B189,1)="2",IFERROR(INDEX(技能卡分表!E:E,MATCH(B189,技能卡分表!A:A,0)),"未找到"),IF(LEFT(B189,1)="3",IFERROR(INDEX('永久加成分表（废弃）'!E:E,MATCH(B189,'永久加成分表（废弃）'!A:A,0)),"未找到"),IF(LEFT(B189,1)="4",IFERROR(IF(INDEX(组件分表!D:D,MATCH(VALUE(LEFT(B189,4)),组件分表!A:A,0))=5,"",INDEX(组件分表!Y:Y,MATCH(VALUE(LEFT(B189,4)),组件分表!A:A,0))),"未找到"),"不匹配"))))</f>
        <v>1</v>
      </c>
      <c r="E189" s="44">
        <f t="shared" si="2"/>
        <v>404</v>
      </c>
      <c r="F189" s="44">
        <f>IF(LEFT(B189,1)="1",IFERROR(INDEX(单位卡分表!AL:AL,MATCH(B189,单位卡分表!A:A,0)),"未找到"),IF(LEFT(B189,1)="2",IFERROR(INDEX(技能卡分表!AJ:AJ,MATCH(B189,技能卡分表!A:A,0)),"未找到"),IF(LEFT(B189,1)="3",IFERROR(INDEX('永久加成分表（废弃）'!AC:AC,MATCH(B189,'永久加成分表（废弃）'!A:A,0)),"未找到"),IF(LEFT(B189,1)="4",IFERROR(IF(INDEX(组件分表!D:D,MATCH(VALUE(LEFT(B189,4)),组件分表!A:A,0))=5,"",INDEX(组件分表!Z:Z,MATCH(VALUE(LEFT(B189,4)),组件分表!A:A,0))),"未找到"),"不匹配"))))</f>
        <v>0</v>
      </c>
      <c r="G189" s="44">
        <f>IF(LEFT($B189,1)="1",IFERROR(INDEX(单位卡分表!F:F,MATCH($B189,单位卡分表!A:A,0)),"未找到"),IF(LEFT($B189,1)="2",IFERROR(INDEX(技能卡分表!F:F,MATCH($B189,技能卡分表!A:A,0)),"未找到"),IF(LEFT($B189,1)="3",IFERROR(INDEX('永久加成分表（废弃）'!F:F,MATCH($B189,'永久加成分表（废弃）'!A:A,0)),"未找到"),IF(LEFT($B189,1)="4",IFERROR(IF(INDEX(组件分表!D:D,MATCH(VALUE(LEFT($B189,4)),组件分表!A:A,0))=5,"",INDEX(组件分表!AA:AA,MATCH(VALUE(LEFT($B189,4)),组件分表!A:A,0))),"未找到"),"不匹配"))))</f>
        <v>3</v>
      </c>
      <c r="H189" s="44" t="str">
        <f>IF(LEFT($B189,1)="1",IFERROR(INDEX(单位卡分表!H:H,MATCH($B189,单位卡分表!A:A,0)),"未找到"),IF(LEFT($B189,1)="2",IFERROR(INDEX(技能卡分表!H:H,MATCH($B189,技能卡分表!A:A,0)),"未找到"),IF(LEFT($B189,1)="3",IFERROR(INDEX('永久加成分表（废弃）'!H:H,MATCH($B189,'永久加成分表（废弃）'!A:A,0)),"未找到"),IF(LEFT($B189,1)="4",RIGHT($B189,1),"不匹配"))))</f>
        <v>4</v>
      </c>
      <c r="I189" s="44">
        <f>卡牌数值表!J189</f>
        <v>0</v>
      </c>
      <c r="J189" s="44" t="str">
        <f>IF(卡牌数值表!L189=0,"",卡牌数值表!L189)</f>
        <v/>
      </c>
      <c r="K189" s="44" t="str">
        <f>IF(卡牌数值表!M189=0,"",卡牌数值表!M189)</f>
        <v/>
      </c>
      <c r="L189" s="44">
        <f>IF(卡牌数值表!N189=0,"",卡牌数值表!N189)</f>
        <v>9.87</v>
      </c>
      <c r="M189" s="44">
        <f>IF(卡牌数值表!O189=0,"",卡牌数值表!O189)</f>
        <v>0.5</v>
      </c>
      <c r="N189" s="44">
        <f>IF(卡牌数值表!P189=0,"",卡牌数值表!P189)</f>
        <v>0.1</v>
      </c>
      <c r="O189" s="44">
        <f>IF(卡牌数值表!Q189=0,"",卡牌数值表!Q189)</f>
        <v>0.94</v>
      </c>
      <c r="P189" s="44">
        <f>IF(卡牌数值表!R189=0,"",卡牌数值表!R189)</f>
        <v>0.61</v>
      </c>
      <c r="Q189" s="44">
        <f>IF(卡牌数值表!S189=0,"",卡牌数值表!S189)</f>
        <v>5</v>
      </c>
      <c r="R189" s="44">
        <f>IF(OR(LEFT(B189,1)="1",LEFT(B189,1)="2"),卡牌数值表!H189,IF(AND(LEFT(B189,1)="4",C189&lt;&gt;5),卡牌数值表!H189,IF(LEFT(B189,1)="4","","")))</f>
        <v>404041</v>
      </c>
      <c r="S189" s="44">
        <f>IF(LEFT(B189,1)="1",IFERROR(INDEX(单位卡分表!K:K,MATCH(B189,单位卡分表!A:A,0)),"未找到"),IF(LEFT(B189,1)="2",IFERROR(INDEX(技能卡分表!K:K,MATCH(B189,技能卡分表!A:A,0)),"未找到"),IF(LEFT(B189,1)="3",IFERROR(INDEX('永久加成分表（废弃）'!K:K,MATCH(B189,'永久加成分表（废弃）'!A:A,0)),"未找到"),IF(LEFT(B189,1)="4",IFERROR(IF(INDEX(组件分表!D:D,MATCH(VALUE(LEFT(B189,4)),组件分表!A:A,0))=5,"",INDEX(组件分表!AB:AB,MATCH(VALUE(LEFT(B189,4)),组件分表!A:A,0))),"未找到"),"不匹配"))))</f>
        <v>2</v>
      </c>
      <c r="T189" s="44">
        <f>IF(LEFT(B189,1)="1",IFERROR(INDEX(单位卡分表!L:L,MATCH(B189,单位卡分表!A:A,0)),"未找到"),IF(LEFT(B189,1)="2",IFERROR(INDEX(技能卡分表!L:L,MATCH(B189,技能卡分表!A:A,0)),"未找到"),IF(LEFT(B189,1)="3",IFERROR(INDEX('永久加成分表（废弃）'!L:L,MATCH(B189,'永久加成分表（废弃）'!A:A,0)),"未找到"),IF(LEFT(B189,1)="4",IFERROR(IF(INDEX(组件分表!D:D,MATCH(VALUE(LEFT(B189,4)),组件分表!A:A,0))=5,"",INDEX(组件分表!AC:AC,MATCH(VALUE(LEFT(B189,4)),组件分表!A:A,0))),"未找到"),"不匹配"))))</f>
        <v>5</v>
      </c>
      <c r="U189" s="44"/>
      <c r="V189" s="44"/>
      <c r="W189" s="44" t="str">
        <f>IF(LEFT(B189,1)="1",IFERROR(IF(INDEX(单位卡分表!W:W,MATCH(B189,单位卡分表!A:A,0))=0,"",INDEX(单位卡分表!W:W,MATCH(B189,单位卡分表!A:A,0))),"未找到"),IF(LEFT(B189,1)="2",IFERROR(IF(INDEX(技能卡分表!W:W,MATCH(B189,技能卡分表!A:A,0))=0,"",INDEX(技能卡分表!W:W,MATCH(B189,技能卡分表!A:A,0))),"未找到"),IF(LEFT(B189,1)="3",IFERROR(IF(INDEX('永久加成分表（废弃）'!U:U,MATCH(B189,'永久加成分表（废弃）'!A:A,0))=0,"",INDEX('永久加成分表（废弃）'!U:U,MATCH(B189,'永久加成分表（废弃）'!A:A,0))),"未找到"),IF(LEFT(B189,1)="4",IFERROR(IF(INDEX("",MATCH(VALUE(LEFT(B189,4)),组件分表!A:A,0))=0,"",INDEX("",MATCH(VALUE(LEFT(B189,4)),组件分表!A:A,0))),"未找到"),"不匹配"))))</f>
        <v>未找到</v>
      </c>
      <c r="X189" s="44" t="str">
        <f>IF(LEFT(B189,1)="1",IFERROR(IF(INDEX(单位卡分表!X:X,MATCH(B189,单位卡分表!A:A,0))=0,"",INDEX(单位卡分表!X:X,MATCH(B189,单位卡分表!A:A,0))),"未找到"),IF(LEFT(B189,1)="2",IFERROR(IF(INDEX(技能卡分表!X:X,MATCH(B189,技能卡分表!A:A,0))=0,"",INDEX(技能卡分表!X:X,MATCH(B189,技能卡分表!A:A,0))),"未找到"),IF(LEFT(B189,1)="3",IFERROR(IF(INDEX('永久加成分表（废弃）'!V:V,MATCH(B189,'永久加成分表（废弃）'!A:A,0))=0,"",INDEX('永久加成分表（废弃）'!V:V,MATCH(B189,'永久加成分表（废弃）'!A:A,0))),"未找到"),IF(LEFT(B189,1)="4",IFERROR(IF(INDEX("",MATCH(VALUE(LEFT(B189,4)),组件分表!A:A,0))=0,"",INDEX("",MATCH(VALUE(LEFT(B189,4)),组件分表!A:A,0))),"未找到"),"不匹配"))))</f>
        <v>未找到</v>
      </c>
      <c r="Y189" s="44" t="str">
        <f>IF(LEFT(B189,1)="1",IFERROR(IF(INDEX(单位卡分表!Y:Y,MATCH(B189,单位卡分表!A:A,0))=0,"",INDEX(单位卡分表!Y:Y,MATCH(B189,单位卡分表!A:A,0))),"未找到"),IF(LEFT(B189,1)="2",IFERROR(IF(INDEX(技能卡分表!Y:Y,MATCH(B189,技能卡分表!A:A,0))=0,"",INDEX(技能卡分表!Y:Y,MATCH(B189,技能卡分表!A:A,0))),"未找到"),IF(LEFT(B189,1)="3",IFERROR(IF(INDEX('永久加成分表（废弃）'!W:W,MATCH(B189,'永久加成分表（废弃）'!A:A,0))=0,"",INDEX('永久加成分表（废弃）'!W:W,MATCH(B189,'永久加成分表（废弃）'!A:A,0))),"未找到"),IF(LEFT(B189,1)="4",IFERROR(IF(INDEX("",MATCH(VALUE(LEFT(B189,4)),组件分表!A:A,0))=0,"",INDEX("",MATCH(VALUE(LEFT(B189,4)),组件分表!A:A,0))),"未找到"),"不匹配"))))</f>
        <v>未找到</v>
      </c>
      <c r="Z189" s="44" t="str">
        <f>IF(LEFT(B189,1)="1",IFERROR(IF(INDEX("",MATCH(B189,单位卡分表!A:A,0))=0,"",INDEX("",MATCH(B189,单位卡分表!A:A,0))),"未找到"),IF(LEFT(B189,1)="2",IFERROR(IF(INDEX(技能卡分表!Z:Z,MATCH(B189,技能卡分表!A:A,0))=0,"",INDEX(技能卡分表!Z:Z,MATCH(B189,技能卡分表!A:A,0))),"未找到"),IF(LEFT(B189,1)="3",IFERROR(IF(INDEX('永久加成分表（废弃）'!X:X,MATCH(B189,'永久加成分表（废弃）'!A:A,0))=0,"",INDEX('永久加成分表（废弃）'!X:X,MATCH(B189,'永久加成分表（废弃）'!A:A,0))),"未找到"),IF(LEFT(B189,1)="4",IFERROR(IF(INDEX(组件分表!U:U,MATCH(VALUE(LEFT(B189,4)),组件分表!A:A,0))=0,"",INDEX(组件分表!U:U,MATCH(VALUE(LEFT(B189,4)),组件分表!A:A,0))),"未找到"),"不匹配"))))</f>
        <v/>
      </c>
      <c r="AA189" s="44" t="str">
        <f>IF(LEFT(B189,1)="1",IFERROR(IF(INDEX("",MATCH(B189,单位卡分表!A:A,0))=0,"",INDEX("",MATCH(B189,单位卡分表!A:A,0))),"未找到"),IF(LEFT(B189,1)="2",IFERROR(IF(INDEX(技能卡分表!AA:AA,MATCH(B189,技能卡分表!A:A,0))=0,"",INDEX(技能卡分表!AA:AA,MATCH(B189,技能卡分表!A:A,0))),"未找到"),IF(LEFT(B189,1)="3",IFERROR(IF(INDEX("",MATCH(B189,'永久加成分表（废弃）'!A:A,0))=0,"",INDEX("",MATCH(B189,'永久加成分表（废弃）'!A:A,0))),"未找到"),IF(LEFT(B189,1)="4",IFERROR(IF(INDEX("",MATCH(VALUE(LEFT(B189,4)),组件分表!A:A,0))=0,"",INDEX("",MATCH(VALUE(LEFT(B189,4)),组件分表!A:A,0))),"未找到"),"不匹配"))))</f>
        <v>未找到</v>
      </c>
      <c r="AB189" s="44">
        <f>IF(LEFT(B189,1)="1",IFERROR(INDEX(单位卡分表!I:I,MATCH(B189,单位卡分表!A:A,0)),"未找到"),IF(LEFT(B189,1)="2",IFERROR(INDEX(技能卡分表!I:I,MATCH(B189,技能卡分表!A:A,0)),"未找到"),IF(LEFT(B189,1)="3",IFERROR(INDEX('永久加成分表（废弃）'!I:I,MATCH(B189,'永久加成分表（废弃）'!A:A,0)),"未找到"),IF(LEFT(B189,1)="4",IFERROR(INDEX(组件分表!I:I,MATCH(VALUE(LEFT(B189,4)),组件分表!A:A,0)),"未找到"),"不匹配"))))</f>
        <v>3</v>
      </c>
      <c r="AC189" s="44" t="str">
        <f>IF(LEFT(B189,1)="1",IF(INDEX(单位卡分表!N:N,MATCH(B189,单位卡分表!A:A,0))=0,"",INDEX(单位卡分表!N:N,MATCH(B189,单位卡分表!A:A,0))),IF(AND(LEFT(B189,1)="4",C189=5),B189*100+1,""))</f>
        <v/>
      </c>
    </row>
    <row r="190" spans="1:29">
      <c r="A190" s="44" t="str">
        <f>IF(卡牌数值表!D190=0,"",卡牌数值表!D190)</f>
        <v/>
      </c>
      <c r="B190" s="44">
        <f>卡牌数值表!C190</f>
        <v>40412</v>
      </c>
      <c r="C190" s="44">
        <f>IF(LEFT(B190,1)="1",IFERROR(INDEX(单位卡分表!C:C,MATCH(B190,单位卡分表!A:A,0)),"未找到"),IF(LEFT(B190,1)="2",IFERROR(INDEX(技能卡分表!C:C,MATCH(B190,技能卡分表!A:A,0)),"未找到"),IF(LEFT(B190,1)="3",IFERROR(INDEX('永久加成分表（废弃）'!C:C,MATCH(B190,'永久加成分表（废弃）'!A:A,0)),"未找到"),IF(LEFT(B190,1)="4",IFERROR(INDEX(组件分表!D:D,MATCH(VALUE(LEFT(B190,4)),组件分表!A:A,0)),"未找到"),"不匹配"))))</f>
        <v>5</v>
      </c>
      <c r="D190" s="44" t="str">
        <f>IF(LEFT(B190,1)="1",IFERROR(INDEX(单位卡分表!E:E,MATCH(B190,单位卡分表!A:A,0)),"未找到"),IF(LEFT(B190,1)="2",IFERROR(INDEX(技能卡分表!E:E,MATCH(B190,技能卡分表!A:A,0)),"未找到"),IF(LEFT(B190,1)="3",IFERROR(INDEX('永久加成分表（废弃）'!E:E,MATCH(B190,'永久加成分表（废弃）'!A:A,0)),"未找到"),IF(LEFT(B190,1)="4",IFERROR(IF(INDEX(组件分表!D:D,MATCH(VALUE(LEFT(B190,4)),组件分表!A:A,0))=5,"",INDEX(组件分表!Y:Y,MATCH(VALUE(LEFT(B190,4)),组件分表!A:A,0))),"未找到"),"不匹配"))))</f>
        <v/>
      </c>
      <c r="E190" s="44">
        <f t="shared" si="2"/>
        <v>412</v>
      </c>
      <c r="F190" s="44" t="str">
        <f>IF(LEFT(B190,1)="1",IFERROR(INDEX(单位卡分表!AL:AL,MATCH(B190,单位卡分表!A:A,0)),"未找到"),IF(LEFT(B190,1)="2",IFERROR(INDEX(技能卡分表!AJ:AJ,MATCH(B190,技能卡分表!A:A,0)),"未找到"),IF(LEFT(B190,1)="3",IFERROR(INDEX('永久加成分表（废弃）'!AC:AC,MATCH(B190,'永久加成分表（废弃）'!A:A,0)),"未找到"),IF(LEFT(B190,1)="4",IFERROR(IF(INDEX(组件分表!D:D,MATCH(VALUE(LEFT(B190,4)),组件分表!A:A,0))=5,"",INDEX(组件分表!Z:Z,MATCH(VALUE(LEFT(B190,4)),组件分表!A:A,0))),"未找到"),"不匹配"))))</f>
        <v/>
      </c>
      <c r="G190" s="44" t="str">
        <f>IF(LEFT($B190,1)="1",IFERROR(INDEX(单位卡分表!F:F,MATCH($B190,单位卡分表!A:A,0)),"未找到"),IF(LEFT($B190,1)="2",IFERROR(INDEX(技能卡分表!F:F,MATCH($B190,技能卡分表!A:A,0)),"未找到"),IF(LEFT($B190,1)="3",IFERROR(INDEX('永久加成分表（废弃）'!F:F,MATCH($B190,'永久加成分表（废弃）'!A:A,0)),"未找到"),IF(LEFT($B190,1)="4",IFERROR(IF(INDEX(组件分表!D:D,MATCH(VALUE(LEFT($B190,4)),组件分表!A:A,0))=5,"",INDEX(组件分表!AA:AA,MATCH(VALUE(LEFT($B190,4)),组件分表!A:A,0))),"未找到"),"不匹配"))))</f>
        <v/>
      </c>
      <c r="H190" s="44" t="str">
        <f>IF(LEFT($B190,1)="1",IFERROR(INDEX(单位卡分表!H:H,MATCH($B190,单位卡分表!A:A,0)),"未找到"),IF(LEFT($B190,1)="2",IFERROR(INDEX(技能卡分表!H:H,MATCH($B190,技能卡分表!A:A,0)),"未找到"),IF(LEFT($B190,1)="3",IFERROR(INDEX('永久加成分表（废弃）'!H:H,MATCH($B190,'永久加成分表（废弃）'!A:A,0)),"未找到"),IF(LEFT($B190,1)="4",RIGHT($B190,1),"不匹配"))))</f>
        <v>2</v>
      </c>
      <c r="I190" s="44">
        <f>卡牌数值表!J190</f>
        <v>6</v>
      </c>
      <c r="J190" s="44" t="str">
        <f>IF(卡牌数值表!L190=0,"",卡牌数值表!L190)</f>
        <v/>
      </c>
      <c r="K190" s="44" t="str">
        <f>IF(卡牌数值表!M190=0,"",卡牌数值表!M190)</f>
        <v/>
      </c>
      <c r="L190" s="44" t="str">
        <f>IF(卡牌数值表!N190=0,"",卡牌数值表!N190)</f>
        <v/>
      </c>
      <c r="M190" s="44" t="str">
        <f>IF(卡牌数值表!O190=0,"",卡牌数值表!O190)</f>
        <v/>
      </c>
      <c r="N190" s="44" t="str">
        <f>IF(卡牌数值表!P190=0,"",卡牌数值表!P190)</f>
        <v/>
      </c>
      <c r="O190" s="44" t="str">
        <f>IF(卡牌数值表!Q190=0,"",卡牌数值表!Q190)</f>
        <v/>
      </c>
      <c r="P190" s="44" t="str">
        <f>IF(卡牌数值表!R190=0,"",卡牌数值表!R190)</f>
        <v/>
      </c>
      <c r="Q190" s="44" t="str">
        <f>IF(卡牌数值表!S190=0,"",卡牌数值表!S190)</f>
        <v/>
      </c>
      <c r="R190" s="44" t="str">
        <f>IF(OR(LEFT(B190,1)="1",LEFT(B190,1)="2"),卡牌数值表!H190,IF(AND(LEFT(B190,1)="4",C190&lt;&gt;5),卡牌数值表!H190,IF(LEFT(B190,1)="4","","")))</f>
        <v/>
      </c>
      <c r="S190" s="44" t="str">
        <f>IF(LEFT(B190,1)="1",IFERROR(INDEX(单位卡分表!K:K,MATCH(B190,单位卡分表!A:A,0)),"未找到"),IF(LEFT(B190,1)="2",IFERROR(INDEX(技能卡分表!K:K,MATCH(B190,技能卡分表!A:A,0)),"未找到"),IF(LEFT(B190,1)="3",IFERROR(INDEX('永久加成分表（废弃）'!K:K,MATCH(B190,'永久加成分表（废弃）'!A:A,0)),"未找到"),IF(LEFT(B190,1)="4",IFERROR(IF(INDEX(组件分表!D:D,MATCH(VALUE(LEFT(B190,4)),组件分表!A:A,0))=5,"",INDEX(组件分表!AB:AB,MATCH(VALUE(LEFT(B190,4)),组件分表!A:A,0))),"未找到"),"不匹配"))))</f>
        <v/>
      </c>
      <c r="T190" s="44" t="str">
        <f>IF(LEFT(B190,1)="1",IFERROR(INDEX(单位卡分表!L:L,MATCH(B190,单位卡分表!A:A,0)),"未找到"),IF(LEFT(B190,1)="2",IFERROR(INDEX(技能卡分表!L:L,MATCH(B190,技能卡分表!A:A,0)),"未找到"),IF(LEFT(B190,1)="3",IFERROR(INDEX('永久加成分表（废弃）'!L:L,MATCH(B190,'永久加成分表（废弃）'!A:A,0)),"未找到"),IF(LEFT(B190,1)="4",IFERROR(IF(INDEX(组件分表!D:D,MATCH(VALUE(LEFT(B190,4)),组件分表!A:A,0))=5,"",INDEX(组件分表!AC:AC,MATCH(VALUE(LEFT(B190,4)),组件分表!A:A,0))),"未找到"),"不匹配"))))</f>
        <v/>
      </c>
      <c r="U190" s="44"/>
      <c r="V190" s="44"/>
      <c r="W190" s="44" t="str">
        <f>IF(LEFT(B190,1)="1",IFERROR(IF(INDEX(单位卡分表!W:W,MATCH(B190,单位卡分表!A:A,0))=0,"",INDEX(单位卡分表!W:W,MATCH(B190,单位卡分表!A:A,0))),"未找到"),IF(LEFT(B190,1)="2",IFERROR(IF(INDEX(技能卡分表!W:W,MATCH(B190,技能卡分表!A:A,0))=0,"",INDEX(技能卡分表!W:W,MATCH(B190,技能卡分表!A:A,0))),"未找到"),IF(LEFT(B190,1)="3",IFERROR(IF(INDEX('永久加成分表（废弃）'!U:U,MATCH(B190,'永久加成分表（废弃）'!A:A,0))=0,"",INDEX('永久加成分表（废弃）'!U:U,MATCH(B190,'永久加成分表（废弃）'!A:A,0))),"未找到"),IF(LEFT(B190,1)="4",IFERROR(IF(INDEX("",MATCH(VALUE(LEFT(B190,4)),组件分表!A:A,0))=0,"",INDEX("",MATCH(VALUE(LEFT(B190,4)),组件分表!A:A,0))),"未找到"),"不匹配"))))</f>
        <v>未找到</v>
      </c>
      <c r="X190" s="44" t="str">
        <f>IF(LEFT(B190,1)="1",IFERROR(IF(INDEX(单位卡分表!X:X,MATCH(B190,单位卡分表!A:A,0))=0,"",INDEX(单位卡分表!X:X,MATCH(B190,单位卡分表!A:A,0))),"未找到"),IF(LEFT(B190,1)="2",IFERROR(IF(INDEX(技能卡分表!X:X,MATCH(B190,技能卡分表!A:A,0))=0,"",INDEX(技能卡分表!X:X,MATCH(B190,技能卡分表!A:A,0))),"未找到"),IF(LEFT(B190,1)="3",IFERROR(IF(INDEX('永久加成分表（废弃）'!V:V,MATCH(B190,'永久加成分表（废弃）'!A:A,0))=0,"",INDEX('永久加成分表（废弃）'!V:V,MATCH(B190,'永久加成分表（废弃）'!A:A,0))),"未找到"),IF(LEFT(B190,1)="4",IFERROR(IF(INDEX("",MATCH(VALUE(LEFT(B190,4)),组件分表!A:A,0))=0,"",INDEX("",MATCH(VALUE(LEFT(B190,4)),组件分表!A:A,0))),"未找到"),"不匹配"))))</f>
        <v>未找到</v>
      </c>
      <c r="Y190" s="44" t="str">
        <f>IF(LEFT(B190,1)="1",IFERROR(IF(INDEX(单位卡分表!Y:Y,MATCH(B190,单位卡分表!A:A,0))=0,"",INDEX(单位卡分表!Y:Y,MATCH(B190,单位卡分表!A:A,0))),"未找到"),IF(LEFT(B190,1)="2",IFERROR(IF(INDEX(技能卡分表!Y:Y,MATCH(B190,技能卡分表!A:A,0))=0,"",INDEX(技能卡分表!Y:Y,MATCH(B190,技能卡分表!A:A,0))),"未找到"),IF(LEFT(B190,1)="3",IFERROR(IF(INDEX('永久加成分表（废弃）'!W:W,MATCH(B190,'永久加成分表（废弃）'!A:A,0))=0,"",INDEX('永久加成分表（废弃）'!W:W,MATCH(B190,'永久加成分表（废弃）'!A:A,0))),"未找到"),IF(LEFT(B190,1)="4",IFERROR(IF(INDEX("",MATCH(VALUE(LEFT(B190,4)),组件分表!A:A,0))=0,"",INDEX("",MATCH(VALUE(LEFT(B190,4)),组件分表!A:A,0))),"未找到"),"不匹配"))))</f>
        <v>未找到</v>
      </c>
      <c r="Z190" s="44" t="str">
        <f>IF(LEFT(B190,1)="1",IFERROR(IF(INDEX("",MATCH(B190,单位卡分表!A:A,0))=0,"",INDEX("",MATCH(B190,单位卡分表!A:A,0))),"未找到"),IF(LEFT(B190,1)="2",IFERROR(IF(INDEX(技能卡分表!Z:Z,MATCH(B190,技能卡分表!A:A,0))=0,"",INDEX(技能卡分表!Z:Z,MATCH(B190,技能卡分表!A:A,0))),"未找到"),IF(LEFT(B190,1)="3",IFERROR(IF(INDEX('永久加成分表（废弃）'!X:X,MATCH(B190,'永久加成分表（废弃）'!A:A,0))=0,"",INDEX('永久加成分表（废弃）'!X:X,MATCH(B190,'永久加成分表（废弃）'!A:A,0))),"未找到"),IF(LEFT(B190,1)="4",IFERROR(IF(INDEX(组件分表!U:U,MATCH(VALUE(LEFT(B190,4)),组件分表!A:A,0))=0,"",INDEX(组件分表!U:U,MATCH(VALUE(LEFT(B190,4)),组件分表!A:A,0))),"未找到"),"不匹配"))))</f>
        <v/>
      </c>
      <c r="AA190" s="44" t="str">
        <f>IF(LEFT(B190,1)="1",IFERROR(IF(INDEX("",MATCH(B190,单位卡分表!A:A,0))=0,"",INDEX("",MATCH(B190,单位卡分表!A:A,0))),"未找到"),IF(LEFT(B190,1)="2",IFERROR(IF(INDEX(技能卡分表!AA:AA,MATCH(B190,技能卡分表!A:A,0))=0,"",INDEX(技能卡分表!AA:AA,MATCH(B190,技能卡分表!A:A,0))),"未找到"),IF(LEFT(B190,1)="3",IFERROR(IF(INDEX("",MATCH(B190,'永久加成分表（废弃）'!A:A,0))=0,"",INDEX("",MATCH(B190,'永久加成分表（废弃）'!A:A,0))),"未找到"),IF(LEFT(B190,1)="4",IFERROR(IF(INDEX("",MATCH(VALUE(LEFT(B190,4)),组件分表!A:A,0))=0,"",INDEX("",MATCH(VALUE(LEFT(B190,4)),组件分表!A:A,0))),"未找到"),"不匹配"))))</f>
        <v>未找到</v>
      </c>
      <c r="AB190" s="44">
        <f>IF(LEFT(B190,1)="1",IFERROR(INDEX(单位卡分表!I:I,MATCH(B190,单位卡分表!A:A,0)),"未找到"),IF(LEFT(B190,1)="2",IFERROR(INDEX(技能卡分表!I:I,MATCH(B190,技能卡分表!A:A,0)),"未找到"),IF(LEFT(B190,1)="3",IFERROR(INDEX('永久加成分表（废弃）'!I:I,MATCH(B190,'永久加成分表（废弃）'!A:A,0)),"未找到"),IF(LEFT(B190,1)="4",IFERROR(INDEX(组件分表!I:I,MATCH(VALUE(LEFT(B190,4)),组件分表!A:A,0)),"未找到"),"不匹配"))))</f>
        <v>3</v>
      </c>
      <c r="AC190" s="44">
        <f>IF(LEFT(B190,1)="1",IF(INDEX(单位卡分表!N:N,MATCH(B190,单位卡分表!A:A,0))=0,"",INDEX(单位卡分表!N:N,MATCH(B190,单位卡分表!A:A,0))),IF(AND(LEFT(B190,1)="4",C190=5),B190*100+1,""))</f>
        <v>4041201</v>
      </c>
    </row>
    <row r="191" spans="1:29">
      <c r="A191" s="44" t="str">
        <f>IF(卡牌数值表!D191=0,"",卡牌数值表!D191)</f>
        <v/>
      </c>
      <c r="B191" s="44">
        <f>卡牌数值表!C191</f>
        <v>40421</v>
      </c>
      <c r="C191" s="44">
        <f>IF(LEFT(B191,1)="1",IFERROR(INDEX(单位卡分表!C:C,MATCH(B191,单位卡分表!A:A,0)),"未找到"),IF(LEFT(B191,1)="2",IFERROR(INDEX(技能卡分表!C:C,MATCH(B191,技能卡分表!A:A,0)),"未找到"),IF(LEFT(B191,1)="3",IFERROR(INDEX('永久加成分表（废弃）'!C:C,MATCH(B191,'永久加成分表（废弃）'!A:A,0)),"未找到"),IF(LEFT(B191,1)="4",IFERROR(INDEX(组件分表!D:D,MATCH(VALUE(LEFT(B191,4)),组件分表!A:A,0)),"未找到"),"不匹配"))))</f>
        <v>5</v>
      </c>
      <c r="D191" s="44" t="str">
        <f>IF(LEFT(B191,1)="1",IFERROR(INDEX(单位卡分表!E:E,MATCH(B191,单位卡分表!A:A,0)),"未找到"),IF(LEFT(B191,1)="2",IFERROR(INDEX(技能卡分表!E:E,MATCH(B191,技能卡分表!A:A,0)),"未找到"),IF(LEFT(B191,1)="3",IFERROR(INDEX('永久加成分表（废弃）'!E:E,MATCH(B191,'永久加成分表（废弃）'!A:A,0)),"未找到"),IF(LEFT(B191,1)="4",IFERROR(IF(INDEX(组件分表!D:D,MATCH(VALUE(LEFT(B191,4)),组件分表!A:A,0))=5,"",INDEX(组件分表!Y:Y,MATCH(VALUE(LEFT(B191,4)),组件分表!A:A,0))),"未找到"),"不匹配"))))</f>
        <v/>
      </c>
      <c r="E191" s="44">
        <f t="shared" si="2"/>
        <v>421</v>
      </c>
      <c r="F191" s="44" t="str">
        <f>IF(LEFT(B191,1)="1",IFERROR(INDEX(单位卡分表!AL:AL,MATCH(B191,单位卡分表!A:A,0)),"未找到"),IF(LEFT(B191,1)="2",IFERROR(INDEX(技能卡分表!AJ:AJ,MATCH(B191,技能卡分表!A:A,0)),"未找到"),IF(LEFT(B191,1)="3",IFERROR(INDEX('永久加成分表（废弃）'!AC:AC,MATCH(B191,'永久加成分表（废弃）'!A:A,0)),"未找到"),IF(LEFT(B191,1)="4",IFERROR(IF(INDEX(组件分表!D:D,MATCH(VALUE(LEFT(B191,4)),组件分表!A:A,0))=5,"",INDEX(组件分表!Z:Z,MATCH(VALUE(LEFT(B191,4)),组件分表!A:A,0))),"未找到"),"不匹配"))))</f>
        <v/>
      </c>
      <c r="G191" s="44" t="str">
        <f>IF(LEFT($B191,1)="1",IFERROR(INDEX(单位卡分表!F:F,MATCH($B191,单位卡分表!A:A,0)),"未找到"),IF(LEFT($B191,1)="2",IFERROR(INDEX(技能卡分表!F:F,MATCH($B191,技能卡分表!A:A,0)),"未找到"),IF(LEFT($B191,1)="3",IFERROR(INDEX('永久加成分表（废弃）'!F:F,MATCH($B191,'永久加成分表（废弃）'!A:A,0)),"未找到"),IF(LEFT($B191,1)="4",IFERROR(IF(INDEX(组件分表!D:D,MATCH(VALUE(LEFT($B191,4)),组件分表!A:A,0))=5,"",INDEX(组件分表!AA:AA,MATCH(VALUE(LEFT($B191,4)),组件分表!A:A,0))),"未找到"),"不匹配"))))</f>
        <v/>
      </c>
      <c r="H191" s="44" t="str">
        <f>IF(LEFT($B191,1)="1",IFERROR(INDEX(单位卡分表!H:H,MATCH($B191,单位卡分表!A:A,0)),"未找到"),IF(LEFT($B191,1)="2",IFERROR(INDEX(技能卡分表!H:H,MATCH($B191,技能卡分表!A:A,0)),"未找到"),IF(LEFT($B191,1)="3",IFERROR(INDEX('永久加成分表（废弃）'!H:H,MATCH($B191,'永久加成分表（废弃）'!A:A,0)),"未找到"),IF(LEFT($B191,1)="4",RIGHT($B191,1),"不匹配"))))</f>
        <v>1</v>
      </c>
      <c r="I191" s="44">
        <f>卡牌数值表!J191</f>
        <v>5</v>
      </c>
      <c r="J191" s="44" t="str">
        <f>IF(卡牌数值表!L191=0,"",卡牌数值表!L191)</f>
        <v/>
      </c>
      <c r="K191" s="44" t="str">
        <f>IF(卡牌数值表!M191=0,"",卡牌数值表!M191)</f>
        <v/>
      </c>
      <c r="L191" s="44" t="str">
        <f>IF(卡牌数值表!N191=0,"",卡牌数值表!N191)</f>
        <v/>
      </c>
      <c r="M191" s="44" t="str">
        <f>IF(卡牌数值表!O191=0,"",卡牌数值表!O191)</f>
        <v/>
      </c>
      <c r="N191" s="44" t="str">
        <f>IF(卡牌数值表!P191=0,"",卡牌数值表!P191)</f>
        <v/>
      </c>
      <c r="O191" s="44" t="str">
        <f>IF(卡牌数值表!Q191=0,"",卡牌数值表!Q191)</f>
        <v/>
      </c>
      <c r="P191" s="44" t="str">
        <f>IF(卡牌数值表!R191=0,"",卡牌数值表!R191)</f>
        <v/>
      </c>
      <c r="Q191" s="44" t="str">
        <f>IF(卡牌数值表!S191=0,"",卡牌数值表!S191)</f>
        <v/>
      </c>
      <c r="R191" s="44" t="str">
        <f>IF(OR(LEFT(B191,1)="1",LEFT(B191,1)="2"),卡牌数值表!H191,IF(AND(LEFT(B191,1)="4",C191&lt;&gt;5),卡牌数值表!H191,IF(LEFT(B191,1)="4","","")))</f>
        <v/>
      </c>
      <c r="S191" s="44" t="str">
        <f>IF(LEFT(B191,1)="1",IFERROR(INDEX(单位卡分表!K:K,MATCH(B191,单位卡分表!A:A,0)),"未找到"),IF(LEFT(B191,1)="2",IFERROR(INDEX(技能卡分表!K:K,MATCH(B191,技能卡分表!A:A,0)),"未找到"),IF(LEFT(B191,1)="3",IFERROR(INDEX('永久加成分表（废弃）'!K:K,MATCH(B191,'永久加成分表（废弃）'!A:A,0)),"未找到"),IF(LEFT(B191,1)="4",IFERROR(IF(INDEX(组件分表!D:D,MATCH(VALUE(LEFT(B191,4)),组件分表!A:A,0))=5,"",INDEX(组件分表!AB:AB,MATCH(VALUE(LEFT(B191,4)),组件分表!A:A,0))),"未找到"),"不匹配"))))</f>
        <v/>
      </c>
      <c r="T191" s="44" t="str">
        <f>IF(LEFT(B191,1)="1",IFERROR(INDEX(单位卡分表!L:L,MATCH(B191,单位卡分表!A:A,0)),"未找到"),IF(LEFT(B191,1)="2",IFERROR(INDEX(技能卡分表!L:L,MATCH(B191,技能卡分表!A:A,0)),"未找到"),IF(LEFT(B191,1)="3",IFERROR(INDEX('永久加成分表（废弃）'!L:L,MATCH(B191,'永久加成分表（废弃）'!A:A,0)),"未找到"),IF(LEFT(B191,1)="4",IFERROR(IF(INDEX(组件分表!D:D,MATCH(VALUE(LEFT(B191,4)),组件分表!A:A,0))=5,"",INDEX(组件分表!AC:AC,MATCH(VALUE(LEFT(B191,4)),组件分表!A:A,0))),"未找到"),"不匹配"))))</f>
        <v/>
      </c>
      <c r="U191" s="44"/>
      <c r="V191" s="44"/>
      <c r="W191" s="44" t="str">
        <f>IF(LEFT(B191,1)="1",IFERROR(IF(INDEX(单位卡分表!W:W,MATCH(B191,单位卡分表!A:A,0))=0,"",INDEX(单位卡分表!W:W,MATCH(B191,单位卡分表!A:A,0))),"未找到"),IF(LEFT(B191,1)="2",IFERROR(IF(INDEX(技能卡分表!W:W,MATCH(B191,技能卡分表!A:A,0))=0,"",INDEX(技能卡分表!W:W,MATCH(B191,技能卡分表!A:A,0))),"未找到"),IF(LEFT(B191,1)="3",IFERROR(IF(INDEX('永久加成分表（废弃）'!U:U,MATCH(B191,'永久加成分表（废弃）'!A:A,0))=0,"",INDEX('永久加成分表（废弃）'!U:U,MATCH(B191,'永久加成分表（废弃）'!A:A,0))),"未找到"),IF(LEFT(B191,1)="4",IFERROR(IF(INDEX("",MATCH(VALUE(LEFT(B191,4)),组件分表!A:A,0))=0,"",INDEX("",MATCH(VALUE(LEFT(B191,4)),组件分表!A:A,0))),"未找到"),"不匹配"))))</f>
        <v>未找到</v>
      </c>
      <c r="X191" s="44" t="str">
        <f>IF(LEFT(B191,1)="1",IFERROR(IF(INDEX(单位卡分表!X:X,MATCH(B191,单位卡分表!A:A,0))=0,"",INDEX(单位卡分表!X:X,MATCH(B191,单位卡分表!A:A,0))),"未找到"),IF(LEFT(B191,1)="2",IFERROR(IF(INDEX(技能卡分表!X:X,MATCH(B191,技能卡分表!A:A,0))=0,"",INDEX(技能卡分表!X:X,MATCH(B191,技能卡分表!A:A,0))),"未找到"),IF(LEFT(B191,1)="3",IFERROR(IF(INDEX('永久加成分表（废弃）'!V:V,MATCH(B191,'永久加成分表（废弃）'!A:A,0))=0,"",INDEX('永久加成分表（废弃）'!V:V,MATCH(B191,'永久加成分表（废弃）'!A:A,0))),"未找到"),IF(LEFT(B191,1)="4",IFERROR(IF(INDEX("",MATCH(VALUE(LEFT(B191,4)),组件分表!A:A,0))=0,"",INDEX("",MATCH(VALUE(LEFT(B191,4)),组件分表!A:A,0))),"未找到"),"不匹配"))))</f>
        <v>未找到</v>
      </c>
      <c r="Y191" s="44" t="str">
        <f>IF(LEFT(B191,1)="1",IFERROR(IF(INDEX(单位卡分表!Y:Y,MATCH(B191,单位卡分表!A:A,0))=0,"",INDEX(单位卡分表!Y:Y,MATCH(B191,单位卡分表!A:A,0))),"未找到"),IF(LEFT(B191,1)="2",IFERROR(IF(INDEX(技能卡分表!Y:Y,MATCH(B191,技能卡分表!A:A,0))=0,"",INDEX(技能卡分表!Y:Y,MATCH(B191,技能卡分表!A:A,0))),"未找到"),IF(LEFT(B191,1)="3",IFERROR(IF(INDEX('永久加成分表（废弃）'!W:W,MATCH(B191,'永久加成分表（废弃）'!A:A,0))=0,"",INDEX('永久加成分表（废弃）'!W:W,MATCH(B191,'永久加成分表（废弃）'!A:A,0))),"未找到"),IF(LEFT(B191,1)="4",IFERROR(IF(INDEX("",MATCH(VALUE(LEFT(B191,4)),组件分表!A:A,0))=0,"",INDEX("",MATCH(VALUE(LEFT(B191,4)),组件分表!A:A,0))),"未找到"),"不匹配"))))</f>
        <v>未找到</v>
      </c>
      <c r="Z191" s="44" t="str">
        <f>IF(LEFT(B191,1)="1",IFERROR(IF(INDEX("",MATCH(B191,单位卡分表!A:A,0))=0,"",INDEX("",MATCH(B191,单位卡分表!A:A,0))),"未找到"),IF(LEFT(B191,1)="2",IFERROR(IF(INDEX(技能卡分表!Z:Z,MATCH(B191,技能卡分表!A:A,0))=0,"",INDEX(技能卡分表!Z:Z,MATCH(B191,技能卡分表!A:A,0))),"未找到"),IF(LEFT(B191,1)="3",IFERROR(IF(INDEX('永久加成分表（废弃）'!X:X,MATCH(B191,'永久加成分表（废弃）'!A:A,0))=0,"",INDEX('永久加成分表（废弃）'!X:X,MATCH(B191,'永久加成分表（废弃）'!A:A,0))),"未找到"),IF(LEFT(B191,1)="4",IFERROR(IF(INDEX(组件分表!U:U,MATCH(VALUE(LEFT(B191,4)),组件分表!A:A,0))=0,"",INDEX(组件分表!U:U,MATCH(VALUE(LEFT(B191,4)),组件分表!A:A,0))),"未找到"),"不匹配"))))</f>
        <v/>
      </c>
      <c r="AA191" s="44" t="str">
        <f>IF(LEFT(B191,1)="1",IFERROR(IF(INDEX("",MATCH(B191,单位卡分表!A:A,0))=0,"",INDEX("",MATCH(B191,单位卡分表!A:A,0))),"未找到"),IF(LEFT(B191,1)="2",IFERROR(IF(INDEX(技能卡分表!AA:AA,MATCH(B191,技能卡分表!A:A,0))=0,"",INDEX(技能卡分表!AA:AA,MATCH(B191,技能卡分表!A:A,0))),"未找到"),IF(LEFT(B191,1)="3",IFERROR(IF(INDEX("",MATCH(B191,'永久加成分表（废弃）'!A:A,0))=0,"",INDEX("",MATCH(B191,'永久加成分表（废弃）'!A:A,0))),"未找到"),IF(LEFT(B191,1)="4",IFERROR(IF(INDEX("",MATCH(VALUE(LEFT(B191,4)),组件分表!A:A,0))=0,"",INDEX("",MATCH(VALUE(LEFT(B191,4)),组件分表!A:A,0))),"未找到"),"不匹配"))))</f>
        <v>未找到</v>
      </c>
      <c r="AB191" s="44">
        <f>IF(LEFT(B191,1)="1",IFERROR(INDEX(单位卡分表!I:I,MATCH(B191,单位卡分表!A:A,0)),"未找到"),IF(LEFT(B191,1)="2",IFERROR(INDEX(技能卡分表!I:I,MATCH(B191,技能卡分表!A:A,0)),"未找到"),IF(LEFT(B191,1)="3",IFERROR(INDEX('永久加成分表（废弃）'!I:I,MATCH(B191,'永久加成分表（废弃）'!A:A,0)),"未找到"),IF(LEFT(B191,1)="4",IFERROR(INDEX(组件分表!I:I,MATCH(VALUE(LEFT(B191,4)),组件分表!A:A,0)),"未找到"),"不匹配"))))</f>
        <v>3</v>
      </c>
      <c r="AC191" s="44">
        <f>IF(LEFT(B191,1)="1",IF(INDEX(单位卡分表!N:N,MATCH(B191,单位卡分表!A:A,0))=0,"",INDEX(单位卡分表!N:N,MATCH(B191,单位卡分表!A:A,0))),IF(AND(LEFT(B191,1)="4",C191=5),B191*100+1,""))</f>
        <v>4042101</v>
      </c>
    </row>
    <row r="192" spans="1:29">
      <c r="A192" s="44" t="str">
        <f>IF(卡牌数值表!D192=0,"",卡牌数值表!D192)</f>
        <v/>
      </c>
      <c r="B192" s="44" t="str">
        <f>卡牌数值表!C192</f>
        <v>40431</v>
      </c>
      <c r="C192" s="44">
        <f>IF(LEFT(B192,1)="1",IFERROR(INDEX(单位卡分表!C:C,MATCH(B192,单位卡分表!A:A,0)),"未找到"),IF(LEFT(B192,1)="2",IFERROR(INDEX(技能卡分表!C:C,MATCH(B192,技能卡分表!A:A,0)),"未找到"),IF(LEFT(B192,1)="3",IFERROR(INDEX('永久加成分表（废弃）'!C:C,MATCH(B192,'永久加成分表（废弃）'!A:A,0)),"未找到"),IF(LEFT(B192,1)="4",IFERROR(INDEX(组件分表!D:D,MATCH(VALUE(LEFT(B192,4)),组件分表!A:A,0)),"未找到"),"不匹配"))))</f>
        <v>3</v>
      </c>
      <c r="D192" s="44">
        <f>IF(LEFT(B192,1)="1",IFERROR(INDEX(单位卡分表!E:E,MATCH(B192,单位卡分表!A:A,0)),"未找到"),IF(LEFT(B192,1)="2",IFERROR(INDEX(技能卡分表!E:E,MATCH(B192,技能卡分表!A:A,0)),"未找到"),IF(LEFT(B192,1)="3",IFERROR(INDEX('永久加成分表（废弃）'!E:E,MATCH(B192,'永久加成分表（废弃）'!A:A,0)),"未找到"),IF(LEFT(B192,1)="4",IFERROR(IF(INDEX(组件分表!D:D,MATCH(VALUE(LEFT(B192,4)),组件分表!A:A,0))=5,"",INDEX(组件分表!Y:Y,MATCH(VALUE(LEFT(B192,4)),组件分表!A:A,0))),"未找到"),"不匹配"))))</f>
        <v>1</v>
      </c>
      <c r="E192" s="44">
        <f t="shared" si="2"/>
        <v>431</v>
      </c>
      <c r="F192" s="44">
        <f>IF(LEFT(B192,1)="1",IFERROR(INDEX(单位卡分表!AL:AL,MATCH(B192,单位卡分表!A:A,0)),"未找到"),IF(LEFT(B192,1)="2",IFERROR(INDEX(技能卡分表!AJ:AJ,MATCH(B192,技能卡分表!A:A,0)),"未找到"),IF(LEFT(B192,1)="3",IFERROR(INDEX('永久加成分表（废弃）'!AC:AC,MATCH(B192,'永久加成分表（废弃）'!A:A,0)),"未找到"),IF(LEFT(B192,1)="4",IFERROR(IF(INDEX(组件分表!D:D,MATCH(VALUE(LEFT(B192,4)),组件分表!A:A,0))=5,"",INDEX(组件分表!Z:Z,MATCH(VALUE(LEFT(B192,4)),组件分表!A:A,0))),"未找到"),"不匹配"))))</f>
        <v>0</v>
      </c>
      <c r="G192" s="44">
        <f>IF(LEFT($B192,1)="1",IFERROR(INDEX(单位卡分表!F:F,MATCH($B192,单位卡分表!A:A,0)),"未找到"),IF(LEFT($B192,1)="2",IFERROR(INDEX(技能卡分表!F:F,MATCH($B192,技能卡分表!A:A,0)),"未找到"),IF(LEFT($B192,1)="3",IFERROR(INDEX('永久加成分表（废弃）'!F:F,MATCH($B192,'永久加成分表（废弃）'!A:A,0)),"未找到"),IF(LEFT($B192,1)="4",IFERROR(IF(INDEX(组件分表!D:D,MATCH(VALUE(LEFT($B192,4)),组件分表!A:A,0))=5,"",INDEX(组件分表!AA:AA,MATCH(VALUE(LEFT($B192,4)),组件分表!A:A,0))),"未找到"),"不匹配"))))</f>
        <v>3</v>
      </c>
      <c r="H192" s="44" t="str">
        <f>IF(LEFT($B192,1)="1",IFERROR(INDEX(单位卡分表!H:H,MATCH($B192,单位卡分表!A:A,0)),"未找到"),IF(LEFT($B192,1)="2",IFERROR(INDEX(技能卡分表!H:H,MATCH($B192,技能卡分表!A:A,0)),"未找到"),IF(LEFT($B192,1)="3",IFERROR(INDEX('永久加成分表（废弃）'!H:H,MATCH($B192,'永久加成分表（废弃）'!A:A,0)),"未找到"),IF(LEFT($B192,1)="4",RIGHT($B192,1),"不匹配"))))</f>
        <v>1</v>
      </c>
      <c r="I192" s="44">
        <f>卡牌数值表!J192</f>
        <v>0</v>
      </c>
      <c r="J192" s="44" t="str">
        <f>IF(卡牌数值表!L192=0,"",卡牌数值表!L192)</f>
        <v/>
      </c>
      <c r="K192" s="44" t="str">
        <f>IF(卡牌数值表!M192=0,"",卡牌数值表!M192)</f>
        <v/>
      </c>
      <c r="L192" s="44">
        <f>IF(卡牌数值表!N192=0,"",卡牌数值表!N192)</f>
        <v>9.87</v>
      </c>
      <c r="M192" s="44">
        <f>IF(卡牌数值表!O192=0,"",卡牌数值表!O192)</f>
        <v>0.5</v>
      </c>
      <c r="N192" s="44">
        <f>IF(卡牌数值表!P192=0,"",卡牌数值表!P192)</f>
        <v>0.1</v>
      </c>
      <c r="O192" s="44">
        <f>IF(卡牌数值表!Q192=0,"",卡牌数值表!Q192)</f>
        <v>0.94</v>
      </c>
      <c r="P192" s="44">
        <f>IF(卡牌数值表!R192=0,"",卡牌数值表!R192)</f>
        <v>0.61</v>
      </c>
      <c r="Q192" s="44">
        <f>IF(卡牌数值表!S192=0,"",卡牌数值表!S192)</f>
        <v>5</v>
      </c>
      <c r="R192" s="44">
        <f>IF(OR(LEFT(B192,1)="1",LEFT(B192,1)="2"),卡牌数值表!H192,IF(AND(LEFT(B192,1)="4",C192&lt;&gt;5),卡牌数值表!H192,IF(LEFT(B192,1)="4","","")))</f>
        <v>404311</v>
      </c>
      <c r="S192" s="44">
        <f>IF(LEFT(B192,1)="1",IFERROR(INDEX(单位卡分表!K:K,MATCH(B192,单位卡分表!A:A,0)),"未找到"),IF(LEFT(B192,1)="2",IFERROR(INDEX(技能卡分表!K:K,MATCH(B192,技能卡分表!A:A,0)),"未找到"),IF(LEFT(B192,1)="3",IFERROR(INDEX('永久加成分表（废弃）'!K:K,MATCH(B192,'永久加成分表（废弃）'!A:A,0)),"未找到"),IF(LEFT(B192,1)="4",IFERROR(IF(INDEX(组件分表!D:D,MATCH(VALUE(LEFT(B192,4)),组件分表!A:A,0))=5,"",INDEX(组件分表!AB:AB,MATCH(VALUE(LEFT(B192,4)),组件分表!A:A,0))),"未找到"),"不匹配"))))</f>
        <v>2</v>
      </c>
      <c r="T192" s="44">
        <f>IF(LEFT(B192,1)="1",IFERROR(INDEX(单位卡分表!L:L,MATCH(B192,单位卡分表!A:A,0)),"未找到"),IF(LEFT(B192,1)="2",IFERROR(INDEX(技能卡分表!L:L,MATCH(B192,技能卡分表!A:A,0)),"未找到"),IF(LEFT(B192,1)="3",IFERROR(INDEX('永久加成分表（废弃）'!L:L,MATCH(B192,'永久加成分表（废弃）'!A:A,0)),"未找到"),IF(LEFT(B192,1)="4",IFERROR(IF(INDEX(组件分表!D:D,MATCH(VALUE(LEFT(B192,4)),组件分表!A:A,0))=5,"",INDEX(组件分表!AC:AC,MATCH(VALUE(LEFT(B192,4)),组件分表!A:A,0))),"未找到"),"不匹配"))))</f>
        <v>5</v>
      </c>
      <c r="U192" s="44"/>
      <c r="V192" s="44"/>
      <c r="W192" s="44" t="str">
        <f>IF(LEFT(B192,1)="1",IFERROR(IF(INDEX(单位卡分表!W:W,MATCH(B192,单位卡分表!A:A,0))=0,"",INDEX(单位卡分表!W:W,MATCH(B192,单位卡分表!A:A,0))),"未找到"),IF(LEFT(B192,1)="2",IFERROR(IF(INDEX(技能卡分表!W:W,MATCH(B192,技能卡分表!A:A,0))=0,"",INDEX(技能卡分表!W:W,MATCH(B192,技能卡分表!A:A,0))),"未找到"),IF(LEFT(B192,1)="3",IFERROR(IF(INDEX('永久加成分表（废弃）'!U:U,MATCH(B192,'永久加成分表（废弃）'!A:A,0))=0,"",INDEX('永久加成分表（废弃）'!U:U,MATCH(B192,'永久加成分表（废弃）'!A:A,0))),"未找到"),IF(LEFT(B192,1)="4",IFERROR(IF(INDEX("",MATCH(VALUE(LEFT(B192,4)),组件分表!A:A,0))=0,"",INDEX("",MATCH(VALUE(LEFT(B192,4)),组件分表!A:A,0))),"未找到"),"不匹配"))))</f>
        <v>未找到</v>
      </c>
      <c r="X192" s="44" t="str">
        <f>IF(LEFT(B192,1)="1",IFERROR(IF(INDEX(单位卡分表!X:X,MATCH(B192,单位卡分表!A:A,0))=0,"",INDEX(单位卡分表!X:X,MATCH(B192,单位卡分表!A:A,0))),"未找到"),IF(LEFT(B192,1)="2",IFERROR(IF(INDEX(技能卡分表!X:X,MATCH(B192,技能卡分表!A:A,0))=0,"",INDEX(技能卡分表!X:X,MATCH(B192,技能卡分表!A:A,0))),"未找到"),IF(LEFT(B192,1)="3",IFERROR(IF(INDEX('永久加成分表（废弃）'!V:V,MATCH(B192,'永久加成分表（废弃）'!A:A,0))=0,"",INDEX('永久加成分表（废弃）'!V:V,MATCH(B192,'永久加成分表（废弃）'!A:A,0))),"未找到"),IF(LEFT(B192,1)="4",IFERROR(IF(INDEX("",MATCH(VALUE(LEFT(B192,4)),组件分表!A:A,0))=0,"",INDEX("",MATCH(VALUE(LEFT(B192,4)),组件分表!A:A,0))),"未找到"),"不匹配"))))</f>
        <v>未找到</v>
      </c>
      <c r="Y192" s="44" t="str">
        <f>IF(LEFT(B192,1)="1",IFERROR(IF(INDEX(单位卡分表!Y:Y,MATCH(B192,单位卡分表!A:A,0))=0,"",INDEX(单位卡分表!Y:Y,MATCH(B192,单位卡分表!A:A,0))),"未找到"),IF(LEFT(B192,1)="2",IFERROR(IF(INDEX(技能卡分表!Y:Y,MATCH(B192,技能卡分表!A:A,0))=0,"",INDEX(技能卡分表!Y:Y,MATCH(B192,技能卡分表!A:A,0))),"未找到"),IF(LEFT(B192,1)="3",IFERROR(IF(INDEX('永久加成分表（废弃）'!W:W,MATCH(B192,'永久加成分表（废弃）'!A:A,0))=0,"",INDEX('永久加成分表（废弃）'!W:W,MATCH(B192,'永久加成分表（废弃）'!A:A,0))),"未找到"),IF(LEFT(B192,1)="4",IFERROR(IF(INDEX("",MATCH(VALUE(LEFT(B192,4)),组件分表!A:A,0))=0,"",INDEX("",MATCH(VALUE(LEFT(B192,4)),组件分表!A:A,0))),"未找到"),"不匹配"))))</f>
        <v>未找到</v>
      </c>
      <c r="Z192" s="44" t="str">
        <f>IF(LEFT(B192,1)="1",IFERROR(IF(INDEX("",MATCH(B192,单位卡分表!A:A,0))=0,"",INDEX("",MATCH(B192,单位卡分表!A:A,0))),"未找到"),IF(LEFT(B192,1)="2",IFERROR(IF(INDEX(技能卡分表!Z:Z,MATCH(B192,技能卡分表!A:A,0))=0,"",INDEX(技能卡分表!Z:Z,MATCH(B192,技能卡分表!A:A,0))),"未找到"),IF(LEFT(B192,1)="3",IFERROR(IF(INDEX('永久加成分表（废弃）'!X:X,MATCH(B192,'永久加成分表（废弃）'!A:A,0))=0,"",INDEX('永久加成分表（废弃）'!X:X,MATCH(B192,'永久加成分表（废弃）'!A:A,0))),"未找到"),IF(LEFT(B192,1)="4",IFERROR(IF(INDEX(组件分表!U:U,MATCH(VALUE(LEFT(B192,4)),组件分表!A:A,0))=0,"",INDEX(组件分表!U:U,MATCH(VALUE(LEFT(B192,4)),组件分表!A:A,0))),"未找到"),"不匹配"))))</f>
        <v/>
      </c>
      <c r="AA192" s="44" t="str">
        <f>IF(LEFT(B192,1)="1",IFERROR(IF(INDEX("",MATCH(B192,单位卡分表!A:A,0))=0,"",INDEX("",MATCH(B192,单位卡分表!A:A,0))),"未找到"),IF(LEFT(B192,1)="2",IFERROR(IF(INDEX(技能卡分表!AA:AA,MATCH(B192,技能卡分表!A:A,0))=0,"",INDEX(技能卡分表!AA:AA,MATCH(B192,技能卡分表!A:A,0))),"未找到"),IF(LEFT(B192,1)="3",IFERROR(IF(INDEX("",MATCH(B192,'永久加成分表（废弃）'!A:A,0))=0,"",INDEX("",MATCH(B192,'永久加成分表（废弃）'!A:A,0))),"未找到"),IF(LEFT(B192,1)="4",IFERROR(IF(INDEX("",MATCH(VALUE(LEFT(B192,4)),组件分表!A:A,0))=0,"",INDEX("",MATCH(VALUE(LEFT(B192,4)),组件分表!A:A,0))),"未找到"),"不匹配"))))</f>
        <v>未找到</v>
      </c>
      <c r="AB192" s="44">
        <f>IF(LEFT(B192,1)="1",IFERROR(INDEX(单位卡分表!I:I,MATCH(B192,单位卡分表!A:A,0)),"未找到"),IF(LEFT(B192,1)="2",IFERROR(INDEX(技能卡分表!I:I,MATCH(B192,技能卡分表!A:A,0)),"未找到"),IF(LEFT(B192,1)="3",IFERROR(INDEX('永久加成分表（废弃）'!I:I,MATCH(B192,'永久加成分表（废弃）'!A:A,0)),"未找到"),IF(LEFT(B192,1)="4",IFERROR(INDEX(组件分表!I:I,MATCH(VALUE(LEFT(B192,4)),组件分表!A:A,0)),"未找到"),"不匹配"))))</f>
        <v>3</v>
      </c>
      <c r="AC192" s="44" t="str">
        <f>IF(LEFT(B192,1)="1",IF(INDEX(单位卡分表!N:N,MATCH(B192,单位卡分表!A:A,0))=0,"",INDEX(单位卡分表!N:N,MATCH(B192,单位卡分表!A:A,0))),IF(AND(LEFT(B192,1)="4",C192=5),B192*100+1,""))</f>
        <v/>
      </c>
    </row>
    <row r="193" spans="1:29">
      <c r="A193" s="44" t="str">
        <f>IF(卡牌数值表!D193=0,"",卡牌数值表!D193)</f>
        <v/>
      </c>
      <c r="B193" s="44" t="str">
        <f>卡牌数值表!C193</f>
        <v>40441</v>
      </c>
      <c r="C193" s="44">
        <f>IF(LEFT(B193,1)="1",IFERROR(INDEX(单位卡分表!C:C,MATCH(B193,单位卡分表!A:A,0)),"未找到"),IF(LEFT(B193,1)="2",IFERROR(INDEX(技能卡分表!C:C,MATCH(B193,技能卡分表!A:A,0)),"未找到"),IF(LEFT(B193,1)="3",IFERROR(INDEX('永久加成分表（废弃）'!C:C,MATCH(B193,'永久加成分表（废弃）'!A:A,0)),"未找到"),IF(LEFT(B193,1)="4",IFERROR(INDEX(组件分表!D:D,MATCH(VALUE(LEFT(B193,4)),组件分表!A:A,0)),"未找到"),"不匹配"))))</f>
        <v>3</v>
      </c>
      <c r="D193" s="44">
        <f>IF(LEFT(B193,1)="1",IFERROR(INDEX(单位卡分表!E:E,MATCH(B193,单位卡分表!A:A,0)),"未找到"),IF(LEFT(B193,1)="2",IFERROR(INDEX(技能卡分表!E:E,MATCH(B193,技能卡分表!A:A,0)),"未找到"),IF(LEFT(B193,1)="3",IFERROR(INDEX('永久加成分表（废弃）'!E:E,MATCH(B193,'永久加成分表（废弃）'!A:A,0)),"未找到"),IF(LEFT(B193,1)="4",IFERROR(IF(INDEX(组件分表!D:D,MATCH(VALUE(LEFT(B193,4)),组件分表!A:A,0))=5,"",INDEX(组件分表!Y:Y,MATCH(VALUE(LEFT(B193,4)),组件分表!A:A,0))),"未找到"),"不匹配"))))</f>
        <v>1</v>
      </c>
      <c r="E193" s="44">
        <f t="shared" si="2"/>
        <v>441</v>
      </c>
      <c r="F193" s="44">
        <f>IF(LEFT(B193,1)="1",IFERROR(INDEX(单位卡分表!AL:AL,MATCH(B193,单位卡分表!A:A,0)),"未找到"),IF(LEFT(B193,1)="2",IFERROR(INDEX(技能卡分表!AJ:AJ,MATCH(B193,技能卡分表!A:A,0)),"未找到"),IF(LEFT(B193,1)="3",IFERROR(INDEX('永久加成分表（废弃）'!AC:AC,MATCH(B193,'永久加成分表（废弃）'!A:A,0)),"未找到"),IF(LEFT(B193,1)="4",IFERROR(IF(INDEX(组件分表!D:D,MATCH(VALUE(LEFT(B193,4)),组件分表!A:A,0))=5,"",INDEX(组件分表!Z:Z,MATCH(VALUE(LEFT(B193,4)),组件分表!A:A,0))),"未找到"),"不匹配"))))</f>
        <v>0</v>
      </c>
      <c r="G193" s="44">
        <f>IF(LEFT($B193,1)="1",IFERROR(INDEX(单位卡分表!F:F,MATCH($B193,单位卡分表!A:A,0)),"未找到"),IF(LEFT($B193,1)="2",IFERROR(INDEX(技能卡分表!F:F,MATCH($B193,技能卡分表!A:A,0)),"未找到"),IF(LEFT($B193,1)="3",IFERROR(INDEX('永久加成分表（废弃）'!F:F,MATCH($B193,'永久加成分表（废弃）'!A:A,0)),"未找到"),IF(LEFT($B193,1)="4",IFERROR(IF(INDEX(组件分表!D:D,MATCH(VALUE(LEFT($B193,4)),组件分表!A:A,0))=5,"",INDEX(组件分表!AA:AA,MATCH(VALUE(LEFT($B193,4)),组件分表!A:A,0))),"未找到"),"不匹配"))))</f>
        <v>3</v>
      </c>
      <c r="H193" s="44" t="str">
        <f>IF(LEFT($B193,1)="1",IFERROR(INDEX(单位卡分表!H:H,MATCH($B193,单位卡分表!A:A,0)),"未找到"),IF(LEFT($B193,1)="2",IFERROR(INDEX(技能卡分表!H:H,MATCH($B193,技能卡分表!A:A,0)),"未找到"),IF(LEFT($B193,1)="3",IFERROR(INDEX('永久加成分表（废弃）'!H:H,MATCH($B193,'永久加成分表（废弃）'!A:A,0)),"未找到"),IF(LEFT($B193,1)="4",RIGHT($B193,1),"不匹配"))))</f>
        <v>1</v>
      </c>
      <c r="I193" s="44">
        <f>卡牌数值表!J193</f>
        <v>0</v>
      </c>
      <c r="J193" s="44" t="str">
        <f>IF(卡牌数值表!L193=0,"",卡牌数值表!L193)</f>
        <v/>
      </c>
      <c r="K193" s="44" t="str">
        <f>IF(卡牌数值表!M193=0,"",卡牌数值表!M193)</f>
        <v/>
      </c>
      <c r="L193" s="44">
        <f>IF(卡牌数值表!N193=0,"",卡牌数值表!N193)</f>
        <v>9.87</v>
      </c>
      <c r="M193" s="44">
        <f>IF(卡牌数值表!O193=0,"",卡牌数值表!O193)</f>
        <v>0.5</v>
      </c>
      <c r="N193" s="44">
        <f>IF(卡牌数值表!P193=0,"",卡牌数值表!P193)</f>
        <v>0.1</v>
      </c>
      <c r="O193" s="44">
        <f>IF(卡牌数值表!Q193=0,"",卡牌数值表!Q193)</f>
        <v>0.94</v>
      </c>
      <c r="P193" s="44">
        <f>IF(卡牌数值表!R193=0,"",卡牌数值表!R193)</f>
        <v>0.61</v>
      </c>
      <c r="Q193" s="44">
        <f>IF(卡牌数值表!S193=0,"",卡牌数值表!S193)</f>
        <v>5</v>
      </c>
      <c r="R193" s="44">
        <f>IF(OR(LEFT(B193,1)="1",LEFT(B193,1)="2"),卡牌数值表!H193,IF(AND(LEFT(B193,1)="4",C193&lt;&gt;5),卡牌数值表!H193,IF(LEFT(B193,1)="4","","")))</f>
        <v>404411</v>
      </c>
      <c r="S193" s="44">
        <f>IF(LEFT(B193,1)="1",IFERROR(INDEX(单位卡分表!K:K,MATCH(B193,单位卡分表!A:A,0)),"未找到"),IF(LEFT(B193,1)="2",IFERROR(INDEX(技能卡分表!K:K,MATCH(B193,技能卡分表!A:A,0)),"未找到"),IF(LEFT(B193,1)="3",IFERROR(INDEX('永久加成分表（废弃）'!K:K,MATCH(B193,'永久加成分表（废弃）'!A:A,0)),"未找到"),IF(LEFT(B193,1)="4",IFERROR(IF(INDEX(组件分表!D:D,MATCH(VALUE(LEFT(B193,4)),组件分表!A:A,0))=5,"",INDEX(组件分表!AB:AB,MATCH(VALUE(LEFT(B193,4)),组件分表!A:A,0))),"未找到"),"不匹配"))))</f>
        <v>2</v>
      </c>
      <c r="T193" s="44">
        <f>IF(LEFT(B193,1)="1",IFERROR(INDEX(单位卡分表!L:L,MATCH(B193,单位卡分表!A:A,0)),"未找到"),IF(LEFT(B193,1)="2",IFERROR(INDEX(技能卡分表!L:L,MATCH(B193,技能卡分表!A:A,0)),"未找到"),IF(LEFT(B193,1)="3",IFERROR(INDEX('永久加成分表（废弃）'!L:L,MATCH(B193,'永久加成分表（废弃）'!A:A,0)),"未找到"),IF(LEFT(B193,1)="4",IFERROR(IF(INDEX(组件分表!D:D,MATCH(VALUE(LEFT(B193,4)),组件分表!A:A,0))=5,"",INDEX(组件分表!AC:AC,MATCH(VALUE(LEFT(B193,4)),组件分表!A:A,0))),"未找到"),"不匹配"))))</f>
        <v>5</v>
      </c>
      <c r="U193" s="44"/>
      <c r="V193" s="44"/>
      <c r="W193" s="44" t="str">
        <f>IF(LEFT(B193,1)="1",IFERROR(IF(INDEX(单位卡分表!W:W,MATCH(B193,单位卡分表!A:A,0))=0,"",INDEX(单位卡分表!W:W,MATCH(B193,单位卡分表!A:A,0))),"未找到"),IF(LEFT(B193,1)="2",IFERROR(IF(INDEX(技能卡分表!W:W,MATCH(B193,技能卡分表!A:A,0))=0,"",INDEX(技能卡分表!W:W,MATCH(B193,技能卡分表!A:A,0))),"未找到"),IF(LEFT(B193,1)="3",IFERROR(IF(INDEX('永久加成分表（废弃）'!U:U,MATCH(B193,'永久加成分表（废弃）'!A:A,0))=0,"",INDEX('永久加成分表（废弃）'!U:U,MATCH(B193,'永久加成分表（废弃）'!A:A,0))),"未找到"),IF(LEFT(B193,1)="4",IFERROR(IF(INDEX("",MATCH(VALUE(LEFT(B193,4)),组件分表!A:A,0))=0,"",INDEX("",MATCH(VALUE(LEFT(B193,4)),组件分表!A:A,0))),"未找到"),"不匹配"))))</f>
        <v>未找到</v>
      </c>
      <c r="X193" s="44" t="str">
        <f>IF(LEFT(B193,1)="1",IFERROR(IF(INDEX(单位卡分表!X:X,MATCH(B193,单位卡分表!A:A,0))=0,"",INDEX(单位卡分表!X:X,MATCH(B193,单位卡分表!A:A,0))),"未找到"),IF(LEFT(B193,1)="2",IFERROR(IF(INDEX(技能卡分表!X:X,MATCH(B193,技能卡分表!A:A,0))=0,"",INDEX(技能卡分表!X:X,MATCH(B193,技能卡分表!A:A,0))),"未找到"),IF(LEFT(B193,1)="3",IFERROR(IF(INDEX('永久加成分表（废弃）'!V:V,MATCH(B193,'永久加成分表（废弃）'!A:A,0))=0,"",INDEX('永久加成分表（废弃）'!V:V,MATCH(B193,'永久加成分表（废弃）'!A:A,0))),"未找到"),IF(LEFT(B193,1)="4",IFERROR(IF(INDEX("",MATCH(VALUE(LEFT(B193,4)),组件分表!A:A,0))=0,"",INDEX("",MATCH(VALUE(LEFT(B193,4)),组件分表!A:A,0))),"未找到"),"不匹配"))))</f>
        <v>未找到</v>
      </c>
      <c r="Y193" s="44" t="str">
        <f>IF(LEFT(B193,1)="1",IFERROR(IF(INDEX(单位卡分表!Y:Y,MATCH(B193,单位卡分表!A:A,0))=0,"",INDEX(单位卡分表!Y:Y,MATCH(B193,单位卡分表!A:A,0))),"未找到"),IF(LEFT(B193,1)="2",IFERROR(IF(INDEX(技能卡分表!Y:Y,MATCH(B193,技能卡分表!A:A,0))=0,"",INDEX(技能卡分表!Y:Y,MATCH(B193,技能卡分表!A:A,0))),"未找到"),IF(LEFT(B193,1)="3",IFERROR(IF(INDEX('永久加成分表（废弃）'!W:W,MATCH(B193,'永久加成分表（废弃）'!A:A,0))=0,"",INDEX('永久加成分表（废弃）'!W:W,MATCH(B193,'永久加成分表（废弃）'!A:A,0))),"未找到"),IF(LEFT(B193,1)="4",IFERROR(IF(INDEX("",MATCH(VALUE(LEFT(B193,4)),组件分表!A:A,0))=0,"",INDEX("",MATCH(VALUE(LEFT(B193,4)),组件分表!A:A,0))),"未找到"),"不匹配"))))</f>
        <v>未找到</v>
      </c>
      <c r="Z193" s="44" t="str">
        <f>IF(LEFT(B193,1)="1",IFERROR(IF(INDEX("",MATCH(B193,单位卡分表!A:A,0))=0,"",INDEX("",MATCH(B193,单位卡分表!A:A,0))),"未找到"),IF(LEFT(B193,1)="2",IFERROR(IF(INDEX(技能卡分表!Z:Z,MATCH(B193,技能卡分表!A:A,0))=0,"",INDEX(技能卡分表!Z:Z,MATCH(B193,技能卡分表!A:A,0))),"未找到"),IF(LEFT(B193,1)="3",IFERROR(IF(INDEX('永久加成分表（废弃）'!X:X,MATCH(B193,'永久加成分表（废弃）'!A:A,0))=0,"",INDEX('永久加成分表（废弃）'!X:X,MATCH(B193,'永久加成分表（废弃）'!A:A,0))),"未找到"),IF(LEFT(B193,1)="4",IFERROR(IF(INDEX(组件分表!U:U,MATCH(VALUE(LEFT(B193,4)),组件分表!A:A,0))=0,"",INDEX(组件分表!U:U,MATCH(VALUE(LEFT(B193,4)),组件分表!A:A,0))),"未找到"),"不匹配"))))</f>
        <v/>
      </c>
      <c r="AA193" s="44" t="str">
        <f>IF(LEFT(B193,1)="1",IFERROR(IF(INDEX("",MATCH(B193,单位卡分表!A:A,0))=0,"",INDEX("",MATCH(B193,单位卡分表!A:A,0))),"未找到"),IF(LEFT(B193,1)="2",IFERROR(IF(INDEX(技能卡分表!AA:AA,MATCH(B193,技能卡分表!A:A,0))=0,"",INDEX(技能卡分表!AA:AA,MATCH(B193,技能卡分表!A:A,0))),"未找到"),IF(LEFT(B193,1)="3",IFERROR(IF(INDEX("",MATCH(B193,'永久加成分表（废弃）'!A:A,0))=0,"",INDEX("",MATCH(B193,'永久加成分表（废弃）'!A:A,0))),"未找到"),IF(LEFT(B193,1)="4",IFERROR(IF(INDEX("",MATCH(VALUE(LEFT(B193,4)),组件分表!A:A,0))=0,"",INDEX("",MATCH(VALUE(LEFT(B193,4)),组件分表!A:A,0))),"未找到"),"不匹配"))))</f>
        <v>未找到</v>
      </c>
      <c r="AB193" s="44">
        <f>IF(LEFT(B193,1)="1",IFERROR(INDEX(单位卡分表!I:I,MATCH(B193,单位卡分表!A:A,0)),"未找到"),IF(LEFT(B193,1)="2",IFERROR(INDEX(技能卡分表!I:I,MATCH(B193,技能卡分表!A:A,0)),"未找到"),IF(LEFT(B193,1)="3",IFERROR(INDEX('永久加成分表（废弃）'!I:I,MATCH(B193,'永久加成分表（废弃）'!A:A,0)),"未找到"),IF(LEFT(B193,1)="4",IFERROR(INDEX(组件分表!I:I,MATCH(VALUE(LEFT(B193,4)),组件分表!A:A,0)),"未找到"),"不匹配"))))</f>
        <v>3</v>
      </c>
      <c r="AC193" s="44" t="str">
        <f>IF(LEFT(B193,1)="1",IF(INDEX(单位卡分表!N:N,MATCH(B193,单位卡分表!A:A,0))=0,"",INDEX(单位卡分表!N:N,MATCH(B193,单位卡分表!A:A,0))),IF(AND(LEFT(B193,1)="4",C193=5),B193*100+1,""))</f>
        <v/>
      </c>
    </row>
    <row r="194" spans="1:29">
      <c r="A194" s="44" t="str">
        <f>IF(卡牌数值表!D194=0,"",卡牌数值表!D194)</f>
        <v/>
      </c>
      <c r="B194" s="44" t="str">
        <f>卡牌数值表!C194</f>
        <v>40452</v>
      </c>
      <c r="C194" s="44">
        <f>IF(LEFT(B194,1)="1",IFERROR(INDEX(单位卡分表!C:C,MATCH(B194,单位卡分表!A:A,0)),"未找到"),IF(LEFT(B194,1)="2",IFERROR(INDEX(技能卡分表!C:C,MATCH(B194,技能卡分表!A:A,0)),"未找到"),IF(LEFT(B194,1)="3",IFERROR(INDEX('永久加成分表（废弃）'!C:C,MATCH(B194,'永久加成分表（废弃）'!A:A,0)),"未找到"),IF(LEFT(B194,1)="4",IFERROR(INDEX(组件分表!D:D,MATCH(VALUE(LEFT(B194,4)),组件分表!A:A,0)),"未找到"),"不匹配"))))</f>
        <v>3</v>
      </c>
      <c r="D194" s="44">
        <f>IF(LEFT(B194,1)="1",IFERROR(INDEX(单位卡分表!E:E,MATCH(B194,单位卡分表!A:A,0)),"未找到"),IF(LEFT(B194,1)="2",IFERROR(INDEX(技能卡分表!E:E,MATCH(B194,技能卡分表!A:A,0)),"未找到"),IF(LEFT(B194,1)="3",IFERROR(INDEX('永久加成分表（废弃）'!E:E,MATCH(B194,'永久加成分表（废弃）'!A:A,0)),"未找到"),IF(LEFT(B194,1)="4",IFERROR(IF(INDEX(组件分表!D:D,MATCH(VALUE(LEFT(B194,4)),组件分表!A:A,0))=5,"",INDEX(组件分表!Y:Y,MATCH(VALUE(LEFT(B194,4)),组件分表!A:A,0))),"未找到"),"不匹配"))))</f>
        <v>1</v>
      </c>
      <c r="E194" s="44">
        <f t="shared" si="2"/>
        <v>452</v>
      </c>
      <c r="F194" s="44">
        <f>IF(LEFT(B194,1)="1",IFERROR(INDEX(单位卡分表!AL:AL,MATCH(B194,单位卡分表!A:A,0)),"未找到"),IF(LEFT(B194,1)="2",IFERROR(INDEX(技能卡分表!AJ:AJ,MATCH(B194,技能卡分表!A:A,0)),"未找到"),IF(LEFT(B194,1)="3",IFERROR(INDEX('永久加成分表（废弃）'!AC:AC,MATCH(B194,'永久加成分表（废弃）'!A:A,0)),"未找到"),IF(LEFT(B194,1)="4",IFERROR(IF(INDEX(组件分表!D:D,MATCH(VALUE(LEFT(B194,4)),组件分表!A:A,0))=5,"",INDEX(组件分表!Z:Z,MATCH(VALUE(LEFT(B194,4)),组件分表!A:A,0))),"未找到"),"不匹配"))))</f>
        <v>0</v>
      </c>
      <c r="G194" s="44">
        <f>IF(LEFT($B194,1)="1",IFERROR(INDEX(单位卡分表!F:F,MATCH($B194,单位卡分表!A:A,0)),"未找到"),IF(LEFT($B194,1)="2",IFERROR(INDEX(技能卡分表!F:F,MATCH($B194,技能卡分表!A:A,0)),"未找到"),IF(LEFT($B194,1)="3",IFERROR(INDEX('永久加成分表（废弃）'!F:F,MATCH($B194,'永久加成分表（废弃）'!A:A,0)),"未找到"),IF(LEFT($B194,1)="4",IFERROR(IF(INDEX(组件分表!D:D,MATCH(VALUE(LEFT($B194,4)),组件分表!A:A,0))=5,"",INDEX(组件分表!AA:AA,MATCH(VALUE(LEFT($B194,4)),组件分表!A:A,0))),"未找到"),"不匹配"))))</f>
        <v>3</v>
      </c>
      <c r="H194" s="44" t="str">
        <f>IF(LEFT($B194,1)="1",IFERROR(INDEX(单位卡分表!H:H,MATCH($B194,单位卡分表!A:A,0)),"未找到"),IF(LEFT($B194,1)="2",IFERROR(INDEX(技能卡分表!H:H,MATCH($B194,技能卡分表!A:A,0)),"未找到"),IF(LEFT($B194,1)="3",IFERROR(INDEX('永久加成分表（废弃）'!H:H,MATCH($B194,'永久加成分表（废弃）'!A:A,0)),"未找到"),IF(LEFT($B194,1)="4",RIGHT($B194,1),"不匹配"))))</f>
        <v>2</v>
      </c>
      <c r="I194" s="44">
        <f>卡牌数值表!J194</f>
        <v>0</v>
      </c>
      <c r="J194" s="44" t="str">
        <f>IF(卡牌数值表!L194=0,"",卡牌数值表!L194)</f>
        <v/>
      </c>
      <c r="K194" s="44" t="str">
        <f>IF(卡牌数值表!M194=0,"",卡牌数值表!M194)</f>
        <v/>
      </c>
      <c r="L194" s="44">
        <f>IF(卡牌数值表!N194=0,"",卡牌数值表!N194)</f>
        <v>9.87</v>
      </c>
      <c r="M194" s="44">
        <f>IF(卡牌数值表!O194=0,"",卡牌数值表!O194)</f>
        <v>0.5</v>
      </c>
      <c r="N194" s="44">
        <f>IF(卡牌数值表!P194=0,"",卡牌数值表!P194)</f>
        <v>0.1</v>
      </c>
      <c r="O194" s="44">
        <f>IF(卡牌数值表!Q194=0,"",卡牌数值表!Q194)</f>
        <v>0.94</v>
      </c>
      <c r="P194" s="44">
        <f>IF(卡牌数值表!R194=0,"",卡牌数值表!R194)</f>
        <v>0.61</v>
      </c>
      <c r="Q194" s="44">
        <f>IF(卡牌数值表!S194=0,"",卡牌数值表!S194)</f>
        <v>5</v>
      </c>
      <c r="R194" s="44">
        <f>IF(OR(LEFT(B194,1)="1",LEFT(B194,1)="2"),卡牌数值表!H194,IF(AND(LEFT(B194,1)="4",C194&lt;&gt;5),卡牌数值表!H194,IF(LEFT(B194,1)="4","","")))</f>
        <v>404521</v>
      </c>
      <c r="S194" s="44">
        <f>IF(LEFT(B194,1)="1",IFERROR(INDEX(单位卡分表!K:K,MATCH(B194,单位卡分表!A:A,0)),"未找到"),IF(LEFT(B194,1)="2",IFERROR(INDEX(技能卡分表!K:K,MATCH(B194,技能卡分表!A:A,0)),"未找到"),IF(LEFT(B194,1)="3",IFERROR(INDEX('永久加成分表（废弃）'!K:K,MATCH(B194,'永久加成分表（废弃）'!A:A,0)),"未找到"),IF(LEFT(B194,1)="4",IFERROR(IF(INDEX(组件分表!D:D,MATCH(VALUE(LEFT(B194,4)),组件分表!A:A,0))=5,"",INDEX(组件分表!AB:AB,MATCH(VALUE(LEFT(B194,4)),组件分表!A:A,0))),"未找到"),"不匹配"))))</f>
        <v>2</v>
      </c>
      <c r="T194" s="44">
        <f>IF(LEFT(B194,1)="1",IFERROR(INDEX(单位卡分表!L:L,MATCH(B194,单位卡分表!A:A,0)),"未找到"),IF(LEFT(B194,1)="2",IFERROR(INDEX(技能卡分表!L:L,MATCH(B194,技能卡分表!A:A,0)),"未找到"),IF(LEFT(B194,1)="3",IFERROR(INDEX('永久加成分表（废弃）'!L:L,MATCH(B194,'永久加成分表（废弃）'!A:A,0)),"未找到"),IF(LEFT(B194,1)="4",IFERROR(IF(INDEX(组件分表!D:D,MATCH(VALUE(LEFT(B194,4)),组件分表!A:A,0))=5,"",INDEX(组件分表!AC:AC,MATCH(VALUE(LEFT(B194,4)),组件分表!A:A,0))),"未找到"),"不匹配"))))</f>
        <v>5</v>
      </c>
      <c r="U194" s="44"/>
      <c r="V194" s="44"/>
      <c r="W194" s="44" t="str">
        <f>IF(LEFT(B194,1)="1",IFERROR(IF(INDEX(单位卡分表!W:W,MATCH(B194,单位卡分表!A:A,0))=0,"",INDEX(单位卡分表!W:W,MATCH(B194,单位卡分表!A:A,0))),"未找到"),IF(LEFT(B194,1)="2",IFERROR(IF(INDEX(技能卡分表!W:W,MATCH(B194,技能卡分表!A:A,0))=0,"",INDEX(技能卡分表!W:W,MATCH(B194,技能卡分表!A:A,0))),"未找到"),IF(LEFT(B194,1)="3",IFERROR(IF(INDEX('永久加成分表（废弃）'!U:U,MATCH(B194,'永久加成分表（废弃）'!A:A,0))=0,"",INDEX('永久加成分表（废弃）'!U:U,MATCH(B194,'永久加成分表（废弃）'!A:A,0))),"未找到"),IF(LEFT(B194,1)="4",IFERROR(IF(INDEX("",MATCH(VALUE(LEFT(B194,4)),组件分表!A:A,0))=0,"",INDEX("",MATCH(VALUE(LEFT(B194,4)),组件分表!A:A,0))),"未找到"),"不匹配"))))</f>
        <v>未找到</v>
      </c>
      <c r="X194" s="44" t="str">
        <f>IF(LEFT(B194,1)="1",IFERROR(IF(INDEX(单位卡分表!X:X,MATCH(B194,单位卡分表!A:A,0))=0,"",INDEX(单位卡分表!X:X,MATCH(B194,单位卡分表!A:A,0))),"未找到"),IF(LEFT(B194,1)="2",IFERROR(IF(INDEX(技能卡分表!X:X,MATCH(B194,技能卡分表!A:A,0))=0,"",INDEX(技能卡分表!X:X,MATCH(B194,技能卡分表!A:A,0))),"未找到"),IF(LEFT(B194,1)="3",IFERROR(IF(INDEX('永久加成分表（废弃）'!V:V,MATCH(B194,'永久加成分表（废弃）'!A:A,0))=0,"",INDEX('永久加成分表（废弃）'!V:V,MATCH(B194,'永久加成分表（废弃）'!A:A,0))),"未找到"),IF(LEFT(B194,1)="4",IFERROR(IF(INDEX("",MATCH(VALUE(LEFT(B194,4)),组件分表!A:A,0))=0,"",INDEX("",MATCH(VALUE(LEFT(B194,4)),组件分表!A:A,0))),"未找到"),"不匹配"))))</f>
        <v>未找到</v>
      </c>
      <c r="Y194" s="44" t="str">
        <f>IF(LEFT(B194,1)="1",IFERROR(IF(INDEX(单位卡分表!Y:Y,MATCH(B194,单位卡分表!A:A,0))=0,"",INDEX(单位卡分表!Y:Y,MATCH(B194,单位卡分表!A:A,0))),"未找到"),IF(LEFT(B194,1)="2",IFERROR(IF(INDEX(技能卡分表!Y:Y,MATCH(B194,技能卡分表!A:A,0))=0,"",INDEX(技能卡分表!Y:Y,MATCH(B194,技能卡分表!A:A,0))),"未找到"),IF(LEFT(B194,1)="3",IFERROR(IF(INDEX('永久加成分表（废弃）'!W:W,MATCH(B194,'永久加成分表（废弃）'!A:A,0))=0,"",INDEX('永久加成分表（废弃）'!W:W,MATCH(B194,'永久加成分表（废弃）'!A:A,0))),"未找到"),IF(LEFT(B194,1)="4",IFERROR(IF(INDEX("",MATCH(VALUE(LEFT(B194,4)),组件分表!A:A,0))=0,"",INDEX("",MATCH(VALUE(LEFT(B194,4)),组件分表!A:A,0))),"未找到"),"不匹配"))))</f>
        <v>未找到</v>
      </c>
      <c r="Z194" s="44" t="str">
        <f>IF(LEFT(B194,1)="1",IFERROR(IF(INDEX("",MATCH(B194,单位卡分表!A:A,0))=0,"",INDEX("",MATCH(B194,单位卡分表!A:A,0))),"未找到"),IF(LEFT(B194,1)="2",IFERROR(IF(INDEX(技能卡分表!Z:Z,MATCH(B194,技能卡分表!A:A,0))=0,"",INDEX(技能卡分表!Z:Z,MATCH(B194,技能卡分表!A:A,0))),"未找到"),IF(LEFT(B194,1)="3",IFERROR(IF(INDEX('永久加成分表（废弃）'!X:X,MATCH(B194,'永久加成分表（废弃）'!A:A,0))=0,"",INDEX('永久加成分表（废弃）'!X:X,MATCH(B194,'永久加成分表（废弃）'!A:A,0))),"未找到"),IF(LEFT(B194,1)="4",IFERROR(IF(INDEX(组件分表!U:U,MATCH(VALUE(LEFT(B194,4)),组件分表!A:A,0))=0,"",INDEX(组件分表!U:U,MATCH(VALUE(LEFT(B194,4)),组件分表!A:A,0))),"未找到"),"不匹配"))))</f>
        <v/>
      </c>
      <c r="AA194" s="44" t="str">
        <f>IF(LEFT(B194,1)="1",IFERROR(IF(INDEX("",MATCH(B194,单位卡分表!A:A,0))=0,"",INDEX("",MATCH(B194,单位卡分表!A:A,0))),"未找到"),IF(LEFT(B194,1)="2",IFERROR(IF(INDEX(技能卡分表!AA:AA,MATCH(B194,技能卡分表!A:A,0))=0,"",INDEX(技能卡分表!AA:AA,MATCH(B194,技能卡分表!A:A,0))),"未找到"),IF(LEFT(B194,1)="3",IFERROR(IF(INDEX("",MATCH(B194,'永久加成分表（废弃）'!A:A,0))=0,"",INDEX("",MATCH(B194,'永久加成分表（废弃）'!A:A,0))),"未找到"),IF(LEFT(B194,1)="4",IFERROR(IF(INDEX("",MATCH(VALUE(LEFT(B194,4)),组件分表!A:A,0))=0,"",INDEX("",MATCH(VALUE(LEFT(B194,4)),组件分表!A:A,0))),"未找到"),"不匹配"))))</f>
        <v>未找到</v>
      </c>
      <c r="AB194" s="44">
        <f>IF(LEFT(B194,1)="1",IFERROR(INDEX(单位卡分表!I:I,MATCH(B194,单位卡分表!A:A,0)),"未找到"),IF(LEFT(B194,1)="2",IFERROR(INDEX(技能卡分表!I:I,MATCH(B194,技能卡分表!A:A,0)),"未找到"),IF(LEFT(B194,1)="3",IFERROR(INDEX('永久加成分表（废弃）'!I:I,MATCH(B194,'永久加成分表（废弃）'!A:A,0)),"未找到"),IF(LEFT(B194,1)="4",IFERROR(INDEX(组件分表!I:I,MATCH(VALUE(LEFT(B194,4)),组件分表!A:A,0)),"未找到"),"不匹配"))))</f>
        <v>3</v>
      </c>
      <c r="AC194" s="44" t="str">
        <f>IF(LEFT(B194,1)="1",IF(INDEX(单位卡分表!N:N,MATCH(B194,单位卡分表!A:A,0))=0,"",INDEX(单位卡分表!N:N,MATCH(B194,单位卡分表!A:A,0))),IF(AND(LEFT(B194,1)="4",C194=5),B194*100+1,""))</f>
        <v/>
      </c>
    </row>
    <row r="195" spans="1:29">
      <c r="A195" s="44" t="str">
        <f>IF(卡牌数值表!D195=0,"",卡牌数值表!D195)</f>
        <v/>
      </c>
      <c r="B195" s="44" t="str">
        <f>卡牌数值表!C195</f>
        <v>40463</v>
      </c>
      <c r="C195" s="44">
        <f>IF(LEFT(B195,1)="1",IFERROR(INDEX(单位卡分表!C:C,MATCH(B195,单位卡分表!A:A,0)),"未找到"),IF(LEFT(B195,1)="2",IFERROR(INDEX(技能卡分表!C:C,MATCH(B195,技能卡分表!A:A,0)),"未找到"),IF(LEFT(B195,1)="3",IFERROR(INDEX('永久加成分表（废弃）'!C:C,MATCH(B195,'永久加成分表（废弃）'!A:A,0)),"未找到"),IF(LEFT(B195,1)="4",IFERROR(INDEX(组件分表!D:D,MATCH(VALUE(LEFT(B195,4)),组件分表!A:A,0)),"未找到"),"不匹配"))))</f>
        <v>3</v>
      </c>
      <c r="D195" s="44">
        <f>IF(LEFT(B195,1)="1",IFERROR(INDEX(单位卡分表!E:E,MATCH(B195,单位卡分表!A:A,0)),"未找到"),IF(LEFT(B195,1)="2",IFERROR(INDEX(技能卡分表!E:E,MATCH(B195,技能卡分表!A:A,0)),"未找到"),IF(LEFT(B195,1)="3",IFERROR(INDEX('永久加成分表（废弃）'!E:E,MATCH(B195,'永久加成分表（废弃）'!A:A,0)),"未找到"),IF(LEFT(B195,1)="4",IFERROR(IF(INDEX(组件分表!D:D,MATCH(VALUE(LEFT(B195,4)),组件分表!A:A,0))=5,"",INDEX(组件分表!Y:Y,MATCH(VALUE(LEFT(B195,4)),组件分表!A:A,0))),"未找到"),"不匹配"))))</f>
        <v>1</v>
      </c>
      <c r="E195" s="44">
        <f t="shared" si="2"/>
        <v>463</v>
      </c>
      <c r="F195" s="44">
        <f>IF(LEFT(B195,1)="1",IFERROR(INDEX(单位卡分表!AL:AL,MATCH(B195,单位卡分表!A:A,0)),"未找到"),IF(LEFT(B195,1)="2",IFERROR(INDEX(技能卡分表!AJ:AJ,MATCH(B195,技能卡分表!A:A,0)),"未找到"),IF(LEFT(B195,1)="3",IFERROR(INDEX('永久加成分表（废弃）'!AC:AC,MATCH(B195,'永久加成分表（废弃）'!A:A,0)),"未找到"),IF(LEFT(B195,1)="4",IFERROR(IF(INDEX(组件分表!D:D,MATCH(VALUE(LEFT(B195,4)),组件分表!A:A,0))=5,"",INDEX(组件分表!Z:Z,MATCH(VALUE(LEFT(B195,4)),组件分表!A:A,0))),"未找到"),"不匹配"))))</f>
        <v>0</v>
      </c>
      <c r="G195" s="44">
        <f>IF(LEFT($B195,1)="1",IFERROR(INDEX(单位卡分表!F:F,MATCH($B195,单位卡分表!A:A,0)),"未找到"),IF(LEFT($B195,1)="2",IFERROR(INDEX(技能卡分表!F:F,MATCH($B195,技能卡分表!A:A,0)),"未找到"),IF(LEFT($B195,1)="3",IFERROR(INDEX('永久加成分表（废弃）'!F:F,MATCH($B195,'永久加成分表（废弃）'!A:A,0)),"未找到"),IF(LEFT($B195,1)="4",IFERROR(IF(INDEX(组件分表!D:D,MATCH(VALUE(LEFT($B195,4)),组件分表!A:A,0))=5,"",INDEX(组件分表!AA:AA,MATCH(VALUE(LEFT($B195,4)),组件分表!A:A,0))),"未找到"),"不匹配"))))</f>
        <v>3</v>
      </c>
      <c r="H195" s="44" t="str">
        <f>IF(LEFT($B195,1)="1",IFERROR(INDEX(单位卡分表!H:H,MATCH($B195,单位卡分表!A:A,0)),"未找到"),IF(LEFT($B195,1)="2",IFERROR(INDEX(技能卡分表!H:H,MATCH($B195,技能卡分表!A:A,0)),"未找到"),IF(LEFT($B195,1)="3",IFERROR(INDEX('永久加成分表（废弃）'!H:H,MATCH($B195,'永久加成分表（废弃）'!A:A,0)),"未找到"),IF(LEFT($B195,1)="4",RIGHT($B195,1),"不匹配"))))</f>
        <v>3</v>
      </c>
      <c r="I195" s="44">
        <f>卡牌数值表!J195</f>
        <v>0</v>
      </c>
      <c r="J195" s="44" t="str">
        <f>IF(卡牌数值表!L195=0,"",卡牌数值表!L195)</f>
        <v/>
      </c>
      <c r="K195" s="44" t="str">
        <f>IF(卡牌数值表!M195=0,"",卡牌数值表!M195)</f>
        <v/>
      </c>
      <c r="L195" s="44">
        <f>IF(卡牌数值表!N195=0,"",卡牌数值表!N195)</f>
        <v>9.87</v>
      </c>
      <c r="M195" s="44">
        <f>IF(卡牌数值表!O195=0,"",卡牌数值表!O195)</f>
        <v>0.5</v>
      </c>
      <c r="N195" s="44">
        <f>IF(卡牌数值表!P195=0,"",卡牌数值表!P195)</f>
        <v>0.1</v>
      </c>
      <c r="O195" s="44">
        <f>IF(卡牌数值表!Q195=0,"",卡牌数值表!Q195)</f>
        <v>0.94</v>
      </c>
      <c r="P195" s="44">
        <f>IF(卡牌数值表!R195=0,"",卡牌数值表!R195)</f>
        <v>0.61</v>
      </c>
      <c r="Q195" s="44">
        <f>IF(卡牌数值表!S195=0,"",卡牌数值表!S195)</f>
        <v>5</v>
      </c>
      <c r="R195" s="44">
        <f>IF(OR(LEFT(B195,1)="1",LEFT(B195,1)="2"),卡牌数值表!H195,IF(AND(LEFT(B195,1)="4",C195&lt;&gt;5),卡牌数值表!H195,IF(LEFT(B195,1)="4","","")))</f>
        <v>404631</v>
      </c>
      <c r="S195" s="44">
        <f>IF(LEFT(B195,1)="1",IFERROR(INDEX(单位卡分表!K:K,MATCH(B195,单位卡分表!A:A,0)),"未找到"),IF(LEFT(B195,1)="2",IFERROR(INDEX(技能卡分表!K:K,MATCH(B195,技能卡分表!A:A,0)),"未找到"),IF(LEFT(B195,1)="3",IFERROR(INDEX('永久加成分表（废弃）'!K:K,MATCH(B195,'永久加成分表（废弃）'!A:A,0)),"未找到"),IF(LEFT(B195,1)="4",IFERROR(IF(INDEX(组件分表!D:D,MATCH(VALUE(LEFT(B195,4)),组件分表!A:A,0))=5,"",INDEX(组件分表!AB:AB,MATCH(VALUE(LEFT(B195,4)),组件分表!A:A,0))),"未找到"),"不匹配"))))</f>
        <v>2</v>
      </c>
      <c r="T195" s="44">
        <f>IF(LEFT(B195,1)="1",IFERROR(INDEX(单位卡分表!L:L,MATCH(B195,单位卡分表!A:A,0)),"未找到"),IF(LEFT(B195,1)="2",IFERROR(INDEX(技能卡分表!L:L,MATCH(B195,技能卡分表!A:A,0)),"未找到"),IF(LEFT(B195,1)="3",IFERROR(INDEX('永久加成分表（废弃）'!L:L,MATCH(B195,'永久加成分表（废弃）'!A:A,0)),"未找到"),IF(LEFT(B195,1)="4",IFERROR(IF(INDEX(组件分表!D:D,MATCH(VALUE(LEFT(B195,4)),组件分表!A:A,0))=5,"",INDEX(组件分表!AC:AC,MATCH(VALUE(LEFT(B195,4)),组件分表!A:A,0))),"未找到"),"不匹配"))))</f>
        <v>5</v>
      </c>
      <c r="U195" s="44"/>
      <c r="V195" s="44"/>
      <c r="W195" s="44" t="str">
        <f>IF(LEFT(B195,1)="1",IFERROR(IF(INDEX(单位卡分表!W:W,MATCH(B195,单位卡分表!A:A,0))=0,"",INDEX(单位卡分表!W:W,MATCH(B195,单位卡分表!A:A,0))),"未找到"),IF(LEFT(B195,1)="2",IFERROR(IF(INDEX(技能卡分表!W:W,MATCH(B195,技能卡分表!A:A,0))=0,"",INDEX(技能卡分表!W:W,MATCH(B195,技能卡分表!A:A,0))),"未找到"),IF(LEFT(B195,1)="3",IFERROR(IF(INDEX('永久加成分表（废弃）'!U:U,MATCH(B195,'永久加成分表（废弃）'!A:A,0))=0,"",INDEX('永久加成分表（废弃）'!U:U,MATCH(B195,'永久加成分表（废弃）'!A:A,0))),"未找到"),IF(LEFT(B195,1)="4",IFERROR(IF(INDEX("",MATCH(VALUE(LEFT(B195,4)),组件分表!A:A,0))=0,"",INDEX("",MATCH(VALUE(LEFT(B195,4)),组件分表!A:A,0))),"未找到"),"不匹配"))))</f>
        <v>未找到</v>
      </c>
      <c r="X195" s="44" t="str">
        <f>IF(LEFT(B195,1)="1",IFERROR(IF(INDEX(单位卡分表!X:X,MATCH(B195,单位卡分表!A:A,0))=0,"",INDEX(单位卡分表!X:X,MATCH(B195,单位卡分表!A:A,0))),"未找到"),IF(LEFT(B195,1)="2",IFERROR(IF(INDEX(技能卡分表!X:X,MATCH(B195,技能卡分表!A:A,0))=0,"",INDEX(技能卡分表!X:X,MATCH(B195,技能卡分表!A:A,0))),"未找到"),IF(LEFT(B195,1)="3",IFERROR(IF(INDEX('永久加成分表（废弃）'!V:V,MATCH(B195,'永久加成分表（废弃）'!A:A,0))=0,"",INDEX('永久加成分表（废弃）'!V:V,MATCH(B195,'永久加成分表（废弃）'!A:A,0))),"未找到"),IF(LEFT(B195,1)="4",IFERROR(IF(INDEX("",MATCH(VALUE(LEFT(B195,4)),组件分表!A:A,0))=0,"",INDEX("",MATCH(VALUE(LEFT(B195,4)),组件分表!A:A,0))),"未找到"),"不匹配"))))</f>
        <v>未找到</v>
      </c>
      <c r="Y195" s="44" t="str">
        <f>IF(LEFT(B195,1)="1",IFERROR(IF(INDEX(单位卡分表!Y:Y,MATCH(B195,单位卡分表!A:A,0))=0,"",INDEX(单位卡分表!Y:Y,MATCH(B195,单位卡分表!A:A,0))),"未找到"),IF(LEFT(B195,1)="2",IFERROR(IF(INDEX(技能卡分表!Y:Y,MATCH(B195,技能卡分表!A:A,0))=0,"",INDEX(技能卡分表!Y:Y,MATCH(B195,技能卡分表!A:A,0))),"未找到"),IF(LEFT(B195,1)="3",IFERROR(IF(INDEX('永久加成分表（废弃）'!W:W,MATCH(B195,'永久加成分表（废弃）'!A:A,0))=0,"",INDEX('永久加成分表（废弃）'!W:W,MATCH(B195,'永久加成分表（废弃）'!A:A,0))),"未找到"),IF(LEFT(B195,1)="4",IFERROR(IF(INDEX("",MATCH(VALUE(LEFT(B195,4)),组件分表!A:A,0))=0,"",INDEX("",MATCH(VALUE(LEFT(B195,4)),组件分表!A:A,0))),"未找到"),"不匹配"))))</f>
        <v>未找到</v>
      </c>
      <c r="Z195" s="44" t="str">
        <f>IF(LEFT(B195,1)="1",IFERROR(IF(INDEX("",MATCH(B195,单位卡分表!A:A,0))=0,"",INDEX("",MATCH(B195,单位卡分表!A:A,0))),"未找到"),IF(LEFT(B195,1)="2",IFERROR(IF(INDEX(技能卡分表!Z:Z,MATCH(B195,技能卡分表!A:A,0))=0,"",INDEX(技能卡分表!Z:Z,MATCH(B195,技能卡分表!A:A,0))),"未找到"),IF(LEFT(B195,1)="3",IFERROR(IF(INDEX('永久加成分表（废弃）'!X:X,MATCH(B195,'永久加成分表（废弃）'!A:A,0))=0,"",INDEX('永久加成分表（废弃）'!X:X,MATCH(B195,'永久加成分表（废弃）'!A:A,0))),"未找到"),IF(LEFT(B195,1)="4",IFERROR(IF(INDEX(组件分表!U:U,MATCH(VALUE(LEFT(B195,4)),组件分表!A:A,0))=0,"",INDEX(组件分表!U:U,MATCH(VALUE(LEFT(B195,4)),组件分表!A:A,0))),"未找到"),"不匹配"))))</f>
        <v/>
      </c>
      <c r="AA195" s="44" t="str">
        <f>IF(LEFT(B195,1)="1",IFERROR(IF(INDEX("",MATCH(B195,单位卡分表!A:A,0))=0,"",INDEX("",MATCH(B195,单位卡分表!A:A,0))),"未找到"),IF(LEFT(B195,1)="2",IFERROR(IF(INDEX(技能卡分表!AA:AA,MATCH(B195,技能卡分表!A:A,0))=0,"",INDEX(技能卡分表!AA:AA,MATCH(B195,技能卡分表!A:A,0))),"未找到"),IF(LEFT(B195,1)="3",IFERROR(IF(INDEX("",MATCH(B195,'永久加成分表（废弃）'!A:A,0))=0,"",INDEX("",MATCH(B195,'永久加成分表（废弃）'!A:A,0))),"未找到"),IF(LEFT(B195,1)="4",IFERROR(IF(INDEX("",MATCH(VALUE(LEFT(B195,4)),组件分表!A:A,0))=0,"",INDEX("",MATCH(VALUE(LEFT(B195,4)),组件分表!A:A,0))),"未找到"),"不匹配"))))</f>
        <v>未找到</v>
      </c>
      <c r="AB195" s="44">
        <f>IF(LEFT(B195,1)="1",IFERROR(INDEX(单位卡分表!I:I,MATCH(B195,单位卡分表!A:A,0)),"未找到"),IF(LEFT(B195,1)="2",IFERROR(INDEX(技能卡分表!I:I,MATCH(B195,技能卡分表!A:A,0)),"未找到"),IF(LEFT(B195,1)="3",IFERROR(INDEX('永久加成分表（废弃）'!I:I,MATCH(B195,'永久加成分表（废弃）'!A:A,0)),"未找到"),IF(LEFT(B195,1)="4",IFERROR(INDEX(组件分表!I:I,MATCH(VALUE(LEFT(B195,4)),组件分表!A:A,0)),"未找到"),"不匹配"))))</f>
        <v>3</v>
      </c>
      <c r="AC195" s="44" t="str">
        <f>IF(LEFT(B195,1)="1",IF(INDEX(单位卡分表!N:N,MATCH(B195,单位卡分表!A:A,0))=0,"",INDEX(单位卡分表!N:N,MATCH(B195,单位卡分表!A:A,0))),IF(AND(LEFT(B195,1)="4",C195=5),B195*100+1,""))</f>
        <v/>
      </c>
    </row>
    <row r="196" spans="1:29">
      <c r="A196" s="44" t="str">
        <f>IF(卡牌数值表!D196=0,"",卡牌数值表!D196)</f>
        <v/>
      </c>
      <c r="B196" s="44">
        <f>卡牌数值表!C196</f>
        <v>40472</v>
      </c>
      <c r="C196" s="44">
        <f>IF(LEFT(B196,1)="1",IFERROR(INDEX(单位卡分表!C:C,MATCH(B196,单位卡分表!A:A,0)),"未找到"),IF(LEFT(B196,1)="2",IFERROR(INDEX(技能卡分表!C:C,MATCH(B196,技能卡分表!A:A,0)),"未找到"),IF(LEFT(B196,1)="3",IFERROR(INDEX('永久加成分表（废弃）'!C:C,MATCH(B196,'永久加成分表（废弃）'!A:A,0)),"未找到"),IF(LEFT(B196,1)="4",IFERROR(INDEX(组件分表!D:D,MATCH(VALUE(LEFT(B196,4)),组件分表!A:A,0)),"未找到"),"不匹配"))))</f>
        <v>3</v>
      </c>
      <c r="D196" s="44">
        <f>IF(LEFT(B196,1)="1",IFERROR(INDEX(单位卡分表!E:E,MATCH(B196,单位卡分表!A:A,0)),"未找到"),IF(LEFT(B196,1)="2",IFERROR(INDEX(技能卡分表!E:E,MATCH(B196,技能卡分表!A:A,0)),"未找到"),IF(LEFT(B196,1)="3",IFERROR(INDEX('永久加成分表（废弃）'!E:E,MATCH(B196,'永久加成分表（废弃）'!A:A,0)),"未找到"),IF(LEFT(B196,1)="4",IFERROR(IF(INDEX(组件分表!D:D,MATCH(VALUE(LEFT(B196,4)),组件分表!A:A,0))=5,"",INDEX(组件分表!Y:Y,MATCH(VALUE(LEFT(B196,4)),组件分表!A:A,0))),"未找到"),"不匹配"))))</f>
        <v>1</v>
      </c>
      <c r="E196" s="44">
        <f t="shared" si="2"/>
        <v>472</v>
      </c>
      <c r="F196" s="44">
        <f>IF(LEFT(B196,1)="1",IFERROR(INDEX(单位卡分表!AL:AL,MATCH(B196,单位卡分表!A:A,0)),"未找到"),IF(LEFT(B196,1)="2",IFERROR(INDEX(技能卡分表!AJ:AJ,MATCH(B196,技能卡分表!A:A,0)),"未找到"),IF(LEFT(B196,1)="3",IFERROR(INDEX('永久加成分表（废弃）'!AC:AC,MATCH(B196,'永久加成分表（废弃）'!A:A,0)),"未找到"),IF(LEFT(B196,1)="4",IFERROR(IF(INDEX(组件分表!D:D,MATCH(VALUE(LEFT(B196,4)),组件分表!A:A,0))=5,"",INDEX(组件分表!Z:Z,MATCH(VALUE(LEFT(B196,4)),组件分表!A:A,0))),"未找到"),"不匹配"))))</f>
        <v>0</v>
      </c>
      <c r="G196" s="44">
        <f>IF(LEFT($B196,1)="1",IFERROR(INDEX(单位卡分表!F:F,MATCH($B196,单位卡分表!A:A,0)),"未找到"),IF(LEFT($B196,1)="2",IFERROR(INDEX(技能卡分表!F:F,MATCH($B196,技能卡分表!A:A,0)),"未找到"),IF(LEFT($B196,1)="3",IFERROR(INDEX('永久加成分表（废弃）'!F:F,MATCH($B196,'永久加成分表（废弃）'!A:A,0)),"未找到"),IF(LEFT($B196,1)="4",IFERROR(IF(INDEX(组件分表!D:D,MATCH(VALUE(LEFT($B196,4)),组件分表!A:A,0))=5,"",INDEX(组件分表!AA:AA,MATCH(VALUE(LEFT($B196,4)),组件分表!A:A,0))),"未找到"),"不匹配"))))</f>
        <v>3</v>
      </c>
      <c r="H196" s="44" t="str">
        <f>IF(LEFT($B196,1)="1",IFERROR(INDEX(单位卡分表!H:H,MATCH($B196,单位卡分表!A:A,0)),"未找到"),IF(LEFT($B196,1)="2",IFERROR(INDEX(技能卡分表!H:H,MATCH($B196,技能卡分表!A:A,0)),"未找到"),IF(LEFT($B196,1)="3",IFERROR(INDEX('永久加成分表（废弃）'!H:H,MATCH($B196,'永久加成分表（废弃）'!A:A,0)),"未找到"),IF(LEFT($B196,1)="4",RIGHT($B196,1),"不匹配"))))</f>
        <v>2</v>
      </c>
      <c r="I196" s="44">
        <f>卡牌数值表!J196</f>
        <v>0</v>
      </c>
      <c r="J196" s="44" t="str">
        <f>IF(卡牌数值表!L196=0,"",卡牌数值表!L196)</f>
        <v/>
      </c>
      <c r="K196" s="44" t="str">
        <f>IF(卡牌数值表!M196=0,"",卡牌数值表!M196)</f>
        <v/>
      </c>
      <c r="L196" s="44">
        <f>IF(卡牌数值表!N196=0,"",卡牌数值表!N196)</f>
        <v>9.87</v>
      </c>
      <c r="M196" s="44">
        <f>IF(卡牌数值表!O196=0,"",卡牌数值表!O196)</f>
        <v>0.5</v>
      </c>
      <c r="N196" s="44">
        <f>IF(卡牌数值表!P196=0,"",卡牌数值表!P196)</f>
        <v>0.1</v>
      </c>
      <c r="O196" s="44">
        <f>IF(卡牌数值表!Q196=0,"",卡牌数值表!Q196)</f>
        <v>0.94</v>
      </c>
      <c r="P196" s="44">
        <f>IF(卡牌数值表!R196=0,"",卡牌数值表!R196)</f>
        <v>0.61</v>
      </c>
      <c r="Q196" s="44">
        <f>IF(卡牌数值表!S196=0,"",卡牌数值表!S196)</f>
        <v>5</v>
      </c>
      <c r="R196" s="44">
        <f>IF(OR(LEFT(B196,1)="1",LEFT(B196,1)="2"),卡牌数值表!H196,IF(AND(LEFT(B196,1)="4",C196&lt;&gt;5),卡牌数值表!H196,IF(LEFT(B196,1)="4","","")))</f>
        <v>404721</v>
      </c>
      <c r="S196" s="44">
        <f>IF(LEFT(B196,1)="1",IFERROR(INDEX(单位卡分表!K:K,MATCH(B196,单位卡分表!A:A,0)),"未找到"),IF(LEFT(B196,1)="2",IFERROR(INDEX(技能卡分表!K:K,MATCH(B196,技能卡分表!A:A,0)),"未找到"),IF(LEFT(B196,1)="3",IFERROR(INDEX('永久加成分表（废弃）'!K:K,MATCH(B196,'永久加成分表（废弃）'!A:A,0)),"未找到"),IF(LEFT(B196,1)="4",IFERROR(IF(INDEX(组件分表!D:D,MATCH(VALUE(LEFT(B196,4)),组件分表!A:A,0))=5,"",INDEX(组件分表!AB:AB,MATCH(VALUE(LEFT(B196,4)),组件分表!A:A,0))),"未找到"),"不匹配"))))</f>
        <v>2</v>
      </c>
      <c r="T196" s="44">
        <f>IF(LEFT(B196,1)="1",IFERROR(INDEX(单位卡分表!L:L,MATCH(B196,单位卡分表!A:A,0)),"未找到"),IF(LEFT(B196,1)="2",IFERROR(INDEX(技能卡分表!L:L,MATCH(B196,技能卡分表!A:A,0)),"未找到"),IF(LEFT(B196,1)="3",IFERROR(INDEX('永久加成分表（废弃）'!L:L,MATCH(B196,'永久加成分表（废弃）'!A:A,0)),"未找到"),IF(LEFT(B196,1)="4",IFERROR(IF(INDEX(组件分表!D:D,MATCH(VALUE(LEFT(B196,4)),组件分表!A:A,0))=5,"",INDEX(组件分表!AC:AC,MATCH(VALUE(LEFT(B196,4)),组件分表!A:A,0))),"未找到"),"不匹配"))))</f>
        <v>5</v>
      </c>
      <c r="U196" s="44"/>
      <c r="V196" s="44"/>
      <c r="W196" s="44" t="str">
        <f>IF(LEFT(B196,1)="1",IFERROR(IF(INDEX(单位卡分表!W:W,MATCH(B196,单位卡分表!A:A,0))=0,"",INDEX(单位卡分表!W:W,MATCH(B196,单位卡分表!A:A,0))),"未找到"),IF(LEFT(B196,1)="2",IFERROR(IF(INDEX(技能卡分表!W:W,MATCH(B196,技能卡分表!A:A,0))=0,"",INDEX(技能卡分表!W:W,MATCH(B196,技能卡分表!A:A,0))),"未找到"),IF(LEFT(B196,1)="3",IFERROR(IF(INDEX('永久加成分表（废弃）'!U:U,MATCH(B196,'永久加成分表（废弃）'!A:A,0))=0,"",INDEX('永久加成分表（废弃）'!U:U,MATCH(B196,'永久加成分表（废弃）'!A:A,0))),"未找到"),IF(LEFT(B196,1)="4",IFERROR(IF(INDEX("",MATCH(VALUE(LEFT(B196,4)),组件分表!A:A,0))=0,"",INDEX("",MATCH(VALUE(LEFT(B196,4)),组件分表!A:A,0))),"未找到"),"不匹配"))))</f>
        <v>未找到</v>
      </c>
      <c r="X196" s="44" t="str">
        <f>IF(LEFT(B196,1)="1",IFERROR(IF(INDEX(单位卡分表!X:X,MATCH(B196,单位卡分表!A:A,0))=0,"",INDEX(单位卡分表!X:X,MATCH(B196,单位卡分表!A:A,0))),"未找到"),IF(LEFT(B196,1)="2",IFERROR(IF(INDEX(技能卡分表!X:X,MATCH(B196,技能卡分表!A:A,0))=0,"",INDEX(技能卡分表!X:X,MATCH(B196,技能卡分表!A:A,0))),"未找到"),IF(LEFT(B196,1)="3",IFERROR(IF(INDEX('永久加成分表（废弃）'!V:V,MATCH(B196,'永久加成分表（废弃）'!A:A,0))=0,"",INDEX('永久加成分表（废弃）'!V:V,MATCH(B196,'永久加成分表（废弃）'!A:A,0))),"未找到"),IF(LEFT(B196,1)="4",IFERROR(IF(INDEX("",MATCH(VALUE(LEFT(B196,4)),组件分表!A:A,0))=0,"",INDEX("",MATCH(VALUE(LEFT(B196,4)),组件分表!A:A,0))),"未找到"),"不匹配"))))</f>
        <v>未找到</v>
      </c>
      <c r="Y196" s="44" t="str">
        <f>IF(LEFT(B196,1)="1",IFERROR(IF(INDEX(单位卡分表!Y:Y,MATCH(B196,单位卡分表!A:A,0))=0,"",INDEX(单位卡分表!Y:Y,MATCH(B196,单位卡分表!A:A,0))),"未找到"),IF(LEFT(B196,1)="2",IFERROR(IF(INDEX(技能卡分表!Y:Y,MATCH(B196,技能卡分表!A:A,0))=0,"",INDEX(技能卡分表!Y:Y,MATCH(B196,技能卡分表!A:A,0))),"未找到"),IF(LEFT(B196,1)="3",IFERROR(IF(INDEX('永久加成分表（废弃）'!W:W,MATCH(B196,'永久加成分表（废弃）'!A:A,0))=0,"",INDEX('永久加成分表（废弃）'!W:W,MATCH(B196,'永久加成分表（废弃）'!A:A,0))),"未找到"),IF(LEFT(B196,1)="4",IFERROR(IF(INDEX("",MATCH(VALUE(LEFT(B196,4)),组件分表!A:A,0))=0,"",INDEX("",MATCH(VALUE(LEFT(B196,4)),组件分表!A:A,0))),"未找到"),"不匹配"))))</f>
        <v>未找到</v>
      </c>
      <c r="Z196" s="44" t="str">
        <f>IF(LEFT(B196,1)="1",IFERROR(IF(INDEX("",MATCH(B196,单位卡分表!A:A,0))=0,"",INDEX("",MATCH(B196,单位卡分表!A:A,0))),"未找到"),IF(LEFT(B196,1)="2",IFERROR(IF(INDEX(技能卡分表!Z:Z,MATCH(B196,技能卡分表!A:A,0))=0,"",INDEX(技能卡分表!Z:Z,MATCH(B196,技能卡分表!A:A,0))),"未找到"),IF(LEFT(B196,1)="3",IFERROR(IF(INDEX('永久加成分表（废弃）'!X:X,MATCH(B196,'永久加成分表（废弃）'!A:A,0))=0,"",INDEX('永久加成分表（废弃）'!X:X,MATCH(B196,'永久加成分表（废弃）'!A:A,0))),"未找到"),IF(LEFT(B196,1)="4",IFERROR(IF(INDEX(组件分表!U:U,MATCH(VALUE(LEFT(B196,4)),组件分表!A:A,0))=0,"",INDEX(组件分表!U:U,MATCH(VALUE(LEFT(B196,4)),组件分表!A:A,0))),"未找到"),"不匹配"))))</f>
        <v/>
      </c>
      <c r="AA196" s="44" t="str">
        <f>IF(LEFT(B196,1)="1",IFERROR(IF(INDEX("",MATCH(B196,单位卡分表!A:A,0))=0,"",INDEX("",MATCH(B196,单位卡分表!A:A,0))),"未找到"),IF(LEFT(B196,1)="2",IFERROR(IF(INDEX(技能卡分表!AA:AA,MATCH(B196,技能卡分表!A:A,0))=0,"",INDEX(技能卡分表!AA:AA,MATCH(B196,技能卡分表!A:A,0))),"未找到"),IF(LEFT(B196,1)="3",IFERROR(IF(INDEX("",MATCH(B196,'永久加成分表（废弃）'!A:A,0))=0,"",INDEX("",MATCH(B196,'永久加成分表（废弃）'!A:A,0))),"未找到"),IF(LEFT(B196,1)="4",IFERROR(IF(INDEX("",MATCH(VALUE(LEFT(B196,4)),组件分表!A:A,0))=0,"",INDEX("",MATCH(VALUE(LEFT(B196,4)),组件分表!A:A,0))),"未找到"),"不匹配"))))</f>
        <v>未找到</v>
      </c>
      <c r="AB196" s="44">
        <f>IF(LEFT(B196,1)="1",IFERROR(INDEX(单位卡分表!I:I,MATCH(B196,单位卡分表!A:A,0)),"未找到"),IF(LEFT(B196,1)="2",IFERROR(INDEX(技能卡分表!I:I,MATCH(B196,技能卡分表!A:A,0)),"未找到"),IF(LEFT(B196,1)="3",IFERROR(INDEX('永久加成分表（废弃）'!I:I,MATCH(B196,'永久加成分表（废弃）'!A:A,0)),"未找到"),IF(LEFT(B196,1)="4",IFERROR(INDEX(组件分表!I:I,MATCH(VALUE(LEFT(B196,4)),组件分表!A:A,0)),"未找到"),"不匹配"))))</f>
        <v>3</v>
      </c>
      <c r="AC196" s="44" t="str">
        <f>IF(LEFT(B196,1)="1",IF(INDEX(单位卡分表!N:N,MATCH(B196,单位卡分表!A:A,0))=0,"",INDEX(单位卡分表!N:N,MATCH(B196,单位卡分表!A:A,0))),IF(AND(LEFT(B196,1)="4",C196=5),B196*100+1,""))</f>
        <v/>
      </c>
    </row>
    <row r="197" spans="1:29">
      <c r="A197" s="44" t="str">
        <f>IF(卡牌数值表!D197=0,"",卡牌数值表!D197)</f>
        <v/>
      </c>
      <c r="B197" s="44">
        <f>卡牌数值表!C197</f>
        <v>40485</v>
      </c>
      <c r="C197" s="44">
        <f>IF(LEFT(B197,1)="1",IFERROR(INDEX(单位卡分表!C:C,MATCH(B197,单位卡分表!A:A,0)),"未找到"),IF(LEFT(B197,1)="2",IFERROR(INDEX(技能卡分表!C:C,MATCH(B197,技能卡分表!A:A,0)),"未找到"),IF(LEFT(B197,1)="3",IFERROR(INDEX('永久加成分表（废弃）'!C:C,MATCH(B197,'永久加成分表（废弃）'!A:A,0)),"未找到"),IF(LEFT(B197,1)="4",IFERROR(INDEX(组件分表!D:D,MATCH(VALUE(LEFT(B197,4)),组件分表!A:A,0)),"未找到"),"不匹配"))))</f>
        <v>3</v>
      </c>
      <c r="D197" s="44">
        <f>IF(LEFT(B197,1)="1",IFERROR(INDEX(单位卡分表!E:E,MATCH(B197,单位卡分表!A:A,0)),"未找到"),IF(LEFT(B197,1)="2",IFERROR(INDEX(技能卡分表!E:E,MATCH(B197,技能卡分表!A:A,0)),"未找到"),IF(LEFT(B197,1)="3",IFERROR(INDEX('永久加成分表（废弃）'!E:E,MATCH(B197,'永久加成分表（废弃）'!A:A,0)),"未找到"),IF(LEFT(B197,1)="4",IFERROR(IF(INDEX(组件分表!D:D,MATCH(VALUE(LEFT(B197,4)),组件分表!A:A,0))=5,"",INDEX(组件分表!Y:Y,MATCH(VALUE(LEFT(B197,4)),组件分表!A:A,0))),"未找到"),"不匹配"))))</f>
        <v>1</v>
      </c>
      <c r="E197" s="44">
        <f>IF(LEFT(B197,1)="1",B197-10000,IF(LEFT(B197,1)="2",B197-20000,IF(LEFT(B197,1)="3",B197-30000,IF(LEFT(B197,1)="4",B197-40000,0))))</f>
        <v>485</v>
      </c>
      <c r="F197" s="44">
        <f>IF(LEFT(B197,1)="1",IFERROR(INDEX(单位卡分表!AL:AL,MATCH(B197,单位卡分表!A:A,0)),"未找到"),IF(LEFT(B197,1)="2",IFERROR(INDEX(技能卡分表!AJ:AJ,MATCH(B197,技能卡分表!A:A,0)),"未找到"),IF(LEFT(B197,1)="3",IFERROR(INDEX('永久加成分表（废弃）'!AC:AC,MATCH(B197,'永久加成分表（废弃）'!A:A,0)),"未找到"),IF(LEFT(B197,1)="4",IFERROR(IF(INDEX(组件分表!D:D,MATCH(VALUE(LEFT(B197,4)),组件分表!A:A,0))=5,"",INDEX(组件分表!Z:Z,MATCH(VALUE(LEFT(B197,4)),组件分表!A:A,0))),"未找到"),"不匹配"))))</f>
        <v>0</v>
      </c>
      <c r="G197" s="44">
        <f>IF(LEFT($B197,1)="1",IFERROR(INDEX(单位卡分表!F:F,MATCH($B197,单位卡分表!A:A,0)),"未找到"),IF(LEFT($B197,1)="2",IFERROR(INDEX(技能卡分表!F:F,MATCH($B197,技能卡分表!A:A,0)),"未找到"),IF(LEFT($B197,1)="3",IFERROR(INDEX('永久加成分表（废弃）'!F:F,MATCH($B197,'永久加成分表（废弃）'!A:A,0)),"未找到"),IF(LEFT($B197,1)="4",IFERROR(IF(INDEX(组件分表!D:D,MATCH(VALUE(LEFT($B197,4)),组件分表!A:A,0))=5,"",INDEX(组件分表!AA:AA,MATCH(VALUE(LEFT($B197,4)),组件分表!A:A,0))),"未找到"),"不匹配"))))</f>
        <v>3</v>
      </c>
      <c r="H197" s="44" t="str">
        <f>IF(LEFT($B197,1)="1",IFERROR(INDEX(单位卡分表!H:H,MATCH($B197,单位卡分表!A:A,0)),"未找到"),IF(LEFT($B197,1)="2",IFERROR(INDEX(技能卡分表!H:H,MATCH($B197,技能卡分表!A:A,0)),"未找到"),IF(LEFT($B197,1)="3",IFERROR(INDEX('永久加成分表（废弃）'!H:H,MATCH($B197,'永久加成分表（废弃）'!A:A,0)),"未找到"),IF(LEFT($B197,1)="4",RIGHT($B197,1),"不匹配"))))</f>
        <v>5</v>
      </c>
      <c r="I197" s="44">
        <f>卡牌数值表!J197</f>
        <v>0</v>
      </c>
      <c r="J197" s="44" t="str">
        <f>IF(卡牌数值表!L197=0,"",卡牌数值表!L197)</f>
        <v/>
      </c>
      <c r="K197" s="44" t="str">
        <f>IF(卡牌数值表!M197=0,"",卡牌数值表!M197)</f>
        <v/>
      </c>
      <c r="L197" s="44">
        <f>IF(卡牌数值表!N197=0,"",卡牌数值表!N197)</f>
        <v>9.87</v>
      </c>
      <c r="M197" s="44">
        <f>IF(卡牌数值表!O197=0,"",卡牌数值表!O197)</f>
        <v>0.5</v>
      </c>
      <c r="N197" s="44">
        <f>IF(卡牌数值表!P197=0,"",卡牌数值表!P197)</f>
        <v>0.1</v>
      </c>
      <c r="O197" s="44">
        <f>IF(卡牌数值表!Q197=0,"",卡牌数值表!Q197)</f>
        <v>0.94</v>
      </c>
      <c r="P197" s="44">
        <f>IF(卡牌数值表!R197=0,"",卡牌数值表!R197)</f>
        <v>0.61</v>
      </c>
      <c r="Q197" s="44">
        <f>IF(卡牌数值表!S197=0,"",卡牌数值表!S197)</f>
        <v>5</v>
      </c>
      <c r="R197" s="44">
        <f>IF(OR(LEFT(B197,1)="1",LEFT(B197,1)="2"),卡牌数值表!H197,IF(AND(LEFT(B197,1)="4",C197&lt;&gt;5),卡牌数值表!H197,IF(LEFT(B197,1)="4","","")))</f>
        <v>404851</v>
      </c>
      <c r="S197" s="44">
        <f>IF(LEFT(B197,1)="1",IFERROR(INDEX(单位卡分表!K:K,MATCH(B197,单位卡分表!A:A,0)),"未找到"),IF(LEFT(B197,1)="2",IFERROR(INDEX(技能卡分表!K:K,MATCH(B197,技能卡分表!A:A,0)),"未找到"),IF(LEFT(B197,1)="3",IFERROR(INDEX('永久加成分表（废弃）'!K:K,MATCH(B197,'永久加成分表（废弃）'!A:A,0)),"未找到"),IF(LEFT(B197,1)="4",IFERROR(IF(INDEX(组件分表!D:D,MATCH(VALUE(LEFT(B197,4)),组件分表!A:A,0))=5,"",INDEX(组件分表!AB:AB,MATCH(VALUE(LEFT(B197,4)),组件分表!A:A,0))),"未找到"),"不匹配"))))</f>
        <v>2</v>
      </c>
      <c r="T197" s="44">
        <f>IF(LEFT(B197,1)="1",IFERROR(INDEX(单位卡分表!L:L,MATCH(B197,单位卡分表!A:A,0)),"未找到"),IF(LEFT(B197,1)="2",IFERROR(INDEX(技能卡分表!L:L,MATCH(B197,技能卡分表!A:A,0)),"未找到"),IF(LEFT(B197,1)="3",IFERROR(INDEX('永久加成分表（废弃）'!L:L,MATCH(B197,'永久加成分表（废弃）'!A:A,0)),"未找到"),IF(LEFT(B197,1)="4",IFERROR(IF(INDEX(组件分表!D:D,MATCH(VALUE(LEFT(B197,4)),组件分表!A:A,0))=5,"",INDEX(组件分表!AC:AC,MATCH(VALUE(LEFT(B197,4)),组件分表!A:A,0))),"未找到"),"不匹配"))))</f>
        <v>5</v>
      </c>
      <c r="U197" s="44"/>
      <c r="V197" s="44"/>
      <c r="W197" s="44" t="str">
        <f>IF(LEFT(B197,1)="1",IFERROR(IF(INDEX(单位卡分表!W:W,MATCH(B197,单位卡分表!A:A,0))=0,"",INDEX(单位卡分表!W:W,MATCH(B197,单位卡分表!A:A,0))),"未找到"),IF(LEFT(B197,1)="2",IFERROR(IF(INDEX(技能卡分表!W:W,MATCH(B197,技能卡分表!A:A,0))=0,"",INDEX(技能卡分表!W:W,MATCH(B197,技能卡分表!A:A,0))),"未找到"),IF(LEFT(B197,1)="3",IFERROR(IF(INDEX('永久加成分表（废弃）'!U:U,MATCH(B197,'永久加成分表（废弃）'!A:A,0))=0,"",INDEX('永久加成分表（废弃）'!U:U,MATCH(B197,'永久加成分表（废弃）'!A:A,0))),"未找到"),IF(LEFT(B197,1)="4",IFERROR(IF(INDEX("",MATCH(VALUE(LEFT(B197,4)),组件分表!A:A,0))=0,"",INDEX("",MATCH(VALUE(LEFT(B197,4)),组件分表!A:A,0))),"未找到"),"不匹配"))))</f>
        <v>未找到</v>
      </c>
      <c r="X197" s="44" t="str">
        <f>IF(LEFT(B197,1)="1",IFERROR(IF(INDEX(单位卡分表!X:X,MATCH(B197,单位卡分表!A:A,0))=0,"",INDEX(单位卡分表!X:X,MATCH(B197,单位卡分表!A:A,0))),"未找到"),IF(LEFT(B197,1)="2",IFERROR(IF(INDEX(技能卡分表!X:X,MATCH(B197,技能卡分表!A:A,0))=0,"",INDEX(技能卡分表!X:X,MATCH(B197,技能卡分表!A:A,0))),"未找到"),IF(LEFT(B197,1)="3",IFERROR(IF(INDEX('永久加成分表（废弃）'!V:V,MATCH(B197,'永久加成分表（废弃）'!A:A,0))=0,"",INDEX('永久加成分表（废弃）'!V:V,MATCH(B197,'永久加成分表（废弃）'!A:A,0))),"未找到"),IF(LEFT(B197,1)="4",IFERROR(IF(INDEX("",MATCH(VALUE(LEFT(B197,4)),组件分表!A:A,0))=0,"",INDEX("",MATCH(VALUE(LEFT(B197,4)),组件分表!A:A,0))),"未找到"),"不匹配"))))</f>
        <v>未找到</v>
      </c>
      <c r="Y197" s="44" t="str">
        <f>IF(LEFT(B197,1)="1",IFERROR(IF(INDEX(单位卡分表!Y:Y,MATCH(B197,单位卡分表!A:A,0))=0,"",INDEX(单位卡分表!Y:Y,MATCH(B197,单位卡分表!A:A,0))),"未找到"),IF(LEFT(B197,1)="2",IFERROR(IF(INDEX(技能卡分表!Y:Y,MATCH(B197,技能卡分表!A:A,0))=0,"",INDEX(技能卡分表!Y:Y,MATCH(B197,技能卡分表!A:A,0))),"未找到"),IF(LEFT(B197,1)="3",IFERROR(IF(INDEX('永久加成分表（废弃）'!W:W,MATCH(B197,'永久加成分表（废弃）'!A:A,0))=0,"",INDEX('永久加成分表（废弃）'!W:W,MATCH(B197,'永久加成分表（废弃）'!A:A,0))),"未找到"),IF(LEFT(B197,1)="4",IFERROR(IF(INDEX("",MATCH(VALUE(LEFT(B197,4)),组件分表!A:A,0))=0,"",INDEX("",MATCH(VALUE(LEFT(B197,4)),组件分表!A:A,0))),"未找到"),"不匹配"))))</f>
        <v>未找到</v>
      </c>
      <c r="Z197" s="44" t="str">
        <f>IF(LEFT(B197,1)="1",IFERROR(IF(INDEX("",MATCH(B197,单位卡分表!A:A,0))=0,"",INDEX("",MATCH(B197,单位卡分表!A:A,0))),"未找到"),IF(LEFT(B197,1)="2",IFERROR(IF(INDEX(技能卡分表!Z:Z,MATCH(B197,技能卡分表!A:A,0))=0,"",INDEX(技能卡分表!Z:Z,MATCH(B197,技能卡分表!A:A,0))),"未找到"),IF(LEFT(B197,1)="3",IFERROR(IF(INDEX('永久加成分表（废弃）'!X:X,MATCH(B197,'永久加成分表（废弃）'!A:A,0))=0,"",INDEX('永久加成分表（废弃）'!X:X,MATCH(B197,'永久加成分表（废弃）'!A:A,0))),"未找到"),IF(LEFT(B197,1)="4",IFERROR(IF(INDEX(组件分表!U:U,MATCH(VALUE(LEFT(B197,4)),组件分表!A:A,0))=0,"",INDEX(组件分表!U:U,MATCH(VALUE(LEFT(B197,4)),组件分表!A:A,0))),"未找到"),"不匹配"))))</f>
        <v/>
      </c>
      <c r="AA197" s="44" t="str">
        <f>IF(LEFT(B197,1)="1",IFERROR(IF(INDEX("",MATCH(B197,单位卡分表!A:A,0))=0,"",INDEX("",MATCH(B197,单位卡分表!A:A,0))),"未找到"),IF(LEFT(B197,1)="2",IFERROR(IF(INDEX(技能卡分表!AA:AA,MATCH(B197,技能卡分表!A:A,0))=0,"",INDEX(技能卡分表!AA:AA,MATCH(B197,技能卡分表!A:A,0))),"未找到"),IF(LEFT(B197,1)="3",IFERROR(IF(INDEX("",MATCH(B197,'永久加成分表（废弃）'!A:A,0))=0,"",INDEX("",MATCH(B197,'永久加成分表（废弃）'!A:A,0))),"未找到"),IF(LEFT(B197,1)="4",IFERROR(IF(INDEX("",MATCH(VALUE(LEFT(B197,4)),组件分表!A:A,0))=0,"",INDEX("",MATCH(VALUE(LEFT(B197,4)),组件分表!A:A,0))),"未找到"),"不匹配"))))</f>
        <v>未找到</v>
      </c>
      <c r="AB197" s="44">
        <f>IF(LEFT(B197,1)="1",IFERROR(INDEX(单位卡分表!I:I,MATCH(B197,单位卡分表!A:A,0)),"未找到"),IF(LEFT(B197,1)="2",IFERROR(INDEX(技能卡分表!I:I,MATCH(B197,技能卡分表!A:A,0)),"未找到"),IF(LEFT(B197,1)="3",IFERROR(INDEX('永久加成分表（废弃）'!I:I,MATCH(B197,'永久加成分表（废弃）'!A:A,0)),"未找到"),IF(LEFT(B197,1)="4",IFERROR(INDEX(组件分表!I:I,MATCH(VALUE(LEFT(B197,4)),组件分表!A:A,0)),"未找到"),"不匹配"))))</f>
        <v>3</v>
      </c>
      <c r="AC197" s="44" t="str">
        <f>IF(LEFT(B197,1)="1",IF(INDEX(单位卡分表!N:N,MATCH(B197,单位卡分表!A:A,0))=0,"",INDEX(单位卡分表!N:N,MATCH(B197,单位卡分表!A:A,0))),IF(AND(LEFT(B197,1)="4",C197=5),B197*100+1,""))</f>
        <v/>
      </c>
    </row>
    <row r="198" spans="1:29">
      <c r="A198" s="44" t="str">
        <f>IF(卡牌数值表!D198=0,"",卡牌数值表!D198)</f>
        <v/>
      </c>
      <c r="B198" s="44">
        <f>卡牌数值表!C198</f>
        <v>40493</v>
      </c>
      <c r="C198" s="44">
        <f>IF(LEFT(B198,1)="1",IFERROR(INDEX(单位卡分表!C:C,MATCH(B198,单位卡分表!A:A,0)),"未找到"),IF(LEFT(B198,1)="2",IFERROR(INDEX(技能卡分表!C:C,MATCH(B198,技能卡分表!A:A,0)),"未找到"),IF(LEFT(B198,1)="3",IFERROR(INDEX('永久加成分表（废弃）'!C:C,MATCH(B198,'永久加成分表（废弃）'!A:A,0)),"未找到"),IF(LEFT(B198,1)="4",IFERROR(INDEX(组件分表!D:D,MATCH(VALUE(LEFT(B198,4)),组件分表!A:A,0)),"未找到"),"不匹配"))))</f>
        <v>3</v>
      </c>
      <c r="D198" s="44">
        <f>IF(LEFT(B198,1)="1",IFERROR(INDEX(单位卡分表!E:E,MATCH(B198,单位卡分表!A:A,0)),"未找到"),IF(LEFT(B198,1)="2",IFERROR(INDEX(技能卡分表!E:E,MATCH(B198,技能卡分表!A:A,0)),"未找到"),IF(LEFT(B198,1)="3",IFERROR(INDEX('永久加成分表（废弃）'!E:E,MATCH(B198,'永久加成分表（废弃）'!A:A,0)),"未找到"),IF(LEFT(B198,1)="4",IFERROR(IF(INDEX(组件分表!D:D,MATCH(VALUE(LEFT(B198,4)),组件分表!A:A,0))=5,"",INDEX(组件分表!Y:Y,MATCH(VALUE(LEFT(B198,4)),组件分表!A:A,0))),"未找到"),"不匹配"))))</f>
        <v>1</v>
      </c>
      <c r="E198" s="44">
        <f>IF(LEFT(B198,1)="1",B198-10000,IF(LEFT(B198,1)="2",B198-20000,IF(LEFT(B198,1)="3",B198-30000,IF(LEFT(B198,1)="4",B198-40000,0))))</f>
        <v>493</v>
      </c>
      <c r="F198" s="44">
        <f>IF(LEFT(B198,1)="1",IFERROR(INDEX(单位卡分表!AL:AL,MATCH(B198,单位卡分表!A:A,0)),"未找到"),IF(LEFT(B198,1)="2",IFERROR(INDEX(技能卡分表!AJ:AJ,MATCH(B198,技能卡分表!A:A,0)),"未找到"),IF(LEFT(B198,1)="3",IFERROR(INDEX('永久加成分表（废弃）'!AC:AC,MATCH(B198,'永久加成分表（废弃）'!A:A,0)),"未找到"),IF(LEFT(B198,1)="4",IFERROR(IF(INDEX(组件分表!D:D,MATCH(VALUE(LEFT(B198,4)),组件分表!A:A,0))=5,"",INDEX(组件分表!Z:Z,MATCH(VALUE(LEFT(B198,4)),组件分表!A:A,0))),"未找到"),"不匹配"))))</f>
        <v>0</v>
      </c>
      <c r="G198" s="44">
        <f>IF(LEFT($B198,1)="1",IFERROR(INDEX(单位卡分表!F:F,MATCH($B198,单位卡分表!A:A,0)),"未找到"),IF(LEFT($B198,1)="2",IFERROR(INDEX(技能卡分表!F:F,MATCH($B198,技能卡分表!A:A,0)),"未找到"),IF(LEFT($B198,1)="3",IFERROR(INDEX('永久加成分表（废弃）'!F:F,MATCH($B198,'永久加成分表（废弃）'!A:A,0)),"未找到"),IF(LEFT($B198,1)="4",IFERROR(IF(INDEX(组件分表!D:D,MATCH(VALUE(LEFT($B198,4)),组件分表!A:A,0))=5,"",INDEX(组件分表!AA:AA,MATCH(VALUE(LEFT($B198,4)),组件分表!A:A,0))),"未找到"),"不匹配"))))</f>
        <v>3</v>
      </c>
      <c r="H198" s="44" t="str">
        <f>IF(LEFT($B198,1)="1",IFERROR(INDEX(单位卡分表!H:H,MATCH($B198,单位卡分表!A:A,0)),"未找到"),IF(LEFT($B198,1)="2",IFERROR(INDEX(技能卡分表!H:H,MATCH($B198,技能卡分表!A:A,0)),"未找到"),IF(LEFT($B198,1)="3",IFERROR(INDEX('永久加成分表（废弃）'!H:H,MATCH($B198,'永久加成分表（废弃）'!A:A,0)),"未找到"),IF(LEFT($B198,1)="4",RIGHT($B198,1),"不匹配"))))</f>
        <v>3</v>
      </c>
      <c r="I198" s="44">
        <f>卡牌数值表!J198</f>
        <v>0</v>
      </c>
      <c r="J198" s="44" t="str">
        <f>IF(卡牌数值表!L198=0,"",卡牌数值表!L198)</f>
        <v/>
      </c>
      <c r="K198" s="44" t="str">
        <f>IF(卡牌数值表!M198=0,"",卡牌数值表!M198)</f>
        <v/>
      </c>
      <c r="L198" s="44">
        <f>IF(卡牌数值表!N198=0,"",卡牌数值表!N198)</f>
        <v>9.87</v>
      </c>
      <c r="M198" s="44">
        <f>IF(卡牌数值表!O198=0,"",卡牌数值表!O198)</f>
        <v>0.5</v>
      </c>
      <c r="N198" s="44">
        <f>IF(卡牌数值表!P198=0,"",卡牌数值表!P198)</f>
        <v>0.1</v>
      </c>
      <c r="O198" s="44">
        <f>IF(卡牌数值表!Q198=0,"",卡牌数值表!Q198)</f>
        <v>0.94</v>
      </c>
      <c r="P198" s="44">
        <f>IF(卡牌数值表!R198=0,"",卡牌数值表!R198)</f>
        <v>0.61</v>
      </c>
      <c r="Q198" s="44">
        <f>IF(卡牌数值表!S198=0,"",卡牌数值表!S198)</f>
        <v>5</v>
      </c>
      <c r="R198" s="44">
        <f>IF(OR(LEFT(B198,1)="1",LEFT(B198,1)="2"),卡牌数值表!H198,IF(AND(LEFT(B198,1)="4",C198&lt;&gt;5),卡牌数值表!H198,IF(LEFT(B198,1)="4","","")))</f>
        <v>404931</v>
      </c>
      <c r="S198" s="44">
        <f>IF(LEFT(B198,1)="1",IFERROR(INDEX(单位卡分表!K:K,MATCH(B198,单位卡分表!A:A,0)),"未找到"),IF(LEFT(B198,1)="2",IFERROR(INDEX(技能卡分表!K:K,MATCH(B198,技能卡分表!A:A,0)),"未找到"),IF(LEFT(B198,1)="3",IFERROR(INDEX('永久加成分表（废弃）'!K:K,MATCH(B198,'永久加成分表（废弃）'!A:A,0)),"未找到"),IF(LEFT(B198,1)="4",IFERROR(IF(INDEX(组件分表!D:D,MATCH(VALUE(LEFT(B198,4)),组件分表!A:A,0))=5,"",INDEX(组件分表!AB:AB,MATCH(VALUE(LEFT(B198,4)),组件分表!A:A,0))),"未找到"),"不匹配"))))</f>
        <v>2</v>
      </c>
      <c r="T198" s="44">
        <f>IF(LEFT(B198,1)="1",IFERROR(INDEX(单位卡分表!L:L,MATCH(B198,单位卡分表!A:A,0)),"未找到"),IF(LEFT(B198,1)="2",IFERROR(INDEX(技能卡分表!L:L,MATCH(B198,技能卡分表!A:A,0)),"未找到"),IF(LEFT(B198,1)="3",IFERROR(INDEX('永久加成分表（废弃）'!L:L,MATCH(B198,'永久加成分表（废弃）'!A:A,0)),"未找到"),IF(LEFT(B198,1)="4",IFERROR(IF(INDEX(组件分表!D:D,MATCH(VALUE(LEFT(B198,4)),组件分表!A:A,0))=5,"",INDEX(组件分表!AC:AC,MATCH(VALUE(LEFT(B198,4)),组件分表!A:A,0))),"未找到"),"不匹配"))))</f>
        <v>5</v>
      </c>
      <c r="U198" s="44"/>
      <c r="V198" s="44"/>
      <c r="W198" s="44" t="str">
        <f>IF(LEFT(B198,1)="1",IFERROR(IF(INDEX(单位卡分表!W:W,MATCH(B198,单位卡分表!A:A,0))=0,"",INDEX(单位卡分表!W:W,MATCH(B198,单位卡分表!A:A,0))),"未找到"),IF(LEFT(B198,1)="2",IFERROR(IF(INDEX(技能卡分表!W:W,MATCH(B198,技能卡分表!A:A,0))=0,"",INDEX(技能卡分表!W:W,MATCH(B198,技能卡分表!A:A,0))),"未找到"),IF(LEFT(B198,1)="3",IFERROR(IF(INDEX('永久加成分表（废弃）'!U:U,MATCH(B198,'永久加成分表（废弃）'!A:A,0))=0,"",INDEX('永久加成分表（废弃）'!U:U,MATCH(B198,'永久加成分表（废弃）'!A:A,0))),"未找到"),IF(LEFT(B198,1)="4",IFERROR(IF(INDEX("",MATCH(VALUE(LEFT(B198,4)),组件分表!A:A,0))=0,"",INDEX("",MATCH(VALUE(LEFT(B198,4)),组件分表!A:A,0))),"未找到"),"不匹配"))))</f>
        <v>未找到</v>
      </c>
      <c r="X198" s="44" t="str">
        <f>IF(LEFT(B198,1)="1",IFERROR(IF(INDEX(单位卡分表!X:X,MATCH(B198,单位卡分表!A:A,0))=0,"",INDEX(单位卡分表!X:X,MATCH(B198,单位卡分表!A:A,0))),"未找到"),IF(LEFT(B198,1)="2",IFERROR(IF(INDEX(技能卡分表!X:X,MATCH(B198,技能卡分表!A:A,0))=0,"",INDEX(技能卡分表!X:X,MATCH(B198,技能卡分表!A:A,0))),"未找到"),IF(LEFT(B198,1)="3",IFERROR(IF(INDEX('永久加成分表（废弃）'!V:V,MATCH(B198,'永久加成分表（废弃）'!A:A,0))=0,"",INDEX('永久加成分表（废弃）'!V:V,MATCH(B198,'永久加成分表（废弃）'!A:A,0))),"未找到"),IF(LEFT(B198,1)="4",IFERROR(IF(INDEX("",MATCH(VALUE(LEFT(B198,4)),组件分表!A:A,0))=0,"",INDEX("",MATCH(VALUE(LEFT(B198,4)),组件分表!A:A,0))),"未找到"),"不匹配"))))</f>
        <v>未找到</v>
      </c>
      <c r="Y198" s="44" t="str">
        <f>IF(LEFT(B198,1)="1",IFERROR(IF(INDEX(单位卡分表!Y:Y,MATCH(B198,单位卡分表!A:A,0))=0,"",INDEX(单位卡分表!Y:Y,MATCH(B198,单位卡分表!A:A,0))),"未找到"),IF(LEFT(B198,1)="2",IFERROR(IF(INDEX(技能卡分表!Y:Y,MATCH(B198,技能卡分表!A:A,0))=0,"",INDEX(技能卡分表!Y:Y,MATCH(B198,技能卡分表!A:A,0))),"未找到"),IF(LEFT(B198,1)="3",IFERROR(IF(INDEX('永久加成分表（废弃）'!W:W,MATCH(B198,'永久加成分表（废弃）'!A:A,0))=0,"",INDEX('永久加成分表（废弃）'!W:W,MATCH(B198,'永久加成分表（废弃）'!A:A,0))),"未找到"),IF(LEFT(B198,1)="4",IFERROR(IF(INDEX("",MATCH(VALUE(LEFT(B198,4)),组件分表!A:A,0))=0,"",INDEX("",MATCH(VALUE(LEFT(B198,4)),组件分表!A:A,0))),"未找到"),"不匹配"))))</f>
        <v>未找到</v>
      </c>
      <c r="Z198" s="44" t="str">
        <f>IF(LEFT(B198,1)="1",IFERROR(IF(INDEX("",MATCH(B198,单位卡分表!A:A,0))=0,"",INDEX("",MATCH(B198,单位卡分表!A:A,0))),"未找到"),IF(LEFT(B198,1)="2",IFERROR(IF(INDEX(技能卡分表!Z:Z,MATCH(B198,技能卡分表!A:A,0))=0,"",INDEX(技能卡分表!Z:Z,MATCH(B198,技能卡分表!A:A,0))),"未找到"),IF(LEFT(B198,1)="3",IFERROR(IF(INDEX('永久加成分表（废弃）'!X:X,MATCH(B198,'永久加成分表（废弃）'!A:A,0))=0,"",INDEX('永久加成分表（废弃）'!X:X,MATCH(B198,'永久加成分表（废弃）'!A:A,0))),"未找到"),IF(LEFT(B198,1)="4",IFERROR(IF(INDEX(组件分表!U:U,MATCH(VALUE(LEFT(B198,4)),组件分表!A:A,0))=0,"",INDEX(组件分表!U:U,MATCH(VALUE(LEFT(B198,4)),组件分表!A:A,0))),"未找到"),"不匹配"))))</f>
        <v/>
      </c>
      <c r="AA198" s="44" t="str">
        <f>IF(LEFT(B198,1)="1",IFERROR(IF(INDEX("",MATCH(B198,单位卡分表!A:A,0))=0,"",INDEX("",MATCH(B198,单位卡分表!A:A,0))),"未找到"),IF(LEFT(B198,1)="2",IFERROR(IF(INDEX(技能卡分表!AA:AA,MATCH(B198,技能卡分表!A:A,0))=0,"",INDEX(技能卡分表!AA:AA,MATCH(B198,技能卡分表!A:A,0))),"未找到"),IF(LEFT(B198,1)="3",IFERROR(IF(INDEX("",MATCH(B198,'永久加成分表（废弃）'!A:A,0))=0,"",INDEX("",MATCH(B198,'永久加成分表（废弃）'!A:A,0))),"未找到"),IF(LEFT(B198,1)="4",IFERROR(IF(INDEX("",MATCH(VALUE(LEFT(B198,4)),组件分表!A:A,0))=0,"",INDEX("",MATCH(VALUE(LEFT(B198,4)),组件分表!A:A,0))),"未找到"),"不匹配"))))</f>
        <v>未找到</v>
      </c>
      <c r="AB198" s="44">
        <f>IF(LEFT(B198,1)="1",IFERROR(INDEX(单位卡分表!I:I,MATCH(B198,单位卡分表!A:A,0)),"未找到"),IF(LEFT(B198,1)="2",IFERROR(INDEX(技能卡分表!I:I,MATCH(B198,技能卡分表!A:A,0)),"未找到"),IF(LEFT(B198,1)="3",IFERROR(INDEX('永久加成分表（废弃）'!I:I,MATCH(B198,'永久加成分表（废弃）'!A:A,0)),"未找到"),IF(LEFT(B198,1)="4",IFERROR(INDEX(组件分表!I:I,MATCH(VALUE(LEFT(B198,4)),组件分表!A:A,0)),"未找到"),"不匹配"))))</f>
        <v>3</v>
      </c>
      <c r="AC198" s="44" t="str">
        <f>IF(LEFT(B198,1)="1",IF(INDEX(单位卡分表!N:N,MATCH(B198,单位卡分表!A:A,0))=0,"",INDEX(单位卡分表!N:N,MATCH(B198,单位卡分表!A:A,0))),IF(AND(LEFT(B198,1)="4",C198=5),B198*100+1,""))</f>
        <v/>
      </c>
    </row>
    <row r="199" spans="1:2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64"/>
      <c r="L199" s="6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spans="1:29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64"/>
      <c r="L200" s="6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spans="1:29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64"/>
      <c r="L201" s="6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spans="1:29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64"/>
      <c r="L202" s="6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spans="1:29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64"/>
      <c r="L203" s="6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spans="1:29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64"/>
      <c r="L204" s="6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spans="1:29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64"/>
      <c r="L205" s="6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spans="1:29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64"/>
      <c r="L206" s="6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spans="1:29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64"/>
      <c r="L207" s="6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spans="1:29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64"/>
      <c r="L208" s="6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spans="1:2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64"/>
      <c r="L209" s="6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spans="1:29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64"/>
      <c r="L210" s="6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spans="1:29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64"/>
      <c r="L211" s="6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spans="1:29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64"/>
      <c r="L212" s="6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spans="1:29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64"/>
      <c r="L213" s="6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spans="1:29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64"/>
      <c r="L214" s="6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spans="1:29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64"/>
      <c r="L215" s="6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spans="1:29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64"/>
      <c r="L216" s="6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spans="1:29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64"/>
      <c r="L217" s="6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spans="1:29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64"/>
      <c r="L218" s="6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spans="1:2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64"/>
      <c r="L219" s="6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spans="1:29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64"/>
      <c r="L220" s="6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spans="1:29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64"/>
      <c r="L221" s="6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spans="1:29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64"/>
      <c r="L222" s="6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spans="1:29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64"/>
      <c r="L223" s="6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spans="1:29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64"/>
      <c r="L224" s="6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spans="1:29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64"/>
      <c r="L225" s="6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spans="1:29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64"/>
      <c r="L226" s="6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spans="1:29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64"/>
      <c r="L227" s="6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spans="1:29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64"/>
      <c r="L228" s="6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spans="1: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64"/>
      <c r="L229" s="6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spans="1:29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64"/>
      <c r="L230" s="6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spans="1:29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64"/>
      <c r="L231" s="6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spans="1:29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64"/>
      <c r="L232" s="6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spans="1:29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64"/>
      <c r="L233" s="6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spans="1:29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64"/>
      <c r="L234" s="6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spans="1:29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64"/>
      <c r="L235" s="6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spans="1:29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64"/>
      <c r="L236" s="6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spans="1:29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64"/>
      <c r="L237" s="6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spans="1:29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64"/>
      <c r="L238" s="6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spans="1:2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64"/>
      <c r="L239" s="6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spans="1:29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64"/>
      <c r="L240" s="6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spans="1:29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64"/>
      <c r="L241" s="6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spans="1:29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64"/>
      <c r="L242" s="6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spans="1:29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64"/>
      <c r="L243" s="6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spans="1:29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64"/>
      <c r="L244" s="6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spans="1:29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64"/>
      <c r="L245" s="6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spans="1:29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64"/>
      <c r="L246" s="6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spans="1:29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64"/>
      <c r="L247" s="6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spans="1:29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64"/>
      <c r="L248" s="6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spans="1:2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64"/>
      <c r="L249" s="6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spans="1:29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64"/>
      <c r="L250" s="6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spans="1:29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64"/>
      <c r="L251" s="6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spans="1:29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64"/>
      <c r="L252" s="6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spans="1:29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64"/>
      <c r="L253" s="6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spans="1:29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64"/>
      <c r="L254" s="6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spans="1:29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64"/>
      <c r="L255" s="6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spans="1:29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64"/>
      <c r="L256" s="6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spans="1:29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64"/>
      <c r="L257" s="6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spans="1:29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64"/>
      <c r="L258" s="6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spans="1:2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64"/>
      <c r="L259" s="6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spans="1:29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64"/>
      <c r="L260" s="6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spans="1:29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64"/>
      <c r="L261" s="6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spans="1:29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64"/>
      <c r="L262" s="6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spans="1:29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64"/>
      <c r="L263" s="6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spans="1:29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64"/>
      <c r="L264" s="6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spans="1:29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64"/>
      <c r="L265" s="6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spans="1:29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64"/>
      <c r="L266" s="6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spans="1:29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64"/>
      <c r="L267" s="6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spans="1:29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64"/>
      <c r="L268" s="6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spans="1:2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64"/>
      <c r="L269" s="6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spans="1:29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64"/>
      <c r="L270" s="6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spans="1:29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64"/>
      <c r="L271" s="6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spans="1:29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64"/>
      <c r="L272" s="6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spans="1:29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64"/>
      <c r="L273" s="6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spans="1:29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64"/>
      <c r="L274" s="6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spans="1:29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64"/>
      <c r="L275" s="6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spans="1:29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64"/>
      <c r="L276" s="6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spans="1:29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64"/>
      <c r="L277" s="6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spans="1:29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64"/>
      <c r="L278" s="6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spans="1:2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64"/>
      <c r="L279" s="6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spans="1:29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64"/>
      <c r="L280" s="6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spans="1:29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64"/>
      <c r="L281" s="6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spans="1:29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64"/>
      <c r="L282" s="6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spans="1:29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64"/>
      <c r="L283" s="6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spans="1:29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64"/>
      <c r="L284" s="6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spans="1:29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64"/>
      <c r="L285" s="6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spans="1:29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64"/>
      <c r="L286" s="6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spans="1:29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64"/>
      <c r="L287" s="6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spans="1:29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64"/>
      <c r="L288" s="6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spans="1:2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64"/>
      <c r="L289" s="6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spans="1:29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64"/>
      <c r="L290" s="6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spans="1:29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64"/>
      <c r="L291" s="6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spans="1:29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64"/>
      <c r="L292" s="6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spans="1:29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64"/>
      <c r="L293" s="6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spans="1:29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64"/>
      <c r="L294" s="6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spans="1:29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64"/>
      <c r="L295" s="6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spans="1:29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64"/>
      <c r="L296" s="6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spans="1:29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64"/>
      <c r="L297" s="6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spans="1:29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64"/>
      <c r="L298" s="6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spans="1:2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64"/>
      <c r="L299" s="6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spans="1:29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64"/>
      <c r="L300" s="6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spans="1:29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64"/>
      <c r="L301" s="6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spans="1:29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64"/>
      <c r="L302" s="6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spans="1:29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64"/>
      <c r="L303" s="6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spans="1:29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64"/>
      <c r="L304" s="6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spans="1:29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64"/>
      <c r="L305" s="6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spans="1:29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64"/>
      <c r="L306" s="6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spans="1:29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64"/>
      <c r="L307" s="6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spans="1:29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64"/>
      <c r="L308" s="6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spans="1:2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64"/>
      <c r="L309" s="6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spans="1:29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64"/>
      <c r="L310" s="6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spans="1:29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64"/>
      <c r="L311" s="6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spans="1:29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64"/>
      <c r="L312" s="6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spans="1:29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64"/>
      <c r="L313" s="6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spans="1:29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64"/>
      <c r="L314" s="6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spans="1:29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64"/>
      <c r="L315" s="6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spans="1:29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64"/>
      <c r="L316" s="6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spans="1:29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64"/>
      <c r="L317" s="6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spans="1:29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64"/>
      <c r="L318" s="6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spans="1:2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64"/>
      <c r="L319" s="6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spans="1:29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64"/>
      <c r="L320" s="6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spans="1:29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64"/>
      <c r="L321" s="6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spans="1:29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64"/>
      <c r="L322" s="6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spans="1:29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64"/>
      <c r="L323" s="6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spans="1:29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64"/>
      <c r="L324" s="6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spans="1:29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64"/>
      <c r="L325" s="6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spans="1:29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64"/>
      <c r="L326" s="6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spans="1:29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64"/>
      <c r="L327" s="6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spans="1:29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64"/>
      <c r="L328" s="6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spans="1: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64"/>
      <c r="L329" s="6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spans="1:29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64"/>
      <c r="L330" s="6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spans="1:29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64"/>
      <c r="L331" s="6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spans="1:29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64"/>
      <c r="L332" s="6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</sheetData>
  <mergeCells count="8">
    <mergeCell ref="W1:Y1"/>
    <mergeCell ref="Z1:AA1"/>
    <mergeCell ref="W2:Y2"/>
    <mergeCell ref="Z2:AA2"/>
    <mergeCell ref="W3:Y3"/>
    <mergeCell ref="Z3:AA3"/>
    <mergeCell ref="W4:Y4"/>
    <mergeCell ref="Z4:AA4"/>
  </mergeCells>
  <pageMargins left="0.75" right="0.75" top="1" bottom="1" header="0.5" footer="0.5"/>
  <headerFooter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316"/>
  <sheetViews>
    <sheetView showGridLines="0" workbookViewId="0">
      <selection activeCell="A1" sqref="A1"/>
    </sheetView>
  </sheetViews>
  <sheetFormatPr defaultColWidth="14" defaultRowHeight="15.2"/>
  <cols>
    <col min="1" max="3" width="14" customWidth="1"/>
    <col min="4" max="4" width="42" customWidth="1"/>
    <col min="5" max="11" width="14" customWidth="1"/>
    <col min="12" max="13" width="27" customWidth="1"/>
    <col min="14" max="17" width="14" customWidth="1"/>
  </cols>
  <sheetData>
    <row r="1" ht="15.6" spans="1:17">
      <c r="A1" s="34" t="s">
        <v>1780</v>
      </c>
      <c r="B1" s="35" t="s">
        <v>1781</v>
      </c>
      <c r="C1" s="35"/>
      <c r="D1" s="35" t="s">
        <v>1910</v>
      </c>
      <c r="E1" s="35" t="s">
        <v>1911</v>
      </c>
      <c r="F1" s="35"/>
      <c r="G1" s="35"/>
      <c r="H1" s="35"/>
      <c r="I1" s="35"/>
      <c r="J1" s="35"/>
      <c r="K1" s="35"/>
      <c r="L1" s="35" t="s">
        <v>1912</v>
      </c>
      <c r="M1" s="35" t="s">
        <v>1913</v>
      </c>
      <c r="N1" s="35" t="s">
        <v>1914</v>
      </c>
      <c r="O1" s="35" t="s">
        <v>1915</v>
      </c>
      <c r="P1" s="35"/>
      <c r="Q1" s="35"/>
    </row>
    <row r="2" ht="15.6" spans="1:17">
      <c r="A2" s="36" t="s">
        <v>1784</v>
      </c>
      <c r="B2" s="37" t="s">
        <v>1782</v>
      </c>
      <c r="C2" s="37"/>
      <c r="D2" s="37" t="s">
        <v>1916</v>
      </c>
      <c r="E2" s="35" t="s">
        <v>1917</v>
      </c>
      <c r="F2" s="35"/>
      <c r="G2" s="35"/>
      <c r="H2" s="35"/>
      <c r="I2" s="35"/>
      <c r="J2" s="35"/>
      <c r="K2" s="35"/>
      <c r="L2" s="37" t="s">
        <v>1918</v>
      </c>
      <c r="M2" s="37" t="s">
        <v>1897</v>
      </c>
      <c r="N2" s="37" t="s">
        <v>1919</v>
      </c>
      <c r="O2" s="35" t="s">
        <v>1920</v>
      </c>
      <c r="P2" s="35"/>
      <c r="Q2" s="35"/>
    </row>
    <row r="3" ht="15.6" spans="1:17">
      <c r="A3" s="36" t="s">
        <v>210</v>
      </c>
      <c r="B3" s="37" t="s">
        <v>1781</v>
      </c>
      <c r="C3" s="37" t="s">
        <v>1921</v>
      </c>
      <c r="D3" s="37" t="s">
        <v>679</v>
      </c>
      <c r="E3" s="35" t="s">
        <v>1922</v>
      </c>
      <c r="F3" s="35"/>
      <c r="G3" s="35"/>
      <c r="H3" s="35"/>
      <c r="I3" s="35"/>
      <c r="J3" s="35"/>
      <c r="K3" s="35"/>
      <c r="L3" s="37" t="s">
        <v>1368</v>
      </c>
      <c r="M3" s="37" t="s">
        <v>678</v>
      </c>
      <c r="N3" s="37" t="s">
        <v>1923</v>
      </c>
      <c r="O3" s="35" t="s">
        <v>1924</v>
      </c>
      <c r="P3" s="35"/>
      <c r="Q3" s="35"/>
    </row>
    <row r="4" ht="15.6" spans="1:17">
      <c r="A4" s="36" t="s">
        <v>1789</v>
      </c>
      <c r="B4" s="37"/>
      <c r="C4" s="37"/>
      <c r="D4" s="38"/>
      <c r="E4" s="35"/>
      <c r="F4" s="35"/>
      <c r="G4" s="35"/>
      <c r="H4" s="35"/>
      <c r="I4" s="35"/>
      <c r="J4" s="35"/>
      <c r="K4" s="35"/>
      <c r="L4" s="37"/>
      <c r="M4" s="37"/>
      <c r="N4" s="38"/>
      <c r="O4" s="35"/>
      <c r="P4" s="35"/>
      <c r="Q4" s="35"/>
    </row>
    <row r="5" ht="20" customHeight="1" spans="1:17">
      <c r="A5" s="39"/>
      <c r="B5" s="40">
        <v>30001</v>
      </c>
      <c r="C5" s="40"/>
      <c r="D5" s="40" t="s">
        <v>1578</v>
      </c>
      <c r="E5" s="40">
        <v>80</v>
      </c>
      <c r="F5" s="40">
        <v>25</v>
      </c>
      <c r="G5" s="40"/>
      <c r="H5" s="40"/>
      <c r="I5" s="40"/>
      <c r="J5" s="40"/>
      <c r="K5" s="40"/>
      <c r="L5" s="40"/>
      <c r="M5" s="40"/>
      <c r="N5" s="51" t="b">
        <v>0</v>
      </c>
      <c r="O5" s="52"/>
      <c r="P5" s="53"/>
      <c r="Q5" s="53"/>
    </row>
    <row r="6" ht="20" customHeight="1" spans="1:17">
      <c r="A6" s="41"/>
      <c r="B6" s="42">
        <v>30002</v>
      </c>
      <c r="C6" s="42"/>
      <c r="D6" s="42" t="s">
        <v>863</v>
      </c>
      <c r="E6" s="46">
        <v>5</v>
      </c>
      <c r="F6" s="47">
        <v>600</v>
      </c>
      <c r="G6" s="46"/>
      <c r="H6" s="46"/>
      <c r="I6" s="46"/>
      <c r="J6" s="46"/>
      <c r="K6" s="46"/>
      <c r="L6" s="46"/>
      <c r="M6" s="46"/>
      <c r="N6" s="54" t="b">
        <v>1</v>
      </c>
      <c r="O6" s="55"/>
      <c r="P6" s="56"/>
      <c r="Q6" s="56"/>
    </row>
    <row r="7" ht="20" customHeight="1" spans="1:17">
      <c r="A7" s="39"/>
      <c r="B7" s="42">
        <v>30003</v>
      </c>
      <c r="C7" s="42"/>
      <c r="D7" s="43" t="s">
        <v>865</v>
      </c>
      <c r="E7" s="48">
        <v>50</v>
      </c>
      <c r="F7" s="48"/>
      <c r="G7" s="40"/>
      <c r="H7" s="48"/>
      <c r="I7" s="48"/>
      <c r="J7" s="48"/>
      <c r="K7" s="48"/>
      <c r="L7" s="48"/>
      <c r="M7" s="48"/>
      <c r="N7" s="48" t="b">
        <v>0</v>
      </c>
      <c r="O7" s="52"/>
      <c r="P7" s="53"/>
      <c r="Q7" s="53"/>
    </row>
    <row r="8" ht="20" customHeight="1" spans="1:17">
      <c r="A8" s="41"/>
      <c r="B8" s="42">
        <v>30004</v>
      </c>
      <c r="C8" s="42"/>
      <c r="D8" s="43" t="s">
        <v>867</v>
      </c>
      <c r="E8" s="48">
        <v>600</v>
      </c>
      <c r="F8" s="48">
        <v>50</v>
      </c>
      <c r="G8" s="48"/>
      <c r="H8" s="48"/>
      <c r="I8" s="48"/>
      <c r="J8" s="48"/>
      <c r="K8" s="48"/>
      <c r="L8" s="48"/>
      <c r="M8" s="48"/>
      <c r="N8" s="48" t="b">
        <v>0</v>
      </c>
      <c r="O8" s="52"/>
      <c r="P8" s="53"/>
      <c r="Q8" s="53"/>
    </row>
    <row r="9" ht="20" customHeight="1" spans="1:17">
      <c r="A9" s="39"/>
      <c r="B9" s="42">
        <v>30005</v>
      </c>
      <c r="C9" s="42"/>
      <c r="D9" s="43"/>
      <c r="E9" s="48"/>
      <c r="F9" s="48"/>
      <c r="G9" s="40"/>
      <c r="H9" s="48"/>
      <c r="I9" s="48"/>
      <c r="J9" s="48"/>
      <c r="K9" s="48"/>
      <c r="L9" s="48"/>
      <c r="M9" s="48"/>
      <c r="N9" s="48" t="b">
        <v>0</v>
      </c>
      <c r="O9" s="52"/>
      <c r="P9" s="53"/>
      <c r="Q9" s="53"/>
    </row>
    <row r="10" ht="20" customHeight="1" spans="1:17">
      <c r="A10" s="39"/>
      <c r="B10" s="42">
        <v>30006</v>
      </c>
      <c r="C10" s="42"/>
      <c r="D10" s="43" t="s">
        <v>870</v>
      </c>
      <c r="E10" s="48">
        <v>6</v>
      </c>
      <c r="F10" s="48"/>
      <c r="G10" s="48"/>
      <c r="H10" s="48"/>
      <c r="I10" s="48"/>
      <c r="J10" s="48"/>
      <c r="K10" s="48"/>
      <c r="L10" s="48"/>
      <c r="M10" s="48"/>
      <c r="N10" s="48" t="b">
        <v>0</v>
      </c>
      <c r="O10" s="52"/>
      <c r="P10" s="53"/>
      <c r="Q10" s="53"/>
    </row>
    <row r="11" ht="20" customHeight="1" spans="1:17">
      <c r="A11" s="41"/>
      <c r="B11" s="42">
        <v>40001</v>
      </c>
      <c r="C11" s="42"/>
      <c r="D11" s="43" t="s">
        <v>1925</v>
      </c>
      <c r="E11" s="48">
        <v>20</v>
      </c>
      <c r="F11" s="48"/>
      <c r="G11" s="40"/>
      <c r="H11" s="48"/>
      <c r="I11" s="48"/>
      <c r="J11" s="48"/>
      <c r="K11" s="48"/>
      <c r="L11" s="48" t="s">
        <v>717</v>
      </c>
      <c r="M11" s="48">
        <v>5</v>
      </c>
      <c r="N11" s="48" t="b">
        <v>1</v>
      </c>
      <c r="O11" s="52"/>
      <c r="P11" s="53"/>
      <c r="Q11" s="53"/>
    </row>
    <row r="12" ht="20" customHeight="1" spans="1:17">
      <c r="A12" s="39"/>
      <c r="B12" s="42">
        <v>40002</v>
      </c>
      <c r="C12" s="42"/>
      <c r="D12" s="43" t="s">
        <v>1926</v>
      </c>
      <c r="E12" s="48"/>
      <c r="F12" s="48"/>
      <c r="G12" s="48"/>
      <c r="H12" s="48"/>
      <c r="I12" s="48"/>
      <c r="J12" s="48"/>
      <c r="K12" s="48"/>
      <c r="L12" s="48" t="s">
        <v>717</v>
      </c>
      <c r="M12" s="48"/>
      <c r="N12" s="48" t="b">
        <v>1</v>
      </c>
      <c r="O12" s="52"/>
      <c r="P12" s="53"/>
      <c r="Q12" s="53"/>
    </row>
    <row r="13" ht="20" customHeight="1" spans="1:17">
      <c r="A13" s="41"/>
      <c r="B13" s="42">
        <v>40003</v>
      </c>
      <c r="C13" s="42"/>
      <c r="D13" s="43" t="s">
        <v>1927</v>
      </c>
      <c r="E13" s="48">
        <v>3</v>
      </c>
      <c r="F13" s="48"/>
      <c r="G13" s="48"/>
      <c r="H13" s="48"/>
      <c r="I13" s="48"/>
      <c r="J13" s="48"/>
      <c r="K13" s="48"/>
      <c r="L13" s="48" t="s">
        <v>1928</v>
      </c>
      <c r="M13" s="48">
        <v>3</v>
      </c>
      <c r="N13" s="48" t="b">
        <v>1</v>
      </c>
      <c r="O13" s="52"/>
      <c r="P13" s="53"/>
      <c r="Q13" s="53"/>
    </row>
    <row r="14" ht="20" customHeight="1" spans="1:17">
      <c r="A14" s="39"/>
      <c r="B14" s="42">
        <v>40004</v>
      </c>
      <c r="C14" s="42"/>
      <c r="D14" s="43" t="s">
        <v>1929</v>
      </c>
      <c r="E14" s="48">
        <v>5</v>
      </c>
      <c r="F14" s="48">
        <v>100</v>
      </c>
      <c r="G14" s="48"/>
      <c r="H14" s="48"/>
      <c r="I14" s="48"/>
      <c r="J14" s="48"/>
      <c r="K14" s="48"/>
      <c r="L14" s="48" t="s">
        <v>1928</v>
      </c>
      <c r="M14" s="48">
        <v>5</v>
      </c>
      <c r="N14" s="48" t="b">
        <v>1</v>
      </c>
      <c r="O14" s="52"/>
      <c r="P14" s="53"/>
      <c r="Q14" s="53"/>
    </row>
    <row r="15" ht="20" customHeight="1" spans="1:17">
      <c r="A15" s="41"/>
      <c r="B15" s="42">
        <v>40005</v>
      </c>
      <c r="C15" s="42"/>
      <c r="D15" s="43" t="s">
        <v>1930</v>
      </c>
      <c r="E15" s="48">
        <v>5</v>
      </c>
      <c r="F15" s="48">
        <v>1</v>
      </c>
      <c r="G15" s="48">
        <v>5</v>
      </c>
      <c r="H15" s="48">
        <v>100</v>
      </c>
      <c r="I15" s="48"/>
      <c r="J15" s="48"/>
      <c r="K15" s="48"/>
      <c r="L15" s="48" t="s">
        <v>717</v>
      </c>
      <c r="M15" s="48">
        <v>5</v>
      </c>
      <c r="N15" s="48" t="b">
        <v>1</v>
      </c>
      <c r="O15" s="52"/>
      <c r="P15" s="53"/>
      <c r="Q15" s="53"/>
    </row>
    <row r="16" ht="20" customHeight="1" spans="1:17">
      <c r="A16" s="39"/>
      <c r="B16" s="42">
        <v>500061</v>
      </c>
      <c r="C16" s="42"/>
      <c r="D16" s="43" t="s">
        <v>1931</v>
      </c>
      <c r="E16" s="48">
        <v>4</v>
      </c>
      <c r="F16" s="49">
        <v>2</v>
      </c>
      <c r="G16" s="48"/>
      <c r="H16" s="48"/>
      <c r="I16" s="48"/>
      <c r="J16" s="48"/>
      <c r="K16" s="48"/>
      <c r="L16" s="48" t="s">
        <v>1288</v>
      </c>
      <c r="M16" s="48">
        <v>10</v>
      </c>
      <c r="N16" s="48" t="b">
        <v>1</v>
      </c>
      <c r="O16" s="52"/>
      <c r="P16" s="53"/>
      <c r="Q16" s="53"/>
    </row>
    <row r="17" ht="20" customHeight="1" spans="1:17">
      <c r="A17" s="39"/>
      <c r="B17" s="42">
        <v>500062</v>
      </c>
      <c r="C17" s="42"/>
      <c r="D17" s="43" t="s">
        <v>1931</v>
      </c>
      <c r="E17" s="48">
        <v>8</v>
      </c>
      <c r="F17" s="49">
        <v>2</v>
      </c>
      <c r="G17" s="48"/>
      <c r="H17" s="48"/>
      <c r="I17" s="48"/>
      <c r="J17" s="48"/>
      <c r="K17" s="48"/>
      <c r="L17" s="48" t="s">
        <v>1288</v>
      </c>
      <c r="M17" s="48">
        <v>10</v>
      </c>
      <c r="N17" s="48" t="b">
        <v>1</v>
      </c>
      <c r="O17" s="52"/>
      <c r="P17" s="53"/>
      <c r="Q17" s="53"/>
    </row>
    <row r="18" ht="20" customHeight="1" spans="1:17">
      <c r="A18" s="39"/>
      <c r="B18" s="42">
        <v>500063</v>
      </c>
      <c r="C18" s="42"/>
      <c r="D18" s="43" t="s">
        <v>1931</v>
      </c>
      <c r="E18" s="48">
        <v>12</v>
      </c>
      <c r="F18" s="49">
        <v>2</v>
      </c>
      <c r="G18" s="48"/>
      <c r="H18" s="48"/>
      <c r="I18" s="48"/>
      <c r="J18" s="48"/>
      <c r="K18" s="48"/>
      <c r="L18" s="48" t="s">
        <v>1288</v>
      </c>
      <c r="M18" s="48">
        <v>10</v>
      </c>
      <c r="N18" s="48" t="b">
        <v>1</v>
      </c>
      <c r="O18" s="52"/>
      <c r="P18" s="53"/>
      <c r="Q18" s="53"/>
    </row>
    <row r="19" ht="20" customHeight="1" spans="1:17">
      <c r="A19" s="41"/>
      <c r="B19" s="42">
        <v>40007</v>
      </c>
      <c r="C19" s="42"/>
      <c r="D19" s="43" t="s">
        <v>1932</v>
      </c>
      <c r="E19" s="48"/>
      <c r="F19" s="48"/>
      <c r="G19" s="48"/>
      <c r="H19" s="48"/>
      <c r="I19" s="48"/>
      <c r="J19" s="48"/>
      <c r="K19" s="48"/>
      <c r="L19" s="48"/>
      <c r="M19" s="48"/>
      <c r="N19" s="48" t="b">
        <v>1</v>
      </c>
      <c r="O19" s="52"/>
      <c r="P19" s="53"/>
      <c r="Q19" s="53"/>
    </row>
    <row r="20" ht="20" customHeight="1" spans="1:17">
      <c r="A20" s="39"/>
      <c r="B20" s="42">
        <v>40008</v>
      </c>
      <c r="C20" s="42"/>
      <c r="D20" s="43" t="s">
        <v>1933</v>
      </c>
      <c r="E20" s="48"/>
      <c r="F20" s="48"/>
      <c r="G20" s="48"/>
      <c r="H20" s="48"/>
      <c r="I20" s="40"/>
      <c r="J20" s="40"/>
      <c r="K20" s="40"/>
      <c r="L20" s="48" t="s">
        <v>717</v>
      </c>
      <c r="M20" s="48">
        <v>1</v>
      </c>
      <c r="N20" s="48" t="b">
        <v>1</v>
      </c>
      <c r="O20" s="52"/>
      <c r="P20" s="53"/>
      <c r="Q20" s="53"/>
    </row>
    <row r="21" ht="20" customHeight="1" spans="1:17">
      <c r="A21" s="39"/>
      <c r="B21" s="42">
        <v>40010</v>
      </c>
      <c r="C21" s="42"/>
      <c r="D21" s="43" t="s">
        <v>1934</v>
      </c>
      <c r="E21" s="48">
        <v>5</v>
      </c>
      <c r="F21" s="48">
        <v>2</v>
      </c>
      <c r="G21" s="48"/>
      <c r="H21" s="48"/>
      <c r="I21" s="46"/>
      <c r="J21" s="46"/>
      <c r="K21" s="46"/>
      <c r="L21" s="48"/>
      <c r="M21" s="48"/>
      <c r="N21" s="48" t="b">
        <v>1</v>
      </c>
      <c r="O21" s="52"/>
      <c r="P21" s="53"/>
      <c r="Q21" s="53"/>
    </row>
    <row r="22" ht="20" customHeight="1" spans="1:17">
      <c r="A22" s="41"/>
      <c r="B22" s="42">
        <v>40011</v>
      </c>
      <c r="C22" s="42"/>
      <c r="D22" s="42"/>
      <c r="E22" s="42"/>
      <c r="F22" s="42"/>
      <c r="G22" s="42"/>
      <c r="H22" s="42"/>
      <c r="I22" s="48"/>
      <c r="J22" s="48"/>
      <c r="K22" s="48"/>
      <c r="L22" s="42"/>
      <c r="M22" s="42"/>
      <c r="N22" s="43" t="b">
        <v>1</v>
      </c>
      <c r="O22" s="57"/>
      <c r="P22" s="58"/>
      <c r="Q22" s="58"/>
    </row>
    <row r="23" ht="15.6" spans="1:17">
      <c r="A23" s="44" t="str">
        <f>IF(卡牌数值表!D5=0,"",卡牌数值表!D5)</f>
        <v/>
      </c>
      <c r="B23" s="44">
        <f>卡牌数值表!H5</f>
        <v>100101</v>
      </c>
      <c r="C23" s="45"/>
      <c r="D23" s="44" t="str">
        <f>卡牌数值表!I5</f>
        <v>CollisionCauseDamage2RandomEnemy</v>
      </c>
      <c r="E23" s="50">
        <f>IF(卡牌数值表!W5="","",卡牌数值表!W5)</f>
        <v>8</v>
      </c>
      <c r="F23" s="50" t="str">
        <f>IF(卡牌数值表!X5="","",卡牌数值表!X5)</f>
        <v/>
      </c>
      <c r="G23" s="50" t="str">
        <f>IF(卡牌数值表!Y5="","",卡牌数值表!Y5)</f>
        <v/>
      </c>
      <c r="H23" s="50" t="str">
        <f>IF(卡牌数值表!Z5="","",卡牌数值表!Z5)</f>
        <v/>
      </c>
      <c r="I23" s="50" t="str">
        <f>IF(卡牌数值表!AA5="","",卡牌数值表!AA5)</f>
        <v/>
      </c>
      <c r="J23" s="50" t="str">
        <f>IF(卡牌数值表!AB5="","",卡牌数值表!AB5)</f>
        <v/>
      </c>
      <c r="K23" s="50" t="str">
        <f>IF(卡牌数值表!AC5="","",卡牌数值表!AC5)</f>
        <v/>
      </c>
      <c r="L23" s="44" t="str">
        <f>IF(卡牌数值表!T5=0,"",卡牌数值表!T5)</f>
        <v/>
      </c>
      <c r="M23" s="44" t="str">
        <f>IF(卡牌数值表!U5=0,"",卡牌数值表!U5)</f>
        <v/>
      </c>
      <c r="N23" s="59" t="b">
        <f>卡牌数值表!V5</f>
        <v>0</v>
      </c>
      <c r="O23" s="44"/>
      <c r="P23" s="44"/>
      <c r="Q23" s="44"/>
    </row>
    <row r="24" ht="15.6" spans="1:17">
      <c r="A24" s="44" t="str">
        <f>IF(卡牌数值表!D6=0,"",卡牌数值表!D6)</f>
        <v/>
      </c>
      <c r="B24" s="44">
        <f>卡牌数值表!H6</f>
        <v>100111</v>
      </c>
      <c r="C24" s="45"/>
      <c r="D24" s="44" t="str">
        <f>卡牌数值表!I6</f>
        <v>CauseDamageByCollisionTimes</v>
      </c>
      <c r="E24" s="50">
        <f>IF(卡牌数值表!W6="","",卡牌数值表!W6)</f>
        <v>50</v>
      </c>
      <c r="F24" s="50">
        <f>IF(卡牌数值表!X6="","",卡牌数值表!X6)</f>
        <v>100</v>
      </c>
      <c r="G24" s="50" t="str">
        <f>IF(卡牌数值表!Y6="","",卡牌数值表!Y6)</f>
        <v/>
      </c>
      <c r="H24" s="50" t="str">
        <f>IF(卡牌数值表!Z6="","",卡牌数值表!Z6)</f>
        <v/>
      </c>
      <c r="I24" s="50" t="str">
        <f>IF(卡牌数值表!AA6="","",卡牌数值表!AA6)</f>
        <v/>
      </c>
      <c r="J24" s="50" t="str">
        <f>IF(卡牌数值表!AB6="","",卡牌数值表!AB6)</f>
        <v/>
      </c>
      <c r="K24" s="50" t="str">
        <f>IF(卡牌数值表!AC6="","",卡牌数值表!AC6)</f>
        <v/>
      </c>
      <c r="L24" s="44" t="str">
        <f>IF(卡牌数值表!T6=0,"",卡牌数值表!T6)</f>
        <v/>
      </c>
      <c r="M24" s="44" t="str">
        <f>IF(卡牌数值表!U6=0,"",卡牌数值表!U6)</f>
        <v/>
      </c>
      <c r="N24" s="59" t="b">
        <f>卡牌数值表!V6</f>
        <v>0</v>
      </c>
      <c r="O24" s="44"/>
      <c r="P24" s="44"/>
      <c r="Q24" s="44"/>
    </row>
    <row r="25" ht="15.6" spans="1:17">
      <c r="A25" s="44" t="str">
        <f>IF(卡牌数值表!D7=0,"",卡牌数值表!D7)</f>
        <v/>
      </c>
      <c r="B25" s="44">
        <f>卡牌数值表!H7</f>
        <v>100121</v>
      </c>
      <c r="C25" s="45"/>
      <c r="D25" s="44" t="str">
        <f>卡牌数值表!I7</f>
        <v>CollisionHeroAddForceOnce</v>
      </c>
      <c r="E25" s="50">
        <f>IF(卡牌数值表!W7="","",卡牌数值表!W7)</f>
        <v>6</v>
      </c>
      <c r="F25" s="50" t="str">
        <f>IF(卡牌数值表!X7="","",卡牌数值表!X7)</f>
        <v/>
      </c>
      <c r="G25" s="50" t="str">
        <f>IF(卡牌数值表!Y7="","",卡牌数值表!Y7)</f>
        <v/>
      </c>
      <c r="H25" s="50" t="str">
        <f>IF(卡牌数值表!Z7="","",卡牌数值表!Z7)</f>
        <v/>
      </c>
      <c r="I25" s="50" t="str">
        <f>IF(卡牌数值表!AA7="","",卡牌数值表!AA7)</f>
        <v/>
      </c>
      <c r="J25" s="50" t="str">
        <f>IF(卡牌数值表!AB7="","",卡牌数值表!AB7)</f>
        <v/>
      </c>
      <c r="K25" s="50" t="str">
        <f>IF(卡牌数值表!AC7="","",卡牌数值表!AC7)</f>
        <v/>
      </c>
      <c r="L25" s="44" t="str">
        <f>IF(卡牌数值表!T7=0,"",卡牌数值表!T7)</f>
        <v>Times</v>
      </c>
      <c r="M25" s="44">
        <f>IF(卡牌数值表!U7=0,"",卡牌数值表!U7)</f>
        <v>1</v>
      </c>
      <c r="N25" s="59" t="b">
        <f>卡牌数值表!V7</f>
        <v>0</v>
      </c>
      <c r="O25" s="44"/>
      <c r="P25" s="44"/>
      <c r="Q25" s="44"/>
    </row>
    <row r="26" ht="15.6" spans="1:17">
      <c r="A26" s="44" t="str">
        <f>IF(卡牌数值表!D8=0,"",卡牌数值表!D8)</f>
        <v/>
      </c>
      <c r="B26" s="44">
        <f>卡牌数值表!H8</f>
        <v>100131</v>
      </c>
      <c r="C26" s="45"/>
      <c r="D26" s="44" t="str">
        <f>卡牌数值表!I8</f>
        <v>AddShieldToCollisionTeammate</v>
      </c>
      <c r="E26" s="50">
        <f>IF(卡牌数值表!W8="","",卡牌数值表!W8)</f>
        <v>100</v>
      </c>
      <c r="F26" s="50" t="str">
        <f>IF(卡牌数值表!X8="","",卡牌数值表!X8)</f>
        <v/>
      </c>
      <c r="G26" s="50" t="str">
        <f>IF(卡牌数值表!Y8="","",卡牌数值表!Y8)</f>
        <v/>
      </c>
      <c r="H26" s="50" t="str">
        <f>IF(卡牌数值表!Z8="","",卡牌数值表!Z8)</f>
        <v/>
      </c>
      <c r="I26" s="50" t="str">
        <f>IF(卡牌数值表!AA8="","",卡牌数值表!AA8)</f>
        <v/>
      </c>
      <c r="J26" s="50" t="str">
        <f>IF(卡牌数值表!AB8="","",卡牌数值表!AB8)</f>
        <v/>
      </c>
      <c r="K26" s="50" t="str">
        <f>IF(卡牌数值表!AC8="","",卡牌数值表!AC8)</f>
        <v/>
      </c>
      <c r="L26" s="44" t="str">
        <f>IF(卡牌数值表!T8=0,"",卡牌数值表!T8)</f>
        <v/>
      </c>
      <c r="M26" s="44" t="str">
        <f>IF(卡牌数值表!U8=0,"",卡牌数值表!U8)</f>
        <v/>
      </c>
      <c r="N26" s="59" t="b">
        <f>卡牌数值表!V8</f>
        <v>0</v>
      </c>
      <c r="O26" s="44"/>
      <c r="P26" s="44"/>
      <c r="Q26" s="44"/>
    </row>
    <row r="27" ht="15.6" spans="1:17">
      <c r="A27" s="44" t="str">
        <f>IF(卡牌数值表!D9=0,"",卡牌数值表!D9)</f>
        <v/>
      </c>
      <c r="B27" s="44">
        <f>卡牌数值表!H9</f>
        <v>100141</v>
      </c>
      <c r="C27" s="45"/>
      <c r="D27" s="44" t="str">
        <f>卡牌数值表!I9</f>
        <v>CollisionTeammateRecoverHp</v>
      </c>
      <c r="E27" s="50">
        <f>IF(卡牌数值表!W9="","",卡牌数值表!W9)</f>
        <v>20</v>
      </c>
      <c r="F27" s="50">
        <f>IF(卡牌数值表!X9="","",卡牌数值表!X9)</f>
        <v>100</v>
      </c>
      <c r="G27" s="50" t="str">
        <f>IF(卡牌数值表!Y9="","",卡牌数值表!Y9)</f>
        <v/>
      </c>
      <c r="H27" s="50" t="str">
        <f>IF(卡牌数值表!Z9="","",卡牌数值表!Z9)</f>
        <v/>
      </c>
      <c r="I27" s="50" t="str">
        <f>IF(卡牌数值表!AA9="","",卡牌数值表!AA9)</f>
        <v/>
      </c>
      <c r="J27" s="50" t="str">
        <f>IF(卡牌数值表!AB9="","",卡牌数值表!AB9)</f>
        <v/>
      </c>
      <c r="K27" s="50" t="str">
        <f>IF(卡牌数值表!AC9="","",卡牌数值表!AC9)</f>
        <v/>
      </c>
      <c r="L27" s="44" t="str">
        <f>IF(卡牌数值表!T9=0,"",卡牌数值表!T9)</f>
        <v/>
      </c>
      <c r="M27" s="44" t="str">
        <f>IF(卡牌数值表!U9=0,"",卡牌数值表!U9)</f>
        <v/>
      </c>
      <c r="N27" s="59" t="b">
        <f>卡牌数值表!V9</f>
        <v>0</v>
      </c>
      <c r="O27" s="44"/>
      <c r="P27" s="44"/>
      <c r="Q27" s="44"/>
    </row>
    <row r="28" ht="15.6" spans="1:17">
      <c r="A28" s="44" t="str">
        <f>IF(卡牌数值表!D10=0,"",卡牌数值表!D10)</f>
        <v/>
      </c>
      <c r="B28" s="44">
        <f>卡牌数值表!H10</f>
        <v>100151</v>
      </c>
      <c r="C28" s="45"/>
      <c r="D28" s="44" t="str">
        <f>卡牌数值表!I10</f>
        <v>CausePercentAttackDamageByComboCounts</v>
      </c>
      <c r="E28" s="50">
        <f>IF(卡牌数值表!W10="","",卡牌数值表!W10)</f>
        <v>6</v>
      </c>
      <c r="F28" s="50">
        <f>IF(卡牌数值表!X10="","",卡牌数值表!X10)</f>
        <v>3</v>
      </c>
      <c r="G28" s="50">
        <f>IF(卡牌数值表!Y10="","",卡牌数值表!Y10)</f>
        <v>6</v>
      </c>
      <c r="H28" s="50" t="str">
        <f>IF(卡牌数值表!Z10="","",卡牌数值表!Z10)</f>
        <v/>
      </c>
      <c r="I28" s="50" t="str">
        <f>IF(卡牌数值表!AA10="","",卡牌数值表!AA10)</f>
        <v/>
      </c>
      <c r="J28" s="50" t="str">
        <f>IF(卡牌数值表!AB10="","",卡牌数值表!AB10)</f>
        <v/>
      </c>
      <c r="K28" s="50" t="str">
        <f>IF(卡牌数值表!AC10="","",卡牌数值表!AC10)</f>
        <v/>
      </c>
      <c r="L28" s="44" t="str">
        <f>IF(卡牌数值表!T10=0,"",卡牌数值表!T10)</f>
        <v>Times</v>
      </c>
      <c r="M28" s="44">
        <f>IF(卡牌数值表!U10=0,"",卡牌数值表!U10)</f>
        <v>1</v>
      </c>
      <c r="N28" s="59" t="b">
        <f>卡牌数值表!V10</f>
        <v>0</v>
      </c>
      <c r="O28" s="44"/>
      <c r="P28" s="44"/>
      <c r="Q28" s="44"/>
    </row>
    <row r="29" ht="15.6" spans="1:17">
      <c r="A29" s="44" t="str">
        <f>IF(卡牌数值表!D11=0,"",卡牌数值表!D11)</f>
        <v/>
      </c>
      <c r="B29" s="44">
        <f>卡牌数值表!H11</f>
        <v>100161</v>
      </c>
      <c r="C29" s="45"/>
      <c r="D29" s="44" t="str">
        <f>卡牌数值表!I11</f>
        <v>CreatureAddShootCardSpeed</v>
      </c>
      <c r="E29" s="50">
        <f>IF(卡牌数值表!W11="","",卡牌数值表!W11)</f>
        <v>30</v>
      </c>
      <c r="F29" s="50" t="str">
        <f>IF(卡牌数值表!X11="","",卡牌数值表!X11)</f>
        <v/>
      </c>
      <c r="G29" s="50" t="str">
        <f>IF(卡牌数值表!Y11="","",卡牌数值表!Y11)</f>
        <v/>
      </c>
      <c r="H29" s="50" t="str">
        <f>IF(卡牌数值表!Z11="","",卡牌数值表!Z11)</f>
        <v/>
      </c>
      <c r="I29" s="50" t="str">
        <f>IF(卡牌数值表!AA11="","",卡牌数值表!AA11)</f>
        <v/>
      </c>
      <c r="J29" s="50" t="str">
        <f>IF(卡牌数值表!AB11="","",卡牌数值表!AB11)</f>
        <v/>
      </c>
      <c r="K29" s="50" t="str">
        <f>IF(卡牌数值表!AC11="","",卡牌数值表!AC11)</f>
        <v/>
      </c>
      <c r="L29" s="44" t="str">
        <f>IF(卡牌数值表!T11=0,"",卡牌数值表!T11)</f>
        <v/>
      </c>
      <c r="M29" s="44" t="str">
        <f>IF(卡牌数值表!U11=0,"",卡牌数值表!U11)</f>
        <v/>
      </c>
      <c r="N29" s="59" t="b">
        <f>卡牌数值表!V11</f>
        <v>0</v>
      </c>
      <c r="O29" s="44"/>
      <c r="P29" s="44"/>
      <c r="Q29" s="44"/>
    </row>
    <row r="30" ht="15.6" spans="1:17">
      <c r="A30" s="44" t="str">
        <f>IF(卡牌数值表!D12=0,"",卡牌数值表!D12)</f>
        <v/>
      </c>
      <c r="B30" s="44">
        <f>卡牌数值表!H12</f>
        <v>100171</v>
      </c>
      <c r="C30" s="45"/>
      <c r="D30" s="44" t="str">
        <f>卡牌数值表!I12</f>
        <v>AddEnergyForHeroAtRoundOver</v>
      </c>
      <c r="E30" s="50">
        <f>IF(卡牌数值表!W12="","",卡牌数值表!W12)</f>
        <v>6</v>
      </c>
      <c r="F30" s="50">
        <f>IF(卡牌数值表!X12="","",卡牌数值表!X12)</f>
        <v>2</v>
      </c>
      <c r="G30" s="50" t="str">
        <f>IF(卡牌数值表!Y12="","",卡牌数值表!Y12)</f>
        <v/>
      </c>
      <c r="H30" s="50" t="str">
        <f>IF(卡牌数值表!Z12="","",卡牌数值表!Z12)</f>
        <v/>
      </c>
      <c r="I30" s="50" t="str">
        <f>IF(卡牌数值表!AA12="","",卡牌数值表!AA12)</f>
        <v/>
      </c>
      <c r="J30" s="50" t="str">
        <f>IF(卡牌数值表!AB12="","",卡牌数值表!AB12)</f>
        <v/>
      </c>
      <c r="K30" s="50" t="str">
        <f>IF(卡牌数值表!AC12="","",卡牌数值表!AC12)</f>
        <v/>
      </c>
      <c r="L30" s="44" t="str">
        <f>IF(卡牌数值表!T12=0,"",卡牌数值表!T12)</f>
        <v/>
      </c>
      <c r="M30" s="44" t="str">
        <f>IF(卡牌数值表!U12=0,"",卡牌数值表!U12)</f>
        <v/>
      </c>
      <c r="N30" s="59" t="b">
        <f>卡牌数值表!V12</f>
        <v>0</v>
      </c>
      <c r="O30" s="44"/>
      <c r="P30" s="44"/>
      <c r="Q30" s="44"/>
    </row>
    <row r="31" ht="15.6" spans="1:17">
      <c r="A31" s="44" t="str">
        <f>IF(卡牌数值表!D13=0,"",卡牌数值表!D13)</f>
        <v/>
      </c>
      <c r="B31" s="44">
        <f>卡牌数值表!H13</f>
        <v>100181</v>
      </c>
      <c r="C31" s="45"/>
      <c r="D31" s="44" t="str">
        <f>卡牌数值表!I13</f>
        <v>CauseDamageWhenKillEnemy</v>
      </c>
      <c r="E31" s="50">
        <f>IF(卡牌数值表!W13="","",卡牌数值表!W13)</f>
        <v>10</v>
      </c>
      <c r="F31" s="50" t="str">
        <f>IF(卡牌数值表!X13="","",卡牌数值表!X13)</f>
        <v/>
      </c>
      <c r="G31" s="50" t="str">
        <f>IF(卡牌数值表!Y13="","",卡牌数值表!Y13)</f>
        <v/>
      </c>
      <c r="H31" s="50" t="str">
        <f>IF(卡牌数值表!Z13="","",卡牌数值表!Z13)</f>
        <v/>
      </c>
      <c r="I31" s="50" t="str">
        <f>IF(卡牌数值表!AA13="","",卡牌数值表!AA13)</f>
        <v/>
      </c>
      <c r="J31" s="50" t="str">
        <f>IF(卡牌数值表!AB13="","",卡牌数值表!AB13)</f>
        <v/>
      </c>
      <c r="K31" s="50" t="str">
        <f>IF(卡牌数值表!AC13="","",卡牌数值表!AC13)</f>
        <v/>
      </c>
      <c r="L31" s="44" t="str">
        <f>IF(卡牌数值表!T13=0,"",卡牌数值表!T13)</f>
        <v/>
      </c>
      <c r="M31" s="44" t="str">
        <f>IF(卡牌数值表!U13=0,"",卡牌数值表!U13)</f>
        <v/>
      </c>
      <c r="N31" s="59" t="b">
        <f>卡牌数值表!V13</f>
        <v>0</v>
      </c>
      <c r="O31" s="44"/>
      <c r="P31" s="44"/>
      <c r="Q31" s="44"/>
    </row>
    <row r="32" ht="15.6" spans="1:17">
      <c r="A32" s="44" t="str">
        <f>IF(卡牌数值表!D14=0,"",卡牌数值表!D14)</f>
        <v/>
      </c>
      <c r="B32" s="44">
        <f>卡牌数值表!H14</f>
        <v>100191</v>
      </c>
      <c r="C32" s="45"/>
      <c r="D32" s="44" t="str">
        <f>卡牌数值表!I14</f>
        <v>AddEnergyWhenKillEnemy</v>
      </c>
      <c r="E32" s="50">
        <f>IF(卡牌数值表!W14="","",卡牌数值表!W14)</f>
        <v>200</v>
      </c>
      <c r="F32" s="50" t="str">
        <f>IF(卡牌数值表!X14="","",卡牌数值表!X14)</f>
        <v/>
      </c>
      <c r="G32" s="50" t="str">
        <f>IF(卡牌数值表!Y14="","",卡牌数值表!Y14)</f>
        <v/>
      </c>
      <c r="H32" s="50" t="str">
        <f>IF(卡牌数值表!Z14="","",卡牌数值表!Z14)</f>
        <v/>
      </c>
      <c r="I32" s="50" t="str">
        <f>IF(卡牌数值表!AA14="","",卡牌数值表!AA14)</f>
        <v/>
      </c>
      <c r="J32" s="50" t="str">
        <f>IF(卡牌数值表!AB14="","",卡牌数值表!AB14)</f>
        <v/>
      </c>
      <c r="K32" s="50" t="str">
        <f>IF(卡牌数值表!AC14="","",卡牌数值表!AC14)</f>
        <v/>
      </c>
      <c r="L32" s="44" t="str">
        <f>IF(卡牌数值表!T14=0,"",卡牌数值表!T14)</f>
        <v/>
      </c>
      <c r="M32" s="44" t="str">
        <f>IF(卡牌数值表!U14=0,"",卡牌数值表!U14)</f>
        <v/>
      </c>
      <c r="N32" s="59" t="b">
        <f>卡牌数值表!V14</f>
        <v>0</v>
      </c>
      <c r="O32" s="44"/>
      <c r="P32" s="44"/>
      <c r="Q32" s="44"/>
    </row>
    <row r="33" ht="15.6" spans="1:17">
      <c r="A33" s="44" t="str">
        <f>IF(卡牌数值表!D15=0,"",卡牌数值表!D15)</f>
        <v/>
      </c>
      <c r="B33" s="44">
        <f>卡牌数值表!H15</f>
        <v>100201</v>
      </c>
      <c r="C33" s="45"/>
      <c r="D33" s="44" t="str">
        <f>卡牌数值表!I15</f>
        <v>AddAttackWhenShootCard</v>
      </c>
      <c r="E33" s="50">
        <f>IF(卡牌数值表!W15="","",卡牌数值表!W15)</f>
        <v>5</v>
      </c>
      <c r="F33" s="50" t="str">
        <f>IF(卡牌数值表!X15="","",卡牌数值表!X15)</f>
        <v/>
      </c>
      <c r="G33" s="50" t="str">
        <f>IF(卡牌数值表!Y15="","",卡牌数值表!Y15)</f>
        <v/>
      </c>
      <c r="H33" s="50" t="str">
        <f>IF(卡牌数值表!Z15="","",卡牌数值表!Z15)</f>
        <v/>
      </c>
      <c r="I33" s="50" t="str">
        <f>IF(卡牌数值表!AA15="","",卡牌数值表!AA15)</f>
        <v/>
      </c>
      <c r="J33" s="50" t="str">
        <f>IF(卡牌数值表!AB15="","",卡牌数值表!AB15)</f>
        <v/>
      </c>
      <c r="K33" s="50" t="str">
        <f>IF(卡牌数值表!AC15="","",卡牌数值表!AC15)</f>
        <v/>
      </c>
      <c r="L33" s="44" t="str">
        <f>IF(卡牌数值表!T15=0,"",卡牌数值表!T15)</f>
        <v>Times</v>
      </c>
      <c r="M33" s="44">
        <f>IF(卡牌数值表!U15=0,"",卡牌数值表!U15)</f>
        <v>1</v>
      </c>
      <c r="N33" s="59" t="b">
        <f>卡牌数值表!V15</f>
        <v>0</v>
      </c>
      <c r="O33" s="44"/>
      <c r="P33" s="44"/>
      <c r="Q33" s="44"/>
    </row>
    <row r="34" ht="15.6" spans="1:17">
      <c r="A34" s="44" t="str">
        <f>IF(卡牌数值表!D16=0,"",卡牌数值表!D16)</f>
        <v/>
      </c>
      <c r="B34" s="44">
        <f>卡牌数值表!H16</f>
        <v>100211</v>
      </c>
      <c r="C34" s="45"/>
      <c r="D34" s="44" t="str">
        <f>卡牌数值表!I16</f>
        <v>ShootCardCauseDamageWhenAlive</v>
      </c>
      <c r="E34" s="50">
        <f>IF(卡牌数值表!W16="","",卡牌数值表!W16)</f>
        <v>10</v>
      </c>
      <c r="F34" s="50" t="str">
        <f>IF(卡牌数值表!X16="","",卡牌数值表!X16)</f>
        <v/>
      </c>
      <c r="G34" s="50" t="str">
        <f>IF(卡牌数值表!Y16="","",卡牌数值表!Y16)</f>
        <v/>
      </c>
      <c r="H34" s="50" t="str">
        <f>IF(卡牌数值表!Z16="","",卡牌数值表!Z16)</f>
        <v/>
      </c>
      <c r="I34" s="50" t="str">
        <f>IF(卡牌数值表!AA16="","",卡牌数值表!AA16)</f>
        <v/>
      </c>
      <c r="J34" s="50" t="str">
        <f>IF(卡牌数值表!AB16="","",卡牌数值表!AB16)</f>
        <v/>
      </c>
      <c r="K34" s="50" t="str">
        <f>IF(卡牌数值表!AC16="","",卡牌数值表!AC16)</f>
        <v/>
      </c>
      <c r="L34" s="44" t="str">
        <f>IF(卡牌数值表!T16=0,"",卡牌数值表!T16)</f>
        <v/>
      </c>
      <c r="M34" s="44" t="str">
        <f>IF(卡牌数值表!U16=0,"",卡牌数值表!U16)</f>
        <v/>
      </c>
      <c r="N34" s="59" t="b">
        <f>卡牌数值表!V16</f>
        <v>0</v>
      </c>
      <c r="O34" s="44"/>
      <c r="P34" s="44"/>
      <c r="Q34" s="44"/>
    </row>
    <row r="35" ht="15.6" spans="1:17">
      <c r="A35" s="44" t="str">
        <f>IF(卡牌数值表!D17=0,"",卡牌数值表!D17)</f>
        <v>##</v>
      </c>
      <c r="B35" s="44">
        <f>卡牌数值表!H17</f>
        <v>100221</v>
      </c>
      <c r="C35" s="45"/>
      <c r="D35" s="44" t="str">
        <f>卡牌数值表!I17</f>
        <v>SacrificeCollisionCreature</v>
      </c>
      <c r="E35" s="50">
        <f>IF(卡牌数值表!W17="","",卡牌数值表!W17)</f>
        <v>80</v>
      </c>
      <c r="F35" s="50" t="str">
        <f>IF(卡牌数值表!X17="","",卡牌数值表!X17)</f>
        <v/>
      </c>
      <c r="G35" s="50" t="str">
        <f>IF(卡牌数值表!Y17="","",卡牌数值表!Y17)</f>
        <v/>
      </c>
      <c r="H35" s="50" t="str">
        <f>IF(卡牌数值表!Z17="","",卡牌数值表!Z17)</f>
        <v/>
      </c>
      <c r="I35" s="50" t="str">
        <f>IF(卡牌数值表!AA17="","",卡牌数值表!AA17)</f>
        <v/>
      </c>
      <c r="J35" s="50" t="str">
        <f>IF(卡牌数值表!AB17="","",卡牌数值表!AB17)</f>
        <v/>
      </c>
      <c r="K35" s="50" t="str">
        <f>IF(卡牌数值表!AC17="","",卡牌数值表!AC17)</f>
        <v/>
      </c>
      <c r="L35" s="44" t="str">
        <f>IF(卡牌数值表!T17=0,"",卡牌数值表!T17)</f>
        <v/>
      </c>
      <c r="M35" s="44" t="str">
        <f>IF(卡牌数值表!U17=0,"",卡牌数值表!U17)</f>
        <v/>
      </c>
      <c r="N35" s="59" t="b">
        <f>卡牌数值表!V17</f>
        <v>0</v>
      </c>
      <c r="O35" s="44"/>
      <c r="P35" s="44"/>
      <c r="Q35" s="44"/>
    </row>
    <row r="36" ht="15.6" spans="1:17">
      <c r="A36" s="44" t="str">
        <f>IF(卡牌数值表!D18=0,"",卡牌数值表!D18)</f>
        <v/>
      </c>
      <c r="B36" s="44">
        <f>卡牌数值表!H18</f>
        <v>100231</v>
      </c>
      <c r="C36" s="45"/>
      <c r="D36" s="44" t="str">
        <f>卡牌数值表!I18</f>
        <v>SplitSelf</v>
      </c>
      <c r="E36" s="50">
        <f>IF(卡牌数值表!W18="","",卡牌数值表!W18)</f>
        <v>2</v>
      </c>
      <c r="F36" s="50" t="str">
        <f>IF(卡牌数值表!X18="","",卡牌数值表!X18)</f>
        <v/>
      </c>
      <c r="G36" s="50" t="str">
        <f>IF(卡牌数值表!Y18="","",卡牌数值表!Y18)</f>
        <v/>
      </c>
      <c r="H36" s="50" t="str">
        <f>IF(卡牌数值表!Z18="","",卡牌数值表!Z18)</f>
        <v/>
      </c>
      <c r="I36" s="50" t="str">
        <f>IF(卡牌数值表!AA18="","",卡牌数值表!AA18)</f>
        <v/>
      </c>
      <c r="J36" s="50" t="str">
        <f>IF(卡牌数值表!AB18="","",卡牌数值表!AB18)</f>
        <v/>
      </c>
      <c r="K36" s="50" t="str">
        <f>IF(卡牌数值表!AC18="","",卡牌数值表!AC18)</f>
        <v/>
      </c>
      <c r="L36" s="44" t="str">
        <f>IF(卡牌数值表!T18=0,"",卡牌数值表!T18)</f>
        <v/>
      </c>
      <c r="M36" s="44" t="str">
        <f>IF(卡牌数值表!U18=0,"",卡牌数值表!U18)</f>
        <v/>
      </c>
      <c r="N36" s="59" t="b">
        <f>卡牌数值表!V18</f>
        <v>0</v>
      </c>
      <c r="O36" s="44"/>
      <c r="P36" s="44"/>
      <c r="Q36" s="44"/>
    </row>
    <row r="37" ht="15.6" spans="1:17">
      <c r="A37" s="44" t="str">
        <f>IF(卡牌数值表!D19=0,"",卡牌数值表!D19)</f>
        <v/>
      </c>
      <c r="B37" s="44">
        <f>卡牌数值表!H19</f>
        <v>100241</v>
      </c>
      <c r="C37" s="45"/>
      <c r="D37" s="44" t="str">
        <f>卡牌数值表!I19</f>
        <v>GetMoreHandCard</v>
      </c>
      <c r="E37" s="50">
        <f>IF(卡牌数值表!W19="","",卡牌数值表!W19)</f>
        <v>30</v>
      </c>
      <c r="F37" s="50">
        <f>IF(卡牌数值表!X19="","",卡牌数值表!X19)</f>
        <v>1</v>
      </c>
      <c r="G37" s="50" t="str">
        <f>IF(卡牌数值表!Y19="","",卡牌数值表!Y19)</f>
        <v/>
      </c>
      <c r="H37" s="50" t="str">
        <f>IF(卡牌数值表!Z19="","",卡牌数值表!Z19)</f>
        <v/>
      </c>
      <c r="I37" s="50" t="str">
        <f>IF(卡牌数值表!AA19="","",卡牌数值表!AA19)</f>
        <v/>
      </c>
      <c r="J37" s="50" t="str">
        <f>IF(卡牌数值表!AB19="","",卡牌数值表!AB19)</f>
        <v/>
      </c>
      <c r="K37" s="50" t="str">
        <f>IF(卡牌数值表!AC19="","",卡牌数值表!AC19)</f>
        <v/>
      </c>
      <c r="L37" s="44" t="str">
        <f>IF(卡牌数值表!T19=0,"",卡牌数值表!T19)</f>
        <v/>
      </c>
      <c r="M37" s="44" t="str">
        <f>IF(卡牌数值表!U19=0,"",卡牌数值表!U19)</f>
        <v/>
      </c>
      <c r="N37" s="59" t="b">
        <f>卡牌数值表!V19</f>
        <v>0</v>
      </c>
      <c r="O37" s="44"/>
      <c r="P37" s="44"/>
      <c r="Q37" s="44"/>
    </row>
    <row r="38" ht="15.6" spans="1:17">
      <c r="A38" s="44" t="str">
        <f>IF(卡牌数值表!D20=0,"",卡牌数值表!D20)</f>
        <v/>
      </c>
      <c r="B38" s="44">
        <f>卡牌数值表!H20</f>
        <v>100251</v>
      </c>
      <c r="C38" s="45"/>
      <c r="D38" s="44" t="str">
        <f>卡牌数值表!I20</f>
        <v>AddEnergyWhenShootCard</v>
      </c>
      <c r="E38" s="50" t="str">
        <f>IF(卡牌数值表!W20="","",卡牌数值表!W20)</f>
        <v/>
      </c>
      <c r="F38" s="50" t="str">
        <f>IF(卡牌数值表!X20="","",卡牌数值表!X20)</f>
        <v/>
      </c>
      <c r="G38" s="50" t="str">
        <f>IF(卡牌数值表!Y20="","",卡牌数值表!Y20)</f>
        <v/>
      </c>
      <c r="H38" s="50" t="str">
        <f>IF(卡牌数值表!Z20="","",卡牌数值表!Z20)</f>
        <v/>
      </c>
      <c r="I38" s="50" t="str">
        <f>IF(卡牌数值表!AA20="","",卡牌数值表!AA20)</f>
        <v/>
      </c>
      <c r="J38" s="50" t="str">
        <f>IF(卡牌数值表!AB20="","",卡牌数值表!AB20)</f>
        <v/>
      </c>
      <c r="K38" s="50" t="str">
        <f>IF(卡牌数值表!AC20="","",卡牌数值表!AC20)</f>
        <v/>
      </c>
      <c r="L38" s="44" t="str">
        <f>IF(卡牌数值表!T20=0,"",卡牌数值表!T20)</f>
        <v/>
      </c>
      <c r="M38" s="44" t="str">
        <f>IF(卡牌数值表!U20=0,"",卡牌数值表!U20)</f>
        <v/>
      </c>
      <c r="N38" s="59" t="b">
        <f>卡牌数值表!V20</f>
        <v>0</v>
      </c>
      <c r="O38" s="44"/>
      <c r="P38" s="44"/>
      <c r="Q38" s="44"/>
    </row>
    <row r="39" ht="15.6" spans="1:17">
      <c r="A39" s="44" t="str">
        <f>IF(卡牌数值表!D21=0,"",卡牌数值表!D21)</f>
        <v/>
      </c>
      <c r="B39" s="44">
        <f>卡牌数值表!H21</f>
        <v>100261</v>
      </c>
      <c r="C39" s="45"/>
      <c r="D39" s="44" t="str">
        <f>卡牌数值表!I21</f>
        <v>CollisionHeroAddAttack</v>
      </c>
      <c r="E39" s="50">
        <f>IF(卡牌数值表!W21="","",卡牌数值表!W21)</f>
        <v>2</v>
      </c>
      <c r="F39" s="50">
        <f>IF(卡牌数值表!X21="","",卡牌数值表!X21)</f>
        <v>100</v>
      </c>
      <c r="G39" s="50" t="str">
        <f>IF(卡牌数值表!Y21="","",卡牌数值表!Y21)</f>
        <v/>
      </c>
      <c r="H39" s="50" t="str">
        <f>IF(卡牌数值表!Z21="","",卡牌数值表!Z21)</f>
        <v/>
      </c>
      <c r="I39" s="50" t="str">
        <f>IF(卡牌数值表!AA21="","",卡牌数值表!AA21)</f>
        <v/>
      </c>
      <c r="J39" s="50" t="str">
        <f>IF(卡牌数值表!AB21="","",卡牌数值表!AB21)</f>
        <v/>
      </c>
      <c r="K39" s="50" t="str">
        <f>IF(卡牌数值表!AC21="","",卡牌数值表!AC21)</f>
        <v/>
      </c>
      <c r="L39" s="44" t="str">
        <f>IF(卡牌数值表!T21=0,"",卡牌数值表!T21)</f>
        <v/>
      </c>
      <c r="M39" s="44" t="str">
        <f>IF(卡牌数值表!U21=0,"",卡牌数值表!U21)</f>
        <v/>
      </c>
      <c r="N39" s="59" t="b">
        <f>卡牌数值表!V21</f>
        <v>0</v>
      </c>
      <c r="O39" s="44"/>
      <c r="P39" s="44"/>
      <c r="Q39" s="44"/>
    </row>
    <row r="40" ht="15.6" spans="1:17">
      <c r="A40" s="44" t="str">
        <f>IF(卡牌数值表!D22=0,"",卡牌数值表!D22)</f>
        <v>##</v>
      </c>
      <c r="B40" s="44">
        <f>卡牌数值表!H22</f>
        <v>100271</v>
      </c>
      <c r="C40" s="45"/>
      <c r="D40" s="44" t="str">
        <f>卡牌数值表!I22</f>
        <v>AddBuffToHeroWhenAlive</v>
      </c>
      <c r="E40" s="50">
        <f>IF(卡牌数值表!W22="","",卡牌数值表!W22)</f>
        <v>40007</v>
      </c>
      <c r="F40" s="50">
        <f>IF(卡牌数值表!X22="","",卡牌数值表!X22)</f>
        <v>150</v>
      </c>
      <c r="G40" s="50" t="str">
        <f>IF(卡牌数值表!Y22="","",卡牌数值表!Y22)</f>
        <v/>
      </c>
      <c r="H40" s="50" t="str">
        <f>IF(卡牌数值表!Z22="","",卡牌数值表!Z22)</f>
        <v/>
      </c>
      <c r="I40" s="50" t="str">
        <f>IF(卡牌数值表!AA22="","",卡牌数值表!AA22)</f>
        <v/>
      </c>
      <c r="J40" s="50" t="str">
        <f>IF(卡牌数值表!AB22="","",卡牌数值表!AB22)</f>
        <v/>
      </c>
      <c r="K40" s="50" t="str">
        <f>IF(卡牌数值表!AC22="","",卡牌数值表!AC22)</f>
        <v/>
      </c>
      <c r="L40" s="44" t="str">
        <f>IF(卡牌数值表!T22=0,"",卡牌数值表!T22)</f>
        <v/>
      </c>
      <c r="M40" s="44" t="str">
        <f>IF(卡牌数值表!U22=0,"",卡牌数值表!U22)</f>
        <v/>
      </c>
      <c r="N40" s="59" t="b">
        <f>卡牌数值表!V22</f>
        <v>1</v>
      </c>
      <c r="O40" s="44"/>
      <c r="P40" s="44"/>
      <c r="Q40" s="44"/>
    </row>
    <row r="41" ht="15.6" spans="1:17">
      <c r="A41" s="44" t="str">
        <f>IF(卡牌数值表!D23=0,"",卡牌数值表!D23)</f>
        <v/>
      </c>
      <c r="B41" s="44">
        <f>卡牌数值表!H23</f>
        <v>100281</v>
      </c>
      <c r="C41" s="45"/>
      <c r="D41" s="44" t="str">
        <f>卡牌数值表!I23</f>
        <v>RebackHandCard</v>
      </c>
      <c r="E41" s="50">
        <f>IF(卡牌数值表!W23="","",卡牌数值表!W23)</f>
        <v>100</v>
      </c>
      <c r="F41" s="50">
        <f>IF(卡牌数值表!X23="","",卡牌数值表!X23)</f>
        <v>25</v>
      </c>
      <c r="G41" s="50" t="str">
        <f>IF(卡牌数值表!Y23="","",卡牌数值表!Y23)</f>
        <v/>
      </c>
      <c r="H41" s="50" t="str">
        <f>IF(卡牌数值表!Z23="","",卡牌数值表!Z23)</f>
        <v/>
      </c>
      <c r="I41" s="50" t="str">
        <f>IF(卡牌数值表!AA23="","",卡牌数值表!AA23)</f>
        <v/>
      </c>
      <c r="J41" s="50" t="str">
        <f>IF(卡牌数值表!AB23="","",卡牌数值表!AB23)</f>
        <v/>
      </c>
      <c r="K41" s="50" t="str">
        <f>IF(卡牌数值表!AC23="","",卡牌数值表!AC23)</f>
        <v/>
      </c>
      <c r="L41" s="44" t="str">
        <f>IF(卡牌数值表!T23=0,"",卡牌数值表!T23)</f>
        <v/>
      </c>
      <c r="M41" s="44" t="str">
        <f>IF(卡牌数值表!U23=0,"",卡牌数值表!U23)</f>
        <v/>
      </c>
      <c r="N41" s="59" t="b">
        <f>卡牌数值表!V23</f>
        <v>0</v>
      </c>
      <c r="O41" s="44"/>
      <c r="P41" s="44"/>
      <c r="Q41" s="44"/>
    </row>
    <row r="42" ht="15.6" spans="1:17">
      <c r="A42" s="44" t="str">
        <f>IF(卡牌数值表!D24=0,"",卡牌数值表!D24)</f>
        <v/>
      </c>
      <c r="B42" s="44">
        <f>卡牌数值表!H24</f>
        <v>100291</v>
      </c>
      <c r="C42" s="45"/>
      <c r="D42" s="44" t="str">
        <f>卡牌数值表!I24</f>
        <v>AuntTowel</v>
      </c>
      <c r="E42" s="50">
        <f>IF(卡牌数值表!W24="","",卡牌数值表!W24)</f>
        <v>50</v>
      </c>
      <c r="F42" s="50" t="str">
        <f>IF(卡牌数值表!X24="","",卡牌数值表!X24)</f>
        <v/>
      </c>
      <c r="G42" s="50" t="str">
        <f>IF(卡牌数值表!Y24="","",卡牌数值表!Y24)</f>
        <v/>
      </c>
      <c r="H42" s="50" t="str">
        <f>IF(卡牌数值表!Z24="","",卡牌数值表!Z24)</f>
        <v/>
      </c>
      <c r="I42" s="50" t="str">
        <f>IF(卡牌数值表!AA24="","",卡牌数值表!AA24)</f>
        <v/>
      </c>
      <c r="J42" s="50" t="str">
        <f>IF(卡牌数值表!AB24="","",卡牌数值表!AB24)</f>
        <v/>
      </c>
      <c r="K42" s="50" t="str">
        <f>IF(卡牌数值表!AC24="","",卡牌数值表!AC24)</f>
        <v/>
      </c>
      <c r="L42" s="44" t="str">
        <f>IF(卡牌数值表!T24=0,"",卡牌数值表!T24)</f>
        <v>Times</v>
      </c>
      <c r="M42" s="44">
        <f>IF(卡牌数值表!U24=0,"",卡牌数值表!U24)</f>
        <v>1</v>
      </c>
      <c r="N42" s="59" t="b">
        <f>卡牌数值表!V24</f>
        <v>1</v>
      </c>
      <c r="O42" s="44"/>
      <c r="P42" s="44"/>
      <c r="Q42" s="44"/>
    </row>
    <row r="43" ht="15.6" spans="1:17">
      <c r="A43" s="44" t="str">
        <f>IF(卡牌数值表!D25=0,"",卡牌数值表!D25)</f>
        <v/>
      </c>
      <c r="B43" s="44">
        <f>卡牌数值表!H25</f>
        <v>100301</v>
      </c>
      <c r="C43" s="45"/>
      <c r="D43" s="44" t="str">
        <f>卡牌数值表!I25</f>
        <v>CauseDamageAccordOurActorNumAtRoundOver</v>
      </c>
      <c r="E43" s="50">
        <f>IF(卡牌数值表!W25="","",卡牌数值表!W25)</f>
        <v>6</v>
      </c>
      <c r="F43" s="50" t="str">
        <f>IF(卡牌数值表!X25="","",卡牌数值表!X25)</f>
        <v/>
      </c>
      <c r="G43" s="50" t="str">
        <f>IF(卡牌数值表!Y25="","",卡牌数值表!Y25)</f>
        <v/>
      </c>
      <c r="H43" s="50" t="str">
        <f>IF(卡牌数值表!Z25="","",卡牌数值表!Z25)</f>
        <v/>
      </c>
      <c r="I43" s="50" t="str">
        <f>IF(卡牌数值表!AA25="","",卡牌数值表!AA25)</f>
        <v/>
      </c>
      <c r="J43" s="50" t="str">
        <f>IF(卡牌数值表!AB25="","",卡牌数值表!AB25)</f>
        <v/>
      </c>
      <c r="K43" s="50" t="str">
        <f>IF(卡牌数值表!AC25="","",卡牌数值表!AC25)</f>
        <v/>
      </c>
      <c r="L43" s="44" t="str">
        <f>IF(卡牌数值表!T25=0,"",卡牌数值表!T25)</f>
        <v/>
      </c>
      <c r="M43" s="44" t="str">
        <f>IF(卡牌数值表!U25=0,"",卡牌数值表!U25)</f>
        <v/>
      </c>
      <c r="N43" s="59" t="b">
        <f>卡牌数值表!V25</f>
        <v>0</v>
      </c>
      <c r="O43" s="44"/>
      <c r="P43" s="44"/>
      <c r="Q43" s="44"/>
    </row>
    <row r="44" ht="15.6" spans="1:17">
      <c r="A44" s="44" t="str">
        <f>IF(卡牌数值表!D26=0,"",卡牌数值表!D26)</f>
        <v/>
      </c>
      <c r="B44" s="44">
        <f>卡牌数值表!H26</f>
        <v>100311</v>
      </c>
      <c r="C44" s="45"/>
      <c r="D44" s="44" t="str">
        <f>卡牌数值表!I26</f>
        <v>Syringe</v>
      </c>
      <c r="E44" s="50">
        <f>IF(卡牌数值表!W26="","",卡牌数值表!W26)</f>
        <v>10</v>
      </c>
      <c r="F44" s="50">
        <f>IF(卡牌数值表!X26="","",卡牌数值表!X26)</f>
        <v>10</v>
      </c>
      <c r="G44" s="50" t="str">
        <f>IF(卡牌数值表!Y26="","",卡牌数值表!Y26)</f>
        <v/>
      </c>
      <c r="H44" s="50" t="str">
        <f>IF(卡牌数值表!Z26="","",卡牌数值表!Z26)</f>
        <v/>
      </c>
      <c r="I44" s="50" t="str">
        <f>IF(卡牌数值表!AA26="","",卡牌数值表!AA26)</f>
        <v/>
      </c>
      <c r="J44" s="50" t="str">
        <f>IF(卡牌数值表!AB26="","",卡牌数值表!AB26)</f>
        <v/>
      </c>
      <c r="K44" s="50" t="str">
        <f>IF(卡牌数值表!AC26="","",卡牌数值表!AC26)</f>
        <v/>
      </c>
      <c r="L44" s="44" t="str">
        <f>IF(卡牌数值表!T26=0,"",卡牌数值表!T26)</f>
        <v>Times</v>
      </c>
      <c r="M44" s="44">
        <f>IF(卡牌数值表!U26=0,"",卡牌数值表!U26)</f>
        <v>1</v>
      </c>
      <c r="N44" s="59" t="b">
        <f>卡牌数值表!V26</f>
        <v>0</v>
      </c>
      <c r="O44" s="44"/>
      <c r="P44" s="44"/>
      <c r="Q44" s="44"/>
    </row>
    <row r="45" ht="15.6" spans="1:17">
      <c r="A45" s="44" t="str">
        <f>IF(卡牌数值表!D27=0,"",卡牌数值表!D27)</f>
        <v>##</v>
      </c>
      <c r="B45" s="44">
        <f>卡牌数值表!H27</f>
        <v>100321</v>
      </c>
      <c r="C45" s="45"/>
      <c r="D45" s="44" t="str">
        <f>卡牌数值表!I27</f>
        <v>CollisionRetinueAddForceOnce</v>
      </c>
      <c r="E45" s="50">
        <f>IF(卡牌数值表!W27="","",卡牌数值表!W27)</f>
        <v>8</v>
      </c>
      <c r="F45" s="50" t="str">
        <f>IF(卡牌数值表!X27="","",卡牌数值表!X27)</f>
        <v/>
      </c>
      <c r="G45" s="50" t="str">
        <f>IF(卡牌数值表!Y27="","",卡牌数值表!Y27)</f>
        <v/>
      </c>
      <c r="H45" s="50" t="str">
        <f>IF(卡牌数值表!Z27="","",卡牌数值表!Z27)</f>
        <v/>
      </c>
      <c r="I45" s="50" t="str">
        <f>IF(卡牌数值表!AA27="","",卡牌数值表!AA27)</f>
        <v/>
      </c>
      <c r="J45" s="50" t="str">
        <f>IF(卡牌数值表!AB27="","",卡牌数值表!AB27)</f>
        <v/>
      </c>
      <c r="K45" s="50" t="str">
        <f>IF(卡牌数值表!AC27="","",卡牌数值表!AC27)</f>
        <v/>
      </c>
      <c r="L45" s="44" t="str">
        <f>IF(卡牌数值表!T27=0,"",卡牌数值表!T27)</f>
        <v>Times</v>
      </c>
      <c r="M45" s="44">
        <f>IF(卡牌数值表!U27=0,"",卡牌数值表!U27)</f>
        <v>1</v>
      </c>
      <c r="N45" s="59" t="b">
        <f>卡牌数值表!V27</f>
        <v>0</v>
      </c>
      <c r="O45" s="44"/>
      <c r="P45" s="44"/>
      <c r="Q45" s="44"/>
    </row>
    <row r="46" ht="15.6" spans="1:17">
      <c r="A46" s="44" t="str">
        <f>IF(卡牌数值表!D28=0,"",卡牌数值表!D28)</f>
        <v/>
      </c>
      <c r="B46" s="44">
        <f>卡牌数值表!H28</f>
        <v>100331</v>
      </c>
      <c r="C46" s="45"/>
      <c r="D46" s="44" t="str">
        <f>卡牌数值表!I28</f>
        <v>FireSelfButImmunityDamage</v>
      </c>
      <c r="E46" s="50">
        <f>IF(卡牌数值表!W28="","",卡牌数值表!W28)</f>
        <v>16</v>
      </c>
      <c r="F46" s="50" t="str">
        <f>IF(卡牌数值表!X28="","",卡牌数值表!X28)</f>
        <v/>
      </c>
      <c r="G46" s="50" t="str">
        <f>IF(卡牌数值表!Y28="","",卡牌数值表!Y28)</f>
        <v/>
      </c>
      <c r="H46" s="50" t="str">
        <f>IF(卡牌数值表!Z28="","",卡牌数值表!Z28)</f>
        <v/>
      </c>
      <c r="I46" s="50" t="str">
        <f>IF(卡牌数值表!AA28="","",卡牌数值表!AA28)</f>
        <v/>
      </c>
      <c r="J46" s="50" t="str">
        <f>IF(卡牌数值表!AB28="","",卡牌数值表!AB28)</f>
        <v/>
      </c>
      <c r="K46" s="50" t="str">
        <f>IF(卡牌数值表!AC28="","",卡牌数值表!AC28)</f>
        <v/>
      </c>
      <c r="L46" s="44" t="str">
        <f>IF(卡牌数值表!T28=0,"",卡牌数值表!T28)</f>
        <v>Times</v>
      </c>
      <c r="M46" s="44">
        <f>IF(卡牌数值表!U28=0,"",卡牌数值表!U28)</f>
        <v>1</v>
      </c>
      <c r="N46" s="59" t="b">
        <f>卡牌数值表!V28</f>
        <v>1</v>
      </c>
      <c r="O46" s="44"/>
      <c r="P46" s="44"/>
      <c r="Q46" s="44"/>
    </row>
    <row r="47" ht="15.6" spans="1:17">
      <c r="A47" s="44" t="str">
        <f>IF(卡牌数值表!D29=0,"",卡牌数值表!D29)</f>
        <v/>
      </c>
      <c r="B47" s="44">
        <f>卡牌数值表!H29</f>
        <v>100341</v>
      </c>
      <c r="C47" s="45"/>
      <c r="D47" s="44" t="str">
        <f>卡牌数值表!I29</f>
        <v>CollisionAddBuffToOthers</v>
      </c>
      <c r="E47" s="50">
        <f>IF(卡牌数值表!W29="","",卡牌数值表!W29)</f>
        <v>40005</v>
      </c>
      <c r="F47" s="50">
        <f>IF(卡牌数值表!X29="","",卡牌数值表!X29)</f>
        <v>4</v>
      </c>
      <c r="G47" s="50" t="str">
        <f>IF(卡牌数值表!Y29="","",卡牌数值表!Y29)</f>
        <v/>
      </c>
      <c r="H47" s="50" t="str">
        <f>IF(卡牌数值表!Z29="","",卡牌数值表!Z29)</f>
        <v/>
      </c>
      <c r="I47" s="50" t="str">
        <f>IF(卡牌数值表!AA29="","",卡牌数值表!AA29)</f>
        <v/>
      </c>
      <c r="J47" s="50" t="str">
        <f>IF(卡牌数值表!AB29="","",卡牌数值表!AB29)</f>
        <v/>
      </c>
      <c r="K47" s="50" t="str">
        <f>IF(卡牌数值表!AC29="","",卡牌数值表!AC29)</f>
        <v/>
      </c>
      <c r="L47" s="44" t="str">
        <f>IF(卡牌数值表!T29=0,"",卡牌数值表!T29)</f>
        <v/>
      </c>
      <c r="M47" s="44" t="str">
        <f>IF(卡牌数值表!U29=0,"",卡牌数值表!U29)</f>
        <v/>
      </c>
      <c r="N47" s="59" t="b">
        <f>卡牌数值表!V29</f>
        <v>1</v>
      </c>
      <c r="O47" s="44"/>
      <c r="P47" s="44"/>
      <c r="Q47" s="44"/>
    </row>
    <row r="48" ht="15.6" spans="1:17">
      <c r="A48" s="44" t="str">
        <f>IF(卡牌数值表!D30=0,"",卡牌数值表!D30)</f>
        <v/>
      </c>
      <c r="B48" s="44">
        <f>卡牌数值表!H30</f>
        <v>100351</v>
      </c>
      <c r="C48" s="45"/>
      <c r="D48" s="44" t="str">
        <f>卡牌数值表!I30</f>
        <v/>
      </c>
      <c r="E48" s="50" t="str">
        <f>IF(卡牌数值表!W30="","",卡牌数值表!W30)</f>
        <v/>
      </c>
      <c r="F48" s="50" t="str">
        <f>IF(卡牌数值表!X30="","",卡牌数值表!X30)</f>
        <v/>
      </c>
      <c r="G48" s="50" t="str">
        <f>IF(卡牌数值表!Y30="","",卡牌数值表!Y30)</f>
        <v/>
      </c>
      <c r="H48" s="50" t="str">
        <f>IF(卡牌数值表!Z30="","",卡牌数值表!Z30)</f>
        <v/>
      </c>
      <c r="I48" s="50" t="str">
        <f>IF(卡牌数值表!AA30="","",卡牌数值表!AA30)</f>
        <v/>
      </c>
      <c r="J48" s="50" t="str">
        <f>IF(卡牌数值表!AB30="","",卡牌数值表!AB30)</f>
        <v/>
      </c>
      <c r="K48" s="50" t="str">
        <f>IF(卡牌数值表!AC30="","",卡牌数值表!AC30)</f>
        <v/>
      </c>
      <c r="L48" s="44" t="str">
        <f>IF(卡牌数值表!T30=0,"",卡牌数值表!T30)</f>
        <v/>
      </c>
      <c r="M48" s="44" t="str">
        <f>IF(卡牌数值表!U30=0,"",卡牌数值表!U30)</f>
        <v/>
      </c>
      <c r="N48" s="59" t="b">
        <f>卡牌数值表!V30</f>
        <v>0</v>
      </c>
      <c r="O48" s="44"/>
      <c r="P48" s="44"/>
      <c r="Q48" s="44"/>
    </row>
    <row r="49" ht="15.6" spans="1:17">
      <c r="A49" s="44" t="str">
        <f>IF(卡牌数值表!D31=0,"",卡牌数值表!D31)</f>
        <v/>
      </c>
      <c r="B49" s="44">
        <f>卡牌数值表!H31</f>
        <v>100361</v>
      </c>
      <c r="C49" s="45"/>
      <c r="D49" s="44" t="str">
        <f>卡牌数值表!I31</f>
        <v/>
      </c>
      <c r="E49" s="50" t="str">
        <f>IF(卡牌数值表!W31="","",卡牌数值表!W31)</f>
        <v/>
      </c>
      <c r="F49" s="50" t="str">
        <f>IF(卡牌数值表!X31="","",卡牌数值表!X31)</f>
        <v/>
      </c>
      <c r="G49" s="50" t="str">
        <f>IF(卡牌数值表!Y31="","",卡牌数值表!Y31)</f>
        <v/>
      </c>
      <c r="H49" s="50" t="str">
        <f>IF(卡牌数值表!Z31="","",卡牌数值表!Z31)</f>
        <v/>
      </c>
      <c r="I49" s="50" t="str">
        <f>IF(卡牌数值表!AA31="","",卡牌数值表!AA31)</f>
        <v/>
      </c>
      <c r="J49" s="50" t="str">
        <f>IF(卡牌数值表!AB31="","",卡牌数值表!AB31)</f>
        <v/>
      </c>
      <c r="K49" s="50" t="str">
        <f>IF(卡牌数值表!AC31="","",卡牌数值表!AC31)</f>
        <v/>
      </c>
      <c r="L49" s="44" t="str">
        <f>IF(卡牌数值表!T31=0,"",卡牌数值表!T31)</f>
        <v/>
      </c>
      <c r="M49" s="44" t="str">
        <f>IF(卡牌数值表!U31=0,"",卡牌数值表!U31)</f>
        <v/>
      </c>
      <c r="N49" s="59" t="b">
        <f>卡牌数值表!V31</f>
        <v>0</v>
      </c>
      <c r="O49" s="44"/>
      <c r="P49" s="44"/>
      <c r="Q49" s="44"/>
    </row>
    <row r="50" ht="15.6" spans="1:17">
      <c r="A50" s="44" t="str">
        <f>IF(卡牌数值表!D32=0,"",卡牌数值表!D32)</f>
        <v/>
      </c>
      <c r="B50" s="44">
        <f>卡牌数值表!H32</f>
        <v>100371</v>
      </c>
      <c r="C50" s="45"/>
      <c r="D50" s="44" t="str">
        <f>卡牌数值表!I32</f>
        <v/>
      </c>
      <c r="E50" s="50" t="str">
        <f>IF(卡牌数值表!W32="","",卡牌数值表!W32)</f>
        <v/>
      </c>
      <c r="F50" s="50" t="str">
        <f>IF(卡牌数值表!X32="","",卡牌数值表!X32)</f>
        <v/>
      </c>
      <c r="G50" s="50" t="str">
        <f>IF(卡牌数值表!Y32="","",卡牌数值表!Y32)</f>
        <v/>
      </c>
      <c r="H50" s="50" t="str">
        <f>IF(卡牌数值表!Z32="","",卡牌数值表!Z32)</f>
        <v/>
      </c>
      <c r="I50" s="50" t="str">
        <f>IF(卡牌数值表!AA32="","",卡牌数值表!AA32)</f>
        <v/>
      </c>
      <c r="J50" s="50" t="str">
        <f>IF(卡牌数值表!AB32="","",卡牌数值表!AB32)</f>
        <v/>
      </c>
      <c r="K50" s="50" t="str">
        <f>IF(卡牌数值表!AC32="","",卡牌数值表!AC32)</f>
        <v/>
      </c>
      <c r="L50" s="44" t="str">
        <f>IF(卡牌数值表!T32=0,"",卡牌数值表!T32)</f>
        <v/>
      </c>
      <c r="M50" s="44" t="str">
        <f>IF(卡牌数值表!U32=0,"",卡牌数值表!U32)</f>
        <v/>
      </c>
      <c r="N50" s="59" t="b">
        <f>卡牌数值表!V32</f>
        <v>0</v>
      </c>
      <c r="O50" s="44"/>
      <c r="P50" s="44"/>
      <c r="Q50" s="44"/>
    </row>
    <row r="51" ht="15.6" spans="1:17">
      <c r="A51" s="44" t="str">
        <f>IF(卡牌数值表!D33=0,"",卡牌数值表!D33)</f>
        <v>##</v>
      </c>
      <c r="B51" s="44">
        <f>卡牌数值表!H33</f>
        <v>100381</v>
      </c>
      <c r="C51" s="45"/>
      <c r="D51" s="44" t="str">
        <f>卡牌数值表!I33</f>
        <v/>
      </c>
      <c r="E51" s="50" t="str">
        <f>IF(卡牌数值表!W33="","",卡牌数值表!W33)</f>
        <v/>
      </c>
      <c r="F51" s="50" t="str">
        <f>IF(卡牌数值表!X33="","",卡牌数值表!X33)</f>
        <v/>
      </c>
      <c r="G51" s="50" t="str">
        <f>IF(卡牌数值表!Y33="","",卡牌数值表!Y33)</f>
        <v/>
      </c>
      <c r="H51" s="50" t="str">
        <f>IF(卡牌数值表!Z33="","",卡牌数值表!Z33)</f>
        <v/>
      </c>
      <c r="I51" s="50" t="str">
        <f>IF(卡牌数值表!AA33="","",卡牌数值表!AA33)</f>
        <v/>
      </c>
      <c r="J51" s="50" t="str">
        <f>IF(卡牌数值表!AB33="","",卡牌数值表!AB33)</f>
        <v/>
      </c>
      <c r="K51" s="50" t="str">
        <f>IF(卡牌数值表!AC33="","",卡牌数值表!AC33)</f>
        <v/>
      </c>
      <c r="L51" s="44" t="str">
        <f>IF(卡牌数值表!T33=0,"",卡牌数值表!T33)</f>
        <v/>
      </c>
      <c r="M51" s="44" t="str">
        <f>IF(卡牌数值表!U33=0,"",卡牌数值表!U33)</f>
        <v/>
      </c>
      <c r="N51" s="59" t="b">
        <f>卡牌数值表!V33</f>
        <v>0</v>
      </c>
      <c r="O51" s="44"/>
      <c r="P51" s="44"/>
      <c r="Q51" s="44"/>
    </row>
    <row r="52" ht="15.6" spans="1:17">
      <c r="A52" s="44" t="str">
        <f>IF(卡牌数值表!D34=0,"",卡牌数值表!D34)</f>
        <v/>
      </c>
      <c r="B52" s="44">
        <f>卡牌数值表!H34</f>
        <v>100391</v>
      </c>
      <c r="C52" s="45"/>
      <c r="D52" s="44" t="str">
        <f>卡牌数值表!I34</f>
        <v/>
      </c>
      <c r="E52" s="50" t="str">
        <f>IF(卡牌数值表!W34="","",卡牌数值表!W34)</f>
        <v/>
      </c>
      <c r="F52" s="50" t="str">
        <f>IF(卡牌数值表!X34="","",卡牌数值表!X34)</f>
        <v/>
      </c>
      <c r="G52" s="50" t="str">
        <f>IF(卡牌数值表!Y34="","",卡牌数值表!Y34)</f>
        <v/>
      </c>
      <c r="H52" s="50" t="str">
        <f>IF(卡牌数值表!Z34="","",卡牌数值表!Z34)</f>
        <v/>
      </c>
      <c r="I52" s="50" t="str">
        <f>IF(卡牌数值表!AA34="","",卡牌数值表!AA34)</f>
        <v/>
      </c>
      <c r="J52" s="50" t="str">
        <f>IF(卡牌数值表!AB34="","",卡牌数值表!AB34)</f>
        <v/>
      </c>
      <c r="K52" s="50" t="str">
        <f>IF(卡牌数值表!AC34="","",卡牌数值表!AC34)</f>
        <v/>
      </c>
      <c r="L52" s="44" t="str">
        <f>IF(卡牌数值表!T34=0,"",卡牌数值表!T34)</f>
        <v/>
      </c>
      <c r="M52" s="44" t="str">
        <f>IF(卡牌数值表!U34=0,"",卡牌数值表!U34)</f>
        <v/>
      </c>
      <c r="N52" s="59" t="b">
        <f>卡牌数值表!V34</f>
        <v>0</v>
      </c>
      <c r="O52" s="44"/>
      <c r="P52" s="44"/>
      <c r="Q52" s="44"/>
    </row>
    <row r="53" ht="15.6" spans="1:17">
      <c r="A53" s="44" t="str">
        <f>IF(卡牌数值表!D35=0,"",卡牌数值表!D35)</f>
        <v>##</v>
      </c>
      <c r="B53" s="44">
        <f>卡牌数值表!H35</f>
        <v>100401</v>
      </c>
      <c r="C53" s="45"/>
      <c r="D53" s="44" t="str">
        <f>卡牌数值表!I35</f>
        <v/>
      </c>
      <c r="E53" s="50" t="str">
        <f>IF(卡牌数值表!W35="","",卡牌数值表!W35)</f>
        <v/>
      </c>
      <c r="F53" s="50" t="str">
        <f>IF(卡牌数值表!X35="","",卡牌数值表!X35)</f>
        <v/>
      </c>
      <c r="G53" s="50" t="str">
        <f>IF(卡牌数值表!Y35="","",卡牌数值表!Y35)</f>
        <v/>
      </c>
      <c r="H53" s="50" t="str">
        <f>IF(卡牌数值表!Z35="","",卡牌数值表!Z35)</f>
        <v/>
      </c>
      <c r="I53" s="50" t="str">
        <f>IF(卡牌数值表!AA35="","",卡牌数值表!AA35)</f>
        <v/>
      </c>
      <c r="J53" s="50" t="str">
        <f>IF(卡牌数值表!AB35="","",卡牌数值表!AB35)</f>
        <v/>
      </c>
      <c r="K53" s="50" t="str">
        <f>IF(卡牌数值表!AC35="","",卡牌数值表!AC35)</f>
        <v/>
      </c>
      <c r="L53" s="44" t="str">
        <f>IF(卡牌数值表!T35=0,"",卡牌数值表!T35)</f>
        <v/>
      </c>
      <c r="M53" s="44" t="str">
        <f>IF(卡牌数值表!U35=0,"",卡牌数值表!U35)</f>
        <v/>
      </c>
      <c r="N53" s="59" t="b">
        <f>卡牌数值表!V35</f>
        <v>0</v>
      </c>
      <c r="O53" s="44"/>
      <c r="P53" s="44"/>
      <c r="Q53" s="44"/>
    </row>
    <row r="54" ht="15.6" spans="1:17">
      <c r="A54" s="44" t="str">
        <f>IF(卡牌数值表!D36=0,"",卡牌数值表!D36)</f>
        <v>##</v>
      </c>
      <c r="B54" s="44">
        <f>卡牌数值表!H36</f>
        <v>100411</v>
      </c>
      <c r="C54" s="45"/>
      <c r="D54" s="44" t="str">
        <f>卡牌数值表!I36</f>
        <v>ReduceSelfFriction</v>
      </c>
      <c r="E54" s="50">
        <f>IF(卡牌数值表!W36="","",卡牌数值表!W36)</f>
        <v>20</v>
      </c>
      <c r="F54" s="50" t="str">
        <f>IF(卡牌数值表!X36="","",卡牌数值表!X36)</f>
        <v/>
      </c>
      <c r="G54" s="50" t="str">
        <f>IF(卡牌数值表!Y36="","",卡牌数值表!Y36)</f>
        <v/>
      </c>
      <c r="H54" s="50" t="str">
        <f>IF(卡牌数值表!Z36="","",卡牌数值表!Z36)</f>
        <v/>
      </c>
      <c r="I54" s="50" t="str">
        <f>IF(卡牌数值表!AA36="","",卡牌数值表!AA36)</f>
        <v/>
      </c>
      <c r="J54" s="50" t="str">
        <f>IF(卡牌数值表!AB36="","",卡牌数值表!AB36)</f>
        <v/>
      </c>
      <c r="K54" s="50" t="str">
        <f>IF(卡牌数值表!AC36="","",卡牌数值表!AC36)</f>
        <v/>
      </c>
      <c r="L54" s="44" t="str">
        <f>IF(卡牌数值表!T36=0,"",卡牌数值表!T36)</f>
        <v>Times</v>
      </c>
      <c r="M54" s="44">
        <f>IF(卡牌数值表!U36=0,"",卡牌数值表!U36)</f>
        <v>1</v>
      </c>
      <c r="N54" s="59" t="b">
        <f>卡牌数值表!V36</f>
        <v>0</v>
      </c>
      <c r="O54" s="44"/>
      <c r="P54" s="44"/>
      <c r="Q54" s="44"/>
    </row>
    <row r="55" ht="15.6" spans="1:17">
      <c r="A55" s="44" t="str">
        <f>IF(卡牌数值表!D37=0,"",卡牌数值表!D37)</f>
        <v/>
      </c>
      <c r="B55" s="44">
        <f>卡牌数值表!H37</f>
        <v>100421</v>
      </c>
      <c r="C55" s="45"/>
      <c r="D55" s="44" t="str">
        <f>卡牌数值表!I37</f>
        <v>AddAttackEachRound</v>
      </c>
      <c r="E55" s="50">
        <f>IF(卡牌数值表!W37="","",卡牌数值表!W37)</f>
        <v>50</v>
      </c>
      <c r="F55" s="50">
        <f>IF(卡牌数值表!X37="","",卡牌数值表!X37)</f>
        <v>200</v>
      </c>
      <c r="G55" s="50" t="str">
        <f>IF(卡牌数值表!Y37="","",卡牌数值表!Y37)</f>
        <v/>
      </c>
      <c r="H55" s="50" t="str">
        <f>IF(卡牌数值表!Z37="","",卡牌数值表!Z37)</f>
        <v/>
      </c>
      <c r="I55" s="50" t="str">
        <f>IF(卡牌数值表!AA37="","",卡牌数值表!AA37)</f>
        <v/>
      </c>
      <c r="J55" s="50" t="str">
        <f>IF(卡牌数值表!AB37="","",卡牌数值表!AB37)</f>
        <v/>
      </c>
      <c r="K55" s="50" t="str">
        <f>IF(卡牌数值表!AC37="","",卡牌数值表!AC37)</f>
        <v/>
      </c>
      <c r="L55" s="44" t="str">
        <f>IF(卡牌数值表!T37=0,"",卡牌数值表!T37)</f>
        <v/>
      </c>
      <c r="M55" s="44" t="str">
        <f>IF(卡牌数值表!U37=0,"",卡牌数值表!U37)</f>
        <v/>
      </c>
      <c r="N55" s="59" t="b">
        <f>卡牌数值表!V37</f>
        <v>0</v>
      </c>
      <c r="O55" s="44"/>
      <c r="P55" s="44"/>
      <c r="Q55" s="44"/>
    </row>
    <row r="56" ht="15.6" spans="1:17">
      <c r="A56" s="44" t="str">
        <f>IF(卡牌数值表!D38=0,"",卡牌数值表!D38)</f>
        <v/>
      </c>
      <c r="B56" s="44">
        <f>卡牌数值表!H38</f>
        <v>100431</v>
      </c>
      <c r="C56" s="45"/>
      <c r="D56" s="44" t="str">
        <f>卡牌数值表!I38</f>
        <v>AddHpEachRound</v>
      </c>
      <c r="E56" s="50">
        <f>IF(卡牌数值表!W38="","",卡牌数值表!W38)</f>
        <v>4</v>
      </c>
      <c r="F56" s="50">
        <f>IF(卡牌数值表!X38="","",卡牌数值表!X38)</f>
        <v>8</v>
      </c>
      <c r="G56" s="50" t="str">
        <f>IF(卡牌数值表!Y38="","",卡牌数值表!Y38)</f>
        <v/>
      </c>
      <c r="H56" s="50" t="str">
        <f>IF(卡牌数值表!Z38="","",卡牌数值表!Z38)</f>
        <v/>
      </c>
      <c r="I56" s="50" t="str">
        <f>IF(卡牌数值表!AA38="","",卡牌数值表!AA38)</f>
        <v/>
      </c>
      <c r="J56" s="50" t="str">
        <f>IF(卡牌数值表!AB38="","",卡牌数值表!AB38)</f>
        <v/>
      </c>
      <c r="K56" s="50" t="str">
        <f>IF(卡牌数值表!AC38="","",卡牌数值表!AC38)</f>
        <v/>
      </c>
      <c r="L56" s="44" t="str">
        <f>IF(卡牌数值表!T38=0,"",卡牌数值表!T38)</f>
        <v/>
      </c>
      <c r="M56" s="44" t="str">
        <f>IF(卡牌数值表!U38=0,"",卡牌数值表!U38)</f>
        <v/>
      </c>
      <c r="N56" s="59" t="b">
        <f>卡牌数值表!V38</f>
        <v>0</v>
      </c>
      <c r="O56" s="44"/>
      <c r="P56" s="44"/>
      <c r="Q56" s="44"/>
    </row>
    <row r="57" ht="15.6" spans="1:17">
      <c r="A57" s="44" t="str">
        <f>IF(卡牌数值表!D39=0,"",卡牌数值表!D39)</f>
        <v/>
      </c>
      <c r="B57" s="44">
        <f>卡牌数值表!H39</f>
        <v>100441</v>
      </c>
      <c r="C57" s="45"/>
      <c r="D57" s="44" t="str">
        <f>卡牌数值表!I39</f>
        <v>FireTerrainWhenMove</v>
      </c>
      <c r="E57" s="50">
        <f>IF(卡牌数值表!W39="","",卡牌数值表!W39)</f>
        <v>8</v>
      </c>
      <c r="F57" s="50" t="str">
        <f>IF(卡牌数值表!X39="","",卡牌数值表!X39)</f>
        <v/>
      </c>
      <c r="G57" s="50" t="str">
        <f>IF(卡牌数值表!Y39="","",卡牌数值表!Y39)</f>
        <v/>
      </c>
      <c r="H57" s="50" t="str">
        <f>IF(卡牌数值表!Z39="","",卡牌数值表!Z39)</f>
        <v/>
      </c>
      <c r="I57" s="50" t="str">
        <f>IF(卡牌数值表!AA39="","",卡牌数值表!AA39)</f>
        <v/>
      </c>
      <c r="J57" s="50" t="str">
        <f>IF(卡牌数值表!AB39="","",卡牌数值表!AB39)</f>
        <v/>
      </c>
      <c r="K57" s="50" t="str">
        <f>IF(卡牌数值表!AC39="","",卡牌数值表!AC39)</f>
        <v/>
      </c>
      <c r="L57" s="44" t="str">
        <f>IF(卡牌数值表!T39=0,"",卡牌数值表!T39)</f>
        <v/>
      </c>
      <c r="M57" s="44" t="str">
        <f>IF(卡牌数值表!U39=0,"",卡牌数值表!U39)</f>
        <v/>
      </c>
      <c r="N57" s="59" t="b">
        <f>卡牌数值表!V39</f>
        <v>0</v>
      </c>
      <c r="O57" s="44"/>
      <c r="P57" s="44"/>
      <c r="Q57" s="44"/>
    </row>
    <row r="58" ht="15.6" spans="1:17">
      <c r="A58" s="44" t="str">
        <f>IF(卡牌数值表!D40=0,"",卡牌数值表!D40)</f>
        <v/>
      </c>
      <c r="B58" s="44">
        <f>卡牌数值表!H40</f>
        <v>100451</v>
      </c>
      <c r="C58" s="45"/>
      <c r="D58" s="44" t="str">
        <f>卡牌数值表!I40</f>
        <v>ShareDamageForHero</v>
      </c>
      <c r="E58" s="50">
        <f>IF(卡牌数值表!W40="","",卡牌数值表!W40)</f>
        <v>50</v>
      </c>
      <c r="F58" s="50">
        <f>IF(卡牌数值表!X40="","",卡牌数值表!X40)</f>
        <v>7</v>
      </c>
      <c r="G58" s="50">
        <f>IF(卡牌数值表!Y40="","",卡牌数值表!Y40)</f>
        <v>70</v>
      </c>
      <c r="H58" s="50" t="str">
        <f>IF(卡牌数值表!Z40="","",卡牌数值表!Z40)</f>
        <v/>
      </c>
      <c r="I58" s="50" t="str">
        <f>IF(卡牌数值表!AA40="","",卡牌数值表!AA40)</f>
        <v/>
      </c>
      <c r="J58" s="50" t="str">
        <f>IF(卡牌数值表!AB40="","",卡牌数值表!AB40)</f>
        <v/>
      </c>
      <c r="K58" s="50" t="str">
        <f>IF(卡牌数值表!AC40="","",卡牌数值表!AC40)</f>
        <v/>
      </c>
      <c r="L58" s="44" t="str">
        <f>IF(卡牌数值表!T40=0,"",卡牌数值表!T40)</f>
        <v/>
      </c>
      <c r="M58" s="44" t="str">
        <f>IF(卡牌数值表!U40=0,"",卡牌数值表!U40)</f>
        <v/>
      </c>
      <c r="N58" s="59" t="b">
        <f>卡牌数值表!V40</f>
        <v>0</v>
      </c>
      <c r="O58" s="44"/>
      <c r="P58" s="44"/>
      <c r="Q58" s="44"/>
    </row>
    <row r="59" ht="15.6" spans="1:17">
      <c r="A59" s="44" t="str">
        <f>IF(卡牌数值表!D41=0,"",卡牌数值表!D41)</f>
        <v/>
      </c>
      <c r="B59" s="44">
        <f>卡牌数值表!H41</f>
        <v>100461</v>
      </c>
      <c r="C59" s="45"/>
      <c r="D59" s="44" t="str">
        <f>卡牌数值表!I41</f>
        <v>AddAttackEachSufferedDamage</v>
      </c>
      <c r="E59" s="50">
        <f>IF(卡牌数值表!W41="","",卡牌数值表!W41)</f>
        <v>200</v>
      </c>
      <c r="F59" s="50" t="str">
        <f>IF(卡牌数值表!X41="","",卡牌数值表!X41)</f>
        <v/>
      </c>
      <c r="G59" s="50" t="str">
        <f>IF(卡牌数值表!Y41="","",卡牌数值表!Y41)</f>
        <v/>
      </c>
      <c r="H59" s="50" t="str">
        <f>IF(卡牌数值表!Z41="","",卡牌数值表!Z41)</f>
        <v/>
      </c>
      <c r="I59" s="50" t="str">
        <f>IF(卡牌数值表!AA41="","",卡牌数值表!AA41)</f>
        <v/>
      </c>
      <c r="J59" s="50" t="str">
        <f>IF(卡牌数值表!AB41="","",卡牌数值表!AB41)</f>
        <v/>
      </c>
      <c r="K59" s="50" t="str">
        <f>IF(卡牌数值表!AC41="","",卡牌数值表!AC41)</f>
        <v/>
      </c>
      <c r="L59" s="44" t="str">
        <f>IF(卡牌数值表!T41=0,"",卡牌数值表!T41)</f>
        <v/>
      </c>
      <c r="M59" s="44" t="str">
        <f>IF(卡牌数值表!U41=0,"",卡牌数值表!U41)</f>
        <v/>
      </c>
      <c r="N59" s="59" t="b">
        <f>卡牌数值表!V41</f>
        <v>0</v>
      </c>
      <c r="O59" s="44"/>
      <c r="P59" s="44"/>
      <c r="Q59" s="44"/>
    </row>
    <row r="60" ht="15.6" spans="1:17">
      <c r="A60" s="44" t="str">
        <f>IF(卡牌数值表!D42=0,"",卡牌数值表!D42)</f>
        <v>##</v>
      </c>
      <c r="B60" s="44">
        <f>卡牌数值表!H42</f>
        <v>100471</v>
      </c>
      <c r="C60" s="45"/>
      <c r="D60" s="44" t="str">
        <f>卡牌数值表!I42</f>
        <v/>
      </c>
      <c r="E60" s="50" t="str">
        <f>IF(卡牌数值表!W42="","",卡牌数值表!W42)</f>
        <v/>
      </c>
      <c r="F60" s="50" t="str">
        <f>IF(卡牌数值表!X42="","",卡牌数值表!X42)</f>
        <v/>
      </c>
      <c r="G60" s="50" t="str">
        <f>IF(卡牌数值表!Y42="","",卡牌数值表!Y42)</f>
        <v/>
      </c>
      <c r="H60" s="50" t="str">
        <f>IF(卡牌数值表!Z42="","",卡牌数值表!Z42)</f>
        <v/>
      </c>
      <c r="I60" s="50" t="str">
        <f>IF(卡牌数值表!AA42="","",卡牌数值表!AA42)</f>
        <v/>
      </c>
      <c r="J60" s="50" t="str">
        <f>IF(卡牌数值表!AB42="","",卡牌数值表!AB42)</f>
        <v/>
      </c>
      <c r="K60" s="50" t="str">
        <f>IF(卡牌数值表!AC42="","",卡牌数值表!AC42)</f>
        <v/>
      </c>
      <c r="L60" s="44" t="str">
        <f>IF(卡牌数值表!T42=0,"",卡牌数值表!T42)</f>
        <v/>
      </c>
      <c r="M60" s="44" t="str">
        <f>IF(卡牌数值表!U42=0,"",卡牌数值表!U42)</f>
        <v/>
      </c>
      <c r="N60" s="59" t="b">
        <f>卡牌数值表!V42</f>
        <v>0</v>
      </c>
      <c r="O60" s="44"/>
      <c r="P60" s="44"/>
      <c r="Q60" s="44"/>
    </row>
    <row r="61" ht="15.6" spans="1:17">
      <c r="A61" s="44" t="str">
        <f>IF(卡牌数值表!D43=0,"",卡牌数值表!D43)</f>
        <v>##</v>
      </c>
      <c r="B61" s="44">
        <f>卡牌数值表!H43</f>
        <v>100481</v>
      </c>
      <c r="C61" s="45"/>
      <c r="D61" s="44" t="str">
        <f>卡牌数值表!I43</f>
        <v>PiggyBank</v>
      </c>
      <c r="E61" s="50" t="str">
        <f>IF(卡牌数值表!W43="","",卡牌数值表!W43)</f>
        <v/>
      </c>
      <c r="F61" s="50" t="str">
        <f>IF(卡牌数值表!X43="","",卡牌数值表!X43)</f>
        <v/>
      </c>
      <c r="G61" s="50" t="str">
        <f>IF(卡牌数值表!Y43="","",卡牌数值表!Y43)</f>
        <v/>
      </c>
      <c r="H61" s="50" t="str">
        <f>IF(卡牌数值表!Z43="","",卡牌数值表!Z43)</f>
        <v/>
      </c>
      <c r="I61" s="50" t="str">
        <f>IF(卡牌数值表!AA43="","",卡牌数值表!AA43)</f>
        <v/>
      </c>
      <c r="J61" s="50" t="str">
        <f>IF(卡牌数值表!AB43="","",卡牌数值表!AB43)</f>
        <v/>
      </c>
      <c r="K61" s="50" t="str">
        <f>IF(卡牌数值表!AC43="","",卡牌数值表!AC43)</f>
        <v/>
      </c>
      <c r="L61" s="44" t="str">
        <f>IF(卡牌数值表!T43=0,"",卡牌数值表!T43)</f>
        <v/>
      </c>
      <c r="M61" s="44" t="str">
        <f>IF(卡牌数值表!U43=0,"",卡牌数值表!U43)</f>
        <v/>
      </c>
      <c r="N61" s="59" t="b">
        <f>卡牌数值表!V43</f>
        <v>0</v>
      </c>
      <c r="O61" s="44"/>
      <c r="P61" s="44"/>
      <c r="Q61" s="44"/>
    </row>
    <row r="62" ht="15.6" spans="1:17">
      <c r="A62" s="44" t="str">
        <f>IF(卡牌数值表!D44=0,"",卡牌数值表!D44)</f>
        <v>##</v>
      </c>
      <c r="B62" s="44">
        <f>卡牌数值表!H44</f>
        <v>100491</v>
      </c>
      <c r="C62" s="45"/>
      <c r="D62" s="44" t="str">
        <f>卡牌数值表!I44</f>
        <v>Clip</v>
      </c>
      <c r="E62" s="50">
        <f>IF(卡牌数值表!W44="","",卡牌数值表!W44)</f>
        <v>200</v>
      </c>
      <c r="F62" s="50" t="str">
        <f>IF(卡牌数值表!X44="","",卡牌数值表!X44)</f>
        <v/>
      </c>
      <c r="G62" s="50" t="str">
        <f>IF(卡牌数值表!Y44="","",卡牌数值表!Y44)</f>
        <v/>
      </c>
      <c r="H62" s="50" t="str">
        <f>IF(卡牌数值表!Z44="","",卡牌数值表!Z44)</f>
        <v/>
      </c>
      <c r="I62" s="50" t="str">
        <f>IF(卡牌数值表!AA44="","",卡牌数值表!AA44)</f>
        <v/>
      </c>
      <c r="J62" s="50" t="str">
        <f>IF(卡牌数值表!AB44="","",卡牌数值表!AB44)</f>
        <v/>
      </c>
      <c r="K62" s="50" t="str">
        <f>IF(卡牌数值表!AC44="","",卡牌数值表!AC44)</f>
        <v/>
      </c>
      <c r="L62" s="44" t="str">
        <f>IF(卡牌数值表!T44=0,"",卡牌数值表!T44)</f>
        <v/>
      </c>
      <c r="M62" s="44" t="str">
        <f>IF(卡牌数值表!U44=0,"",卡牌数值表!U44)</f>
        <v/>
      </c>
      <c r="N62" s="59" t="b">
        <f>卡牌数值表!V44</f>
        <v>0</v>
      </c>
      <c r="O62" s="44"/>
      <c r="P62" s="44"/>
      <c r="Q62" s="44"/>
    </row>
    <row r="63" ht="15.6" spans="1:17">
      <c r="A63" s="44" t="str">
        <f>IF(卡牌数值表!D45=0,"",卡牌数值表!D45)</f>
        <v/>
      </c>
      <c r="B63" s="44">
        <f>卡牌数值表!H45</f>
        <v>100501</v>
      </c>
      <c r="C63" s="45"/>
      <c r="D63" s="44" t="str">
        <f>卡牌数值表!I45</f>
        <v>Tea</v>
      </c>
      <c r="E63" s="50">
        <f>IF(卡牌数值表!W45="","",卡牌数值表!W45)</f>
        <v>20</v>
      </c>
      <c r="F63" s="50" t="str">
        <f>IF(卡牌数值表!X45="","",卡牌数值表!X45)</f>
        <v/>
      </c>
      <c r="G63" s="50" t="str">
        <f>IF(卡牌数值表!Y45="","",卡牌数值表!Y45)</f>
        <v/>
      </c>
      <c r="H63" s="50" t="str">
        <f>IF(卡牌数值表!Z45="","",卡牌数值表!Z45)</f>
        <v/>
      </c>
      <c r="I63" s="50" t="str">
        <f>IF(卡牌数值表!AA45="","",卡牌数值表!AA45)</f>
        <v/>
      </c>
      <c r="J63" s="50" t="str">
        <f>IF(卡牌数值表!AB45="","",卡牌数值表!AB45)</f>
        <v/>
      </c>
      <c r="K63" s="50" t="str">
        <f>IF(卡牌数值表!AC45="","",卡牌数值表!AC45)</f>
        <v/>
      </c>
      <c r="L63" s="44" t="str">
        <f>IF(卡牌数值表!T45=0,"",卡牌数值表!T45)</f>
        <v/>
      </c>
      <c r="M63" s="44" t="str">
        <f>IF(卡牌数值表!U45=0,"",卡牌数值表!U45)</f>
        <v/>
      </c>
      <c r="N63" s="59" t="b">
        <f>卡牌数值表!V45</f>
        <v>0</v>
      </c>
      <c r="O63" s="44"/>
      <c r="P63" s="44"/>
      <c r="Q63" s="44"/>
    </row>
    <row r="64" ht="15.6" spans="1:17">
      <c r="A64" s="44" t="str">
        <f>IF(卡牌数值表!D46=0,"",卡牌数值表!D46)</f>
        <v/>
      </c>
      <c r="B64" s="44">
        <f>卡牌数值表!H46</f>
        <v>100511</v>
      </c>
      <c r="C64" s="45"/>
      <c r="D64" s="44" t="str">
        <f>卡牌数值表!I46</f>
        <v>Balloon</v>
      </c>
      <c r="E64" s="50">
        <f>IF(卡牌数值表!W46="","",卡牌数值表!W46)</f>
        <v>1</v>
      </c>
      <c r="F64" s="50">
        <f>IF(卡牌数值表!X46="","",卡牌数值表!X46)</f>
        <v>99</v>
      </c>
      <c r="G64" s="50">
        <f>IF(卡牌数值表!Y46="","",卡牌数值表!Y46)</f>
        <v>20</v>
      </c>
      <c r="H64" s="50">
        <f>IF(卡牌数值表!Z46="","",卡牌数值表!Z46)</f>
        <v>6</v>
      </c>
      <c r="I64" s="50" t="str">
        <f>IF(卡牌数值表!AA46="","",卡牌数值表!AA46)</f>
        <v/>
      </c>
      <c r="J64" s="50" t="str">
        <f>IF(卡牌数值表!AB46="","",卡牌数值表!AB46)</f>
        <v/>
      </c>
      <c r="K64" s="50" t="str">
        <f>IF(卡牌数值表!AC46="","",卡牌数值表!AC46)</f>
        <v/>
      </c>
      <c r="L64" s="44" t="str">
        <f>IF(卡牌数值表!T46=0,"",卡牌数值表!T46)</f>
        <v/>
      </c>
      <c r="M64" s="44" t="str">
        <f>IF(卡牌数值表!U46=0,"",卡牌数值表!U46)</f>
        <v/>
      </c>
      <c r="N64" s="59" t="b">
        <f>卡牌数值表!V46</f>
        <v>0</v>
      </c>
      <c r="O64" s="44"/>
      <c r="P64" s="44"/>
      <c r="Q64" s="44"/>
    </row>
    <row r="65" ht="15.6" spans="1:17">
      <c r="A65" s="44" t="str">
        <f>IF(卡牌数值表!D47=0,"",卡牌数值表!D47)</f>
        <v/>
      </c>
      <c r="B65" s="44">
        <f>卡牌数值表!H47</f>
        <v>100521</v>
      </c>
      <c r="C65" s="45"/>
      <c r="D65" s="44" t="str">
        <f>卡牌数值表!I47</f>
        <v>Captain</v>
      </c>
      <c r="E65" s="50">
        <f>IF(卡牌数值表!W47="","",卡牌数值表!W47)</f>
        <v>3</v>
      </c>
      <c r="F65" s="50">
        <f>IF(卡牌数值表!X47="","",卡牌数值表!X47)</f>
        <v>10079</v>
      </c>
      <c r="G65" s="50" t="str">
        <f>IF(卡牌数值表!Y47="","",卡牌数值表!Y47)</f>
        <v/>
      </c>
      <c r="H65" s="50" t="str">
        <f>IF(卡牌数值表!Z47="","",卡牌数值表!Z47)</f>
        <v/>
      </c>
      <c r="I65" s="50" t="str">
        <f>IF(卡牌数值表!AA47="","",卡牌数值表!AA47)</f>
        <v/>
      </c>
      <c r="J65" s="50" t="str">
        <f>IF(卡牌数值表!AB47="","",卡牌数值表!AB47)</f>
        <v/>
      </c>
      <c r="K65" s="50" t="str">
        <f>IF(卡牌数值表!AC47="","",卡牌数值表!AC47)</f>
        <v/>
      </c>
      <c r="L65" s="44" t="str">
        <f>IF(卡牌数值表!T47=0,"",卡牌数值表!T47)</f>
        <v/>
      </c>
      <c r="M65" s="44" t="str">
        <f>IF(卡牌数值表!U47=0,"",卡牌数值表!U47)</f>
        <v/>
      </c>
      <c r="N65" s="59" t="b">
        <f>卡牌数值表!V47</f>
        <v>0</v>
      </c>
      <c r="O65" s="44"/>
      <c r="P65" s="44"/>
      <c r="Q65" s="44"/>
    </row>
    <row r="66" ht="15.6" spans="1:17">
      <c r="A66" s="44" t="str">
        <f>IF(卡牌数值表!D48=0,"",卡牌数值表!D48)</f>
        <v/>
      </c>
      <c r="B66" s="44">
        <f>卡牌数值表!H48</f>
        <v>100531</v>
      </c>
      <c r="C66" s="45"/>
      <c r="D66" s="44" t="str">
        <f>卡牌数值表!I48</f>
        <v>HeroSummonCreature</v>
      </c>
      <c r="E66" s="50">
        <f>IF(卡牌数值表!W48="","",卡牌数值表!W48)</f>
        <v>5</v>
      </c>
      <c r="F66" s="50" t="str">
        <f>IF(卡牌数值表!X48="","",卡牌数值表!X48)</f>
        <v/>
      </c>
      <c r="G66" s="50" t="str">
        <f>IF(卡牌数值表!Y48="","",卡牌数值表!Y48)</f>
        <v/>
      </c>
      <c r="H66" s="50" t="str">
        <f>IF(卡牌数值表!Z48="","",卡牌数值表!Z48)</f>
        <v/>
      </c>
      <c r="I66" s="50" t="str">
        <f>IF(卡牌数值表!AA48="","",卡牌数值表!AA48)</f>
        <v/>
      </c>
      <c r="J66" s="50" t="str">
        <f>IF(卡牌数值表!AB48="","",卡牌数值表!AB48)</f>
        <v/>
      </c>
      <c r="K66" s="50" t="str">
        <f>IF(卡牌数值表!AC48="","",卡牌数值表!AC48)</f>
        <v/>
      </c>
      <c r="L66" s="44" t="str">
        <f>IF(卡牌数值表!T48=0,"",卡牌数值表!T48)</f>
        <v/>
      </c>
      <c r="M66" s="44" t="str">
        <f>IF(卡牌数值表!U48=0,"",卡牌数值表!U48)</f>
        <v/>
      </c>
      <c r="N66" s="59" t="b">
        <f>卡牌数值表!V48</f>
        <v>0</v>
      </c>
      <c r="O66" s="44"/>
      <c r="P66" s="44"/>
      <c r="Q66" s="44"/>
    </row>
    <row r="67" ht="15.6" spans="1:17">
      <c r="A67" s="44" t="str">
        <f>IF(卡牌数值表!D49=0,"",卡牌数值表!D49)</f>
        <v/>
      </c>
      <c r="B67" s="44">
        <f>卡牌数值表!H49</f>
        <v>100541</v>
      </c>
      <c r="C67" s="45"/>
      <c r="D67" s="44" t="str">
        <f>卡牌数值表!I49</f>
        <v>Bullet</v>
      </c>
      <c r="E67" s="50">
        <f>IF(卡牌数值表!W49="","",卡牌数值表!W49)</f>
        <v>10</v>
      </c>
      <c r="F67" s="50">
        <f>IF(卡牌数值表!X49="","",卡牌数值表!X49)</f>
        <v>4</v>
      </c>
      <c r="G67" s="50">
        <f>IF(卡牌数值表!Y49="","",卡牌数值表!Y49)</f>
        <v>4</v>
      </c>
      <c r="H67" s="50">
        <f>IF(卡牌数值表!Z49="","",卡牌数值表!Z49)</f>
        <v>0.25</v>
      </c>
      <c r="I67" s="50" t="str">
        <f>IF(卡牌数值表!AA49="","",卡牌数值表!AA49)</f>
        <v/>
      </c>
      <c r="J67" s="50" t="str">
        <f>IF(卡牌数值表!AB49="","",卡牌数值表!AB49)</f>
        <v/>
      </c>
      <c r="K67" s="50" t="str">
        <f>IF(卡牌数值表!AC49="","",卡牌数值表!AC49)</f>
        <v/>
      </c>
      <c r="L67" s="44" t="str">
        <f>IF(卡牌数值表!T49=0,"",卡牌数值表!T49)</f>
        <v/>
      </c>
      <c r="M67" s="44" t="str">
        <f>IF(卡牌数值表!U49=0,"",卡牌数值表!U49)</f>
        <v/>
      </c>
      <c r="N67" s="59" t="b">
        <f>卡牌数值表!V49</f>
        <v>0</v>
      </c>
      <c r="O67" s="44"/>
      <c r="P67" s="44"/>
      <c r="Q67" s="44"/>
    </row>
    <row r="68" ht="15.6" spans="1:17">
      <c r="A68" s="44" t="str">
        <f>IF(卡牌数值表!D50=0,"",卡牌数值表!D50)</f>
        <v/>
      </c>
      <c r="B68" s="44">
        <f>卡牌数值表!H50</f>
        <v>100551</v>
      </c>
      <c r="C68" s="45"/>
      <c r="D68" s="44" t="str">
        <f>卡牌数值表!I50</f>
        <v>MoveToNearestEnemy</v>
      </c>
      <c r="E68" s="50">
        <f>IF(卡牌数值表!W50="","",卡牌数值表!W50)</f>
        <v>12</v>
      </c>
      <c r="F68" s="50">
        <f>IF(卡牌数值表!X50="","",卡牌数值表!X50)</f>
        <v>10</v>
      </c>
      <c r="G68" s="50">
        <f>IF(卡牌数值表!Y50="","",卡牌数值表!Y50)</f>
        <v>1</v>
      </c>
      <c r="H68" s="50">
        <f>IF(卡牌数值表!Z50="","",卡牌数值表!Z50)</f>
        <v>20</v>
      </c>
      <c r="I68" s="50" t="str">
        <f>IF(卡牌数值表!AA50="","",卡牌数值表!AA50)</f>
        <v/>
      </c>
      <c r="J68" s="50" t="str">
        <f>IF(卡牌数值表!AB50="","",卡牌数值表!AB50)</f>
        <v/>
      </c>
      <c r="K68" s="50" t="str">
        <f>IF(卡牌数值表!AC50="","",卡牌数值表!AC50)</f>
        <v/>
      </c>
      <c r="L68" s="44" t="str">
        <f>IF(卡牌数值表!T50=0,"",卡牌数值表!T50)</f>
        <v/>
      </c>
      <c r="M68" s="44" t="str">
        <f>IF(卡牌数值表!U50=0,"",卡牌数值表!U50)</f>
        <v/>
      </c>
      <c r="N68" s="59" t="b">
        <f>卡牌数值表!V50</f>
        <v>0</v>
      </c>
      <c r="O68" s="44"/>
      <c r="P68" s="44"/>
      <c r="Q68" s="44"/>
    </row>
    <row r="69" ht="15.6" spans="1:17">
      <c r="A69" s="44" t="str">
        <f>IF(卡牌数值表!D51=0,"",卡牌数值表!D51)</f>
        <v/>
      </c>
      <c r="B69" s="44">
        <f>卡牌数值表!H51</f>
        <v>100561</v>
      </c>
      <c r="C69" s="45"/>
      <c r="D69" s="44" t="str">
        <f>卡牌数值表!I51</f>
        <v>HeroDevourEnemy</v>
      </c>
      <c r="E69" s="50">
        <f>IF(卡牌数值表!W51="","",卡牌数值表!W51)</f>
        <v>100</v>
      </c>
      <c r="F69" s="50">
        <f>IF(卡牌数值表!X51="","",卡牌数值表!X51)</f>
        <v>100</v>
      </c>
      <c r="G69" s="50">
        <f>IF(卡牌数值表!Y51="","",卡牌数值表!Y51)</f>
        <v>6</v>
      </c>
      <c r="H69" s="50" t="str">
        <f>IF(卡牌数值表!Z51="","",卡牌数值表!Z51)</f>
        <v/>
      </c>
      <c r="I69" s="50" t="str">
        <f>IF(卡牌数值表!AA51="","",卡牌数值表!AA51)</f>
        <v/>
      </c>
      <c r="J69" s="50" t="str">
        <f>IF(卡牌数值表!AB51="","",卡牌数值表!AB51)</f>
        <v/>
      </c>
      <c r="K69" s="50" t="str">
        <f>IF(卡牌数值表!AC51="","",卡牌数值表!AC51)</f>
        <v/>
      </c>
      <c r="L69" s="44" t="str">
        <f>IF(卡牌数值表!T51=0,"",卡牌数值表!T51)</f>
        <v/>
      </c>
      <c r="M69" s="44" t="str">
        <f>IF(卡牌数值表!U51=0,"",卡牌数值表!U51)</f>
        <v/>
      </c>
      <c r="N69" s="59" t="b">
        <f>卡牌数值表!V51</f>
        <v>0</v>
      </c>
      <c r="O69" s="44"/>
      <c r="P69" s="44"/>
      <c r="Q69" s="44"/>
    </row>
    <row r="70" ht="15.6" spans="1:17">
      <c r="A70" s="44" t="str">
        <f>IF(卡牌数值表!D52=0,"",卡牌数值表!D52)</f>
        <v/>
      </c>
      <c r="B70" s="44">
        <f>卡牌数值表!H52</f>
        <v>100571</v>
      </c>
      <c r="C70" s="45"/>
      <c r="D70" s="44" t="str">
        <f>卡牌数值表!I52</f>
        <v>Nagini</v>
      </c>
      <c r="E70" s="50">
        <f>IF(卡牌数值表!W52="","",卡牌数值表!W52)</f>
        <v>10</v>
      </c>
      <c r="F70" s="50">
        <f>IF(卡牌数值表!X52="","",卡牌数值表!X52)</f>
        <v>200</v>
      </c>
      <c r="G70" s="50">
        <f>IF(卡牌数值表!Y52="","",卡牌数值表!Y52)</f>
        <v>20048</v>
      </c>
      <c r="H70" s="50" t="str">
        <f>IF(卡牌数值表!Z52="","",卡牌数值表!Z52)</f>
        <v/>
      </c>
      <c r="I70" s="50" t="str">
        <f>IF(卡牌数值表!AA52="","",卡牌数值表!AA52)</f>
        <v/>
      </c>
      <c r="J70" s="50" t="str">
        <f>IF(卡牌数值表!AB52="","",卡牌数值表!AB52)</f>
        <v/>
      </c>
      <c r="K70" s="50" t="str">
        <f>IF(卡牌数值表!AC52="","",卡牌数值表!AC52)</f>
        <v/>
      </c>
      <c r="L70" s="44" t="str">
        <f>IF(卡牌数值表!T52=0,"",卡牌数值表!T52)</f>
        <v/>
      </c>
      <c r="M70" s="44" t="str">
        <f>IF(卡牌数值表!U52=0,"",卡牌数值表!U52)</f>
        <v/>
      </c>
      <c r="N70" s="59" t="b">
        <f>卡牌数值表!V52</f>
        <v>0</v>
      </c>
      <c r="O70" s="44"/>
      <c r="P70" s="44"/>
      <c r="Q70" s="44"/>
    </row>
    <row r="71" ht="15.6" spans="1:17">
      <c r="A71" s="44" t="str">
        <f>IF(卡牌数值表!D53=0,"",卡牌数值表!D53)</f>
        <v/>
      </c>
      <c r="B71" s="44">
        <f>卡牌数值表!H53</f>
        <v>100581</v>
      </c>
      <c r="C71" s="45"/>
      <c r="D71" s="44" t="str">
        <f>卡牌数值表!I53</f>
        <v>FusionPreUnits</v>
      </c>
      <c r="E71" s="50">
        <f>IF(卡牌数值表!W53="","",卡牌数值表!W53)</f>
        <v>25</v>
      </c>
      <c r="F71" s="50">
        <f>IF(卡牌数值表!X53="","",卡牌数值表!X53)</f>
        <v>20</v>
      </c>
      <c r="G71" s="50" t="str">
        <f>IF(卡牌数值表!Y53="","",卡牌数值表!Y53)</f>
        <v/>
      </c>
      <c r="H71" s="50" t="str">
        <f>IF(卡牌数值表!Z53="","",卡牌数值表!Z53)</f>
        <v/>
      </c>
      <c r="I71" s="50" t="str">
        <f>IF(卡牌数值表!AA53="","",卡牌数值表!AA53)</f>
        <v/>
      </c>
      <c r="J71" s="50" t="str">
        <f>IF(卡牌数值表!AB53="","",卡牌数值表!AB53)</f>
        <v/>
      </c>
      <c r="K71" s="50" t="str">
        <f>IF(卡牌数值表!AC53="","",卡牌数值表!AC53)</f>
        <v/>
      </c>
      <c r="L71" s="44" t="str">
        <f>IF(卡牌数值表!T53=0,"",卡牌数值表!T53)</f>
        <v/>
      </c>
      <c r="M71" s="44" t="str">
        <f>IF(卡牌数值表!U53=0,"",卡牌数值表!U53)</f>
        <v/>
      </c>
      <c r="N71" s="59" t="b">
        <f>卡牌数值表!V53</f>
        <v>0</v>
      </c>
      <c r="O71" s="44"/>
      <c r="P71" s="44"/>
      <c r="Q71" s="44"/>
    </row>
    <row r="72" ht="15.6" spans="1:17">
      <c r="A72" s="44" t="str">
        <f>IF(卡牌数值表!D54=0,"",卡牌数值表!D54)</f>
        <v/>
      </c>
      <c r="B72" s="44">
        <f>卡牌数值表!H54</f>
        <v>100591</v>
      </c>
      <c r="C72" s="45"/>
      <c r="D72" s="44" t="str">
        <f>卡牌数值表!I54</f>
        <v>Firecracker</v>
      </c>
      <c r="E72" s="50">
        <f>IF(卡牌数值表!W54="","",卡牌数值表!W54)</f>
        <v>6</v>
      </c>
      <c r="F72" s="50">
        <f>IF(卡牌数值表!X54="","",卡牌数值表!X54)</f>
        <v>1.5</v>
      </c>
      <c r="G72" s="50">
        <f>IF(卡牌数值表!Y54="","",卡牌数值表!Y54)</f>
        <v>6</v>
      </c>
      <c r="H72" s="50" t="str">
        <f>IF(卡牌数值表!Z54="","",卡牌数值表!Z54)</f>
        <v/>
      </c>
      <c r="I72" s="50" t="str">
        <f>IF(卡牌数值表!AA54="","",卡牌数值表!AA54)</f>
        <v/>
      </c>
      <c r="J72" s="50" t="str">
        <f>IF(卡牌数值表!AB54="","",卡牌数值表!AB54)</f>
        <v/>
      </c>
      <c r="K72" s="50" t="str">
        <f>IF(卡牌数值表!AC54="","",卡牌数值表!AC54)</f>
        <v/>
      </c>
      <c r="L72" s="44" t="str">
        <f>IF(卡牌数值表!T54=0,"",卡牌数值表!T54)</f>
        <v/>
      </c>
      <c r="M72" s="44" t="str">
        <f>IF(卡牌数值表!U54=0,"",卡牌数值表!U54)</f>
        <v/>
      </c>
      <c r="N72" s="59" t="b">
        <f>卡牌数值表!V54</f>
        <v>0</v>
      </c>
      <c r="O72" s="44"/>
      <c r="P72" s="44"/>
      <c r="Q72" s="44"/>
    </row>
    <row r="73" ht="15.6" spans="1:17">
      <c r="A73" s="44" t="str">
        <f>IF(卡牌数值表!D55=0,"",卡牌数值表!D55)</f>
        <v/>
      </c>
      <c r="B73" s="44">
        <f>卡牌数值表!H55</f>
        <v>100601</v>
      </c>
      <c r="C73" s="45"/>
      <c r="D73" s="44" t="str">
        <f>卡牌数值表!I55</f>
        <v>Popcorn</v>
      </c>
      <c r="E73" s="50">
        <f>IF(卡牌数值表!W55="","",卡牌数值表!W55)</f>
        <v>4</v>
      </c>
      <c r="F73" s="50" t="str">
        <f>IF(卡牌数值表!X55="","",卡牌数值表!X55)</f>
        <v/>
      </c>
      <c r="G73" s="50" t="str">
        <f>IF(卡牌数值表!Y55="","",卡牌数值表!Y55)</f>
        <v/>
      </c>
      <c r="H73" s="50" t="str">
        <f>IF(卡牌数值表!Z55="","",卡牌数值表!Z55)</f>
        <v/>
      </c>
      <c r="I73" s="50" t="str">
        <f>IF(卡牌数值表!AA55="","",卡牌数值表!AA55)</f>
        <v/>
      </c>
      <c r="J73" s="50" t="str">
        <f>IF(卡牌数值表!AB55="","",卡牌数值表!AB55)</f>
        <v/>
      </c>
      <c r="K73" s="50" t="str">
        <f>IF(卡牌数值表!AC55="","",卡牌数值表!AC55)</f>
        <v/>
      </c>
      <c r="L73" s="44" t="str">
        <f>IF(卡牌数值表!T55=0,"",卡牌数值表!T55)</f>
        <v/>
      </c>
      <c r="M73" s="44" t="str">
        <f>IF(卡牌数值表!U55=0,"",卡牌数值表!U55)</f>
        <v/>
      </c>
      <c r="N73" s="59" t="b">
        <f>卡牌数值表!V55</f>
        <v>0</v>
      </c>
      <c r="O73" s="44"/>
      <c r="P73" s="44"/>
      <c r="Q73" s="44"/>
    </row>
    <row r="74" ht="15.6" spans="1:17">
      <c r="A74" s="44" t="str">
        <f>IF(卡牌数值表!D56=0,"",卡牌数值表!D56)</f>
        <v/>
      </c>
      <c r="B74" s="44">
        <f>卡牌数值表!H56</f>
        <v>100611</v>
      </c>
      <c r="C74" s="45"/>
      <c r="D74" s="44" t="str">
        <f>卡牌数值表!I56</f>
        <v>RedSoda</v>
      </c>
      <c r="E74" s="50">
        <f>IF(卡牌数值表!W56="","",卡牌数值表!W56)</f>
        <v>6</v>
      </c>
      <c r="F74" s="50">
        <f>IF(卡牌数值表!X56="","",卡牌数值表!X56)</f>
        <v>1.5</v>
      </c>
      <c r="G74" s="50">
        <f>IF(卡牌数值表!Y56="","",卡牌数值表!Y56)</f>
        <v>6</v>
      </c>
      <c r="H74" s="50" t="str">
        <f>IF(卡牌数值表!Z56="","",卡牌数值表!Z56)</f>
        <v/>
      </c>
      <c r="I74" s="50" t="str">
        <f>IF(卡牌数值表!AA56="","",卡牌数值表!AA56)</f>
        <v/>
      </c>
      <c r="J74" s="50" t="str">
        <f>IF(卡牌数值表!AB56="","",卡牌数值表!AB56)</f>
        <v/>
      </c>
      <c r="K74" s="50" t="str">
        <f>IF(卡牌数值表!AC56="","",卡牌数值表!AC56)</f>
        <v/>
      </c>
      <c r="L74" s="44" t="str">
        <f>IF(卡牌数值表!T56=0,"",卡牌数值表!T56)</f>
        <v/>
      </c>
      <c r="M74" s="44" t="str">
        <f>IF(卡牌数值表!U56=0,"",卡牌数值表!U56)</f>
        <v/>
      </c>
      <c r="N74" s="59" t="b">
        <f>卡牌数值表!V56</f>
        <v>0</v>
      </c>
      <c r="O74" s="44"/>
      <c r="P74" s="44"/>
      <c r="Q74" s="44"/>
    </row>
    <row r="75" ht="15.6" spans="1:17">
      <c r="A75" s="44" t="str">
        <f>IF(卡牌数值表!D57=0,"",卡牌数值表!D57)</f>
        <v/>
      </c>
      <c r="B75" s="44">
        <f>卡牌数值表!H57</f>
        <v>100621</v>
      </c>
      <c r="C75" s="45"/>
      <c r="D75" s="44" t="str">
        <f>卡牌数值表!I57</f>
        <v>GreenSoda</v>
      </c>
      <c r="E75" s="50">
        <f>IF(卡牌数值表!W57="","",卡牌数值表!W57)</f>
        <v>2</v>
      </c>
      <c r="F75" s="50" t="str">
        <f>IF(卡牌数值表!X57="","",卡牌数值表!X57)</f>
        <v/>
      </c>
      <c r="G75" s="50" t="str">
        <f>IF(卡牌数值表!Y57="","",卡牌数值表!Y57)</f>
        <v/>
      </c>
      <c r="H75" s="50" t="str">
        <f>IF(卡牌数值表!Z57="","",卡牌数值表!Z57)</f>
        <v/>
      </c>
      <c r="I75" s="50" t="str">
        <f>IF(卡牌数值表!AA57="","",卡牌数值表!AA57)</f>
        <v/>
      </c>
      <c r="J75" s="50" t="str">
        <f>IF(卡牌数值表!AB57="","",卡牌数值表!AB57)</f>
        <v/>
      </c>
      <c r="K75" s="50" t="str">
        <f>IF(卡牌数值表!AC57="","",卡牌数值表!AC57)</f>
        <v/>
      </c>
      <c r="L75" s="44" t="str">
        <f>IF(卡牌数值表!T57=0,"",卡牌数值表!T57)</f>
        <v/>
      </c>
      <c r="M75" s="44" t="str">
        <f>IF(卡牌数值表!U57=0,"",卡牌数值表!U57)</f>
        <v/>
      </c>
      <c r="N75" s="59" t="b">
        <f>卡牌数值表!V57</f>
        <v>0</v>
      </c>
      <c r="O75" s="44"/>
      <c r="P75" s="44"/>
      <c r="Q75" s="44"/>
    </row>
    <row r="76" ht="15.6" spans="1:17">
      <c r="A76" s="44" t="str">
        <f>IF(卡牌数值表!D58=0,"",卡牌数值表!D58)</f>
        <v/>
      </c>
      <c r="B76" s="44">
        <f>卡牌数值表!H58</f>
        <v>100631</v>
      </c>
      <c r="C76" s="45"/>
      <c r="D76" s="44" t="str">
        <f>卡牌数值表!I58</f>
        <v>BasketballHoop</v>
      </c>
      <c r="E76" s="50">
        <f>IF(卡牌数值表!W58="","",卡牌数值表!W58)</f>
        <v>8</v>
      </c>
      <c r="F76" s="50" t="str">
        <f>IF(卡牌数值表!X58="","",卡牌数值表!X58)</f>
        <v/>
      </c>
      <c r="G76" s="50" t="str">
        <f>IF(卡牌数值表!Y58="","",卡牌数值表!Y58)</f>
        <v/>
      </c>
      <c r="H76" s="50" t="str">
        <f>IF(卡牌数值表!Z58="","",卡牌数值表!Z58)</f>
        <v/>
      </c>
      <c r="I76" s="50" t="str">
        <f>IF(卡牌数值表!AA58="","",卡牌数值表!AA58)</f>
        <v/>
      </c>
      <c r="J76" s="50" t="str">
        <f>IF(卡牌数值表!AB58="","",卡牌数值表!AB58)</f>
        <v/>
      </c>
      <c r="K76" s="50" t="str">
        <f>IF(卡牌数值表!AC58="","",卡牌数值表!AC58)</f>
        <v/>
      </c>
      <c r="L76" s="44" t="str">
        <f>IF(卡牌数值表!T58=0,"",卡牌数值表!T58)</f>
        <v/>
      </c>
      <c r="M76" s="44" t="str">
        <f>IF(卡牌数值表!U58=0,"",卡牌数值表!U58)</f>
        <v/>
      </c>
      <c r="N76" s="59" t="b">
        <f>卡牌数值表!V58</f>
        <v>0</v>
      </c>
      <c r="O76" s="44"/>
      <c r="P76" s="44"/>
      <c r="Q76" s="44"/>
    </row>
    <row r="77" ht="15.6" spans="1:17">
      <c r="A77" s="44" t="str">
        <f>IF(卡牌数值表!D59=0,"",卡牌数值表!D59)</f>
        <v/>
      </c>
      <c r="B77" s="44">
        <f>卡牌数值表!H59</f>
        <v>100641</v>
      </c>
      <c r="C77" s="45"/>
      <c r="D77" s="44" t="str">
        <f>卡牌数值表!I59</f>
        <v>FlyKnife</v>
      </c>
      <c r="E77" s="50">
        <f>IF(卡牌数值表!W59="","",卡牌数值表!W59)</f>
        <v>2</v>
      </c>
      <c r="F77" s="50" t="str">
        <f>IF(卡牌数值表!X59="","",卡牌数值表!X59)</f>
        <v/>
      </c>
      <c r="G77" s="50" t="str">
        <f>IF(卡牌数值表!Y59="","",卡牌数值表!Y59)</f>
        <v/>
      </c>
      <c r="H77" s="50" t="str">
        <f>IF(卡牌数值表!Z59="","",卡牌数值表!Z59)</f>
        <v/>
      </c>
      <c r="I77" s="50" t="str">
        <f>IF(卡牌数值表!AA59="","",卡牌数值表!AA59)</f>
        <v/>
      </c>
      <c r="J77" s="50" t="str">
        <f>IF(卡牌数值表!AB59="","",卡牌数值表!AB59)</f>
        <v/>
      </c>
      <c r="K77" s="50" t="str">
        <f>IF(卡牌数值表!AC59="","",卡牌数值表!AC59)</f>
        <v/>
      </c>
      <c r="L77" s="44" t="str">
        <f>IF(卡牌数值表!T59=0,"",卡牌数值表!T59)</f>
        <v/>
      </c>
      <c r="M77" s="44" t="str">
        <f>IF(卡牌数值表!U59=0,"",卡牌数值表!U59)</f>
        <v/>
      </c>
      <c r="N77" s="59" t="b">
        <f>卡牌数值表!V59</f>
        <v>0</v>
      </c>
      <c r="O77" s="44"/>
      <c r="P77" s="44"/>
      <c r="Q77" s="44"/>
    </row>
    <row r="78" ht="15.6" spans="1:17">
      <c r="A78" s="44" t="str">
        <f>IF(卡牌数值表!D60=0,"",卡牌数值表!D60)</f>
        <v/>
      </c>
      <c r="B78" s="44">
        <f>卡牌数值表!H60</f>
        <v>100651</v>
      </c>
      <c r="C78" s="45"/>
      <c r="D78" s="44" t="str">
        <f>卡牌数值表!I60</f>
        <v>Whetstone</v>
      </c>
      <c r="E78" s="50">
        <f>IF(卡牌数值表!W60="","",卡牌数值表!W60)</f>
        <v>25</v>
      </c>
      <c r="F78" s="50">
        <f>IF(卡牌数值表!X60="","",卡牌数值表!X60)</f>
        <v>50</v>
      </c>
      <c r="G78" s="50" t="str">
        <f>IF(卡牌数值表!Y60="","",卡牌数值表!Y60)</f>
        <v/>
      </c>
      <c r="H78" s="50" t="str">
        <f>IF(卡牌数值表!Z60="","",卡牌数值表!Z60)</f>
        <v/>
      </c>
      <c r="I78" s="50" t="str">
        <f>IF(卡牌数值表!AA60="","",卡牌数值表!AA60)</f>
        <v/>
      </c>
      <c r="J78" s="50" t="str">
        <f>IF(卡牌数值表!AB60="","",卡牌数值表!AB60)</f>
        <v/>
      </c>
      <c r="K78" s="50" t="str">
        <f>IF(卡牌数值表!AC60="","",卡牌数值表!AC60)</f>
        <v/>
      </c>
      <c r="L78" s="44" t="str">
        <f>IF(卡牌数值表!T60=0,"",卡牌数值表!T60)</f>
        <v/>
      </c>
      <c r="M78" s="44" t="str">
        <f>IF(卡牌数值表!U60=0,"",卡牌数值表!U60)</f>
        <v/>
      </c>
      <c r="N78" s="59" t="b">
        <f>卡牌数值表!V60</f>
        <v>0</v>
      </c>
      <c r="O78" s="44"/>
      <c r="P78" s="44"/>
      <c r="Q78" s="44"/>
    </row>
    <row r="79" ht="15.6" spans="1:17">
      <c r="A79" s="44" t="str">
        <f>IF(卡牌数值表!D61=0,"",卡牌数值表!D61)</f>
        <v/>
      </c>
      <c r="B79" s="44">
        <f>卡牌数值表!H61</f>
        <v>100661</v>
      </c>
      <c r="C79" s="45"/>
      <c r="D79" s="44" t="str">
        <f>卡牌数值表!I61</f>
        <v>Turtle</v>
      </c>
      <c r="E79" s="50" t="str">
        <f>IF(卡牌数值表!W61="","",卡牌数值表!W61)</f>
        <v/>
      </c>
      <c r="F79" s="50" t="str">
        <f>IF(卡牌数值表!X61="","",卡牌数值表!X61)</f>
        <v/>
      </c>
      <c r="G79" s="50" t="str">
        <f>IF(卡牌数值表!Y61="","",卡牌数值表!Y61)</f>
        <v/>
      </c>
      <c r="H79" s="50" t="str">
        <f>IF(卡牌数值表!Z61="","",卡牌数值表!Z61)</f>
        <v/>
      </c>
      <c r="I79" s="50" t="str">
        <f>IF(卡牌数值表!AA61="","",卡牌数值表!AA61)</f>
        <v/>
      </c>
      <c r="J79" s="50" t="str">
        <f>IF(卡牌数值表!AB61="","",卡牌数值表!AB61)</f>
        <v/>
      </c>
      <c r="K79" s="50" t="str">
        <f>IF(卡牌数值表!AC61="","",卡牌数值表!AC61)</f>
        <v/>
      </c>
      <c r="L79" s="44" t="str">
        <f>IF(卡牌数值表!T61=0,"",卡牌数值表!T61)</f>
        <v/>
      </c>
      <c r="M79" s="44" t="str">
        <f>IF(卡牌数值表!U61=0,"",卡牌数值表!U61)</f>
        <v/>
      </c>
      <c r="N79" s="59" t="b">
        <f>卡牌数值表!V61</f>
        <v>0</v>
      </c>
      <c r="O79" s="44"/>
      <c r="P79" s="44"/>
      <c r="Q79" s="44"/>
    </row>
    <row r="80" ht="15.6" spans="1:17">
      <c r="A80" s="44" t="str">
        <f>IF(卡牌数值表!D62=0,"",卡牌数值表!D62)</f>
        <v/>
      </c>
      <c r="B80" s="44">
        <f>卡牌数值表!H62</f>
        <v>100671</v>
      </c>
      <c r="C80" s="45"/>
      <c r="D80" s="44" t="str">
        <f>卡牌数值表!I62</f>
        <v>Copier</v>
      </c>
      <c r="E80" s="50" t="str">
        <f>IF(卡牌数值表!W62="","",卡牌数值表!W62)</f>
        <v/>
      </c>
      <c r="F80" s="50" t="str">
        <f>IF(卡牌数值表!X62="","",卡牌数值表!X62)</f>
        <v/>
      </c>
      <c r="G80" s="50" t="str">
        <f>IF(卡牌数值表!Y62="","",卡牌数值表!Y62)</f>
        <v/>
      </c>
      <c r="H80" s="50" t="str">
        <f>IF(卡牌数值表!Z62="","",卡牌数值表!Z62)</f>
        <v/>
      </c>
      <c r="I80" s="50" t="str">
        <f>IF(卡牌数值表!AA62="","",卡牌数值表!AA62)</f>
        <v/>
      </c>
      <c r="J80" s="50" t="str">
        <f>IF(卡牌数值表!AB62="","",卡牌数值表!AB62)</f>
        <v/>
      </c>
      <c r="K80" s="50" t="str">
        <f>IF(卡牌数值表!AC62="","",卡牌数值表!AC62)</f>
        <v/>
      </c>
      <c r="L80" s="44" t="str">
        <f>IF(卡牌数值表!T62=0,"",卡牌数值表!T62)</f>
        <v/>
      </c>
      <c r="M80" s="44" t="str">
        <f>IF(卡牌数值表!U62=0,"",卡牌数值表!U62)</f>
        <v/>
      </c>
      <c r="N80" s="59" t="b">
        <f>卡牌数值表!V62</f>
        <v>0</v>
      </c>
      <c r="O80" s="44"/>
      <c r="P80" s="44"/>
      <c r="Q80" s="44"/>
    </row>
    <row r="81" ht="15.6" spans="1:17">
      <c r="A81" s="44" t="str">
        <f>IF(卡牌数值表!D63=0,"",卡牌数值表!D63)</f>
        <v/>
      </c>
      <c r="B81" s="44">
        <f>卡牌数值表!H63</f>
        <v>100681</v>
      </c>
      <c r="C81" s="45"/>
      <c r="D81" s="44" t="str">
        <f>卡牌数值表!I63</f>
        <v>Knife</v>
      </c>
      <c r="E81" s="50" t="str">
        <f>IF(卡牌数值表!W63="","",卡牌数值表!W63)</f>
        <v/>
      </c>
      <c r="F81" s="50" t="str">
        <f>IF(卡牌数值表!X63="","",卡牌数值表!X63)</f>
        <v/>
      </c>
      <c r="G81" s="50" t="str">
        <f>IF(卡牌数值表!Y63="","",卡牌数值表!Y63)</f>
        <v/>
      </c>
      <c r="H81" s="50" t="str">
        <f>IF(卡牌数值表!Z63="","",卡牌数值表!Z63)</f>
        <v/>
      </c>
      <c r="I81" s="50" t="str">
        <f>IF(卡牌数值表!AA63="","",卡牌数值表!AA63)</f>
        <v/>
      </c>
      <c r="J81" s="50" t="str">
        <f>IF(卡牌数值表!AB63="","",卡牌数值表!AB63)</f>
        <v/>
      </c>
      <c r="K81" s="50" t="str">
        <f>IF(卡牌数值表!AC63="","",卡牌数值表!AC63)</f>
        <v/>
      </c>
      <c r="L81" s="44" t="str">
        <f>IF(卡牌数值表!T63=0,"",卡牌数值表!T63)</f>
        <v/>
      </c>
      <c r="M81" s="44" t="str">
        <f>IF(卡牌数值表!U63=0,"",卡牌数值表!U63)</f>
        <v/>
      </c>
      <c r="N81" s="59" t="b">
        <f>卡牌数值表!V63</f>
        <v>0</v>
      </c>
      <c r="O81" s="44"/>
      <c r="P81" s="44"/>
      <c r="Q81" s="44"/>
    </row>
    <row r="82" ht="15.6" spans="1:17">
      <c r="A82" s="44" t="str">
        <f>IF(卡牌数值表!D64=0,"",卡牌数值表!D64)</f>
        <v/>
      </c>
      <c r="B82" s="44">
        <f>卡牌数值表!H64</f>
        <v>100691</v>
      </c>
      <c r="C82" s="45"/>
      <c r="D82" s="44" t="str">
        <f>卡牌数值表!I64</f>
        <v>Bandage</v>
      </c>
      <c r="E82" s="50">
        <f>IF(卡牌数值表!W64="","",卡牌数值表!W64)</f>
        <v>5</v>
      </c>
      <c r="F82" s="50" t="str">
        <f>IF(卡牌数值表!X64="","",卡牌数值表!X64)</f>
        <v/>
      </c>
      <c r="G82" s="50" t="str">
        <f>IF(卡牌数值表!Y64="","",卡牌数值表!Y64)</f>
        <v/>
      </c>
      <c r="H82" s="50" t="str">
        <f>IF(卡牌数值表!Z64="","",卡牌数值表!Z64)</f>
        <v/>
      </c>
      <c r="I82" s="50" t="str">
        <f>IF(卡牌数值表!AA64="","",卡牌数值表!AA64)</f>
        <v/>
      </c>
      <c r="J82" s="50" t="str">
        <f>IF(卡牌数值表!AB64="","",卡牌数值表!AB64)</f>
        <v/>
      </c>
      <c r="K82" s="50" t="str">
        <f>IF(卡牌数值表!AC64="","",卡牌数值表!AC64)</f>
        <v/>
      </c>
      <c r="L82" s="44" t="str">
        <f>IF(卡牌数值表!T64=0,"",卡牌数值表!T64)</f>
        <v/>
      </c>
      <c r="M82" s="44" t="str">
        <f>IF(卡牌数值表!U64=0,"",卡牌数值表!U64)</f>
        <v/>
      </c>
      <c r="N82" s="59" t="b">
        <f>卡牌数值表!V64</f>
        <v>0</v>
      </c>
      <c r="O82" s="44"/>
      <c r="P82" s="44"/>
      <c r="Q82" s="44"/>
    </row>
    <row r="83" ht="15.6" spans="1:17">
      <c r="A83" s="44" t="str">
        <f>IF(卡牌数值表!D65=0,"",卡牌数值表!D65)</f>
        <v/>
      </c>
      <c r="B83" s="44">
        <f>卡牌数值表!H65</f>
        <v>100701</v>
      </c>
      <c r="C83" s="45"/>
      <c r="D83" s="44" t="str">
        <f>卡牌数值表!I65</f>
        <v>Flytrap</v>
      </c>
      <c r="E83" s="50">
        <f>IF(卡牌数值表!W65="","",卡牌数值表!W65)</f>
        <v>10</v>
      </c>
      <c r="F83" s="50" t="str">
        <f>IF(卡牌数值表!X65="","",卡牌数值表!X65)</f>
        <v/>
      </c>
      <c r="G83" s="50" t="str">
        <f>IF(卡牌数值表!Y65="","",卡牌数值表!Y65)</f>
        <v/>
      </c>
      <c r="H83" s="50" t="str">
        <f>IF(卡牌数值表!Z65="","",卡牌数值表!Z65)</f>
        <v/>
      </c>
      <c r="I83" s="50" t="str">
        <f>IF(卡牌数值表!AA65="","",卡牌数值表!AA65)</f>
        <v/>
      </c>
      <c r="J83" s="50" t="str">
        <f>IF(卡牌数值表!AB65="","",卡牌数值表!AB65)</f>
        <v/>
      </c>
      <c r="K83" s="50" t="str">
        <f>IF(卡牌数值表!AC65="","",卡牌数值表!AC65)</f>
        <v/>
      </c>
      <c r="L83" s="44" t="str">
        <f>IF(卡牌数值表!T65=0,"",卡牌数值表!T65)</f>
        <v/>
      </c>
      <c r="M83" s="44" t="str">
        <f>IF(卡牌数值表!U65=0,"",卡牌数值表!U65)</f>
        <v/>
      </c>
      <c r="N83" s="59" t="b">
        <f>卡牌数值表!V65</f>
        <v>0</v>
      </c>
      <c r="O83" s="44"/>
      <c r="P83" s="44"/>
      <c r="Q83" s="44"/>
    </row>
    <row r="84" ht="15.6" spans="1:17">
      <c r="A84" s="44" t="str">
        <f>IF(卡牌数值表!D66=0,"",卡牌数值表!D66)</f>
        <v/>
      </c>
      <c r="B84" s="44">
        <f>卡牌数值表!H66</f>
        <v>100711</v>
      </c>
      <c r="C84" s="45"/>
      <c r="D84" s="44" t="str">
        <f>卡牌数值表!I66</f>
        <v>Crocodile</v>
      </c>
      <c r="E84" s="50">
        <f>IF(卡牌数值表!W66="","",卡牌数值表!W66)</f>
        <v>20</v>
      </c>
      <c r="F84" s="50" t="str">
        <f>IF(卡牌数值表!X66="","",卡牌数值表!X66)</f>
        <v/>
      </c>
      <c r="G84" s="50" t="str">
        <f>IF(卡牌数值表!Y66="","",卡牌数值表!Y66)</f>
        <v/>
      </c>
      <c r="H84" s="50" t="str">
        <f>IF(卡牌数值表!Z66="","",卡牌数值表!Z66)</f>
        <v/>
      </c>
      <c r="I84" s="50" t="str">
        <f>IF(卡牌数值表!AA66="","",卡牌数值表!AA66)</f>
        <v/>
      </c>
      <c r="J84" s="50" t="str">
        <f>IF(卡牌数值表!AB66="","",卡牌数值表!AB66)</f>
        <v/>
      </c>
      <c r="K84" s="50" t="str">
        <f>IF(卡牌数值表!AC66="","",卡牌数值表!AC66)</f>
        <v/>
      </c>
      <c r="L84" s="44" t="str">
        <f>IF(卡牌数值表!T66=0,"",卡牌数值表!T66)</f>
        <v/>
      </c>
      <c r="M84" s="44" t="str">
        <f>IF(卡牌数值表!U66=0,"",卡牌数值表!U66)</f>
        <v/>
      </c>
      <c r="N84" s="59" t="b">
        <f>卡牌数值表!V66</f>
        <v>0</v>
      </c>
      <c r="O84" s="44"/>
      <c r="P84" s="44"/>
      <c r="Q84" s="44"/>
    </row>
    <row r="85" ht="15.6" spans="1:17">
      <c r="A85" s="44" t="str">
        <f>IF(卡牌数值表!D67=0,"",卡牌数值表!D67)</f>
        <v/>
      </c>
      <c r="B85" s="44">
        <f>卡牌数值表!H67</f>
        <v>100721</v>
      </c>
      <c r="C85" s="45"/>
      <c r="D85" s="44" t="str">
        <f>卡牌数值表!I67</f>
        <v>Pelican</v>
      </c>
      <c r="E85" s="50" t="str">
        <f>IF(卡牌数值表!W67="","",卡牌数值表!W67)</f>
        <v/>
      </c>
      <c r="F85" s="50" t="str">
        <f>IF(卡牌数值表!X67="","",卡牌数值表!X67)</f>
        <v/>
      </c>
      <c r="G85" s="50" t="str">
        <f>IF(卡牌数值表!Y67="","",卡牌数值表!Y67)</f>
        <v/>
      </c>
      <c r="H85" s="50" t="str">
        <f>IF(卡牌数值表!Z67="","",卡牌数值表!Z67)</f>
        <v/>
      </c>
      <c r="I85" s="50" t="str">
        <f>IF(卡牌数值表!AA67="","",卡牌数值表!AA67)</f>
        <v/>
      </c>
      <c r="J85" s="50" t="str">
        <f>IF(卡牌数值表!AB67="","",卡牌数值表!AB67)</f>
        <v/>
      </c>
      <c r="K85" s="50" t="str">
        <f>IF(卡牌数值表!AC67="","",卡牌数值表!AC67)</f>
        <v/>
      </c>
      <c r="L85" s="44" t="str">
        <f>IF(卡牌数值表!T67=0,"",卡牌数值表!T67)</f>
        <v/>
      </c>
      <c r="M85" s="44" t="str">
        <f>IF(卡牌数值表!U67=0,"",卡牌数值表!U67)</f>
        <v/>
      </c>
      <c r="N85" s="59" t="b">
        <f>卡牌数值表!V67</f>
        <v>0</v>
      </c>
      <c r="O85" s="44"/>
      <c r="P85" s="44"/>
      <c r="Q85" s="44"/>
    </row>
    <row r="86" ht="15.6" spans="1:17">
      <c r="A86" s="44" t="str">
        <f>IF(卡牌数值表!D68=0,"",卡牌数值表!D68)</f>
        <v/>
      </c>
      <c r="B86" s="44">
        <f>卡牌数值表!H68</f>
        <v>100731</v>
      </c>
      <c r="C86" s="45"/>
      <c r="D86" s="44" t="str">
        <f>卡牌数值表!I68</f>
        <v>PiggyBank</v>
      </c>
      <c r="E86" s="50">
        <f>IF(卡牌数值表!W68="","",卡牌数值表!W68)</f>
        <v>1</v>
      </c>
      <c r="F86" s="50">
        <f>IF(卡牌数值表!X68="","",卡牌数值表!X68)</f>
        <v>5</v>
      </c>
      <c r="G86" s="50" t="str">
        <f>IF(卡牌数值表!Y68="","",卡牌数值表!Y68)</f>
        <v/>
      </c>
      <c r="H86" s="50" t="str">
        <f>IF(卡牌数值表!Z68="","",卡牌数值表!Z68)</f>
        <v/>
      </c>
      <c r="I86" s="50" t="str">
        <f>IF(卡牌数值表!AA68="","",卡牌数值表!AA68)</f>
        <v/>
      </c>
      <c r="J86" s="50" t="str">
        <f>IF(卡牌数值表!AB68="","",卡牌数值表!AB68)</f>
        <v/>
      </c>
      <c r="K86" s="50" t="str">
        <f>IF(卡牌数值表!AC68="","",卡牌数值表!AC68)</f>
        <v/>
      </c>
      <c r="L86" s="44" t="str">
        <f>IF(卡牌数值表!T68=0,"",卡牌数值表!T68)</f>
        <v/>
      </c>
      <c r="M86" s="44" t="str">
        <f>IF(卡牌数值表!U68=0,"",卡牌数值表!U68)</f>
        <v/>
      </c>
      <c r="N86" s="59" t="b">
        <f>卡牌数值表!V68</f>
        <v>0</v>
      </c>
      <c r="O86" s="44"/>
      <c r="P86" s="44"/>
      <c r="Q86" s="44"/>
    </row>
    <row r="87" ht="15.6" spans="1:17">
      <c r="A87" s="44" t="str">
        <f>IF(卡牌数值表!D69=0,"",卡牌数值表!D69)</f>
        <v>##</v>
      </c>
      <c r="B87" s="44">
        <f>卡牌数值表!H69</f>
        <v>100741</v>
      </c>
      <c r="C87" s="45"/>
      <c r="D87" s="44" t="str">
        <f>卡牌数值表!I69</f>
        <v/>
      </c>
      <c r="E87" s="50" t="str">
        <f>IF(卡牌数值表!W69="","",卡牌数值表!W69)</f>
        <v/>
      </c>
      <c r="F87" s="50" t="str">
        <f>IF(卡牌数值表!X69="","",卡牌数值表!X69)</f>
        <v/>
      </c>
      <c r="G87" s="50" t="str">
        <f>IF(卡牌数值表!Y69="","",卡牌数值表!Y69)</f>
        <v/>
      </c>
      <c r="H87" s="50" t="str">
        <f>IF(卡牌数值表!Z69="","",卡牌数值表!Z69)</f>
        <v/>
      </c>
      <c r="I87" s="50" t="str">
        <f>IF(卡牌数值表!AA69="","",卡牌数值表!AA69)</f>
        <v/>
      </c>
      <c r="J87" s="50" t="str">
        <f>IF(卡牌数值表!AB69="","",卡牌数值表!AB69)</f>
        <v/>
      </c>
      <c r="K87" s="50" t="str">
        <f>IF(卡牌数值表!AC69="","",卡牌数值表!AC69)</f>
        <v/>
      </c>
      <c r="L87" s="44" t="str">
        <f>IF(卡牌数值表!T69=0,"",卡牌数值表!T69)</f>
        <v/>
      </c>
      <c r="M87" s="44" t="str">
        <f>IF(卡牌数值表!U69=0,"",卡牌数值表!U69)</f>
        <v/>
      </c>
      <c r="N87" s="59" t="b">
        <f>卡牌数值表!V69</f>
        <v>0</v>
      </c>
      <c r="O87" s="44"/>
      <c r="P87" s="44"/>
      <c r="Q87" s="44"/>
    </row>
    <row r="88" ht="15.6" spans="1:17">
      <c r="A88" s="44" t="str">
        <f>IF(卡牌数值表!D70=0,"",卡牌数值表!D70)</f>
        <v/>
      </c>
      <c r="B88" s="44">
        <f>卡牌数值表!H70</f>
        <v>100751</v>
      </c>
      <c r="C88" s="45"/>
      <c r="D88" s="44" t="str">
        <f>卡牌数值表!I70</f>
        <v>CannedSpinach</v>
      </c>
      <c r="E88" s="50">
        <f>IF(卡牌数值表!W70="","",卡牌数值表!W70)</f>
        <v>2</v>
      </c>
      <c r="F88" s="50" t="str">
        <f>IF(卡牌数值表!X70="","",卡牌数值表!X70)</f>
        <v/>
      </c>
      <c r="G88" s="50" t="str">
        <f>IF(卡牌数值表!Y70="","",卡牌数值表!Y70)</f>
        <v/>
      </c>
      <c r="H88" s="50" t="str">
        <f>IF(卡牌数值表!Z70="","",卡牌数值表!Z70)</f>
        <v/>
      </c>
      <c r="I88" s="50" t="str">
        <f>IF(卡牌数值表!AA70="","",卡牌数值表!AA70)</f>
        <v/>
      </c>
      <c r="J88" s="50" t="str">
        <f>IF(卡牌数值表!AB70="","",卡牌数值表!AB70)</f>
        <v/>
      </c>
      <c r="K88" s="50" t="str">
        <f>IF(卡牌数值表!AC70="","",卡牌数值表!AC70)</f>
        <v/>
      </c>
      <c r="L88" s="44" t="str">
        <f>IF(卡牌数值表!T70=0,"",卡牌数值表!T70)</f>
        <v/>
      </c>
      <c r="M88" s="44" t="str">
        <f>IF(卡牌数值表!U70=0,"",卡牌数值表!U70)</f>
        <v/>
      </c>
      <c r="N88" s="59" t="b">
        <f>卡牌数值表!V70</f>
        <v>0</v>
      </c>
      <c r="O88" s="44"/>
      <c r="P88" s="44"/>
      <c r="Q88" s="44"/>
    </row>
    <row r="89" ht="15.6" spans="1:17">
      <c r="A89" s="44" t="str">
        <f>IF(卡牌数值表!D71=0,"",卡牌数值表!D71)</f>
        <v/>
      </c>
      <c r="B89" s="44">
        <f>卡牌数值表!H71</f>
        <v>100761</v>
      </c>
      <c r="C89" s="45"/>
      <c r="D89" s="44" t="str">
        <f>卡牌数值表!I71</f>
        <v>Hamster</v>
      </c>
      <c r="E89" s="50">
        <f>IF(卡牌数值表!W71="","",卡牌数值表!W71)</f>
        <v>10</v>
      </c>
      <c r="F89" s="50" t="str">
        <f>IF(卡牌数值表!X71="","",卡牌数值表!X71)</f>
        <v/>
      </c>
      <c r="G89" s="50" t="str">
        <f>IF(卡牌数值表!Y71="","",卡牌数值表!Y71)</f>
        <v/>
      </c>
      <c r="H89" s="50" t="str">
        <f>IF(卡牌数值表!Z71="","",卡牌数值表!Z71)</f>
        <v/>
      </c>
      <c r="I89" s="50" t="str">
        <f>IF(卡牌数值表!AA71="","",卡牌数值表!AA71)</f>
        <v/>
      </c>
      <c r="J89" s="50" t="str">
        <f>IF(卡牌数值表!AB71="","",卡牌数值表!AB71)</f>
        <v/>
      </c>
      <c r="K89" s="50" t="str">
        <f>IF(卡牌数值表!AC71="","",卡牌数值表!AC71)</f>
        <v/>
      </c>
      <c r="L89" s="44" t="str">
        <f>IF(卡牌数值表!T71=0,"",卡牌数值表!T71)</f>
        <v/>
      </c>
      <c r="M89" s="44" t="str">
        <f>IF(卡牌数值表!U71=0,"",卡牌数值表!U71)</f>
        <v/>
      </c>
      <c r="N89" s="59" t="b">
        <f>卡牌数值表!V71</f>
        <v>0</v>
      </c>
      <c r="O89" s="44"/>
      <c r="P89" s="44"/>
      <c r="Q89" s="44"/>
    </row>
    <row r="90" ht="15.6" spans="1:17">
      <c r="A90" s="44" t="str">
        <f>IF(卡牌数值表!D72=0,"",卡牌数值表!D72)</f>
        <v/>
      </c>
      <c r="B90" s="44">
        <f>卡牌数值表!H72</f>
        <v>100771</v>
      </c>
      <c r="C90" s="45"/>
      <c r="D90" s="44" t="str">
        <f>卡牌数值表!I72</f>
        <v>Baton</v>
      </c>
      <c r="E90" s="50">
        <f>IF(卡牌数值表!W72="","",卡牌数值表!W72)</f>
        <v>100</v>
      </c>
      <c r="F90" s="50" t="str">
        <f>IF(卡牌数值表!X72="","",卡牌数值表!X72)</f>
        <v/>
      </c>
      <c r="G90" s="50" t="str">
        <f>IF(卡牌数值表!Y72="","",卡牌数值表!Y72)</f>
        <v/>
      </c>
      <c r="H90" s="50" t="str">
        <f>IF(卡牌数值表!Z72="","",卡牌数值表!Z72)</f>
        <v/>
      </c>
      <c r="I90" s="50" t="str">
        <f>IF(卡牌数值表!AA72="","",卡牌数值表!AA72)</f>
        <v/>
      </c>
      <c r="J90" s="50" t="str">
        <f>IF(卡牌数值表!AB72="","",卡牌数值表!AB72)</f>
        <v/>
      </c>
      <c r="K90" s="50" t="str">
        <f>IF(卡牌数值表!AC72="","",卡牌数值表!AC72)</f>
        <v/>
      </c>
      <c r="L90" s="44" t="str">
        <f>IF(卡牌数值表!T72=0,"",卡牌数值表!T72)</f>
        <v/>
      </c>
      <c r="M90" s="44" t="str">
        <f>IF(卡牌数值表!U72=0,"",卡牌数值表!U72)</f>
        <v/>
      </c>
      <c r="N90" s="59" t="b">
        <f>卡牌数值表!V72</f>
        <v>0</v>
      </c>
      <c r="O90" s="44"/>
      <c r="P90" s="44"/>
      <c r="Q90" s="44"/>
    </row>
    <row r="91" ht="15.6" spans="1:17">
      <c r="A91" s="44" t="str">
        <f>IF(卡牌数值表!D73=0,"",卡牌数值表!D73)</f>
        <v/>
      </c>
      <c r="B91" s="44">
        <f>卡牌数值表!H73</f>
        <v>100781</v>
      </c>
      <c r="C91" s="45"/>
      <c r="D91" s="44" t="str">
        <f>卡牌数值表!I73</f>
        <v>Refrigerator</v>
      </c>
      <c r="E91" s="50" t="str">
        <f>IF(卡牌数值表!W73="","",卡牌数值表!W73)</f>
        <v/>
      </c>
      <c r="F91" s="50" t="str">
        <f>IF(卡牌数值表!X73="","",卡牌数值表!X73)</f>
        <v/>
      </c>
      <c r="G91" s="50" t="str">
        <f>IF(卡牌数值表!Y73="","",卡牌数值表!Y73)</f>
        <v/>
      </c>
      <c r="H91" s="50" t="str">
        <f>IF(卡牌数值表!Z73="","",卡牌数值表!Z73)</f>
        <v/>
      </c>
      <c r="I91" s="50" t="str">
        <f>IF(卡牌数值表!AA73="","",卡牌数值表!AA73)</f>
        <v/>
      </c>
      <c r="J91" s="50" t="str">
        <f>IF(卡牌数值表!AB73="","",卡牌数值表!AB73)</f>
        <v/>
      </c>
      <c r="K91" s="50" t="str">
        <f>IF(卡牌数值表!AC73="","",卡牌数值表!AC73)</f>
        <v/>
      </c>
      <c r="L91" s="44" t="str">
        <f>IF(卡牌数值表!T73=0,"",卡牌数值表!T73)</f>
        <v/>
      </c>
      <c r="M91" s="44" t="str">
        <f>IF(卡牌数值表!U73=0,"",卡牌数值表!U73)</f>
        <v/>
      </c>
      <c r="N91" s="59" t="b">
        <f>卡牌数值表!V73</f>
        <v>0</v>
      </c>
      <c r="O91" s="44"/>
      <c r="P91" s="44"/>
      <c r="Q91" s="44"/>
    </row>
    <row r="92" ht="15.6" spans="1:17">
      <c r="A92" s="44" t="str">
        <f>IF(卡牌数值表!D74=0,"",卡牌数值表!D74)</f>
        <v/>
      </c>
      <c r="B92" s="44">
        <f>卡牌数值表!H74</f>
        <v>100791</v>
      </c>
      <c r="C92" s="45"/>
      <c r="D92" s="44" t="str">
        <f>卡牌数值表!I74</f>
        <v>Egg</v>
      </c>
      <c r="E92" s="50">
        <f>IF(卡牌数值表!W74="","",卡牌数值表!W74)</f>
        <v>10</v>
      </c>
      <c r="F92" s="50">
        <f>IF(卡牌数值表!X74="","",卡牌数值表!X74)</f>
        <v>2.5</v>
      </c>
      <c r="G92" s="50">
        <f>IF(卡牌数值表!Y74="","",卡牌数值表!Y74)</f>
        <v>1</v>
      </c>
      <c r="H92" s="50" t="str">
        <f>IF(卡牌数值表!Z74="","",卡牌数值表!Z74)</f>
        <v/>
      </c>
      <c r="I92" s="50" t="str">
        <f>IF(卡牌数值表!AA74="","",卡牌数值表!AA74)</f>
        <v/>
      </c>
      <c r="J92" s="50" t="str">
        <f>IF(卡牌数值表!AB74="","",卡牌数值表!AB74)</f>
        <v/>
      </c>
      <c r="K92" s="50" t="str">
        <f>IF(卡牌数值表!AC74="","",卡牌数值表!AC74)</f>
        <v/>
      </c>
      <c r="L92" s="44" t="str">
        <f>IF(卡牌数值表!T74=0,"",卡牌数值表!T74)</f>
        <v/>
      </c>
      <c r="M92" s="44" t="str">
        <f>IF(卡牌数值表!U74=0,"",卡牌数值表!U74)</f>
        <v/>
      </c>
      <c r="N92" s="59" t="b">
        <f>卡牌数值表!V74</f>
        <v>0</v>
      </c>
      <c r="O92" s="44"/>
      <c r="P92" s="44"/>
      <c r="Q92" s="44"/>
    </row>
    <row r="93" ht="15.6" spans="1:17">
      <c r="A93" s="44" t="str">
        <f>IF(卡牌数值表!D75=0,"",卡牌数值表!D75)</f>
        <v/>
      </c>
      <c r="B93" s="44">
        <f>卡牌数值表!H75</f>
        <v>100801</v>
      </c>
      <c r="C93" s="45"/>
      <c r="D93" s="44" t="str">
        <f>卡牌数值表!I75</f>
        <v>SafeHat</v>
      </c>
      <c r="E93" s="50" t="str">
        <f>IF(卡牌数值表!W75="","",卡牌数值表!W75)</f>
        <v/>
      </c>
      <c r="F93" s="50" t="str">
        <f>IF(卡牌数值表!X75="","",卡牌数值表!X75)</f>
        <v/>
      </c>
      <c r="G93" s="50" t="str">
        <f>IF(卡牌数值表!Y75="","",卡牌数值表!Y75)</f>
        <v/>
      </c>
      <c r="H93" s="50" t="str">
        <f>IF(卡牌数值表!Z75="","",卡牌数值表!Z75)</f>
        <v/>
      </c>
      <c r="I93" s="50" t="str">
        <f>IF(卡牌数值表!AA75="","",卡牌数值表!AA75)</f>
        <v/>
      </c>
      <c r="J93" s="50" t="str">
        <f>IF(卡牌数值表!AB75="","",卡牌数值表!AB75)</f>
        <v/>
      </c>
      <c r="K93" s="50" t="str">
        <f>IF(卡牌数值表!AC75="","",卡牌数值表!AC75)</f>
        <v/>
      </c>
      <c r="L93" s="44" t="str">
        <f>IF(卡牌数值表!T75=0,"",卡牌数值表!T75)</f>
        <v/>
      </c>
      <c r="M93" s="44" t="str">
        <f>IF(卡牌数值表!U75=0,"",卡牌数值表!U75)</f>
        <v/>
      </c>
      <c r="N93" s="59" t="b">
        <f>卡牌数值表!V75</f>
        <v>0</v>
      </c>
      <c r="O93" s="44"/>
      <c r="P93" s="44"/>
      <c r="Q93" s="44"/>
    </row>
    <row r="94" ht="15.6" spans="1:17">
      <c r="A94" s="44" t="str">
        <f>IF(卡牌数值表!D76=0,"",卡牌数值表!D76)</f>
        <v/>
      </c>
      <c r="B94" s="44">
        <f>卡牌数值表!H76</f>
        <v>200101</v>
      </c>
      <c r="C94" s="45"/>
      <c r="D94" s="44" t="str">
        <f>卡牌数值表!I76</f>
        <v>SplitCollisionCreature</v>
      </c>
      <c r="E94" s="50">
        <f>IF(卡牌数值表!W76="","",卡牌数值表!W76)</f>
        <v>20</v>
      </c>
      <c r="F94" s="50">
        <f>IF(卡牌数值表!X76="","",卡牌数值表!X76)</f>
        <v>20</v>
      </c>
      <c r="G94" s="50">
        <f>IF(卡牌数值表!Y76="","",卡牌数值表!Y76)</f>
        <v>50</v>
      </c>
      <c r="H94" s="50" t="str">
        <f>IF(卡牌数值表!Z76="","",卡牌数值表!Z76)</f>
        <v/>
      </c>
      <c r="I94" s="50" t="str">
        <f>IF(卡牌数值表!AA76="","",卡牌数值表!AA76)</f>
        <v/>
      </c>
      <c r="J94" s="50" t="str">
        <f>IF(卡牌数值表!AB76="","",卡牌数值表!AB76)</f>
        <v/>
      </c>
      <c r="K94" s="50" t="str">
        <f>IF(卡牌数值表!AC76="","",卡牌数值表!AC76)</f>
        <v/>
      </c>
      <c r="L94" s="44" t="str">
        <f>IF(卡牌数值表!T76=0,"",卡牌数值表!T76)</f>
        <v>Times</v>
      </c>
      <c r="M94" s="44">
        <f>IF(卡牌数值表!U76=0,"",卡牌数值表!U76)</f>
        <v>1</v>
      </c>
      <c r="N94" s="59" t="b">
        <f>卡牌数值表!V76</f>
        <v>0</v>
      </c>
      <c r="O94" s="44"/>
      <c r="P94" s="44"/>
      <c r="Q94" s="44"/>
    </row>
    <row r="95" ht="15.6" spans="1:17">
      <c r="A95" s="44" t="str">
        <f>IF(卡牌数值表!D77=0,"",卡牌数值表!D77)</f>
        <v/>
      </c>
      <c r="B95" s="44">
        <f>卡牌数值表!H77</f>
        <v>200111</v>
      </c>
      <c r="C95" s="45"/>
      <c r="D95" s="44" t="str">
        <f>卡牌数值表!I77</f>
        <v>CharmHero</v>
      </c>
      <c r="E95" s="50">
        <f>IF(卡牌数值表!W77="","",卡牌数值表!W77)</f>
        <v>15</v>
      </c>
      <c r="F95" s="50" t="str">
        <f>IF(卡牌数值表!X77="","",卡牌数值表!X77)</f>
        <v/>
      </c>
      <c r="G95" s="50" t="str">
        <f>IF(卡牌数值表!Y77="","",卡牌数值表!Y77)</f>
        <v/>
      </c>
      <c r="H95" s="50" t="str">
        <f>IF(卡牌数值表!Z77="","",卡牌数值表!Z77)</f>
        <v/>
      </c>
      <c r="I95" s="50" t="str">
        <f>IF(卡牌数值表!AA77="","",卡牌数值表!AA77)</f>
        <v/>
      </c>
      <c r="J95" s="50" t="str">
        <f>IF(卡牌数值表!AB77="","",卡牌数值表!AB77)</f>
        <v/>
      </c>
      <c r="K95" s="50" t="str">
        <f>IF(卡牌数值表!AC77="","",卡牌数值表!AC77)</f>
        <v/>
      </c>
      <c r="L95" s="44" t="str">
        <f>IF(卡牌数值表!T77=0,"",卡牌数值表!T77)</f>
        <v>Times</v>
      </c>
      <c r="M95" s="44">
        <f>IF(卡牌数值表!U77=0,"",卡牌数值表!U77)</f>
        <v>1</v>
      </c>
      <c r="N95" s="59" t="b">
        <f>卡牌数值表!V77</f>
        <v>0</v>
      </c>
      <c r="O95" s="44"/>
      <c r="P95" s="44"/>
      <c r="Q95" s="44"/>
    </row>
    <row r="96" ht="15.6" spans="1:17">
      <c r="A96" s="44" t="str">
        <f>IF(卡牌数值表!D78=0,"",卡牌数值表!D78)</f>
        <v/>
      </c>
      <c r="B96" s="44">
        <f>卡牌数值表!H78</f>
        <v>200121</v>
      </c>
      <c r="C96" s="45"/>
      <c r="D96" s="44" t="str">
        <f>卡牌数值表!I78</f>
        <v>CollisionCauseDamage</v>
      </c>
      <c r="E96" s="50">
        <f>IF(卡牌数值表!W78="","",卡牌数值表!W78)</f>
        <v>2</v>
      </c>
      <c r="F96" s="50">
        <f>IF(卡牌数值表!X78="","",卡牌数值表!X78)</f>
        <v>15</v>
      </c>
      <c r="G96" s="50">
        <f>IF(卡牌数值表!Y78="","",卡牌数值表!Y78)</f>
        <v>0.2</v>
      </c>
      <c r="H96" s="50" t="str">
        <f>IF(卡牌数值表!Z78="","",卡牌数值表!Z78)</f>
        <v/>
      </c>
      <c r="I96" s="50" t="str">
        <f>IF(卡牌数值表!AA78="","",卡牌数值表!AA78)</f>
        <v/>
      </c>
      <c r="J96" s="50" t="str">
        <f>IF(卡牌数值表!AB78="","",卡牌数值表!AB78)</f>
        <v/>
      </c>
      <c r="K96" s="50" t="str">
        <f>IF(卡牌数值表!AC78="","",卡牌数值表!AC78)</f>
        <v/>
      </c>
      <c r="L96" s="44" t="str">
        <f>IF(卡牌数值表!T78=0,"",卡牌数值表!T78)</f>
        <v>Times</v>
      </c>
      <c r="M96" s="44">
        <f>IF(卡牌数值表!U78=0,"",卡牌数值表!U78)</f>
        <v>1</v>
      </c>
      <c r="N96" s="59" t="b">
        <f>卡牌数值表!V78</f>
        <v>0</v>
      </c>
      <c r="O96" s="44"/>
      <c r="P96" s="44"/>
      <c r="Q96" s="44"/>
    </row>
    <row r="97" ht="15.6" spans="1:17">
      <c r="A97" s="44" t="str">
        <f>IF(卡牌数值表!D79=0,"",卡牌数值表!D79)</f>
        <v/>
      </c>
      <c r="B97" s="44">
        <f>卡牌数值表!H79</f>
        <v>200131</v>
      </c>
      <c r="C97" s="45"/>
      <c r="D97" s="44" t="str">
        <f>卡牌数值表!I79</f>
        <v>CollisionCauseRangeDamageOnce</v>
      </c>
      <c r="E97" s="50">
        <f>IF(卡牌数值表!W79="","",卡牌数值表!W79)</f>
        <v>16</v>
      </c>
      <c r="F97" s="50">
        <f>IF(卡牌数值表!X79="","",卡牌数值表!X79)</f>
        <v>1</v>
      </c>
      <c r="G97" s="50">
        <f>IF(卡牌数值表!Y79="","",卡牌数值表!Y79)</f>
        <v>6</v>
      </c>
      <c r="H97" s="50" t="str">
        <f>IF(卡牌数值表!Z79="","",卡牌数值表!Z79)</f>
        <v/>
      </c>
      <c r="I97" s="50" t="str">
        <f>IF(卡牌数值表!AA79="","",卡牌数值表!AA79)</f>
        <v/>
      </c>
      <c r="J97" s="50" t="str">
        <f>IF(卡牌数值表!AB79="","",卡牌数值表!AB79)</f>
        <v/>
      </c>
      <c r="K97" s="50" t="str">
        <f>IF(卡牌数值表!AC79="","",卡牌数值表!AC79)</f>
        <v/>
      </c>
      <c r="L97" s="44" t="str">
        <f>IF(卡牌数值表!T79=0,"",卡牌数值表!T79)</f>
        <v>Times</v>
      </c>
      <c r="M97" s="44">
        <f>IF(卡牌数值表!U79=0,"",卡牌数值表!U79)</f>
        <v>1</v>
      </c>
      <c r="N97" s="59" t="b">
        <f>卡牌数值表!V79</f>
        <v>0</v>
      </c>
      <c r="O97" s="44"/>
      <c r="P97" s="44"/>
      <c r="Q97" s="44"/>
    </row>
    <row r="98" ht="15.6" spans="1:17">
      <c r="A98" s="44" t="str">
        <f>IF(卡牌数值表!D80=0,"",卡牌数值表!D80)</f>
        <v/>
      </c>
      <c r="B98" s="44">
        <f>卡牌数值表!H80</f>
        <v>200141</v>
      </c>
      <c r="C98" s="45"/>
      <c r="D98" s="44" t="str">
        <f>卡牌数值表!I80</f>
        <v>SelfDestructCauseRangeDamage</v>
      </c>
      <c r="E98" s="50">
        <f>IF(卡牌数值表!W80="","",卡牌数值表!W80)</f>
        <v>30</v>
      </c>
      <c r="F98" s="50">
        <f>IF(卡牌数值表!X80="","",卡牌数值表!X80)</f>
        <v>3</v>
      </c>
      <c r="G98" s="50">
        <f>IF(卡牌数值表!Y80="","",卡牌数值表!Y80)</f>
        <v>6</v>
      </c>
      <c r="H98" s="50" t="str">
        <f>IF(卡牌数值表!Z80="","",卡牌数值表!Z80)</f>
        <v/>
      </c>
      <c r="I98" s="50" t="str">
        <f>IF(卡牌数值表!AA80="","",卡牌数值表!AA80)</f>
        <v/>
      </c>
      <c r="J98" s="50" t="str">
        <f>IF(卡牌数值表!AB80="","",卡牌数值表!AB80)</f>
        <v/>
      </c>
      <c r="K98" s="50" t="str">
        <f>IF(卡牌数值表!AC80="","",卡牌数值表!AC80)</f>
        <v/>
      </c>
      <c r="L98" s="44" t="str">
        <f>IF(卡牌数值表!T80=0,"",卡牌数值表!T80)</f>
        <v>Times</v>
      </c>
      <c r="M98" s="44">
        <f>IF(卡牌数值表!U80=0,"",卡牌数值表!U80)</f>
        <v>1</v>
      </c>
      <c r="N98" s="59" t="b">
        <f>卡牌数值表!V80</f>
        <v>0</v>
      </c>
      <c r="O98" s="44"/>
      <c r="P98" s="44"/>
      <c r="Q98" s="44"/>
    </row>
    <row r="99" ht="15.6" spans="1:17">
      <c r="A99" s="44" t="str">
        <f>IF(卡牌数值表!D81=0,"",卡牌数值表!D81)</f>
        <v>##</v>
      </c>
      <c r="B99" s="44">
        <f>卡牌数值表!H81</f>
        <v>200151</v>
      </c>
      <c r="C99" s="45"/>
      <c r="D99" s="44" t="str">
        <f>卡牌数值表!I81</f>
        <v>ContinueAddBuffToSelf</v>
      </c>
      <c r="E99" s="50">
        <f>IF(卡牌数值表!W81="","",卡牌数值表!W81)</f>
        <v>500061</v>
      </c>
      <c r="F99" s="50" t="str">
        <f>IF(卡牌数值表!X81="","",卡牌数值表!X81)</f>
        <v/>
      </c>
      <c r="G99" s="50" t="str">
        <f>IF(卡牌数值表!Y81="","",卡牌数值表!Y81)</f>
        <v/>
      </c>
      <c r="H99" s="50" t="str">
        <f>IF(卡牌数值表!Z81="","",卡牌数值表!Z81)</f>
        <v/>
      </c>
      <c r="I99" s="50" t="str">
        <f>IF(卡牌数值表!AA81="","",卡牌数值表!AA81)</f>
        <v/>
      </c>
      <c r="J99" s="50" t="str">
        <f>IF(卡牌数值表!AB81="","",卡牌数值表!AB81)</f>
        <v/>
      </c>
      <c r="K99" s="50" t="str">
        <f>IF(卡牌数值表!AC81="","",卡牌数值表!AC81)</f>
        <v/>
      </c>
      <c r="L99" s="44" t="str">
        <f>IF(卡牌数值表!T81=0,"",卡牌数值表!T81)</f>
        <v>Times</v>
      </c>
      <c r="M99" s="44">
        <f>IF(卡牌数值表!U81=0,"",卡牌数值表!U81)</f>
        <v>1</v>
      </c>
      <c r="N99" s="59" t="b">
        <f>卡牌数值表!V81</f>
        <v>1</v>
      </c>
      <c r="O99" s="44"/>
      <c r="P99" s="44"/>
      <c r="Q99" s="44"/>
    </row>
    <row r="100" ht="15.6" spans="1:17">
      <c r="A100" s="44" t="str">
        <f>IF(卡牌数值表!D82=0,"",卡牌数值表!D82)</f>
        <v/>
      </c>
      <c r="B100" s="44">
        <f>卡牌数值表!H82</f>
        <v>200161</v>
      </c>
      <c r="C100" s="45"/>
      <c r="D100" s="44" t="str">
        <f>卡牌数值表!I82</f>
        <v>AddGravitationToHero</v>
      </c>
      <c r="E100" s="50">
        <f>IF(卡牌数值表!W82="","",卡牌数值表!W82)</f>
        <v>12</v>
      </c>
      <c r="F100" s="50" t="str">
        <f>IF(卡牌数值表!X82="","",卡牌数值表!X82)</f>
        <v/>
      </c>
      <c r="G100" s="50" t="str">
        <f>IF(卡牌数值表!Y82="","",卡牌数值表!Y82)</f>
        <v/>
      </c>
      <c r="H100" s="50" t="str">
        <f>IF(卡牌数值表!Z82="","",卡牌数值表!Z82)</f>
        <v/>
      </c>
      <c r="I100" s="50" t="str">
        <f>IF(卡牌数值表!AA82="","",卡牌数值表!AA82)</f>
        <v/>
      </c>
      <c r="J100" s="50" t="str">
        <f>IF(卡牌数值表!AB82="","",卡牌数值表!AB82)</f>
        <v/>
      </c>
      <c r="K100" s="50" t="str">
        <f>IF(卡牌数值表!AC82="","",卡牌数值表!AC82)</f>
        <v/>
      </c>
      <c r="L100" s="44" t="str">
        <f>IF(卡牌数值表!T82=0,"",卡牌数值表!T82)</f>
        <v>Times</v>
      </c>
      <c r="M100" s="44">
        <f>IF(卡牌数值表!U82=0,"",卡牌数值表!U82)</f>
        <v>1</v>
      </c>
      <c r="N100" s="59" t="b">
        <f>卡牌数值表!V82</f>
        <v>0</v>
      </c>
      <c r="O100" s="44"/>
      <c r="P100" s="44"/>
      <c r="Q100" s="44"/>
    </row>
    <row r="101" ht="15.6" spans="1:17">
      <c r="A101" s="44" t="str">
        <f>IF(卡牌数值表!D83=0,"",卡牌数值表!D83)</f>
        <v/>
      </c>
      <c r="B101" s="44">
        <f>卡牌数值表!H83</f>
        <v>200171</v>
      </c>
      <c r="C101" s="45"/>
      <c r="D101" s="44" t="str">
        <f>卡牌数值表!I83</f>
        <v>AddInteractiveObjectAppointPosition</v>
      </c>
      <c r="E101" s="50">
        <f>IF(卡牌数值表!W83="","",卡牌数值表!W83)</f>
        <v>10001</v>
      </c>
      <c r="F101" s="50">
        <f>IF(卡牌数值表!X83="","",卡牌数值表!X83)</f>
        <v>1</v>
      </c>
      <c r="G101" s="50">
        <f>IF(卡牌数值表!Y83="","",卡牌数值表!Y83)</f>
        <v>15</v>
      </c>
      <c r="H101" s="50" t="str">
        <f>IF(卡牌数值表!Z83="","",卡牌数值表!Z83)</f>
        <v/>
      </c>
      <c r="I101" s="50" t="str">
        <f>IF(卡牌数值表!AA83="","",卡牌数值表!AA83)</f>
        <v/>
      </c>
      <c r="J101" s="50" t="str">
        <f>IF(卡牌数值表!AB83="","",卡牌数值表!AB83)</f>
        <v/>
      </c>
      <c r="K101" s="50" t="str">
        <f>IF(卡牌数值表!AC83="","",卡牌数值表!AC83)</f>
        <v/>
      </c>
      <c r="L101" s="44" t="str">
        <f>IF(卡牌数值表!T83=0,"",卡牌数值表!T83)</f>
        <v>Times</v>
      </c>
      <c r="M101" s="44">
        <f>IF(卡牌数值表!U83=0,"",卡牌数值表!U83)</f>
        <v>1</v>
      </c>
      <c r="N101" s="59" t="b">
        <f>卡牌数值表!V83</f>
        <v>0</v>
      </c>
      <c r="O101" s="44"/>
      <c r="P101" s="44"/>
      <c r="Q101" s="44"/>
    </row>
    <row r="102" ht="15.6" spans="1:17">
      <c r="A102" s="44" t="str">
        <f>IF(卡牌数值表!D84=0,"",卡牌数值表!D84)</f>
        <v>##</v>
      </c>
      <c r="B102" s="44">
        <f>卡牌数值表!H84</f>
        <v>200181</v>
      </c>
      <c r="C102" s="45"/>
      <c r="D102" s="44" t="str">
        <f>卡牌数值表!I84</f>
        <v>HeroMove2Collider</v>
      </c>
      <c r="E102" s="50">
        <f>IF(卡牌数值表!W84="","",卡牌数值表!W84)</f>
        <v>30</v>
      </c>
      <c r="F102" s="50" t="str">
        <f>IF(卡牌数值表!X84="","",卡牌数值表!X84)</f>
        <v/>
      </c>
      <c r="G102" s="50" t="str">
        <f>IF(卡牌数值表!Y84="","",卡牌数值表!Y84)</f>
        <v/>
      </c>
      <c r="H102" s="50" t="str">
        <f>IF(卡牌数值表!Z84="","",卡牌数值表!Z84)</f>
        <v/>
      </c>
      <c r="I102" s="50" t="str">
        <f>IF(卡牌数值表!AA84="","",卡牌数值表!AA84)</f>
        <v/>
      </c>
      <c r="J102" s="50" t="str">
        <f>IF(卡牌数值表!AB84="","",卡牌数值表!AB84)</f>
        <v/>
      </c>
      <c r="K102" s="50" t="str">
        <f>IF(卡牌数值表!AC84="","",卡牌数值表!AC84)</f>
        <v/>
      </c>
      <c r="L102" s="44" t="str">
        <f>IF(卡牌数值表!T84=0,"",卡牌数值表!T84)</f>
        <v>Times</v>
      </c>
      <c r="M102" s="44">
        <f>IF(卡牌数值表!U84=0,"",卡牌数值表!U84)</f>
        <v>1</v>
      </c>
      <c r="N102" s="59" t="b">
        <f>卡牌数值表!V84</f>
        <v>0</v>
      </c>
      <c r="O102" s="44"/>
      <c r="P102" s="44"/>
      <c r="Q102" s="44"/>
    </row>
    <row r="103" ht="15.6" spans="1:17">
      <c r="A103" s="44" t="str">
        <f>IF(卡牌数值表!D85=0,"",卡牌数值表!D85)</f>
        <v>##</v>
      </c>
      <c r="B103" s="44">
        <f>卡牌数值表!H85</f>
        <v>200191</v>
      </c>
      <c r="C103" s="45"/>
      <c r="D103" s="44" t="str">
        <f>卡牌数值表!I85</f>
        <v>CollisionChangeVolume</v>
      </c>
      <c r="E103" s="50">
        <f>IF(卡牌数值表!W85="","",卡牌数值表!W85)</f>
        <v>20</v>
      </c>
      <c r="F103" s="50">
        <f>IF(卡牌数值表!X85="","",卡牌数值表!X85)</f>
        <v>20</v>
      </c>
      <c r="G103" s="50" t="str">
        <f>IF(卡牌数值表!Y85="","",卡牌数值表!Y85)</f>
        <v/>
      </c>
      <c r="H103" s="50" t="str">
        <f>IF(卡牌数值表!Z85="","",卡牌数值表!Z85)</f>
        <v/>
      </c>
      <c r="I103" s="50" t="str">
        <f>IF(卡牌数值表!AA85="","",卡牌数值表!AA85)</f>
        <v/>
      </c>
      <c r="J103" s="50" t="str">
        <f>IF(卡牌数值表!AB85="","",卡牌数值表!AB85)</f>
        <v/>
      </c>
      <c r="K103" s="50" t="str">
        <f>IF(卡牌数值表!AC85="","",卡牌数值表!AC85)</f>
        <v/>
      </c>
      <c r="L103" s="44" t="str">
        <f>IF(卡牌数值表!T85=0,"",卡牌数值表!T85)</f>
        <v>Times</v>
      </c>
      <c r="M103" s="44">
        <f>IF(卡牌数值表!U85=0,"",卡牌数值表!U85)</f>
        <v>1</v>
      </c>
      <c r="N103" s="59" t="b">
        <f>卡牌数值表!V85</f>
        <v>0</v>
      </c>
      <c r="O103" s="44"/>
      <c r="P103" s="44"/>
      <c r="Q103" s="44"/>
    </row>
    <row r="104" ht="15.6" spans="1:17">
      <c r="A104" s="44" t="str">
        <f>IF(卡牌数值表!D86=0,"",卡牌数值表!D86)</f>
        <v>##</v>
      </c>
      <c r="B104" s="44">
        <f>卡牌数值表!H86</f>
        <v>200201</v>
      </c>
      <c r="C104" s="45"/>
      <c r="D104" s="44" t="str">
        <f>卡牌数值表!I86</f>
        <v>CollisionChangeVolume</v>
      </c>
      <c r="E104" s="50">
        <f>IF(卡牌数值表!W86="","",卡牌数值表!W86)</f>
        <v>-20</v>
      </c>
      <c r="F104" s="50">
        <f>IF(卡牌数值表!X86="","",卡牌数值表!X86)</f>
        <v>-20</v>
      </c>
      <c r="G104" s="50" t="str">
        <f>IF(卡牌数值表!Y86="","",卡牌数值表!Y86)</f>
        <v/>
      </c>
      <c r="H104" s="50" t="str">
        <f>IF(卡牌数值表!Z86="","",卡牌数值表!Z86)</f>
        <v/>
      </c>
      <c r="I104" s="50" t="str">
        <f>IF(卡牌数值表!AA86="","",卡牌数值表!AA86)</f>
        <v/>
      </c>
      <c r="J104" s="50" t="str">
        <f>IF(卡牌数值表!AB86="","",卡牌数值表!AB86)</f>
        <v/>
      </c>
      <c r="K104" s="50" t="str">
        <f>IF(卡牌数值表!AC86="","",卡牌数值表!AC86)</f>
        <v/>
      </c>
      <c r="L104" s="44" t="str">
        <f>IF(卡牌数值表!T86=0,"",卡牌数值表!T86)</f>
        <v>Times</v>
      </c>
      <c r="M104" s="44">
        <f>IF(卡牌数值表!U86=0,"",卡牌数值表!U86)</f>
        <v>1</v>
      </c>
      <c r="N104" s="59" t="b">
        <f>卡牌数值表!V86</f>
        <v>0</v>
      </c>
      <c r="O104" s="44"/>
      <c r="P104" s="44"/>
      <c r="Q104" s="44"/>
    </row>
    <row r="105" ht="15.6" spans="1:17">
      <c r="A105" s="44" t="str">
        <f>IF(卡牌数值表!D87=0,"",卡牌数值表!D87)</f>
        <v/>
      </c>
      <c r="B105" s="44">
        <f>卡牌数值表!H87</f>
        <v>200211</v>
      </c>
      <c r="C105" s="45"/>
      <c r="D105" s="44" t="str">
        <f>卡牌数值表!I87</f>
        <v>HeroMove2AppointPosition</v>
      </c>
      <c r="E105" s="50">
        <f>IF(卡牌数值表!W87="","",卡牌数值表!W87)</f>
        <v>15</v>
      </c>
      <c r="F105" s="50" t="str">
        <f>IF(卡牌数值表!X87="","",卡牌数值表!X87)</f>
        <v/>
      </c>
      <c r="G105" s="50" t="str">
        <f>IF(卡牌数值表!Y87="","",卡牌数值表!Y87)</f>
        <v/>
      </c>
      <c r="H105" s="50" t="str">
        <f>IF(卡牌数值表!Z87="","",卡牌数值表!Z87)</f>
        <v/>
      </c>
      <c r="I105" s="50" t="str">
        <f>IF(卡牌数值表!AA87="","",卡牌数值表!AA87)</f>
        <v/>
      </c>
      <c r="J105" s="50" t="str">
        <f>IF(卡牌数值表!AB87="","",卡牌数值表!AB87)</f>
        <v/>
      </c>
      <c r="K105" s="50" t="str">
        <f>IF(卡牌数值表!AC87="","",卡牌数值表!AC87)</f>
        <v/>
      </c>
      <c r="L105" s="44" t="str">
        <f>IF(卡牌数值表!T87=0,"",卡牌数值表!T87)</f>
        <v>Times</v>
      </c>
      <c r="M105" s="44">
        <f>IF(卡牌数值表!U87=0,"",卡牌数值表!U87)</f>
        <v>1</v>
      </c>
      <c r="N105" s="59" t="b">
        <f>卡牌数值表!V87</f>
        <v>0</v>
      </c>
      <c r="O105" s="44"/>
      <c r="P105" s="44"/>
      <c r="Q105" s="44"/>
    </row>
    <row r="106" ht="15.6" spans="1:17">
      <c r="A106" s="44" t="str">
        <f>IF(卡牌数值表!D88=0,"",卡牌数值表!D88)</f>
        <v>##</v>
      </c>
      <c r="B106" s="44">
        <f>卡牌数值表!H88</f>
        <v>200221</v>
      </c>
      <c r="C106" s="45"/>
      <c r="D106" s="44" t="str">
        <f>卡牌数值表!I88</f>
        <v>SkillCardAddShootCardSpeed</v>
      </c>
      <c r="E106" s="50">
        <f>IF(卡牌数值表!W88="","",卡牌数值表!W88)</f>
        <v>20</v>
      </c>
      <c r="F106" s="50" t="str">
        <f>IF(卡牌数值表!X88="","",卡牌数值表!X88)</f>
        <v/>
      </c>
      <c r="G106" s="50" t="str">
        <f>IF(卡牌数值表!Y88="","",卡牌数值表!Y88)</f>
        <v/>
      </c>
      <c r="H106" s="50" t="str">
        <f>IF(卡牌数值表!Z88="","",卡牌数值表!Z88)</f>
        <v/>
      </c>
      <c r="I106" s="50" t="str">
        <f>IF(卡牌数值表!AA88="","",卡牌数值表!AA88)</f>
        <v/>
      </c>
      <c r="J106" s="50" t="str">
        <f>IF(卡牌数值表!AB88="","",卡牌数值表!AB88)</f>
        <v/>
      </c>
      <c r="K106" s="50" t="str">
        <f>IF(卡牌数值表!AC88="","",卡牌数值表!AC88)</f>
        <v/>
      </c>
      <c r="L106" s="44" t="str">
        <f>IF(卡牌数值表!T88=0,"",卡牌数值表!T88)</f>
        <v>Times</v>
      </c>
      <c r="M106" s="44">
        <f>IF(卡牌数值表!U88=0,"",卡牌数值表!U88)</f>
        <v>1</v>
      </c>
      <c r="N106" s="59" t="b">
        <f>卡牌数值表!V88</f>
        <v>0</v>
      </c>
      <c r="O106" s="44"/>
      <c r="P106" s="44"/>
      <c r="Q106" s="44"/>
    </row>
    <row r="107" ht="15.6" spans="1:17">
      <c r="A107" s="44" t="str">
        <f>IF(卡牌数值表!D89=0,"",卡牌数值表!D89)</f>
        <v/>
      </c>
      <c r="B107" s="44">
        <f>卡牌数值表!H89</f>
        <v>200231</v>
      </c>
      <c r="C107" s="45"/>
      <c r="D107" s="44" t="str">
        <f>卡牌数值表!I89</f>
        <v>InstallSpring</v>
      </c>
      <c r="E107" s="50">
        <f>IF(卡牌数值表!W89="","",卡牌数值表!W89)</f>
        <v>10002</v>
      </c>
      <c r="F107" s="50">
        <f>IF(卡牌数值表!X89="","",卡牌数值表!X89)</f>
        <v>5</v>
      </c>
      <c r="G107" s="50">
        <f>IF(卡牌数值表!Y89="","",卡牌数值表!Y89)</f>
        <v>5</v>
      </c>
      <c r="H107" s="50" t="str">
        <f>IF(卡牌数值表!Z89="","",卡牌数值表!Z89)</f>
        <v/>
      </c>
      <c r="I107" s="50" t="str">
        <f>IF(卡牌数值表!AA89="","",卡牌数值表!AA89)</f>
        <v/>
      </c>
      <c r="J107" s="50" t="str">
        <f>IF(卡牌数值表!AB89="","",卡牌数值表!AB89)</f>
        <v/>
      </c>
      <c r="K107" s="50" t="str">
        <f>IF(卡牌数值表!AC89="","",卡牌数值表!AC89)</f>
        <v/>
      </c>
      <c r="L107" s="44" t="str">
        <f>IF(卡牌数值表!T89=0,"",卡牌数值表!T89)</f>
        <v>Times</v>
      </c>
      <c r="M107" s="44">
        <f>IF(卡牌数值表!U89=0,"",卡牌数值表!U89)</f>
        <v>1</v>
      </c>
      <c r="N107" s="59" t="b">
        <f>卡牌数值表!V89</f>
        <v>0</v>
      </c>
      <c r="O107" s="44"/>
      <c r="P107" s="44"/>
      <c r="Q107" s="44"/>
    </row>
    <row r="108" ht="15.6" spans="1:17">
      <c r="A108" s="44" t="str">
        <f>IF(卡牌数值表!D90=0,"",卡牌数值表!D90)</f>
        <v/>
      </c>
      <c r="B108" s="44">
        <f>卡牌数值表!H90</f>
        <v>200241</v>
      </c>
      <c r="C108" s="45"/>
      <c r="D108" s="44" t="str">
        <f>卡牌数值表!I90</f>
        <v>AddInteractiveObject</v>
      </c>
      <c r="E108" s="50">
        <f>IF(卡牌数值表!W90="","",卡牌数值表!W90)</f>
        <v>10006</v>
      </c>
      <c r="F108" s="50">
        <f>IF(卡牌数值表!X90="","",卡牌数值表!X90)</f>
        <v>70</v>
      </c>
      <c r="G108" s="50" t="str">
        <f>IF(卡牌数值表!Y90="","",卡牌数值表!Y90)</f>
        <v/>
      </c>
      <c r="H108" s="50" t="str">
        <f>IF(卡牌数值表!Z90="","",卡牌数值表!Z90)</f>
        <v/>
      </c>
      <c r="I108" s="50" t="str">
        <f>IF(卡牌数值表!AA90="","",卡牌数值表!AA90)</f>
        <v/>
      </c>
      <c r="J108" s="50" t="str">
        <f>IF(卡牌数值表!AB90="","",卡牌数值表!AB90)</f>
        <v/>
      </c>
      <c r="K108" s="50" t="str">
        <f>IF(卡牌数值表!AC90="","",卡牌数值表!AC90)</f>
        <v/>
      </c>
      <c r="L108" s="44" t="str">
        <f>IF(卡牌数值表!T90=0,"",卡牌数值表!T90)</f>
        <v>Times</v>
      </c>
      <c r="M108" s="44">
        <f>IF(卡牌数值表!U90=0,"",卡牌数值表!U90)</f>
        <v>1</v>
      </c>
      <c r="N108" s="59" t="b">
        <f>卡牌数值表!V90</f>
        <v>0</v>
      </c>
      <c r="O108" s="44"/>
      <c r="P108" s="44"/>
      <c r="Q108" s="44"/>
    </row>
    <row r="109" ht="15.6" spans="1:17">
      <c r="A109" s="44" t="str">
        <f>IF(卡牌数值表!D91=0,"",卡牌数值表!D91)</f>
        <v/>
      </c>
      <c r="B109" s="44">
        <f>卡牌数值表!H91</f>
        <v>200251</v>
      </c>
      <c r="C109" s="45"/>
      <c r="D109" s="44" t="str">
        <f>卡牌数值表!I91</f>
        <v>AddInteractiveObjectToSpecialPosition</v>
      </c>
      <c r="E109" s="50">
        <f>IF(卡牌数值表!W91="","",卡牌数值表!W91)</f>
        <v>10005</v>
      </c>
      <c r="F109" s="50">
        <f>IF(卡牌数值表!X91="","",卡牌数值表!X91)</f>
        <v>10</v>
      </c>
      <c r="G109" s="50" t="str">
        <f>IF(卡牌数值表!Y91="","",卡牌数值表!Y91)</f>
        <v/>
      </c>
      <c r="H109" s="50" t="str">
        <f>IF(卡牌数值表!Z91="","",卡牌数值表!Z91)</f>
        <v/>
      </c>
      <c r="I109" s="50" t="str">
        <f>IF(卡牌数值表!AA91="","",卡牌数值表!AA91)</f>
        <v/>
      </c>
      <c r="J109" s="50" t="str">
        <f>IF(卡牌数值表!AB91="","",卡牌数值表!AB91)</f>
        <v/>
      </c>
      <c r="K109" s="50" t="str">
        <f>IF(卡牌数值表!AC91="","",卡牌数值表!AC91)</f>
        <v/>
      </c>
      <c r="L109" s="44" t="str">
        <f>IF(卡牌数值表!T91=0,"",卡牌数值表!T91)</f>
        <v>Times</v>
      </c>
      <c r="M109" s="44">
        <f>IF(卡牌数值表!U91=0,"",卡牌数值表!U91)</f>
        <v>1</v>
      </c>
      <c r="N109" s="59" t="b">
        <f>卡牌数值表!V91</f>
        <v>0</v>
      </c>
      <c r="O109" s="44"/>
      <c r="P109" s="44"/>
      <c r="Q109" s="44"/>
    </row>
    <row r="110" ht="15.6" spans="1:17">
      <c r="A110" s="44" t="str">
        <f>IF(卡牌数值表!D92=0,"",卡牌数值表!D92)</f>
        <v/>
      </c>
      <c r="B110" s="44">
        <f>卡牌数值表!H92</f>
        <v>200261</v>
      </c>
      <c r="C110" s="45"/>
      <c r="D110" s="44" t="str">
        <f>卡牌数值表!I92</f>
        <v>MultiRaycastCauseDamage</v>
      </c>
      <c r="E110" s="50">
        <f>IF(卡牌数值表!W92="","",卡牌数值表!W92)</f>
        <v>6</v>
      </c>
      <c r="F110" s="50">
        <f>IF(卡牌数值表!X92="","",卡牌数值表!X92)</f>
        <v>0.8</v>
      </c>
      <c r="G110" s="50" t="str">
        <f>IF(卡牌数值表!Y92="","",卡牌数值表!Y92)</f>
        <v/>
      </c>
      <c r="H110" s="50" t="str">
        <f>IF(卡牌数值表!Z92="","",卡牌数值表!Z92)</f>
        <v/>
      </c>
      <c r="I110" s="50" t="str">
        <f>IF(卡牌数值表!AA92="","",卡牌数值表!AA92)</f>
        <v/>
      </c>
      <c r="J110" s="50" t="str">
        <f>IF(卡牌数值表!AB92="","",卡牌数值表!AB92)</f>
        <v/>
      </c>
      <c r="K110" s="50" t="str">
        <f>IF(卡牌数值表!AC92="","",卡牌数值表!AC92)</f>
        <v/>
      </c>
      <c r="L110" s="44" t="str">
        <f>IF(卡牌数值表!T92=0,"",卡牌数值表!T92)</f>
        <v>Times</v>
      </c>
      <c r="M110" s="44">
        <f>IF(卡牌数值表!U92=0,"",卡牌数值表!U92)</f>
        <v>1</v>
      </c>
      <c r="N110" s="59" t="b">
        <f>卡牌数值表!V92</f>
        <v>0</v>
      </c>
      <c r="O110" s="44"/>
      <c r="P110" s="44"/>
      <c r="Q110" s="44"/>
    </row>
    <row r="111" ht="15.6" spans="1:17">
      <c r="A111" s="44" t="str">
        <f>IF(卡牌数值表!D93=0,"",卡牌数值表!D93)</f>
        <v>##</v>
      </c>
      <c r="B111" s="44">
        <f>卡牌数值表!H93</f>
        <v>200271</v>
      </c>
      <c r="C111" s="45"/>
      <c r="D111" s="44" t="str">
        <f>卡牌数值表!I93</f>
        <v>HeroKillEnemyAddAttack</v>
      </c>
      <c r="E111" s="50">
        <f>IF(卡牌数值表!W93="","",卡牌数值表!W93)</f>
        <v>4</v>
      </c>
      <c r="F111" s="50" t="str">
        <f>IF(卡牌数值表!X93="","",卡牌数值表!X93)</f>
        <v/>
      </c>
      <c r="G111" s="50" t="str">
        <f>IF(卡牌数值表!Y93="","",卡牌数值表!Y93)</f>
        <v/>
      </c>
      <c r="H111" s="50" t="str">
        <f>IF(卡牌数值表!Z93="","",卡牌数值表!Z93)</f>
        <v/>
      </c>
      <c r="I111" s="50" t="str">
        <f>IF(卡牌数值表!AA93="","",卡牌数值表!AA93)</f>
        <v/>
      </c>
      <c r="J111" s="50" t="str">
        <f>IF(卡牌数值表!AB93="","",卡牌数值表!AB93)</f>
        <v/>
      </c>
      <c r="K111" s="50" t="str">
        <f>IF(卡牌数值表!AC93="","",卡牌数值表!AC93)</f>
        <v/>
      </c>
      <c r="L111" s="44" t="str">
        <f>IF(卡牌数值表!T93=0,"",卡牌数值表!T93)</f>
        <v>Times</v>
      </c>
      <c r="M111" s="44">
        <f>IF(卡牌数值表!U93=0,"",卡牌数值表!U93)</f>
        <v>1</v>
      </c>
      <c r="N111" s="59" t="b">
        <f>卡牌数值表!V93</f>
        <v>0</v>
      </c>
      <c r="O111" s="44"/>
      <c r="P111" s="44"/>
      <c r="Q111" s="44"/>
    </row>
    <row r="112" ht="15.6" spans="1:17">
      <c r="A112" s="44" t="str">
        <f>IF(卡牌数值表!D94=0,"",卡牌数值表!D94)</f>
        <v>##</v>
      </c>
      <c r="B112" s="44">
        <f>卡牌数值表!H94</f>
        <v>200281</v>
      </c>
      <c r="C112" s="45"/>
      <c r="D112" s="44" t="str">
        <f>卡牌数值表!I94</f>
        <v>CollisionCauseRangeDamageAndAddBuffOnce</v>
      </c>
      <c r="E112" s="50">
        <f>IF(卡牌数值表!W94="","",卡牌数值表!W94)</f>
        <v>20</v>
      </c>
      <c r="F112" s="50">
        <f>IF(卡牌数值表!X94="","",卡牌数值表!X94)</f>
        <v>4</v>
      </c>
      <c r="G112" s="50">
        <f>IF(卡牌数值表!Y94="","",卡牌数值表!Y94)</f>
        <v>40001</v>
      </c>
      <c r="H112" s="50" t="str">
        <f>IF(卡牌数值表!Z94="","",卡牌数值表!Z94)</f>
        <v/>
      </c>
      <c r="I112" s="50" t="str">
        <f>IF(卡牌数值表!AA94="","",卡牌数值表!AA94)</f>
        <v/>
      </c>
      <c r="J112" s="50" t="str">
        <f>IF(卡牌数值表!AB94="","",卡牌数值表!AB94)</f>
        <v/>
      </c>
      <c r="K112" s="50" t="str">
        <f>IF(卡牌数值表!AC94="","",卡牌数值表!AC94)</f>
        <v/>
      </c>
      <c r="L112" s="44" t="str">
        <f>IF(卡牌数值表!T94=0,"",卡牌数值表!T94)</f>
        <v>Times</v>
      </c>
      <c r="M112" s="44">
        <f>IF(卡牌数值表!U94=0,"",卡牌数值表!U94)</f>
        <v>1</v>
      </c>
      <c r="N112" s="59" t="b">
        <f>卡牌数值表!V94</f>
        <v>1</v>
      </c>
      <c r="O112" s="44"/>
      <c r="P112" s="44"/>
      <c r="Q112" s="44"/>
    </row>
    <row r="113" ht="15.6" spans="1:17">
      <c r="A113" s="44" t="str">
        <f>IF(卡牌数值表!D95=0,"",卡牌数值表!D95)</f>
        <v>##</v>
      </c>
      <c r="B113" s="44">
        <f>卡牌数值表!H95</f>
        <v>200291</v>
      </c>
      <c r="C113" s="45"/>
      <c r="D113" s="44" t="str">
        <f>卡牌数值表!I95</f>
        <v>SummonWeather</v>
      </c>
      <c r="E113" s="50">
        <f>IF(卡牌数值表!W95="","",卡牌数值表!W95)</f>
        <v>1</v>
      </c>
      <c r="F113" s="50" t="str">
        <f>IF(卡牌数值表!X95="","",卡牌数值表!X95)</f>
        <v/>
      </c>
      <c r="G113" s="50" t="str">
        <f>IF(卡牌数值表!Y95="","",卡牌数值表!Y95)</f>
        <v/>
      </c>
      <c r="H113" s="50" t="str">
        <f>IF(卡牌数值表!Z95="","",卡牌数值表!Z95)</f>
        <v/>
      </c>
      <c r="I113" s="50" t="str">
        <f>IF(卡牌数值表!AA95="","",卡牌数值表!AA95)</f>
        <v/>
      </c>
      <c r="J113" s="50" t="str">
        <f>IF(卡牌数值表!AB95="","",卡牌数值表!AB95)</f>
        <v/>
      </c>
      <c r="K113" s="50" t="str">
        <f>IF(卡牌数值表!AC95="","",卡牌数值表!AC95)</f>
        <v/>
      </c>
      <c r="L113" s="44" t="str">
        <f>IF(卡牌数值表!T95=0,"",卡牌数值表!T95)</f>
        <v>Times</v>
      </c>
      <c r="M113" s="44">
        <f>IF(卡牌数值表!U95=0,"",卡牌数值表!U95)</f>
        <v>1</v>
      </c>
      <c r="N113" s="59" t="b">
        <f>卡牌数值表!V95</f>
        <v>0</v>
      </c>
      <c r="O113" s="44"/>
      <c r="P113" s="44"/>
      <c r="Q113" s="44"/>
    </row>
    <row r="114" ht="15.6" spans="1:17">
      <c r="A114" s="44" t="str">
        <f>IF(卡牌数值表!D96=0,"",卡牌数值表!D96)</f>
        <v/>
      </c>
      <c r="B114" s="44">
        <f>卡牌数值表!H96</f>
        <v>200301</v>
      </c>
      <c r="C114" s="45"/>
      <c r="D114" s="44" t="str">
        <f>卡牌数值表!I96</f>
        <v>SummonThunder</v>
      </c>
      <c r="E114" s="50">
        <f>IF(卡牌数值表!W96="","",卡牌数值表!W96)</f>
        <v>24</v>
      </c>
      <c r="F114" s="50" t="str">
        <f>IF(卡牌数值表!X96="","",卡牌数值表!X96)</f>
        <v/>
      </c>
      <c r="G114" s="50" t="str">
        <f>IF(卡牌数值表!Y96="","",卡牌数值表!Y96)</f>
        <v/>
      </c>
      <c r="H114" s="50" t="str">
        <f>IF(卡牌数值表!Z96="","",卡牌数值表!Z96)</f>
        <v/>
      </c>
      <c r="I114" s="50" t="str">
        <f>IF(卡牌数值表!AA96="","",卡牌数值表!AA96)</f>
        <v/>
      </c>
      <c r="J114" s="50" t="str">
        <f>IF(卡牌数值表!AB96="","",卡牌数值表!AB96)</f>
        <v/>
      </c>
      <c r="K114" s="50" t="str">
        <f>IF(卡牌数值表!AC96="","",卡牌数值表!AC96)</f>
        <v/>
      </c>
      <c r="L114" s="44" t="str">
        <f>IF(卡牌数值表!T96=0,"",卡牌数值表!T96)</f>
        <v>Times</v>
      </c>
      <c r="M114" s="44">
        <f>IF(卡牌数值表!U96=0,"",卡牌数值表!U96)</f>
        <v>1</v>
      </c>
      <c r="N114" s="59" t="b">
        <f>卡牌数值表!V96</f>
        <v>0</v>
      </c>
      <c r="O114" s="44"/>
      <c r="P114" s="44"/>
      <c r="Q114" s="44"/>
    </row>
    <row r="115" ht="15.6" spans="1:17">
      <c r="A115" s="44" t="str">
        <f>IF(卡牌数值表!D97=0,"",卡牌数值表!D97)</f>
        <v>##</v>
      </c>
      <c r="B115" s="44">
        <f>卡牌数值表!H97</f>
        <v>200311</v>
      </c>
      <c r="C115" s="45"/>
      <c r="D115" s="44" t="str">
        <f>卡牌数值表!I97</f>
        <v>SceneThroughCauseDamageAndAddBuffOnce</v>
      </c>
      <c r="E115" s="50">
        <f>IF(卡牌数值表!W97="","",卡牌数值表!W97)</f>
        <v>15</v>
      </c>
      <c r="F115" s="50">
        <f>IF(卡牌数值表!X97="","",卡牌数值表!X97)</f>
        <v>40004</v>
      </c>
      <c r="G115" s="50" t="str">
        <f>IF(卡牌数值表!Y97="","",卡牌数值表!Y97)</f>
        <v/>
      </c>
      <c r="H115" s="50" t="str">
        <f>IF(卡牌数值表!Z97="","",卡牌数值表!Z97)</f>
        <v/>
      </c>
      <c r="I115" s="50" t="str">
        <f>IF(卡牌数值表!AA97="","",卡牌数值表!AA97)</f>
        <v/>
      </c>
      <c r="J115" s="50" t="str">
        <f>IF(卡牌数值表!AB97="","",卡牌数值表!AB97)</f>
        <v/>
      </c>
      <c r="K115" s="50" t="str">
        <f>IF(卡牌数值表!AC97="","",卡牌数值表!AC97)</f>
        <v/>
      </c>
      <c r="L115" s="44" t="str">
        <f>IF(卡牌数值表!T97=0,"",卡牌数值表!T97)</f>
        <v>Times</v>
      </c>
      <c r="M115" s="44">
        <f>IF(卡牌数值表!U97=0,"",卡牌数值表!U97)</f>
        <v>1</v>
      </c>
      <c r="N115" s="59" t="b">
        <f>卡牌数值表!V97</f>
        <v>1</v>
      </c>
      <c r="O115" s="44"/>
      <c r="P115" s="44"/>
      <c r="Q115" s="44"/>
    </row>
    <row r="116" ht="15.6" spans="1:17">
      <c r="A116" s="44" t="str">
        <f>IF(卡牌数值表!D98=0,"",卡牌数值表!D98)</f>
        <v/>
      </c>
      <c r="B116" s="44">
        <f>卡牌数值表!H98</f>
        <v>200341</v>
      </c>
      <c r="C116" s="45"/>
      <c r="D116" s="44" t="str">
        <f>卡牌数值表!I98</f>
        <v>AddHandCard</v>
      </c>
      <c r="E116" s="50">
        <f>IF(卡牌数值表!W98="","",卡牌数值表!W98)</f>
        <v>10035</v>
      </c>
      <c r="F116" s="50" t="str">
        <f>IF(卡牌数值表!X98="","",卡牌数值表!X98)</f>
        <v/>
      </c>
      <c r="G116" s="50" t="str">
        <f>IF(卡牌数值表!Y98="","",卡牌数值表!Y98)</f>
        <v/>
      </c>
      <c r="H116" s="50" t="str">
        <f>IF(卡牌数值表!Z98="","",卡牌数值表!Z98)</f>
        <v/>
      </c>
      <c r="I116" s="50" t="str">
        <f>IF(卡牌数值表!AA98="","",卡牌数值表!AA98)</f>
        <v/>
      </c>
      <c r="J116" s="50" t="str">
        <f>IF(卡牌数值表!AB98="","",卡牌数值表!AB98)</f>
        <v/>
      </c>
      <c r="K116" s="50" t="str">
        <f>IF(卡牌数值表!AC98="","",卡牌数值表!AC98)</f>
        <v/>
      </c>
      <c r="L116" s="44" t="str">
        <f>IF(卡牌数值表!T98=0,"",卡牌数值表!T98)</f>
        <v>Times</v>
      </c>
      <c r="M116" s="44">
        <f>IF(卡牌数值表!U98=0,"",卡牌数值表!U98)</f>
        <v>1</v>
      </c>
      <c r="N116" s="59" t="b">
        <f>卡牌数值表!V98</f>
        <v>0</v>
      </c>
      <c r="O116" s="44"/>
      <c r="P116" s="44"/>
      <c r="Q116" s="44"/>
    </row>
    <row r="117" ht="15.6" spans="1:17">
      <c r="A117" s="44" t="str">
        <f>IF(卡牌数值表!D99=0,"",卡牌数值表!D99)</f>
        <v/>
      </c>
      <c r="B117" s="44">
        <f>卡牌数值表!H99</f>
        <v>200351</v>
      </c>
      <c r="C117" s="45"/>
      <c r="D117" s="44" t="str">
        <f>卡牌数值表!I99</f>
        <v>AddBuffToAllEntity</v>
      </c>
      <c r="E117" s="50">
        <f>IF(卡牌数值表!W99="","",卡牌数值表!W99)</f>
        <v>40001</v>
      </c>
      <c r="F117" s="50" t="str">
        <f>IF(卡牌数值表!X99="","",卡牌数值表!X99)</f>
        <v/>
      </c>
      <c r="G117" s="50" t="str">
        <f>IF(卡牌数值表!Y99="","",卡牌数值表!Y99)</f>
        <v/>
      </c>
      <c r="H117" s="50" t="str">
        <f>IF(卡牌数值表!Z99="","",卡牌数值表!Z99)</f>
        <v/>
      </c>
      <c r="I117" s="50" t="str">
        <f>IF(卡牌数值表!AA99="","",卡牌数值表!AA99)</f>
        <v/>
      </c>
      <c r="J117" s="50" t="str">
        <f>IF(卡牌数值表!AB99="","",卡牌数值表!AB99)</f>
        <v/>
      </c>
      <c r="K117" s="50" t="str">
        <f>IF(卡牌数值表!AC99="","",卡牌数值表!AC99)</f>
        <v/>
      </c>
      <c r="L117" s="44" t="str">
        <f>IF(卡牌数值表!T99=0,"",卡牌数值表!T99)</f>
        <v>Times</v>
      </c>
      <c r="M117" s="44">
        <f>IF(卡牌数值表!U99=0,"",卡牌数值表!U99)</f>
        <v>1</v>
      </c>
      <c r="N117" s="59" t="b">
        <f>卡牌数值表!V99</f>
        <v>1</v>
      </c>
      <c r="O117" s="44"/>
      <c r="P117" s="44"/>
      <c r="Q117" s="44"/>
    </row>
    <row r="118" ht="15.6" spans="1:17">
      <c r="A118" s="44" t="str">
        <f>IF(卡牌数值表!D100=0,"",卡牌数值表!D100)</f>
        <v/>
      </c>
      <c r="B118" s="44">
        <f>卡牌数值表!H100</f>
        <v>200361</v>
      </c>
      <c r="C118" s="45"/>
      <c r="D118" s="44" t="str">
        <f>卡牌数值表!I100</f>
        <v>SceneThroughCauseElectricshock</v>
      </c>
      <c r="E118" s="50">
        <f>IF(卡牌数值表!W100="","",卡牌数值表!W100)</f>
        <v>30</v>
      </c>
      <c r="F118" s="50">
        <f>IF(卡牌数值表!X100="","",卡牌数值表!X100)</f>
        <v>20030</v>
      </c>
      <c r="G118" s="50">
        <f>IF(卡牌数值表!Y100="","",卡牌数值表!Y100)</f>
        <v>1</v>
      </c>
      <c r="H118" s="50" t="str">
        <f>IF(卡牌数值表!Z100="","",卡牌数值表!Z100)</f>
        <v/>
      </c>
      <c r="I118" s="50" t="str">
        <f>IF(卡牌数值表!AA100="","",卡牌数值表!AA100)</f>
        <v/>
      </c>
      <c r="J118" s="50" t="str">
        <f>IF(卡牌数值表!AB100="","",卡牌数值表!AB100)</f>
        <v/>
      </c>
      <c r="K118" s="50" t="str">
        <f>IF(卡牌数值表!AC100="","",卡牌数值表!AC100)</f>
        <v/>
      </c>
      <c r="L118" s="44" t="str">
        <f>IF(卡牌数值表!T100=0,"",卡牌数值表!T100)</f>
        <v>Times</v>
      </c>
      <c r="M118" s="44">
        <f>IF(卡牌数值表!U100=0,"",卡牌数值表!U100)</f>
        <v>1</v>
      </c>
      <c r="N118" s="59" t="b">
        <f>卡牌数值表!V100</f>
        <v>0</v>
      </c>
      <c r="O118" s="44"/>
      <c r="P118" s="44"/>
      <c r="Q118" s="44"/>
    </row>
    <row r="119" ht="15.6" spans="1:17">
      <c r="A119" s="44" t="str">
        <f>IF(卡牌数值表!D101=0,"",卡牌数值表!D101)</f>
        <v/>
      </c>
      <c r="B119" s="44">
        <f>卡牌数值表!H101</f>
        <v>200371</v>
      </c>
      <c r="C119" s="45"/>
      <c r="D119" s="44" t="str">
        <f>卡牌数值表!I101</f>
        <v>CauseDamageAndAddBuffAtAppointPosition</v>
      </c>
      <c r="E119" s="50">
        <f>IF(卡牌数值表!W101="","",卡牌数值表!W101)</f>
        <v>25</v>
      </c>
      <c r="F119" s="50">
        <f>IF(卡牌数值表!X101="","",卡牌数值表!X101)</f>
        <v>2</v>
      </c>
      <c r="G119" s="50">
        <f>IF(卡牌数值表!Y101="","",卡牌数值表!Y101)</f>
        <v>2</v>
      </c>
      <c r="H119" s="50">
        <f>IF(卡牌数值表!Z101="","",卡牌数值表!Z101)</f>
        <v>40002</v>
      </c>
      <c r="I119" s="50" t="str">
        <f>IF(卡牌数值表!AA101="","",卡牌数值表!AA101)</f>
        <v/>
      </c>
      <c r="J119" s="50" t="str">
        <f>IF(卡牌数值表!AB101="","",卡牌数值表!AB101)</f>
        <v/>
      </c>
      <c r="K119" s="50" t="str">
        <f>IF(卡牌数值表!AC101="","",卡牌数值表!AC101)</f>
        <v/>
      </c>
      <c r="L119" s="44" t="str">
        <f>IF(卡牌数值表!T101=0,"",卡牌数值表!T101)</f>
        <v>Times</v>
      </c>
      <c r="M119" s="44">
        <f>IF(卡牌数值表!U101=0,"",卡牌数值表!U101)</f>
        <v>1</v>
      </c>
      <c r="N119" s="59" t="b">
        <f>卡牌数值表!V101</f>
        <v>1</v>
      </c>
      <c r="O119" s="44"/>
      <c r="P119" s="44"/>
      <c r="Q119" s="44"/>
    </row>
    <row r="120" ht="15.6" spans="1:17">
      <c r="A120" s="44" t="str">
        <f>IF(卡牌数值表!D102=0,"",卡牌数值表!D102)</f>
        <v/>
      </c>
      <c r="B120" s="44">
        <f>卡牌数值表!H102</f>
        <v>200381</v>
      </c>
      <c r="C120" s="45"/>
      <c r="D120" s="44" t="str">
        <f>卡牌数值表!I102</f>
        <v>CollisionCauseDamageAndAddBuffOnce</v>
      </c>
      <c r="E120" s="50">
        <f>IF(卡牌数值表!W102="","",卡牌数值表!W102)</f>
        <v>10</v>
      </c>
      <c r="F120" s="50">
        <f>IF(卡牌数值表!X102="","",卡牌数值表!X102)</f>
        <v>5</v>
      </c>
      <c r="G120" s="50">
        <f>IF(卡牌数值表!Y102="","",卡牌数值表!Y102)</f>
        <v>40002</v>
      </c>
      <c r="H120" s="50" t="str">
        <f>IF(卡牌数值表!Z102="","",卡牌数值表!Z102)</f>
        <v/>
      </c>
      <c r="I120" s="50" t="str">
        <f>IF(卡牌数值表!AA102="","",卡牌数值表!AA102)</f>
        <v/>
      </c>
      <c r="J120" s="50" t="str">
        <f>IF(卡牌数值表!AB102="","",卡牌数值表!AB102)</f>
        <v/>
      </c>
      <c r="K120" s="50" t="str">
        <f>IF(卡牌数值表!AC102="","",卡牌数值表!AC102)</f>
        <v/>
      </c>
      <c r="L120" s="44" t="str">
        <f>IF(卡牌数值表!T102=0,"",卡牌数值表!T102)</f>
        <v>Times</v>
      </c>
      <c r="M120" s="44">
        <f>IF(卡牌数值表!U102=0,"",卡牌数值表!U102)</f>
        <v>1</v>
      </c>
      <c r="N120" s="59" t="b">
        <f>卡牌数值表!V102</f>
        <v>1</v>
      </c>
      <c r="O120" s="44"/>
      <c r="P120" s="44"/>
      <c r="Q120" s="44"/>
    </row>
    <row r="121" ht="15.6" spans="1:17">
      <c r="A121" s="44" t="str">
        <f>IF(卡牌数值表!D103=0,"",卡牌数值表!D103)</f>
        <v/>
      </c>
      <c r="B121" s="44">
        <f>卡牌数值表!H103</f>
        <v>200391</v>
      </c>
      <c r="C121" s="45"/>
      <c r="D121" s="44" t="str">
        <f>卡牌数值表!I103</f>
        <v>CauseDamageAndAddBuffToAllEntity</v>
      </c>
      <c r="E121" s="50">
        <f>IF(卡牌数值表!W103="","",卡牌数值表!W103)</f>
        <v>50</v>
      </c>
      <c r="F121" s="50">
        <f>IF(卡牌数值表!X103="","",卡牌数值表!X103)</f>
        <v>6</v>
      </c>
      <c r="G121" s="50">
        <f>IF(卡牌数值表!Y103="","",卡牌数值表!Y103)</f>
        <v>40003</v>
      </c>
      <c r="H121" s="50" t="str">
        <f>IF(卡牌数值表!Z103="","",卡牌数值表!Z103)</f>
        <v/>
      </c>
      <c r="I121" s="50" t="str">
        <f>IF(卡牌数值表!AA103="","",卡牌数值表!AA103)</f>
        <v/>
      </c>
      <c r="J121" s="50" t="str">
        <f>IF(卡牌数值表!AB103="","",卡牌数值表!AB103)</f>
        <v/>
      </c>
      <c r="K121" s="50" t="str">
        <f>IF(卡牌数值表!AC103="","",卡牌数值表!AC103)</f>
        <v/>
      </c>
      <c r="L121" s="44" t="str">
        <f>IF(卡牌数值表!T103=0,"",卡牌数值表!T103)</f>
        <v>Times</v>
      </c>
      <c r="M121" s="44">
        <f>IF(卡牌数值表!U103=0,"",卡牌数值表!U103)</f>
        <v>1</v>
      </c>
      <c r="N121" s="59" t="b">
        <f>卡牌数值表!V103</f>
        <v>1</v>
      </c>
      <c r="O121" s="44"/>
      <c r="P121" s="44"/>
      <c r="Q121" s="44"/>
    </row>
    <row r="122" ht="15.6" spans="1:17">
      <c r="A122" s="44" t="str">
        <f>IF(卡牌数值表!D104=0,"",卡牌数值表!D104)</f>
        <v>##</v>
      </c>
      <c r="B122" s="44">
        <f>卡牌数值表!H104</f>
        <v>200401</v>
      </c>
      <c r="C122" s="45"/>
      <c r="D122" s="44" t="str">
        <f>卡牌数值表!I104</f>
        <v>ChaosSupply</v>
      </c>
      <c r="E122" s="50">
        <f>IF(卡牌数值表!W104="","",卡牌数值表!W104)</f>
        <v>1</v>
      </c>
      <c r="F122" s="50">
        <f>IF(卡牌数值表!X104="","",卡牌数值表!X104)</f>
        <v>10004</v>
      </c>
      <c r="G122" s="50" t="str">
        <f>IF(卡牌数值表!Y104="","",卡牌数值表!Y104)</f>
        <v/>
      </c>
      <c r="H122" s="50" t="str">
        <f>IF(卡牌数值表!Z104="","",卡牌数值表!Z104)</f>
        <v/>
      </c>
      <c r="I122" s="50" t="str">
        <f>IF(卡牌数值表!AA104="","",卡牌数值表!AA104)</f>
        <v/>
      </c>
      <c r="J122" s="50" t="str">
        <f>IF(卡牌数值表!AB104="","",卡牌数值表!AB104)</f>
        <v/>
      </c>
      <c r="K122" s="50" t="str">
        <f>IF(卡牌数值表!AC104="","",卡牌数值表!AC104)</f>
        <v/>
      </c>
      <c r="L122" s="44" t="str">
        <f>IF(卡牌数值表!T104=0,"",卡牌数值表!T104)</f>
        <v>Times</v>
      </c>
      <c r="M122" s="44">
        <f>IF(卡牌数值表!U104=0,"",卡牌数值表!U104)</f>
        <v>1</v>
      </c>
      <c r="N122" s="59" t="b">
        <f>卡牌数值表!V104</f>
        <v>0</v>
      </c>
      <c r="O122" s="44"/>
      <c r="P122" s="44"/>
      <c r="Q122" s="44"/>
    </row>
    <row r="123" ht="15.6" spans="1:17">
      <c r="A123" s="44" t="str">
        <f>IF(卡牌数值表!D105=0,"",卡牌数值表!D105)</f>
        <v/>
      </c>
      <c r="B123" s="44">
        <f>卡牌数值表!H105</f>
        <v>200411</v>
      </c>
      <c r="C123" s="45"/>
      <c r="D123" s="44" t="str">
        <f>卡牌数值表!I105</f>
        <v>AddInteractiveObjectAtRandomPosition</v>
      </c>
      <c r="E123" s="50">
        <f>IF(卡牌数值表!W105="","",卡牌数值表!W105)</f>
        <v>2</v>
      </c>
      <c r="F123" s="50">
        <f>IF(卡牌数值表!X105="","",卡牌数值表!X105)</f>
        <v>16</v>
      </c>
      <c r="G123" s="50">
        <f>IF(卡牌数值表!Y105="","",卡牌数值表!Y105)</f>
        <v>3</v>
      </c>
      <c r="H123" s="50">
        <f>IF(卡牌数值表!Z105="","",卡牌数值表!Z105)</f>
        <v>10003</v>
      </c>
      <c r="I123" s="50" t="str">
        <f>IF(卡牌数值表!AA105="","",卡牌数值表!AA105)</f>
        <v/>
      </c>
      <c r="J123" s="50" t="str">
        <f>IF(卡牌数值表!AB105="","",卡牌数值表!AB105)</f>
        <v/>
      </c>
      <c r="K123" s="50" t="str">
        <f>IF(卡牌数值表!AC105="","",卡牌数值表!AC105)</f>
        <v/>
      </c>
      <c r="L123" s="44" t="str">
        <f>IF(卡牌数值表!T105=0,"",卡牌数值表!T105)</f>
        <v>Times</v>
      </c>
      <c r="M123" s="44">
        <f>IF(卡牌数值表!U105=0,"",卡牌数值表!U105)</f>
        <v>1</v>
      </c>
      <c r="N123" s="59" t="b">
        <f>卡牌数值表!V105</f>
        <v>0</v>
      </c>
      <c r="O123" s="44"/>
      <c r="P123" s="44"/>
      <c r="Q123" s="44"/>
    </row>
    <row r="124" ht="15.6" spans="1:17">
      <c r="A124" s="44" t="str">
        <f>IF(卡牌数值表!D106=0,"",卡牌数值表!D106)</f>
        <v>##</v>
      </c>
      <c r="B124" s="44">
        <f>卡牌数值表!H106</f>
        <v>200421</v>
      </c>
      <c r="C124" s="45"/>
      <c r="D124" s="44" t="str">
        <f>卡牌数值表!I106</f>
        <v>CollisionStackAttackCauseDamage</v>
      </c>
      <c r="E124" s="50">
        <f>IF(卡牌数值表!W106="","",卡牌数值表!W106)</f>
        <v>100</v>
      </c>
      <c r="F124" s="50" t="str">
        <f>IF(卡牌数值表!X106="","",卡牌数值表!X106)</f>
        <v/>
      </c>
      <c r="G124" s="50" t="str">
        <f>IF(卡牌数值表!Y106="","",卡牌数值表!Y106)</f>
        <v/>
      </c>
      <c r="H124" s="50" t="str">
        <f>IF(卡牌数值表!Z106="","",卡牌数值表!Z106)</f>
        <v/>
      </c>
      <c r="I124" s="50" t="str">
        <f>IF(卡牌数值表!AA106="","",卡牌数值表!AA106)</f>
        <v/>
      </c>
      <c r="J124" s="50" t="str">
        <f>IF(卡牌数值表!AB106="","",卡牌数值表!AB106)</f>
        <v/>
      </c>
      <c r="K124" s="50" t="str">
        <f>IF(卡牌数值表!AC106="","",卡牌数值表!AC106)</f>
        <v/>
      </c>
      <c r="L124" s="44" t="str">
        <f>IF(卡牌数值表!T106=0,"",卡牌数值表!T106)</f>
        <v>Times</v>
      </c>
      <c r="M124" s="44">
        <f>IF(卡牌数值表!U106=0,"",卡牌数值表!U106)</f>
        <v>1</v>
      </c>
      <c r="N124" s="59" t="b">
        <f>卡牌数值表!V106</f>
        <v>0</v>
      </c>
      <c r="O124" s="44"/>
      <c r="P124" s="44"/>
      <c r="Q124" s="44"/>
    </row>
    <row r="125" ht="15.6" spans="1:17">
      <c r="A125" s="44" t="str">
        <f>IF(卡牌数值表!D107=0,"",卡牌数值表!D107)</f>
        <v/>
      </c>
      <c r="B125" s="44">
        <f>卡牌数值表!H107</f>
        <v>200431</v>
      </c>
      <c r="C125" s="45"/>
      <c r="D125" s="44" t="str">
        <f>卡牌数值表!I107</f>
        <v>CollisionRecoverHp</v>
      </c>
      <c r="E125" s="50">
        <f>IF(卡牌数值表!W107="","",卡牌数值表!W107)</f>
        <v>25</v>
      </c>
      <c r="F125" s="50">
        <f>IF(卡牌数值表!X107="","",卡牌数值表!X107)</f>
        <v>6</v>
      </c>
      <c r="G125" s="50" t="str">
        <f>IF(卡牌数值表!Y107="","",卡牌数值表!Y107)</f>
        <v/>
      </c>
      <c r="H125" s="50" t="str">
        <f>IF(卡牌数值表!Z107="","",卡牌数值表!Z107)</f>
        <v/>
      </c>
      <c r="I125" s="50" t="str">
        <f>IF(卡牌数值表!AA107="","",卡牌数值表!AA107)</f>
        <v/>
      </c>
      <c r="J125" s="50" t="str">
        <f>IF(卡牌数值表!AB107="","",卡牌数值表!AB107)</f>
        <v/>
      </c>
      <c r="K125" s="50" t="str">
        <f>IF(卡牌数值表!AC107="","",卡牌数值表!AC107)</f>
        <v/>
      </c>
      <c r="L125" s="44" t="str">
        <f>IF(卡牌数值表!T107=0,"",卡牌数值表!T107)</f>
        <v>Times</v>
      </c>
      <c r="M125" s="44">
        <f>IF(卡牌数值表!U107=0,"",卡牌数值表!U107)</f>
        <v>1</v>
      </c>
      <c r="N125" s="59" t="b">
        <f>卡牌数值表!V107</f>
        <v>0</v>
      </c>
      <c r="O125" s="44"/>
      <c r="P125" s="44"/>
      <c r="Q125" s="44"/>
    </row>
    <row r="126" ht="15.6" spans="1:17">
      <c r="A126" s="44" t="str">
        <f>IF(卡牌数值表!D108=0,"",卡牌数值表!D108)</f>
        <v/>
      </c>
      <c r="B126" s="44">
        <f>卡牌数值表!H108</f>
        <v>200441</v>
      </c>
      <c r="C126" s="45"/>
      <c r="D126" s="44" t="str">
        <f>卡牌数值表!I108</f>
        <v>MultiCauseDamage2RandomEnemy</v>
      </c>
      <c r="E126" s="50">
        <f>IF(卡牌数值表!W108="","",卡牌数值表!W108)</f>
        <v>5</v>
      </c>
      <c r="F126" s="50">
        <f>IF(卡牌数值表!X108="","",卡牌数值表!X108)</f>
        <v>4</v>
      </c>
      <c r="G126" s="50">
        <f>IF(卡牌数值表!Y108="","",卡牌数值表!Y108)</f>
        <v>50</v>
      </c>
      <c r="H126" s="50" t="str">
        <f>IF(卡牌数值表!Z108="","",卡牌数值表!Z108)</f>
        <v/>
      </c>
      <c r="I126" s="50" t="str">
        <f>IF(卡牌数值表!AA108="","",卡牌数值表!AA108)</f>
        <v/>
      </c>
      <c r="J126" s="50" t="str">
        <f>IF(卡牌数值表!AB108="","",卡牌数值表!AB108)</f>
        <v/>
      </c>
      <c r="K126" s="50" t="str">
        <f>IF(卡牌数值表!AC108="","",卡牌数值表!AC108)</f>
        <v/>
      </c>
      <c r="L126" s="44" t="str">
        <f>IF(卡牌数值表!T108=0,"",卡牌数值表!T108)</f>
        <v>Times</v>
      </c>
      <c r="M126" s="44">
        <f>IF(卡牌数值表!U108=0,"",卡牌数值表!U108)</f>
        <v>1</v>
      </c>
      <c r="N126" s="59" t="b">
        <f>卡牌数值表!V108</f>
        <v>0</v>
      </c>
      <c r="O126" s="44"/>
      <c r="P126" s="44"/>
      <c r="Q126" s="44"/>
    </row>
    <row r="127" ht="15.6" spans="1:17">
      <c r="A127" s="44" t="str">
        <f>IF(卡牌数值表!D109=0,"",卡牌数值表!D109)</f>
        <v>##</v>
      </c>
      <c r="B127" s="44">
        <f>卡牌数值表!H109</f>
        <v>200451</v>
      </c>
      <c r="C127" s="45"/>
      <c r="D127" s="44" t="str">
        <f>卡牌数值表!I109</f>
        <v>ReduceCreatureAttribute2Others</v>
      </c>
      <c r="E127" s="50">
        <f>IF(卡牌数值表!W109="","",卡牌数值表!W109)</f>
        <v>80</v>
      </c>
      <c r="F127" s="50" t="str">
        <f>IF(卡牌数值表!X109="","",卡牌数值表!X109)</f>
        <v/>
      </c>
      <c r="G127" s="50" t="str">
        <f>IF(卡牌数值表!Y109="","",卡牌数值表!Y109)</f>
        <v/>
      </c>
      <c r="H127" s="50" t="str">
        <f>IF(卡牌数值表!Z109="","",卡牌数值表!Z109)</f>
        <v/>
      </c>
      <c r="I127" s="50" t="str">
        <f>IF(卡牌数值表!AA109="","",卡牌数值表!AA109)</f>
        <v/>
      </c>
      <c r="J127" s="50" t="str">
        <f>IF(卡牌数值表!AB109="","",卡牌数值表!AB109)</f>
        <v/>
      </c>
      <c r="K127" s="50" t="str">
        <f>IF(卡牌数值表!AC109="","",卡牌数值表!AC109)</f>
        <v/>
      </c>
      <c r="L127" s="44" t="str">
        <f>IF(卡牌数值表!T109=0,"",卡牌数值表!T109)</f>
        <v>Times</v>
      </c>
      <c r="M127" s="44">
        <f>IF(卡牌数值表!U109=0,"",卡牌数值表!U109)</f>
        <v>1</v>
      </c>
      <c r="N127" s="59" t="b">
        <f>卡牌数值表!V109</f>
        <v>0</v>
      </c>
      <c r="O127" s="44"/>
      <c r="P127" s="44"/>
      <c r="Q127" s="44"/>
    </row>
    <row r="128" ht="15.6" spans="1:17">
      <c r="A128" s="44" t="str">
        <f>IF(卡牌数值表!D110=0,"",卡牌数值表!D110)</f>
        <v/>
      </c>
      <c r="B128" s="44">
        <f>卡牌数值表!H110</f>
        <v>200461</v>
      </c>
      <c r="C128" s="45"/>
      <c r="D128" s="44" t="str">
        <f>卡牌数值表!I110</f>
        <v>SacrificeCollisionCreatureGetCardOnce</v>
      </c>
      <c r="E128" s="50" t="str">
        <f>IF(卡牌数值表!W110="","",卡牌数值表!W110)</f>
        <v/>
      </c>
      <c r="F128" s="50" t="str">
        <f>IF(卡牌数值表!X110="","",卡牌数值表!X110)</f>
        <v/>
      </c>
      <c r="G128" s="50" t="str">
        <f>IF(卡牌数值表!Y110="","",卡牌数值表!Y110)</f>
        <v/>
      </c>
      <c r="H128" s="50" t="str">
        <f>IF(卡牌数值表!Z110="","",卡牌数值表!Z110)</f>
        <v/>
      </c>
      <c r="I128" s="50" t="str">
        <f>IF(卡牌数值表!AA110="","",卡牌数值表!AA110)</f>
        <v/>
      </c>
      <c r="J128" s="50" t="str">
        <f>IF(卡牌数值表!AB110="","",卡牌数值表!AB110)</f>
        <v/>
      </c>
      <c r="K128" s="50" t="str">
        <f>IF(卡牌数值表!AC110="","",卡牌数值表!AC110)</f>
        <v/>
      </c>
      <c r="L128" s="44" t="str">
        <f>IF(卡牌数值表!T110=0,"",卡牌数值表!T110)</f>
        <v>Times</v>
      </c>
      <c r="M128" s="44">
        <f>IF(卡牌数值表!U110=0,"",卡牌数值表!U110)</f>
        <v>1</v>
      </c>
      <c r="N128" s="59" t="b">
        <f>卡牌数值表!V110</f>
        <v>0</v>
      </c>
      <c r="O128" s="44"/>
      <c r="P128" s="44"/>
      <c r="Q128" s="44"/>
    </row>
    <row r="129" ht="15.6" spans="1:17">
      <c r="A129" s="44" t="str">
        <f>IF(卡牌数值表!D111=0,"",卡牌数值表!D111)</f>
        <v/>
      </c>
      <c r="B129" s="44">
        <f>卡牌数值表!H111</f>
        <v>200471</v>
      </c>
      <c r="C129" s="45"/>
      <c r="D129" s="44" t="str">
        <f>卡牌数值表!I111</f>
        <v>GetEnemyHandCard</v>
      </c>
      <c r="E129" s="50" t="str">
        <f>IF(卡牌数值表!W111="","",卡牌数值表!W111)</f>
        <v/>
      </c>
      <c r="F129" s="50" t="str">
        <f>IF(卡牌数值表!X111="","",卡牌数值表!X111)</f>
        <v/>
      </c>
      <c r="G129" s="50" t="str">
        <f>IF(卡牌数值表!Y111="","",卡牌数值表!Y111)</f>
        <v/>
      </c>
      <c r="H129" s="50" t="str">
        <f>IF(卡牌数值表!Z111="","",卡牌数值表!Z111)</f>
        <v/>
      </c>
      <c r="I129" s="50" t="str">
        <f>IF(卡牌数值表!AA111="","",卡牌数值表!AA111)</f>
        <v/>
      </c>
      <c r="J129" s="50" t="str">
        <f>IF(卡牌数值表!AB111="","",卡牌数值表!AB111)</f>
        <v/>
      </c>
      <c r="K129" s="50" t="str">
        <f>IF(卡牌数值表!AC111="","",卡牌数值表!AC111)</f>
        <v/>
      </c>
      <c r="L129" s="44" t="str">
        <f>IF(卡牌数值表!T111=0,"",卡牌数值表!T111)</f>
        <v>Times</v>
      </c>
      <c r="M129" s="44">
        <f>IF(卡牌数值表!U111=0,"",卡牌数值表!U111)</f>
        <v>1</v>
      </c>
      <c r="N129" s="59" t="b">
        <f>卡牌数值表!V111</f>
        <v>0</v>
      </c>
      <c r="O129" s="44"/>
      <c r="P129" s="44"/>
      <c r="Q129" s="44"/>
    </row>
    <row r="130" ht="15.6" spans="1:17">
      <c r="A130" s="44" t="str">
        <f>IF(卡牌数值表!D112=0,"",卡牌数值表!D112)</f>
        <v/>
      </c>
      <c r="B130" s="44">
        <f>卡牌数值表!H112</f>
        <v>200481</v>
      </c>
      <c r="C130" s="45"/>
      <c r="D130" s="44" t="str">
        <f>卡牌数值表!I112</f>
        <v>SceneThroughCauseElectricshockDontRebackCard</v>
      </c>
      <c r="E130" s="50">
        <f>IF(卡牌数值表!W112="","",卡牌数值表!W112)</f>
        <v>15</v>
      </c>
      <c r="F130" s="50">
        <f>IF(卡牌数值表!X112="","",卡牌数值表!X112)</f>
        <v>2</v>
      </c>
      <c r="G130" s="50" t="str">
        <f>IF(卡牌数值表!Y112="","",卡牌数值表!Y112)</f>
        <v/>
      </c>
      <c r="H130" s="50" t="str">
        <f>IF(卡牌数值表!Z112="","",卡牌数值表!Z112)</f>
        <v/>
      </c>
      <c r="I130" s="50" t="str">
        <f>IF(卡牌数值表!AA112="","",卡牌数值表!AA112)</f>
        <v/>
      </c>
      <c r="J130" s="50" t="str">
        <f>IF(卡牌数值表!AB112="","",卡牌数值表!AB112)</f>
        <v/>
      </c>
      <c r="K130" s="50" t="str">
        <f>IF(卡牌数值表!AC112="","",卡牌数值表!AC112)</f>
        <v/>
      </c>
      <c r="L130" s="44" t="str">
        <f>IF(卡牌数值表!T112=0,"",卡牌数值表!T112)</f>
        <v>Times</v>
      </c>
      <c r="M130" s="44">
        <f>IF(卡牌数值表!U112=0,"",卡牌数值表!U112)</f>
        <v>1</v>
      </c>
      <c r="N130" s="59" t="b">
        <f>卡牌数值表!V112</f>
        <v>0</v>
      </c>
      <c r="O130" s="44"/>
      <c r="P130" s="44"/>
      <c r="Q130" s="44"/>
    </row>
    <row r="131" ht="15.6" spans="1:17">
      <c r="A131" s="44" t="str">
        <f>IF(卡牌数值表!D113=0,"",卡牌数值表!D113)</f>
        <v/>
      </c>
      <c r="B131" s="44">
        <f>卡牌数值表!H113</f>
        <v>200491</v>
      </c>
      <c r="C131" s="45"/>
      <c r="D131" s="44" t="str">
        <f>卡牌数值表!I113</f>
        <v>AddInteractiveUponScene</v>
      </c>
      <c r="E131" s="50">
        <f>IF(卡牌数值表!W113="","",卡牌数值表!W113)</f>
        <v>10007</v>
      </c>
      <c r="F131" s="50">
        <f>IF(卡牌数值表!X113="","",卡牌数值表!X113)</f>
        <v>12</v>
      </c>
      <c r="G131" s="50" t="str">
        <f>IF(卡牌数值表!Y113="","",卡牌数值表!Y113)</f>
        <v/>
      </c>
      <c r="H131" s="50" t="str">
        <f>IF(卡牌数值表!Z113="","",卡牌数值表!Z113)</f>
        <v/>
      </c>
      <c r="I131" s="50" t="str">
        <f>IF(卡牌数值表!AA113="","",卡牌数值表!AA113)</f>
        <v/>
      </c>
      <c r="J131" s="50" t="str">
        <f>IF(卡牌数值表!AB113="","",卡牌数值表!AB113)</f>
        <v/>
      </c>
      <c r="K131" s="50" t="str">
        <f>IF(卡牌数值表!AC113="","",卡牌数值表!AC113)</f>
        <v/>
      </c>
      <c r="L131" s="44" t="str">
        <f>IF(卡牌数值表!T113=0,"",卡牌数值表!T113)</f>
        <v>Times</v>
      </c>
      <c r="M131" s="44">
        <f>IF(卡牌数值表!U113=0,"",卡牌数值表!U113)</f>
        <v>1</v>
      </c>
      <c r="N131" s="59" t="b">
        <f>卡牌数值表!V113</f>
        <v>0</v>
      </c>
      <c r="O131" s="44"/>
      <c r="P131" s="44"/>
      <c r="Q131" s="44"/>
    </row>
    <row r="132" ht="15.6" spans="1:17">
      <c r="A132" s="44" t="str">
        <f>IF(卡牌数值表!D114=0,"",卡牌数值表!D114)</f>
        <v/>
      </c>
      <c r="B132" s="44">
        <f>卡牌数值表!H114</f>
        <v>200501</v>
      </c>
      <c r="C132" s="45"/>
      <c r="D132" s="44" t="str">
        <f>卡牌数值表!I114</f>
        <v>SummonWaves</v>
      </c>
      <c r="E132" s="50">
        <f>IF(卡牌数值表!W114="","",卡牌数值表!W114)</f>
        <v>15</v>
      </c>
      <c r="F132" s="50">
        <f>IF(卡牌数值表!X114="","",卡牌数值表!X114)</f>
        <v>15</v>
      </c>
      <c r="G132" s="50">
        <f>IF(卡牌数值表!Y114="","",卡牌数值表!Y114)</f>
        <v>1</v>
      </c>
      <c r="H132" s="50">
        <f>IF(卡牌数值表!Z114="","",卡牌数值表!Z114)</f>
        <v>0.5</v>
      </c>
      <c r="I132" s="50" t="str">
        <f>IF(卡牌数值表!AA114="","",卡牌数值表!AA114)</f>
        <v/>
      </c>
      <c r="J132" s="50" t="str">
        <f>IF(卡牌数值表!AB114="","",卡牌数值表!AB114)</f>
        <v/>
      </c>
      <c r="K132" s="50" t="str">
        <f>IF(卡牌数值表!AC114="","",卡牌数值表!AC114)</f>
        <v/>
      </c>
      <c r="L132" s="44" t="str">
        <f>IF(卡牌数值表!T114=0,"",卡牌数值表!T114)</f>
        <v>Times</v>
      </c>
      <c r="M132" s="44">
        <f>IF(卡牌数值表!U114=0,"",卡牌数值表!U114)</f>
        <v>1</v>
      </c>
      <c r="N132" s="59" t="b">
        <f>卡牌数值表!V114</f>
        <v>0</v>
      </c>
      <c r="O132" s="44"/>
      <c r="P132" s="44"/>
      <c r="Q132" s="44"/>
    </row>
    <row r="133" ht="15.6" spans="1:17">
      <c r="A133" s="44" t="str">
        <f>IF(卡牌数值表!D115=0,"",卡牌数值表!D115)</f>
        <v/>
      </c>
      <c r="B133" s="44">
        <f>卡牌数值表!H115</f>
        <v>200511</v>
      </c>
      <c r="C133" s="45"/>
      <c r="D133" s="44" t="str">
        <f>卡牌数值表!I115</f>
        <v>AddInteractiveAroundHero</v>
      </c>
      <c r="E133" s="50">
        <f>IF(卡牌数值表!W115="","",卡牌数值表!W115)</f>
        <v>7</v>
      </c>
      <c r="F133" s="50">
        <f>IF(卡牌数值表!X115="","",卡牌数值表!X115)</f>
        <v>10008</v>
      </c>
      <c r="G133" s="50">
        <f>IF(卡牌数值表!Y115="","",卡牌数值表!Y115)</f>
        <v>10</v>
      </c>
      <c r="H133" s="50" t="str">
        <f>IF(卡牌数值表!Z115="","",卡牌数值表!Z115)</f>
        <v/>
      </c>
      <c r="I133" s="50" t="str">
        <f>IF(卡牌数值表!AA115="","",卡牌数值表!AA115)</f>
        <v/>
      </c>
      <c r="J133" s="50" t="str">
        <f>IF(卡牌数值表!AB115="","",卡牌数值表!AB115)</f>
        <v/>
      </c>
      <c r="K133" s="50" t="str">
        <f>IF(卡牌数值表!AC115="","",卡牌数值表!AC115)</f>
        <v/>
      </c>
      <c r="L133" s="44" t="str">
        <f>IF(卡牌数值表!T115=0,"",卡牌数值表!T115)</f>
        <v>Times</v>
      </c>
      <c r="M133" s="44">
        <f>IF(卡牌数值表!U115=0,"",卡牌数值表!U115)</f>
        <v>1</v>
      </c>
      <c r="N133" s="59" t="b">
        <f>卡牌数值表!V115</f>
        <v>0</v>
      </c>
      <c r="O133" s="44"/>
      <c r="P133" s="44"/>
      <c r="Q133" s="44"/>
    </row>
    <row r="134" ht="15.6" spans="1:17">
      <c r="A134" s="44" t="str">
        <f>IF(卡牌数值表!D116=0,"",卡牌数值表!D116)</f>
        <v>##</v>
      </c>
      <c r="B134" s="44">
        <f>卡牌数值表!H116</f>
        <v>200521</v>
      </c>
      <c r="C134" s="45"/>
      <c r="D134" s="44" t="str">
        <f>卡牌数值表!I116</f>
        <v>MachineGun</v>
      </c>
      <c r="E134" s="50">
        <f>IF(卡牌数值表!W116="","",卡牌数值表!W116)</f>
        <v>20059</v>
      </c>
      <c r="F134" s="50">
        <f>IF(卡牌数值表!X116="","",卡牌数值表!X116)</f>
        <v>1</v>
      </c>
      <c r="G134" s="50">
        <f>IF(卡牌数值表!Y116="","",卡牌数值表!Y116)</f>
        <v>40</v>
      </c>
      <c r="H134" s="50">
        <f>IF(卡牌数值表!Z116="","",卡牌数值表!Z116)</f>
        <v>0.3</v>
      </c>
      <c r="I134" s="50">
        <f>IF(卡牌数值表!AA116="","",卡牌数值表!AA116)</f>
        <v>0.1</v>
      </c>
      <c r="J134" s="50">
        <f>IF(卡牌数值表!AB116="","",卡牌数值表!AB116)</f>
        <v>1</v>
      </c>
      <c r="K134" s="50" t="str">
        <f>IF(卡牌数值表!AC116="","",卡牌数值表!AC116)</f>
        <v/>
      </c>
      <c r="L134" s="44" t="str">
        <f>IF(卡牌数值表!T116=0,"",卡牌数值表!T116)</f>
        <v>Times</v>
      </c>
      <c r="M134" s="44">
        <f>IF(卡牌数值表!U116=0,"",卡牌数值表!U116)</f>
        <v>1</v>
      </c>
      <c r="N134" s="59" t="b">
        <f>卡牌数值表!V116</f>
        <v>0</v>
      </c>
      <c r="O134" s="44"/>
      <c r="P134" s="44"/>
      <c r="Q134" s="44"/>
    </row>
    <row r="135" ht="15.6" spans="1:17">
      <c r="A135" s="44" t="str">
        <f>IF(卡牌数值表!D117=0,"",卡牌数值表!D117)</f>
        <v>##</v>
      </c>
      <c r="B135" s="44">
        <f>卡牌数值表!H117</f>
        <v>200531</v>
      </c>
      <c r="C135" s="45"/>
      <c r="D135" s="44" t="str">
        <f>卡牌数值表!I117</f>
        <v>MachineGun</v>
      </c>
      <c r="E135" s="50">
        <f>IF(卡牌数值表!W117="","",卡牌数值表!W117)</f>
        <v>20060</v>
      </c>
      <c r="F135" s="50">
        <f>IF(卡牌数值表!X117="","",卡牌数值表!X117)</f>
        <v>1</v>
      </c>
      <c r="G135" s="50">
        <f>IF(卡牌数值表!Y117="","",卡牌数值表!Y117)</f>
        <v>100</v>
      </c>
      <c r="H135" s="50">
        <f>IF(卡牌数值表!Z117="","",卡牌数值表!Z117)</f>
        <v>0.3</v>
      </c>
      <c r="I135" s="50">
        <f>IF(卡牌数值表!AA117="","",卡牌数值表!AA117)</f>
        <v>0.1</v>
      </c>
      <c r="J135" s="50">
        <f>IF(卡牌数值表!AB117="","",卡牌数值表!AB117)</f>
        <v>2</v>
      </c>
      <c r="K135" s="50" t="str">
        <f>IF(卡牌数值表!AC117="","",卡牌数值表!AC117)</f>
        <v/>
      </c>
      <c r="L135" s="44" t="str">
        <f>IF(卡牌数值表!T117=0,"",卡牌数值表!T117)</f>
        <v>Times</v>
      </c>
      <c r="M135" s="44">
        <f>IF(卡牌数值表!U117=0,"",卡牌数值表!U117)</f>
        <v>1</v>
      </c>
      <c r="N135" s="59" t="b">
        <f>卡牌数值表!V117</f>
        <v>0</v>
      </c>
      <c r="O135" s="44"/>
      <c r="P135" s="44"/>
      <c r="Q135" s="44"/>
    </row>
    <row r="136" ht="15.6" spans="1:17">
      <c r="A136" s="44" t="str">
        <f>IF(卡牌数值表!D118=0,"",卡牌数值表!D118)</f>
        <v/>
      </c>
      <c r="B136" s="44">
        <f>卡牌数值表!H118</f>
        <v>200541</v>
      </c>
      <c r="C136" s="45"/>
      <c r="D136" s="44" t="str">
        <f>卡牌数值表!I118</f>
        <v>RecycleNextCard</v>
      </c>
      <c r="E136" s="50" t="str">
        <f>IF(卡牌数值表!W118="","",卡牌数值表!W118)</f>
        <v/>
      </c>
      <c r="F136" s="50" t="str">
        <f>IF(卡牌数值表!X118="","",卡牌数值表!X118)</f>
        <v/>
      </c>
      <c r="G136" s="50" t="str">
        <f>IF(卡牌数值表!Y118="","",卡牌数值表!Y118)</f>
        <v/>
      </c>
      <c r="H136" s="50" t="str">
        <f>IF(卡牌数值表!Z118="","",卡牌数值表!Z118)</f>
        <v/>
      </c>
      <c r="I136" s="50" t="str">
        <f>IF(卡牌数值表!AA118="","",卡牌数值表!AA118)</f>
        <v/>
      </c>
      <c r="J136" s="50" t="str">
        <f>IF(卡牌数值表!AB118="","",卡牌数值表!AB118)</f>
        <v/>
      </c>
      <c r="K136" s="50" t="str">
        <f>IF(卡牌数值表!AC118="","",卡牌数值表!AC118)</f>
        <v/>
      </c>
      <c r="L136" s="44" t="str">
        <f>IF(卡牌数值表!T118=0,"",卡牌数值表!T118)</f>
        <v>Times</v>
      </c>
      <c r="M136" s="44">
        <f>IF(卡牌数值表!U118=0,"",卡牌数值表!U118)</f>
        <v>1</v>
      </c>
      <c r="N136" s="59" t="b">
        <f>卡牌数值表!V118</f>
        <v>0</v>
      </c>
      <c r="O136" s="44"/>
      <c r="P136" s="44"/>
      <c r="Q136" s="44"/>
    </row>
    <row r="137" ht="15.6" spans="1:17">
      <c r="A137" s="44" t="str">
        <f>IF(卡牌数值表!D119=0,"",卡牌数值表!D119)</f>
        <v>##</v>
      </c>
      <c r="B137" s="44">
        <f>卡牌数值表!H119</f>
        <v>200551</v>
      </c>
      <c r="C137" s="45"/>
      <c r="D137" s="44" t="str">
        <f>卡牌数值表!I119</f>
        <v>CollisionCauseDamageOnce</v>
      </c>
      <c r="E137" s="50">
        <f>IF(卡牌数值表!W119="","",卡牌数值表!W119)</f>
        <v>1</v>
      </c>
      <c r="F137" s="50">
        <f>IF(卡牌数值表!X119="","",卡牌数值表!X119)</f>
        <v>5</v>
      </c>
      <c r="G137" s="50" t="str">
        <f>IF(卡牌数值表!Y119="","",卡牌数值表!Y119)</f>
        <v/>
      </c>
      <c r="H137" s="50" t="str">
        <f>IF(卡牌数值表!Z119="","",卡牌数值表!Z119)</f>
        <v/>
      </c>
      <c r="I137" s="50" t="str">
        <f>IF(卡牌数值表!AA119="","",卡牌数值表!AA119)</f>
        <v/>
      </c>
      <c r="J137" s="50" t="str">
        <f>IF(卡牌数值表!AB119="","",卡牌数值表!AB119)</f>
        <v/>
      </c>
      <c r="K137" s="50" t="str">
        <f>IF(卡牌数值表!AC119="","",卡牌数值表!AC119)</f>
        <v/>
      </c>
      <c r="L137" s="44" t="str">
        <f>IF(卡牌数值表!T119=0,"",卡牌数值表!T119)</f>
        <v>Times</v>
      </c>
      <c r="M137" s="44">
        <f>IF(卡牌数值表!U119=0,"",卡牌数值表!U119)</f>
        <v>1</v>
      </c>
      <c r="N137" s="59" t="b">
        <f>卡牌数值表!V119</f>
        <v>0</v>
      </c>
      <c r="O137" s="44"/>
      <c r="P137" s="44"/>
      <c r="Q137" s="44"/>
    </row>
    <row r="138" ht="15.6" spans="1:17">
      <c r="A138" s="44" t="str">
        <f>IF(卡牌数值表!D120=0,"",卡牌数值表!D120)</f>
        <v>##</v>
      </c>
      <c r="B138" s="44">
        <f>卡牌数值表!H120</f>
        <v>200561</v>
      </c>
      <c r="C138" s="45"/>
      <c r="D138" s="44" t="str">
        <f>卡牌数值表!I120</f>
        <v>CollisionCauseDamageOnce</v>
      </c>
      <c r="E138" s="50">
        <f>IF(卡牌数值表!W120="","",卡牌数值表!W120)</f>
        <v>2</v>
      </c>
      <c r="F138" s="50">
        <f>IF(卡牌数值表!X120="","",卡牌数值表!X120)</f>
        <v>5</v>
      </c>
      <c r="G138" s="50" t="str">
        <f>IF(卡牌数值表!Y120="","",卡牌数值表!Y120)</f>
        <v/>
      </c>
      <c r="H138" s="50" t="str">
        <f>IF(卡牌数值表!Z120="","",卡牌数值表!Z120)</f>
        <v/>
      </c>
      <c r="I138" s="50" t="str">
        <f>IF(卡牌数值表!AA120="","",卡牌数值表!AA120)</f>
        <v/>
      </c>
      <c r="J138" s="50" t="str">
        <f>IF(卡牌数值表!AB120="","",卡牌数值表!AB120)</f>
        <v/>
      </c>
      <c r="K138" s="50" t="str">
        <f>IF(卡牌数值表!AC120="","",卡牌数值表!AC120)</f>
        <v/>
      </c>
      <c r="L138" s="44" t="str">
        <f>IF(卡牌数值表!T120=0,"",卡牌数值表!T120)</f>
        <v>Times</v>
      </c>
      <c r="M138" s="44">
        <f>IF(卡牌数值表!U120=0,"",卡牌数值表!U120)</f>
        <v>1</v>
      </c>
      <c r="N138" s="59" t="b">
        <f>卡牌数值表!V120</f>
        <v>0</v>
      </c>
      <c r="O138" s="44"/>
      <c r="P138" s="44"/>
      <c r="Q138" s="44"/>
    </row>
    <row r="139" ht="15.6" spans="1:17">
      <c r="A139" s="44" t="str">
        <f>IF(卡牌数值表!D121=0,"",卡牌数值表!D121)</f>
        <v>##</v>
      </c>
      <c r="B139" s="44">
        <f>卡牌数值表!H121</f>
        <v>200571</v>
      </c>
      <c r="C139" s="45"/>
      <c r="D139" s="44" t="str">
        <f>卡牌数值表!I121</f>
        <v>CollisionCauseDamageOnce</v>
      </c>
      <c r="E139" s="50">
        <f>IF(卡牌数值表!W121="","",卡牌数值表!W121)</f>
        <v>3</v>
      </c>
      <c r="F139" s="50">
        <f>IF(卡牌数值表!X121="","",卡牌数值表!X121)</f>
        <v>3</v>
      </c>
      <c r="G139" s="50" t="str">
        <f>IF(卡牌数值表!Y121="","",卡牌数值表!Y121)</f>
        <v/>
      </c>
      <c r="H139" s="50" t="str">
        <f>IF(卡牌数值表!Z121="","",卡牌数值表!Z121)</f>
        <v/>
      </c>
      <c r="I139" s="50" t="str">
        <f>IF(卡牌数值表!AA121="","",卡牌数值表!AA121)</f>
        <v/>
      </c>
      <c r="J139" s="50" t="str">
        <f>IF(卡牌数值表!AB121="","",卡牌数值表!AB121)</f>
        <v/>
      </c>
      <c r="K139" s="50" t="str">
        <f>IF(卡牌数值表!AC121="","",卡牌数值表!AC121)</f>
        <v/>
      </c>
      <c r="L139" s="44" t="str">
        <f>IF(卡牌数值表!T121=0,"",卡牌数值表!T121)</f>
        <v>Times</v>
      </c>
      <c r="M139" s="44">
        <f>IF(卡牌数值表!U121=0,"",卡牌数值表!U121)</f>
        <v>1</v>
      </c>
      <c r="N139" s="59" t="b">
        <f>卡牌数值表!V121</f>
        <v>0</v>
      </c>
      <c r="O139" s="44"/>
      <c r="P139" s="44"/>
      <c r="Q139" s="44"/>
    </row>
    <row r="140" ht="15.6" spans="1:17">
      <c r="A140" s="44" t="str">
        <f>IF(卡牌数值表!D122=0,"",卡牌数值表!D122)</f>
        <v>##</v>
      </c>
      <c r="B140" s="44">
        <f>卡牌数值表!H122</f>
        <v>200581</v>
      </c>
      <c r="C140" s="45"/>
      <c r="D140" s="44" t="str">
        <f>卡牌数值表!I122</f>
        <v>MachineGun</v>
      </c>
      <c r="E140" s="50">
        <f>IF(卡牌数值表!W122="","",卡牌数值表!W122)</f>
        <v>20061</v>
      </c>
      <c r="F140" s="50">
        <f>IF(卡牌数值表!X122="","",卡牌数值表!X122)</f>
        <v>1</v>
      </c>
      <c r="G140" s="50">
        <f>IF(卡牌数值表!Y122="","",卡牌数值表!Y122)</f>
        <v>200</v>
      </c>
      <c r="H140" s="50">
        <f>IF(卡牌数值表!Z122="","",卡牌数值表!Z122)</f>
        <v>0.3</v>
      </c>
      <c r="I140" s="50">
        <f>IF(卡牌数值表!AA122="","",卡牌数值表!AA122)</f>
        <v>0.1</v>
      </c>
      <c r="J140" s="50">
        <f>IF(卡牌数值表!AB122="","",卡牌数值表!AB122)</f>
        <v>3</v>
      </c>
      <c r="K140" s="50" t="str">
        <f>IF(卡牌数值表!AC122="","",卡牌数值表!AC122)</f>
        <v/>
      </c>
      <c r="L140" s="44" t="str">
        <f>IF(卡牌数值表!T122=0,"",卡牌数值表!T122)</f>
        <v>Times</v>
      </c>
      <c r="M140" s="44">
        <f>IF(卡牌数值表!U122=0,"",卡牌数值表!U122)</f>
        <v>1</v>
      </c>
      <c r="N140" s="59" t="b">
        <f>卡牌数值表!V122</f>
        <v>0</v>
      </c>
      <c r="O140" s="44"/>
      <c r="P140" s="44"/>
      <c r="Q140" s="44"/>
    </row>
    <row r="141" ht="15.6" spans="1:17">
      <c r="A141" s="44" t="str">
        <f>IF(卡牌数值表!D123=0,"",卡牌数值表!D123)</f>
        <v>##</v>
      </c>
      <c r="B141" s="44">
        <f>卡牌数值表!H123</f>
        <v>200591</v>
      </c>
      <c r="C141" s="45"/>
      <c r="D141" s="44" t="str">
        <f>卡牌数值表!I123</f>
        <v>NormalBullet</v>
      </c>
      <c r="E141" s="50">
        <f>IF(卡牌数值表!W123="","",卡牌数值表!W123)</f>
        <v>1</v>
      </c>
      <c r="F141" s="50" t="str">
        <f>IF(卡牌数值表!X123="","",卡牌数值表!X123)</f>
        <v/>
      </c>
      <c r="G141" s="50" t="str">
        <f>IF(卡牌数值表!Y123="","",卡牌数值表!Y123)</f>
        <v/>
      </c>
      <c r="H141" s="50" t="str">
        <f>IF(卡牌数值表!Z123="","",卡牌数值表!Z123)</f>
        <v/>
      </c>
      <c r="I141" s="50" t="str">
        <f>IF(卡牌数值表!AA123="","",卡牌数值表!AA123)</f>
        <v/>
      </c>
      <c r="J141" s="50" t="str">
        <f>IF(卡牌数值表!AB123="","",卡牌数值表!AB123)</f>
        <v/>
      </c>
      <c r="K141" s="50" t="str">
        <f>IF(卡牌数值表!AC123="","",卡牌数值表!AC123)</f>
        <v/>
      </c>
      <c r="L141" s="44" t="str">
        <f>IF(卡牌数值表!T123=0,"",卡牌数值表!T123)</f>
        <v>Times</v>
      </c>
      <c r="M141" s="44">
        <f>IF(卡牌数值表!U123=0,"",卡牌数值表!U123)</f>
        <v>1</v>
      </c>
      <c r="N141" s="59" t="b">
        <f>卡牌数值表!V123</f>
        <v>0</v>
      </c>
      <c r="O141" s="44"/>
      <c r="P141" s="44"/>
      <c r="Q141" s="44"/>
    </row>
    <row r="142" ht="15.6" spans="1:17">
      <c r="A142" s="44" t="str">
        <f>IF(卡牌数值表!D124=0,"",卡牌数值表!D124)</f>
        <v>##</v>
      </c>
      <c r="B142" s="44">
        <f>卡牌数值表!H124</f>
        <v>200601</v>
      </c>
      <c r="C142" s="45"/>
      <c r="D142" s="44" t="str">
        <f>卡牌数值表!I124</f>
        <v>NormalBullet</v>
      </c>
      <c r="E142" s="50">
        <f>IF(卡牌数值表!W124="","",卡牌数值表!W124)</f>
        <v>5</v>
      </c>
      <c r="F142" s="50" t="str">
        <f>IF(卡牌数值表!X124="","",卡牌数值表!X124)</f>
        <v/>
      </c>
      <c r="G142" s="50" t="str">
        <f>IF(卡牌数值表!Y124="","",卡牌数值表!Y124)</f>
        <v/>
      </c>
      <c r="H142" s="50" t="str">
        <f>IF(卡牌数值表!Z124="","",卡牌数值表!Z124)</f>
        <v/>
      </c>
      <c r="I142" s="50" t="str">
        <f>IF(卡牌数值表!AA124="","",卡牌数值表!AA124)</f>
        <v/>
      </c>
      <c r="J142" s="50" t="str">
        <f>IF(卡牌数值表!AB124="","",卡牌数值表!AB124)</f>
        <v/>
      </c>
      <c r="K142" s="50" t="str">
        <f>IF(卡牌数值表!AC124="","",卡牌数值表!AC124)</f>
        <v/>
      </c>
      <c r="L142" s="44" t="str">
        <f>IF(卡牌数值表!T124=0,"",卡牌数值表!T124)</f>
        <v>Times</v>
      </c>
      <c r="M142" s="44">
        <f>IF(卡牌数值表!U124=0,"",卡牌数值表!U124)</f>
        <v>1</v>
      </c>
      <c r="N142" s="59" t="b">
        <f>卡牌数值表!V124</f>
        <v>0</v>
      </c>
      <c r="O142" s="44"/>
      <c r="P142" s="44"/>
      <c r="Q142" s="44"/>
    </row>
    <row r="143" ht="15.6" spans="1:17">
      <c r="A143" s="44" t="str">
        <f>IF(卡牌数值表!D125=0,"",卡牌数值表!D125)</f>
        <v>##</v>
      </c>
      <c r="B143" s="44">
        <f>卡牌数值表!H125</f>
        <v>200611</v>
      </c>
      <c r="C143" s="45"/>
      <c r="D143" s="44" t="str">
        <f>卡牌数值表!I125</f>
        <v>NormalBullet</v>
      </c>
      <c r="E143" s="50">
        <f>IF(卡牌数值表!W125="","",卡牌数值表!W125)</f>
        <v>5</v>
      </c>
      <c r="F143" s="50" t="str">
        <f>IF(卡牌数值表!X125="","",卡牌数值表!X125)</f>
        <v/>
      </c>
      <c r="G143" s="50" t="str">
        <f>IF(卡牌数值表!Y125="","",卡牌数值表!Y125)</f>
        <v/>
      </c>
      <c r="H143" s="50" t="str">
        <f>IF(卡牌数值表!Z125="","",卡牌数值表!Z125)</f>
        <v/>
      </c>
      <c r="I143" s="50" t="str">
        <f>IF(卡牌数值表!AA125="","",卡牌数值表!AA125)</f>
        <v/>
      </c>
      <c r="J143" s="50" t="str">
        <f>IF(卡牌数值表!AB125="","",卡牌数值表!AB125)</f>
        <v/>
      </c>
      <c r="K143" s="50" t="str">
        <f>IF(卡牌数值表!AC125="","",卡牌数值表!AC125)</f>
        <v/>
      </c>
      <c r="L143" s="44" t="str">
        <f>IF(卡牌数值表!T125=0,"",卡牌数值表!T125)</f>
        <v>Times</v>
      </c>
      <c r="M143" s="44">
        <f>IF(卡牌数值表!U125=0,"",卡牌数值表!U125)</f>
        <v>1</v>
      </c>
      <c r="N143" s="59" t="b">
        <f>卡牌数值表!V125</f>
        <v>0</v>
      </c>
      <c r="O143" s="44"/>
      <c r="P143" s="44"/>
      <c r="Q143" s="44"/>
    </row>
    <row r="144" ht="15.6" spans="1:17">
      <c r="A144" s="44" t="str">
        <f>IF(卡牌数值表!D126=0,"",卡牌数值表!D126)</f>
        <v/>
      </c>
      <c r="B144" s="44">
        <f>卡牌数值表!H126</f>
        <v>200621</v>
      </c>
      <c r="C144" s="45"/>
      <c r="D144" s="44" t="str">
        <f>卡牌数值表!I126</f>
        <v>Teleport</v>
      </c>
      <c r="E144" s="50" t="str">
        <f>IF(卡牌数值表!W126="","",卡牌数值表!W126)</f>
        <v/>
      </c>
      <c r="F144" s="50" t="str">
        <f>IF(卡牌数值表!X126="","",卡牌数值表!X126)</f>
        <v/>
      </c>
      <c r="G144" s="50" t="str">
        <f>IF(卡牌数值表!Y126="","",卡牌数值表!Y126)</f>
        <v/>
      </c>
      <c r="H144" s="50" t="str">
        <f>IF(卡牌数值表!Z126="","",卡牌数值表!Z126)</f>
        <v/>
      </c>
      <c r="I144" s="50" t="str">
        <f>IF(卡牌数值表!AA126="","",卡牌数值表!AA126)</f>
        <v/>
      </c>
      <c r="J144" s="50" t="str">
        <f>IF(卡牌数值表!AB126="","",卡牌数值表!AB126)</f>
        <v/>
      </c>
      <c r="K144" s="50" t="str">
        <f>IF(卡牌数值表!AC126="","",卡牌数值表!AC126)</f>
        <v/>
      </c>
      <c r="L144" s="44" t="str">
        <f>IF(卡牌数值表!T126=0,"",卡牌数值表!T126)</f>
        <v>Times</v>
      </c>
      <c r="M144" s="44">
        <f>IF(卡牌数值表!U126=0,"",卡牌数值表!U126)</f>
        <v>1</v>
      </c>
      <c r="N144" s="59" t="b">
        <f>卡牌数值表!V126</f>
        <v>0</v>
      </c>
      <c r="O144" s="44"/>
      <c r="P144" s="44"/>
      <c r="Q144" s="44"/>
    </row>
    <row r="145" ht="15.6" spans="1:17">
      <c r="A145" s="44" t="str">
        <f>IF(卡牌数值表!D127=0,"",卡牌数值表!D127)</f>
        <v/>
      </c>
      <c r="B145" s="44">
        <f>卡牌数值表!H127</f>
        <v>200631</v>
      </c>
      <c r="C145" s="45"/>
      <c r="D145" s="44" t="str">
        <f>卡牌数值表!I127</f>
        <v>GetOurUnitCard</v>
      </c>
      <c r="E145" s="50">
        <f>IF(卡牌数值表!W127="","",卡牌数值表!W127)</f>
        <v>3</v>
      </c>
      <c r="F145" s="50" t="str">
        <f>IF(卡牌数值表!X127="","",卡牌数值表!X127)</f>
        <v/>
      </c>
      <c r="G145" s="50" t="str">
        <f>IF(卡牌数值表!Y127="","",卡牌数值表!Y127)</f>
        <v/>
      </c>
      <c r="H145" s="50" t="str">
        <f>IF(卡牌数值表!Z127="","",卡牌数值表!Z127)</f>
        <v/>
      </c>
      <c r="I145" s="50" t="str">
        <f>IF(卡牌数值表!AA127="","",卡牌数值表!AA127)</f>
        <v/>
      </c>
      <c r="J145" s="50" t="str">
        <f>IF(卡牌数值表!AB127="","",卡牌数值表!AB127)</f>
        <v/>
      </c>
      <c r="K145" s="50" t="str">
        <f>IF(卡牌数值表!AC127="","",卡牌数值表!AC127)</f>
        <v/>
      </c>
      <c r="L145" s="44" t="str">
        <f>IF(卡牌数值表!T127=0,"",卡牌数值表!T127)</f>
        <v>Times</v>
      </c>
      <c r="M145" s="44">
        <f>IF(卡牌数值表!U127=0,"",卡牌数值表!U127)</f>
        <v>1</v>
      </c>
      <c r="N145" s="59" t="b">
        <f>卡牌数值表!V127</f>
        <v>0</v>
      </c>
      <c r="O145" s="44"/>
      <c r="P145" s="44"/>
      <c r="Q145" s="44"/>
    </row>
    <row r="146" ht="15.6" spans="1:17">
      <c r="A146" s="44" t="str">
        <f>IF(卡牌数值表!D128=0,"",卡牌数值表!D128)</f>
        <v/>
      </c>
      <c r="B146" s="44">
        <f>卡牌数值表!H128</f>
        <v>200641</v>
      </c>
      <c r="C146" s="45"/>
      <c r="D146" s="44" t="str">
        <f>卡牌数值表!I128</f>
        <v>HuntingMark</v>
      </c>
      <c r="E146" s="50">
        <f>IF(卡牌数值表!W128="","",卡牌数值表!W128)</f>
        <v>15</v>
      </c>
      <c r="F146" s="50" t="str">
        <f>IF(卡牌数值表!X128="","",卡牌数值表!X128)</f>
        <v/>
      </c>
      <c r="G146" s="50" t="str">
        <f>IF(卡牌数值表!Y128="","",卡牌数值表!Y128)</f>
        <v/>
      </c>
      <c r="H146" s="50" t="str">
        <f>IF(卡牌数值表!Z128="","",卡牌数值表!Z128)</f>
        <v/>
      </c>
      <c r="I146" s="50" t="str">
        <f>IF(卡牌数值表!AA128="","",卡牌数值表!AA128)</f>
        <v/>
      </c>
      <c r="J146" s="50" t="str">
        <f>IF(卡牌数值表!AB128="","",卡牌数值表!AB128)</f>
        <v/>
      </c>
      <c r="K146" s="50" t="str">
        <f>IF(卡牌数值表!AC128="","",卡牌数值表!AC128)</f>
        <v/>
      </c>
      <c r="L146" s="44" t="str">
        <f>IF(卡牌数值表!T128=0,"",卡牌数值表!T128)</f>
        <v>Times</v>
      </c>
      <c r="M146" s="44">
        <f>IF(卡牌数值表!U128=0,"",卡牌数值表!U128)</f>
        <v>1</v>
      </c>
      <c r="N146" s="59" t="b">
        <f>卡牌数值表!V128</f>
        <v>0</v>
      </c>
      <c r="O146" s="44"/>
      <c r="P146" s="44"/>
      <c r="Q146" s="44"/>
    </row>
    <row r="147" ht="15.6" spans="1:17">
      <c r="A147" s="44" t="str">
        <f>IF(卡牌数值表!D129=0,"",卡牌数值表!D129)</f>
        <v/>
      </c>
      <c r="B147" s="44">
        <f>卡牌数值表!H129</f>
        <v>200651</v>
      </c>
      <c r="C147" s="45"/>
      <c r="D147" s="44" t="str">
        <f>卡牌数值表!I129</f>
        <v>ConsecutiveKill</v>
      </c>
      <c r="E147" s="50">
        <f>IF(卡牌数值表!W129="","",卡牌数值表!W129)</f>
        <v>10</v>
      </c>
      <c r="F147" s="50">
        <f>IF(卡牌数值表!X129="","",卡牌数值表!X129)</f>
        <v>90</v>
      </c>
      <c r="G147" s="50">
        <f>IF(卡牌数值表!Y129="","",卡牌数值表!Y129)</f>
        <v>30</v>
      </c>
      <c r="H147" s="50" t="str">
        <f>IF(卡牌数值表!Z129="","",卡牌数值表!Z129)</f>
        <v/>
      </c>
      <c r="I147" s="50" t="str">
        <f>IF(卡牌数值表!AA129="","",卡牌数值表!AA129)</f>
        <v/>
      </c>
      <c r="J147" s="50" t="str">
        <f>IF(卡牌数值表!AB129="","",卡牌数值表!AB129)</f>
        <v/>
      </c>
      <c r="K147" s="50" t="str">
        <f>IF(卡牌数值表!AC129="","",卡牌数值表!AC129)</f>
        <v/>
      </c>
      <c r="L147" s="44" t="str">
        <f>IF(卡牌数值表!T129=0,"",卡牌数值表!T129)</f>
        <v>Times</v>
      </c>
      <c r="M147" s="44">
        <f>IF(卡牌数值表!U129=0,"",卡牌数值表!U129)</f>
        <v>1</v>
      </c>
      <c r="N147" s="59" t="b">
        <f>卡牌数值表!V129</f>
        <v>0</v>
      </c>
      <c r="O147" s="44"/>
      <c r="P147" s="44"/>
      <c r="Q147" s="44"/>
    </row>
    <row r="148" ht="15.6" spans="1:17">
      <c r="A148" s="44" t="str">
        <f>IF(卡牌数值表!D130=0,"",卡牌数值表!D130)</f>
        <v/>
      </c>
      <c r="B148" s="44">
        <f>卡牌数值表!H130</f>
        <v>200661</v>
      </c>
      <c r="C148" s="45"/>
      <c r="D148" s="44" t="str">
        <f>卡牌数值表!I130</f>
        <v>CooperativeRecovery</v>
      </c>
      <c r="E148" s="50">
        <f>IF(卡牌数值表!W130="","",卡牌数值表!W130)</f>
        <v>16</v>
      </c>
      <c r="F148" s="50" t="str">
        <f>IF(卡牌数值表!X130="","",卡牌数值表!X130)</f>
        <v/>
      </c>
      <c r="G148" s="50" t="str">
        <f>IF(卡牌数值表!Y130="","",卡牌数值表!Y130)</f>
        <v/>
      </c>
      <c r="H148" s="50" t="str">
        <f>IF(卡牌数值表!Z130="","",卡牌数值表!Z130)</f>
        <v/>
      </c>
      <c r="I148" s="50" t="str">
        <f>IF(卡牌数值表!AA130="","",卡牌数值表!AA130)</f>
        <v/>
      </c>
      <c r="J148" s="50" t="str">
        <f>IF(卡牌数值表!AB130="","",卡牌数值表!AB130)</f>
        <v/>
      </c>
      <c r="K148" s="50" t="str">
        <f>IF(卡牌数值表!AC130="","",卡牌数值表!AC130)</f>
        <v/>
      </c>
      <c r="L148" s="44" t="str">
        <f>IF(卡牌数值表!T130=0,"",卡牌数值表!T130)</f>
        <v>Times</v>
      </c>
      <c r="M148" s="44">
        <f>IF(卡牌数值表!U130=0,"",卡牌数值表!U130)</f>
        <v>1</v>
      </c>
      <c r="N148" s="59" t="b">
        <f>卡牌数值表!V130</f>
        <v>0</v>
      </c>
      <c r="O148" s="44"/>
      <c r="P148" s="44"/>
      <c r="Q148" s="44"/>
    </row>
    <row r="149" ht="15.6" spans="1:17">
      <c r="A149" s="44" t="str">
        <f>IF(卡牌数值表!D131=0,"",卡牌数值表!D131)</f>
        <v>##</v>
      </c>
      <c r="B149" s="44">
        <f>卡牌数值表!H131</f>
        <v>200671</v>
      </c>
      <c r="C149" s="45"/>
      <c r="D149" s="44" t="str">
        <f>卡牌数值表!I131</f>
        <v>MachineGun</v>
      </c>
      <c r="E149" s="50">
        <f>IF(卡牌数值表!W131="","",卡牌数值表!W131)</f>
        <v>20071</v>
      </c>
      <c r="F149" s="50">
        <f>IF(卡牌数值表!X131="","",卡牌数值表!X131)</f>
        <v>1</v>
      </c>
      <c r="G149" s="50">
        <f>IF(卡牌数值表!Y131="","",卡牌数值表!Y131)</f>
        <v>80</v>
      </c>
      <c r="H149" s="50">
        <f>IF(卡牌数值表!Z131="","",卡牌数值表!Z131)</f>
        <v>0.3</v>
      </c>
      <c r="I149" s="50">
        <f>IF(卡牌数值表!AA131="","",卡牌数值表!AA131)</f>
        <v>0.1</v>
      </c>
      <c r="J149" s="50">
        <f>IF(卡牌数值表!AB131="","",卡牌数值表!AB131)</f>
        <v>4</v>
      </c>
      <c r="K149" s="50" t="str">
        <f>IF(卡牌数值表!AC131="","",卡牌数值表!AC131)</f>
        <v/>
      </c>
      <c r="L149" s="44" t="str">
        <f>IF(卡牌数值表!T131=0,"",卡牌数值表!T131)</f>
        <v>Times</v>
      </c>
      <c r="M149" s="44">
        <f>IF(卡牌数值表!U131=0,"",卡牌数值表!U131)</f>
        <v>1</v>
      </c>
      <c r="N149" s="59" t="b">
        <f>卡牌数值表!V131</f>
        <v>0</v>
      </c>
      <c r="O149" s="44"/>
      <c r="P149" s="44"/>
      <c r="Q149" s="44"/>
    </row>
    <row r="150" ht="15.6" spans="1:17">
      <c r="A150" s="44" t="str">
        <f>IF(卡牌数值表!D132=0,"",卡牌数值表!D132)</f>
        <v/>
      </c>
      <c r="B150" s="44">
        <f>卡牌数值表!H132</f>
        <v>200681</v>
      </c>
      <c r="C150" s="45"/>
      <c r="D150" s="44" t="str">
        <f>卡牌数值表!I132</f>
        <v>Fusion</v>
      </c>
      <c r="E150" s="50">
        <f>IF(卡牌数值表!W132="","",卡牌数值表!W132)</f>
        <v>100</v>
      </c>
      <c r="F150" s="50" t="str">
        <f>IF(卡牌数值表!X132="","",卡牌数值表!X132)</f>
        <v/>
      </c>
      <c r="G150" s="50" t="str">
        <f>IF(卡牌数值表!Y132="","",卡牌数值表!Y132)</f>
        <v/>
      </c>
      <c r="H150" s="50" t="str">
        <f>IF(卡牌数值表!Z132="","",卡牌数值表!Z132)</f>
        <v/>
      </c>
      <c r="I150" s="50" t="str">
        <f>IF(卡牌数值表!AA132="","",卡牌数值表!AA132)</f>
        <v/>
      </c>
      <c r="J150" s="50" t="str">
        <f>IF(卡牌数值表!AB132="","",卡牌数值表!AB132)</f>
        <v/>
      </c>
      <c r="K150" s="50" t="str">
        <f>IF(卡牌数值表!AC132="","",卡牌数值表!AC132)</f>
        <v/>
      </c>
      <c r="L150" s="44" t="str">
        <f>IF(卡牌数值表!T132=0,"",卡牌数值表!T132)</f>
        <v>Times</v>
      </c>
      <c r="M150" s="44">
        <f>IF(卡牌数值表!U132=0,"",卡牌数值表!U132)</f>
        <v>1</v>
      </c>
      <c r="N150" s="59" t="b">
        <f>卡牌数值表!V132</f>
        <v>0</v>
      </c>
      <c r="O150" s="44"/>
      <c r="P150" s="44"/>
      <c r="Q150" s="44"/>
    </row>
    <row r="151" ht="15.6" spans="1:17">
      <c r="A151" s="44" t="str">
        <f>IF(卡牌数值表!D133=0,"",卡牌数值表!D133)</f>
        <v>##</v>
      </c>
      <c r="B151" s="44">
        <f>卡牌数值表!H133</f>
        <v>200691</v>
      </c>
      <c r="C151" s="45"/>
      <c r="D151" s="44" t="str">
        <f>卡牌数值表!I133</f>
        <v>DonateBlood</v>
      </c>
      <c r="E151" s="50">
        <f>IF(卡牌数值表!W133="","",卡牌数值表!W133)</f>
        <v>1</v>
      </c>
      <c r="F151" s="50">
        <f>IF(卡牌数值表!X133="","",卡牌数值表!X133)</f>
        <v>50</v>
      </c>
      <c r="G151" s="50">
        <f>IF(卡牌数值表!Y133="","",卡牌数值表!Y133)</f>
        <v>8</v>
      </c>
      <c r="H151" s="50" t="str">
        <f>IF(卡牌数值表!Z133="","",卡牌数值表!Z133)</f>
        <v/>
      </c>
      <c r="I151" s="50" t="str">
        <f>IF(卡牌数值表!AA133="","",卡牌数值表!AA133)</f>
        <v/>
      </c>
      <c r="J151" s="50" t="str">
        <f>IF(卡牌数值表!AB133="","",卡牌数值表!AB133)</f>
        <v/>
      </c>
      <c r="K151" s="50" t="str">
        <f>IF(卡牌数值表!AC133="","",卡牌数值表!AC133)</f>
        <v/>
      </c>
      <c r="L151" s="44" t="str">
        <f>IF(卡牌数值表!T133=0,"",卡牌数值表!T133)</f>
        <v>Times</v>
      </c>
      <c r="M151" s="44">
        <f>IF(卡牌数值表!U133=0,"",卡牌数值表!U133)</f>
        <v>1</v>
      </c>
      <c r="N151" s="59" t="b">
        <f>卡牌数值表!V133</f>
        <v>0</v>
      </c>
      <c r="O151" s="44"/>
      <c r="P151" s="44"/>
      <c r="Q151" s="44"/>
    </row>
    <row r="152" ht="15.6" spans="1:17">
      <c r="A152" s="44" t="str">
        <f>IF(卡牌数值表!D134=0,"",卡牌数值表!D134)</f>
        <v/>
      </c>
      <c r="B152" s="44">
        <f>卡牌数值表!H134</f>
        <v>200701</v>
      </c>
      <c r="C152" s="45"/>
      <c r="D152" s="44" t="str">
        <f>卡牌数值表!I134</f>
        <v>Induce2Capitulate</v>
      </c>
      <c r="E152" s="50">
        <f>IF(卡牌数值表!W134="","",卡牌数值表!W134)</f>
        <v>20</v>
      </c>
      <c r="F152" s="50" t="str">
        <f>IF(卡牌数值表!X134="","",卡牌数值表!X134)</f>
        <v/>
      </c>
      <c r="G152" s="50" t="str">
        <f>IF(卡牌数值表!Y134="","",卡牌数值表!Y134)</f>
        <v/>
      </c>
      <c r="H152" s="50" t="str">
        <f>IF(卡牌数值表!Z134="","",卡牌数值表!Z134)</f>
        <v/>
      </c>
      <c r="I152" s="50" t="str">
        <f>IF(卡牌数值表!AA134="","",卡牌数值表!AA134)</f>
        <v/>
      </c>
      <c r="J152" s="50" t="str">
        <f>IF(卡牌数值表!AB134="","",卡牌数值表!AB134)</f>
        <v/>
      </c>
      <c r="K152" s="50" t="str">
        <f>IF(卡牌数值表!AC134="","",卡牌数值表!AC134)</f>
        <v/>
      </c>
      <c r="L152" s="44" t="str">
        <f>IF(卡牌数值表!T134=0,"",卡牌数值表!T134)</f>
        <v>Times</v>
      </c>
      <c r="M152" s="44">
        <f>IF(卡牌数值表!U134=0,"",卡牌数值表!U134)</f>
        <v>1</v>
      </c>
      <c r="N152" s="59" t="b">
        <f>卡牌数值表!V134</f>
        <v>0</v>
      </c>
      <c r="O152" s="44"/>
      <c r="P152" s="44"/>
      <c r="Q152" s="44"/>
    </row>
    <row r="153" ht="15.6" spans="1:17">
      <c r="A153" s="44" t="str">
        <f>IF(卡牌数值表!D135=0,"",卡牌数值表!D135)</f>
        <v>##</v>
      </c>
      <c r="B153" s="44">
        <f>卡牌数值表!H135</f>
        <v>200711</v>
      </c>
      <c r="C153" s="45"/>
      <c r="D153" s="44" t="str">
        <f>卡牌数值表!I135</f>
        <v>NormalBullet</v>
      </c>
      <c r="E153" s="50">
        <f>IF(卡牌数值表!W135="","",卡牌数值表!W135)</f>
        <v>5</v>
      </c>
      <c r="F153" s="50" t="str">
        <f>IF(卡牌数值表!X135="","",卡牌数值表!X135)</f>
        <v/>
      </c>
      <c r="G153" s="50" t="str">
        <f>IF(卡牌数值表!Y135="","",卡牌数值表!Y135)</f>
        <v/>
      </c>
      <c r="H153" s="50" t="str">
        <f>IF(卡牌数值表!Z135="","",卡牌数值表!Z135)</f>
        <v/>
      </c>
      <c r="I153" s="50" t="str">
        <f>IF(卡牌数值表!AA135="","",卡牌数值表!AA135)</f>
        <v/>
      </c>
      <c r="J153" s="50" t="str">
        <f>IF(卡牌数值表!AB135="","",卡牌数值表!AB135)</f>
        <v/>
      </c>
      <c r="K153" s="50" t="str">
        <f>IF(卡牌数值表!AC135="","",卡牌数值表!AC135)</f>
        <v/>
      </c>
      <c r="L153" s="44" t="str">
        <f>IF(卡牌数值表!T135=0,"",卡牌数值表!T135)</f>
        <v>Times</v>
      </c>
      <c r="M153" s="44">
        <f>IF(卡牌数值表!U135=0,"",卡牌数值表!U135)</f>
        <v>1</v>
      </c>
      <c r="N153" s="59" t="b">
        <f>卡牌数值表!V135</f>
        <v>0</v>
      </c>
      <c r="O153" s="44"/>
      <c r="P153" s="44"/>
      <c r="Q153" s="44"/>
    </row>
    <row r="154" ht="15.6" spans="1:17">
      <c r="A154" s="44" t="str">
        <f>IF(卡牌数值表!D136=0,"",卡牌数值表!D136)</f>
        <v/>
      </c>
      <c r="B154" s="44">
        <f>卡牌数值表!H136</f>
        <v>200721</v>
      </c>
      <c r="C154" s="45"/>
      <c r="D154" s="44" t="str">
        <f>卡牌数值表!I136</f>
        <v/>
      </c>
      <c r="E154" s="50" t="str">
        <f>IF(卡牌数值表!W136="","",卡牌数值表!W136)</f>
        <v/>
      </c>
      <c r="F154" s="50" t="str">
        <f>IF(卡牌数值表!X136="","",卡牌数值表!X136)</f>
        <v/>
      </c>
      <c r="G154" s="50" t="str">
        <f>IF(卡牌数值表!Y136="","",卡牌数值表!Y136)</f>
        <v/>
      </c>
      <c r="H154" s="50" t="str">
        <f>IF(卡牌数值表!Z136="","",卡牌数值表!Z136)</f>
        <v/>
      </c>
      <c r="I154" s="50" t="str">
        <f>IF(卡牌数值表!AA136="","",卡牌数值表!AA136)</f>
        <v/>
      </c>
      <c r="J154" s="50" t="str">
        <f>IF(卡牌数值表!AB136="","",卡牌数值表!AB136)</f>
        <v/>
      </c>
      <c r="K154" s="50" t="str">
        <f>IF(卡牌数值表!AC136="","",卡牌数值表!AC136)</f>
        <v/>
      </c>
      <c r="L154" s="44" t="str">
        <f>IF(卡牌数值表!T136=0,"",卡牌数值表!T136)</f>
        <v/>
      </c>
      <c r="M154" s="44" t="str">
        <f>IF(卡牌数值表!U136=0,"",卡牌数值表!U136)</f>
        <v/>
      </c>
      <c r="N154" s="59" t="b">
        <f>卡牌数值表!V136</f>
        <v>0</v>
      </c>
      <c r="O154" s="44"/>
      <c r="P154" s="44"/>
      <c r="Q154" s="44"/>
    </row>
    <row r="155" ht="15.6" spans="1:17">
      <c r="A155" s="44" t="str">
        <f>IF(卡牌数值表!D137=0,"",卡牌数值表!D137)</f>
        <v/>
      </c>
      <c r="B155" s="44">
        <f>卡牌数值表!H137</f>
        <v>200731</v>
      </c>
      <c r="C155" s="45"/>
      <c r="D155" s="44" t="str">
        <f>卡牌数值表!I137</f>
        <v>LaserBeam</v>
      </c>
      <c r="E155" s="50">
        <f>IF(卡牌数值表!W137="","",卡牌数值表!W137)</f>
        <v>5</v>
      </c>
      <c r="F155" s="50">
        <f>IF(卡牌数值表!X137="","",卡牌数值表!X137)</f>
        <v>3</v>
      </c>
      <c r="G155" s="50">
        <f>IF(卡牌数值表!Y137="","",卡牌数值表!Y137)</f>
        <v>0.2</v>
      </c>
      <c r="H155" s="50">
        <f>IF(卡牌数值表!Z137="","",卡牌数值表!Z137)</f>
        <v>0.5</v>
      </c>
      <c r="I155" s="50" t="str">
        <f>IF(卡牌数值表!AA137="","",卡牌数值表!AA137)</f>
        <v/>
      </c>
      <c r="J155" s="50" t="str">
        <f>IF(卡牌数值表!AB137="","",卡牌数值表!AB137)</f>
        <v/>
      </c>
      <c r="K155" s="50" t="str">
        <f>IF(卡牌数值表!AC137="","",卡牌数值表!AC137)</f>
        <v/>
      </c>
      <c r="L155" s="44" t="str">
        <f>IF(卡牌数值表!T137=0,"",卡牌数值表!T137)</f>
        <v>Duration</v>
      </c>
      <c r="M155" s="44">
        <f>IF(卡牌数值表!U137=0,"",卡牌数值表!U137)</f>
        <v>2</v>
      </c>
      <c r="N155" s="59" t="b">
        <f>卡牌数值表!V137</f>
        <v>0</v>
      </c>
      <c r="O155" s="44"/>
      <c r="P155" s="44"/>
      <c r="Q155" s="44"/>
    </row>
    <row r="156" ht="15.6" spans="1:17">
      <c r="A156" s="44" t="str">
        <f>IF(卡牌数值表!D138=0,"",卡牌数值表!D138)</f>
        <v>##</v>
      </c>
      <c r="B156" s="44">
        <f>卡牌数值表!H138</f>
        <v>200741</v>
      </c>
      <c r="C156" s="45"/>
      <c r="D156" s="44" t="str">
        <f>卡牌数值表!I138</f>
        <v>RandomStarUp</v>
      </c>
      <c r="E156" s="50">
        <f>IF(卡牌数值表!W138="","",卡牌数值表!W138)</f>
        <v>1</v>
      </c>
      <c r="F156" s="50" t="str">
        <f>IF(卡牌数值表!X138="","",卡牌数值表!X138)</f>
        <v/>
      </c>
      <c r="G156" s="50" t="str">
        <f>IF(卡牌数值表!Y138="","",卡牌数值表!Y138)</f>
        <v/>
      </c>
      <c r="H156" s="50" t="str">
        <f>IF(卡牌数值表!Z138="","",卡牌数值表!Z138)</f>
        <v/>
      </c>
      <c r="I156" s="50" t="str">
        <f>IF(卡牌数值表!AA138="","",卡牌数值表!AA138)</f>
        <v/>
      </c>
      <c r="J156" s="50" t="str">
        <f>IF(卡牌数值表!AB138="","",卡牌数值表!AB138)</f>
        <v/>
      </c>
      <c r="K156" s="50" t="str">
        <f>IF(卡牌数值表!AC138="","",卡牌数值表!AC138)</f>
        <v/>
      </c>
      <c r="L156" s="44" t="str">
        <f>IF(卡牌数值表!T138=0,"",卡牌数值表!T138)</f>
        <v>Times</v>
      </c>
      <c r="M156" s="44">
        <f>IF(卡牌数值表!U138=0,"",卡牌数值表!U138)</f>
        <v>1</v>
      </c>
      <c r="N156" s="59" t="b">
        <f>卡牌数值表!V138</f>
        <v>0</v>
      </c>
      <c r="O156" s="44"/>
      <c r="P156" s="44"/>
      <c r="Q156" s="44"/>
    </row>
    <row r="157" ht="15.6" spans="1:17">
      <c r="A157" s="44" t="str">
        <f>IF(卡牌数值表!D139=0,"",卡牌数值表!D139)</f>
        <v>##</v>
      </c>
      <c r="B157" s="44">
        <f>卡牌数值表!H139</f>
        <v>200751</v>
      </c>
      <c r="C157" s="45"/>
      <c r="D157" s="44" t="str">
        <f>卡牌数值表!I139</f>
        <v>NextStarUp</v>
      </c>
      <c r="E157" s="50">
        <f>IF(卡牌数值表!W139="","",卡牌数值表!W139)</f>
        <v>1</v>
      </c>
      <c r="F157" s="50" t="str">
        <f>IF(卡牌数值表!X139="","",卡牌数值表!X139)</f>
        <v/>
      </c>
      <c r="G157" s="50" t="str">
        <f>IF(卡牌数值表!Y139="","",卡牌数值表!Y139)</f>
        <v/>
      </c>
      <c r="H157" s="50" t="str">
        <f>IF(卡牌数值表!Z139="","",卡牌数值表!Z139)</f>
        <v/>
      </c>
      <c r="I157" s="50" t="str">
        <f>IF(卡牌数值表!AA139="","",卡牌数值表!AA139)</f>
        <v/>
      </c>
      <c r="J157" s="50" t="str">
        <f>IF(卡牌数值表!AB139="","",卡牌数值表!AB139)</f>
        <v/>
      </c>
      <c r="K157" s="50" t="str">
        <f>IF(卡牌数值表!AC139="","",卡牌数值表!AC139)</f>
        <v/>
      </c>
      <c r="L157" s="44" t="str">
        <f>IF(卡牌数值表!T139=0,"",卡牌数值表!T139)</f>
        <v>Times</v>
      </c>
      <c r="M157" s="44">
        <f>IF(卡牌数值表!U139=0,"",卡牌数值表!U139)</f>
        <v>1</v>
      </c>
      <c r="N157" s="59" t="b">
        <f>卡牌数值表!V139</f>
        <v>0</v>
      </c>
      <c r="O157" s="44"/>
      <c r="P157" s="44"/>
      <c r="Q157" s="44"/>
    </row>
    <row r="158" ht="15.6" spans="1:17">
      <c r="A158" s="44" t="str">
        <f>IF(卡牌数值表!D140=0,"",卡牌数值表!D140)</f>
        <v>##</v>
      </c>
      <c r="B158" s="44">
        <f>卡牌数值表!H140</f>
        <v>200761</v>
      </c>
      <c r="C158" s="45"/>
      <c r="D158" s="44" t="str">
        <f>卡牌数值表!I140</f>
        <v>GunBullet</v>
      </c>
      <c r="E158" s="50">
        <f>IF(卡牌数值表!W140="","",卡牌数值表!W140)</f>
        <v>15</v>
      </c>
      <c r="F158" s="50" t="str">
        <f>IF(卡牌数值表!X140="","",卡牌数值表!X140)</f>
        <v/>
      </c>
      <c r="G158" s="50" t="str">
        <f>IF(卡牌数值表!Y140="","",卡牌数值表!Y140)</f>
        <v/>
      </c>
      <c r="H158" s="50" t="str">
        <f>IF(卡牌数值表!Z140="","",卡牌数值表!Z140)</f>
        <v/>
      </c>
      <c r="I158" s="50" t="str">
        <f>IF(卡牌数值表!AA140="","",卡牌数值表!AA140)</f>
        <v/>
      </c>
      <c r="J158" s="50" t="str">
        <f>IF(卡牌数值表!AB140="","",卡牌数值表!AB140)</f>
        <v/>
      </c>
      <c r="K158" s="50" t="str">
        <f>IF(卡牌数值表!AC140="","",卡牌数值表!AC140)</f>
        <v/>
      </c>
      <c r="L158" s="44" t="str">
        <f>IF(卡牌数值表!T140=0,"",卡牌数值表!T140)</f>
        <v>Times</v>
      </c>
      <c r="M158" s="44">
        <f>IF(卡牌数值表!U140=0,"",卡牌数值表!U140)</f>
        <v>1</v>
      </c>
      <c r="N158" s="59" t="b">
        <f>卡牌数值表!V140</f>
        <v>0</v>
      </c>
      <c r="O158" s="44"/>
      <c r="P158" s="44"/>
      <c r="Q158" s="44"/>
    </row>
    <row r="159" ht="15.6" spans="1:17">
      <c r="A159" s="44" t="str">
        <f>IF(卡牌数值表!D141=0,"",卡牌数值表!D141)</f>
        <v>##</v>
      </c>
      <c r="B159" s="44">
        <f>卡牌数值表!H141</f>
        <v>200771</v>
      </c>
      <c r="C159" s="45"/>
      <c r="D159" s="44" t="str">
        <f>卡牌数值表!I141</f>
        <v>GunBullet</v>
      </c>
      <c r="E159" s="50">
        <f>IF(卡牌数值表!W141="","",卡牌数值表!W141)</f>
        <v>15</v>
      </c>
      <c r="F159" s="50" t="str">
        <f>IF(卡牌数值表!X141="","",卡牌数值表!X141)</f>
        <v/>
      </c>
      <c r="G159" s="50" t="str">
        <f>IF(卡牌数值表!Y141="","",卡牌数值表!Y141)</f>
        <v/>
      </c>
      <c r="H159" s="50" t="str">
        <f>IF(卡牌数值表!Z141="","",卡牌数值表!Z141)</f>
        <v/>
      </c>
      <c r="I159" s="50" t="str">
        <f>IF(卡牌数值表!AA141="","",卡牌数值表!AA141)</f>
        <v/>
      </c>
      <c r="J159" s="50" t="str">
        <f>IF(卡牌数值表!AB141="","",卡牌数值表!AB141)</f>
        <v/>
      </c>
      <c r="K159" s="50" t="str">
        <f>IF(卡牌数值表!AC141="","",卡牌数值表!AC141)</f>
        <v/>
      </c>
      <c r="L159" s="44" t="str">
        <f>IF(卡牌数值表!T141=0,"",卡牌数值表!T141)</f>
        <v>Times</v>
      </c>
      <c r="M159" s="44">
        <f>IF(卡牌数值表!U141=0,"",卡牌数值表!U141)</f>
        <v>1</v>
      </c>
      <c r="N159" s="59" t="b">
        <f>卡牌数值表!V141</f>
        <v>0</v>
      </c>
      <c r="O159" s="44"/>
      <c r="P159" s="44"/>
      <c r="Q159" s="44"/>
    </row>
    <row r="160" ht="15.6" spans="1:17">
      <c r="A160" s="44" t="str">
        <f>IF(卡牌数值表!D142=0,"",卡牌数值表!D142)</f>
        <v/>
      </c>
      <c r="B160" s="44">
        <f>卡牌数值表!H142</f>
        <v>200781</v>
      </c>
      <c r="C160" s="45"/>
      <c r="D160" s="44" t="str">
        <f>卡牌数值表!I142</f>
        <v>EmergencyHero</v>
      </c>
      <c r="E160" s="50" t="str">
        <f>IF(卡牌数值表!W142="","",卡牌数值表!W142)</f>
        <v/>
      </c>
      <c r="F160" s="50" t="str">
        <f>IF(卡牌数值表!X142="","",卡牌数值表!X142)</f>
        <v/>
      </c>
      <c r="G160" s="50" t="str">
        <f>IF(卡牌数值表!Y142="","",卡牌数值表!Y142)</f>
        <v/>
      </c>
      <c r="H160" s="50" t="str">
        <f>IF(卡牌数值表!Z142="","",卡牌数值表!Z142)</f>
        <v/>
      </c>
      <c r="I160" s="50" t="str">
        <f>IF(卡牌数值表!AA142="","",卡牌数值表!AA142)</f>
        <v/>
      </c>
      <c r="J160" s="50" t="str">
        <f>IF(卡牌数值表!AB142="","",卡牌数值表!AB142)</f>
        <v/>
      </c>
      <c r="K160" s="50" t="str">
        <f>IF(卡牌数值表!AC142="","",卡牌数值表!AC142)</f>
        <v/>
      </c>
      <c r="L160" s="44" t="str">
        <f>IF(卡牌数值表!T142=0,"",卡牌数值表!T142)</f>
        <v>Times</v>
      </c>
      <c r="M160" s="44">
        <f>IF(卡牌数值表!U142=0,"",卡牌数值表!U142)</f>
        <v>1</v>
      </c>
      <c r="N160" s="59" t="b">
        <f>卡牌数值表!V142</f>
        <v>0</v>
      </c>
      <c r="O160" s="44"/>
      <c r="P160" s="44"/>
      <c r="Q160" s="44"/>
    </row>
    <row r="161" ht="15.6" spans="1:17">
      <c r="A161" s="44" t="str">
        <f>IF(卡牌数值表!D143=0,"",卡牌数值表!D143)</f>
        <v/>
      </c>
      <c r="B161" s="44">
        <f>卡牌数值表!H143</f>
        <v>200791</v>
      </c>
      <c r="C161" s="45"/>
      <c r="D161" s="44" t="str">
        <f>卡牌数值表!I143</f>
        <v>SummonHero</v>
      </c>
      <c r="E161" s="50" t="str">
        <f>IF(卡牌数值表!W143="","",卡牌数值表!W143)</f>
        <v/>
      </c>
      <c r="F161" s="50" t="str">
        <f>IF(卡牌数值表!X143="","",卡牌数值表!X143)</f>
        <v/>
      </c>
      <c r="G161" s="50" t="str">
        <f>IF(卡牌数值表!Y143="","",卡牌数值表!Y143)</f>
        <v/>
      </c>
      <c r="H161" s="50" t="str">
        <f>IF(卡牌数值表!Z143="","",卡牌数值表!Z143)</f>
        <v/>
      </c>
      <c r="I161" s="50" t="str">
        <f>IF(卡牌数值表!AA143="","",卡牌数值表!AA143)</f>
        <v/>
      </c>
      <c r="J161" s="50" t="str">
        <f>IF(卡牌数值表!AB143="","",卡牌数值表!AB143)</f>
        <v/>
      </c>
      <c r="K161" s="50" t="str">
        <f>IF(卡牌数值表!AC143="","",卡牌数值表!AC143)</f>
        <v/>
      </c>
      <c r="L161" s="44" t="str">
        <f>IF(卡牌数值表!T143=0,"",卡牌数值表!T143)</f>
        <v>Times</v>
      </c>
      <c r="M161" s="44">
        <f>IF(卡牌数值表!U143=0,"",卡牌数值表!U143)</f>
        <v>1</v>
      </c>
      <c r="N161" s="59" t="b">
        <f>卡牌数值表!V143</f>
        <v>0</v>
      </c>
      <c r="O161" s="44"/>
      <c r="P161" s="44"/>
      <c r="Q161" s="44"/>
    </row>
    <row r="162" ht="15.6" spans="1:17">
      <c r="A162" s="44" t="str">
        <f>IF(卡牌数值表!D144=0,"",卡牌数值表!D144)</f>
        <v/>
      </c>
      <c r="B162" s="44">
        <f>卡牌数值表!H144</f>
        <v>200801</v>
      </c>
      <c r="C162" s="45"/>
      <c r="D162" s="44" t="str">
        <f>卡牌数值表!I144</f>
        <v>TailNeedle</v>
      </c>
      <c r="E162" s="50">
        <f>IF(卡牌数值表!W144="","",卡牌数值表!W144)</f>
        <v>15</v>
      </c>
      <c r="F162" s="50">
        <f>IF(卡牌数值表!X144="","",卡牌数值表!X144)</f>
        <v>15</v>
      </c>
      <c r="G162" s="50" t="str">
        <f>IF(卡牌数值表!Y144="","",卡牌数值表!Y144)</f>
        <v/>
      </c>
      <c r="H162" s="50" t="str">
        <f>IF(卡牌数值表!Z144="","",卡牌数值表!Z144)</f>
        <v/>
      </c>
      <c r="I162" s="50" t="str">
        <f>IF(卡牌数值表!AA144="","",卡牌数值表!AA144)</f>
        <v/>
      </c>
      <c r="J162" s="50" t="str">
        <f>IF(卡牌数值表!AB144="","",卡牌数值表!AB144)</f>
        <v/>
      </c>
      <c r="K162" s="50" t="str">
        <f>IF(卡牌数值表!AC144="","",卡牌数值表!AC144)</f>
        <v/>
      </c>
      <c r="L162" s="44" t="str">
        <f>IF(卡牌数值表!T144=0,"",卡牌数值表!T144)</f>
        <v>Times</v>
      </c>
      <c r="M162" s="44">
        <f>IF(卡牌数值表!U144=0,"",卡牌数值表!U144)</f>
        <v>1</v>
      </c>
      <c r="N162" s="59" t="b">
        <f>卡牌数值表!V144</f>
        <v>0</v>
      </c>
      <c r="O162" s="44"/>
      <c r="P162" s="44"/>
      <c r="Q162" s="44"/>
    </row>
    <row r="163" ht="15.6" spans="1:17">
      <c r="A163" s="44" t="str">
        <f>IF(卡牌数值表!D145=0,"",卡牌数值表!D145)</f>
        <v/>
      </c>
      <c r="B163" s="44">
        <f>卡牌数值表!H145</f>
        <v>200811</v>
      </c>
      <c r="C163" s="45"/>
      <c r="D163" s="44" t="str">
        <f>卡牌数值表!I145</f>
        <v>Merge</v>
      </c>
      <c r="E163" s="50" t="str">
        <f>IF(卡牌数值表!W145="","",卡牌数值表!W145)</f>
        <v/>
      </c>
      <c r="F163" s="50" t="str">
        <f>IF(卡牌数值表!X145="","",卡牌数值表!X145)</f>
        <v/>
      </c>
      <c r="G163" s="50" t="str">
        <f>IF(卡牌数值表!Y145="","",卡牌数值表!Y145)</f>
        <v/>
      </c>
      <c r="H163" s="50" t="str">
        <f>IF(卡牌数值表!Z145="","",卡牌数值表!Z145)</f>
        <v/>
      </c>
      <c r="I163" s="50" t="str">
        <f>IF(卡牌数值表!AA145="","",卡牌数值表!AA145)</f>
        <v/>
      </c>
      <c r="J163" s="50" t="str">
        <f>IF(卡牌数值表!AB145="","",卡牌数值表!AB145)</f>
        <v/>
      </c>
      <c r="K163" s="50" t="str">
        <f>IF(卡牌数值表!AC145="","",卡牌数值表!AC145)</f>
        <v/>
      </c>
      <c r="L163" s="44" t="str">
        <f>IF(卡牌数值表!T145=0,"",卡牌数值表!T145)</f>
        <v>Times</v>
      </c>
      <c r="M163" s="44">
        <f>IF(卡牌数值表!U145=0,"",卡牌数值表!U145)</f>
        <v>1</v>
      </c>
      <c r="N163" s="59" t="b">
        <f>卡牌数值表!V145</f>
        <v>0</v>
      </c>
      <c r="O163" s="44"/>
      <c r="P163" s="44"/>
      <c r="Q163" s="44"/>
    </row>
    <row r="164" ht="15.6" spans="1:17">
      <c r="A164" s="44" t="str">
        <f>IF(卡牌数值表!D146=0,"",卡牌数值表!D146)</f>
        <v/>
      </c>
      <c r="B164" s="44">
        <f>卡牌数值表!H146</f>
        <v>200821</v>
      </c>
      <c r="C164" s="45"/>
      <c r="D164" s="44" t="str">
        <f>卡牌数值表!I146</f>
        <v>Deformation</v>
      </c>
      <c r="E164" s="50">
        <f>IF(卡牌数值表!W146="","",卡牌数值表!W146)</f>
        <v>1</v>
      </c>
      <c r="F164" s="50" t="str">
        <f>IF(卡牌数值表!X146="","",卡牌数值表!X146)</f>
        <v/>
      </c>
      <c r="G164" s="50" t="str">
        <f>IF(卡牌数值表!Y146="","",卡牌数值表!Y146)</f>
        <v/>
      </c>
      <c r="H164" s="50" t="str">
        <f>IF(卡牌数值表!Z146="","",卡牌数值表!Z146)</f>
        <v/>
      </c>
      <c r="I164" s="50" t="str">
        <f>IF(卡牌数值表!AA146="","",卡牌数值表!AA146)</f>
        <v/>
      </c>
      <c r="J164" s="50" t="str">
        <f>IF(卡牌数值表!AB146="","",卡牌数值表!AB146)</f>
        <v/>
      </c>
      <c r="K164" s="50" t="str">
        <f>IF(卡牌数值表!AC146="","",卡牌数值表!AC146)</f>
        <v/>
      </c>
      <c r="L164" s="44" t="str">
        <f>IF(卡牌数值表!T146=0,"",卡牌数值表!T146)</f>
        <v>Times</v>
      </c>
      <c r="M164" s="44">
        <f>IF(卡牌数值表!U146=0,"",卡牌数值表!U146)</f>
        <v>1</v>
      </c>
      <c r="N164" s="59" t="b">
        <f>卡牌数值表!V146</f>
        <v>0</v>
      </c>
      <c r="O164" s="44"/>
      <c r="P164" s="44"/>
      <c r="Q164" s="44"/>
    </row>
    <row r="165" ht="15.6" spans="1:17">
      <c r="A165" s="44" t="str">
        <f>IF(卡牌数值表!D147=0,"",卡牌数值表!D147)</f>
        <v/>
      </c>
      <c r="B165" s="44">
        <f>卡牌数值表!H147</f>
        <v>200831</v>
      </c>
      <c r="C165" s="45"/>
      <c r="D165" s="44" t="str">
        <f>卡牌数值表!I147</f>
        <v>TogetherDie</v>
      </c>
      <c r="E165" s="50">
        <f>IF(卡牌数值表!W147="","",卡牌数值表!W147)</f>
        <v>300</v>
      </c>
      <c r="F165" s="50" t="str">
        <f>IF(卡牌数值表!X147="","",卡牌数值表!X147)</f>
        <v/>
      </c>
      <c r="G165" s="50" t="str">
        <f>IF(卡牌数值表!Y147="","",卡牌数值表!Y147)</f>
        <v/>
      </c>
      <c r="H165" s="50" t="str">
        <f>IF(卡牌数值表!Z147="","",卡牌数值表!Z147)</f>
        <v/>
      </c>
      <c r="I165" s="50" t="str">
        <f>IF(卡牌数值表!AA147="","",卡牌数值表!AA147)</f>
        <v/>
      </c>
      <c r="J165" s="50" t="str">
        <f>IF(卡牌数值表!AB147="","",卡牌数值表!AB147)</f>
        <v/>
      </c>
      <c r="K165" s="50" t="str">
        <f>IF(卡牌数值表!AC147="","",卡牌数值表!AC147)</f>
        <v/>
      </c>
      <c r="L165" s="44" t="str">
        <f>IF(卡牌数值表!T147=0,"",卡牌数值表!T147)</f>
        <v>Times</v>
      </c>
      <c r="M165" s="44">
        <f>IF(卡牌数值表!U147=0,"",卡牌数值表!U147)</f>
        <v>1</v>
      </c>
      <c r="N165" s="59" t="b">
        <f>卡牌数值表!V147</f>
        <v>0</v>
      </c>
      <c r="O165" s="44"/>
      <c r="P165" s="44"/>
      <c r="Q165" s="44"/>
    </row>
    <row r="166" ht="15.6" spans="1:17">
      <c r="A166" s="44" t="str">
        <f>IF(卡牌数值表!D148=0,"",卡牌数值表!D148)</f>
        <v/>
      </c>
      <c r="B166" s="44">
        <f>卡牌数值表!H148</f>
        <v>200841</v>
      </c>
      <c r="C166" s="45"/>
      <c r="D166" s="44" t="str">
        <f>卡牌数值表!I148</f>
        <v>Vomit</v>
      </c>
      <c r="E166" s="50" t="str">
        <f>IF(卡牌数值表!W148="","",卡牌数值表!W148)</f>
        <v/>
      </c>
      <c r="F166" s="50" t="str">
        <f>IF(卡牌数值表!X148="","",卡牌数值表!X148)</f>
        <v/>
      </c>
      <c r="G166" s="50" t="str">
        <f>IF(卡牌数值表!Y148="","",卡牌数值表!Y148)</f>
        <v/>
      </c>
      <c r="H166" s="50" t="str">
        <f>IF(卡牌数值表!Z148="","",卡牌数值表!Z148)</f>
        <v/>
      </c>
      <c r="I166" s="50" t="str">
        <f>IF(卡牌数值表!AA148="","",卡牌数值表!AA148)</f>
        <v/>
      </c>
      <c r="J166" s="50" t="str">
        <f>IF(卡牌数值表!AB148="","",卡牌数值表!AB148)</f>
        <v/>
      </c>
      <c r="K166" s="50" t="str">
        <f>IF(卡牌数值表!AC148="","",卡牌数值表!AC148)</f>
        <v/>
      </c>
      <c r="L166" s="44" t="str">
        <f>IF(卡牌数值表!T148=0,"",卡牌数值表!T148)</f>
        <v>Times</v>
      </c>
      <c r="M166" s="44">
        <f>IF(卡牌数值表!U148=0,"",卡牌数值表!U148)</f>
        <v>1</v>
      </c>
      <c r="N166" s="59" t="b">
        <f>卡牌数值表!V148</f>
        <v>0</v>
      </c>
      <c r="O166" s="44"/>
      <c r="P166" s="44"/>
      <c r="Q166" s="44"/>
    </row>
    <row r="167" ht="15.6" spans="1:17">
      <c r="A167" s="44" t="str">
        <f>IF(卡牌数值表!D149=0,"",卡牌数值表!D149)</f>
        <v/>
      </c>
      <c r="B167" s="44">
        <f>卡牌数值表!H149</f>
        <v>200851</v>
      </c>
      <c r="C167" s="45"/>
      <c r="D167" s="44" t="str">
        <f>卡牌数值表!I149</f>
        <v>Vitual</v>
      </c>
      <c r="E167" s="50" t="str">
        <f>IF(卡牌数值表!W149="","",卡牌数值表!W149)</f>
        <v/>
      </c>
      <c r="F167" s="50" t="str">
        <f>IF(卡牌数值表!X149="","",卡牌数值表!X149)</f>
        <v/>
      </c>
      <c r="G167" s="50" t="str">
        <f>IF(卡牌数值表!Y149="","",卡牌数值表!Y149)</f>
        <v/>
      </c>
      <c r="H167" s="50" t="str">
        <f>IF(卡牌数值表!Z149="","",卡牌数值表!Z149)</f>
        <v/>
      </c>
      <c r="I167" s="50" t="str">
        <f>IF(卡牌数值表!AA149="","",卡牌数值表!AA149)</f>
        <v/>
      </c>
      <c r="J167" s="50" t="str">
        <f>IF(卡牌数值表!AB149="","",卡牌数值表!AB149)</f>
        <v/>
      </c>
      <c r="K167" s="50" t="str">
        <f>IF(卡牌数值表!AC149="","",卡牌数值表!AC149)</f>
        <v/>
      </c>
      <c r="L167" s="44" t="str">
        <f>IF(卡牌数值表!T149=0,"",卡牌数值表!T149)</f>
        <v>Times</v>
      </c>
      <c r="M167" s="44">
        <f>IF(卡牌数值表!U149=0,"",卡牌数值表!U149)</f>
        <v>1</v>
      </c>
      <c r="N167" s="59" t="b">
        <f>卡牌数值表!V149</f>
        <v>0</v>
      </c>
      <c r="O167" s="44"/>
      <c r="P167" s="44"/>
      <c r="Q167" s="44"/>
    </row>
    <row r="168" ht="15.6" spans="1:17">
      <c r="A168" s="44" t="str">
        <f>IF(卡牌数值表!D150=0,"",卡牌数值表!D150)</f>
        <v/>
      </c>
      <c r="B168" s="44">
        <f>卡牌数值表!H150</f>
        <v>400111</v>
      </c>
      <c r="C168" s="45"/>
      <c r="D168" s="44" t="str">
        <f>卡牌数值表!I150</f>
        <v>ArkPartNormalGun</v>
      </c>
      <c r="E168" s="50">
        <f>IF(卡牌数值表!W150="","",卡牌数值表!W150)</f>
        <v>40431</v>
      </c>
      <c r="F168" s="50">
        <f>IF(卡牌数值表!X150="","",卡牌数值表!X150)</f>
        <v>5</v>
      </c>
      <c r="G168" s="50" t="str">
        <f>IF(卡牌数值表!Y150="","",卡牌数值表!Y150)</f>
        <v/>
      </c>
      <c r="H168" s="50" t="str">
        <f>IF(卡牌数值表!Z150="","",卡牌数值表!Z150)</f>
        <v/>
      </c>
      <c r="I168" s="50" t="str">
        <f>IF(卡牌数值表!AA150="","",卡牌数值表!AA150)</f>
        <v/>
      </c>
      <c r="J168" s="50" t="str">
        <f>IF(卡牌数值表!AB150="","",卡牌数值表!AB150)</f>
        <v/>
      </c>
      <c r="K168" s="50" t="str">
        <f>IF(卡牌数值表!AC150="","",卡牌数值表!AC150)</f>
        <v/>
      </c>
      <c r="L168" s="44" t="str">
        <f>IF(卡牌数值表!T150=0,"",卡牌数值表!T150)</f>
        <v/>
      </c>
      <c r="M168" s="44" t="str">
        <f>IF(卡牌数值表!U150=0,"",卡牌数值表!U150)</f>
        <v/>
      </c>
      <c r="N168" s="59" t="b">
        <f>卡牌数值表!V150</f>
        <v>0</v>
      </c>
      <c r="O168" s="44"/>
      <c r="P168" s="44"/>
      <c r="Q168" s="44"/>
    </row>
    <row r="169" ht="15.6" spans="1:17">
      <c r="A169" s="44" t="str">
        <f>IF(卡牌数值表!D151=0,"",卡牌数值表!D151)</f>
        <v/>
      </c>
      <c r="B169" s="44">
        <f>卡牌数值表!H151</f>
        <v>400211</v>
      </c>
      <c r="C169" s="45"/>
      <c r="D169" s="44" t="str">
        <f>卡牌数值表!I151</f>
        <v>ArkPartTransitionGun</v>
      </c>
      <c r="E169" s="50">
        <f>IF(卡牌数值表!W151="","",卡牌数值表!W151)</f>
        <v>40441</v>
      </c>
      <c r="F169" s="50">
        <f>IF(卡牌数值表!X151="","",卡牌数值表!X151)</f>
        <v>5</v>
      </c>
      <c r="G169" s="50">
        <f>IF(卡牌数值表!Y151="","",卡牌数值表!Y151)</f>
        <v>3</v>
      </c>
      <c r="H169" s="50" t="str">
        <f>IF(卡牌数值表!Z151="","",卡牌数值表!Z151)</f>
        <v/>
      </c>
      <c r="I169" s="50" t="str">
        <f>IF(卡牌数值表!AA151="","",卡牌数值表!AA151)</f>
        <v/>
      </c>
      <c r="J169" s="50" t="str">
        <f>IF(卡牌数值表!AB151="","",卡牌数值表!AB151)</f>
        <v/>
      </c>
      <c r="K169" s="50" t="str">
        <f>IF(卡牌数值表!AC151="","",卡牌数值表!AC151)</f>
        <v/>
      </c>
      <c r="L169" s="44" t="str">
        <f>IF(卡牌数值表!T151=0,"",卡牌数值表!T151)</f>
        <v/>
      </c>
      <c r="M169" s="44" t="str">
        <f>IF(卡牌数值表!U151=0,"",卡牌数值表!U151)</f>
        <v/>
      </c>
      <c r="N169" s="59" t="b">
        <f>卡牌数值表!V151</f>
        <v>0</v>
      </c>
      <c r="O169" s="44"/>
      <c r="P169" s="44"/>
      <c r="Q169" s="44"/>
    </row>
    <row r="170" ht="15.6" spans="1:17">
      <c r="A170" s="44" t="str">
        <f>IF(卡牌数值表!D152=0,"",卡牌数值表!D152)</f>
        <v/>
      </c>
      <c r="B170" s="44">
        <f>卡牌数值表!H152</f>
        <v>400321</v>
      </c>
      <c r="C170" s="45"/>
      <c r="D170" s="44" t="str">
        <f>卡牌数值表!I152</f>
        <v>ArkPartHeroGun</v>
      </c>
      <c r="E170" s="50">
        <f>IF(卡牌数值表!W152="","",卡牌数值表!W152)</f>
        <v>40452</v>
      </c>
      <c r="F170" s="50" t="str">
        <f>IF(卡牌数值表!X152="","",卡牌数值表!X152)</f>
        <v/>
      </c>
      <c r="G170" s="50" t="str">
        <f>IF(卡牌数值表!Y152="","",卡牌数值表!Y152)</f>
        <v/>
      </c>
      <c r="H170" s="50" t="str">
        <f>IF(卡牌数值表!Z152="","",卡牌数值表!Z152)</f>
        <v/>
      </c>
      <c r="I170" s="50" t="str">
        <f>IF(卡牌数值表!AA152="","",卡牌数值表!AA152)</f>
        <v/>
      </c>
      <c r="J170" s="50" t="str">
        <f>IF(卡牌数值表!AB152="","",卡牌数值表!AB152)</f>
        <v/>
      </c>
      <c r="K170" s="50" t="str">
        <f>IF(卡牌数值表!AC152="","",卡牌数值表!AC152)</f>
        <v/>
      </c>
      <c r="L170" s="44" t="str">
        <f>IF(卡牌数值表!T152=0,"",卡牌数值表!T152)</f>
        <v/>
      </c>
      <c r="M170" s="44" t="str">
        <f>IF(卡牌数值表!U152=0,"",卡牌数值表!U152)</f>
        <v/>
      </c>
      <c r="N170" s="59" t="b">
        <f>卡牌数值表!V152</f>
        <v>0</v>
      </c>
      <c r="O170" s="44"/>
      <c r="P170" s="44"/>
      <c r="Q170" s="44"/>
    </row>
    <row r="171" ht="15.6" spans="1:17">
      <c r="A171" s="44" t="str">
        <f>IF(卡牌数值表!D153=0,"",卡牌数值表!D153)</f>
        <v/>
      </c>
      <c r="B171" s="44">
        <f>卡牌数值表!H153</f>
        <v>400431</v>
      </c>
      <c r="C171" s="45"/>
      <c r="D171" s="44" t="str">
        <f>卡牌数值表!I153</f>
        <v>ArkPartCreatureGun</v>
      </c>
      <c r="E171" s="50">
        <f>IF(卡牌数值表!W153="","",卡牌数值表!W153)</f>
        <v>40463</v>
      </c>
      <c r="F171" s="50" t="str">
        <f>IF(卡牌数值表!X153="","",卡牌数值表!X153)</f>
        <v/>
      </c>
      <c r="G171" s="50" t="str">
        <f>IF(卡牌数值表!Y153="","",卡牌数值表!Y153)</f>
        <v/>
      </c>
      <c r="H171" s="50" t="str">
        <f>IF(卡牌数值表!Z153="","",卡牌数值表!Z153)</f>
        <v/>
      </c>
      <c r="I171" s="50" t="str">
        <f>IF(卡牌数值表!AA153="","",卡牌数值表!AA153)</f>
        <v/>
      </c>
      <c r="J171" s="50" t="str">
        <f>IF(卡牌数值表!AB153="","",卡牌数值表!AB153)</f>
        <v/>
      </c>
      <c r="K171" s="50" t="str">
        <f>IF(卡牌数值表!AC153="","",卡牌数值表!AC153)</f>
        <v/>
      </c>
      <c r="L171" s="44" t="str">
        <f>IF(卡牌数值表!T153=0,"",卡牌数值表!T153)</f>
        <v/>
      </c>
      <c r="M171" s="44" t="str">
        <f>IF(卡牌数值表!U153=0,"",卡牌数值表!U153)</f>
        <v/>
      </c>
      <c r="N171" s="59" t="b">
        <f>卡牌数值表!V153</f>
        <v>0</v>
      </c>
      <c r="O171" s="44"/>
      <c r="P171" s="44"/>
      <c r="Q171" s="44"/>
    </row>
    <row r="172" ht="15.6" spans="1:17">
      <c r="A172" s="44" t="str">
        <f>IF(卡牌数值表!D154=0,"",卡牌数值表!D154)</f>
        <v/>
      </c>
      <c r="B172" s="44">
        <f>卡牌数值表!H154</f>
        <v>400541</v>
      </c>
      <c r="C172" s="45"/>
      <c r="D172" s="44" t="str">
        <f>卡牌数值表!I154</f>
        <v>ArkPartArkGun</v>
      </c>
      <c r="E172" s="50">
        <f>IF(卡牌数值表!W154="","",卡牌数值表!W154)</f>
        <v>40394</v>
      </c>
      <c r="F172" s="50">
        <f>IF(卡牌数值表!X154="","",卡牌数值表!X154)</f>
        <v>5</v>
      </c>
      <c r="G172" s="50">
        <f>IF(卡牌数值表!Y154="","",卡牌数值表!Y154)</f>
        <v>50</v>
      </c>
      <c r="H172" s="50" t="str">
        <f>IF(卡牌数值表!Z154="","",卡牌数值表!Z154)</f>
        <v/>
      </c>
      <c r="I172" s="50" t="str">
        <f>IF(卡牌数值表!AA154="","",卡牌数值表!AA154)</f>
        <v/>
      </c>
      <c r="J172" s="50" t="str">
        <f>IF(卡牌数值表!AB154="","",卡牌数值表!AB154)</f>
        <v/>
      </c>
      <c r="K172" s="50" t="str">
        <f>IF(卡牌数值表!AC154="","",卡牌数值表!AC154)</f>
        <v/>
      </c>
      <c r="L172" s="44" t="str">
        <f>IF(卡牌数值表!T154=0,"",卡牌数值表!T154)</f>
        <v/>
      </c>
      <c r="M172" s="44" t="str">
        <f>IF(卡牌数值表!U154=0,"",卡牌数值表!U154)</f>
        <v/>
      </c>
      <c r="N172" s="59" t="b">
        <f>卡牌数值表!V154</f>
        <v>0</v>
      </c>
      <c r="O172" s="44"/>
      <c r="P172" s="44"/>
      <c r="Q172" s="44"/>
    </row>
    <row r="173" ht="15.6" spans="1:17">
      <c r="A173" s="44" t="str">
        <f>IF(卡牌数值表!D155=0,"",卡牌数值表!D155)</f>
        <v/>
      </c>
      <c r="B173" s="44">
        <f>卡牌数值表!H155</f>
        <v>400621</v>
      </c>
      <c r="C173" s="45"/>
      <c r="D173" s="44" t="str">
        <f>卡牌数值表!I155</f>
        <v>ArkPartShootCardGun</v>
      </c>
      <c r="E173" s="50">
        <f>IF(卡牌数值表!W155="","",卡牌数值表!W155)</f>
        <v>40472</v>
      </c>
      <c r="F173" s="50">
        <f>IF(卡牌数值表!X155="","",卡牌数值表!X155)</f>
        <v>3</v>
      </c>
      <c r="G173" s="50" t="str">
        <f>IF(卡牌数值表!Y155="","",卡牌数值表!Y155)</f>
        <v/>
      </c>
      <c r="H173" s="50" t="str">
        <f>IF(卡牌数值表!Z155="","",卡牌数值表!Z155)</f>
        <v/>
      </c>
      <c r="I173" s="50" t="str">
        <f>IF(卡牌数值表!AA155="","",卡牌数值表!AA155)</f>
        <v/>
      </c>
      <c r="J173" s="50" t="str">
        <f>IF(卡牌数值表!AB155="","",卡牌数值表!AB155)</f>
        <v/>
      </c>
      <c r="K173" s="50" t="str">
        <f>IF(卡牌数值表!AC155="","",卡牌数值表!AC155)</f>
        <v/>
      </c>
      <c r="L173" s="44" t="str">
        <f>IF(卡牌数值表!T155=0,"",卡牌数值表!T155)</f>
        <v/>
      </c>
      <c r="M173" s="44" t="str">
        <f>IF(卡牌数值表!U155=0,"",卡牌数值表!U155)</f>
        <v/>
      </c>
      <c r="N173" s="59" t="b">
        <f>卡牌数值表!V155</f>
        <v>0</v>
      </c>
      <c r="O173" s="44"/>
      <c r="P173" s="44"/>
      <c r="Q173" s="44"/>
    </row>
    <row r="174" ht="15.6" spans="1:17">
      <c r="A174" s="44" t="str">
        <f>IF(卡牌数值表!D156=0,"",卡牌数值表!D156)</f>
        <v/>
      </c>
      <c r="B174" s="44">
        <f>卡牌数值表!H156</f>
        <v>400741</v>
      </c>
      <c r="C174" s="45"/>
      <c r="D174" s="44" t="str">
        <f>卡牌数值表!I156</f>
        <v>ArkPartFreezeGun</v>
      </c>
      <c r="E174" s="50">
        <f>IF(卡牌数值表!W156="","",卡牌数值表!W156)</f>
        <v>40404</v>
      </c>
      <c r="F174" s="50">
        <f>IF(卡牌数值表!X156="","",卡牌数值表!X156)</f>
        <v>2</v>
      </c>
      <c r="G174" s="50" t="str">
        <f>IF(卡牌数值表!Y156="","",卡牌数值表!Y156)</f>
        <v/>
      </c>
      <c r="H174" s="50" t="str">
        <f>IF(卡牌数值表!Z156="","",卡牌数值表!Z156)</f>
        <v/>
      </c>
      <c r="I174" s="50" t="str">
        <f>IF(卡牌数值表!AA156="","",卡牌数值表!AA156)</f>
        <v/>
      </c>
      <c r="J174" s="50" t="str">
        <f>IF(卡牌数值表!AB156="","",卡牌数值表!AB156)</f>
        <v/>
      </c>
      <c r="K174" s="50" t="str">
        <f>IF(卡牌数值表!AC156="","",卡牌数值表!AC156)</f>
        <v/>
      </c>
      <c r="L174" s="44" t="str">
        <f>IF(卡牌数值表!T156=0,"",卡牌数值表!T156)</f>
        <v/>
      </c>
      <c r="M174" s="44" t="str">
        <f>IF(卡牌数值表!U156=0,"",卡牌数值表!U156)</f>
        <v/>
      </c>
      <c r="N174" s="59" t="b">
        <f>卡牌数值表!V156</f>
        <v>0</v>
      </c>
      <c r="O174" s="44"/>
      <c r="P174" s="44"/>
      <c r="Q174" s="44"/>
    </row>
    <row r="175" ht="15.6" spans="1:17">
      <c r="A175" s="44" t="str">
        <f>IF(卡牌数值表!D157=0,"",卡牌数值表!D157)</f>
        <v/>
      </c>
      <c r="B175" s="44">
        <f>卡牌数值表!H157</f>
        <v>400851</v>
      </c>
      <c r="C175" s="45"/>
      <c r="D175" s="44" t="str">
        <f>卡牌数值表!I157</f>
        <v>ArkPartTempCardGun</v>
      </c>
      <c r="E175" s="50">
        <f>IF(卡牌数值表!W157="","",卡牌数值表!W157)</f>
        <v>40485</v>
      </c>
      <c r="F175" s="50">
        <f>IF(卡牌数值表!X157="","",卡牌数值表!X157)</f>
        <v>5</v>
      </c>
      <c r="G175" s="50">
        <f>IF(卡牌数值表!Y157="","",卡牌数值表!Y157)</f>
        <v>1</v>
      </c>
      <c r="H175" s="50">
        <f>IF(卡牌数值表!Z157="","",卡牌数值表!Z157)</f>
        <v>3</v>
      </c>
      <c r="I175" s="50" t="str">
        <f>IF(卡牌数值表!AA157="","",卡牌数值表!AA157)</f>
        <v/>
      </c>
      <c r="J175" s="50" t="str">
        <f>IF(卡牌数值表!AB157="","",卡牌数值表!AB157)</f>
        <v/>
      </c>
      <c r="K175" s="50" t="str">
        <f>IF(卡牌数值表!AC157="","",卡牌数值表!AC157)</f>
        <v/>
      </c>
      <c r="L175" s="44" t="str">
        <f>IF(卡牌数值表!T157=0,"",卡牌数值表!T157)</f>
        <v/>
      </c>
      <c r="M175" s="44" t="str">
        <f>IF(卡牌数值表!U157=0,"",卡牌数值表!U157)</f>
        <v/>
      </c>
      <c r="N175" s="59" t="b">
        <f>卡牌数值表!V157</f>
        <v>0</v>
      </c>
      <c r="O175" s="44"/>
      <c r="P175" s="44"/>
      <c r="Q175" s="44"/>
    </row>
    <row r="176" ht="15.6" spans="1:17">
      <c r="A176" s="44" t="str">
        <f>IF(卡牌数值表!D158=0,"",卡牌数值表!D158)</f>
        <v/>
      </c>
      <c r="B176" s="44">
        <f>卡牌数值表!H158</f>
        <v>400931</v>
      </c>
      <c r="C176" s="45"/>
      <c r="D176" s="44" t="str">
        <f>卡牌数值表!I158</f>
        <v>ArkPartReplaceGun</v>
      </c>
      <c r="E176" s="50">
        <f>IF(卡牌数值表!W158="","",卡牌数值表!W158)</f>
        <v>40493</v>
      </c>
      <c r="F176" s="50">
        <f>IF(卡牌数值表!X158="","",卡牌数值表!X158)</f>
        <v>5</v>
      </c>
      <c r="G176" s="50">
        <f>IF(卡牌数值表!Y158="","",卡牌数值表!Y158)</f>
        <v>2</v>
      </c>
      <c r="H176" s="50" t="str">
        <f>IF(卡牌数值表!Z158="","",卡牌数值表!Z158)</f>
        <v/>
      </c>
      <c r="I176" s="50" t="str">
        <f>IF(卡牌数值表!AA158="","",卡牌数值表!AA158)</f>
        <v/>
      </c>
      <c r="J176" s="50" t="str">
        <f>IF(卡牌数值表!AB158="","",卡牌数值表!AB158)</f>
        <v/>
      </c>
      <c r="K176" s="50" t="str">
        <f>IF(卡牌数值表!AC158="","",卡牌数值表!AC158)</f>
        <v/>
      </c>
      <c r="L176" s="44" t="str">
        <f>IF(卡牌数值表!T158=0,"",卡牌数值表!T158)</f>
        <v/>
      </c>
      <c r="M176" s="44" t="str">
        <f>IF(卡牌数值表!U158=0,"",卡牌数值表!U158)</f>
        <v/>
      </c>
      <c r="N176" s="59" t="b">
        <f>卡牌数值表!V158</f>
        <v>0</v>
      </c>
      <c r="O176" s="44"/>
      <c r="P176" s="44"/>
      <c r="Q176" s="44"/>
    </row>
    <row r="177" ht="15.6" spans="1:17">
      <c r="A177" s="44" t="str">
        <f>IF(卡牌数值表!D159=0,"",卡牌数值表!D159)</f>
        <v/>
      </c>
      <c r="B177" s="44">
        <f>卡牌数值表!H159</f>
        <v>401051</v>
      </c>
      <c r="C177" s="45"/>
      <c r="D177" s="44" t="str">
        <f>卡牌数值表!I159</f>
        <v>ArkPartClashEngine</v>
      </c>
      <c r="E177" s="50">
        <f>IF(卡牌数值表!W159="","",卡牌数值表!W159)</f>
        <v>1</v>
      </c>
      <c r="F177" s="50">
        <f>IF(卡牌数值表!X159="","",卡牌数值表!X159)</f>
        <v>100</v>
      </c>
      <c r="G177" s="50" t="str">
        <f>IF(卡牌数值表!Y159="","",卡牌数值表!Y159)</f>
        <v/>
      </c>
      <c r="H177" s="50" t="str">
        <f>IF(卡牌数值表!Z159="","",卡牌数值表!Z159)</f>
        <v/>
      </c>
      <c r="I177" s="50" t="str">
        <f>IF(卡牌数值表!AA159="","",卡牌数值表!AA159)</f>
        <v/>
      </c>
      <c r="J177" s="50" t="str">
        <f>IF(卡牌数值表!AB159="","",卡牌数值表!AB159)</f>
        <v/>
      </c>
      <c r="K177" s="50" t="str">
        <f>IF(卡牌数值表!AC159="","",卡牌数值表!AC159)</f>
        <v/>
      </c>
      <c r="L177" s="44" t="str">
        <f>IF(卡牌数值表!T159=0,"",卡牌数值表!T159)</f>
        <v/>
      </c>
      <c r="M177" s="44" t="str">
        <f>IF(卡牌数值表!U159=0,"",卡牌数值表!U159)</f>
        <v/>
      </c>
      <c r="N177" s="59" t="b">
        <f>卡牌数值表!V159</f>
        <v>0</v>
      </c>
      <c r="O177" s="44"/>
      <c r="P177" s="44"/>
      <c r="Q177" s="44"/>
    </row>
    <row r="178" ht="15.6" spans="1:17">
      <c r="A178" s="44" t="str">
        <f>IF(卡牌数值表!D160=0,"",卡牌数值表!D160)</f>
        <v/>
      </c>
      <c r="B178" s="44">
        <f>卡牌数值表!H160</f>
        <v>401141</v>
      </c>
      <c r="C178" s="45"/>
      <c r="D178" s="44" t="str">
        <f>卡牌数值表!I160</f>
        <v>ArkPartEquipUnitGun</v>
      </c>
      <c r="E178" s="50">
        <f>IF(卡牌数值表!W160="","",卡牌数值表!W160)</f>
        <v>2</v>
      </c>
      <c r="F178" s="50">
        <f>IF(卡牌数值表!X160="","",卡牌数值表!X160)</f>
        <v>6</v>
      </c>
      <c r="G178" s="50" t="str">
        <f>IF(卡牌数值表!Y160="","",卡牌数值表!Y160)</f>
        <v/>
      </c>
      <c r="H178" s="50" t="str">
        <f>IF(卡牌数值表!Z160="","",卡牌数值表!Z160)</f>
        <v/>
      </c>
      <c r="I178" s="50" t="str">
        <f>IF(卡牌数值表!AA160="","",卡牌数值表!AA160)</f>
        <v/>
      </c>
      <c r="J178" s="50" t="str">
        <f>IF(卡牌数值表!AB160="","",卡牌数值表!AB160)</f>
        <v/>
      </c>
      <c r="K178" s="50" t="str">
        <f>IF(卡牌数值表!AC160="","",卡牌数值表!AC160)</f>
        <v/>
      </c>
      <c r="L178" s="44" t="str">
        <f>IF(卡牌数值表!T160=0,"",卡牌数值表!T160)</f>
        <v/>
      </c>
      <c r="M178" s="44" t="str">
        <f>IF(卡牌数值表!U160=0,"",卡牌数值表!U160)</f>
        <v/>
      </c>
      <c r="N178" s="59" t="b">
        <f>卡牌数值表!V160</f>
        <v>0</v>
      </c>
      <c r="O178" s="44"/>
      <c r="P178" s="44"/>
      <c r="Q178" s="44"/>
    </row>
    <row r="179" ht="15.6" spans="1:17">
      <c r="A179" s="44" t="str">
        <f>IF(卡牌数值表!D161=0,"",卡牌数值表!D161)</f>
        <v/>
      </c>
      <c r="B179" s="44">
        <f>卡牌数值表!H161</f>
        <v>401231</v>
      </c>
      <c r="C179" s="45"/>
      <c r="D179" s="44" t="str">
        <f>卡牌数值表!I161</f>
        <v>ArkPartAutoShootCardGun</v>
      </c>
      <c r="E179" s="50">
        <f>IF(卡牌数值表!W161="","",卡牌数值表!W161)</f>
        <v>5</v>
      </c>
      <c r="F179" s="50">
        <f>IF(卡牌数值表!X161="","",卡牌数值表!X161)</f>
        <v>5</v>
      </c>
      <c r="G179" s="50" t="str">
        <f>IF(卡牌数值表!Y161="","",卡牌数值表!Y161)</f>
        <v/>
      </c>
      <c r="H179" s="50" t="str">
        <f>IF(卡牌数值表!Z161="","",卡牌数值表!Z161)</f>
        <v/>
      </c>
      <c r="I179" s="50" t="str">
        <f>IF(卡牌数值表!AA161="","",卡牌数值表!AA161)</f>
        <v/>
      </c>
      <c r="J179" s="50" t="str">
        <f>IF(卡牌数值表!AB161="","",卡牌数值表!AB161)</f>
        <v/>
      </c>
      <c r="K179" s="50" t="str">
        <f>IF(卡牌数值表!AC161="","",卡牌数值表!AC161)</f>
        <v/>
      </c>
      <c r="L179" s="44" t="str">
        <f>IF(卡牌数值表!T161=0,"",卡牌数值表!T161)</f>
        <v/>
      </c>
      <c r="M179" s="44" t="str">
        <f>IF(卡牌数值表!U161=0,"",卡牌数值表!U161)</f>
        <v/>
      </c>
      <c r="N179" s="59" t="b">
        <f>卡牌数值表!V161</f>
        <v>0</v>
      </c>
      <c r="O179" s="44"/>
      <c r="P179" s="44"/>
      <c r="Q179" s="44"/>
    </row>
    <row r="180" ht="15.6" spans="1:17">
      <c r="A180" s="44" t="str">
        <f>IF(卡牌数值表!D162=0,"",卡牌数值表!D162)</f>
        <v/>
      </c>
      <c r="B180" s="44">
        <f>卡牌数值表!H162</f>
        <v>401341</v>
      </c>
      <c r="C180" s="45"/>
      <c r="D180" s="44" t="str">
        <f>卡牌数值表!I162</f>
        <v>ArkPartOverloadGun</v>
      </c>
      <c r="E180" s="50">
        <f>IF(卡牌数值表!W162="","",卡牌数值表!W162)</f>
        <v>5</v>
      </c>
      <c r="F180" s="50" t="str">
        <f>IF(卡牌数值表!X162="","",卡牌数值表!X162)</f>
        <v/>
      </c>
      <c r="G180" s="50" t="str">
        <f>IF(卡牌数值表!Y162="","",卡牌数值表!Y162)</f>
        <v/>
      </c>
      <c r="H180" s="50" t="str">
        <f>IF(卡牌数值表!Z162="","",卡牌数值表!Z162)</f>
        <v/>
      </c>
      <c r="I180" s="50" t="str">
        <f>IF(卡牌数值表!AA162="","",卡牌数值表!AA162)</f>
        <v/>
      </c>
      <c r="J180" s="50" t="str">
        <f>IF(卡牌数值表!AB162="","",卡牌数值表!AB162)</f>
        <v/>
      </c>
      <c r="K180" s="50" t="str">
        <f>IF(卡牌数值表!AC162="","",卡牌数值表!AC162)</f>
        <v/>
      </c>
      <c r="L180" s="44" t="str">
        <f>IF(卡牌数值表!T162=0,"",卡牌数值表!T162)</f>
        <v/>
      </c>
      <c r="M180" s="44" t="str">
        <f>IF(卡牌数值表!U162=0,"",卡牌数值表!U162)</f>
        <v/>
      </c>
      <c r="N180" s="59" t="b">
        <f>卡牌数值表!V162</f>
        <v>0</v>
      </c>
      <c r="O180" s="44"/>
      <c r="P180" s="44"/>
      <c r="Q180" s="44"/>
    </row>
    <row r="181" ht="15.6" spans="1:17">
      <c r="A181" s="44" t="str">
        <f>IF(卡牌数值表!D163=0,"",卡牌数值表!D163)</f>
        <v/>
      </c>
      <c r="B181" s="44">
        <f>卡牌数值表!H163</f>
        <v>401411</v>
      </c>
      <c r="C181" s="45"/>
      <c r="D181" s="44" t="str">
        <f>卡牌数值表!I163</f>
        <v>ArkPartNormalMissile</v>
      </c>
      <c r="E181" s="50">
        <f>IF(卡牌数值表!W163="","",卡牌数值表!W163)</f>
        <v>5</v>
      </c>
      <c r="F181" s="50">
        <f>IF(卡牌数值表!X163="","",卡牌数值表!X163)</f>
        <v>1.5</v>
      </c>
      <c r="G181" s="50" t="str">
        <f>IF(卡牌数值表!Y163="","",卡牌数值表!Y163)</f>
        <v/>
      </c>
      <c r="H181" s="50" t="str">
        <f>IF(卡牌数值表!Z163="","",卡牌数值表!Z163)</f>
        <v/>
      </c>
      <c r="I181" s="50" t="str">
        <f>IF(卡牌数值表!AA163="","",卡牌数值表!AA163)</f>
        <v/>
      </c>
      <c r="J181" s="50" t="str">
        <f>IF(卡牌数值表!AB163="","",卡牌数值表!AB163)</f>
        <v/>
      </c>
      <c r="K181" s="50" t="str">
        <f>IF(卡牌数值表!AC163="","",卡牌数值表!AC163)</f>
        <v/>
      </c>
      <c r="L181" s="44" t="str">
        <f>IF(卡牌数值表!T163=0,"",卡牌数值表!T163)</f>
        <v/>
      </c>
      <c r="M181" s="44" t="str">
        <f>IF(卡牌数值表!U163=0,"",卡牌数值表!U163)</f>
        <v/>
      </c>
      <c r="N181" s="59" t="b">
        <f>卡牌数值表!V163</f>
        <v>0</v>
      </c>
      <c r="O181" s="44"/>
      <c r="P181" s="44"/>
      <c r="Q181" s="44"/>
    </row>
    <row r="182" ht="15.6" spans="1:17">
      <c r="A182" s="44" t="str">
        <f>IF(卡牌数值表!D164=0,"",卡牌数值表!D164)</f>
        <v/>
      </c>
      <c r="B182" s="44">
        <f>卡牌数值表!H164</f>
        <v>401511</v>
      </c>
      <c r="C182" s="45"/>
      <c r="D182" s="44" t="str">
        <f>卡牌数值表!I164</f>
        <v>ArkPartPassMissile</v>
      </c>
      <c r="E182" s="50">
        <f>IF(卡牌数值表!W164="","",卡牌数值表!W164)</f>
        <v>20</v>
      </c>
      <c r="F182" s="50">
        <f>IF(卡牌数值表!X164="","",卡牌数值表!X164)</f>
        <v>1.5</v>
      </c>
      <c r="G182" s="50">
        <f>IF(卡牌数值表!Y164="","",卡牌数值表!Y164)</f>
        <v>3</v>
      </c>
      <c r="H182" s="50" t="str">
        <f>IF(卡牌数值表!Z164="","",卡牌数值表!Z164)</f>
        <v/>
      </c>
      <c r="I182" s="50" t="str">
        <f>IF(卡牌数值表!AA164="","",卡牌数值表!AA164)</f>
        <v/>
      </c>
      <c r="J182" s="50" t="str">
        <f>IF(卡牌数值表!AB164="","",卡牌数值表!AB164)</f>
        <v/>
      </c>
      <c r="K182" s="50" t="str">
        <f>IF(卡牌数值表!AC164="","",卡牌数值表!AC164)</f>
        <v/>
      </c>
      <c r="L182" s="44" t="str">
        <f>IF(卡牌数值表!T164=0,"",卡牌数值表!T164)</f>
        <v/>
      </c>
      <c r="M182" s="44" t="str">
        <f>IF(卡牌数值表!U164=0,"",卡牌数值表!U164)</f>
        <v/>
      </c>
      <c r="N182" s="59" t="b">
        <f>卡牌数值表!V164</f>
        <v>0</v>
      </c>
      <c r="O182" s="44"/>
      <c r="P182" s="44"/>
      <c r="Q182" s="44"/>
    </row>
    <row r="183" ht="15.6" spans="1:17">
      <c r="A183" s="44" t="str">
        <f>IF(卡牌数值表!D165=0,"",卡牌数值表!D165)</f>
        <v/>
      </c>
      <c r="B183" s="44">
        <f>卡牌数值表!H165</f>
        <v>401631</v>
      </c>
      <c r="C183" s="45"/>
      <c r="D183" s="44" t="str">
        <f>卡牌数值表!I165</f>
        <v>ArkPartAccumulatePowerMissile</v>
      </c>
      <c r="E183" s="50">
        <f>IF(卡牌数值表!W165="","",卡牌数值表!W165)</f>
        <v>2</v>
      </c>
      <c r="F183" s="50">
        <f>IF(卡牌数值表!X165="","",卡牌数值表!X165)</f>
        <v>111</v>
      </c>
      <c r="G183" s="50" t="str">
        <f>IF(卡牌数值表!Y165="","",卡牌数值表!Y165)</f>
        <v/>
      </c>
      <c r="H183" s="50" t="str">
        <f>IF(卡牌数值表!Z165="","",卡牌数值表!Z165)</f>
        <v/>
      </c>
      <c r="I183" s="50" t="str">
        <f>IF(卡牌数值表!AA165="","",卡牌数值表!AA165)</f>
        <v/>
      </c>
      <c r="J183" s="50" t="str">
        <f>IF(卡牌数值表!AB165="","",卡牌数值表!AB165)</f>
        <v/>
      </c>
      <c r="K183" s="50" t="str">
        <f>IF(卡牌数值表!AC165="","",卡牌数值表!AC165)</f>
        <v/>
      </c>
      <c r="L183" s="44" t="str">
        <f>IF(卡牌数值表!T165=0,"",卡牌数值表!T165)</f>
        <v/>
      </c>
      <c r="M183" s="44" t="str">
        <f>IF(卡牌数值表!U165=0,"",卡牌数值表!U165)</f>
        <v/>
      </c>
      <c r="N183" s="59" t="b">
        <f>卡牌数值表!V165</f>
        <v>0</v>
      </c>
      <c r="O183" s="44"/>
      <c r="P183" s="44"/>
      <c r="Q183" s="44"/>
    </row>
    <row r="184" ht="15.6" spans="1:17">
      <c r="A184" s="44" t="str">
        <f>IF(卡牌数值表!D166=0,"",卡牌数值表!D166)</f>
        <v/>
      </c>
      <c r="B184" s="44">
        <f>卡牌数值表!H166</f>
        <v>401731</v>
      </c>
      <c r="C184" s="45"/>
      <c r="D184" s="44" t="str">
        <f>卡牌数值表!I166</f>
        <v>ArkPartAutoMissile</v>
      </c>
      <c r="E184" s="50">
        <f>IF(卡牌数值表!W166="","",卡牌数值表!W166)</f>
        <v>15</v>
      </c>
      <c r="F184" s="50">
        <f>IF(卡牌数值表!X166="","",卡牌数值表!X166)</f>
        <v>15</v>
      </c>
      <c r="G184" s="50">
        <f>IF(卡牌数值表!Y166="","",卡牌数值表!Y166)</f>
        <v>2.5</v>
      </c>
      <c r="H184" s="50" t="str">
        <f>IF(卡牌数值表!Z166="","",卡牌数值表!Z166)</f>
        <v/>
      </c>
      <c r="I184" s="50" t="str">
        <f>IF(卡牌数值表!AA166="","",卡牌数值表!AA166)</f>
        <v/>
      </c>
      <c r="J184" s="50" t="str">
        <f>IF(卡牌数值表!AB166="","",卡牌数值表!AB166)</f>
        <v/>
      </c>
      <c r="K184" s="50" t="str">
        <f>IF(卡牌数值表!AC166="","",卡牌数值表!AC166)</f>
        <v/>
      </c>
      <c r="L184" s="44" t="str">
        <f>IF(卡牌数值表!T166=0,"",卡牌数值表!T166)</f>
        <v/>
      </c>
      <c r="M184" s="44" t="str">
        <f>IF(卡牌数值表!U166=0,"",卡牌数值表!U166)</f>
        <v/>
      </c>
      <c r="N184" s="59" t="b">
        <f>卡牌数值表!V166</f>
        <v>0</v>
      </c>
      <c r="O184" s="44"/>
      <c r="P184" s="44"/>
      <c r="Q184" s="44"/>
    </row>
    <row r="185" ht="15.6" spans="1:17">
      <c r="A185" s="44" t="str">
        <f>IF(卡牌数值表!D167=0,"",卡牌数值表!D167)</f>
        <v/>
      </c>
      <c r="B185" s="44">
        <f>卡牌数值表!H167</f>
        <v>401851</v>
      </c>
      <c r="C185" s="45"/>
      <c r="D185" s="44" t="str">
        <f>卡牌数值表!I167</f>
        <v>ArkPartHeroMissile</v>
      </c>
      <c r="E185" s="50">
        <f>IF(卡牌数值表!W167="","",卡牌数值表!W167)</f>
        <v>50</v>
      </c>
      <c r="F185" s="50">
        <f>IF(卡牌数值表!X167="","",卡牌数值表!X167)</f>
        <v>2.5</v>
      </c>
      <c r="G185" s="50" t="str">
        <f>IF(卡牌数值表!Y167="","",卡牌数值表!Y167)</f>
        <v/>
      </c>
      <c r="H185" s="50" t="str">
        <f>IF(卡牌数值表!Z167="","",卡牌数值表!Z167)</f>
        <v/>
      </c>
      <c r="I185" s="50" t="str">
        <f>IF(卡牌数值表!AA167="","",卡牌数值表!AA167)</f>
        <v/>
      </c>
      <c r="J185" s="50" t="str">
        <f>IF(卡牌数值表!AB167="","",卡牌数值表!AB167)</f>
        <v/>
      </c>
      <c r="K185" s="50" t="str">
        <f>IF(卡牌数值表!AC167="","",卡牌数值表!AC167)</f>
        <v/>
      </c>
      <c r="L185" s="44" t="str">
        <f>IF(卡牌数值表!T167=0,"",卡牌数值表!T167)</f>
        <v/>
      </c>
      <c r="M185" s="44" t="str">
        <f>IF(卡牌数值表!U167=0,"",卡牌数值表!U167)</f>
        <v/>
      </c>
      <c r="N185" s="59" t="b">
        <f>卡牌数值表!V167</f>
        <v>0</v>
      </c>
      <c r="O185" s="44"/>
      <c r="P185" s="44"/>
      <c r="Q185" s="44"/>
    </row>
    <row r="186" ht="15.6" spans="1:17">
      <c r="A186" s="44" t="str">
        <f>IF(卡牌数值表!D168=0,"",卡牌数值表!D168)</f>
        <v/>
      </c>
      <c r="B186" s="44">
        <f>卡牌数值表!H168</f>
        <v>401921</v>
      </c>
      <c r="C186" s="45"/>
      <c r="D186" s="44" t="str">
        <f>卡牌数值表!I168</f>
        <v>ArkPartWaterMissile</v>
      </c>
      <c r="E186" s="50">
        <f>IF(卡牌数值表!W168="","",卡牌数值表!W168)</f>
        <v>10</v>
      </c>
      <c r="F186" s="50">
        <f>IF(卡牌数值表!X168="","",卡牌数值表!X168)</f>
        <v>2.5</v>
      </c>
      <c r="G186" s="50" t="str">
        <f>IF(卡牌数值表!Y168="","",卡牌数值表!Y168)</f>
        <v/>
      </c>
      <c r="H186" s="50" t="str">
        <f>IF(卡牌数值表!Z168="","",卡牌数值表!Z168)</f>
        <v/>
      </c>
      <c r="I186" s="50" t="str">
        <f>IF(卡牌数值表!AA168="","",卡牌数值表!AA168)</f>
        <v/>
      </c>
      <c r="J186" s="50" t="str">
        <f>IF(卡牌数值表!AB168="","",卡牌数值表!AB168)</f>
        <v/>
      </c>
      <c r="K186" s="50" t="str">
        <f>IF(卡牌数值表!AC168="","",卡牌数值表!AC168)</f>
        <v/>
      </c>
      <c r="L186" s="44" t="str">
        <f>IF(卡牌数值表!T168=0,"",卡牌数值表!T168)</f>
        <v/>
      </c>
      <c r="M186" s="44" t="str">
        <f>IF(卡牌数值表!U168=0,"",卡牌数值表!U168)</f>
        <v/>
      </c>
      <c r="N186" s="59" t="b">
        <f>卡牌数值表!V168</f>
        <v>0</v>
      </c>
      <c r="O186" s="44"/>
      <c r="P186" s="44"/>
      <c r="Q186" s="44"/>
    </row>
    <row r="187" ht="15.6" spans="1:17">
      <c r="A187" s="44" t="str">
        <f>IF(卡牌数值表!D169=0,"",卡牌数值表!D169)</f>
        <v/>
      </c>
      <c r="B187" s="44">
        <f>卡牌数值表!H169</f>
        <v>402041</v>
      </c>
      <c r="C187" s="45"/>
      <c r="D187" s="44" t="str">
        <f>卡牌数值表!I169</f>
        <v>ArkPartAccelerateMissile</v>
      </c>
      <c r="E187" s="50">
        <f>IF(卡牌数值表!W169="","",卡牌数值表!W169)</f>
        <v>8</v>
      </c>
      <c r="F187" s="50">
        <f>IF(卡牌数值表!X169="","",卡牌数值表!X169)</f>
        <v>3.75</v>
      </c>
      <c r="G187" s="50">
        <f>IF(卡牌数值表!Y169="","",卡牌数值表!Y169)</f>
        <v>12</v>
      </c>
      <c r="H187" s="50" t="str">
        <f>IF(卡牌数值表!Z169="","",卡牌数值表!Z169)</f>
        <v/>
      </c>
      <c r="I187" s="50" t="str">
        <f>IF(卡牌数值表!AA169="","",卡牌数值表!AA169)</f>
        <v/>
      </c>
      <c r="J187" s="50" t="str">
        <f>IF(卡牌数值表!AB169="","",卡牌数值表!AB169)</f>
        <v/>
      </c>
      <c r="K187" s="50" t="str">
        <f>IF(卡牌数值表!AC169="","",卡牌数值表!AC169)</f>
        <v/>
      </c>
      <c r="L187" s="44" t="str">
        <f>IF(卡牌数值表!T169=0,"",卡牌数值表!T169)</f>
        <v/>
      </c>
      <c r="M187" s="44" t="str">
        <f>IF(卡牌数值表!U169=0,"",卡牌数值表!U169)</f>
        <v/>
      </c>
      <c r="N187" s="59" t="b">
        <f>卡牌数值表!V169</f>
        <v>0</v>
      </c>
      <c r="O187" s="44"/>
      <c r="P187" s="44"/>
      <c r="Q187" s="44"/>
    </row>
    <row r="188" ht="15.6" spans="1:17">
      <c r="A188" s="44" t="str">
        <f>IF(卡牌数值表!D170=0,"",卡牌数值表!D170)</f>
        <v/>
      </c>
      <c r="B188" s="44">
        <f>卡牌数值表!H170</f>
        <v>402121</v>
      </c>
      <c r="C188" s="45"/>
      <c r="D188" s="44" t="str">
        <f>卡牌数值表!I170</f>
        <v>ArkPartAddInteractiveAircraft</v>
      </c>
      <c r="E188" s="50">
        <f>IF(卡牌数值表!W170="","",卡牌数值表!W170)</f>
        <v>8</v>
      </c>
      <c r="F188" s="50">
        <f>IF(卡牌数值表!X170="","",卡牌数值表!X170)</f>
        <v>10008</v>
      </c>
      <c r="G188" s="50">
        <f>IF(卡牌数值表!Y170="","",卡牌数值表!Y170)</f>
        <v>10</v>
      </c>
      <c r="H188" s="50" t="str">
        <f>IF(卡牌数值表!Z170="","",卡牌数值表!Z170)</f>
        <v/>
      </c>
      <c r="I188" s="50" t="str">
        <f>IF(卡牌数值表!AA170="","",卡牌数值表!AA170)</f>
        <v/>
      </c>
      <c r="J188" s="50" t="str">
        <f>IF(卡牌数值表!AB170="","",卡牌数值表!AB170)</f>
        <v/>
      </c>
      <c r="K188" s="50" t="str">
        <f>IF(卡牌数值表!AC170="","",卡牌数值表!AC170)</f>
        <v/>
      </c>
      <c r="L188" s="44" t="str">
        <f>IF(卡牌数值表!T170=0,"",卡牌数值表!T170)</f>
        <v/>
      </c>
      <c r="M188" s="44" t="str">
        <f>IF(卡牌数值表!U170=0,"",卡牌数值表!U170)</f>
        <v/>
      </c>
      <c r="N188" s="59" t="b">
        <f>卡牌数值表!V170</f>
        <v>0</v>
      </c>
      <c r="O188" s="44"/>
      <c r="P188" s="44"/>
      <c r="Q188" s="44"/>
    </row>
    <row r="189" ht="15.6" spans="1:17">
      <c r="A189" s="44" t="str">
        <f>IF(卡牌数值表!D171=0,"",卡牌数值表!D171)</f>
        <v/>
      </c>
      <c r="B189" s="44">
        <f>卡牌数值表!H171</f>
        <v>402211</v>
      </c>
      <c r="C189" s="45"/>
      <c r="D189" s="44" t="str">
        <f>卡牌数值表!I171</f>
        <v>ArkPartCureEngine</v>
      </c>
      <c r="E189" s="50">
        <f>IF(卡牌数值表!W171="","",卡牌数值表!W171)</f>
        <v>6</v>
      </c>
      <c r="F189" s="50" t="str">
        <f>IF(卡牌数值表!X171="","",卡牌数值表!X171)</f>
        <v/>
      </c>
      <c r="G189" s="50" t="str">
        <f>IF(卡牌数值表!Y171="","",卡牌数值表!Y171)</f>
        <v/>
      </c>
      <c r="H189" s="50" t="str">
        <f>IF(卡牌数值表!Z171="","",卡牌数值表!Z171)</f>
        <v/>
      </c>
      <c r="I189" s="50" t="str">
        <f>IF(卡牌数值表!AA171="","",卡牌数值表!AA171)</f>
        <v/>
      </c>
      <c r="J189" s="50" t="str">
        <f>IF(卡牌数值表!AB171="","",卡牌数值表!AB171)</f>
        <v/>
      </c>
      <c r="K189" s="50" t="str">
        <f>IF(卡牌数值表!AC171="","",卡牌数值表!AC171)</f>
        <v/>
      </c>
      <c r="L189" s="44" t="str">
        <f>IF(卡牌数值表!T171=0,"",卡牌数值表!T171)</f>
        <v/>
      </c>
      <c r="M189" s="44" t="str">
        <f>IF(卡牌数值表!U171=0,"",卡牌数值表!U171)</f>
        <v/>
      </c>
      <c r="N189" s="59" t="b">
        <f>卡牌数值表!V171</f>
        <v>0</v>
      </c>
      <c r="O189" s="44"/>
      <c r="P189" s="44"/>
      <c r="Q189" s="44"/>
    </row>
    <row r="190" ht="15.6" spans="1:17">
      <c r="A190" s="44" t="str">
        <f>IF(卡牌数值表!D172=0,"",卡牌数值表!D172)</f>
        <v/>
      </c>
      <c r="B190" s="44">
        <f>卡牌数值表!H172</f>
        <v>402321</v>
      </c>
      <c r="C190" s="45"/>
      <c r="D190" s="44" t="str">
        <f>卡牌数值表!I172</f>
        <v>ArkPartTransportAircraft</v>
      </c>
      <c r="E190" s="50">
        <f>IF(卡牌数值表!W172="","",卡牌数值表!W172)</f>
        <v>15</v>
      </c>
      <c r="F190" s="50" t="str">
        <f>IF(卡牌数值表!X172="","",卡牌数值表!X172)</f>
        <v/>
      </c>
      <c r="G190" s="50" t="str">
        <f>IF(卡牌数值表!Y172="","",卡牌数值表!Y172)</f>
        <v/>
      </c>
      <c r="H190" s="50" t="str">
        <f>IF(卡牌数值表!Z172="","",卡牌数值表!Z172)</f>
        <v/>
      </c>
      <c r="I190" s="50" t="str">
        <f>IF(卡牌数值表!AA172="","",卡牌数值表!AA172)</f>
        <v/>
      </c>
      <c r="J190" s="50" t="str">
        <f>IF(卡牌数值表!AB172="","",卡牌数值表!AB172)</f>
        <v/>
      </c>
      <c r="K190" s="50" t="str">
        <f>IF(卡牌数值表!AC172="","",卡牌数值表!AC172)</f>
        <v/>
      </c>
      <c r="L190" s="44" t="str">
        <f>IF(卡牌数值表!T172=0,"",卡牌数值表!T172)</f>
        <v/>
      </c>
      <c r="M190" s="44" t="str">
        <f>IF(卡牌数值表!U172=0,"",卡牌数值表!U172)</f>
        <v/>
      </c>
      <c r="N190" s="59" t="b">
        <f>卡牌数值表!V172</f>
        <v>0</v>
      </c>
      <c r="O190" s="44"/>
      <c r="P190" s="44"/>
      <c r="Q190" s="44"/>
    </row>
    <row r="191" ht="15.6" spans="1:17">
      <c r="A191" s="44" t="str">
        <f>IF(卡牌数值表!D173=0,"",卡牌数值表!D173)</f>
        <v/>
      </c>
      <c r="B191" s="44">
        <f>卡牌数值表!H173</f>
        <v>402421</v>
      </c>
      <c r="C191" s="45"/>
      <c r="D191" s="44" t="str">
        <f>卡牌数值表!I173</f>
        <v>ArkPartHuntingAircraft</v>
      </c>
      <c r="E191" s="50">
        <f>IF(卡牌数值表!W173="","",卡牌数值表!W173)</f>
        <v>30</v>
      </c>
      <c r="F191" s="50" t="str">
        <f>IF(卡牌数值表!X173="","",卡牌数值表!X173)</f>
        <v/>
      </c>
      <c r="G191" s="50" t="str">
        <f>IF(卡牌数值表!Y173="","",卡牌数值表!Y173)</f>
        <v/>
      </c>
      <c r="H191" s="50" t="str">
        <f>IF(卡牌数值表!Z173="","",卡牌数值表!Z173)</f>
        <v/>
      </c>
      <c r="I191" s="50" t="str">
        <f>IF(卡牌数值表!AA173="","",卡牌数值表!AA173)</f>
        <v/>
      </c>
      <c r="J191" s="50" t="str">
        <f>IF(卡牌数值表!AB173="","",卡牌数值表!AB173)</f>
        <v/>
      </c>
      <c r="K191" s="50" t="str">
        <f>IF(卡牌数值表!AC173="","",卡牌数值表!AC173)</f>
        <v/>
      </c>
      <c r="L191" s="44" t="str">
        <f>IF(卡牌数值表!T173=0,"",卡牌数值表!T173)</f>
        <v/>
      </c>
      <c r="M191" s="44" t="str">
        <f>IF(卡牌数值表!U173=0,"",卡牌数值表!U173)</f>
        <v/>
      </c>
      <c r="N191" s="59" t="b">
        <f>卡牌数值表!V173</f>
        <v>0</v>
      </c>
      <c r="O191" s="44"/>
      <c r="P191" s="44"/>
      <c r="Q191" s="44"/>
    </row>
    <row r="192" ht="15.6" spans="1:17">
      <c r="A192" s="44" t="str">
        <f>IF(卡牌数值表!D174=0,"",卡牌数值表!D174)</f>
        <v/>
      </c>
      <c r="B192" s="44">
        <f>卡牌数值表!H174</f>
        <v>402551</v>
      </c>
      <c r="C192" s="45"/>
      <c r="D192" s="44" t="str">
        <f>卡牌数值表!I174</f>
        <v>ArkPartTargetAircraft</v>
      </c>
      <c r="E192" s="50">
        <f>IF(卡牌数值表!W174="","",卡牌数值表!W174)</f>
        <v>2</v>
      </c>
      <c r="F192" s="50">
        <f>IF(卡牌数值表!X174="","",卡牌数值表!X174)</f>
        <v>50</v>
      </c>
      <c r="G192" s="50">
        <f>IF(卡牌数值表!Y174="","",卡牌数值表!Y174)</f>
        <v>2</v>
      </c>
      <c r="H192" s="50" t="str">
        <f>IF(卡牌数值表!Z174="","",卡牌数值表!Z174)</f>
        <v/>
      </c>
      <c r="I192" s="50" t="str">
        <f>IF(卡牌数值表!AA174="","",卡牌数值表!AA174)</f>
        <v/>
      </c>
      <c r="J192" s="50" t="str">
        <f>IF(卡牌数值表!AB174="","",卡牌数值表!AB174)</f>
        <v/>
      </c>
      <c r="K192" s="50" t="str">
        <f>IF(卡牌数值表!AC174="","",卡牌数值表!AC174)</f>
        <v/>
      </c>
      <c r="L192" s="44" t="str">
        <f>IF(卡牌数值表!T174=0,"",卡牌数值表!T174)</f>
        <v/>
      </c>
      <c r="M192" s="44" t="str">
        <f>IF(卡牌数值表!U174=0,"",卡牌数值表!U174)</f>
        <v/>
      </c>
      <c r="N192" s="59" t="b">
        <f>卡牌数值表!V174</f>
        <v>0</v>
      </c>
      <c r="O192" s="44"/>
      <c r="P192" s="44"/>
      <c r="Q192" s="44"/>
    </row>
    <row r="193" ht="15.6" spans="1:17">
      <c r="A193" s="44" t="str">
        <f>IF(卡牌数值表!D175=0,"",卡牌数值表!D175)</f>
        <v/>
      </c>
      <c r="B193" s="44">
        <f>卡牌数值表!H175</f>
        <v>402631</v>
      </c>
      <c r="C193" s="45"/>
      <c r="D193" s="44" t="str">
        <f>卡牌数值表!I175</f>
        <v>ArkPartStrongAircraft</v>
      </c>
      <c r="E193" s="50">
        <f>IF(卡牌数值表!W175="","",卡牌数值表!W175)</f>
        <v>3</v>
      </c>
      <c r="F193" s="50" t="str">
        <f>IF(卡牌数值表!X175="","",卡牌数值表!X175)</f>
        <v/>
      </c>
      <c r="G193" s="50" t="str">
        <f>IF(卡牌数值表!Y175="","",卡牌数值表!Y175)</f>
        <v/>
      </c>
      <c r="H193" s="50" t="str">
        <f>IF(卡牌数值表!Z175="","",卡牌数值表!Z175)</f>
        <v/>
      </c>
      <c r="I193" s="50" t="str">
        <f>IF(卡牌数值表!AA175="","",卡牌数值表!AA175)</f>
        <v/>
      </c>
      <c r="J193" s="50" t="str">
        <f>IF(卡牌数值表!AB175="","",卡牌数值表!AB175)</f>
        <v/>
      </c>
      <c r="K193" s="50" t="str">
        <f>IF(卡牌数值表!AC175="","",卡牌数值表!AC175)</f>
        <v/>
      </c>
      <c r="L193" s="44" t="str">
        <f>IF(卡牌数值表!T175=0,"",卡牌数值表!T175)</f>
        <v/>
      </c>
      <c r="M193" s="44" t="str">
        <f>IF(卡牌数值表!U175=0,"",卡牌数值表!U175)</f>
        <v/>
      </c>
      <c r="N193" s="59" t="b">
        <f>卡牌数值表!V175</f>
        <v>0</v>
      </c>
      <c r="O193" s="44"/>
      <c r="P193" s="44"/>
      <c r="Q193" s="44"/>
    </row>
    <row r="194" ht="15.6" spans="1:17">
      <c r="A194" s="44" t="str">
        <f>IF(卡牌数值表!D176=0,"",卡牌数值表!D176)</f>
        <v/>
      </c>
      <c r="B194" s="44">
        <f>卡牌数值表!H176</f>
        <v>402741</v>
      </c>
      <c r="C194" s="45"/>
      <c r="D194" s="44" t="str">
        <f>卡牌数值表!I176</f>
        <v>ArkPartMixAircraft</v>
      </c>
      <c r="E194" s="50" t="str">
        <f>IF(卡牌数值表!W176="","",卡牌数值表!W176)</f>
        <v/>
      </c>
      <c r="F194" s="50" t="str">
        <f>IF(卡牌数值表!X176="","",卡牌数值表!X176)</f>
        <v/>
      </c>
      <c r="G194" s="50" t="str">
        <f>IF(卡牌数值表!Y176="","",卡牌数值表!Y176)</f>
        <v/>
      </c>
      <c r="H194" s="50" t="str">
        <f>IF(卡牌数值表!Z176="","",卡牌数值表!Z176)</f>
        <v/>
      </c>
      <c r="I194" s="50" t="str">
        <f>IF(卡牌数值表!AA176="","",卡牌数值表!AA176)</f>
        <v/>
      </c>
      <c r="J194" s="50" t="str">
        <f>IF(卡牌数值表!AB176="","",卡牌数值表!AB176)</f>
        <v/>
      </c>
      <c r="K194" s="50" t="str">
        <f>IF(卡牌数值表!AC176="","",卡牌数值表!AC176)</f>
        <v/>
      </c>
      <c r="L194" s="44" t="str">
        <f>IF(卡牌数值表!T176=0,"",卡牌数值表!T176)</f>
        <v/>
      </c>
      <c r="M194" s="44" t="str">
        <f>IF(卡牌数值表!U176=0,"",卡牌数值表!U176)</f>
        <v/>
      </c>
      <c r="N194" s="59" t="b">
        <f>卡牌数值表!V176</f>
        <v>0</v>
      </c>
      <c r="O194" s="44"/>
      <c r="P194" s="44"/>
      <c r="Q194" s="44"/>
    </row>
    <row r="195" ht="15.6" spans="1:17">
      <c r="A195" s="44" t="str">
        <f>IF(卡牌数值表!D177=0,"",卡牌数值表!D177)</f>
        <v/>
      </c>
      <c r="B195" s="44">
        <f>卡牌数值表!H177</f>
        <v>402831</v>
      </c>
      <c r="C195" s="45"/>
      <c r="D195" s="44" t="str">
        <f>卡牌数值表!I177</f>
        <v>ArkPartDrawAircraft</v>
      </c>
      <c r="E195" s="50">
        <f>IF(卡牌数值表!W177="","",卡牌数值表!W177)</f>
        <v>3</v>
      </c>
      <c r="F195" s="50" t="str">
        <f>IF(卡牌数值表!X177="","",卡牌数值表!X177)</f>
        <v/>
      </c>
      <c r="G195" s="50" t="str">
        <f>IF(卡牌数值表!Y177="","",卡牌数值表!Y177)</f>
        <v/>
      </c>
      <c r="H195" s="50" t="str">
        <f>IF(卡牌数值表!Z177="","",卡牌数值表!Z177)</f>
        <v/>
      </c>
      <c r="I195" s="50" t="str">
        <f>IF(卡牌数值表!AA177="","",卡牌数值表!AA177)</f>
        <v/>
      </c>
      <c r="J195" s="50" t="str">
        <f>IF(卡牌数值表!AB177="","",卡牌数值表!AB177)</f>
        <v/>
      </c>
      <c r="K195" s="50" t="str">
        <f>IF(卡牌数值表!AC177="","",卡牌数值表!AC177)</f>
        <v/>
      </c>
      <c r="L195" s="44" t="str">
        <f>IF(卡牌数值表!T177=0,"",卡牌数值表!T177)</f>
        <v/>
      </c>
      <c r="M195" s="44" t="str">
        <f>IF(卡牌数值表!U177=0,"",卡牌数值表!U177)</f>
        <v/>
      </c>
      <c r="N195" s="59" t="b">
        <f>卡牌数值表!V177</f>
        <v>0</v>
      </c>
      <c r="O195" s="44"/>
      <c r="P195" s="44"/>
      <c r="Q195" s="44"/>
    </row>
    <row r="196" ht="15.6" spans="1:17">
      <c r="A196" s="44" t="str">
        <f>IF(卡牌数值表!D178=0,"",卡牌数值表!D178)</f>
        <v/>
      </c>
      <c r="B196" s="44">
        <f>卡牌数值表!H178</f>
        <v>402951</v>
      </c>
      <c r="C196" s="45"/>
      <c r="D196" s="44" t="str">
        <f>卡牌数值表!I178</f>
        <v>ArkPartDrawCardEngine</v>
      </c>
      <c r="E196" s="50">
        <f>IF(卡牌数值表!W178="","",卡牌数值表!W178)</f>
        <v>1</v>
      </c>
      <c r="F196" s="50" t="str">
        <f>IF(卡牌数值表!X178="","",卡牌数值表!X178)</f>
        <v/>
      </c>
      <c r="G196" s="50" t="str">
        <f>IF(卡牌数值表!Y178="","",卡牌数值表!Y178)</f>
        <v/>
      </c>
      <c r="H196" s="50" t="str">
        <f>IF(卡牌数值表!Z178="","",卡牌数值表!Z178)</f>
        <v/>
      </c>
      <c r="I196" s="50" t="str">
        <f>IF(卡牌数值表!AA178="","",卡牌数值表!AA178)</f>
        <v/>
      </c>
      <c r="J196" s="50" t="str">
        <f>IF(卡牌数值表!AB178="","",卡牌数值表!AB178)</f>
        <v/>
      </c>
      <c r="K196" s="50" t="str">
        <f>IF(卡牌数值表!AC178="","",卡牌数值表!AC178)</f>
        <v/>
      </c>
      <c r="L196" s="44" t="str">
        <f>IF(卡牌数值表!T178=0,"",卡牌数值表!T178)</f>
        <v/>
      </c>
      <c r="M196" s="44" t="str">
        <f>IF(卡牌数值表!U178=0,"",卡牌数值表!U178)</f>
        <v/>
      </c>
      <c r="N196" s="59" t="b">
        <f>卡牌数值表!V178</f>
        <v>0</v>
      </c>
      <c r="O196" s="44"/>
      <c r="P196" s="44"/>
      <c r="Q196" s="44"/>
    </row>
    <row r="197" ht="15.6" spans="1:17">
      <c r="A197" s="44" t="str">
        <f>IF(卡牌数值表!D179=0,"",卡牌数值表!D179)</f>
        <v/>
      </c>
      <c r="B197" s="44">
        <f>卡牌数值表!H179</f>
        <v>403021</v>
      </c>
      <c r="C197" s="45"/>
      <c r="D197" s="44" t="str">
        <f>卡牌数值表!I179</f>
        <v>ArkPartRandomAddShieldEngine</v>
      </c>
      <c r="E197" s="50">
        <f>IF(卡牌数值表!W179="","",卡牌数值表!W179)</f>
        <v>3</v>
      </c>
      <c r="F197" s="50" t="str">
        <f>IF(卡牌数值表!X179="","",卡牌数值表!X179)</f>
        <v/>
      </c>
      <c r="G197" s="50" t="str">
        <f>IF(卡牌数值表!Y179="","",卡牌数值表!Y179)</f>
        <v/>
      </c>
      <c r="H197" s="50" t="str">
        <f>IF(卡牌数值表!Z179="","",卡牌数值表!Z179)</f>
        <v/>
      </c>
      <c r="I197" s="50" t="str">
        <f>IF(卡牌数值表!AA179="","",卡牌数值表!AA179)</f>
        <v/>
      </c>
      <c r="J197" s="50" t="str">
        <f>IF(卡牌数值表!AB179="","",卡牌数值表!AB179)</f>
        <v/>
      </c>
      <c r="K197" s="50" t="str">
        <f>IF(卡牌数值表!AC179="","",卡牌数值表!AC179)</f>
        <v/>
      </c>
      <c r="L197" s="44" t="str">
        <f>IF(卡牌数值表!T179=0,"",卡牌数值表!T179)</f>
        <v/>
      </c>
      <c r="M197" s="44" t="str">
        <f>IF(卡牌数值表!U179=0,"",卡牌数值表!U179)</f>
        <v/>
      </c>
      <c r="N197" s="59" t="b">
        <f>卡牌数值表!V179</f>
        <v>0</v>
      </c>
      <c r="O197" s="44"/>
      <c r="P197" s="44"/>
      <c r="Q197" s="44"/>
    </row>
    <row r="198" ht="15.6" spans="1:17">
      <c r="A198" s="44" t="str">
        <f>IF(卡牌数值表!D180=0,"",卡牌数值表!D180)</f>
        <v/>
      </c>
      <c r="B198" s="44">
        <f>卡牌数值表!H180</f>
        <v>403131</v>
      </c>
      <c r="C198" s="45"/>
      <c r="D198" s="44" t="str">
        <f>卡牌数值表!I180</f>
        <v>ArkPartHealthEngine</v>
      </c>
      <c r="E198" s="50">
        <f>IF(卡牌数值表!W180="","",卡牌数值表!W180)</f>
        <v>10</v>
      </c>
      <c r="F198" s="50" t="str">
        <f>IF(卡牌数值表!X180="","",卡牌数值表!X180)</f>
        <v/>
      </c>
      <c r="G198" s="50" t="str">
        <f>IF(卡牌数值表!Y180="","",卡牌数值表!Y180)</f>
        <v/>
      </c>
      <c r="H198" s="50" t="str">
        <f>IF(卡牌数值表!Z180="","",卡牌数值表!Z180)</f>
        <v/>
      </c>
      <c r="I198" s="50" t="str">
        <f>IF(卡牌数值表!AA180="","",卡牌数值表!AA180)</f>
        <v/>
      </c>
      <c r="J198" s="50" t="str">
        <f>IF(卡牌数值表!AB180="","",卡牌数值表!AB180)</f>
        <v/>
      </c>
      <c r="K198" s="50" t="str">
        <f>IF(卡牌数值表!AC180="","",卡牌数值表!AC180)</f>
        <v/>
      </c>
      <c r="L198" s="44" t="str">
        <f>IF(卡牌数值表!T180=0,"",卡牌数值表!T180)</f>
        <v/>
      </c>
      <c r="M198" s="44" t="str">
        <f>IF(卡牌数值表!U180=0,"",卡牌数值表!U180)</f>
        <v/>
      </c>
      <c r="N198" s="59" t="b">
        <f>卡牌数值表!V180</f>
        <v>0</v>
      </c>
      <c r="O198" s="44"/>
      <c r="P198" s="44"/>
      <c r="Q198" s="44"/>
    </row>
    <row r="199" ht="15.6" spans="1:17">
      <c r="A199" s="44" t="str">
        <f>IF(卡牌数值表!D181=0,"",卡牌数值表!D181)</f>
        <v/>
      </c>
      <c r="B199" s="44">
        <f>卡牌数值表!H181</f>
        <v>403231</v>
      </c>
      <c r="C199" s="45"/>
      <c r="D199" s="44" t="str">
        <f>卡牌数值表!I181</f>
        <v>ArkPartOverloadEngine</v>
      </c>
      <c r="E199" s="50">
        <f>IF(卡牌数值表!W181="","",卡牌数值表!W181)</f>
        <v>1</v>
      </c>
      <c r="F199" s="50">
        <f>IF(卡牌数值表!X181="","",卡牌数值表!X181)</f>
        <v>30</v>
      </c>
      <c r="G199" s="50">
        <f>IF(卡牌数值表!Y181="","",卡牌数值表!Y181)</f>
        <v>30</v>
      </c>
      <c r="H199" s="50" t="str">
        <f>IF(卡牌数值表!Z181="","",卡牌数值表!Z181)</f>
        <v/>
      </c>
      <c r="I199" s="50" t="str">
        <f>IF(卡牌数值表!AA181="","",卡牌数值表!AA181)</f>
        <v/>
      </c>
      <c r="J199" s="50" t="str">
        <f>IF(卡牌数值表!AB181="","",卡牌数值表!AB181)</f>
        <v/>
      </c>
      <c r="K199" s="50" t="str">
        <f>IF(卡牌数值表!AC181="","",卡牌数值表!AC181)</f>
        <v/>
      </c>
      <c r="L199" s="44" t="str">
        <f>IF(卡牌数值表!T181=0,"",卡牌数值表!T181)</f>
        <v/>
      </c>
      <c r="M199" s="44" t="str">
        <f>IF(卡牌数值表!U181=0,"",卡牌数值表!U181)</f>
        <v/>
      </c>
      <c r="N199" s="59" t="b">
        <f>卡牌数值表!V181</f>
        <v>0</v>
      </c>
      <c r="O199" s="44"/>
      <c r="P199" s="44"/>
      <c r="Q199" s="44"/>
    </row>
    <row r="200" ht="15.6" spans="1:17">
      <c r="A200" s="44" t="str">
        <f>IF(卡牌数值表!D182=0,"",卡牌数值表!D182)</f>
        <v/>
      </c>
      <c r="B200" s="44">
        <f>卡牌数值表!H182</f>
        <v>403311</v>
      </c>
      <c r="C200" s="45"/>
      <c r="D200" s="44" t="str">
        <f>卡牌数值表!I182</f>
        <v>ArkPartHuntingEngine</v>
      </c>
      <c r="E200" s="50">
        <f>IF(卡牌数值表!W182="","",卡牌数值表!W182)</f>
        <v>8</v>
      </c>
      <c r="F200" s="50" t="str">
        <f>IF(卡牌数值表!X182="","",卡牌数值表!X182)</f>
        <v/>
      </c>
      <c r="G200" s="50" t="str">
        <f>IF(卡牌数值表!Y182="","",卡牌数值表!Y182)</f>
        <v/>
      </c>
      <c r="H200" s="50" t="str">
        <f>IF(卡牌数值表!Z182="","",卡牌数值表!Z182)</f>
        <v/>
      </c>
      <c r="I200" s="50" t="str">
        <f>IF(卡牌数值表!AA182="","",卡牌数值表!AA182)</f>
        <v/>
      </c>
      <c r="J200" s="50" t="str">
        <f>IF(卡牌数值表!AB182="","",卡牌数值表!AB182)</f>
        <v/>
      </c>
      <c r="K200" s="50" t="str">
        <f>IF(卡牌数值表!AC182="","",卡牌数值表!AC182)</f>
        <v/>
      </c>
      <c r="L200" s="44" t="str">
        <f>IF(卡牌数值表!T182=0,"",卡牌数值表!T182)</f>
        <v/>
      </c>
      <c r="M200" s="44" t="str">
        <f>IF(卡牌数值表!U182=0,"",卡牌数值表!U182)</f>
        <v/>
      </c>
      <c r="N200" s="59" t="b">
        <f>卡牌数值表!V182</f>
        <v>0</v>
      </c>
      <c r="O200" s="44"/>
      <c r="P200" s="44"/>
      <c r="Q200" s="44"/>
    </row>
    <row r="201" ht="15.6" spans="1:17">
      <c r="A201" s="44" t="str">
        <f>IF(卡牌数值表!D183=0,"",卡牌数值表!D183)</f>
        <v/>
      </c>
      <c r="B201" s="44">
        <f>卡牌数值表!H183</f>
        <v>403421</v>
      </c>
      <c r="C201" s="45"/>
      <c r="D201" s="44" t="str">
        <f>卡牌数值表!I183</f>
        <v>ArkPartDestoryArkPartEngine</v>
      </c>
      <c r="E201" s="50">
        <f>IF(卡牌数值表!W183="","",卡牌数值表!W183)</f>
        <v>1</v>
      </c>
      <c r="F201" s="50" t="str">
        <f>IF(卡牌数值表!X183="","",卡牌数值表!X183)</f>
        <v/>
      </c>
      <c r="G201" s="50" t="str">
        <f>IF(卡牌数值表!Y183="","",卡牌数值表!Y183)</f>
        <v/>
      </c>
      <c r="H201" s="50" t="str">
        <f>IF(卡牌数值表!Z183="","",卡牌数值表!Z183)</f>
        <v/>
      </c>
      <c r="I201" s="50" t="str">
        <f>IF(卡牌数值表!AA183="","",卡牌数值表!AA183)</f>
        <v/>
      </c>
      <c r="J201" s="50" t="str">
        <f>IF(卡牌数值表!AB183="","",卡牌数值表!AB183)</f>
        <v/>
      </c>
      <c r="K201" s="50" t="str">
        <f>IF(卡牌数值表!AC183="","",卡牌数值表!AC183)</f>
        <v/>
      </c>
      <c r="L201" s="44" t="str">
        <f>IF(卡牌数值表!T183=0,"",卡牌数值表!T183)</f>
        <v/>
      </c>
      <c r="M201" s="44" t="str">
        <f>IF(卡牌数值表!U183=0,"",卡牌数值表!U183)</f>
        <v/>
      </c>
      <c r="N201" s="59" t="b">
        <f>卡牌数值表!V183</f>
        <v>0</v>
      </c>
      <c r="O201" s="44"/>
      <c r="P201" s="44"/>
      <c r="Q201" s="44"/>
    </row>
    <row r="202" ht="15.6" spans="1:17">
      <c r="A202" s="44" t="str">
        <f>IF(卡牌数值表!D184=0,"",卡牌数值表!D184)</f>
        <v/>
      </c>
      <c r="B202" s="44">
        <f>卡牌数值表!H184</f>
        <v>403541</v>
      </c>
      <c r="C202" s="45"/>
      <c r="D202" s="44" t="str">
        <f>卡牌数值表!I184</f>
        <v>ArkPartTempCardEngine</v>
      </c>
      <c r="E202" s="50">
        <f>IF(卡牌数值表!W184="","",卡牌数值表!W184)</f>
        <v>4</v>
      </c>
      <c r="F202" s="50">
        <f>IF(卡牌数值表!X184="","",卡牌数值表!X184)</f>
        <v>1</v>
      </c>
      <c r="G202" s="50" t="str">
        <f>IF(卡牌数值表!Y184="","",卡牌数值表!Y184)</f>
        <v/>
      </c>
      <c r="H202" s="50" t="str">
        <f>IF(卡牌数值表!Z184="","",卡牌数值表!Z184)</f>
        <v/>
      </c>
      <c r="I202" s="50" t="str">
        <f>IF(卡牌数值表!AA184="","",卡牌数值表!AA184)</f>
        <v/>
      </c>
      <c r="J202" s="50" t="str">
        <f>IF(卡牌数值表!AB184="","",卡牌数值表!AB184)</f>
        <v/>
      </c>
      <c r="K202" s="50" t="str">
        <f>IF(卡牌数值表!AC184="","",卡牌数值表!AC184)</f>
        <v/>
      </c>
      <c r="L202" s="44" t="str">
        <f>IF(卡牌数值表!T184=0,"",卡牌数值表!T184)</f>
        <v/>
      </c>
      <c r="M202" s="44" t="str">
        <f>IF(卡牌数值表!U184=0,"",卡牌数值表!U184)</f>
        <v/>
      </c>
      <c r="N202" s="59" t="b">
        <f>卡牌数值表!V184</f>
        <v>0</v>
      </c>
      <c r="O202" s="44"/>
      <c r="P202" s="44"/>
      <c r="Q202" s="44"/>
    </row>
    <row r="203" ht="15.6" spans="1:17">
      <c r="A203" s="44" t="str">
        <f>IF(卡牌数值表!D185=0,"",卡牌数值表!D185)</f>
        <v/>
      </c>
      <c r="B203" s="44">
        <f>卡牌数值表!H185</f>
        <v>403621</v>
      </c>
      <c r="C203" s="45"/>
      <c r="D203" s="44" t="str">
        <f>卡牌数值表!I185</f>
        <v>ArkPartFrstAidEngine</v>
      </c>
      <c r="E203" s="50">
        <f>IF(卡牌数值表!W185="","",卡牌数值表!W185)</f>
        <v>100</v>
      </c>
      <c r="F203" s="50">
        <f>IF(卡牌数值表!X185="","",卡牌数值表!X185)</f>
        <v>60</v>
      </c>
      <c r="G203" s="50">
        <f>IF(卡牌数值表!Y185="","",卡牌数值表!Y185)</f>
        <v>60</v>
      </c>
      <c r="H203" s="50" t="str">
        <f>IF(卡牌数值表!Z185="","",卡牌数值表!Z185)</f>
        <v/>
      </c>
      <c r="I203" s="50" t="str">
        <f>IF(卡牌数值表!AA185="","",卡牌数值表!AA185)</f>
        <v/>
      </c>
      <c r="J203" s="50" t="str">
        <f>IF(卡牌数值表!AB185="","",卡牌数值表!AB185)</f>
        <v/>
      </c>
      <c r="K203" s="50" t="str">
        <f>IF(卡牌数值表!AC185="","",卡牌数值表!AC185)</f>
        <v/>
      </c>
      <c r="L203" s="44" t="str">
        <f>IF(卡牌数值表!T185=0,"",卡牌数值表!T185)</f>
        <v/>
      </c>
      <c r="M203" s="44" t="str">
        <f>IF(卡牌数值表!U185=0,"",卡牌数值表!U185)</f>
        <v/>
      </c>
      <c r="N203" s="59" t="b">
        <f>卡牌数值表!V185</f>
        <v>0</v>
      </c>
      <c r="O203" s="44"/>
      <c r="P203" s="44"/>
      <c r="Q203" s="44"/>
    </row>
    <row r="204" ht="15.6" spans="1:17">
      <c r="A204" s="44" t="str">
        <f>IF(卡牌数值表!D186=0,"",卡牌数值表!D186)</f>
        <v/>
      </c>
      <c r="B204" s="44">
        <f>卡牌数值表!H186</f>
        <v>403741</v>
      </c>
      <c r="C204" s="45"/>
      <c r="D204" s="44" t="str">
        <f>卡牌数值表!I186</f>
        <v>ArkPartShopEngine</v>
      </c>
      <c r="E204" s="50">
        <f>IF(卡牌数值表!W186="","",卡牌数值表!W186)</f>
        <v>2</v>
      </c>
      <c r="F204" s="50" t="str">
        <f>IF(卡牌数值表!X186="","",卡牌数值表!X186)</f>
        <v/>
      </c>
      <c r="G204" s="50" t="str">
        <f>IF(卡牌数值表!Y186="","",卡牌数值表!Y186)</f>
        <v/>
      </c>
      <c r="H204" s="50" t="str">
        <f>IF(卡牌数值表!Z186="","",卡牌数值表!Z186)</f>
        <v/>
      </c>
      <c r="I204" s="50" t="str">
        <f>IF(卡牌数值表!AA186="","",卡牌数值表!AA186)</f>
        <v/>
      </c>
      <c r="J204" s="50" t="str">
        <f>IF(卡牌数值表!AB186="","",卡牌数值表!AB186)</f>
        <v/>
      </c>
      <c r="K204" s="50" t="str">
        <f>IF(卡牌数值表!AC186="","",卡牌数值表!AC186)</f>
        <v/>
      </c>
      <c r="L204" s="44" t="str">
        <f>IF(卡牌数值表!T186=0,"",卡牌数值表!T186)</f>
        <v/>
      </c>
      <c r="M204" s="44" t="str">
        <f>IF(卡牌数值表!U186=0,"",卡牌数值表!U186)</f>
        <v/>
      </c>
      <c r="N204" s="59" t="b">
        <f>卡牌数值表!V186</f>
        <v>0</v>
      </c>
      <c r="O204" s="44"/>
      <c r="P204" s="44"/>
      <c r="Q204" s="44"/>
    </row>
    <row r="205" ht="15.6" spans="1:17">
      <c r="A205" s="44" t="str">
        <f>IF(卡牌数值表!D187=0,"",卡牌数值表!D187)</f>
        <v/>
      </c>
      <c r="B205" s="44">
        <f>卡牌数值表!H187</f>
        <v>403831</v>
      </c>
      <c r="C205" s="45"/>
      <c r="D205" s="44" t="str">
        <f>卡牌数值表!I187</f>
        <v>ArkPartTransferEngine</v>
      </c>
      <c r="E205" s="50">
        <f>IF(卡牌数值表!W187="","",卡牌数值表!W187)</f>
        <v>50</v>
      </c>
      <c r="F205" s="50">
        <f>IF(卡牌数值表!X187="","",卡牌数值表!X187)</f>
        <v>15</v>
      </c>
      <c r="G205" s="50" t="str">
        <f>IF(卡牌数值表!Y187="","",卡牌数值表!Y187)</f>
        <v/>
      </c>
      <c r="H205" s="50" t="str">
        <f>IF(卡牌数值表!Z187="","",卡牌数值表!Z187)</f>
        <v/>
      </c>
      <c r="I205" s="50" t="str">
        <f>IF(卡牌数值表!AA187="","",卡牌数值表!AA187)</f>
        <v/>
      </c>
      <c r="J205" s="50" t="str">
        <f>IF(卡牌数值表!AB187="","",卡牌数值表!AB187)</f>
        <v/>
      </c>
      <c r="K205" s="50" t="str">
        <f>IF(卡牌数值表!AC187="","",卡牌数值表!AC187)</f>
        <v/>
      </c>
      <c r="L205" s="44" t="str">
        <f>IF(卡牌数值表!T187=0,"",卡牌数值表!T187)</f>
        <v/>
      </c>
      <c r="M205" s="44" t="str">
        <f>IF(卡牌数值表!U187=0,"",卡牌数值表!U187)</f>
        <v/>
      </c>
      <c r="N205" s="59" t="b">
        <f>卡牌数值表!V187</f>
        <v>0</v>
      </c>
      <c r="O205" s="44"/>
      <c r="P205" s="44"/>
      <c r="Q205" s="44"/>
    </row>
    <row r="206" ht="15.6" spans="1:17">
      <c r="A206" s="44" t="str">
        <f>IF(卡牌数值表!D188=0,"",卡牌数值表!D188)</f>
        <v/>
      </c>
      <c r="B206" s="44">
        <f>卡牌数值表!H188</f>
        <v>403941</v>
      </c>
      <c r="C206" s="45"/>
      <c r="D206" s="44" t="str">
        <f>卡牌数值表!I188</f>
        <v>GunBullet</v>
      </c>
      <c r="E206" s="50">
        <f>IF(卡牌数值表!W188="","",卡牌数值表!W188)</f>
        <v>52</v>
      </c>
      <c r="F206" s="50" t="str">
        <f>IF(卡牌数值表!X188="","",卡牌数值表!X188)</f>
        <v/>
      </c>
      <c r="G206" s="50" t="str">
        <f>IF(卡牌数值表!Y188="","",卡牌数值表!Y188)</f>
        <v/>
      </c>
      <c r="H206" s="50" t="str">
        <f>IF(卡牌数值表!Z188="","",卡牌数值表!Z188)</f>
        <v/>
      </c>
      <c r="I206" s="50" t="str">
        <f>IF(卡牌数值表!AA188="","",卡牌数值表!AA188)</f>
        <v/>
      </c>
      <c r="J206" s="50" t="str">
        <f>IF(卡牌数值表!AB188="","",卡牌数值表!AB188)</f>
        <v/>
      </c>
      <c r="K206" s="50" t="str">
        <f>IF(卡牌数值表!AC188="","",卡牌数值表!AC188)</f>
        <v/>
      </c>
      <c r="L206" s="44" t="str">
        <f>IF(卡牌数值表!T188=0,"",卡牌数值表!T188)</f>
        <v>Times</v>
      </c>
      <c r="M206" s="44">
        <f>IF(卡牌数值表!U188=0,"",卡牌数值表!U188)</f>
        <v>1</v>
      </c>
      <c r="N206" s="59" t="b">
        <f>卡牌数值表!V188</f>
        <v>0</v>
      </c>
      <c r="O206" s="44"/>
      <c r="P206" s="44"/>
      <c r="Q206" s="44"/>
    </row>
    <row r="207" ht="15.6" spans="1:17">
      <c r="A207" s="44" t="str">
        <f>IF(卡牌数值表!D189=0,"",卡牌数值表!D189)</f>
        <v/>
      </c>
      <c r="B207" s="44">
        <f>卡牌数值表!H189</f>
        <v>404041</v>
      </c>
      <c r="C207" s="45"/>
      <c r="D207" s="44" t="str">
        <f>卡牌数值表!I189</f>
        <v>GunBullet</v>
      </c>
      <c r="E207" s="50">
        <f>IF(卡牌数值表!W189="","",卡牌数值表!W189)</f>
        <v>20</v>
      </c>
      <c r="F207" s="50" t="str">
        <f>IF(卡牌数值表!X189="","",卡牌数值表!X189)</f>
        <v/>
      </c>
      <c r="G207" s="50" t="str">
        <f>IF(卡牌数值表!Y189="","",卡牌数值表!Y189)</f>
        <v/>
      </c>
      <c r="H207" s="50" t="str">
        <f>IF(卡牌数值表!Z189="","",卡牌数值表!Z189)</f>
        <v/>
      </c>
      <c r="I207" s="50" t="str">
        <f>IF(卡牌数值表!AA189="","",卡牌数值表!AA189)</f>
        <v/>
      </c>
      <c r="J207" s="50" t="str">
        <f>IF(卡牌数值表!AB189="","",卡牌数值表!AB189)</f>
        <v/>
      </c>
      <c r="K207" s="50" t="str">
        <f>IF(卡牌数值表!AC189="","",卡牌数值表!AC189)</f>
        <v/>
      </c>
      <c r="L207" s="44" t="str">
        <f>IF(卡牌数值表!T189=0,"",卡牌数值表!T189)</f>
        <v>Times</v>
      </c>
      <c r="M207" s="44">
        <f>IF(卡牌数值表!U189=0,"",卡牌数值表!U189)</f>
        <v>1</v>
      </c>
      <c r="N207" s="59" t="b">
        <f>卡牌数值表!V189</f>
        <v>0</v>
      </c>
      <c r="O207" s="44"/>
      <c r="P207" s="44"/>
      <c r="Q207" s="44"/>
    </row>
    <row r="208" ht="15.6" spans="1:17">
      <c r="A208" s="44" t="str">
        <f>IF(卡牌数值表!D190=0,"",卡牌数值表!D190)</f>
        <v/>
      </c>
      <c r="B208" s="44">
        <f>卡牌数值表!H190</f>
        <v>404121</v>
      </c>
      <c r="C208" s="45"/>
      <c r="D208" s="44" t="str">
        <f>卡牌数值表!I190</f>
        <v>ArkPartProtectEngine</v>
      </c>
      <c r="E208" s="50">
        <f>IF(卡牌数值表!W190="","",卡牌数值表!W190)</f>
        <v>2</v>
      </c>
      <c r="F208" s="50">
        <f>IF(卡牌数值表!X190="","",卡牌数值表!X190)</f>
        <v>4</v>
      </c>
      <c r="G208" s="50" t="str">
        <f>IF(卡牌数值表!Y190="","",卡牌数值表!Y190)</f>
        <v/>
      </c>
      <c r="H208" s="50" t="str">
        <f>IF(卡牌数值表!Z190="","",卡牌数值表!Z190)</f>
        <v/>
      </c>
      <c r="I208" s="50" t="str">
        <f>IF(卡牌数值表!AA190="","",卡牌数值表!AA190)</f>
        <v/>
      </c>
      <c r="J208" s="50" t="str">
        <f>IF(卡牌数值表!AB190="","",卡牌数值表!AB190)</f>
        <v/>
      </c>
      <c r="K208" s="50" t="str">
        <f>IF(卡牌数值表!AC190="","",卡牌数值表!AC190)</f>
        <v/>
      </c>
      <c r="L208" s="44" t="str">
        <f>IF(卡牌数值表!T190=0,"",卡牌数值表!T190)</f>
        <v/>
      </c>
      <c r="M208" s="44" t="str">
        <f>IF(卡牌数值表!U190=0,"",卡牌数值表!U190)</f>
        <v/>
      </c>
      <c r="N208" s="59" t="b">
        <f>卡牌数值表!V190</f>
        <v>0</v>
      </c>
      <c r="O208" s="44"/>
      <c r="P208" s="44"/>
      <c r="Q208" s="44"/>
    </row>
    <row r="209" ht="15.6" spans="1:17">
      <c r="A209" s="44" t="str">
        <f>IF(卡牌数值表!D191=0,"",卡牌数值表!D191)</f>
        <v/>
      </c>
      <c r="B209" s="44">
        <f>卡牌数值表!H191</f>
        <v>404211</v>
      </c>
      <c r="C209" s="45"/>
      <c r="D209" s="44" t="str">
        <f>卡牌数值表!I191</f>
        <v>ArkPartNormalAircraft</v>
      </c>
      <c r="E209" s="50">
        <f>IF(卡牌数值表!W191="","",卡牌数值表!W191)</f>
        <v>2</v>
      </c>
      <c r="F209" s="50" t="str">
        <f>IF(卡牌数值表!X191="","",卡牌数值表!X191)</f>
        <v/>
      </c>
      <c r="G209" s="50" t="str">
        <f>IF(卡牌数值表!Y191="","",卡牌数值表!Y191)</f>
        <v/>
      </c>
      <c r="H209" s="50" t="str">
        <f>IF(卡牌数值表!Z191="","",卡牌数值表!Z191)</f>
        <v/>
      </c>
      <c r="I209" s="50" t="str">
        <f>IF(卡牌数值表!AA191="","",卡牌数值表!AA191)</f>
        <v/>
      </c>
      <c r="J209" s="50" t="str">
        <f>IF(卡牌数值表!AB191="","",卡牌数值表!AB191)</f>
        <v/>
      </c>
      <c r="K209" s="50" t="str">
        <f>IF(卡牌数值表!AC191="","",卡牌数值表!AC191)</f>
        <v/>
      </c>
      <c r="L209" s="44" t="str">
        <f>IF(卡牌数值表!T191=0,"",卡牌数值表!T191)</f>
        <v/>
      </c>
      <c r="M209" s="44" t="str">
        <f>IF(卡牌数值表!U191=0,"",卡牌数值表!U191)</f>
        <v/>
      </c>
      <c r="N209" s="59" t="b">
        <f>卡牌数值表!V191</f>
        <v>0</v>
      </c>
      <c r="O209" s="44"/>
      <c r="P209" s="44"/>
      <c r="Q209" s="44"/>
    </row>
    <row r="210" ht="15.6" spans="1:17">
      <c r="A210" s="44" t="str">
        <f>IF(卡牌数值表!D192=0,"",卡牌数值表!D192)</f>
        <v/>
      </c>
      <c r="B210" s="44">
        <f>卡牌数值表!H192</f>
        <v>404311</v>
      </c>
      <c r="C210" s="45"/>
      <c r="D210" s="44" t="str">
        <f>卡牌数值表!I192</f>
        <v>GunBullet</v>
      </c>
      <c r="E210" s="50">
        <f>IF(卡牌数值表!W192="","",卡牌数值表!W192)</f>
        <v>8</v>
      </c>
      <c r="F210" s="50" t="str">
        <f>IF(卡牌数值表!X192="","",卡牌数值表!X192)</f>
        <v/>
      </c>
      <c r="G210" s="50" t="str">
        <f>IF(卡牌数值表!Y192="","",卡牌数值表!Y192)</f>
        <v/>
      </c>
      <c r="H210" s="50" t="str">
        <f>IF(卡牌数值表!Z192="","",卡牌数值表!Z192)</f>
        <v/>
      </c>
      <c r="I210" s="50" t="str">
        <f>IF(卡牌数值表!AA192="","",卡牌数值表!AA192)</f>
        <v/>
      </c>
      <c r="J210" s="50" t="str">
        <f>IF(卡牌数值表!AB192="","",卡牌数值表!AB192)</f>
        <v/>
      </c>
      <c r="K210" s="50" t="str">
        <f>IF(卡牌数值表!AC192="","",卡牌数值表!AC192)</f>
        <v/>
      </c>
      <c r="L210" s="44" t="str">
        <f>IF(卡牌数值表!T192=0,"",卡牌数值表!T192)</f>
        <v>Times</v>
      </c>
      <c r="M210" s="44">
        <f>IF(卡牌数值表!U192=0,"",卡牌数值表!U192)</f>
        <v>1</v>
      </c>
      <c r="N210" s="59" t="b">
        <f>卡牌数值表!V192</f>
        <v>0</v>
      </c>
      <c r="O210" s="44"/>
      <c r="P210" s="44"/>
      <c r="Q210" s="44"/>
    </row>
    <row r="211" ht="15.6" spans="1:17">
      <c r="A211" s="44" t="str">
        <f>IF(卡牌数值表!D193=0,"",卡牌数值表!D193)</f>
        <v/>
      </c>
      <c r="B211" s="44">
        <f>卡牌数值表!H193</f>
        <v>404411</v>
      </c>
      <c r="C211" s="45"/>
      <c r="D211" s="44" t="str">
        <f>卡牌数值表!I193</f>
        <v>GunBullet</v>
      </c>
      <c r="E211" s="50">
        <f>IF(卡牌数值表!W193="","",卡牌数值表!W193)</f>
        <v>20</v>
      </c>
      <c r="F211" s="50" t="str">
        <f>IF(卡牌数值表!X193="","",卡牌数值表!X193)</f>
        <v/>
      </c>
      <c r="G211" s="50" t="str">
        <f>IF(卡牌数值表!Y193="","",卡牌数值表!Y193)</f>
        <v/>
      </c>
      <c r="H211" s="50" t="str">
        <f>IF(卡牌数值表!Z193="","",卡牌数值表!Z193)</f>
        <v/>
      </c>
      <c r="I211" s="50" t="str">
        <f>IF(卡牌数值表!AA193="","",卡牌数值表!AA193)</f>
        <v/>
      </c>
      <c r="J211" s="50" t="str">
        <f>IF(卡牌数值表!AB193="","",卡牌数值表!AB193)</f>
        <v/>
      </c>
      <c r="K211" s="50" t="str">
        <f>IF(卡牌数值表!AC193="","",卡牌数值表!AC193)</f>
        <v/>
      </c>
      <c r="L211" s="44" t="str">
        <f>IF(卡牌数值表!T193=0,"",卡牌数值表!T193)</f>
        <v>Times</v>
      </c>
      <c r="M211" s="44">
        <f>IF(卡牌数值表!U193=0,"",卡牌数值表!U193)</f>
        <v>1</v>
      </c>
      <c r="N211" s="59" t="b">
        <f>卡牌数值表!V193</f>
        <v>0</v>
      </c>
      <c r="O211" s="44"/>
      <c r="P211" s="44"/>
      <c r="Q211" s="44"/>
    </row>
    <row r="212" ht="15.6" spans="1:17">
      <c r="A212" s="44" t="str">
        <f>IF(卡牌数值表!D194=0,"",卡牌数值表!D194)</f>
        <v/>
      </c>
      <c r="B212" s="44">
        <f>卡牌数值表!H194</f>
        <v>404521</v>
      </c>
      <c r="C212" s="45"/>
      <c r="D212" s="44" t="str">
        <f>卡牌数值表!I194</f>
        <v>GunBullet</v>
      </c>
      <c r="E212" s="50">
        <f>IF(卡牌数值表!W194="","",卡牌数值表!W194)</f>
        <v>30</v>
      </c>
      <c r="F212" s="50" t="str">
        <f>IF(卡牌数值表!X194="","",卡牌数值表!X194)</f>
        <v/>
      </c>
      <c r="G212" s="50" t="str">
        <f>IF(卡牌数值表!Y194="","",卡牌数值表!Y194)</f>
        <v/>
      </c>
      <c r="H212" s="50" t="str">
        <f>IF(卡牌数值表!Z194="","",卡牌数值表!Z194)</f>
        <v/>
      </c>
      <c r="I212" s="50" t="str">
        <f>IF(卡牌数值表!AA194="","",卡牌数值表!AA194)</f>
        <v/>
      </c>
      <c r="J212" s="50" t="str">
        <f>IF(卡牌数值表!AB194="","",卡牌数值表!AB194)</f>
        <v/>
      </c>
      <c r="K212" s="50" t="str">
        <f>IF(卡牌数值表!AC194="","",卡牌数值表!AC194)</f>
        <v/>
      </c>
      <c r="L212" s="44" t="str">
        <f>IF(卡牌数值表!T194=0,"",卡牌数值表!T194)</f>
        <v>Times</v>
      </c>
      <c r="M212" s="44">
        <f>IF(卡牌数值表!U194=0,"",卡牌数值表!U194)</f>
        <v>1</v>
      </c>
      <c r="N212" s="59" t="b">
        <f>卡牌数值表!V194</f>
        <v>0</v>
      </c>
      <c r="O212" s="44"/>
      <c r="P212" s="44"/>
      <c r="Q212" s="44"/>
    </row>
    <row r="213" ht="15.6" spans="1:17">
      <c r="A213" s="44" t="str">
        <f>IF(卡牌数值表!D195=0,"",卡牌数值表!D195)</f>
        <v/>
      </c>
      <c r="B213" s="44">
        <f>卡牌数值表!H195</f>
        <v>404631</v>
      </c>
      <c r="C213" s="45"/>
      <c r="D213" s="44" t="str">
        <f>卡牌数值表!I195</f>
        <v>GunBullet</v>
      </c>
      <c r="E213" s="50">
        <f>IF(卡牌数值表!W195="","",卡牌数值表!W195)</f>
        <v>45</v>
      </c>
      <c r="F213" s="50" t="str">
        <f>IF(卡牌数值表!X195="","",卡牌数值表!X195)</f>
        <v/>
      </c>
      <c r="G213" s="50" t="str">
        <f>IF(卡牌数值表!Y195="","",卡牌数值表!Y195)</f>
        <v/>
      </c>
      <c r="H213" s="50" t="str">
        <f>IF(卡牌数值表!Z195="","",卡牌数值表!Z195)</f>
        <v/>
      </c>
      <c r="I213" s="50" t="str">
        <f>IF(卡牌数值表!AA195="","",卡牌数值表!AA195)</f>
        <v/>
      </c>
      <c r="J213" s="50" t="str">
        <f>IF(卡牌数值表!AB195="","",卡牌数值表!AB195)</f>
        <v/>
      </c>
      <c r="K213" s="50" t="str">
        <f>IF(卡牌数值表!AC195="","",卡牌数值表!AC195)</f>
        <v/>
      </c>
      <c r="L213" s="44" t="str">
        <f>IF(卡牌数值表!T195=0,"",卡牌数值表!T195)</f>
        <v>Times</v>
      </c>
      <c r="M213" s="44">
        <f>IF(卡牌数值表!U195=0,"",卡牌数值表!U195)</f>
        <v>1</v>
      </c>
      <c r="N213" s="59" t="b">
        <f>卡牌数值表!V195</f>
        <v>0</v>
      </c>
      <c r="O213" s="44"/>
      <c r="P213" s="44"/>
      <c r="Q213" s="44"/>
    </row>
    <row r="214" ht="15.6" spans="1:17">
      <c r="A214" s="44" t="str">
        <f>IF(卡牌数值表!D196=0,"",卡牌数值表!D196)</f>
        <v/>
      </c>
      <c r="B214" s="44">
        <f>卡牌数值表!H196</f>
        <v>404721</v>
      </c>
      <c r="C214" s="45"/>
      <c r="D214" s="44" t="str">
        <f>卡牌数值表!I196</f>
        <v>GunBullet</v>
      </c>
      <c r="E214" s="50">
        <f>IF(卡牌数值表!W196="","",卡牌数值表!W196)</f>
        <v>20</v>
      </c>
      <c r="F214" s="50" t="str">
        <f>IF(卡牌数值表!X196="","",卡牌数值表!X196)</f>
        <v/>
      </c>
      <c r="G214" s="50" t="str">
        <f>IF(卡牌数值表!Y196="","",卡牌数值表!Y196)</f>
        <v/>
      </c>
      <c r="H214" s="50" t="str">
        <f>IF(卡牌数值表!Z196="","",卡牌数值表!Z196)</f>
        <v/>
      </c>
      <c r="I214" s="50" t="str">
        <f>IF(卡牌数值表!AA196="","",卡牌数值表!AA196)</f>
        <v/>
      </c>
      <c r="J214" s="50" t="str">
        <f>IF(卡牌数值表!AB196="","",卡牌数值表!AB196)</f>
        <v/>
      </c>
      <c r="K214" s="50" t="str">
        <f>IF(卡牌数值表!AC196="","",卡牌数值表!AC196)</f>
        <v/>
      </c>
      <c r="L214" s="44" t="str">
        <f>IF(卡牌数值表!T196=0,"",卡牌数值表!T196)</f>
        <v>Times</v>
      </c>
      <c r="M214" s="44">
        <f>IF(卡牌数值表!U196=0,"",卡牌数值表!U196)</f>
        <v>1</v>
      </c>
      <c r="N214" s="59" t="b">
        <f>卡牌数值表!V196</f>
        <v>0</v>
      </c>
      <c r="O214" s="44"/>
      <c r="P214" s="44"/>
      <c r="Q214" s="44"/>
    </row>
    <row r="215" ht="15.6" spans="1:17">
      <c r="A215" s="44" t="str">
        <f>IF(卡牌数值表!D197=0,"",卡牌数值表!D197)</f>
        <v/>
      </c>
      <c r="B215" s="44">
        <f>卡牌数值表!H197</f>
        <v>404851</v>
      </c>
      <c r="C215" s="45"/>
      <c r="D215" s="44" t="str">
        <f>卡牌数值表!I197</f>
        <v>GunBullet</v>
      </c>
      <c r="E215" s="50">
        <f>IF(卡牌数值表!W197="","",卡牌数值表!W197)</f>
        <v>60</v>
      </c>
      <c r="F215" s="50" t="str">
        <f>IF(卡牌数值表!X197="","",卡牌数值表!X197)</f>
        <v/>
      </c>
      <c r="G215" s="50" t="str">
        <f>IF(卡牌数值表!Y197="","",卡牌数值表!Y197)</f>
        <v/>
      </c>
      <c r="H215" s="50" t="str">
        <f>IF(卡牌数值表!Z197="","",卡牌数值表!Z197)</f>
        <v/>
      </c>
      <c r="I215" s="50" t="str">
        <f>IF(卡牌数值表!AA197="","",卡牌数值表!AA197)</f>
        <v/>
      </c>
      <c r="J215" s="50" t="str">
        <f>IF(卡牌数值表!AB197="","",卡牌数值表!AB197)</f>
        <v/>
      </c>
      <c r="K215" s="50" t="str">
        <f>IF(卡牌数值表!AC197="","",卡牌数值表!AC197)</f>
        <v/>
      </c>
      <c r="L215" s="44" t="str">
        <f>IF(卡牌数值表!T197=0,"",卡牌数值表!T197)</f>
        <v>Times</v>
      </c>
      <c r="M215" s="44">
        <f>IF(卡牌数值表!U197=0,"",卡牌数值表!U197)</f>
        <v>1</v>
      </c>
      <c r="N215" s="59" t="b">
        <f>卡牌数值表!V197</f>
        <v>0</v>
      </c>
      <c r="O215" s="44"/>
      <c r="P215" s="44"/>
      <c r="Q215" s="44"/>
    </row>
    <row r="216" ht="15.6" spans="1:17">
      <c r="A216" s="44" t="str">
        <f>IF(卡牌数值表!D198=0,"",卡牌数值表!D198)</f>
        <v/>
      </c>
      <c r="B216" s="44">
        <f>卡牌数值表!H198</f>
        <v>404931</v>
      </c>
      <c r="C216" s="45"/>
      <c r="D216" s="44" t="str">
        <f>卡牌数值表!I198</f>
        <v>GunBullet</v>
      </c>
      <c r="E216" s="50">
        <f>IF(卡牌数值表!W198="","",卡牌数值表!W198)</f>
        <v>18</v>
      </c>
      <c r="F216" s="50" t="str">
        <f>IF(卡牌数值表!X198="","",卡牌数值表!X198)</f>
        <v/>
      </c>
      <c r="G216" s="50" t="str">
        <f>IF(卡牌数值表!Y198="","",卡牌数值表!Y198)</f>
        <v/>
      </c>
      <c r="H216" s="50" t="str">
        <f>IF(卡牌数值表!Z198="","",卡牌数值表!Z198)</f>
        <v/>
      </c>
      <c r="I216" s="50" t="str">
        <f>IF(卡牌数值表!AA198="","",卡牌数值表!AA198)</f>
        <v/>
      </c>
      <c r="J216" s="50" t="str">
        <f>IF(卡牌数值表!AB198="","",卡牌数值表!AB198)</f>
        <v/>
      </c>
      <c r="K216" s="50" t="str">
        <f>IF(卡牌数值表!AC198="","",卡牌数值表!AC198)</f>
        <v/>
      </c>
      <c r="L216" s="44" t="str">
        <f>IF(卡牌数值表!T198=0,"",卡牌数值表!T198)</f>
        <v>Times</v>
      </c>
      <c r="M216" s="44">
        <f>IF(卡牌数值表!U198=0,"",卡牌数值表!U198)</f>
        <v>1</v>
      </c>
      <c r="N216" s="59" t="b">
        <f>卡牌数值表!V198</f>
        <v>0</v>
      </c>
      <c r="O216" s="44"/>
      <c r="P216" s="44"/>
      <c r="Q216" s="44"/>
    </row>
    <row r="217" ht="15.6" spans="1:17">
      <c r="A217" s="44"/>
      <c r="B217" s="44"/>
      <c r="C217" s="45"/>
      <c r="D217" s="60"/>
      <c r="E217" s="50"/>
      <c r="F217" s="50"/>
      <c r="G217" s="50"/>
      <c r="H217" s="50"/>
      <c r="I217" s="50"/>
      <c r="J217" s="50"/>
      <c r="K217" s="50"/>
      <c r="L217" s="44"/>
      <c r="M217" s="44"/>
      <c r="N217" s="59"/>
      <c r="O217" s="44"/>
      <c r="P217" s="44"/>
      <c r="Q217" s="44"/>
    </row>
    <row r="218" ht="15.6" spans="1:17">
      <c r="A218" s="44"/>
      <c r="B218" s="44"/>
      <c r="C218" s="45"/>
      <c r="D218" s="60"/>
      <c r="E218" s="50"/>
      <c r="F218" s="50"/>
      <c r="G218" s="50"/>
      <c r="H218" s="50"/>
      <c r="I218" s="50"/>
      <c r="J218" s="50"/>
      <c r="K218" s="50"/>
      <c r="L218" s="44"/>
      <c r="M218" s="44"/>
      <c r="N218" s="59"/>
      <c r="O218" s="44"/>
      <c r="P218" s="44"/>
      <c r="Q218" s="44"/>
    </row>
    <row r="219" ht="15.6" spans="1:17">
      <c r="A219" s="44"/>
      <c r="B219" s="44"/>
      <c r="C219" s="45"/>
      <c r="D219" s="60"/>
      <c r="E219" s="50"/>
      <c r="F219" s="50"/>
      <c r="G219" s="50"/>
      <c r="H219" s="50"/>
      <c r="I219" s="50"/>
      <c r="J219" s="50"/>
      <c r="K219" s="50"/>
      <c r="L219" s="44"/>
      <c r="M219" s="44"/>
      <c r="N219" s="59"/>
      <c r="O219" s="44"/>
      <c r="P219" s="44"/>
      <c r="Q219" s="44"/>
    </row>
    <row r="220" ht="15.6" spans="1:17">
      <c r="A220" s="44"/>
      <c r="B220" s="44"/>
      <c r="C220" s="45"/>
      <c r="D220" s="60"/>
      <c r="E220" s="50"/>
      <c r="F220" s="50"/>
      <c r="G220" s="50"/>
      <c r="H220" s="50"/>
      <c r="I220" s="50"/>
      <c r="J220" s="50"/>
      <c r="K220" s="50"/>
      <c r="L220" s="44"/>
      <c r="M220" s="44"/>
      <c r="N220" s="59"/>
      <c r="O220" s="44"/>
      <c r="P220" s="44"/>
      <c r="Q220" s="44"/>
    </row>
    <row r="221" ht="15.6" spans="1:17">
      <c r="A221" s="44"/>
      <c r="B221" s="44"/>
      <c r="C221" s="45"/>
      <c r="D221" s="60"/>
      <c r="E221" s="50"/>
      <c r="F221" s="50"/>
      <c r="G221" s="50"/>
      <c r="H221" s="50"/>
      <c r="I221" s="50"/>
      <c r="J221" s="50"/>
      <c r="K221" s="50"/>
      <c r="L221" s="44"/>
      <c r="M221" s="44"/>
      <c r="N221" s="59"/>
      <c r="O221" s="44"/>
      <c r="P221" s="44"/>
      <c r="Q221" s="44"/>
    </row>
    <row r="222" ht="15.6" spans="1:17">
      <c r="A222" s="44"/>
      <c r="B222" s="44"/>
      <c r="C222" s="45"/>
      <c r="D222" s="60"/>
      <c r="E222" s="50"/>
      <c r="F222" s="50"/>
      <c r="G222" s="50"/>
      <c r="H222" s="50"/>
      <c r="I222" s="50"/>
      <c r="J222" s="50"/>
      <c r="K222" s="50"/>
      <c r="L222" s="44"/>
      <c r="M222" s="44"/>
      <c r="N222" s="59"/>
      <c r="O222" s="44"/>
      <c r="P222" s="44"/>
      <c r="Q222" s="44"/>
    </row>
    <row r="223" ht="15.6" spans="1:17">
      <c r="A223" s="44"/>
      <c r="B223" s="44"/>
      <c r="C223" s="45"/>
      <c r="D223" s="60"/>
      <c r="E223" s="50"/>
      <c r="F223" s="50"/>
      <c r="G223" s="50"/>
      <c r="H223" s="50"/>
      <c r="I223" s="50"/>
      <c r="J223" s="50"/>
      <c r="K223" s="50"/>
      <c r="L223" s="44"/>
      <c r="M223" s="44"/>
      <c r="N223" s="59"/>
      <c r="O223" s="44"/>
      <c r="P223" s="44"/>
      <c r="Q223" s="44"/>
    </row>
    <row r="224" ht="15.6" spans="1:17">
      <c r="A224" s="44"/>
      <c r="B224" s="44"/>
      <c r="C224" s="45"/>
      <c r="D224" s="60"/>
      <c r="E224" s="50"/>
      <c r="F224" s="50"/>
      <c r="G224" s="50"/>
      <c r="H224" s="50"/>
      <c r="I224" s="50"/>
      <c r="J224" s="50"/>
      <c r="K224" s="50"/>
      <c r="L224" s="44"/>
      <c r="M224" s="44"/>
      <c r="N224" s="59"/>
      <c r="O224" s="44"/>
      <c r="P224" s="44"/>
      <c r="Q224" s="44"/>
    </row>
    <row r="225" ht="15.6" spans="1:17">
      <c r="A225" s="44"/>
      <c r="B225" s="44"/>
      <c r="C225" s="45"/>
      <c r="D225" s="60"/>
      <c r="E225" s="50"/>
      <c r="F225" s="50"/>
      <c r="G225" s="50"/>
      <c r="H225" s="50"/>
      <c r="I225" s="50"/>
      <c r="J225" s="50"/>
      <c r="K225" s="50"/>
      <c r="L225" s="44"/>
      <c r="M225" s="44"/>
      <c r="N225" s="59"/>
      <c r="O225" s="44"/>
      <c r="P225" s="44"/>
      <c r="Q225" s="44"/>
    </row>
    <row r="226" ht="15.6" spans="1:17">
      <c r="A226" s="44"/>
      <c r="B226" s="44"/>
      <c r="C226" s="45"/>
      <c r="D226" s="60"/>
      <c r="E226" s="50"/>
      <c r="F226" s="50"/>
      <c r="G226" s="50"/>
      <c r="H226" s="50"/>
      <c r="I226" s="50"/>
      <c r="J226" s="50"/>
      <c r="K226" s="50"/>
      <c r="L226" s="44"/>
      <c r="M226" s="44"/>
      <c r="N226" s="59"/>
      <c r="O226" s="44"/>
      <c r="P226" s="44"/>
      <c r="Q226" s="44"/>
    </row>
    <row r="227" ht="15.6" spans="1:17">
      <c r="A227" s="44"/>
      <c r="B227" s="44"/>
      <c r="C227" s="45"/>
      <c r="D227" s="60"/>
      <c r="E227" s="50"/>
      <c r="F227" s="50"/>
      <c r="G227" s="50"/>
      <c r="H227" s="50"/>
      <c r="I227" s="50"/>
      <c r="J227" s="50"/>
      <c r="K227" s="50"/>
      <c r="L227" s="44"/>
      <c r="M227" s="44"/>
      <c r="N227" s="59"/>
      <c r="O227" s="44"/>
      <c r="P227" s="44"/>
      <c r="Q227" s="44"/>
    </row>
    <row r="228" ht="15.6" spans="1:17">
      <c r="A228" s="44"/>
      <c r="B228" s="44"/>
      <c r="C228" s="45"/>
      <c r="D228" s="60"/>
      <c r="E228" s="50"/>
      <c r="F228" s="50"/>
      <c r="G228" s="50"/>
      <c r="H228" s="50"/>
      <c r="I228" s="50"/>
      <c r="J228" s="50"/>
      <c r="K228" s="50"/>
      <c r="L228" s="44"/>
      <c r="M228" s="44"/>
      <c r="N228" s="59"/>
      <c r="O228" s="44"/>
      <c r="P228" s="44"/>
      <c r="Q228" s="44"/>
    </row>
    <row r="229" ht="15.6" spans="1:17">
      <c r="A229" s="44"/>
      <c r="B229" s="44"/>
      <c r="C229" s="45"/>
      <c r="D229" s="60"/>
      <c r="E229" s="50"/>
      <c r="F229" s="50"/>
      <c r="G229" s="50"/>
      <c r="H229" s="50"/>
      <c r="I229" s="50"/>
      <c r="J229" s="50"/>
      <c r="K229" s="50"/>
      <c r="L229" s="44"/>
      <c r="M229" s="44"/>
      <c r="N229" s="59"/>
      <c r="O229" s="44"/>
      <c r="P229" s="44"/>
      <c r="Q229" s="44"/>
    </row>
    <row r="230" ht="15.6" spans="1:17">
      <c r="A230" s="44"/>
      <c r="B230" s="44"/>
      <c r="C230" s="45"/>
      <c r="D230" s="60"/>
      <c r="E230" s="50"/>
      <c r="F230" s="50"/>
      <c r="G230" s="50"/>
      <c r="H230" s="50"/>
      <c r="I230" s="50"/>
      <c r="J230" s="50"/>
      <c r="K230" s="50"/>
      <c r="L230" s="44"/>
      <c r="M230" s="44"/>
      <c r="N230" s="59"/>
      <c r="O230" s="44"/>
      <c r="P230" s="44"/>
      <c r="Q230" s="44"/>
    </row>
    <row r="231" ht="15.6" spans="1:17">
      <c r="A231" s="44"/>
      <c r="B231" s="44"/>
      <c r="C231" s="45"/>
      <c r="D231" s="60"/>
      <c r="E231" s="50"/>
      <c r="F231" s="50"/>
      <c r="G231" s="50"/>
      <c r="H231" s="50"/>
      <c r="I231" s="50"/>
      <c r="J231" s="50"/>
      <c r="K231" s="50"/>
      <c r="L231" s="44"/>
      <c r="M231" s="44"/>
      <c r="N231" s="59"/>
      <c r="O231" s="44"/>
      <c r="P231" s="44"/>
      <c r="Q231" s="44"/>
    </row>
    <row r="232" ht="15.6" spans="1:17">
      <c r="A232" s="44"/>
      <c r="B232" s="44"/>
      <c r="C232" s="45"/>
      <c r="D232" s="60"/>
      <c r="E232" s="50"/>
      <c r="F232" s="50"/>
      <c r="G232" s="50"/>
      <c r="H232" s="50"/>
      <c r="I232" s="50"/>
      <c r="J232" s="50"/>
      <c r="K232" s="50"/>
      <c r="L232" s="44"/>
      <c r="M232" s="44"/>
      <c r="N232" s="59"/>
      <c r="O232" s="44"/>
      <c r="P232" s="44"/>
      <c r="Q232" s="44"/>
    </row>
    <row r="233" ht="15.6" spans="1:17">
      <c r="A233" s="44"/>
      <c r="B233" s="44"/>
      <c r="C233" s="45"/>
      <c r="D233" s="60"/>
      <c r="E233" s="50"/>
      <c r="F233" s="50"/>
      <c r="G233" s="50"/>
      <c r="H233" s="50"/>
      <c r="I233" s="50"/>
      <c r="J233" s="50"/>
      <c r="K233" s="50"/>
      <c r="L233" s="44"/>
      <c r="M233" s="44"/>
      <c r="N233" s="59"/>
      <c r="O233" s="44"/>
      <c r="P233" s="44"/>
      <c r="Q233" s="44"/>
    </row>
    <row r="234" ht="15.6" spans="1:17">
      <c r="A234" s="44"/>
      <c r="B234" s="44"/>
      <c r="C234" s="45"/>
      <c r="D234" s="60"/>
      <c r="E234" s="50"/>
      <c r="F234" s="50"/>
      <c r="G234" s="50"/>
      <c r="H234" s="50"/>
      <c r="I234" s="50"/>
      <c r="J234" s="50"/>
      <c r="K234" s="50"/>
      <c r="L234" s="44"/>
      <c r="M234" s="44"/>
      <c r="N234" s="59"/>
      <c r="O234" s="44"/>
      <c r="P234" s="44"/>
      <c r="Q234" s="44"/>
    </row>
    <row r="235" ht="15.6" spans="1:17">
      <c r="A235" s="44"/>
      <c r="B235" s="44"/>
      <c r="C235" s="45"/>
      <c r="D235" s="60"/>
      <c r="E235" s="50"/>
      <c r="F235" s="50"/>
      <c r="G235" s="50"/>
      <c r="H235" s="50"/>
      <c r="I235" s="50"/>
      <c r="J235" s="50"/>
      <c r="K235" s="50"/>
      <c r="L235" s="44"/>
      <c r="M235" s="44"/>
      <c r="N235" s="59"/>
      <c r="O235" s="44"/>
      <c r="P235" s="44"/>
      <c r="Q235" s="44"/>
    </row>
    <row r="236" ht="15.6" spans="1:17">
      <c r="A236" s="44"/>
      <c r="B236" s="44"/>
      <c r="C236" s="45"/>
      <c r="D236" s="60"/>
      <c r="E236" s="50"/>
      <c r="F236" s="50"/>
      <c r="G236" s="50"/>
      <c r="H236" s="50"/>
      <c r="I236" s="50"/>
      <c r="J236" s="50"/>
      <c r="K236" s="50"/>
      <c r="L236" s="44"/>
      <c r="M236" s="44"/>
      <c r="N236" s="59"/>
      <c r="O236" s="44"/>
      <c r="P236" s="44"/>
      <c r="Q236" s="44"/>
    </row>
    <row r="237" ht="15.6" spans="1:17">
      <c r="A237" s="44"/>
      <c r="B237" s="44"/>
      <c r="C237" s="45"/>
      <c r="D237" s="60"/>
      <c r="E237" s="50"/>
      <c r="F237" s="50"/>
      <c r="G237" s="50"/>
      <c r="H237" s="50"/>
      <c r="I237" s="50"/>
      <c r="J237" s="50"/>
      <c r="K237" s="50"/>
      <c r="L237" s="44"/>
      <c r="M237" s="44"/>
      <c r="N237" s="59"/>
      <c r="O237" s="44"/>
      <c r="P237" s="44"/>
      <c r="Q237" s="44"/>
    </row>
    <row r="238" ht="15.6" spans="1:17">
      <c r="A238" s="44"/>
      <c r="B238" s="44"/>
      <c r="C238" s="45"/>
      <c r="D238" s="60"/>
      <c r="E238" s="50"/>
      <c r="F238" s="50"/>
      <c r="G238" s="50"/>
      <c r="H238" s="50"/>
      <c r="I238" s="50"/>
      <c r="J238" s="50"/>
      <c r="K238" s="50"/>
      <c r="L238" s="44"/>
      <c r="M238" s="44"/>
      <c r="N238" s="59"/>
      <c r="O238" s="44"/>
      <c r="P238" s="44"/>
      <c r="Q238" s="44"/>
    </row>
    <row r="239" ht="15.6" spans="1:17">
      <c r="A239" s="44"/>
      <c r="B239" s="44"/>
      <c r="C239" s="45"/>
      <c r="D239" s="60"/>
      <c r="E239" s="50"/>
      <c r="F239" s="50"/>
      <c r="G239" s="50"/>
      <c r="H239" s="50"/>
      <c r="I239" s="50"/>
      <c r="J239" s="50"/>
      <c r="K239" s="50"/>
      <c r="L239" s="44"/>
      <c r="M239" s="44"/>
      <c r="N239" s="59"/>
      <c r="O239" s="44"/>
      <c r="P239" s="44"/>
      <c r="Q239" s="44"/>
    </row>
    <row r="240" ht="15.6" spans="1:17">
      <c r="A240" s="44"/>
      <c r="B240" s="44"/>
      <c r="C240" s="45"/>
      <c r="D240" s="60"/>
      <c r="E240" s="50"/>
      <c r="F240" s="50"/>
      <c r="G240" s="50"/>
      <c r="H240" s="50"/>
      <c r="I240" s="50"/>
      <c r="J240" s="50"/>
      <c r="K240" s="50"/>
      <c r="L240" s="44"/>
      <c r="M240" s="44"/>
      <c r="N240" s="59"/>
      <c r="O240" s="44"/>
      <c r="P240" s="44"/>
      <c r="Q240" s="44"/>
    </row>
    <row r="241" ht="15.6" spans="1:17">
      <c r="A241" s="44"/>
      <c r="B241" s="44"/>
      <c r="C241" s="45"/>
      <c r="D241" s="60"/>
      <c r="E241" s="50"/>
      <c r="F241" s="50"/>
      <c r="G241" s="50"/>
      <c r="H241" s="50"/>
      <c r="I241" s="50"/>
      <c r="J241" s="50"/>
      <c r="K241" s="50"/>
      <c r="L241" s="44"/>
      <c r="M241" s="44"/>
      <c r="N241" s="59"/>
      <c r="O241" s="44"/>
      <c r="P241" s="44"/>
      <c r="Q241" s="44"/>
    </row>
    <row r="242" ht="15.6" spans="1:17">
      <c r="A242" s="44"/>
      <c r="B242" s="44"/>
      <c r="C242" s="45"/>
      <c r="D242" s="60"/>
      <c r="E242" s="50"/>
      <c r="F242" s="50"/>
      <c r="G242" s="50"/>
      <c r="H242" s="50"/>
      <c r="I242" s="50"/>
      <c r="J242" s="50"/>
      <c r="K242" s="50"/>
      <c r="L242" s="44"/>
      <c r="M242" s="44"/>
      <c r="N242" s="59"/>
      <c r="O242" s="44"/>
      <c r="P242" s="44"/>
      <c r="Q242" s="44"/>
    </row>
    <row r="243" ht="15.6" spans="1:17">
      <c r="A243" s="44"/>
      <c r="B243" s="44"/>
      <c r="C243" s="45"/>
      <c r="D243" s="60"/>
      <c r="E243" s="50"/>
      <c r="F243" s="50"/>
      <c r="G243" s="50"/>
      <c r="H243" s="50"/>
      <c r="I243" s="50"/>
      <c r="J243" s="50"/>
      <c r="K243" s="50"/>
      <c r="L243" s="44"/>
      <c r="M243" s="44"/>
      <c r="N243" s="59"/>
      <c r="O243" s="44"/>
      <c r="P243" s="44"/>
      <c r="Q243" s="44"/>
    </row>
    <row r="244" ht="15.6" spans="1:17">
      <c r="A244" s="44"/>
      <c r="B244" s="44"/>
      <c r="C244" s="45"/>
      <c r="D244" s="60"/>
      <c r="E244" s="50"/>
      <c r="F244" s="50"/>
      <c r="G244" s="50"/>
      <c r="H244" s="50"/>
      <c r="I244" s="50"/>
      <c r="J244" s="50"/>
      <c r="K244" s="50"/>
      <c r="L244" s="44"/>
      <c r="M244" s="44"/>
      <c r="N244" s="59"/>
      <c r="O244" s="44"/>
      <c r="P244" s="44"/>
      <c r="Q244" s="44"/>
    </row>
    <row r="245" ht="15.6" spans="1:17">
      <c r="A245" s="44"/>
      <c r="B245" s="44"/>
      <c r="C245" s="45"/>
      <c r="D245" s="60"/>
      <c r="E245" s="50"/>
      <c r="F245" s="50"/>
      <c r="G245" s="50"/>
      <c r="H245" s="50"/>
      <c r="I245" s="50"/>
      <c r="J245" s="50"/>
      <c r="K245" s="50"/>
      <c r="L245" s="44"/>
      <c r="M245" s="44"/>
      <c r="N245" s="59"/>
      <c r="O245" s="44"/>
      <c r="P245" s="44"/>
      <c r="Q245" s="44"/>
    </row>
    <row r="246" ht="15.6" spans="1:17">
      <c r="A246" s="44"/>
      <c r="B246" s="44"/>
      <c r="C246" s="45"/>
      <c r="D246" s="60"/>
      <c r="E246" s="50"/>
      <c r="F246" s="50"/>
      <c r="G246" s="50"/>
      <c r="H246" s="50"/>
      <c r="I246" s="50"/>
      <c r="J246" s="50"/>
      <c r="K246" s="50"/>
      <c r="L246" s="44"/>
      <c r="M246" s="44"/>
      <c r="N246" s="59"/>
      <c r="O246" s="44"/>
      <c r="P246" s="44"/>
      <c r="Q246" s="44"/>
    </row>
    <row r="247" ht="15.6" spans="1:17">
      <c r="A247" s="44"/>
      <c r="B247" s="44"/>
      <c r="C247" s="45"/>
      <c r="D247" s="60"/>
      <c r="E247" s="50"/>
      <c r="F247" s="50"/>
      <c r="G247" s="50"/>
      <c r="H247" s="50"/>
      <c r="I247" s="50"/>
      <c r="J247" s="50"/>
      <c r="K247" s="50"/>
      <c r="L247" s="44"/>
      <c r="M247" s="44"/>
      <c r="N247" s="59"/>
      <c r="O247" s="44"/>
      <c r="P247" s="44"/>
      <c r="Q247" s="44"/>
    </row>
    <row r="248" ht="15.6" spans="1:17">
      <c r="A248" s="44"/>
      <c r="B248" s="44"/>
      <c r="C248" s="45"/>
      <c r="D248" s="60"/>
      <c r="E248" s="50"/>
      <c r="F248" s="50"/>
      <c r="G248" s="50"/>
      <c r="H248" s="50"/>
      <c r="I248" s="50"/>
      <c r="J248" s="50"/>
      <c r="K248" s="50"/>
      <c r="L248" s="44"/>
      <c r="M248" s="44"/>
      <c r="N248" s="59"/>
      <c r="O248" s="44"/>
      <c r="P248" s="44"/>
      <c r="Q248" s="44"/>
    </row>
    <row r="249" ht="15.6" spans="1:17">
      <c r="A249" s="44"/>
      <c r="B249" s="44"/>
      <c r="C249" s="45"/>
      <c r="D249" s="60"/>
      <c r="E249" s="50"/>
      <c r="F249" s="50"/>
      <c r="G249" s="50"/>
      <c r="H249" s="50"/>
      <c r="I249" s="50"/>
      <c r="J249" s="50"/>
      <c r="K249" s="50"/>
      <c r="L249" s="44"/>
      <c r="M249" s="44"/>
      <c r="N249" s="59"/>
      <c r="O249" s="44"/>
      <c r="P249" s="44"/>
      <c r="Q249" s="44"/>
    </row>
    <row r="250" ht="15.6" spans="1:17">
      <c r="A250" s="44"/>
      <c r="B250" s="44"/>
      <c r="C250" s="45"/>
      <c r="D250" s="60"/>
      <c r="E250" s="50"/>
      <c r="F250" s="50"/>
      <c r="G250" s="50"/>
      <c r="H250" s="50"/>
      <c r="I250" s="50"/>
      <c r="J250" s="50"/>
      <c r="K250" s="50"/>
      <c r="L250" s="44"/>
      <c r="M250" s="44"/>
      <c r="N250" s="59"/>
      <c r="O250" s="44"/>
      <c r="P250" s="44"/>
      <c r="Q250" s="44"/>
    </row>
    <row r="251" ht="15.6" spans="1:17">
      <c r="A251" s="44"/>
      <c r="B251" s="44"/>
      <c r="C251" s="45"/>
      <c r="D251" s="60"/>
      <c r="E251" s="50"/>
      <c r="F251" s="50"/>
      <c r="G251" s="50"/>
      <c r="H251" s="50"/>
      <c r="I251" s="50"/>
      <c r="J251" s="50"/>
      <c r="K251" s="50"/>
      <c r="L251" s="44"/>
      <c r="M251" s="44"/>
      <c r="N251" s="59"/>
      <c r="O251" s="44"/>
      <c r="P251" s="44"/>
      <c r="Q251" s="44"/>
    </row>
    <row r="252" ht="15.6" spans="1:17">
      <c r="A252" s="44"/>
      <c r="B252" s="44"/>
      <c r="C252" s="45"/>
      <c r="D252" s="60"/>
      <c r="E252" s="50"/>
      <c r="F252" s="50"/>
      <c r="G252" s="50"/>
      <c r="H252" s="50"/>
      <c r="I252" s="50"/>
      <c r="J252" s="50"/>
      <c r="K252" s="50"/>
      <c r="L252" s="44"/>
      <c r="M252" s="44"/>
      <c r="N252" s="59"/>
      <c r="O252" s="44"/>
      <c r="P252" s="44"/>
      <c r="Q252" s="44"/>
    </row>
    <row r="253" ht="15.6" spans="1:17">
      <c r="A253" s="44"/>
      <c r="B253" s="44"/>
      <c r="C253" s="45"/>
      <c r="D253" s="60"/>
      <c r="E253" s="50"/>
      <c r="F253" s="50"/>
      <c r="G253" s="50"/>
      <c r="H253" s="50"/>
      <c r="I253" s="50"/>
      <c r="J253" s="50"/>
      <c r="K253" s="50"/>
      <c r="L253" s="44"/>
      <c r="M253" s="44"/>
      <c r="N253" s="59"/>
      <c r="O253" s="44"/>
      <c r="P253" s="44"/>
      <c r="Q253" s="44"/>
    </row>
    <row r="254" ht="15.6" spans="1:17">
      <c r="A254" s="44"/>
      <c r="B254" s="44"/>
      <c r="C254" s="45"/>
      <c r="D254" s="60"/>
      <c r="E254" s="50"/>
      <c r="F254" s="50"/>
      <c r="G254" s="50"/>
      <c r="H254" s="50"/>
      <c r="I254" s="50"/>
      <c r="J254" s="50"/>
      <c r="K254" s="50"/>
      <c r="L254" s="44"/>
      <c r="M254" s="44"/>
      <c r="N254" s="59"/>
      <c r="O254" s="44"/>
      <c r="P254" s="44"/>
      <c r="Q254" s="44"/>
    </row>
    <row r="255" ht="15.6" spans="1:17">
      <c r="A255" s="44"/>
      <c r="B255" s="44"/>
      <c r="C255" s="45"/>
      <c r="D255" s="60"/>
      <c r="E255" s="50"/>
      <c r="F255" s="50"/>
      <c r="G255" s="50"/>
      <c r="H255" s="50"/>
      <c r="I255" s="50"/>
      <c r="J255" s="50"/>
      <c r="K255" s="50"/>
      <c r="L255" s="44"/>
      <c r="M255" s="44"/>
      <c r="N255" s="59"/>
      <c r="O255" s="44"/>
      <c r="P255" s="44"/>
      <c r="Q255" s="44"/>
    </row>
    <row r="256" ht="15.6" spans="1:17">
      <c r="A256" s="44"/>
      <c r="B256" s="44"/>
      <c r="C256" s="45"/>
      <c r="D256" s="60"/>
      <c r="E256" s="50"/>
      <c r="F256" s="50"/>
      <c r="G256" s="50"/>
      <c r="H256" s="50"/>
      <c r="I256" s="50"/>
      <c r="J256" s="50"/>
      <c r="K256" s="50"/>
      <c r="L256" s="44"/>
      <c r="M256" s="44"/>
      <c r="N256" s="59"/>
      <c r="O256" s="44"/>
      <c r="P256" s="44"/>
      <c r="Q256" s="44"/>
    </row>
    <row r="257" ht="15.6" spans="1:17">
      <c r="A257" s="44"/>
      <c r="B257" s="44"/>
      <c r="C257" s="45"/>
      <c r="D257" s="60"/>
      <c r="E257" s="50"/>
      <c r="F257" s="50"/>
      <c r="G257" s="50"/>
      <c r="H257" s="50"/>
      <c r="I257" s="50"/>
      <c r="J257" s="50"/>
      <c r="K257" s="50"/>
      <c r="L257" s="44"/>
      <c r="M257" s="44"/>
      <c r="N257" s="59"/>
      <c r="O257" s="44"/>
      <c r="P257" s="44"/>
      <c r="Q257" s="44"/>
    </row>
    <row r="258" ht="15.6" spans="1:17">
      <c r="A258" s="44"/>
      <c r="B258" s="44"/>
      <c r="C258" s="45"/>
      <c r="D258" s="60"/>
      <c r="E258" s="50"/>
      <c r="F258" s="50"/>
      <c r="G258" s="50"/>
      <c r="H258" s="50"/>
      <c r="I258" s="50"/>
      <c r="J258" s="50"/>
      <c r="K258" s="50"/>
      <c r="L258" s="44"/>
      <c r="M258" s="44"/>
      <c r="N258" s="59"/>
      <c r="O258" s="44"/>
      <c r="P258" s="44"/>
      <c r="Q258" s="44"/>
    </row>
    <row r="259" ht="15.6" spans="1:17">
      <c r="A259" s="44"/>
      <c r="B259" s="44"/>
      <c r="C259" s="45"/>
      <c r="D259" s="60"/>
      <c r="E259" s="50"/>
      <c r="F259" s="50"/>
      <c r="G259" s="50"/>
      <c r="H259" s="50"/>
      <c r="I259" s="50"/>
      <c r="J259" s="50"/>
      <c r="K259" s="50"/>
      <c r="L259" s="44"/>
      <c r="M259" s="44"/>
      <c r="N259" s="59"/>
      <c r="O259" s="44"/>
      <c r="P259" s="44"/>
      <c r="Q259" s="44"/>
    </row>
    <row r="260" ht="15.6" spans="1:17">
      <c r="A260" s="44"/>
      <c r="B260" s="44"/>
      <c r="C260" s="45"/>
      <c r="D260" s="60"/>
      <c r="E260" s="50"/>
      <c r="F260" s="50"/>
      <c r="G260" s="50"/>
      <c r="H260" s="50"/>
      <c r="I260" s="50"/>
      <c r="J260" s="50"/>
      <c r="K260" s="50"/>
      <c r="L260" s="44"/>
      <c r="M260" s="44"/>
      <c r="N260" s="59"/>
      <c r="O260" s="44"/>
      <c r="P260" s="44"/>
      <c r="Q260" s="44"/>
    </row>
    <row r="261" ht="15.6" spans="1:17">
      <c r="A261" s="44"/>
      <c r="B261" s="44"/>
      <c r="C261" s="45"/>
      <c r="D261" s="60"/>
      <c r="E261" s="50"/>
      <c r="F261" s="50"/>
      <c r="G261" s="50"/>
      <c r="H261" s="50"/>
      <c r="I261" s="50"/>
      <c r="J261" s="50"/>
      <c r="K261" s="50"/>
      <c r="L261" s="44"/>
      <c r="M261" s="44"/>
      <c r="N261" s="59"/>
      <c r="O261" s="44"/>
      <c r="P261" s="44"/>
      <c r="Q261" s="44"/>
    </row>
    <row r="262" ht="15.6" spans="1:17">
      <c r="A262" s="44"/>
      <c r="B262" s="44"/>
      <c r="C262" s="45"/>
      <c r="D262" s="60"/>
      <c r="E262" s="50"/>
      <c r="F262" s="50"/>
      <c r="G262" s="50"/>
      <c r="H262" s="50"/>
      <c r="I262" s="50"/>
      <c r="J262" s="50"/>
      <c r="K262" s="50"/>
      <c r="L262" s="44"/>
      <c r="M262" s="44"/>
      <c r="N262" s="59"/>
      <c r="O262" s="44"/>
      <c r="P262" s="44"/>
      <c r="Q262" s="44"/>
    </row>
    <row r="263" ht="15.6" spans="1:17">
      <c r="A263" s="44"/>
      <c r="B263" s="44"/>
      <c r="C263" s="45"/>
      <c r="D263" s="60"/>
      <c r="E263" s="50"/>
      <c r="F263" s="50"/>
      <c r="G263" s="50"/>
      <c r="H263" s="50"/>
      <c r="I263" s="50"/>
      <c r="J263" s="50"/>
      <c r="K263" s="50"/>
      <c r="L263" s="44"/>
      <c r="M263" s="44"/>
      <c r="N263" s="59"/>
      <c r="O263" s="44"/>
      <c r="P263" s="44"/>
      <c r="Q263" s="44"/>
    </row>
    <row r="264" ht="15.6" spans="1:17">
      <c r="A264" s="44"/>
      <c r="B264" s="44"/>
      <c r="C264" s="45"/>
      <c r="D264" s="60"/>
      <c r="E264" s="50"/>
      <c r="F264" s="50"/>
      <c r="G264" s="50"/>
      <c r="H264" s="50"/>
      <c r="I264" s="50"/>
      <c r="J264" s="50"/>
      <c r="K264" s="50"/>
      <c r="L264" s="44"/>
      <c r="M264" s="44"/>
      <c r="N264" s="59"/>
      <c r="O264" s="44"/>
      <c r="P264" s="44"/>
      <c r="Q264" s="44"/>
    </row>
    <row r="265" ht="15.6" spans="1:17">
      <c r="A265" s="44"/>
      <c r="B265" s="44"/>
      <c r="C265" s="45"/>
      <c r="D265" s="60"/>
      <c r="E265" s="50"/>
      <c r="F265" s="50"/>
      <c r="G265" s="50"/>
      <c r="H265" s="50"/>
      <c r="I265" s="50"/>
      <c r="J265" s="50"/>
      <c r="K265" s="50"/>
      <c r="L265" s="44"/>
      <c r="M265" s="44"/>
      <c r="N265" s="59"/>
      <c r="O265" s="44"/>
      <c r="P265" s="44"/>
      <c r="Q265" s="44"/>
    </row>
    <row r="266" ht="15.6" spans="1:17">
      <c r="A266" s="44"/>
      <c r="B266" s="44"/>
      <c r="C266" s="45"/>
      <c r="D266" s="60"/>
      <c r="E266" s="50"/>
      <c r="F266" s="50"/>
      <c r="G266" s="50"/>
      <c r="H266" s="50"/>
      <c r="I266" s="50"/>
      <c r="J266" s="50"/>
      <c r="K266" s="50"/>
      <c r="L266" s="44"/>
      <c r="M266" s="44"/>
      <c r="N266" s="59"/>
      <c r="O266" s="44"/>
      <c r="P266" s="44"/>
      <c r="Q266" s="44"/>
    </row>
    <row r="267" ht="15.6" spans="1:17">
      <c r="A267" s="44"/>
      <c r="B267" s="44"/>
      <c r="C267" s="45"/>
      <c r="D267" s="60"/>
      <c r="E267" s="50"/>
      <c r="F267" s="50"/>
      <c r="G267" s="50"/>
      <c r="H267" s="50"/>
      <c r="I267" s="50"/>
      <c r="J267" s="50"/>
      <c r="K267" s="50"/>
      <c r="L267" s="44"/>
      <c r="M267" s="44"/>
      <c r="N267" s="59"/>
      <c r="O267" s="44"/>
      <c r="P267" s="44"/>
      <c r="Q267" s="44"/>
    </row>
    <row r="268" ht="15.6" spans="1:17">
      <c r="A268" s="44"/>
      <c r="B268" s="44"/>
      <c r="C268" s="45"/>
      <c r="D268" s="60"/>
      <c r="E268" s="50"/>
      <c r="F268" s="50"/>
      <c r="G268" s="50"/>
      <c r="H268" s="50"/>
      <c r="I268" s="50"/>
      <c r="J268" s="50"/>
      <c r="K268" s="50"/>
      <c r="L268" s="44"/>
      <c r="M268" s="44"/>
      <c r="N268" s="59"/>
      <c r="O268" s="44"/>
      <c r="P268" s="44"/>
      <c r="Q268" s="44"/>
    </row>
    <row r="269" ht="15.6" spans="1:17">
      <c r="A269" s="44"/>
      <c r="B269" s="44"/>
      <c r="C269" s="45"/>
      <c r="D269" s="60"/>
      <c r="E269" s="50"/>
      <c r="F269" s="50"/>
      <c r="G269" s="50"/>
      <c r="H269" s="50"/>
      <c r="I269" s="50"/>
      <c r="J269" s="50"/>
      <c r="K269" s="50"/>
      <c r="L269" s="44"/>
      <c r="M269" s="44"/>
      <c r="N269" s="59"/>
      <c r="O269" s="44"/>
      <c r="P269" s="44"/>
      <c r="Q269" s="44"/>
    </row>
    <row r="270" ht="15.6" spans="1:17">
      <c r="A270" s="44"/>
      <c r="B270" s="44"/>
      <c r="C270" s="45"/>
      <c r="D270" s="60"/>
      <c r="E270" s="50"/>
      <c r="F270" s="50"/>
      <c r="G270" s="50"/>
      <c r="H270" s="50"/>
      <c r="I270" s="50"/>
      <c r="J270" s="50"/>
      <c r="K270" s="50"/>
      <c r="L270" s="44"/>
      <c r="M270" s="44"/>
      <c r="N270" s="59"/>
      <c r="O270" s="44"/>
      <c r="P270" s="44"/>
      <c r="Q270" s="44"/>
    </row>
    <row r="271" ht="15.6" spans="1:17">
      <c r="A271" s="44"/>
      <c r="B271" s="44"/>
      <c r="C271" s="45"/>
      <c r="D271" s="60"/>
      <c r="E271" s="50"/>
      <c r="F271" s="50"/>
      <c r="G271" s="50"/>
      <c r="H271" s="50"/>
      <c r="I271" s="50"/>
      <c r="J271" s="50"/>
      <c r="K271" s="50"/>
      <c r="L271" s="44"/>
      <c r="M271" s="44"/>
      <c r="N271" s="59"/>
      <c r="O271" s="44"/>
      <c r="P271" s="44"/>
      <c r="Q271" s="44"/>
    </row>
    <row r="272" ht="15.6" spans="1:17">
      <c r="A272" s="44"/>
      <c r="B272" s="44"/>
      <c r="C272" s="45"/>
      <c r="D272" s="60"/>
      <c r="E272" s="50"/>
      <c r="F272" s="50"/>
      <c r="G272" s="50"/>
      <c r="H272" s="50"/>
      <c r="I272" s="50"/>
      <c r="J272" s="50"/>
      <c r="K272" s="50"/>
      <c r="L272" s="44"/>
      <c r="M272" s="44"/>
      <c r="N272" s="59"/>
      <c r="O272" s="44"/>
      <c r="P272" s="44"/>
      <c r="Q272" s="44"/>
    </row>
    <row r="273" ht="15.6" spans="1:17">
      <c r="A273" s="44"/>
      <c r="B273" s="44"/>
      <c r="C273" s="45"/>
      <c r="D273" s="60"/>
      <c r="E273" s="50"/>
      <c r="F273" s="50"/>
      <c r="G273" s="50"/>
      <c r="H273" s="50"/>
      <c r="I273" s="50"/>
      <c r="J273" s="50"/>
      <c r="K273" s="50"/>
      <c r="L273" s="44"/>
      <c r="M273" s="44"/>
      <c r="N273" s="59"/>
      <c r="O273" s="44"/>
      <c r="P273" s="44"/>
      <c r="Q273" s="44"/>
    </row>
    <row r="274" ht="15.6" spans="1:17">
      <c r="A274" s="44"/>
      <c r="B274" s="44"/>
      <c r="C274" s="45"/>
      <c r="D274" s="60"/>
      <c r="E274" s="50"/>
      <c r="F274" s="50"/>
      <c r="G274" s="50"/>
      <c r="H274" s="50"/>
      <c r="I274" s="50"/>
      <c r="J274" s="50"/>
      <c r="K274" s="50"/>
      <c r="L274" s="44"/>
      <c r="M274" s="44"/>
      <c r="N274" s="59"/>
      <c r="O274" s="44"/>
      <c r="P274" s="44"/>
      <c r="Q274" s="44"/>
    </row>
    <row r="275" ht="15.6" spans="1:17">
      <c r="A275" s="44"/>
      <c r="B275" s="44"/>
      <c r="C275" s="45"/>
      <c r="D275" s="60"/>
      <c r="E275" s="50"/>
      <c r="F275" s="50"/>
      <c r="G275" s="50"/>
      <c r="H275" s="50"/>
      <c r="I275" s="50"/>
      <c r="J275" s="50"/>
      <c r="K275" s="50"/>
      <c r="L275" s="44"/>
      <c r="M275" s="44"/>
      <c r="N275" s="59"/>
      <c r="O275" s="44"/>
      <c r="P275" s="44"/>
      <c r="Q275" s="44"/>
    </row>
    <row r="276" ht="15.6" spans="1:17">
      <c r="A276" s="44"/>
      <c r="B276" s="44"/>
      <c r="C276" s="45"/>
      <c r="D276" s="60"/>
      <c r="E276" s="50"/>
      <c r="F276" s="50"/>
      <c r="G276" s="50"/>
      <c r="H276" s="50"/>
      <c r="I276" s="50"/>
      <c r="J276" s="50"/>
      <c r="K276" s="50"/>
      <c r="L276" s="44"/>
      <c r="M276" s="44"/>
      <c r="N276" s="59"/>
      <c r="O276" s="44"/>
      <c r="P276" s="44"/>
      <c r="Q276" s="44"/>
    </row>
    <row r="277" ht="15.6" spans="1:17">
      <c r="A277" s="44"/>
      <c r="B277" s="44"/>
      <c r="C277" s="45"/>
      <c r="D277" s="60"/>
      <c r="E277" s="50"/>
      <c r="F277" s="50"/>
      <c r="G277" s="50"/>
      <c r="H277" s="50"/>
      <c r="I277" s="50"/>
      <c r="J277" s="50"/>
      <c r="K277" s="50"/>
      <c r="L277" s="44"/>
      <c r="M277" s="44"/>
      <c r="N277" s="59"/>
      <c r="O277" s="44"/>
      <c r="P277" s="44"/>
      <c r="Q277" s="44"/>
    </row>
    <row r="278" ht="15.6" spans="1:17">
      <c r="A278" s="44"/>
      <c r="B278" s="44"/>
      <c r="C278" s="45"/>
      <c r="D278" s="60"/>
      <c r="E278" s="50"/>
      <c r="F278" s="50"/>
      <c r="G278" s="50"/>
      <c r="H278" s="50"/>
      <c r="I278" s="50"/>
      <c r="J278" s="50"/>
      <c r="K278" s="50"/>
      <c r="L278" s="44"/>
      <c r="M278" s="44"/>
      <c r="N278" s="59"/>
      <c r="O278" s="44"/>
      <c r="P278" s="44"/>
      <c r="Q278" s="44"/>
    </row>
    <row r="279" ht="15.6" spans="1:17">
      <c r="A279" s="44"/>
      <c r="B279" s="44"/>
      <c r="C279" s="45"/>
      <c r="D279" s="60"/>
      <c r="E279" s="50"/>
      <c r="F279" s="50"/>
      <c r="G279" s="50"/>
      <c r="H279" s="50"/>
      <c r="I279" s="50"/>
      <c r="J279" s="50"/>
      <c r="K279" s="50"/>
      <c r="L279" s="44"/>
      <c r="M279" s="44"/>
      <c r="N279" s="59"/>
      <c r="O279" s="44"/>
      <c r="P279" s="44"/>
      <c r="Q279" s="44"/>
    </row>
    <row r="280" ht="15.6" spans="1:17">
      <c r="A280" s="44"/>
      <c r="B280" s="44"/>
      <c r="C280" s="45"/>
      <c r="D280" s="60"/>
      <c r="E280" s="50"/>
      <c r="F280" s="50"/>
      <c r="G280" s="50"/>
      <c r="H280" s="50"/>
      <c r="I280" s="50"/>
      <c r="J280" s="50"/>
      <c r="K280" s="50"/>
      <c r="L280" s="44"/>
      <c r="M280" s="44"/>
      <c r="N280" s="59"/>
      <c r="O280" s="44"/>
      <c r="P280" s="44"/>
      <c r="Q280" s="44"/>
    </row>
    <row r="281" ht="15.6" spans="1:17">
      <c r="A281" s="44"/>
      <c r="B281" s="44"/>
      <c r="C281" s="45"/>
      <c r="D281" s="60"/>
      <c r="E281" s="50"/>
      <c r="F281" s="50"/>
      <c r="G281" s="50"/>
      <c r="H281" s="50"/>
      <c r="I281" s="50"/>
      <c r="J281" s="50"/>
      <c r="K281" s="50"/>
      <c r="L281" s="44"/>
      <c r="M281" s="44"/>
      <c r="N281" s="59"/>
      <c r="O281" s="44"/>
      <c r="P281" s="44"/>
      <c r="Q281" s="44"/>
    </row>
    <row r="282" ht="15.6" spans="1:17">
      <c r="A282" s="44"/>
      <c r="B282" s="44"/>
      <c r="C282" s="45"/>
      <c r="D282" s="60"/>
      <c r="E282" s="50"/>
      <c r="F282" s="50"/>
      <c r="G282" s="50"/>
      <c r="H282" s="50"/>
      <c r="I282" s="50"/>
      <c r="J282" s="50"/>
      <c r="K282" s="50"/>
      <c r="L282" s="44"/>
      <c r="M282" s="44"/>
      <c r="N282" s="59"/>
      <c r="O282" s="44"/>
      <c r="P282" s="44"/>
      <c r="Q282" s="44"/>
    </row>
    <row r="283" ht="15.6" spans="1:17">
      <c r="A283" s="44"/>
      <c r="B283" s="44"/>
      <c r="C283" s="45"/>
      <c r="D283" s="60"/>
      <c r="E283" s="50"/>
      <c r="F283" s="50"/>
      <c r="G283" s="50"/>
      <c r="H283" s="50"/>
      <c r="I283" s="50"/>
      <c r="J283" s="50"/>
      <c r="K283" s="50"/>
      <c r="L283" s="44"/>
      <c r="M283" s="44"/>
      <c r="N283" s="59"/>
      <c r="O283" s="44"/>
      <c r="P283" s="44"/>
      <c r="Q283" s="44"/>
    </row>
    <row r="284" ht="15.6" spans="1:17">
      <c r="A284" s="44"/>
      <c r="B284" s="44"/>
      <c r="C284" s="45"/>
      <c r="D284" s="60"/>
      <c r="E284" s="50"/>
      <c r="F284" s="50"/>
      <c r="G284" s="50"/>
      <c r="H284" s="50"/>
      <c r="I284" s="50"/>
      <c r="J284" s="50"/>
      <c r="K284" s="50"/>
      <c r="L284" s="44"/>
      <c r="M284" s="44"/>
      <c r="N284" s="59"/>
      <c r="O284" s="44"/>
      <c r="P284" s="44"/>
      <c r="Q284" s="44"/>
    </row>
    <row r="285" ht="15.6" spans="1:17">
      <c r="A285" s="44"/>
      <c r="B285" s="44"/>
      <c r="C285" s="45"/>
      <c r="D285" s="60"/>
      <c r="E285" s="50"/>
      <c r="F285" s="50"/>
      <c r="G285" s="50"/>
      <c r="H285" s="50"/>
      <c r="I285" s="50"/>
      <c r="J285" s="50"/>
      <c r="K285" s="50"/>
      <c r="L285" s="44"/>
      <c r="M285" s="44"/>
      <c r="N285" s="59"/>
      <c r="O285" s="44"/>
      <c r="P285" s="44"/>
      <c r="Q285" s="44"/>
    </row>
    <row r="286" ht="15.6" spans="1:17">
      <c r="A286" s="44"/>
      <c r="B286" s="44"/>
      <c r="C286" s="45"/>
      <c r="D286" s="60"/>
      <c r="E286" s="50"/>
      <c r="F286" s="50"/>
      <c r="G286" s="50"/>
      <c r="H286" s="50"/>
      <c r="I286" s="50"/>
      <c r="J286" s="50"/>
      <c r="K286" s="50"/>
      <c r="L286" s="44"/>
      <c r="M286" s="44"/>
      <c r="N286" s="59"/>
      <c r="O286" s="44"/>
      <c r="P286" s="44"/>
      <c r="Q286" s="44"/>
    </row>
    <row r="287" ht="15.6" spans="1:17">
      <c r="A287" s="44"/>
      <c r="B287" s="44"/>
      <c r="C287" s="45"/>
      <c r="D287" s="60"/>
      <c r="E287" s="50"/>
      <c r="F287" s="50"/>
      <c r="G287" s="50"/>
      <c r="H287" s="50"/>
      <c r="I287" s="50"/>
      <c r="J287" s="50"/>
      <c r="K287" s="50"/>
      <c r="L287" s="44"/>
      <c r="M287" s="44"/>
      <c r="N287" s="59"/>
      <c r="O287" s="44"/>
      <c r="P287" s="44"/>
      <c r="Q287" s="44"/>
    </row>
    <row r="288" ht="15.6" spans="1:17">
      <c r="A288" s="44"/>
      <c r="B288" s="44"/>
      <c r="C288" s="45"/>
      <c r="D288" s="60"/>
      <c r="E288" s="50"/>
      <c r="F288" s="50"/>
      <c r="G288" s="50"/>
      <c r="H288" s="50"/>
      <c r="I288" s="50"/>
      <c r="J288" s="50"/>
      <c r="K288" s="50"/>
      <c r="L288" s="44"/>
      <c r="M288" s="44"/>
      <c r="N288" s="59"/>
      <c r="O288" s="44"/>
      <c r="P288" s="44"/>
      <c r="Q288" s="44"/>
    </row>
    <row r="289" ht="15.6" spans="1:17">
      <c r="A289" s="44"/>
      <c r="B289" s="44"/>
      <c r="C289" s="45"/>
      <c r="D289" s="60"/>
      <c r="E289" s="50"/>
      <c r="F289" s="50"/>
      <c r="G289" s="50"/>
      <c r="H289" s="50"/>
      <c r="I289" s="50"/>
      <c r="J289" s="50"/>
      <c r="K289" s="50"/>
      <c r="L289" s="44"/>
      <c r="M289" s="44"/>
      <c r="N289" s="59"/>
      <c r="O289" s="44"/>
      <c r="P289" s="44"/>
      <c r="Q289" s="44"/>
    </row>
    <row r="290" ht="15.6" spans="1:17">
      <c r="A290" s="44"/>
      <c r="B290" s="44"/>
      <c r="C290" s="45"/>
      <c r="D290" s="60"/>
      <c r="E290" s="50"/>
      <c r="F290" s="50"/>
      <c r="G290" s="50"/>
      <c r="H290" s="50"/>
      <c r="I290" s="50"/>
      <c r="J290" s="50"/>
      <c r="K290" s="50"/>
      <c r="L290" s="44"/>
      <c r="M290" s="44"/>
      <c r="N290" s="59"/>
      <c r="O290" s="44"/>
      <c r="P290" s="44"/>
      <c r="Q290" s="44"/>
    </row>
    <row r="291" ht="15.6" spans="1:17">
      <c r="A291" s="44"/>
      <c r="B291" s="44"/>
      <c r="C291" s="45"/>
      <c r="D291" s="60"/>
      <c r="E291" s="50"/>
      <c r="F291" s="50"/>
      <c r="G291" s="50"/>
      <c r="H291" s="50"/>
      <c r="I291" s="50"/>
      <c r="J291" s="50"/>
      <c r="K291" s="50"/>
      <c r="L291" s="44"/>
      <c r="M291" s="44"/>
      <c r="N291" s="59"/>
      <c r="O291" s="44"/>
      <c r="P291" s="44"/>
      <c r="Q291" s="44"/>
    </row>
    <row r="292" ht="15.6" spans="1:17">
      <c r="A292" s="44"/>
      <c r="B292" s="44"/>
      <c r="C292" s="45"/>
      <c r="D292" s="60"/>
      <c r="E292" s="50"/>
      <c r="F292" s="50"/>
      <c r="G292" s="50"/>
      <c r="H292" s="50"/>
      <c r="I292" s="50"/>
      <c r="J292" s="50"/>
      <c r="K292" s="50"/>
      <c r="L292" s="44"/>
      <c r="M292" s="44"/>
      <c r="N292" s="59"/>
      <c r="O292" s="44"/>
      <c r="P292" s="44"/>
      <c r="Q292" s="44"/>
    </row>
    <row r="293" ht="15.6" spans="1:17">
      <c r="A293" s="44"/>
      <c r="B293" s="44"/>
      <c r="C293" s="45"/>
      <c r="D293" s="60"/>
      <c r="E293" s="50"/>
      <c r="F293" s="50"/>
      <c r="G293" s="50"/>
      <c r="H293" s="50"/>
      <c r="I293" s="50"/>
      <c r="J293" s="50"/>
      <c r="K293" s="50"/>
      <c r="L293" s="44"/>
      <c r="M293" s="44"/>
      <c r="N293" s="59"/>
      <c r="O293" s="44"/>
      <c r="P293" s="44"/>
      <c r="Q293" s="44"/>
    </row>
    <row r="294" ht="15.6" spans="1:17">
      <c r="A294" s="44"/>
      <c r="B294" s="44"/>
      <c r="C294" s="45"/>
      <c r="D294" s="60"/>
      <c r="E294" s="50"/>
      <c r="F294" s="50"/>
      <c r="G294" s="50"/>
      <c r="H294" s="50"/>
      <c r="I294" s="50"/>
      <c r="J294" s="50"/>
      <c r="K294" s="50"/>
      <c r="L294" s="44"/>
      <c r="M294" s="44"/>
      <c r="N294" s="59"/>
      <c r="O294" s="44"/>
      <c r="P294" s="44"/>
      <c r="Q294" s="44"/>
    </row>
    <row r="295" ht="15.6" spans="1:17">
      <c r="A295" s="44"/>
      <c r="B295" s="44"/>
      <c r="C295" s="45"/>
      <c r="D295" s="60"/>
      <c r="E295" s="50"/>
      <c r="F295" s="50"/>
      <c r="G295" s="50"/>
      <c r="H295" s="50"/>
      <c r="I295" s="50"/>
      <c r="J295" s="50"/>
      <c r="K295" s="50"/>
      <c r="L295" s="44"/>
      <c r="M295" s="44"/>
      <c r="N295" s="59"/>
      <c r="O295" s="44"/>
      <c r="P295" s="44"/>
      <c r="Q295" s="44"/>
    </row>
    <row r="296" ht="15.6" spans="1:17">
      <c r="A296" s="44"/>
      <c r="B296" s="44"/>
      <c r="C296" s="45"/>
      <c r="D296" s="60"/>
      <c r="E296" s="50"/>
      <c r="F296" s="50"/>
      <c r="G296" s="50"/>
      <c r="H296" s="50"/>
      <c r="I296" s="50"/>
      <c r="J296" s="50"/>
      <c r="K296" s="50"/>
      <c r="L296" s="44"/>
      <c r="M296" s="44"/>
      <c r="N296" s="59"/>
      <c r="O296" s="44"/>
      <c r="P296" s="44"/>
      <c r="Q296" s="44"/>
    </row>
    <row r="297" ht="15.6" spans="1:17">
      <c r="A297" s="44"/>
      <c r="B297" s="44"/>
      <c r="C297" s="45"/>
      <c r="D297" s="60"/>
      <c r="E297" s="50"/>
      <c r="F297" s="50"/>
      <c r="G297" s="50"/>
      <c r="H297" s="50"/>
      <c r="I297" s="50"/>
      <c r="J297" s="50"/>
      <c r="K297" s="50"/>
      <c r="L297" s="44"/>
      <c r="M297" s="44"/>
      <c r="N297" s="59"/>
      <c r="O297" s="44"/>
      <c r="P297" s="44"/>
      <c r="Q297" s="44"/>
    </row>
    <row r="298" ht="15.6" spans="1:17">
      <c r="A298" s="44"/>
      <c r="B298" s="44"/>
      <c r="C298" s="45"/>
      <c r="D298" s="60"/>
      <c r="E298" s="50"/>
      <c r="F298" s="50"/>
      <c r="G298" s="50"/>
      <c r="H298" s="50"/>
      <c r="I298" s="50"/>
      <c r="J298" s="50"/>
      <c r="K298" s="50"/>
      <c r="L298" s="44"/>
      <c r="M298" s="44"/>
      <c r="N298" s="59"/>
      <c r="O298" s="44"/>
      <c r="P298" s="44"/>
      <c r="Q298" s="44"/>
    </row>
    <row r="299" ht="15.6" spans="1:17">
      <c r="A299" s="44"/>
      <c r="B299" s="44"/>
      <c r="C299" s="45"/>
      <c r="D299" s="60"/>
      <c r="E299" s="50"/>
      <c r="F299" s="50"/>
      <c r="G299" s="50"/>
      <c r="H299" s="50"/>
      <c r="I299" s="50"/>
      <c r="J299" s="50"/>
      <c r="K299" s="50"/>
      <c r="L299" s="44"/>
      <c r="M299" s="44"/>
      <c r="N299" s="59"/>
      <c r="O299" s="44"/>
      <c r="P299" s="44"/>
      <c r="Q299" s="44"/>
    </row>
    <row r="300" ht="15.6" spans="1:17">
      <c r="A300" s="44"/>
      <c r="B300" s="44"/>
      <c r="C300" s="45"/>
      <c r="D300" s="60"/>
      <c r="E300" s="50"/>
      <c r="F300" s="50"/>
      <c r="G300" s="50"/>
      <c r="H300" s="50"/>
      <c r="I300" s="50"/>
      <c r="J300" s="50"/>
      <c r="K300" s="50"/>
      <c r="L300" s="44"/>
      <c r="M300" s="44"/>
      <c r="N300" s="59"/>
      <c r="O300" s="44"/>
      <c r="P300" s="44"/>
      <c r="Q300" s="44"/>
    </row>
    <row r="301" ht="15.6" spans="1:17">
      <c r="A301" s="44"/>
      <c r="B301" s="44"/>
      <c r="C301" s="45"/>
      <c r="D301" s="60"/>
      <c r="E301" s="50"/>
      <c r="F301" s="50"/>
      <c r="G301" s="50"/>
      <c r="H301" s="50"/>
      <c r="I301" s="50"/>
      <c r="J301" s="50"/>
      <c r="K301" s="50"/>
      <c r="L301" s="44"/>
      <c r="M301" s="44"/>
      <c r="N301" s="59"/>
      <c r="O301" s="44"/>
      <c r="P301" s="44"/>
      <c r="Q301" s="44"/>
    </row>
    <row r="302" ht="15.6" spans="1:17">
      <c r="A302" s="44"/>
      <c r="B302" s="44"/>
      <c r="C302" s="45"/>
      <c r="D302" s="60"/>
      <c r="E302" s="50"/>
      <c r="F302" s="50"/>
      <c r="G302" s="50"/>
      <c r="H302" s="50"/>
      <c r="I302" s="50"/>
      <c r="J302" s="50"/>
      <c r="K302" s="50"/>
      <c r="L302" s="44"/>
      <c r="M302" s="44"/>
      <c r="N302" s="59"/>
      <c r="O302" s="44"/>
      <c r="P302" s="44"/>
      <c r="Q302" s="44"/>
    </row>
    <row r="303" ht="15.6" spans="1:17">
      <c r="A303" s="44"/>
      <c r="B303" s="44"/>
      <c r="C303" s="45"/>
      <c r="D303" s="60"/>
      <c r="E303" s="50"/>
      <c r="F303" s="50"/>
      <c r="G303" s="50"/>
      <c r="H303" s="50"/>
      <c r="I303" s="50"/>
      <c r="J303" s="50"/>
      <c r="K303" s="50"/>
      <c r="L303" s="44"/>
      <c r="M303" s="44"/>
      <c r="N303" s="59"/>
      <c r="O303" s="44"/>
      <c r="P303" s="44"/>
      <c r="Q303" s="44"/>
    </row>
    <row r="304" ht="15.6" spans="1:17">
      <c r="A304" s="44"/>
      <c r="B304" s="44"/>
      <c r="C304" s="45"/>
      <c r="D304" s="60"/>
      <c r="E304" s="50"/>
      <c r="F304" s="50"/>
      <c r="G304" s="50"/>
      <c r="H304" s="50"/>
      <c r="I304" s="50"/>
      <c r="J304" s="50"/>
      <c r="K304" s="50"/>
      <c r="L304" s="44"/>
      <c r="M304" s="44"/>
      <c r="N304" s="59"/>
      <c r="O304" s="44"/>
      <c r="P304" s="44"/>
      <c r="Q304" s="44"/>
    </row>
    <row r="305" ht="15.6" spans="1:17">
      <c r="A305" s="44"/>
      <c r="B305" s="44"/>
      <c r="C305" s="45"/>
      <c r="D305" s="60"/>
      <c r="E305" s="50"/>
      <c r="F305" s="50"/>
      <c r="G305" s="50"/>
      <c r="H305" s="50"/>
      <c r="I305" s="50"/>
      <c r="J305" s="50"/>
      <c r="K305" s="50"/>
      <c r="L305" s="44"/>
      <c r="M305" s="44"/>
      <c r="N305" s="59"/>
      <c r="O305" s="44"/>
      <c r="P305" s="44"/>
      <c r="Q305" s="44"/>
    </row>
    <row r="306" ht="15.6" spans="1:17">
      <c r="A306" s="44"/>
      <c r="B306" s="44"/>
      <c r="C306" s="45"/>
      <c r="D306" s="60"/>
      <c r="E306" s="50"/>
      <c r="F306" s="50"/>
      <c r="G306" s="50"/>
      <c r="H306" s="50"/>
      <c r="I306" s="50"/>
      <c r="J306" s="50"/>
      <c r="K306" s="50"/>
      <c r="L306" s="44"/>
      <c r="M306" s="44"/>
      <c r="N306" s="59"/>
      <c r="O306" s="44"/>
      <c r="P306" s="44"/>
      <c r="Q306" s="44"/>
    </row>
    <row r="307" ht="15.6" spans="1:17">
      <c r="A307" s="44"/>
      <c r="B307" s="44"/>
      <c r="C307" s="45"/>
      <c r="D307" s="60"/>
      <c r="E307" s="50"/>
      <c r="F307" s="50"/>
      <c r="G307" s="50"/>
      <c r="H307" s="50"/>
      <c r="I307" s="50"/>
      <c r="J307" s="50"/>
      <c r="K307" s="50"/>
      <c r="L307" s="44"/>
      <c r="M307" s="44"/>
      <c r="N307" s="59"/>
      <c r="O307" s="44"/>
      <c r="P307" s="44"/>
      <c r="Q307" s="44"/>
    </row>
    <row r="308" ht="15.6" spans="1:17">
      <c r="A308" s="44"/>
      <c r="B308" s="44"/>
      <c r="C308" s="45"/>
      <c r="D308" s="60"/>
      <c r="E308" s="50"/>
      <c r="F308" s="50"/>
      <c r="G308" s="50"/>
      <c r="H308" s="50"/>
      <c r="I308" s="50"/>
      <c r="J308" s="50"/>
      <c r="K308" s="50"/>
      <c r="L308" s="44"/>
      <c r="M308" s="44"/>
      <c r="N308" s="59"/>
      <c r="O308" s="44"/>
      <c r="P308" s="44"/>
      <c r="Q308" s="44"/>
    </row>
    <row r="309" ht="15.6" spans="1:17">
      <c r="A309" s="44"/>
      <c r="B309" s="44"/>
      <c r="C309" s="45"/>
      <c r="D309" s="60"/>
      <c r="E309" s="50"/>
      <c r="F309" s="50"/>
      <c r="G309" s="50"/>
      <c r="H309" s="50"/>
      <c r="I309" s="50"/>
      <c r="J309" s="50"/>
      <c r="K309" s="50"/>
      <c r="L309" s="44"/>
      <c r="M309" s="44"/>
      <c r="N309" s="59"/>
      <c r="O309" s="44"/>
      <c r="P309" s="44"/>
      <c r="Q309" s="44"/>
    </row>
    <row r="310" ht="15.6" spans="1:17">
      <c r="A310" s="44"/>
      <c r="B310" s="44"/>
      <c r="C310" s="45"/>
      <c r="D310" s="60"/>
      <c r="E310" s="50"/>
      <c r="F310" s="50"/>
      <c r="G310" s="50"/>
      <c r="H310" s="50"/>
      <c r="I310" s="50"/>
      <c r="J310" s="50"/>
      <c r="K310" s="50"/>
      <c r="L310" s="44"/>
      <c r="M310" s="44"/>
      <c r="N310" s="59"/>
      <c r="O310" s="44"/>
      <c r="P310" s="44"/>
      <c r="Q310" s="44"/>
    </row>
    <row r="311" ht="15.6" spans="1:17">
      <c r="A311" s="44"/>
      <c r="B311" s="44"/>
      <c r="C311" s="45"/>
      <c r="D311" s="60"/>
      <c r="E311" s="50"/>
      <c r="F311" s="50"/>
      <c r="G311" s="50"/>
      <c r="H311" s="50"/>
      <c r="I311" s="50"/>
      <c r="J311" s="50"/>
      <c r="K311" s="50"/>
      <c r="L311" s="44"/>
      <c r="M311" s="44"/>
      <c r="N311" s="59"/>
      <c r="O311" s="44"/>
      <c r="P311" s="44"/>
      <c r="Q311" s="44"/>
    </row>
    <row r="312" ht="15.6" spans="1:17">
      <c r="A312" s="44"/>
      <c r="B312" s="44"/>
      <c r="C312" s="45"/>
      <c r="D312" s="60"/>
      <c r="E312" s="50"/>
      <c r="F312" s="50"/>
      <c r="G312" s="50"/>
      <c r="H312" s="50"/>
      <c r="I312" s="50"/>
      <c r="J312" s="50"/>
      <c r="K312" s="50"/>
      <c r="L312" s="44"/>
      <c r="M312" s="44"/>
      <c r="N312" s="59"/>
      <c r="O312" s="44"/>
      <c r="P312" s="44"/>
      <c r="Q312" s="44"/>
    </row>
    <row r="313" ht="15.6" spans="1:17">
      <c r="A313" s="44"/>
      <c r="B313" s="44"/>
      <c r="C313" s="45"/>
      <c r="D313" s="60"/>
      <c r="E313" s="50"/>
      <c r="F313" s="50"/>
      <c r="G313" s="50"/>
      <c r="H313" s="50"/>
      <c r="I313" s="50"/>
      <c r="J313" s="50"/>
      <c r="K313" s="50"/>
      <c r="L313" s="44"/>
      <c r="M313" s="44"/>
      <c r="N313" s="59"/>
      <c r="O313" s="44"/>
      <c r="P313" s="44"/>
      <c r="Q313" s="44"/>
    </row>
    <row r="314" ht="15.6" spans="1:17">
      <c r="A314" s="44"/>
      <c r="B314" s="44"/>
      <c r="C314" s="45"/>
      <c r="D314" s="60"/>
      <c r="E314" s="50"/>
      <c r="F314" s="50"/>
      <c r="G314" s="50"/>
      <c r="H314" s="50"/>
      <c r="I314" s="50"/>
      <c r="J314" s="50"/>
      <c r="K314" s="50"/>
      <c r="L314" s="44"/>
      <c r="M314" s="44"/>
      <c r="N314" s="59"/>
      <c r="O314" s="44"/>
      <c r="P314" s="44"/>
      <c r="Q314" s="44"/>
    </row>
    <row r="315" ht="15.6" spans="1:17">
      <c r="A315" s="44"/>
      <c r="B315" s="44"/>
      <c r="C315" s="45"/>
      <c r="D315" s="60"/>
      <c r="E315" s="50"/>
      <c r="F315" s="50"/>
      <c r="G315" s="50"/>
      <c r="H315" s="50"/>
      <c r="I315" s="50"/>
      <c r="J315" s="50"/>
      <c r="K315" s="50"/>
      <c r="L315" s="44"/>
      <c r="M315" s="44"/>
      <c r="N315" s="59"/>
      <c r="O315" s="44"/>
      <c r="P315" s="44"/>
      <c r="Q315" s="44"/>
    </row>
    <row r="316" ht="15.6" spans="1:17">
      <c r="A316" s="44"/>
      <c r="B316" s="44"/>
      <c r="C316" s="45"/>
      <c r="D316" s="60"/>
      <c r="E316" s="50"/>
      <c r="F316" s="50"/>
      <c r="G316" s="50"/>
      <c r="H316" s="50"/>
      <c r="I316" s="50"/>
      <c r="J316" s="50"/>
      <c r="K316" s="50"/>
      <c r="L316" s="44"/>
      <c r="M316" s="44"/>
      <c r="N316" s="59"/>
      <c r="O316" s="44"/>
      <c r="P316" s="44"/>
      <c r="Q316" s="44"/>
    </row>
  </sheetData>
  <mergeCells count="8">
    <mergeCell ref="E1:K1"/>
    <mergeCell ref="O1:Q1"/>
    <mergeCell ref="E2:K2"/>
    <mergeCell ref="O2:Q2"/>
    <mergeCell ref="E3:K3"/>
    <mergeCell ref="O3:Q3"/>
    <mergeCell ref="E4:K4"/>
    <mergeCell ref="O4:Q4"/>
  </mergeCells>
  <pageMargins left="0.75" right="0.75" top="1" bottom="1" header="0.5" footer="0.5"/>
  <headerFooter/>
  <legacyDrawing r:id="rId2"/>
  <picture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E4:AK51"/>
  <sheetViews>
    <sheetView showGridLines="0" workbookViewId="0">
      <selection activeCell="A1" sqref="A1"/>
    </sheetView>
  </sheetViews>
  <sheetFormatPr defaultColWidth="14" defaultRowHeight="15.2"/>
  <cols>
    <col min="6" max="6" width="15" customWidth="1"/>
    <col min="7" max="8" width="18" customWidth="1"/>
    <col min="15" max="15" width="15" customWidth="1"/>
    <col min="19" max="19" width="15" customWidth="1"/>
  </cols>
  <sheetData>
    <row r="4" spans="11:14">
      <c r="K4" s="23"/>
      <c r="L4" s="23"/>
      <c r="M4" s="23"/>
      <c r="N4" s="23"/>
    </row>
    <row r="7" spans="5:25">
      <c r="E7" s="23" t="s">
        <v>1935</v>
      </c>
      <c r="F7" s="32" t="str">
        <f>_xlfn.TEXTJOIN("|",TRUE,G7:AE7)</f>
        <v>10035|10036|10037|10039</v>
      </c>
      <c r="G7">
        <v>10035</v>
      </c>
      <c r="H7">
        <v>10036</v>
      </c>
      <c r="I7">
        <v>10037</v>
      </c>
      <c r="J7">
        <v>10039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5:25">
      <c r="E8" s="23" t="s">
        <v>1936</v>
      </c>
      <c r="F8" s="32" t="str">
        <f>_xlfn.TEXTJOIN("|",TRUE,G8:AE8)</f>
        <v>10016|10028|10051|10061|10068|10069|10075|10078|10079</v>
      </c>
      <c r="G8">
        <v>10016</v>
      </c>
      <c r="H8">
        <v>10028</v>
      </c>
      <c r="I8">
        <v>10051</v>
      </c>
      <c r="J8">
        <v>10061</v>
      </c>
      <c r="K8">
        <v>10068</v>
      </c>
      <c r="L8">
        <v>10069</v>
      </c>
      <c r="M8">
        <v>10075</v>
      </c>
      <c r="N8">
        <v>10078</v>
      </c>
      <c r="O8">
        <v>10079</v>
      </c>
      <c r="P8" s="9"/>
      <c r="Q8" s="9"/>
      <c r="R8" s="9"/>
      <c r="S8" s="9"/>
      <c r="T8" s="9"/>
      <c r="U8" s="9"/>
      <c r="V8" s="9"/>
      <c r="W8" s="9"/>
      <c r="X8" s="9"/>
      <c r="Y8" s="9"/>
    </row>
    <row r="9" spans="5:37">
      <c r="E9" s="23" t="s">
        <v>1937</v>
      </c>
      <c r="F9" s="32" t="str">
        <f>_xlfn.TEXTJOIN("|",TRUE,G9:AE9)</f>
        <v>10010|10011|10012|10013|10014|10015|10018|10019|10020|10021|10024|10025|10026|10030|10031|10033|10042|10043|10044|10050|10060|10063|10064|10065|10066</v>
      </c>
      <c r="G9">
        <v>10010</v>
      </c>
      <c r="H9">
        <v>10011</v>
      </c>
      <c r="I9">
        <v>10012</v>
      </c>
      <c r="J9">
        <v>10013</v>
      </c>
      <c r="K9">
        <v>10014</v>
      </c>
      <c r="L9">
        <v>10015</v>
      </c>
      <c r="M9">
        <v>10018</v>
      </c>
      <c r="N9">
        <v>10019</v>
      </c>
      <c r="O9">
        <v>10020</v>
      </c>
      <c r="P9">
        <v>10021</v>
      </c>
      <c r="Q9">
        <v>10024</v>
      </c>
      <c r="R9">
        <v>10025</v>
      </c>
      <c r="S9">
        <v>10026</v>
      </c>
      <c r="T9">
        <v>10030</v>
      </c>
      <c r="U9">
        <v>10031</v>
      </c>
      <c r="V9">
        <v>10033</v>
      </c>
      <c r="W9">
        <v>10042</v>
      </c>
      <c r="X9">
        <v>10043</v>
      </c>
      <c r="Y9">
        <v>10044</v>
      </c>
      <c r="Z9">
        <v>10050</v>
      </c>
      <c r="AA9">
        <v>10060</v>
      </c>
      <c r="AB9">
        <v>10063</v>
      </c>
      <c r="AC9">
        <v>10064</v>
      </c>
      <c r="AD9">
        <v>10065</v>
      </c>
      <c r="AE9">
        <v>10066</v>
      </c>
      <c r="AF9">
        <v>10071</v>
      </c>
      <c r="AG9">
        <v>10072</v>
      </c>
      <c r="AH9">
        <v>10073</v>
      </c>
      <c r="AI9">
        <v>10076</v>
      </c>
      <c r="AJ9">
        <v>10077</v>
      </c>
      <c r="AK9">
        <v>10080</v>
      </c>
    </row>
    <row r="10" spans="5:25">
      <c r="E10" s="23" t="s">
        <v>1938</v>
      </c>
      <c r="F10" s="32" t="str">
        <f>_xlfn.TEXTJOIN("|",TRUE,G10:AE10)</f>
        <v>10017|10023|10029|10034|10045|10046|10059|10062|10067|10070</v>
      </c>
      <c r="G10">
        <v>10017</v>
      </c>
      <c r="H10">
        <v>10023</v>
      </c>
      <c r="I10">
        <v>10029</v>
      </c>
      <c r="J10">
        <v>10034</v>
      </c>
      <c r="K10">
        <v>10045</v>
      </c>
      <c r="L10">
        <v>10046</v>
      </c>
      <c r="M10">
        <v>10059</v>
      </c>
      <c r="N10">
        <v>10062</v>
      </c>
      <c r="O10">
        <v>10067</v>
      </c>
      <c r="P10">
        <v>10070</v>
      </c>
      <c r="Q10" s="9"/>
      <c r="R10" s="9"/>
      <c r="S10" s="9"/>
      <c r="T10" s="9"/>
      <c r="U10" s="9"/>
      <c r="V10" s="9"/>
      <c r="W10" s="9"/>
      <c r="X10" s="9"/>
      <c r="Y10" s="9"/>
    </row>
    <row r="14" spans="7:8">
      <c r="G14" s="23"/>
      <c r="H14" s="23"/>
    </row>
    <row r="17" spans="6:8">
      <c r="F17" s="33"/>
      <c r="H17" s="33"/>
    </row>
    <row r="18" spans="8:8">
      <c r="H18" s="23"/>
    </row>
    <row r="19" spans="8:8">
      <c r="H19" s="23"/>
    </row>
    <row r="20" spans="8:19">
      <c r="H20" s="23"/>
      <c r="S20" s="23"/>
    </row>
    <row r="21" spans="7:19">
      <c r="G21">
        <v>10035</v>
      </c>
      <c r="H21" s="23"/>
      <c r="I21">
        <v>10016</v>
      </c>
      <c r="L21">
        <v>10010</v>
      </c>
      <c r="O21">
        <v>10017</v>
      </c>
      <c r="S21" s="23"/>
    </row>
    <row r="22" spans="7:19">
      <c r="G22">
        <v>10036</v>
      </c>
      <c r="H22" s="23"/>
      <c r="I22">
        <v>10028</v>
      </c>
      <c r="L22">
        <v>10011</v>
      </c>
      <c r="O22">
        <v>10023</v>
      </c>
      <c r="S22" s="23"/>
    </row>
    <row r="23" spans="7:19">
      <c r="G23">
        <v>10037</v>
      </c>
      <c r="H23" s="23"/>
      <c r="I23">
        <v>10051</v>
      </c>
      <c r="L23">
        <v>10012</v>
      </c>
      <c r="O23">
        <v>10029</v>
      </c>
      <c r="S23" s="23"/>
    </row>
    <row r="24" spans="7:19">
      <c r="G24">
        <v>10039</v>
      </c>
      <c r="H24" s="23"/>
      <c r="I24">
        <v>10061</v>
      </c>
      <c r="L24">
        <v>10013</v>
      </c>
      <c r="O24">
        <v>10034</v>
      </c>
      <c r="S24" s="23"/>
    </row>
    <row r="25" spans="8:19">
      <c r="H25" s="23"/>
      <c r="I25">
        <v>10068</v>
      </c>
      <c r="L25">
        <v>10014</v>
      </c>
      <c r="O25">
        <v>10045</v>
      </c>
      <c r="S25" s="23"/>
    </row>
    <row r="26" spans="8:19">
      <c r="H26" s="23"/>
      <c r="I26">
        <v>10069</v>
      </c>
      <c r="L26">
        <v>10015</v>
      </c>
      <c r="O26">
        <v>10046</v>
      </c>
      <c r="S26" s="23"/>
    </row>
    <row r="27" spans="8:15">
      <c r="H27" s="23"/>
      <c r="I27">
        <v>10075</v>
      </c>
      <c r="L27">
        <v>10018</v>
      </c>
      <c r="O27">
        <v>10059</v>
      </c>
    </row>
    <row r="28" spans="8:15">
      <c r="H28" s="33"/>
      <c r="I28">
        <v>10078</v>
      </c>
      <c r="L28">
        <v>10019</v>
      </c>
      <c r="O28">
        <v>10062</v>
      </c>
    </row>
    <row r="29" spans="8:15">
      <c r="H29" s="23"/>
      <c r="I29">
        <v>10079</v>
      </c>
      <c r="L29">
        <v>10020</v>
      </c>
      <c r="O29">
        <v>10067</v>
      </c>
    </row>
    <row r="30" spans="12:15">
      <c r="L30">
        <v>10021</v>
      </c>
      <c r="O30">
        <v>10070</v>
      </c>
    </row>
    <row r="31" spans="12:12">
      <c r="L31">
        <v>10024</v>
      </c>
    </row>
    <row r="32" spans="12:12">
      <c r="L32">
        <v>10025</v>
      </c>
    </row>
    <row r="33" spans="12:12">
      <c r="L33">
        <v>10026</v>
      </c>
    </row>
    <row r="34" spans="12:12">
      <c r="L34">
        <v>10030</v>
      </c>
    </row>
    <row r="35" spans="12:12">
      <c r="L35">
        <v>10031</v>
      </c>
    </row>
    <row r="36" spans="12:12">
      <c r="L36">
        <v>10033</v>
      </c>
    </row>
    <row r="37" spans="12:12">
      <c r="L37">
        <v>10042</v>
      </c>
    </row>
    <row r="38" spans="12:12">
      <c r="L38">
        <v>10043</v>
      </c>
    </row>
    <row r="39" spans="12:12">
      <c r="L39">
        <v>10044</v>
      </c>
    </row>
    <row r="40" spans="12:12">
      <c r="L40">
        <v>10050</v>
      </c>
    </row>
    <row r="41" spans="12:12">
      <c r="L41">
        <v>10060</v>
      </c>
    </row>
    <row r="42" spans="12:12">
      <c r="L42">
        <v>10063</v>
      </c>
    </row>
    <row r="43" spans="12:12">
      <c r="L43">
        <v>10064</v>
      </c>
    </row>
    <row r="44" spans="12:12">
      <c r="L44">
        <v>10065</v>
      </c>
    </row>
    <row r="45" spans="12:12">
      <c r="L45">
        <v>10066</v>
      </c>
    </row>
    <row r="46" spans="12:12">
      <c r="L46">
        <v>10071</v>
      </c>
    </row>
    <row r="47" spans="12:12">
      <c r="L47">
        <v>10072</v>
      </c>
    </row>
    <row r="48" spans="12:12">
      <c r="L48">
        <v>10073</v>
      </c>
    </row>
    <row r="49" spans="12:12">
      <c r="L49">
        <v>10076</v>
      </c>
    </row>
    <row r="50" spans="12:12">
      <c r="L50">
        <v>10077</v>
      </c>
    </row>
    <row r="51" spans="12:12">
      <c r="L51">
        <v>10080</v>
      </c>
    </row>
  </sheetData>
  <pageMargins left="0.75" right="0.75" top="1" bottom="1" header="0.5" footer="0.5"/>
  <headerFooter/>
  <picture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66"/>
  <sheetViews>
    <sheetView workbookViewId="0">
      <selection activeCell="A1" sqref="A1"/>
    </sheetView>
  </sheetViews>
  <sheetFormatPr defaultColWidth="14" defaultRowHeight="15.2"/>
  <cols>
    <col min="14" max="14" width="20" customWidth="1"/>
    <col min="19" max="19" width="19" customWidth="1"/>
    <col min="22" max="22" width="17" customWidth="1"/>
  </cols>
  <sheetData>
    <row r="1" spans="1:22">
      <c r="A1" s="31" t="s">
        <v>1780</v>
      </c>
      <c r="B1" s="31" t="s">
        <v>1781</v>
      </c>
      <c r="C1" s="31" t="s">
        <v>1939</v>
      </c>
      <c r="D1" s="31"/>
      <c r="E1" s="31" t="s">
        <v>1940</v>
      </c>
      <c r="F1" s="31" t="s">
        <v>1941</v>
      </c>
      <c r="G1" s="31"/>
      <c r="H1" s="31" t="s">
        <v>1881</v>
      </c>
      <c r="I1" s="31" t="s">
        <v>1882</v>
      </c>
      <c r="J1" s="31" t="s">
        <v>1883</v>
      </c>
      <c r="K1" s="31" t="s">
        <v>1884</v>
      </c>
      <c r="L1" s="31" t="s">
        <v>1885</v>
      </c>
      <c r="M1" s="31" t="s">
        <v>1886</v>
      </c>
      <c r="N1" s="31" t="s">
        <v>1887</v>
      </c>
      <c r="O1" s="31" t="s">
        <v>1889</v>
      </c>
      <c r="P1" s="31"/>
      <c r="Q1" s="31" t="s">
        <v>1942</v>
      </c>
      <c r="R1" s="31" t="s">
        <v>1943</v>
      </c>
      <c r="S1" s="31" t="s">
        <v>1944</v>
      </c>
      <c r="T1" s="31"/>
      <c r="U1" s="31"/>
      <c r="V1" s="31" t="s">
        <v>1945</v>
      </c>
    </row>
    <row r="2" spans="1:22">
      <c r="A2" s="31" t="s">
        <v>1784</v>
      </c>
      <c r="B2" s="31" t="s">
        <v>1782</v>
      </c>
      <c r="C2" s="31" t="s">
        <v>1946</v>
      </c>
      <c r="D2" s="31"/>
      <c r="E2" s="31" t="s">
        <v>1782</v>
      </c>
      <c r="F2" s="31" t="s">
        <v>1782</v>
      </c>
      <c r="G2" s="31"/>
      <c r="H2" s="31" t="s">
        <v>1782</v>
      </c>
      <c r="I2" s="31" t="s">
        <v>1782</v>
      </c>
      <c r="J2" s="31" t="s">
        <v>1897</v>
      </c>
      <c r="K2" s="31" t="s">
        <v>1897</v>
      </c>
      <c r="L2" s="31" t="s">
        <v>1897</v>
      </c>
      <c r="M2" s="31" t="s">
        <v>1897</v>
      </c>
      <c r="N2" s="31" t="s">
        <v>1897</v>
      </c>
      <c r="O2" s="31" t="s">
        <v>1783</v>
      </c>
      <c r="P2" s="31"/>
      <c r="Q2" s="31" t="s">
        <v>1782</v>
      </c>
      <c r="R2" s="31" t="s">
        <v>1782</v>
      </c>
      <c r="S2" s="31" t="s">
        <v>1919</v>
      </c>
      <c r="T2" s="31"/>
      <c r="U2" s="31"/>
      <c r="V2" s="31" t="s">
        <v>1782</v>
      </c>
    </row>
    <row r="3" spans="1:22">
      <c r="A3" s="31" t="s">
        <v>210</v>
      </c>
      <c r="B3" s="31" t="s">
        <v>1781</v>
      </c>
      <c r="C3" s="31" t="s">
        <v>1542</v>
      </c>
      <c r="D3" s="31" t="s">
        <v>1947</v>
      </c>
      <c r="E3" s="31" t="s">
        <v>1824</v>
      </c>
      <c r="F3" s="31" t="s">
        <v>1948</v>
      </c>
      <c r="G3" s="31" t="s">
        <v>657</v>
      </c>
      <c r="H3" s="31" t="s">
        <v>1899</v>
      </c>
      <c r="I3" s="31" t="s">
        <v>1900</v>
      </c>
      <c r="J3" s="31" t="s">
        <v>1803</v>
      </c>
      <c r="K3" s="31" t="s">
        <v>1804</v>
      </c>
      <c r="L3" s="31" t="s">
        <v>1805</v>
      </c>
      <c r="M3" s="31" t="s">
        <v>1806</v>
      </c>
      <c r="N3" s="31" t="s">
        <v>1901</v>
      </c>
      <c r="O3" s="31" t="s">
        <v>1949</v>
      </c>
      <c r="P3" s="31"/>
      <c r="Q3" s="31" t="s">
        <v>1950</v>
      </c>
      <c r="R3" s="31" t="s">
        <v>1822</v>
      </c>
      <c r="S3" s="31" t="s">
        <v>1951</v>
      </c>
      <c r="T3" s="31" t="s">
        <v>1546</v>
      </c>
      <c r="U3" s="31" t="s">
        <v>1545</v>
      </c>
      <c r="V3" s="31" t="s">
        <v>1952</v>
      </c>
    </row>
    <row r="4" spans="1:22">
      <c r="A4" s="31" t="s">
        <v>1907</v>
      </c>
      <c r="B4" s="31" t="s">
        <v>1908</v>
      </c>
      <c r="C4" s="31" t="s">
        <v>1909</v>
      </c>
      <c r="D4" s="31"/>
      <c r="E4" s="31" t="s">
        <v>1909</v>
      </c>
      <c r="F4" s="31" t="s">
        <v>1909</v>
      </c>
      <c r="G4" s="31"/>
      <c r="H4" s="31" t="s">
        <v>1909</v>
      </c>
      <c r="I4" s="31" t="s">
        <v>1909</v>
      </c>
      <c r="J4" s="31" t="s">
        <v>1909</v>
      </c>
      <c r="K4" s="31" t="s">
        <v>1909</v>
      </c>
      <c r="L4" s="31" t="s">
        <v>1909</v>
      </c>
      <c r="M4" s="31" t="s">
        <v>1909</v>
      </c>
      <c r="N4" s="31" t="s">
        <v>1909</v>
      </c>
      <c r="O4" s="31" t="s">
        <v>1909</v>
      </c>
      <c r="P4" s="31"/>
      <c r="Q4" s="31" t="s">
        <v>1909</v>
      </c>
      <c r="R4" s="31" t="s">
        <v>1909</v>
      </c>
      <c r="S4" s="31" t="s">
        <v>1909</v>
      </c>
      <c r="T4" s="31"/>
      <c r="U4" s="31"/>
      <c r="V4" s="31" t="s">
        <v>1908</v>
      </c>
    </row>
    <row r="5" spans="1:22">
      <c r="A5" s="9"/>
      <c r="B5" s="9">
        <f>英雄数值表!AW4</f>
        <v>10000</v>
      </c>
      <c r="C5" s="9" t="str">
        <f>英雄数值表!AX4</f>
        <v>Normal</v>
      </c>
      <c r="D5" s="9"/>
      <c r="E5" s="9">
        <f>英雄数值表!BG4</f>
        <v>1</v>
      </c>
      <c r="F5" s="9">
        <f>英雄数值表!BH4</f>
        <v>1</v>
      </c>
      <c r="G5" s="9"/>
      <c r="H5" s="9">
        <f>英雄数值表!BN4</f>
        <v>8</v>
      </c>
      <c r="I5" s="9">
        <f>英雄数值表!BQ4</f>
        <v>220</v>
      </c>
      <c r="J5" s="9">
        <f>英雄数值表!BR4</f>
        <v>51.3</v>
      </c>
      <c r="K5" s="9">
        <f>英雄数值表!BS4</f>
        <v>0.75</v>
      </c>
      <c r="L5" s="9">
        <f>英雄数值表!BT4</f>
        <v>0.6</v>
      </c>
      <c r="M5" s="9">
        <f>英雄数值表!BU4</f>
        <v>2</v>
      </c>
      <c r="N5" s="9">
        <f>英雄数值表!BV4</f>
        <v>2.3</v>
      </c>
      <c r="O5" s="9"/>
      <c r="P5" s="9">
        <f>IF(E5=1,IFERROR(IF(INDEX(英雄数值表!Y:Y,MATCH(B5,英雄数值表!I:I,0))="","",INDEX(英雄数值表!Y:Y,MATCH(B5,英雄数值表!I:I,0))),""),"")</f>
        <v>100521</v>
      </c>
      <c r="Q5" s="9"/>
      <c r="R5" s="9">
        <f>IFERROR(IF(INDEX(英雄数值表!Z:Z,MATCH(B5,英雄数值表!I:I,0))="","",INDEX(英雄数值表!Z:Z,MATCH(B5,英雄数值表!I:I,0))),"")</f>
        <v>20026</v>
      </c>
      <c r="S5" s="9"/>
      <c r="T5" s="9">
        <v>12</v>
      </c>
      <c r="U5" s="9">
        <v>12</v>
      </c>
      <c r="V5" s="9">
        <v>0</v>
      </c>
    </row>
    <row r="6" spans="1:22">
      <c r="A6" s="9"/>
      <c r="B6" s="9">
        <f>英雄数值表!AW5</f>
        <v>10000</v>
      </c>
      <c r="C6" s="9" t="str">
        <f>英雄数值表!AX5</f>
        <v>Normal</v>
      </c>
      <c r="D6" s="9"/>
      <c r="E6" s="9">
        <f>英雄数值表!BG5</f>
        <v>2</v>
      </c>
      <c r="F6" s="9">
        <f>英雄数值表!BH5</f>
        <v>2</v>
      </c>
      <c r="G6" s="9"/>
      <c r="H6" s="9">
        <f>英雄数值表!BN5</f>
        <v>8</v>
      </c>
      <c r="I6" s="9">
        <f>英雄数值表!BQ5</f>
        <v>260</v>
      </c>
      <c r="J6" s="9">
        <f>英雄数值表!BR5</f>
        <v>51.3</v>
      </c>
      <c r="K6" s="9">
        <f>英雄数值表!BS5</f>
        <v>0.75</v>
      </c>
      <c r="L6" s="9">
        <f>英雄数值表!BT5</f>
        <v>0.6</v>
      </c>
      <c r="M6" s="9">
        <f>英雄数值表!BU5</f>
        <v>2</v>
      </c>
      <c r="N6" s="9">
        <f>英雄数值表!BV5</f>
        <v>2.3</v>
      </c>
      <c r="O6" s="9"/>
      <c r="P6" s="9" t="str">
        <f>IF(E6=1,IFERROR(IF(INDEX(英雄数值表!Y:Y,MATCH(B6,英雄数值表!I:I,0))="","",INDEX(英雄数值表!Y:Y,MATCH(B6,英雄数值表!I:I,0))),""),"")</f>
        <v/>
      </c>
      <c r="Q6" s="9"/>
      <c r="R6" s="9">
        <f>IFERROR(IF(INDEX(英雄数值表!Z:Z,MATCH(B6,英雄数值表!I:I,0))="","",INDEX(英雄数值表!Z:Z,MATCH(B6,英雄数值表!I:I,0))),"")</f>
        <v>20026</v>
      </c>
      <c r="S6" s="9"/>
      <c r="T6" s="9"/>
      <c r="U6" s="9"/>
      <c r="V6" s="9"/>
    </row>
    <row r="7" spans="1:22">
      <c r="A7" s="9"/>
      <c r="B7" s="9">
        <f>英雄数值表!AW6</f>
        <v>10000</v>
      </c>
      <c r="C7" s="9" t="str">
        <f>英雄数值表!AX6</f>
        <v>Normal</v>
      </c>
      <c r="D7" s="9"/>
      <c r="E7" s="9">
        <f>英雄数值表!BG6</f>
        <v>3</v>
      </c>
      <c r="F7" s="9">
        <f>英雄数值表!BH6</f>
        <v>3</v>
      </c>
      <c r="G7" s="9"/>
      <c r="H7" s="9">
        <f>英雄数值表!BN6</f>
        <v>10</v>
      </c>
      <c r="I7" s="9">
        <f>英雄数值表!BQ6</f>
        <v>300</v>
      </c>
      <c r="J7" s="9">
        <f>英雄数值表!BR6</f>
        <v>51.3</v>
      </c>
      <c r="K7" s="9">
        <f>英雄数值表!BS6</f>
        <v>0.75</v>
      </c>
      <c r="L7" s="9">
        <f>英雄数值表!BT6</f>
        <v>0.6</v>
      </c>
      <c r="M7" s="9">
        <f>英雄数值表!BU6</f>
        <v>2</v>
      </c>
      <c r="N7" s="9">
        <f>英雄数值表!BV6</f>
        <v>2.3</v>
      </c>
      <c r="O7" s="9"/>
      <c r="P7" s="9" t="str">
        <f>IF(E7=1,IFERROR(IF(INDEX(英雄数值表!Y:Y,MATCH(B7,英雄数值表!I:I,0))="","",INDEX(英雄数值表!Y:Y,MATCH(B7,英雄数值表!I:I,0))),""),"")</f>
        <v/>
      </c>
      <c r="Q7" s="9"/>
      <c r="R7" s="9">
        <f>IFERROR(IF(INDEX(英雄数值表!Z:Z,MATCH(B7,英雄数值表!I:I,0))="","",INDEX(英雄数值表!Z:Z,MATCH(B7,英雄数值表!I:I,0))),"")</f>
        <v>20026</v>
      </c>
      <c r="S7" s="9"/>
      <c r="T7" s="9"/>
      <c r="U7" s="9"/>
      <c r="V7" s="9"/>
    </row>
    <row r="8" spans="1:22">
      <c r="A8" s="9"/>
      <c r="B8" s="9">
        <f>英雄数值表!AW7</f>
        <v>10000</v>
      </c>
      <c r="C8" s="9" t="str">
        <f>英雄数值表!AX7</f>
        <v>Normal</v>
      </c>
      <c r="D8" s="9"/>
      <c r="E8" s="9">
        <f>英雄数值表!BG7</f>
        <v>4</v>
      </c>
      <c r="F8" s="9">
        <f>英雄数值表!BH7</f>
        <v>4</v>
      </c>
      <c r="G8" s="9"/>
      <c r="H8" s="9">
        <f>英雄数值表!BN7</f>
        <v>10</v>
      </c>
      <c r="I8" s="9">
        <f>英雄数值表!BQ7</f>
        <v>330</v>
      </c>
      <c r="J8" s="9">
        <f>英雄数值表!BR7</f>
        <v>51.3</v>
      </c>
      <c r="K8" s="9">
        <f>英雄数值表!BS7</f>
        <v>0.75</v>
      </c>
      <c r="L8" s="9">
        <f>英雄数值表!BT7</f>
        <v>0.6</v>
      </c>
      <c r="M8" s="9">
        <f>英雄数值表!BU7</f>
        <v>2</v>
      </c>
      <c r="N8" s="9">
        <f>英雄数值表!BV7</f>
        <v>2.3</v>
      </c>
      <c r="O8" s="9"/>
      <c r="P8" s="9" t="str">
        <f>IF(E8=1,IFERROR(IF(INDEX(英雄数值表!Y:Y,MATCH(B8,英雄数值表!I:I,0))="","",INDEX(英雄数值表!Y:Y,MATCH(B8,英雄数值表!I:I,0))),""),"")</f>
        <v/>
      </c>
      <c r="Q8" s="9"/>
      <c r="R8" s="9">
        <f>IFERROR(IF(INDEX(英雄数值表!Z:Z,MATCH(B8,英雄数值表!I:I,0))="","",INDEX(英雄数值表!Z:Z,MATCH(B8,英雄数值表!I:I,0))),"")</f>
        <v>20026</v>
      </c>
      <c r="S8" s="9"/>
      <c r="T8" s="9"/>
      <c r="U8" s="9"/>
      <c r="V8" s="9"/>
    </row>
    <row r="9" spans="1:22">
      <c r="A9" s="9"/>
      <c r="B9" s="9">
        <f>英雄数值表!AW8</f>
        <v>10000</v>
      </c>
      <c r="C9" s="9" t="str">
        <f>英雄数值表!AX8</f>
        <v>Normal</v>
      </c>
      <c r="D9" s="9"/>
      <c r="E9" s="9">
        <f>英雄数值表!BG8</f>
        <v>5</v>
      </c>
      <c r="F9" s="9">
        <f>英雄数值表!BH8</f>
        <v>5</v>
      </c>
      <c r="G9" s="9"/>
      <c r="H9" s="9">
        <f>英雄数值表!BN8</f>
        <v>12</v>
      </c>
      <c r="I9" s="9">
        <f>英雄数值表!BQ8</f>
        <v>370</v>
      </c>
      <c r="J9" s="9">
        <f>英雄数值表!BR8</f>
        <v>51.3</v>
      </c>
      <c r="K9" s="9">
        <f>英雄数值表!BS8</f>
        <v>0.75</v>
      </c>
      <c r="L9" s="9">
        <f>英雄数值表!BT8</f>
        <v>0.6</v>
      </c>
      <c r="M9" s="9">
        <f>英雄数值表!BU8</f>
        <v>2</v>
      </c>
      <c r="N9" s="9">
        <f>英雄数值表!BV8</f>
        <v>2.3</v>
      </c>
      <c r="O9" s="9"/>
      <c r="P9" s="9" t="str">
        <f>IF(E9=1,IFERROR(IF(INDEX(英雄数值表!Y:Y,MATCH(B9,英雄数值表!I:I,0))="","",INDEX(英雄数值表!Y:Y,MATCH(B9,英雄数值表!I:I,0))),""),"")</f>
        <v/>
      </c>
      <c r="Q9" s="9"/>
      <c r="R9" s="9">
        <f>IFERROR(IF(INDEX(英雄数值表!Z:Z,MATCH(B9,英雄数值表!I:I,0))="","",INDEX(英雄数值表!Z:Z,MATCH(B9,英雄数值表!I:I,0))),"")</f>
        <v>20026</v>
      </c>
      <c r="S9" s="9"/>
      <c r="T9" s="9"/>
      <c r="U9" s="9"/>
      <c r="V9" s="9"/>
    </row>
    <row r="10" spans="1:22">
      <c r="A10" s="9"/>
      <c r="B10" s="9">
        <f>英雄数值表!AW9</f>
        <v>10000</v>
      </c>
      <c r="C10" s="9" t="str">
        <f>英雄数值表!AX9</f>
        <v>Normal</v>
      </c>
      <c r="D10" s="9"/>
      <c r="E10" s="9">
        <f>英雄数值表!BG9</f>
        <v>6</v>
      </c>
      <c r="F10" s="9">
        <f>英雄数值表!BH9</f>
        <v>6</v>
      </c>
      <c r="G10" s="9"/>
      <c r="H10" s="9">
        <f>英雄数值表!BN9</f>
        <v>12</v>
      </c>
      <c r="I10" s="9">
        <f>英雄数值表!BQ9</f>
        <v>410</v>
      </c>
      <c r="J10" s="9">
        <f>英雄数值表!BR9</f>
        <v>51.3</v>
      </c>
      <c r="K10" s="9">
        <f>英雄数值表!BS9</f>
        <v>0.75</v>
      </c>
      <c r="L10" s="9">
        <f>英雄数值表!BT9</f>
        <v>0.6</v>
      </c>
      <c r="M10" s="9">
        <f>英雄数值表!BU9</f>
        <v>2</v>
      </c>
      <c r="N10" s="9">
        <f>英雄数值表!BV9</f>
        <v>2.3</v>
      </c>
      <c r="O10" s="9"/>
      <c r="P10" s="9" t="str">
        <f>IF(E10=1,IFERROR(IF(INDEX(英雄数值表!Y:Y,MATCH(B10,英雄数值表!I:I,0))="","",INDEX(英雄数值表!Y:Y,MATCH(B10,英雄数值表!I:I,0))),""),"")</f>
        <v/>
      </c>
      <c r="Q10" s="9"/>
      <c r="R10" s="9">
        <f>IFERROR(IF(INDEX(英雄数值表!Z:Z,MATCH(B10,英雄数值表!I:I,0))="","",INDEX(英雄数值表!Z:Z,MATCH(B10,英雄数值表!I:I,0))),"")</f>
        <v>20026</v>
      </c>
      <c r="S10" s="9"/>
      <c r="T10" s="9"/>
      <c r="U10" s="9"/>
      <c r="V10" s="9"/>
    </row>
    <row r="11" spans="1:22">
      <c r="A11" s="9"/>
      <c r="B11" s="9">
        <f>英雄数值表!AW10</f>
        <v>10000</v>
      </c>
      <c r="C11" s="9" t="str">
        <f>英雄数值表!AX10</f>
        <v>Normal</v>
      </c>
      <c r="D11" s="9"/>
      <c r="E11" s="9">
        <f>英雄数值表!BG10</f>
        <v>7</v>
      </c>
      <c r="F11" s="9">
        <f>英雄数值表!BH10</f>
        <v>7</v>
      </c>
      <c r="G11" s="9"/>
      <c r="H11" s="9">
        <f>英雄数值表!BN10</f>
        <v>14</v>
      </c>
      <c r="I11" s="9">
        <f>英雄数值表!BQ10</f>
        <v>440</v>
      </c>
      <c r="J11" s="9">
        <f>英雄数值表!BR10</f>
        <v>51.3</v>
      </c>
      <c r="K11" s="9">
        <f>英雄数值表!BS10</f>
        <v>0.75</v>
      </c>
      <c r="L11" s="9">
        <f>英雄数值表!BT10</f>
        <v>0.6</v>
      </c>
      <c r="M11" s="9">
        <f>英雄数值表!BU10</f>
        <v>2</v>
      </c>
      <c r="N11" s="9">
        <f>英雄数值表!BV10</f>
        <v>2.3</v>
      </c>
      <c r="O11" s="9"/>
      <c r="P11" s="9" t="str">
        <f>IF(E11=1,IFERROR(IF(INDEX(英雄数值表!Y:Y,MATCH(B11,英雄数值表!I:I,0))="","",INDEX(英雄数值表!Y:Y,MATCH(B11,英雄数值表!I:I,0))),""),"")</f>
        <v/>
      </c>
      <c r="Q11" s="9"/>
      <c r="R11" s="9">
        <f>IFERROR(IF(INDEX(英雄数值表!Z:Z,MATCH(B11,英雄数值表!I:I,0))="","",INDEX(英雄数值表!Z:Z,MATCH(B11,英雄数值表!I:I,0))),"")</f>
        <v>20026</v>
      </c>
      <c r="S11" s="9"/>
      <c r="T11" s="9"/>
      <c r="U11" s="9"/>
      <c r="V11" s="9"/>
    </row>
    <row r="12" spans="1:22">
      <c r="A12" s="9"/>
      <c r="B12" s="9">
        <f>英雄数值表!AW11</f>
        <v>10000</v>
      </c>
      <c r="C12" s="9" t="str">
        <f>英雄数值表!AX11</f>
        <v>Normal</v>
      </c>
      <c r="D12" s="9"/>
      <c r="E12" s="9">
        <f>英雄数值表!BG11</f>
        <v>8</v>
      </c>
      <c r="F12" s="9">
        <f>英雄数值表!BH11</f>
        <v>8</v>
      </c>
      <c r="G12" s="9"/>
      <c r="H12" s="9">
        <f>英雄数值表!BN11</f>
        <v>14</v>
      </c>
      <c r="I12" s="9">
        <f>英雄数值表!BQ11</f>
        <v>480</v>
      </c>
      <c r="J12" s="9">
        <f>英雄数值表!BR11</f>
        <v>51.3</v>
      </c>
      <c r="K12" s="9">
        <f>英雄数值表!BS11</f>
        <v>0.75</v>
      </c>
      <c r="L12" s="9">
        <f>英雄数值表!BT11</f>
        <v>0.6</v>
      </c>
      <c r="M12" s="9">
        <f>英雄数值表!BU11</f>
        <v>2</v>
      </c>
      <c r="N12" s="9">
        <f>英雄数值表!BV11</f>
        <v>2.3</v>
      </c>
      <c r="O12" s="9"/>
      <c r="P12" s="9" t="str">
        <f>IF(E12=1,IFERROR(IF(INDEX(英雄数值表!Y:Y,MATCH(B12,英雄数值表!I:I,0))="","",INDEX(英雄数值表!Y:Y,MATCH(B12,英雄数值表!I:I,0))),""),"")</f>
        <v/>
      </c>
      <c r="Q12" s="9"/>
      <c r="R12" s="9">
        <f>IFERROR(IF(INDEX(英雄数值表!Z:Z,MATCH(B12,英雄数值表!I:I,0))="","",INDEX(英雄数值表!Z:Z,MATCH(B12,英雄数值表!I:I,0))),"")</f>
        <v>20026</v>
      </c>
      <c r="S12" s="9"/>
      <c r="T12" s="9"/>
      <c r="U12" s="9"/>
      <c r="V12" s="9"/>
    </row>
    <row r="13" spans="1:22">
      <c r="A13" s="9"/>
      <c r="B13" s="9">
        <f>英雄数值表!AW12</f>
        <v>10000</v>
      </c>
      <c r="C13" s="9" t="str">
        <f>英雄数值表!AX12</f>
        <v>Normal</v>
      </c>
      <c r="D13" s="9"/>
      <c r="E13" s="9">
        <f>英雄数值表!BG12</f>
        <v>9</v>
      </c>
      <c r="F13" s="9">
        <f>英雄数值表!BH12</f>
        <v>9</v>
      </c>
      <c r="G13" s="9"/>
      <c r="H13" s="9">
        <f>英雄数值表!BN12</f>
        <v>16</v>
      </c>
      <c r="I13" s="9">
        <f>英雄数值表!BQ12</f>
        <v>510</v>
      </c>
      <c r="J13" s="9">
        <f>英雄数值表!BR12</f>
        <v>51.3</v>
      </c>
      <c r="K13" s="9">
        <f>英雄数值表!BS12</f>
        <v>0.75</v>
      </c>
      <c r="L13" s="9">
        <f>英雄数值表!BT12</f>
        <v>0.6</v>
      </c>
      <c r="M13" s="9">
        <f>英雄数值表!BU12</f>
        <v>2</v>
      </c>
      <c r="N13" s="9">
        <f>英雄数值表!BV12</f>
        <v>2.3</v>
      </c>
      <c r="O13" s="9"/>
      <c r="P13" s="9" t="str">
        <f>IF(E13=1,IFERROR(IF(INDEX(英雄数值表!Y:Y,MATCH(B13,英雄数值表!I:I,0))="","",INDEX(英雄数值表!Y:Y,MATCH(B13,英雄数值表!I:I,0))),""),"")</f>
        <v/>
      </c>
      <c r="Q13" s="9"/>
      <c r="R13" s="9">
        <f>IFERROR(IF(INDEX(英雄数值表!Z:Z,MATCH(B13,英雄数值表!I:I,0))="","",INDEX(英雄数值表!Z:Z,MATCH(B13,英雄数值表!I:I,0))),"")</f>
        <v>20026</v>
      </c>
      <c r="S13" s="9"/>
      <c r="T13" s="9"/>
      <c r="U13" s="9"/>
      <c r="V13" s="9"/>
    </row>
    <row r="14" spans="1:22">
      <c r="A14" s="9"/>
      <c r="B14" s="9">
        <f>英雄数值表!AW13</f>
        <v>10000</v>
      </c>
      <c r="C14" s="9" t="str">
        <f>英雄数值表!AX13</f>
        <v>Normal</v>
      </c>
      <c r="D14" s="9"/>
      <c r="E14" s="9">
        <f>英雄数值表!BG13</f>
        <v>10</v>
      </c>
      <c r="F14" s="9">
        <f>英雄数值表!BH13</f>
        <v>10</v>
      </c>
      <c r="G14" s="9"/>
      <c r="H14" s="9">
        <f>英雄数值表!BN13</f>
        <v>18</v>
      </c>
      <c r="I14" s="9">
        <f>英雄数值表!BQ13</f>
        <v>550</v>
      </c>
      <c r="J14" s="9">
        <f>英雄数值表!BR13</f>
        <v>51.3</v>
      </c>
      <c r="K14" s="9">
        <f>英雄数值表!BS13</f>
        <v>0.75</v>
      </c>
      <c r="L14" s="9">
        <f>英雄数值表!BT13</f>
        <v>0.6</v>
      </c>
      <c r="M14" s="9">
        <f>英雄数值表!BU13</f>
        <v>2</v>
      </c>
      <c r="N14" s="9">
        <f>英雄数值表!BV13</f>
        <v>2.3</v>
      </c>
      <c r="O14" s="9"/>
      <c r="P14" s="9" t="str">
        <f>IF(E14=1,IFERROR(IF(INDEX(英雄数值表!Y:Y,MATCH(B14,英雄数值表!I:I,0))="","",INDEX(英雄数值表!Y:Y,MATCH(B14,英雄数值表!I:I,0))),""),"")</f>
        <v/>
      </c>
      <c r="Q14" s="9"/>
      <c r="R14" s="9">
        <f>IFERROR(IF(INDEX(英雄数值表!Z:Z,MATCH(B14,英雄数值表!I:I,0))="","",INDEX(英雄数值表!Z:Z,MATCH(B14,英雄数值表!I:I,0))),"")</f>
        <v>20026</v>
      </c>
      <c r="S14" s="9"/>
      <c r="T14" s="9"/>
      <c r="U14" s="9"/>
      <c r="V14" s="9"/>
    </row>
    <row r="15" spans="1:22">
      <c r="A15" s="9"/>
      <c r="B15" s="9">
        <f>英雄数值表!AW14</f>
        <v>10000</v>
      </c>
      <c r="C15" s="9" t="str">
        <f>英雄数值表!AX14</f>
        <v>Normal</v>
      </c>
      <c r="D15" s="9"/>
      <c r="E15" s="9">
        <f>英雄数值表!BG14</f>
        <v>11</v>
      </c>
      <c r="F15" s="9">
        <f>英雄数值表!BH14</f>
        <v>10</v>
      </c>
      <c r="G15" s="9"/>
      <c r="H15" s="9">
        <f>英雄数值表!BN14</f>
        <v>18</v>
      </c>
      <c r="I15" s="9">
        <f>英雄数值表!BQ14</f>
        <v>590</v>
      </c>
      <c r="J15" s="9">
        <f>英雄数值表!BR14</f>
        <v>51.3</v>
      </c>
      <c r="K15" s="9">
        <f>英雄数值表!BS14</f>
        <v>0.75</v>
      </c>
      <c r="L15" s="9">
        <f>英雄数值表!BT14</f>
        <v>0.6</v>
      </c>
      <c r="M15" s="9">
        <f>英雄数值表!BU14</f>
        <v>2</v>
      </c>
      <c r="N15" s="9">
        <f>英雄数值表!BV14</f>
        <v>2.3</v>
      </c>
      <c r="O15" s="9"/>
      <c r="P15" s="9" t="str">
        <f>IF(E15=1,IFERROR(IF(INDEX(英雄数值表!Y:Y,MATCH(B15,英雄数值表!I:I,0))="","",INDEX(英雄数值表!Y:Y,MATCH(B15,英雄数值表!I:I,0))),""),"")</f>
        <v/>
      </c>
      <c r="Q15" s="9"/>
      <c r="R15" s="9">
        <f>IFERROR(IF(INDEX(英雄数值表!Z:Z,MATCH(B15,英雄数值表!I:I,0))="","",INDEX(英雄数值表!Z:Z,MATCH(B15,英雄数值表!I:I,0))),"")</f>
        <v>20026</v>
      </c>
      <c r="S15" s="9"/>
      <c r="T15" s="9"/>
      <c r="U15" s="9"/>
      <c r="V15" s="9"/>
    </row>
    <row r="16" spans="1:22">
      <c r="A16" s="9"/>
      <c r="B16" s="9">
        <f>英雄数值表!AW15</f>
        <v>10000</v>
      </c>
      <c r="C16" s="9" t="str">
        <f>英雄数值表!AX15</f>
        <v>Normal</v>
      </c>
      <c r="D16" s="9"/>
      <c r="E16" s="9">
        <f>英雄数值表!BG15</f>
        <v>12</v>
      </c>
      <c r="F16" s="9">
        <f>英雄数值表!BH15</f>
        <v>10</v>
      </c>
      <c r="G16" s="9"/>
      <c r="H16" s="9">
        <f>英雄数值表!BN15</f>
        <v>20</v>
      </c>
      <c r="I16" s="9">
        <f>英雄数值表!BQ15</f>
        <v>620</v>
      </c>
      <c r="J16" s="9">
        <f>英雄数值表!BR15</f>
        <v>51.3</v>
      </c>
      <c r="K16" s="9">
        <f>英雄数值表!BS15</f>
        <v>0.75</v>
      </c>
      <c r="L16" s="9">
        <f>英雄数值表!BT15</f>
        <v>0.6</v>
      </c>
      <c r="M16" s="9">
        <f>英雄数值表!BU15</f>
        <v>2</v>
      </c>
      <c r="N16" s="9">
        <f>英雄数值表!BV15</f>
        <v>2.3</v>
      </c>
      <c r="O16" s="9"/>
      <c r="P16" s="9" t="str">
        <f>IF(E16=1,IFERROR(IF(INDEX(英雄数值表!Y:Y,MATCH(B16,英雄数值表!I:I,0))="","",INDEX(英雄数值表!Y:Y,MATCH(B16,英雄数值表!I:I,0))),""),"")</f>
        <v/>
      </c>
      <c r="Q16" s="9"/>
      <c r="R16" s="9">
        <f>IFERROR(IF(INDEX(英雄数值表!Z:Z,MATCH(B16,英雄数值表!I:I,0))="","",INDEX(英雄数值表!Z:Z,MATCH(B16,英雄数值表!I:I,0))),"")</f>
        <v>20026</v>
      </c>
      <c r="S16" s="9"/>
      <c r="T16" s="9"/>
      <c r="U16" s="9"/>
      <c r="V16" s="9"/>
    </row>
    <row r="17" spans="1:22">
      <c r="A17" s="9"/>
      <c r="B17" s="9">
        <f>英雄数值表!AW16</f>
        <v>10000</v>
      </c>
      <c r="C17" s="9" t="str">
        <f>英雄数值表!AX16</f>
        <v>Normal</v>
      </c>
      <c r="D17" s="9"/>
      <c r="E17" s="9">
        <f>英雄数值表!BG16</f>
        <v>13</v>
      </c>
      <c r="F17" s="9">
        <f>英雄数值表!BH16</f>
        <v>10</v>
      </c>
      <c r="G17" s="9"/>
      <c r="H17" s="9">
        <f>英雄数值表!BN16</f>
        <v>20</v>
      </c>
      <c r="I17" s="9">
        <f>英雄数值表!BQ16</f>
        <v>660</v>
      </c>
      <c r="J17" s="9">
        <f>英雄数值表!BR16</f>
        <v>51.3</v>
      </c>
      <c r="K17" s="9">
        <f>英雄数值表!BS16</f>
        <v>0.75</v>
      </c>
      <c r="L17" s="9">
        <f>英雄数值表!BT16</f>
        <v>0.6</v>
      </c>
      <c r="M17" s="9">
        <f>英雄数值表!BU16</f>
        <v>2</v>
      </c>
      <c r="N17" s="9">
        <f>英雄数值表!BV16</f>
        <v>2.3</v>
      </c>
      <c r="O17" s="9"/>
      <c r="P17" s="9" t="str">
        <f>IF(E17=1,IFERROR(IF(INDEX(英雄数值表!Y:Y,MATCH(B17,英雄数值表!I:I,0))="","",INDEX(英雄数值表!Y:Y,MATCH(B17,英雄数值表!I:I,0))),""),"")</f>
        <v/>
      </c>
      <c r="Q17" s="9"/>
      <c r="R17" s="9">
        <f>IFERROR(IF(INDEX(英雄数值表!Z:Z,MATCH(B17,英雄数值表!I:I,0))="","",INDEX(英雄数值表!Z:Z,MATCH(B17,英雄数值表!I:I,0))),"")</f>
        <v>20026</v>
      </c>
      <c r="S17" s="9"/>
      <c r="T17" s="9"/>
      <c r="U17" s="9"/>
      <c r="V17" s="9"/>
    </row>
    <row r="18" spans="1:22">
      <c r="A18" s="9"/>
      <c r="B18" s="9">
        <f>英雄数值表!AW17</f>
        <v>10000</v>
      </c>
      <c r="C18" s="9" t="str">
        <f>英雄数值表!AX17</f>
        <v>Normal</v>
      </c>
      <c r="D18" s="9"/>
      <c r="E18" s="9">
        <f>英雄数值表!BG17</f>
        <v>14</v>
      </c>
      <c r="F18" s="9">
        <f>英雄数值表!BH17</f>
        <v>10</v>
      </c>
      <c r="G18" s="9"/>
      <c r="H18" s="9">
        <f>英雄数值表!BN17</f>
        <v>22</v>
      </c>
      <c r="I18" s="9">
        <f>英雄数值表!BQ17</f>
        <v>700</v>
      </c>
      <c r="J18" s="9">
        <f>英雄数值表!BR17</f>
        <v>51.3</v>
      </c>
      <c r="K18" s="9">
        <f>英雄数值表!BS17</f>
        <v>0.75</v>
      </c>
      <c r="L18" s="9">
        <f>英雄数值表!BT17</f>
        <v>0.6</v>
      </c>
      <c r="M18" s="9">
        <f>英雄数值表!BU17</f>
        <v>2</v>
      </c>
      <c r="N18" s="9">
        <f>英雄数值表!BV17</f>
        <v>2.3</v>
      </c>
      <c r="O18" s="9"/>
      <c r="P18" s="9" t="str">
        <f>IF(E18=1,IFERROR(IF(INDEX(英雄数值表!Y:Y,MATCH(B18,英雄数值表!I:I,0))="","",INDEX(英雄数值表!Y:Y,MATCH(B18,英雄数值表!I:I,0))),""),"")</f>
        <v/>
      </c>
      <c r="Q18" s="9"/>
      <c r="R18" s="9">
        <f>IFERROR(IF(INDEX(英雄数值表!Z:Z,MATCH(B18,英雄数值表!I:I,0))="","",INDEX(英雄数值表!Z:Z,MATCH(B18,英雄数值表!I:I,0))),"")</f>
        <v>20026</v>
      </c>
      <c r="S18" s="9"/>
      <c r="T18" s="9"/>
      <c r="U18" s="9"/>
      <c r="V18" s="9"/>
    </row>
    <row r="19" spans="1:22">
      <c r="A19" s="9"/>
      <c r="B19" s="9">
        <f>英雄数值表!AW18</f>
        <v>10000</v>
      </c>
      <c r="C19" s="9" t="str">
        <f>英雄数值表!AX18</f>
        <v>Normal</v>
      </c>
      <c r="D19" s="9"/>
      <c r="E19" s="9">
        <f>英雄数值表!BG18</f>
        <v>15</v>
      </c>
      <c r="F19" s="9">
        <f>英雄数值表!BH18</f>
        <v>0</v>
      </c>
      <c r="G19" s="9"/>
      <c r="H19" s="9">
        <f>英雄数值表!BN18</f>
        <v>22</v>
      </c>
      <c r="I19" s="9">
        <f>英雄数值表!BQ18</f>
        <v>730</v>
      </c>
      <c r="J19" s="9">
        <f>英雄数值表!BR18</f>
        <v>51.3</v>
      </c>
      <c r="K19" s="9">
        <f>英雄数值表!BS18</f>
        <v>0.75</v>
      </c>
      <c r="L19" s="9">
        <f>英雄数值表!BT18</f>
        <v>0.6</v>
      </c>
      <c r="M19" s="9">
        <f>英雄数值表!BU18</f>
        <v>2</v>
      </c>
      <c r="N19" s="9">
        <f>英雄数值表!BV18</f>
        <v>2.3</v>
      </c>
      <c r="O19" s="9"/>
      <c r="P19" s="9" t="str">
        <f>IF(E19=1,IFERROR(IF(INDEX(英雄数值表!Y:Y,MATCH(B19,英雄数值表!I:I,0))="","",INDEX(英雄数值表!Y:Y,MATCH(B19,英雄数值表!I:I,0))),""),"")</f>
        <v/>
      </c>
      <c r="Q19" s="9"/>
      <c r="R19" s="9">
        <f>IFERROR(IF(INDEX(英雄数值表!Z:Z,MATCH(B19,英雄数值表!I:I,0))="","",INDEX(英雄数值表!Z:Z,MATCH(B19,英雄数值表!I:I,0))),"")</f>
        <v>20026</v>
      </c>
      <c r="S19" s="9"/>
      <c r="T19" s="9"/>
      <c r="U19" s="9"/>
      <c r="V19" s="9"/>
    </row>
    <row r="20" spans="1:22">
      <c r="A20" s="9"/>
      <c r="B20" s="9">
        <f>英雄数值表!AW19</f>
        <v>10001</v>
      </c>
      <c r="C20" s="9" t="str">
        <f>英雄数值表!AX19</f>
        <v>Normal</v>
      </c>
      <c r="D20" s="9"/>
      <c r="E20" s="9">
        <f>英雄数值表!BG19</f>
        <v>1</v>
      </c>
      <c r="F20" s="9">
        <f>英雄数值表!BH19</f>
        <v>1</v>
      </c>
      <c r="G20" s="9"/>
      <c r="H20" s="9">
        <f>英雄数值表!BN19</f>
        <v>4</v>
      </c>
      <c r="I20" s="9">
        <f>英雄数值表!BQ19</f>
        <v>60</v>
      </c>
      <c r="J20" s="9">
        <f>英雄数值表!BR19</f>
        <v>51.3</v>
      </c>
      <c r="K20" s="9">
        <f>英雄数值表!BS19</f>
        <v>0.75</v>
      </c>
      <c r="L20" s="9">
        <f>英雄数值表!BT19</f>
        <v>0.6</v>
      </c>
      <c r="M20" s="9">
        <f>英雄数值表!BU19</f>
        <v>2</v>
      </c>
      <c r="N20" s="9">
        <f>英雄数值表!BV19</f>
        <v>2.3</v>
      </c>
      <c r="O20" s="9"/>
      <c r="P20" s="9">
        <f>IF(E20=1,IFERROR(IF(INDEX(英雄数值表!Y:Y,MATCH(B20,英雄数值表!I:I,0))="","",INDEX(英雄数值表!Y:Y,MATCH(B20,英雄数值表!I:I,0))),""),"")</f>
        <v>100531</v>
      </c>
      <c r="Q20" s="9"/>
      <c r="R20" s="9">
        <f>IFERROR(IF(INDEX(英雄数值表!Z:Z,MATCH(B20,英雄数值表!I:I,0))="","",INDEX(英雄数值表!Z:Z,MATCH(B20,英雄数值表!I:I,0))),"")</f>
        <v>20081</v>
      </c>
      <c r="S20" s="9"/>
      <c r="T20" s="9">
        <v>12</v>
      </c>
      <c r="U20" s="9">
        <v>12</v>
      </c>
      <c r="V20" s="9">
        <v>0</v>
      </c>
    </row>
    <row r="21" spans="1:22">
      <c r="A21" s="9"/>
      <c r="B21" s="9">
        <f>英雄数值表!AW20</f>
        <v>10001</v>
      </c>
      <c r="C21" s="9" t="str">
        <f>英雄数值表!AX20</f>
        <v>Normal</v>
      </c>
      <c r="D21" s="9"/>
      <c r="E21" s="9">
        <f>英雄数值表!BG20</f>
        <v>2</v>
      </c>
      <c r="F21" s="9">
        <f>英雄数值表!BH20</f>
        <v>2</v>
      </c>
      <c r="G21" s="9"/>
      <c r="H21" s="9">
        <f>英雄数值表!BN20</f>
        <v>4</v>
      </c>
      <c r="I21" s="9">
        <f>英雄数值表!BQ20</f>
        <v>70</v>
      </c>
      <c r="J21" s="9">
        <f>英雄数值表!BR20</f>
        <v>51.3</v>
      </c>
      <c r="K21" s="9">
        <f>英雄数值表!BS20</f>
        <v>0.75</v>
      </c>
      <c r="L21" s="9">
        <f>英雄数值表!BT20</f>
        <v>0.6</v>
      </c>
      <c r="M21" s="9">
        <f>英雄数值表!BU20</f>
        <v>2</v>
      </c>
      <c r="N21" s="9">
        <f>英雄数值表!BV20</f>
        <v>2.3</v>
      </c>
      <c r="O21" s="9"/>
      <c r="P21" s="9" t="str">
        <f>IF(E21=1,IFERROR(IF(INDEX(英雄数值表!Y:Y,MATCH(B21,英雄数值表!I:I,0))="","",INDEX(英雄数值表!Y:Y,MATCH(B21,英雄数值表!I:I,0))),""),"")</f>
        <v/>
      </c>
      <c r="Q21" s="9"/>
      <c r="R21" s="9">
        <f>IFERROR(IF(INDEX(英雄数值表!Z:Z,MATCH(B21,英雄数值表!I:I,0))="","",INDEX(英雄数值表!Z:Z,MATCH(B21,英雄数值表!I:I,0))),"")</f>
        <v>20081</v>
      </c>
      <c r="S21" s="9"/>
      <c r="T21" s="9"/>
      <c r="U21" s="9"/>
      <c r="V21" s="9"/>
    </row>
    <row r="22" spans="1:22">
      <c r="A22" s="9"/>
      <c r="B22" s="9">
        <f>英雄数值表!AW21</f>
        <v>10001</v>
      </c>
      <c r="C22" s="9" t="str">
        <f>英雄数值表!AX21</f>
        <v>Normal</v>
      </c>
      <c r="D22" s="9"/>
      <c r="E22" s="9">
        <f>英雄数值表!BG21</f>
        <v>3</v>
      </c>
      <c r="F22" s="9">
        <f>英雄数值表!BH21</f>
        <v>3</v>
      </c>
      <c r="G22" s="9"/>
      <c r="H22" s="9">
        <f>英雄数值表!BN21</f>
        <v>4</v>
      </c>
      <c r="I22" s="9">
        <f>英雄数值表!BQ21</f>
        <v>80</v>
      </c>
      <c r="J22" s="9">
        <f>英雄数值表!BR21</f>
        <v>51.3</v>
      </c>
      <c r="K22" s="9">
        <f>英雄数值表!BS21</f>
        <v>0.75</v>
      </c>
      <c r="L22" s="9">
        <f>英雄数值表!BT21</f>
        <v>0.6</v>
      </c>
      <c r="M22" s="9">
        <f>英雄数值表!BU21</f>
        <v>2</v>
      </c>
      <c r="N22" s="9">
        <f>英雄数值表!BV21</f>
        <v>2.3</v>
      </c>
      <c r="O22" s="9"/>
      <c r="P22" s="9" t="str">
        <f>IF(E22=1,IFERROR(IF(INDEX(英雄数值表!Y:Y,MATCH(B22,英雄数值表!I:I,0))="","",INDEX(英雄数值表!Y:Y,MATCH(B22,英雄数值表!I:I,0))),""),"")</f>
        <v/>
      </c>
      <c r="Q22" s="9"/>
      <c r="R22" s="9">
        <f>IFERROR(IF(INDEX(英雄数值表!Z:Z,MATCH(B22,英雄数值表!I:I,0))="","",INDEX(英雄数值表!Z:Z,MATCH(B22,英雄数值表!I:I,0))),"")</f>
        <v>20081</v>
      </c>
      <c r="S22" s="9"/>
      <c r="T22" s="9"/>
      <c r="U22" s="9"/>
      <c r="V22" s="9"/>
    </row>
    <row r="23" spans="1:22">
      <c r="A23" s="9"/>
      <c r="B23" s="9">
        <f>英雄数值表!AW22</f>
        <v>10001</v>
      </c>
      <c r="C23" s="9" t="str">
        <f>英雄数值表!AX22</f>
        <v>Normal</v>
      </c>
      <c r="D23" s="9"/>
      <c r="E23" s="9">
        <f>英雄数值表!BG22</f>
        <v>4</v>
      </c>
      <c r="F23" s="9">
        <f>英雄数值表!BH22</f>
        <v>4</v>
      </c>
      <c r="G23" s="9"/>
      <c r="H23" s="9">
        <f>英雄数值表!BN22</f>
        <v>5</v>
      </c>
      <c r="I23" s="9">
        <f>英雄数值表!BQ22</f>
        <v>90</v>
      </c>
      <c r="J23" s="9">
        <f>英雄数值表!BR22</f>
        <v>51.3</v>
      </c>
      <c r="K23" s="9">
        <f>英雄数值表!BS22</f>
        <v>0.75</v>
      </c>
      <c r="L23" s="9">
        <f>英雄数值表!BT22</f>
        <v>0.6</v>
      </c>
      <c r="M23" s="9">
        <f>英雄数值表!BU22</f>
        <v>2</v>
      </c>
      <c r="N23" s="9">
        <f>英雄数值表!BV22</f>
        <v>2.3</v>
      </c>
      <c r="O23" s="9"/>
      <c r="P23" s="9" t="str">
        <f>IF(E23=1,IFERROR(IF(INDEX(英雄数值表!Y:Y,MATCH(B23,英雄数值表!I:I,0))="","",INDEX(英雄数值表!Y:Y,MATCH(B23,英雄数值表!I:I,0))),""),"")</f>
        <v/>
      </c>
      <c r="Q23" s="9"/>
      <c r="R23" s="9">
        <f>IFERROR(IF(INDEX(英雄数值表!Z:Z,MATCH(B23,英雄数值表!I:I,0))="","",INDEX(英雄数值表!Z:Z,MATCH(B23,英雄数值表!I:I,0))),"")</f>
        <v>20081</v>
      </c>
      <c r="S23" s="9"/>
      <c r="T23" s="9"/>
      <c r="U23" s="9"/>
      <c r="V23" s="9"/>
    </row>
    <row r="24" spans="1:22">
      <c r="A24" s="9"/>
      <c r="B24" s="9">
        <f>英雄数值表!AW23</f>
        <v>10001</v>
      </c>
      <c r="C24" s="9" t="str">
        <f>英雄数值表!AX23</f>
        <v>Normal</v>
      </c>
      <c r="D24" s="9"/>
      <c r="E24" s="9">
        <f>英雄数值表!BG23</f>
        <v>5</v>
      </c>
      <c r="F24" s="9">
        <f>英雄数值表!BH23</f>
        <v>5</v>
      </c>
      <c r="G24" s="9"/>
      <c r="H24" s="9">
        <f>英雄数值表!BN23</f>
        <v>5</v>
      </c>
      <c r="I24" s="9">
        <f>英雄数值表!BQ23</f>
        <v>100</v>
      </c>
      <c r="J24" s="9">
        <f>英雄数值表!BR23</f>
        <v>51.3</v>
      </c>
      <c r="K24" s="9">
        <f>英雄数值表!BS23</f>
        <v>0.75</v>
      </c>
      <c r="L24" s="9">
        <f>英雄数值表!BT23</f>
        <v>0.6</v>
      </c>
      <c r="M24" s="9">
        <f>英雄数值表!BU23</f>
        <v>2</v>
      </c>
      <c r="N24" s="9">
        <f>英雄数值表!BV23</f>
        <v>2.3</v>
      </c>
      <c r="O24" s="9"/>
      <c r="P24" s="9" t="str">
        <f>IF(E24=1,IFERROR(IF(INDEX(英雄数值表!Y:Y,MATCH(B24,英雄数值表!I:I,0))="","",INDEX(英雄数值表!Y:Y,MATCH(B24,英雄数值表!I:I,0))),""),"")</f>
        <v/>
      </c>
      <c r="Q24" s="9"/>
      <c r="R24" s="9">
        <f>IFERROR(IF(INDEX(英雄数值表!Z:Z,MATCH(B24,英雄数值表!I:I,0))="","",INDEX(英雄数值表!Z:Z,MATCH(B24,英雄数值表!I:I,0))),"")</f>
        <v>20081</v>
      </c>
      <c r="S24" s="9"/>
      <c r="T24" s="9"/>
      <c r="U24" s="9"/>
      <c r="V24" s="9"/>
    </row>
    <row r="25" spans="1:22">
      <c r="A25" s="9"/>
      <c r="B25" s="9">
        <f>英雄数值表!AW24</f>
        <v>10001</v>
      </c>
      <c r="C25" s="9" t="str">
        <f>英雄数值表!AX24</f>
        <v>Normal</v>
      </c>
      <c r="D25" s="9"/>
      <c r="E25" s="9">
        <f>英雄数值表!BG24</f>
        <v>6</v>
      </c>
      <c r="F25" s="9">
        <f>英雄数值表!BH24</f>
        <v>6</v>
      </c>
      <c r="G25" s="9"/>
      <c r="H25" s="9">
        <f>英雄数值表!BN24</f>
        <v>5</v>
      </c>
      <c r="I25" s="9">
        <f>英雄数值表!BQ24</f>
        <v>110</v>
      </c>
      <c r="J25" s="9">
        <f>英雄数值表!BR24</f>
        <v>51.3</v>
      </c>
      <c r="K25" s="9">
        <f>英雄数值表!BS24</f>
        <v>0.75</v>
      </c>
      <c r="L25" s="9">
        <f>英雄数值表!BT24</f>
        <v>0.6</v>
      </c>
      <c r="M25" s="9">
        <f>英雄数值表!BU24</f>
        <v>2</v>
      </c>
      <c r="N25" s="9">
        <f>英雄数值表!BV24</f>
        <v>2.3</v>
      </c>
      <c r="O25" s="9"/>
      <c r="P25" s="9" t="str">
        <f>IF(E25=1,IFERROR(IF(INDEX(英雄数值表!Y:Y,MATCH(B25,英雄数值表!I:I,0))="","",INDEX(英雄数值表!Y:Y,MATCH(B25,英雄数值表!I:I,0))),""),"")</f>
        <v/>
      </c>
      <c r="Q25" s="9"/>
      <c r="R25" s="9">
        <f>IFERROR(IF(INDEX(英雄数值表!Z:Z,MATCH(B25,英雄数值表!I:I,0))="","",INDEX(英雄数值表!Z:Z,MATCH(B25,英雄数值表!I:I,0))),"")</f>
        <v>20081</v>
      </c>
      <c r="S25" s="9"/>
      <c r="T25" s="9"/>
      <c r="U25" s="9"/>
      <c r="V25" s="9"/>
    </row>
    <row r="26" spans="1:22">
      <c r="A26" s="9"/>
      <c r="B26" s="9">
        <f>英雄数值表!AW25</f>
        <v>10001</v>
      </c>
      <c r="C26" s="9" t="str">
        <f>英雄数值表!AX25</f>
        <v>Normal</v>
      </c>
      <c r="D26" s="9"/>
      <c r="E26" s="9">
        <f>英雄数值表!BG25</f>
        <v>7</v>
      </c>
      <c r="F26" s="9">
        <f>英雄数值表!BH25</f>
        <v>7</v>
      </c>
      <c r="G26" s="9"/>
      <c r="H26" s="9">
        <f>英雄数值表!BN25</f>
        <v>6</v>
      </c>
      <c r="I26" s="9">
        <f>英雄数值表!BQ25</f>
        <v>120</v>
      </c>
      <c r="J26" s="9">
        <f>英雄数值表!BR25</f>
        <v>51.3</v>
      </c>
      <c r="K26" s="9">
        <f>英雄数值表!BS25</f>
        <v>0.75</v>
      </c>
      <c r="L26" s="9">
        <f>英雄数值表!BT25</f>
        <v>0.6</v>
      </c>
      <c r="M26" s="9">
        <f>英雄数值表!BU25</f>
        <v>2</v>
      </c>
      <c r="N26" s="9">
        <f>英雄数值表!BV25</f>
        <v>2.3</v>
      </c>
      <c r="O26" s="9"/>
      <c r="P26" s="9" t="str">
        <f>IF(E26=1,IFERROR(IF(INDEX(英雄数值表!Y:Y,MATCH(B26,英雄数值表!I:I,0))="","",INDEX(英雄数值表!Y:Y,MATCH(B26,英雄数值表!I:I,0))),""),"")</f>
        <v/>
      </c>
      <c r="Q26" s="9"/>
      <c r="R26" s="9">
        <f>IFERROR(IF(INDEX(英雄数值表!Z:Z,MATCH(B26,英雄数值表!I:I,0))="","",INDEX(英雄数值表!Z:Z,MATCH(B26,英雄数值表!I:I,0))),"")</f>
        <v>20081</v>
      </c>
      <c r="S26" s="9"/>
      <c r="T26" s="9"/>
      <c r="U26" s="9"/>
      <c r="V26" s="9"/>
    </row>
    <row r="27" spans="1:22">
      <c r="A27" s="9"/>
      <c r="B27" s="9">
        <f>英雄数值表!AW26</f>
        <v>10001</v>
      </c>
      <c r="C27" s="9" t="str">
        <f>英雄数值表!AX26</f>
        <v>Normal</v>
      </c>
      <c r="D27" s="9"/>
      <c r="E27" s="9">
        <f>英雄数值表!BG26</f>
        <v>8</v>
      </c>
      <c r="F27" s="9">
        <f>英雄数值表!BH26</f>
        <v>8</v>
      </c>
      <c r="G27" s="9"/>
      <c r="H27" s="9">
        <f>英雄数值表!BN26</f>
        <v>6</v>
      </c>
      <c r="I27" s="9">
        <f>英雄数值表!BQ26</f>
        <v>130</v>
      </c>
      <c r="J27" s="9">
        <f>英雄数值表!BR26</f>
        <v>51.3</v>
      </c>
      <c r="K27" s="9">
        <f>英雄数值表!BS26</f>
        <v>0.75</v>
      </c>
      <c r="L27" s="9">
        <f>英雄数值表!BT26</f>
        <v>0.6</v>
      </c>
      <c r="M27" s="9">
        <f>英雄数值表!BU26</f>
        <v>2</v>
      </c>
      <c r="N27" s="9">
        <f>英雄数值表!BV26</f>
        <v>2.3</v>
      </c>
      <c r="O27" s="9"/>
      <c r="P27" s="9" t="str">
        <f>IF(E27=1,IFERROR(IF(INDEX(英雄数值表!Y:Y,MATCH(B27,英雄数值表!I:I,0))="","",INDEX(英雄数值表!Y:Y,MATCH(B27,英雄数值表!I:I,0))),""),"")</f>
        <v/>
      </c>
      <c r="Q27" s="9"/>
      <c r="R27" s="9">
        <f>IFERROR(IF(INDEX(英雄数值表!Z:Z,MATCH(B27,英雄数值表!I:I,0))="","",INDEX(英雄数值表!Z:Z,MATCH(B27,英雄数值表!I:I,0))),"")</f>
        <v>20081</v>
      </c>
      <c r="S27" s="9"/>
      <c r="T27" s="9"/>
      <c r="U27" s="9"/>
      <c r="V27" s="9"/>
    </row>
    <row r="28" spans="1:22">
      <c r="A28" s="9"/>
      <c r="B28" s="9">
        <f>英雄数值表!AW27</f>
        <v>10001</v>
      </c>
      <c r="C28" s="9" t="str">
        <f>英雄数值表!AX27</f>
        <v>Normal</v>
      </c>
      <c r="D28" s="9"/>
      <c r="E28" s="9">
        <f>英雄数值表!BG27</f>
        <v>9</v>
      </c>
      <c r="F28" s="9">
        <f>英雄数值表!BH27</f>
        <v>9</v>
      </c>
      <c r="G28" s="9"/>
      <c r="H28" s="9">
        <f>英雄数值表!BN27</f>
        <v>6</v>
      </c>
      <c r="I28" s="9">
        <f>英雄数值表!BQ27</f>
        <v>140</v>
      </c>
      <c r="J28" s="9">
        <f>英雄数值表!BR27</f>
        <v>51.3</v>
      </c>
      <c r="K28" s="9">
        <f>英雄数值表!BS27</f>
        <v>0.75</v>
      </c>
      <c r="L28" s="9">
        <f>英雄数值表!BT27</f>
        <v>0.6</v>
      </c>
      <c r="M28" s="9">
        <f>英雄数值表!BU27</f>
        <v>2</v>
      </c>
      <c r="N28" s="9">
        <f>英雄数值表!BV27</f>
        <v>2.3</v>
      </c>
      <c r="O28" s="9"/>
      <c r="P28" s="9" t="str">
        <f>IF(E28=1,IFERROR(IF(INDEX(英雄数值表!Y:Y,MATCH(B28,英雄数值表!I:I,0))="","",INDEX(英雄数值表!Y:Y,MATCH(B28,英雄数值表!I:I,0))),""),"")</f>
        <v/>
      </c>
      <c r="Q28" s="9"/>
      <c r="R28" s="9">
        <f>IFERROR(IF(INDEX(英雄数值表!Z:Z,MATCH(B28,英雄数值表!I:I,0))="","",INDEX(英雄数值表!Z:Z,MATCH(B28,英雄数值表!I:I,0))),"")</f>
        <v>20081</v>
      </c>
      <c r="S28" s="9"/>
      <c r="T28" s="9"/>
      <c r="U28" s="9"/>
      <c r="V28" s="9"/>
    </row>
    <row r="29" spans="1:22">
      <c r="A29" s="9"/>
      <c r="B29" s="9">
        <f>英雄数值表!AW28</f>
        <v>10001</v>
      </c>
      <c r="C29" s="9" t="str">
        <f>英雄数值表!AX28</f>
        <v>Normal</v>
      </c>
      <c r="D29" s="9"/>
      <c r="E29" s="9">
        <f>英雄数值表!BG28</f>
        <v>10</v>
      </c>
      <c r="F29" s="9">
        <f>英雄数值表!BH28</f>
        <v>10</v>
      </c>
      <c r="G29" s="9"/>
      <c r="H29" s="9">
        <f>英雄数值表!BN28</f>
        <v>7</v>
      </c>
      <c r="I29" s="9">
        <f>英雄数值表!BQ28</f>
        <v>150</v>
      </c>
      <c r="J29" s="9">
        <f>英雄数值表!BR28</f>
        <v>51.3</v>
      </c>
      <c r="K29" s="9">
        <f>英雄数值表!BS28</f>
        <v>0.75</v>
      </c>
      <c r="L29" s="9">
        <f>英雄数值表!BT28</f>
        <v>0.6</v>
      </c>
      <c r="M29" s="9">
        <f>英雄数值表!BU28</f>
        <v>2</v>
      </c>
      <c r="N29" s="9">
        <f>英雄数值表!BV28</f>
        <v>2.3</v>
      </c>
      <c r="O29" s="9"/>
      <c r="P29" s="9" t="str">
        <f>IF(E29=1,IFERROR(IF(INDEX(英雄数值表!Y:Y,MATCH(B29,英雄数值表!I:I,0))="","",INDEX(英雄数值表!Y:Y,MATCH(B29,英雄数值表!I:I,0))),""),"")</f>
        <v/>
      </c>
      <c r="Q29" s="9"/>
      <c r="R29" s="9">
        <f>IFERROR(IF(INDEX(英雄数值表!Z:Z,MATCH(B29,英雄数值表!I:I,0))="","",INDEX(英雄数值表!Z:Z,MATCH(B29,英雄数值表!I:I,0))),"")</f>
        <v>20081</v>
      </c>
      <c r="S29" s="9"/>
      <c r="T29" s="9"/>
      <c r="U29" s="9"/>
      <c r="V29" s="9"/>
    </row>
    <row r="30" spans="1:22">
      <c r="A30" s="9"/>
      <c r="B30" s="9">
        <f>英雄数值表!AW29</f>
        <v>10001</v>
      </c>
      <c r="C30" s="9" t="str">
        <f>英雄数值表!AX29</f>
        <v>Normal</v>
      </c>
      <c r="D30" s="9"/>
      <c r="E30" s="9">
        <f>英雄数值表!BG29</f>
        <v>11</v>
      </c>
      <c r="F30" s="9">
        <f>英雄数值表!BH29</f>
        <v>10</v>
      </c>
      <c r="G30" s="9"/>
      <c r="H30" s="9">
        <f>英雄数值表!BN29</f>
        <v>7</v>
      </c>
      <c r="I30" s="9">
        <f>英雄数值表!BQ29</f>
        <v>160</v>
      </c>
      <c r="J30" s="9">
        <f>英雄数值表!BR29</f>
        <v>51.3</v>
      </c>
      <c r="K30" s="9">
        <f>英雄数值表!BS29</f>
        <v>0.75</v>
      </c>
      <c r="L30" s="9">
        <f>英雄数值表!BT29</f>
        <v>0.6</v>
      </c>
      <c r="M30" s="9">
        <f>英雄数值表!BU29</f>
        <v>2</v>
      </c>
      <c r="N30" s="9">
        <f>英雄数值表!BV29</f>
        <v>2.3</v>
      </c>
      <c r="O30" s="9"/>
      <c r="P30" s="9" t="str">
        <f>IF(E30=1,IFERROR(IF(INDEX(英雄数值表!Y:Y,MATCH(B30,英雄数值表!I:I,0))="","",INDEX(英雄数值表!Y:Y,MATCH(B30,英雄数值表!I:I,0))),""),"")</f>
        <v/>
      </c>
      <c r="Q30" s="9"/>
      <c r="R30" s="9">
        <f>IFERROR(IF(INDEX(英雄数值表!Z:Z,MATCH(B30,英雄数值表!I:I,0))="","",INDEX(英雄数值表!Z:Z,MATCH(B30,英雄数值表!I:I,0))),"")</f>
        <v>20081</v>
      </c>
      <c r="S30" s="9"/>
      <c r="T30" s="9"/>
      <c r="U30" s="9"/>
      <c r="V30" s="9"/>
    </row>
    <row r="31" spans="1:22">
      <c r="A31" s="9"/>
      <c r="B31" s="9">
        <f>英雄数值表!AW30</f>
        <v>10001</v>
      </c>
      <c r="C31" s="9" t="str">
        <f>英雄数值表!AX30</f>
        <v>Normal</v>
      </c>
      <c r="D31" s="9"/>
      <c r="E31" s="9">
        <f>英雄数值表!BG30</f>
        <v>12</v>
      </c>
      <c r="F31" s="9">
        <f>英雄数值表!BH30</f>
        <v>10</v>
      </c>
      <c r="G31" s="9"/>
      <c r="H31" s="9">
        <f>英雄数值表!BN30</f>
        <v>7</v>
      </c>
      <c r="I31" s="9">
        <f>英雄数值表!BQ30</f>
        <v>170</v>
      </c>
      <c r="J31" s="9">
        <f>英雄数值表!BR30</f>
        <v>51.3</v>
      </c>
      <c r="K31" s="9">
        <f>英雄数值表!BS30</f>
        <v>0.75</v>
      </c>
      <c r="L31" s="9">
        <f>英雄数值表!BT30</f>
        <v>0.6</v>
      </c>
      <c r="M31" s="9">
        <f>英雄数值表!BU30</f>
        <v>2</v>
      </c>
      <c r="N31" s="9">
        <f>英雄数值表!BV30</f>
        <v>2.3</v>
      </c>
      <c r="O31" s="9"/>
      <c r="P31" s="9" t="str">
        <f>IF(E31=1,IFERROR(IF(INDEX(英雄数值表!Y:Y,MATCH(B31,英雄数值表!I:I,0))="","",INDEX(英雄数值表!Y:Y,MATCH(B31,英雄数值表!I:I,0))),""),"")</f>
        <v/>
      </c>
      <c r="Q31" s="9"/>
      <c r="R31" s="9">
        <f>IFERROR(IF(INDEX(英雄数值表!Z:Z,MATCH(B31,英雄数值表!I:I,0))="","",INDEX(英雄数值表!Z:Z,MATCH(B31,英雄数值表!I:I,0))),"")</f>
        <v>20081</v>
      </c>
      <c r="S31" s="9"/>
      <c r="T31" s="9"/>
      <c r="U31" s="9"/>
      <c r="V31" s="9"/>
    </row>
    <row r="32" spans="1:22">
      <c r="A32" s="9"/>
      <c r="B32" s="9">
        <f>英雄数值表!AW31</f>
        <v>10001</v>
      </c>
      <c r="C32" s="9" t="str">
        <f>英雄数值表!AX31</f>
        <v>Normal</v>
      </c>
      <c r="D32" s="9"/>
      <c r="E32" s="9">
        <f>英雄数值表!BG31</f>
        <v>13</v>
      </c>
      <c r="F32" s="9">
        <f>英雄数值表!BH31</f>
        <v>10</v>
      </c>
      <c r="G32" s="9"/>
      <c r="H32" s="9">
        <f>英雄数值表!BN31</f>
        <v>8</v>
      </c>
      <c r="I32" s="9">
        <f>英雄数值表!BQ31</f>
        <v>180</v>
      </c>
      <c r="J32" s="9">
        <f>英雄数值表!BR31</f>
        <v>51.3</v>
      </c>
      <c r="K32" s="9">
        <f>英雄数值表!BS31</f>
        <v>0.75</v>
      </c>
      <c r="L32" s="9">
        <f>英雄数值表!BT31</f>
        <v>0.6</v>
      </c>
      <c r="M32" s="9">
        <f>英雄数值表!BU31</f>
        <v>2</v>
      </c>
      <c r="N32" s="9">
        <f>英雄数值表!BV31</f>
        <v>2.3</v>
      </c>
      <c r="O32" s="9"/>
      <c r="P32" s="9" t="str">
        <f>IF(E32=1,IFERROR(IF(INDEX(英雄数值表!Y:Y,MATCH(B32,英雄数值表!I:I,0))="","",INDEX(英雄数值表!Y:Y,MATCH(B32,英雄数值表!I:I,0))),""),"")</f>
        <v/>
      </c>
      <c r="Q32" s="9"/>
      <c r="R32" s="9">
        <f>IFERROR(IF(INDEX(英雄数值表!Z:Z,MATCH(B32,英雄数值表!I:I,0))="","",INDEX(英雄数值表!Z:Z,MATCH(B32,英雄数值表!I:I,0))),"")</f>
        <v>20081</v>
      </c>
      <c r="S32" s="9"/>
      <c r="T32" s="9"/>
      <c r="U32" s="9"/>
      <c r="V32" s="9"/>
    </row>
    <row r="33" spans="1:22">
      <c r="A33" s="9"/>
      <c r="B33" s="9">
        <f>英雄数值表!AW32</f>
        <v>10001</v>
      </c>
      <c r="C33" s="9" t="str">
        <f>英雄数值表!AX32</f>
        <v>Normal</v>
      </c>
      <c r="D33" s="9"/>
      <c r="E33" s="9">
        <f>英雄数值表!BG32</f>
        <v>14</v>
      </c>
      <c r="F33" s="9">
        <f>英雄数值表!BH32</f>
        <v>10</v>
      </c>
      <c r="G33" s="9"/>
      <c r="H33" s="9">
        <f>英雄数值表!BN32</f>
        <v>8</v>
      </c>
      <c r="I33" s="9">
        <f>英雄数值表!BQ32</f>
        <v>190</v>
      </c>
      <c r="J33" s="9">
        <f>英雄数值表!BR32</f>
        <v>51.3</v>
      </c>
      <c r="K33" s="9">
        <f>英雄数值表!BS32</f>
        <v>0.75</v>
      </c>
      <c r="L33" s="9">
        <f>英雄数值表!BT32</f>
        <v>0.6</v>
      </c>
      <c r="M33" s="9">
        <f>英雄数值表!BU32</f>
        <v>2</v>
      </c>
      <c r="N33" s="9">
        <f>英雄数值表!BV32</f>
        <v>2.3</v>
      </c>
      <c r="O33" s="9"/>
      <c r="P33" s="9" t="str">
        <f>IF(E33=1,IFERROR(IF(INDEX(英雄数值表!Y:Y,MATCH(B33,英雄数值表!I:I,0))="","",INDEX(英雄数值表!Y:Y,MATCH(B33,英雄数值表!I:I,0))),""),"")</f>
        <v/>
      </c>
      <c r="Q33" s="9"/>
      <c r="R33" s="9">
        <f>IFERROR(IF(INDEX(英雄数值表!Z:Z,MATCH(B33,英雄数值表!I:I,0))="","",INDEX(英雄数值表!Z:Z,MATCH(B33,英雄数值表!I:I,0))),"")</f>
        <v>20081</v>
      </c>
      <c r="S33" s="9"/>
      <c r="T33" s="9"/>
      <c r="U33" s="9"/>
      <c r="V33" s="9"/>
    </row>
    <row r="34" spans="1:22">
      <c r="A34" s="9"/>
      <c r="B34" s="9">
        <f>英雄数值表!AW33</f>
        <v>10001</v>
      </c>
      <c r="C34" s="9" t="str">
        <f>英雄数值表!AX33</f>
        <v>Normal</v>
      </c>
      <c r="D34" s="9"/>
      <c r="E34" s="9">
        <f>英雄数值表!BG33</f>
        <v>15</v>
      </c>
      <c r="F34" s="9">
        <f>英雄数值表!BH33</f>
        <v>0</v>
      </c>
      <c r="G34" s="9"/>
      <c r="H34" s="9">
        <f>英雄数值表!BN33</f>
        <v>8</v>
      </c>
      <c r="I34" s="9">
        <f>英雄数值表!BQ33</f>
        <v>200</v>
      </c>
      <c r="J34" s="9">
        <f>英雄数值表!BR33</f>
        <v>51.3</v>
      </c>
      <c r="K34" s="9">
        <f>英雄数值表!BS33</f>
        <v>0.75</v>
      </c>
      <c r="L34" s="9">
        <f>英雄数值表!BT33</f>
        <v>0.6</v>
      </c>
      <c r="M34" s="9">
        <f>英雄数值表!BU33</f>
        <v>2</v>
      </c>
      <c r="N34" s="9">
        <f>英雄数值表!BV33</f>
        <v>2.3</v>
      </c>
      <c r="O34" s="9"/>
      <c r="P34" s="9" t="str">
        <f>IF(E34=1,IFERROR(IF(INDEX(英雄数值表!Y:Y,MATCH(B34,英雄数值表!I:I,0))="","",INDEX(英雄数值表!Y:Y,MATCH(B34,英雄数值表!I:I,0))),""),"")</f>
        <v/>
      </c>
      <c r="Q34" s="9"/>
      <c r="R34" s="9">
        <f>IFERROR(IF(INDEX(英雄数值表!Z:Z,MATCH(B34,英雄数值表!I:I,0))="","",INDEX(英雄数值表!Z:Z,MATCH(B34,英雄数值表!I:I,0))),"")</f>
        <v>20081</v>
      </c>
      <c r="S34" s="9"/>
      <c r="T34" s="9"/>
      <c r="U34" s="9"/>
      <c r="V34" s="9"/>
    </row>
    <row r="35" spans="1:22">
      <c r="A35" s="9"/>
      <c r="B35" s="9">
        <f>英雄数值表!AW34</f>
        <v>10002</v>
      </c>
      <c r="C35" s="9" t="str">
        <f>英雄数值表!AX34</f>
        <v>Normal</v>
      </c>
      <c r="D35" s="9"/>
      <c r="E35" s="9">
        <f>英雄数值表!BG34</f>
        <v>1</v>
      </c>
      <c r="F35" s="9">
        <f>英雄数值表!BH34</f>
        <v>1</v>
      </c>
      <c r="G35" s="9"/>
      <c r="H35" s="9">
        <f>英雄数值表!BN34</f>
        <v>15</v>
      </c>
      <c r="I35" s="9">
        <f>英雄数值表!BQ34</f>
        <v>270</v>
      </c>
      <c r="J35" s="9">
        <f>英雄数值表!BR34</f>
        <v>51.3</v>
      </c>
      <c r="K35" s="9">
        <f>英雄数值表!BS34</f>
        <v>0.75</v>
      </c>
      <c r="L35" s="9">
        <f>英雄数值表!BT34</f>
        <v>0.6</v>
      </c>
      <c r="M35" s="9">
        <f>英雄数值表!BU34</f>
        <v>2</v>
      </c>
      <c r="N35" s="9">
        <f>英雄数值表!BV34</f>
        <v>2.3</v>
      </c>
      <c r="O35" s="9"/>
      <c r="P35" s="9">
        <f>IF(E35=1,IFERROR(IF(INDEX(英雄数值表!Y:Y,MATCH(B35,英雄数值表!I:I,0))="","",INDEX(英雄数值表!Y:Y,MATCH(B35,英雄数值表!I:I,0))),""),"")</f>
        <v>100541</v>
      </c>
      <c r="Q35" s="9"/>
      <c r="R35" s="9">
        <f>IFERROR(IF(INDEX(英雄数值表!Z:Z,MATCH(B35,英雄数值表!I:I,0))="","",INDEX(英雄数值表!Z:Z,MATCH(B35,英雄数值表!I:I,0))),"")</f>
        <v>20017</v>
      </c>
      <c r="S35" s="9"/>
      <c r="T35" s="9">
        <v>12</v>
      </c>
      <c r="U35" s="9">
        <v>12</v>
      </c>
      <c r="V35" s="9">
        <v>0</v>
      </c>
    </row>
    <row r="36" spans="1:22">
      <c r="A36" s="9"/>
      <c r="B36" s="9">
        <f>英雄数值表!AW35</f>
        <v>10002</v>
      </c>
      <c r="C36" s="9" t="str">
        <f>英雄数值表!AX35</f>
        <v>Normal</v>
      </c>
      <c r="D36" s="9"/>
      <c r="E36" s="9">
        <f>英雄数值表!BG35</f>
        <v>2</v>
      </c>
      <c r="F36" s="9">
        <f>英雄数值表!BH35</f>
        <v>2</v>
      </c>
      <c r="G36" s="9"/>
      <c r="H36" s="9">
        <f>英雄数值表!BN35</f>
        <v>15</v>
      </c>
      <c r="I36" s="9">
        <f>英雄数值表!BQ35</f>
        <v>290</v>
      </c>
      <c r="J36" s="9">
        <f>英雄数值表!BR35</f>
        <v>51.3</v>
      </c>
      <c r="K36" s="9">
        <f>英雄数值表!BS35</f>
        <v>0.75</v>
      </c>
      <c r="L36" s="9">
        <f>英雄数值表!BT35</f>
        <v>0.6</v>
      </c>
      <c r="M36" s="9">
        <f>英雄数值表!BU35</f>
        <v>2</v>
      </c>
      <c r="N36" s="9">
        <f>英雄数值表!BV35</f>
        <v>2.3</v>
      </c>
      <c r="O36" s="9"/>
      <c r="P36" s="9" t="str">
        <f>IF(E36=1,IFERROR(IF(INDEX(英雄数值表!Y:Y,MATCH(B36,英雄数值表!I:I,0))="","",INDEX(英雄数值表!Y:Y,MATCH(B36,英雄数值表!I:I,0))),""),"")</f>
        <v/>
      </c>
      <c r="Q36" s="9"/>
      <c r="R36" s="9">
        <f>IFERROR(IF(INDEX(英雄数值表!Z:Z,MATCH(B36,英雄数值表!I:I,0))="","",INDEX(英雄数值表!Z:Z,MATCH(B36,英雄数值表!I:I,0))),"")</f>
        <v>20017</v>
      </c>
      <c r="S36" s="9"/>
      <c r="T36" s="9"/>
      <c r="U36" s="9"/>
      <c r="V36" s="9"/>
    </row>
    <row r="37" spans="1:22">
      <c r="A37" s="9"/>
      <c r="B37" s="9">
        <f>英雄数值表!AW36</f>
        <v>10002</v>
      </c>
      <c r="C37" s="9" t="str">
        <f>英雄数值表!AX36</f>
        <v>Normal</v>
      </c>
      <c r="D37" s="9"/>
      <c r="E37" s="9">
        <f>英雄数值表!BG36</f>
        <v>3</v>
      </c>
      <c r="F37" s="9">
        <f>英雄数值表!BH36</f>
        <v>3</v>
      </c>
      <c r="G37" s="9"/>
      <c r="H37" s="9">
        <f>英雄数值表!BN36</f>
        <v>15</v>
      </c>
      <c r="I37" s="9">
        <f>英雄数值表!BQ36</f>
        <v>310</v>
      </c>
      <c r="J37" s="9">
        <f>英雄数值表!BR36</f>
        <v>51.3</v>
      </c>
      <c r="K37" s="9">
        <f>英雄数值表!BS36</f>
        <v>0.75</v>
      </c>
      <c r="L37" s="9">
        <f>英雄数值表!BT36</f>
        <v>0.6</v>
      </c>
      <c r="M37" s="9">
        <f>英雄数值表!BU36</f>
        <v>2</v>
      </c>
      <c r="N37" s="9">
        <f>英雄数值表!BV36</f>
        <v>2.3</v>
      </c>
      <c r="O37" s="9"/>
      <c r="P37" s="9" t="str">
        <f>IF(E37=1,IFERROR(IF(INDEX(英雄数值表!Y:Y,MATCH(B37,英雄数值表!I:I,0))="","",INDEX(英雄数值表!Y:Y,MATCH(B37,英雄数值表!I:I,0))),""),"")</f>
        <v/>
      </c>
      <c r="Q37" s="9"/>
      <c r="R37" s="9">
        <f>IFERROR(IF(INDEX(英雄数值表!Z:Z,MATCH(B37,英雄数值表!I:I,0))="","",INDEX(英雄数值表!Z:Z,MATCH(B37,英雄数值表!I:I,0))),"")</f>
        <v>20017</v>
      </c>
      <c r="S37" s="9"/>
      <c r="T37" s="9"/>
      <c r="U37" s="9"/>
      <c r="V37" s="9"/>
    </row>
    <row r="38" spans="1:22">
      <c r="A38" s="9"/>
      <c r="B38" s="9">
        <f>英雄数值表!AW37</f>
        <v>10002</v>
      </c>
      <c r="C38" s="9" t="str">
        <f>英雄数值表!AX37</f>
        <v>Normal</v>
      </c>
      <c r="D38" s="9"/>
      <c r="E38" s="9">
        <f>英雄数值表!BG37</f>
        <v>4</v>
      </c>
      <c r="F38" s="9">
        <f>英雄数值表!BH37</f>
        <v>4</v>
      </c>
      <c r="G38" s="9"/>
      <c r="H38" s="9">
        <f>英雄数值表!BN37</f>
        <v>18</v>
      </c>
      <c r="I38" s="9">
        <f>英雄数值表!BQ37</f>
        <v>330</v>
      </c>
      <c r="J38" s="9">
        <f>英雄数值表!BR37</f>
        <v>51.3</v>
      </c>
      <c r="K38" s="9">
        <f>英雄数值表!BS37</f>
        <v>0.75</v>
      </c>
      <c r="L38" s="9">
        <f>英雄数值表!BT37</f>
        <v>0.6</v>
      </c>
      <c r="M38" s="9">
        <f>英雄数值表!BU37</f>
        <v>2</v>
      </c>
      <c r="N38" s="9">
        <f>英雄数值表!BV37</f>
        <v>2.3</v>
      </c>
      <c r="O38" s="9"/>
      <c r="P38" s="9" t="str">
        <f>IF(E38=1,IFERROR(IF(INDEX(英雄数值表!Y:Y,MATCH(B38,英雄数值表!I:I,0))="","",INDEX(英雄数值表!Y:Y,MATCH(B38,英雄数值表!I:I,0))),""),"")</f>
        <v/>
      </c>
      <c r="Q38" s="9"/>
      <c r="R38" s="9">
        <f>IFERROR(IF(INDEX(英雄数值表!Z:Z,MATCH(B38,英雄数值表!I:I,0))="","",INDEX(英雄数值表!Z:Z,MATCH(B38,英雄数值表!I:I,0))),"")</f>
        <v>20017</v>
      </c>
      <c r="S38" s="9"/>
      <c r="T38" s="9"/>
      <c r="U38" s="9"/>
      <c r="V38" s="9"/>
    </row>
    <row r="39" spans="1:22">
      <c r="A39" s="9"/>
      <c r="B39" s="9">
        <f>英雄数值表!AW38</f>
        <v>10002</v>
      </c>
      <c r="C39" s="9" t="str">
        <f>英雄数值表!AX38</f>
        <v>Normal</v>
      </c>
      <c r="D39" s="9"/>
      <c r="E39" s="9">
        <f>英雄数值表!BG38</f>
        <v>5</v>
      </c>
      <c r="F39" s="9">
        <f>英雄数值表!BH38</f>
        <v>5</v>
      </c>
      <c r="G39" s="9"/>
      <c r="H39" s="9">
        <f>英雄数值表!BN38</f>
        <v>18</v>
      </c>
      <c r="I39" s="9">
        <f>英雄数值表!BQ38</f>
        <v>350</v>
      </c>
      <c r="J39" s="9">
        <f>英雄数值表!BR38</f>
        <v>51.3</v>
      </c>
      <c r="K39" s="9">
        <f>英雄数值表!BS38</f>
        <v>0.75</v>
      </c>
      <c r="L39" s="9">
        <f>英雄数值表!BT38</f>
        <v>0.6</v>
      </c>
      <c r="M39" s="9">
        <f>英雄数值表!BU38</f>
        <v>2</v>
      </c>
      <c r="N39" s="9">
        <f>英雄数值表!BV38</f>
        <v>2.3</v>
      </c>
      <c r="O39" s="9"/>
      <c r="P39" s="9" t="str">
        <f>IF(E39=1,IFERROR(IF(INDEX(英雄数值表!Y:Y,MATCH(B39,英雄数值表!I:I,0))="","",INDEX(英雄数值表!Y:Y,MATCH(B39,英雄数值表!I:I,0))),""),"")</f>
        <v/>
      </c>
      <c r="Q39" s="9"/>
      <c r="R39" s="9">
        <f>IFERROR(IF(INDEX(英雄数值表!Z:Z,MATCH(B39,英雄数值表!I:I,0))="","",INDEX(英雄数值表!Z:Z,MATCH(B39,英雄数值表!I:I,0))),"")</f>
        <v>20017</v>
      </c>
      <c r="S39" s="9"/>
      <c r="T39" s="9"/>
      <c r="U39" s="9"/>
      <c r="V39" s="9"/>
    </row>
    <row r="40" spans="1:22">
      <c r="A40" s="9"/>
      <c r="B40" s="9">
        <f>英雄数值表!AW39</f>
        <v>10002</v>
      </c>
      <c r="C40" s="9" t="str">
        <f>英雄数值表!AX39</f>
        <v>Normal</v>
      </c>
      <c r="D40" s="9"/>
      <c r="E40" s="9">
        <f>英雄数值表!BG39</f>
        <v>6</v>
      </c>
      <c r="F40" s="9">
        <f>英雄数值表!BH39</f>
        <v>6</v>
      </c>
      <c r="G40" s="9"/>
      <c r="H40" s="9">
        <f>英雄数值表!BN39</f>
        <v>18</v>
      </c>
      <c r="I40" s="9">
        <f>英雄数值表!BQ39</f>
        <v>370</v>
      </c>
      <c r="J40" s="9">
        <f>英雄数值表!BR39</f>
        <v>51.3</v>
      </c>
      <c r="K40" s="9">
        <f>英雄数值表!BS39</f>
        <v>0.75</v>
      </c>
      <c r="L40" s="9">
        <f>英雄数值表!BT39</f>
        <v>0.6</v>
      </c>
      <c r="M40" s="9">
        <f>英雄数值表!BU39</f>
        <v>2</v>
      </c>
      <c r="N40" s="9">
        <f>英雄数值表!BV39</f>
        <v>2.3</v>
      </c>
      <c r="O40" s="9"/>
      <c r="P40" s="9" t="str">
        <f>IF(E40=1,IFERROR(IF(INDEX(英雄数值表!Y:Y,MATCH(B40,英雄数值表!I:I,0))="","",INDEX(英雄数值表!Y:Y,MATCH(B40,英雄数值表!I:I,0))),""),"")</f>
        <v/>
      </c>
      <c r="Q40" s="9"/>
      <c r="R40" s="9">
        <f>IFERROR(IF(INDEX(英雄数值表!Z:Z,MATCH(B40,英雄数值表!I:I,0))="","",INDEX(英雄数值表!Z:Z,MATCH(B40,英雄数值表!I:I,0))),"")</f>
        <v>20017</v>
      </c>
      <c r="S40" s="9"/>
      <c r="T40" s="9"/>
      <c r="U40" s="9"/>
      <c r="V40" s="9"/>
    </row>
    <row r="41" spans="1:22">
      <c r="A41" s="9"/>
      <c r="B41" s="9">
        <f>英雄数值表!AW40</f>
        <v>10002</v>
      </c>
      <c r="C41" s="9" t="str">
        <f>英雄数值表!AX40</f>
        <v>Normal</v>
      </c>
      <c r="D41" s="9"/>
      <c r="E41" s="9">
        <f>英雄数值表!BG40</f>
        <v>7</v>
      </c>
      <c r="F41" s="9">
        <f>英雄数值表!BH40</f>
        <v>7</v>
      </c>
      <c r="G41" s="9"/>
      <c r="H41" s="9">
        <f>英雄数值表!BN40</f>
        <v>24</v>
      </c>
      <c r="I41" s="9">
        <f>英雄数值表!BQ40</f>
        <v>390</v>
      </c>
      <c r="J41" s="9">
        <f>英雄数值表!BR40</f>
        <v>51.3</v>
      </c>
      <c r="K41" s="9">
        <f>英雄数值表!BS40</f>
        <v>0.75</v>
      </c>
      <c r="L41" s="9">
        <f>英雄数值表!BT40</f>
        <v>0.6</v>
      </c>
      <c r="M41" s="9">
        <f>英雄数值表!BU40</f>
        <v>2</v>
      </c>
      <c r="N41" s="9">
        <f>英雄数值表!BV40</f>
        <v>2.3</v>
      </c>
      <c r="O41" s="9"/>
      <c r="P41" s="9" t="str">
        <f>IF(E41=1,IFERROR(IF(INDEX(英雄数值表!Y:Y,MATCH(B41,英雄数值表!I:I,0))="","",INDEX(英雄数值表!Y:Y,MATCH(B41,英雄数值表!I:I,0))),""),"")</f>
        <v/>
      </c>
      <c r="Q41" s="9"/>
      <c r="R41" s="9">
        <f>IFERROR(IF(INDEX(英雄数值表!Z:Z,MATCH(B41,英雄数值表!I:I,0))="","",INDEX(英雄数值表!Z:Z,MATCH(B41,英雄数值表!I:I,0))),"")</f>
        <v>20017</v>
      </c>
      <c r="S41" s="9"/>
      <c r="T41" s="9"/>
      <c r="U41" s="9"/>
      <c r="V41" s="9"/>
    </row>
    <row r="42" spans="1:22">
      <c r="A42" s="9"/>
      <c r="B42" s="9">
        <f>英雄数值表!AW41</f>
        <v>10002</v>
      </c>
      <c r="C42" s="9" t="str">
        <f>英雄数值表!AX41</f>
        <v>Normal</v>
      </c>
      <c r="D42" s="9"/>
      <c r="E42" s="9">
        <f>英雄数值表!BG41</f>
        <v>8</v>
      </c>
      <c r="F42" s="9">
        <f>英雄数值表!BH41</f>
        <v>8</v>
      </c>
      <c r="G42" s="9"/>
      <c r="H42" s="9">
        <f>英雄数值表!BN41</f>
        <v>24</v>
      </c>
      <c r="I42" s="9">
        <f>英雄数值表!BQ41</f>
        <v>410</v>
      </c>
      <c r="J42" s="9">
        <f>英雄数值表!BR41</f>
        <v>51.3</v>
      </c>
      <c r="K42" s="9">
        <f>英雄数值表!BS41</f>
        <v>0.75</v>
      </c>
      <c r="L42" s="9">
        <f>英雄数值表!BT41</f>
        <v>0.6</v>
      </c>
      <c r="M42" s="9">
        <f>英雄数值表!BU41</f>
        <v>2</v>
      </c>
      <c r="N42" s="9">
        <f>英雄数值表!BV41</f>
        <v>2.3</v>
      </c>
      <c r="O42" s="9"/>
      <c r="P42" s="9" t="str">
        <f>IF(E42=1,IFERROR(IF(INDEX(英雄数值表!Y:Y,MATCH(B42,英雄数值表!I:I,0))="","",INDEX(英雄数值表!Y:Y,MATCH(B42,英雄数值表!I:I,0))),""),"")</f>
        <v/>
      </c>
      <c r="Q42" s="9"/>
      <c r="R42" s="9">
        <f>IFERROR(IF(INDEX(英雄数值表!Z:Z,MATCH(B42,英雄数值表!I:I,0))="","",INDEX(英雄数值表!Z:Z,MATCH(B42,英雄数值表!I:I,0))),"")</f>
        <v>20017</v>
      </c>
      <c r="S42" s="9"/>
      <c r="T42" s="9"/>
      <c r="U42" s="9"/>
      <c r="V42" s="9"/>
    </row>
    <row r="43" spans="1:22">
      <c r="A43" s="9"/>
      <c r="B43" s="9">
        <f>英雄数值表!AW42</f>
        <v>10002</v>
      </c>
      <c r="C43" s="9" t="str">
        <f>英雄数值表!AX42</f>
        <v>Normal</v>
      </c>
      <c r="D43" s="9"/>
      <c r="E43" s="9">
        <f>英雄数值表!BG42</f>
        <v>9</v>
      </c>
      <c r="F43" s="9">
        <f>英雄数值表!BH42</f>
        <v>9</v>
      </c>
      <c r="G43" s="9"/>
      <c r="H43" s="9">
        <f>英雄数值表!BN42</f>
        <v>24</v>
      </c>
      <c r="I43" s="9">
        <f>英雄数值表!BQ42</f>
        <v>430</v>
      </c>
      <c r="J43" s="9">
        <f>英雄数值表!BR42</f>
        <v>51.3</v>
      </c>
      <c r="K43" s="9">
        <f>英雄数值表!BS42</f>
        <v>0.75</v>
      </c>
      <c r="L43" s="9">
        <f>英雄数值表!BT42</f>
        <v>0.6</v>
      </c>
      <c r="M43" s="9">
        <f>英雄数值表!BU42</f>
        <v>2</v>
      </c>
      <c r="N43" s="9">
        <f>英雄数值表!BV42</f>
        <v>2.3</v>
      </c>
      <c r="O43" s="9"/>
      <c r="P43" s="9" t="str">
        <f>IF(E43=1,IFERROR(IF(INDEX(英雄数值表!Y:Y,MATCH(B43,英雄数值表!I:I,0))="","",INDEX(英雄数值表!Y:Y,MATCH(B43,英雄数值表!I:I,0))),""),"")</f>
        <v/>
      </c>
      <c r="Q43" s="9"/>
      <c r="R43" s="9">
        <f>IFERROR(IF(INDEX(英雄数值表!Z:Z,MATCH(B43,英雄数值表!I:I,0))="","",INDEX(英雄数值表!Z:Z,MATCH(B43,英雄数值表!I:I,0))),"")</f>
        <v>20017</v>
      </c>
      <c r="S43" s="9"/>
      <c r="T43" s="9"/>
      <c r="U43" s="9"/>
      <c r="V43" s="9"/>
    </row>
    <row r="44" spans="1:22">
      <c r="A44" s="9"/>
      <c r="B44" s="9">
        <f>英雄数值表!AW43</f>
        <v>10002</v>
      </c>
      <c r="C44" s="9" t="str">
        <f>英雄数值表!AX43</f>
        <v>Normal</v>
      </c>
      <c r="D44" s="9"/>
      <c r="E44" s="9">
        <f>英雄数值表!BG43</f>
        <v>10</v>
      </c>
      <c r="F44" s="9">
        <f>英雄数值表!BH43</f>
        <v>10</v>
      </c>
      <c r="G44" s="9"/>
      <c r="H44" s="9">
        <f>英雄数值表!BN43</f>
        <v>26</v>
      </c>
      <c r="I44" s="9">
        <f>英雄数值表!BQ43</f>
        <v>450</v>
      </c>
      <c r="J44" s="9">
        <f>英雄数值表!BR43</f>
        <v>51.3</v>
      </c>
      <c r="K44" s="9">
        <f>英雄数值表!BS43</f>
        <v>0.75</v>
      </c>
      <c r="L44" s="9">
        <f>英雄数值表!BT43</f>
        <v>0.6</v>
      </c>
      <c r="M44" s="9">
        <f>英雄数值表!BU43</f>
        <v>2</v>
      </c>
      <c r="N44" s="9">
        <f>英雄数值表!BV43</f>
        <v>2.3</v>
      </c>
      <c r="O44" s="9"/>
      <c r="P44" s="9" t="str">
        <f>IF(E44=1,IFERROR(IF(INDEX(英雄数值表!Y:Y,MATCH(B44,英雄数值表!I:I,0))="","",INDEX(英雄数值表!Y:Y,MATCH(B44,英雄数值表!I:I,0))),""),"")</f>
        <v/>
      </c>
      <c r="Q44" s="9"/>
      <c r="R44" s="9">
        <f>IFERROR(IF(INDEX(英雄数值表!Z:Z,MATCH(B44,英雄数值表!I:I,0))="","",INDEX(英雄数值表!Z:Z,MATCH(B44,英雄数值表!I:I,0))),"")</f>
        <v>20017</v>
      </c>
      <c r="S44" s="9"/>
      <c r="T44" s="9"/>
      <c r="U44" s="9"/>
      <c r="V44" s="9"/>
    </row>
    <row r="45" spans="1:22">
      <c r="A45" s="9"/>
      <c r="B45" s="9">
        <f>英雄数值表!AW44</f>
        <v>10002</v>
      </c>
      <c r="C45" s="9" t="str">
        <f>英雄数值表!AX44</f>
        <v>Normal</v>
      </c>
      <c r="D45" s="9"/>
      <c r="E45" s="9">
        <f>英雄数值表!BG44</f>
        <v>11</v>
      </c>
      <c r="F45" s="9">
        <f>英雄数值表!BH44</f>
        <v>10</v>
      </c>
      <c r="G45" s="9"/>
      <c r="H45" s="9">
        <f>英雄数值表!BN44</f>
        <v>26</v>
      </c>
      <c r="I45" s="9">
        <f>英雄数值表!BQ44</f>
        <v>470</v>
      </c>
      <c r="J45" s="9">
        <f>英雄数值表!BR44</f>
        <v>51.3</v>
      </c>
      <c r="K45" s="9">
        <f>英雄数值表!BS44</f>
        <v>0.75</v>
      </c>
      <c r="L45" s="9">
        <f>英雄数值表!BT44</f>
        <v>0.6</v>
      </c>
      <c r="M45" s="9">
        <f>英雄数值表!BU44</f>
        <v>2</v>
      </c>
      <c r="N45" s="9">
        <f>英雄数值表!BV44</f>
        <v>2.3</v>
      </c>
      <c r="O45" s="9"/>
      <c r="P45" s="9" t="str">
        <f>IF(E45=1,IFERROR(IF(INDEX(英雄数值表!Y:Y,MATCH(B45,英雄数值表!I:I,0))="","",INDEX(英雄数值表!Y:Y,MATCH(B45,英雄数值表!I:I,0))),""),"")</f>
        <v/>
      </c>
      <c r="Q45" s="9"/>
      <c r="R45" s="9">
        <f>IFERROR(IF(INDEX(英雄数值表!Z:Z,MATCH(B45,英雄数值表!I:I,0))="","",INDEX(英雄数值表!Z:Z,MATCH(B45,英雄数值表!I:I,0))),"")</f>
        <v>20017</v>
      </c>
      <c r="S45" s="9"/>
      <c r="T45" s="9"/>
      <c r="U45" s="9"/>
      <c r="V45" s="9"/>
    </row>
    <row r="46" spans="1:22">
      <c r="A46" s="9"/>
      <c r="B46" s="9">
        <f>英雄数值表!AW45</f>
        <v>10002</v>
      </c>
      <c r="C46" s="9" t="str">
        <f>英雄数值表!AX45</f>
        <v>Normal</v>
      </c>
      <c r="D46" s="9"/>
      <c r="E46" s="9">
        <f>英雄数值表!BG45</f>
        <v>12</v>
      </c>
      <c r="F46" s="9">
        <f>英雄数值表!BH45</f>
        <v>10</v>
      </c>
      <c r="G46" s="9"/>
      <c r="H46" s="9">
        <f>英雄数值表!BN45</f>
        <v>26</v>
      </c>
      <c r="I46" s="9">
        <f>英雄数值表!BQ45</f>
        <v>490</v>
      </c>
      <c r="J46" s="9">
        <f>英雄数值表!BR45</f>
        <v>51.3</v>
      </c>
      <c r="K46" s="9">
        <f>英雄数值表!BS45</f>
        <v>0.75</v>
      </c>
      <c r="L46" s="9">
        <f>英雄数值表!BT45</f>
        <v>0.6</v>
      </c>
      <c r="M46" s="9">
        <f>英雄数值表!BU45</f>
        <v>2</v>
      </c>
      <c r="N46" s="9">
        <f>英雄数值表!BV45</f>
        <v>2.3</v>
      </c>
      <c r="O46" s="9"/>
      <c r="P46" s="9" t="str">
        <f>IF(E46=1,IFERROR(IF(INDEX(英雄数值表!Y:Y,MATCH(B46,英雄数值表!I:I,0))="","",INDEX(英雄数值表!Y:Y,MATCH(B46,英雄数值表!I:I,0))),""),"")</f>
        <v/>
      </c>
      <c r="Q46" s="9"/>
      <c r="R46" s="9">
        <f>IFERROR(IF(INDEX(英雄数值表!Z:Z,MATCH(B46,英雄数值表!I:I,0))="","",INDEX(英雄数值表!Z:Z,MATCH(B46,英雄数值表!I:I,0))),"")</f>
        <v>20017</v>
      </c>
      <c r="S46" s="9"/>
      <c r="T46" s="9"/>
      <c r="U46" s="9"/>
      <c r="V46" s="9"/>
    </row>
    <row r="47" spans="1:22">
      <c r="A47" s="9"/>
      <c r="B47" s="9">
        <f>英雄数值表!AW46</f>
        <v>10002</v>
      </c>
      <c r="C47" s="9" t="str">
        <f>英雄数值表!AX46</f>
        <v>Normal</v>
      </c>
      <c r="D47" s="9"/>
      <c r="E47" s="9">
        <f>英雄数值表!BG46</f>
        <v>13</v>
      </c>
      <c r="F47" s="9">
        <f>英雄数值表!BH46</f>
        <v>10</v>
      </c>
      <c r="G47" s="9"/>
      <c r="H47" s="9">
        <f>英雄数值表!BN46</f>
        <v>30</v>
      </c>
      <c r="I47" s="9">
        <f>英雄数值表!BQ46</f>
        <v>510</v>
      </c>
      <c r="J47" s="9">
        <f>英雄数值表!BR46</f>
        <v>51.3</v>
      </c>
      <c r="K47" s="9">
        <f>英雄数值表!BS46</f>
        <v>0.75</v>
      </c>
      <c r="L47" s="9">
        <f>英雄数值表!BT46</f>
        <v>0.6</v>
      </c>
      <c r="M47" s="9">
        <f>英雄数值表!BU46</f>
        <v>2</v>
      </c>
      <c r="N47" s="9">
        <f>英雄数值表!BV46</f>
        <v>2.3</v>
      </c>
      <c r="O47" s="9"/>
      <c r="P47" s="9" t="str">
        <f>IF(E47=1,IFERROR(IF(INDEX(英雄数值表!Y:Y,MATCH(B47,英雄数值表!I:I,0))="","",INDEX(英雄数值表!Y:Y,MATCH(B47,英雄数值表!I:I,0))),""),"")</f>
        <v/>
      </c>
      <c r="Q47" s="9"/>
      <c r="R47" s="9">
        <f>IFERROR(IF(INDEX(英雄数值表!Z:Z,MATCH(B47,英雄数值表!I:I,0))="","",INDEX(英雄数值表!Z:Z,MATCH(B47,英雄数值表!I:I,0))),"")</f>
        <v>20017</v>
      </c>
      <c r="S47" s="9"/>
      <c r="T47" s="9"/>
      <c r="U47" s="9"/>
      <c r="V47" s="9"/>
    </row>
    <row r="48" spans="1:22">
      <c r="A48" s="9"/>
      <c r="B48" s="9">
        <f>英雄数值表!AW47</f>
        <v>10002</v>
      </c>
      <c r="C48" s="9" t="str">
        <f>英雄数值表!AX47</f>
        <v>Normal</v>
      </c>
      <c r="D48" s="9"/>
      <c r="E48" s="9">
        <f>英雄数值表!BG47</f>
        <v>14</v>
      </c>
      <c r="F48" s="9">
        <f>英雄数值表!BH47</f>
        <v>10</v>
      </c>
      <c r="G48" s="9"/>
      <c r="H48" s="9">
        <f>英雄数值表!BN47</f>
        <v>30</v>
      </c>
      <c r="I48" s="9">
        <f>英雄数值表!BQ47</f>
        <v>530</v>
      </c>
      <c r="J48" s="9">
        <f>英雄数值表!BR47</f>
        <v>51.3</v>
      </c>
      <c r="K48" s="9">
        <f>英雄数值表!BS47</f>
        <v>0.75</v>
      </c>
      <c r="L48" s="9">
        <f>英雄数值表!BT47</f>
        <v>0.6</v>
      </c>
      <c r="M48" s="9">
        <f>英雄数值表!BU47</f>
        <v>2</v>
      </c>
      <c r="N48" s="9">
        <f>英雄数值表!BV47</f>
        <v>2.3</v>
      </c>
      <c r="O48" s="9"/>
      <c r="P48" s="9" t="str">
        <f>IF(E48=1,IFERROR(IF(INDEX(英雄数值表!Y:Y,MATCH(B48,英雄数值表!I:I,0))="","",INDEX(英雄数值表!Y:Y,MATCH(B48,英雄数值表!I:I,0))),""),"")</f>
        <v/>
      </c>
      <c r="Q48" s="9"/>
      <c r="R48" s="9">
        <f>IFERROR(IF(INDEX(英雄数值表!Z:Z,MATCH(B48,英雄数值表!I:I,0))="","",INDEX(英雄数值表!Z:Z,MATCH(B48,英雄数值表!I:I,0))),"")</f>
        <v>20017</v>
      </c>
      <c r="S48" s="9"/>
      <c r="T48" s="9"/>
      <c r="U48" s="9"/>
      <c r="V48" s="9"/>
    </row>
    <row r="49" spans="1:22">
      <c r="A49" s="9"/>
      <c r="B49" s="9">
        <f>英雄数值表!AW48</f>
        <v>10002</v>
      </c>
      <c r="C49" s="9" t="str">
        <f>英雄数值表!AX48</f>
        <v>Normal</v>
      </c>
      <c r="D49" s="9"/>
      <c r="E49" s="9">
        <f>英雄数值表!BG48</f>
        <v>15</v>
      </c>
      <c r="F49" s="9">
        <f>英雄数值表!BH48</f>
        <v>0</v>
      </c>
      <c r="G49" s="9"/>
      <c r="H49" s="9">
        <f>英雄数值表!BN48</f>
        <v>30</v>
      </c>
      <c r="I49" s="9">
        <f>英雄数值表!BQ48</f>
        <v>550</v>
      </c>
      <c r="J49" s="9">
        <f>英雄数值表!BR48</f>
        <v>51.3</v>
      </c>
      <c r="K49" s="9">
        <f>英雄数值表!BS48</f>
        <v>0.75</v>
      </c>
      <c r="L49" s="9">
        <f>英雄数值表!BT48</f>
        <v>0.6</v>
      </c>
      <c r="M49" s="9">
        <f>英雄数值表!BU48</f>
        <v>2</v>
      </c>
      <c r="N49" s="9">
        <f>英雄数值表!BV48</f>
        <v>2.3</v>
      </c>
      <c r="O49" s="9"/>
      <c r="P49" s="9" t="str">
        <f>IF(E49=1,IFERROR(IF(INDEX(英雄数值表!Y:Y,MATCH(B49,英雄数值表!I:I,0))="","",INDEX(英雄数值表!Y:Y,MATCH(B49,英雄数值表!I:I,0))),""),"")</f>
        <v/>
      </c>
      <c r="Q49" s="9"/>
      <c r="R49" s="9">
        <f>IFERROR(IF(INDEX(英雄数值表!Z:Z,MATCH(B49,英雄数值表!I:I,0))="","",INDEX(英雄数值表!Z:Z,MATCH(B49,英雄数值表!I:I,0))),"")</f>
        <v>20017</v>
      </c>
      <c r="S49" s="9"/>
      <c r="T49" s="9"/>
      <c r="U49" s="9"/>
      <c r="V49" s="9"/>
    </row>
    <row r="50" spans="1:22">
      <c r="A50" s="9"/>
      <c r="B50" s="9">
        <f>英雄数值表!AW49</f>
        <v>10003</v>
      </c>
      <c r="C50" s="9" t="str">
        <f>英雄数值表!AX49</f>
        <v>Normal</v>
      </c>
      <c r="D50" s="9"/>
      <c r="E50" s="9">
        <f>英雄数值表!BG49</f>
        <v>1</v>
      </c>
      <c r="F50" s="9">
        <f>英雄数值表!BH49</f>
        <v>1</v>
      </c>
      <c r="G50" s="9"/>
      <c r="H50" s="9">
        <f>英雄数值表!BN49</f>
        <v>31</v>
      </c>
      <c r="I50" s="9">
        <f>英雄数值表!BQ49</f>
        <v>270</v>
      </c>
      <c r="J50" s="9">
        <f>英雄数值表!BR49</f>
        <v>51.3</v>
      </c>
      <c r="K50" s="9">
        <f>英雄数值表!BS49</f>
        <v>0.75</v>
      </c>
      <c r="L50" s="9">
        <f>英雄数值表!BT49</f>
        <v>0.6</v>
      </c>
      <c r="M50" s="9">
        <f>英雄数值表!BU49</f>
        <v>2</v>
      </c>
      <c r="N50" s="9">
        <f>英雄数值表!BV49</f>
        <v>2.3</v>
      </c>
      <c r="O50" s="9"/>
      <c r="P50" s="9">
        <f>IF(E50=1,IFERROR(IF(INDEX(英雄数值表!Y:Y,MATCH(B50,英雄数值表!I:I,0))="","",INDEX(英雄数值表!Y:Y,MATCH(B50,英雄数值表!I:I,0))),""),"")</f>
        <v>100551</v>
      </c>
      <c r="Q50" s="9"/>
      <c r="R50" s="9">
        <f>IFERROR(IF(INDEX(英雄数值表!Z:Z,MATCH(B50,英雄数值表!I:I,0))="","",INDEX(英雄数值表!Z:Z,MATCH(B50,英雄数值表!I:I,0))),"")</f>
        <v>20021</v>
      </c>
      <c r="S50" s="9"/>
      <c r="T50" s="9">
        <v>12</v>
      </c>
      <c r="U50" s="9">
        <v>12</v>
      </c>
      <c r="V50" s="9">
        <v>0</v>
      </c>
    </row>
    <row r="51" spans="1:22">
      <c r="A51" s="9"/>
      <c r="B51" s="9">
        <f>英雄数值表!AW50</f>
        <v>10003</v>
      </c>
      <c r="C51" s="9" t="str">
        <f>英雄数值表!AX50</f>
        <v>Normal</v>
      </c>
      <c r="D51" s="9"/>
      <c r="E51" s="9">
        <f>英雄数值表!BG50</f>
        <v>2</v>
      </c>
      <c r="F51" s="9">
        <f>英雄数值表!BH50</f>
        <v>2</v>
      </c>
      <c r="G51" s="9"/>
      <c r="H51" s="9">
        <f>英雄数值表!BN50</f>
        <v>32</v>
      </c>
      <c r="I51" s="9">
        <f>英雄数值表!BQ50</f>
        <v>290</v>
      </c>
      <c r="J51" s="9">
        <f>英雄数值表!BR50</f>
        <v>51.3</v>
      </c>
      <c r="K51" s="9">
        <f>英雄数值表!BS50</f>
        <v>0.75</v>
      </c>
      <c r="L51" s="9">
        <f>英雄数值表!BT50</f>
        <v>0.6</v>
      </c>
      <c r="M51" s="9">
        <f>英雄数值表!BU50</f>
        <v>2</v>
      </c>
      <c r="N51" s="9">
        <f>英雄数值表!BV50</f>
        <v>2.3</v>
      </c>
      <c r="O51" s="9"/>
      <c r="P51" s="9" t="str">
        <f>IF(E51=1,IFERROR(IF(INDEX(英雄数值表!Y:Y,MATCH(B51,英雄数值表!I:I,0))="","",INDEX(英雄数值表!Y:Y,MATCH(B51,英雄数值表!I:I,0))),""),"")</f>
        <v/>
      </c>
      <c r="Q51" s="9"/>
      <c r="R51" s="9">
        <f>IFERROR(IF(INDEX(英雄数值表!Z:Z,MATCH(B51,英雄数值表!I:I,0))="","",INDEX(英雄数值表!Z:Z,MATCH(B51,英雄数值表!I:I,0))),"")</f>
        <v>20021</v>
      </c>
      <c r="S51" s="9"/>
      <c r="T51" s="9"/>
      <c r="U51" s="9"/>
      <c r="V51" s="9"/>
    </row>
    <row r="52" spans="1:22">
      <c r="A52" s="9"/>
      <c r="B52" s="9">
        <f>英雄数值表!AW51</f>
        <v>10003</v>
      </c>
      <c r="C52" s="9" t="str">
        <f>英雄数值表!AX51</f>
        <v>Normal</v>
      </c>
      <c r="D52" s="9"/>
      <c r="E52" s="9">
        <f>英雄数值表!BG51</f>
        <v>3</v>
      </c>
      <c r="F52" s="9">
        <f>英雄数值表!BH51</f>
        <v>3</v>
      </c>
      <c r="G52" s="9"/>
      <c r="H52" s="9">
        <f>英雄数值表!BN51</f>
        <v>33</v>
      </c>
      <c r="I52" s="9">
        <f>英雄数值表!BQ51</f>
        <v>310</v>
      </c>
      <c r="J52" s="9">
        <f>英雄数值表!BR51</f>
        <v>51.3</v>
      </c>
      <c r="K52" s="9">
        <f>英雄数值表!BS51</f>
        <v>0.75</v>
      </c>
      <c r="L52" s="9">
        <f>英雄数值表!BT51</f>
        <v>0.6</v>
      </c>
      <c r="M52" s="9">
        <f>英雄数值表!BU51</f>
        <v>2</v>
      </c>
      <c r="N52" s="9">
        <f>英雄数值表!BV51</f>
        <v>2.3</v>
      </c>
      <c r="O52" s="9"/>
      <c r="P52" s="9" t="str">
        <f>IF(E52=1,IFERROR(IF(INDEX(英雄数值表!Y:Y,MATCH(B52,英雄数值表!I:I,0))="","",INDEX(英雄数值表!Y:Y,MATCH(B52,英雄数值表!I:I,0))),""),"")</f>
        <v/>
      </c>
      <c r="Q52" s="9"/>
      <c r="R52" s="9">
        <f>IFERROR(IF(INDEX(英雄数值表!Z:Z,MATCH(B52,英雄数值表!I:I,0))="","",INDEX(英雄数值表!Z:Z,MATCH(B52,英雄数值表!I:I,0))),"")</f>
        <v>20021</v>
      </c>
      <c r="S52" s="9"/>
      <c r="T52" s="9"/>
      <c r="U52" s="9"/>
      <c r="V52" s="9"/>
    </row>
    <row r="53" spans="1:22">
      <c r="A53" s="9"/>
      <c r="B53" s="9">
        <f>英雄数值表!AW52</f>
        <v>10003</v>
      </c>
      <c r="C53" s="9" t="str">
        <f>英雄数值表!AX52</f>
        <v>Normal</v>
      </c>
      <c r="D53" s="9"/>
      <c r="E53" s="9">
        <f>英雄数值表!BG52</f>
        <v>4</v>
      </c>
      <c r="F53" s="9">
        <f>英雄数值表!BH52</f>
        <v>4</v>
      </c>
      <c r="G53" s="9"/>
      <c r="H53" s="9">
        <f>英雄数值表!BN52</f>
        <v>34</v>
      </c>
      <c r="I53" s="9">
        <f>英雄数值表!BQ52</f>
        <v>330</v>
      </c>
      <c r="J53" s="9">
        <f>英雄数值表!BR52</f>
        <v>51.3</v>
      </c>
      <c r="K53" s="9">
        <f>英雄数值表!BS52</f>
        <v>0.75</v>
      </c>
      <c r="L53" s="9">
        <f>英雄数值表!BT52</f>
        <v>0.6</v>
      </c>
      <c r="M53" s="9">
        <f>英雄数值表!BU52</f>
        <v>2</v>
      </c>
      <c r="N53" s="9">
        <f>英雄数值表!BV52</f>
        <v>2.3</v>
      </c>
      <c r="O53" s="9"/>
      <c r="P53" s="9" t="str">
        <f>IF(E53=1,IFERROR(IF(INDEX(英雄数值表!Y:Y,MATCH(B53,英雄数值表!I:I,0))="","",INDEX(英雄数值表!Y:Y,MATCH(B53,英雄数值表!I:I,0))),""),"")</f>
        <v/>
      </c>
      <c r="Q53" s="9"/>
      <c r="R53" s="9">
        <f>IFERROR(IF(INDEX(英雄数值表!Z:Z,MATCH(B53,英雄数值表!I:I,0))="","",INDEX(英雄数值表!Z:Z,MATCH(B53,英雄数值表!I:I,0))),"")</f>
        <v>20021</v>
      </c>
      <c r="S53" s="9"/>
      <c r="T53" s="9"/>
      <c r="U53" s="9"/>
      <c r="V53" s="9"/>
    </row>
    <row r="54" spans="1:22">
      <c r="A54" s="9"/>
      <c r="B54" s="9">
        <f>英雄数值表!AW53</f>
        <v>10003</v>
      </c>
      <c r="C54" s="9" t="str">
        <f>英雄数值表!AX53</f>
        <v>Normal</v>
      </c>
      <c r="D54" s="9"/>
      <c r="E54" s="9">
        <f>英雄数值表!BG53</f>
        <v>5</v>
      </c>
      <c r="F54" s="9">
        <f>英雄数值表!BH53</f>
        <v>5</v>
      </c>
      <c r="G54" s="9"/>
      <c r="H54" s="9">
        <f>英雄数值表!BN53</f>
        <v>35</v>
      </c>
      <c r="I54" s="9">
        <f>英雄数值表!BQ53</f>
        <v>350</v>
      </c>
      <c r="J54" s="9">
        <f>英雄数值表!BR53</f>
        <v>51.3</v>
      </c>
      <c r="K54" s="9">
        <f>英雄数值表!BS53</f>
        <v>0.75</v>
      </c>
      <c r="L54" s="9">
        <f>英雄数值表!BT53</f>
        <v>0.6</v>
      </c>
      <c r="M54" s="9">
        <f>英雄数值表!BU53</f>
        <v>2</v>
      </c>
      <c r="N54" s="9">
        <f>英雄数值表!BV53</f>
        <v>2.3</v>
      </c>
      <c r="O54" s="9"/>
      <c r="P54" s="9" t="str">
        <f>IF(E54=1,IFERROR(IF(INDEX(英雄数值表!Y:Y,MATCH(B54,英雄数值表!I:I,0))="","",INDEX(英雄数值表!Y:Y,MATCH(B54,英雄数值表!I:I,0))),""),"")</f>
        <v/>
      </c>
      <c r="Q54" s="9"/>
      <c r="R54" s="9">
        <f>IFERROR(IF(INDEX(英雄数值表!Z:Z,MATCH(B54,英雄数值表!I:I,0))="","",INDEX(英雄数值表!Z:Z,MATCH(B54,英雄数值表!I:I,0))),"")</f>
        <v>20021</v>
      </c>
      <c r="S54" s="9"/>
      <c r="T54" s="9"/>
      <c r="U54" s="9"/>
      <c r="V54" s="9"/>
    </row>
    <row r="55" spans="1:22">
      <c r="A55" s="9"/>
      <c r="B55" s="9">
        <f>英雄数值表!AW54</f>
        <v>10003</v>
      </c>
      <c r="C55" s="9" t="str">
        <f>英雄数值表!AX54</f>
        <v>Normal</v>
      </c>
      <c r="D55" s="9"/>
      <c r="E55" s="9">
        <f>英雄数值表!BG54</f>
        <v>6</v>
      </c>
      <c r="F55" s="9">
        <f>英雄数值表!BH54</f>
        <v>6</v>
      </c>
      <c r="G55" s="9"/>
      <c r="H55" s="9">
        <f>英雄数值表!BN54</f>
        <v>36</v>
      </c>
      <c r="I55" s="9">
        <f>英雄数值表!BQ54</f>
        <v>370</v>
      </c>
      <c r="J55" s="9">
        <f>英雄数值表!BR54</f>
        <v>51.3</v>
      </c>
      <c r="K55" s="9">
        <f>英雄数值表!BS54</f>
        <v>0.75</v>
      </c>
      <c r="L55" s="9">
        <f>英雄数值表!BT54</f>
        <v>0.6</v>
      </c>
      <c r="M55" s="9">
        <f>英雄数值表!BU54</f>
        <v>2</v>
      </c>
      <c r="N55" s="9">
        <f>英雄数值表!BV54</f>
        <v>2.3</v>
      </c>
      <c r="O55" s="9"/>
      <c r="P55" s="9" t="str">
        <f>IF(E55=1,IFERROR(IF(INDEX(英雄数值表!Y:Y,MATCH(B55,英雄数值表!I:I,0))="","",INDEX(英雄数值表!Y:Y,MATCH(B55,英雄数值表!I:I,0))),""),"")</f>
        <v/>
      </c>
      <c r="Q55" s="9"/>
      <c r="R55" s="9">
        <f>IFERROR(IF(INDEX(英雄数值表!Z:Z,MATCH(B55,英雄数值表!I:I,0))="","",INDEX(英雄数值表!Z:Z,MATCH(B55,英雄数值表!I:I,0))),"")</f>
        <v>20021</v>
      </c>
      <c r="S55" s="9"/>
      <c r="T55" s="9"/>
      <c r="U55" s="9"/>
      <c r="V55" s="9"/>
    </row>
    <row r="56" spans="1:22">
      <c r="A56" s="9"/>
      <c r="B56" s="9">
        <f>英雄数值表!AW55</f>
        <v>10003</v>
      </c>
      <c r="C56" s="9" t="str">
        <f>英雄数值表!AX55</f>
        <v>Normal</v>
      </c>
      <c r="D56" s="9"/>
      <c r="E56" s="9">
        <f>英雄数值表!BG55</f>
        <v>7</v>
      </c>
      <c r="F56" s="9">
        <f>英雄数值表!BH55</f>
        <v>7</v>
      </c>
      <c r="G56" s="9"/>
      <c r="H56" s="9">
        <f>英雄数值表!BN55</f>
        <v>37</v>
      </c>
      <c r="I56" s="9">
        <f>英雄数值表!BQ55</f>
        <v>390</v>
      </c>
      <c r="J56" s="9">
        <f>英雄数值表!BR55</f>
        <v>51.3</v>
      </c>
      <c r="K56" s="9">
        <f>英雄数值表!BS55</f>
        <v>0.75</v>
      </c>
      <c r="L56" s="9">
        <f>英雄数值表!BT55</f>
        <v>0.6</v>
      </c>
      <c r="M56" s="9">
        <f>英雄数值表!BU55</f>
        <v>2</v>
      </c>
      <c r="N56" s="9">
        <f>英雄数值表!BV55</f>
        <v>2.3</v>
      </c>
      <c r="O56" s="9"/>
      <c r="P56" s="9" t="str">
        <f>IF(E56=1,IFERROR(IF(INDEX(英雄数值表!Y:Y,MATCH(B56,英雄数值表!I:I,0))="","",INDEX(英雄数值表!Y:Y,MATCH(B56,英雄数值表!I:I,0))),""),"")</f>
        <v/>
      </c>
      <c r="Q56" s="9"/>
      <c r="R56" s="9">
        <f>IFERROR(IF(INDEX(英雄数值表!Z:Z,MATCH(B56,英雄数值表!I:I,0))="","",INDEX(英雄数值表!Z:Z,MATCH(B56,英雄数值表!I:I,0))),"")</f>
        <v>20021</v>
      </c>
      <c r="S56" s="9"/>
      <c r="T56" s="9"/>
      <c r="U56" s="9"/>
      <c r="V56" s="9"/>
    </row>
    <row r="57" spans="1:22">
      <c r="A57" s="9"/>
      <c r="B57" s="9">
        <f>英雄数值表!AW56</f>
        <v>10003</v>
      </c>
      <c r="C57" s="9" t="str">
        <f>英雄数值表!AX56</f>
        <v>Normal</v>
      </c>
      <c r="D57" s="9"/>
      <c r="E57" s="9">
        <f>英雄数值表!BG56</f>
        <v>8</v>
      </c>
      <c r="F57" s="9">
        <f>英雄数值表!BH56</f>
        <v>8</v>
      </c>
      <c r="G57" s="9"/>
      <c r="H57" s="9">
        <f>英雄数值表!BN56</f>
        <v>38</v>
      </c>
      <c r="I57" s="9">
        <f>英雄数值表!BQ56</f>
        <v>410</v>
      </c>
      <c r="J57" s="9">
        <f>英雄数值表!BR56</f>
        <v>51.3</v>
      </c>
      <c r="K57" s="9">
        <f>英雄数值表!BS56</f>
        <v>0.75</v>
      </c>
      <c r="L57" s="9">
        <f>英雄数值表!BT56</f>
        <v>0.6</v>
      </c>
      <c r="M57" s="9">
        <f>英雄数值表!BU56</f>
        <v>2</v>
      </c>
      <c r="N57" s="9">
        <f>英雄数值表!BV56</f>
        <v>2.3</v>
      </c>
      <c r="O57" s="9"/>
      <c r="P57" s="9" t="str">
        <f>IF(E57=1,IFERROR(IF(INDEX(英雄数值表!Y:Y,MATCH(B57,英雄数值表!I:I,0))="","",INDEX(英雄数值表!Y:Y,MATCH(B57,英雄数值表!I:I,0))),""),"")</f>
        <v/>
      </c>
      <c r="Q57" s="9"/>
      <c r="R57" s="9">
        <f>IFERROR(IF(INDEX(英雄数值表!Z:Z,MATCH(B57,英雄数值表!I:I,0))="","",INDEX(英雄数值表!Z:Z,MATCH(B57,英雄数值表!I:I,0))),"")</f>
        <v>20021</v>
      </c>
      <c r="S57" s="9"/>
      <c r="T57" s="9"/>
      <c r="U57" s="9"/>
      <c r="V57" s="9"/>
    </row>
    <row r="58" spans="1:22">
      <c r="A58" s="9"/>
      <c r="B58" s="9">
        <f>英雄数值表!AW57</f>
        <v>10003</v>
      </c>
      <c r="C58" s="9" t="str">
        <f>英雄数值表!AX57</f>
        <v>Normal</v>
      </c>
      <c r="D58" s="9"/>
      <c r="E58" s="9">
        <f>英雄数值表!BG57</f>
        <v>9</v>
      </c>
      <c r="F58" s="9">
        <f>英雄数值表!BH57</f>
        <v>9</v>
      </c>
      <c r="G58" s="9"/>
      <c r="H58" s="9">
        <f>英雄数值表!BN57</f>
        <v>39</v>
      </c>
      <c r="I58" s="9">
        <f>英雄数值表!BQ57</f>
        <v>430</v>
      </c>
      <c r="J58" s="9">
        <f>英雄数值表!BR57</f>
        <v>51.3</v>
      </c>
      <c r="K58" s="9">
        <f>英雄数值表!BS57</f>
        <v>0.75</v>
      </c>
      <c r="L58" s="9">
        <f>英雄数值表!BT57</f>
        <v>0.6</v>
      </c>
      <c r="M58" s="9">
        <f>英雄数值表!BU57</f>
        <v>2</v>
      </c>
      <c r="N58" s="9">
        <f>英雄数值表!BV57</f>
        <v>2.3</v>
      </c>
      <c r="O58" s="9"/>
      <c r="P58" s="9" t="str">
        <f>IF(E58=1,IFERROR(IF(INDEX(英雄数值表!Y:Y,MATCH(B58,英雄数值表!I:I,0))="","",INDEX(英雄数值表!Y:Y,MATCH(B58,英雄数值表!I:I,0))),""),"")</f>
        <v/>
      </c>
      <c r="Q58" s="9"/>
      <c r="R58" s="9">
        <f>IFERROR(IF(INDEX(英雄数值表!Z:Z,MATCH(B58,英雄数值表!I:I,0))="","",INDEX(英雄数值表!Z:Z,MATCH(B58,英雄数值表!I:I,0))),"")</f>
        <v>20021</v>
      </c>
      <c r="S58" s="9"/>
      <c r="T58" s="9"/>
      <c r="U58" s="9"/>
      <c r="V58" s="9"/>
    </row>
    <row r="59" spans="1:22">
      <c r="A59" s="9"/>
      <c r="B59" s="9">
        <f>英雄数值表!AW58</f>
        <v>10003</v>
      </c>
      <c r="C59" s="9" t="str">
        <f>英雄数值表!AX58</f>
        <v>Normal</v>
      </c>
      <c r="D59" s="9"/>
      <c r="E59" s="9">
        <f>英雄数值表!BG58</f>
        <v>10</v>
      </c>
      <c r="F59" s="9">
        <f>英雄数值表!BH58</f>
        <v>10</v>
      </c>
      <c r="G59" s="9"/>
      <c r="H59" s="9">
        <f>英雄数值表!BN58</f>
        <v>40</v>
      </c>
      <c r="I59" s="9">
        <f>英雄数值表!BQ58</f>
        <v>450</v>
      </c>
      <c r="J59" s="9">
        <f>英雄数值表!BR58</f>
        <v>51.3</v>
      </c>
      <c r="K59" s="9">
        <f>英雄数值表!BS58</f>
        <v>0.75</v>
      </c>
      <c r="L59" s="9">
        <f>英雄数值表!BT58</f>
        <v>0.6</v>
      </c>
      <c r="M59" s="9">
        <f>英雄数值表!BU58</f>
        <v>2</v>
      </c>
      <c r="N59" s="9">
        <f>英雄数值表!BV58</f>
        <v>2.3</v>
      </c>
      <c r="O59" s="9"/>
      <c r="P59" s="9" t="str">
        <f>IF(E59=1,IFERROR(IF(INDEX(英雄数值表!Y:Y,MATCH(B59,英雄数值表!I:I,0))="","",INDEX(英雄数值表!Y:Y,MATCH(B59,英雄数值表!I:I,0))),""),"")</f>
        <v/>
      </c>
      <c r="Q59" s="9"/>
      <c r="R59" s="9">
        <f>IFERROR(IF(INDEX(英雄数值表!Z:Z,MATCH(B59,英雄数值表!I:I,0))="","",INDEX(英雄数值表!Z:Z,MATCH(B59,英雄数值表!I:I,0))),"")</f>
        <v>20021</v>
      </c>
      <c r="S59" s="9"/>
      <c r="T59" s="9"/>
      <c r="U59" s="9"/>
      <c r="V59" s="9"/>
    </row>
    <row r="60" spans="1:22">
      <c r="A60" s="9"/>
      <c r="B60" s="9">
        <f>英雄数值表!AW59</f>
        <v>10003</v>
      </c>
      <c r="C60" s="9" t="str">
        <f>英雄数值表!AX59</f>
        <v>Normal</v>
      </c>
      <c r="D60" s="9"/>
      <c r="E60" s="9">
        <f>英雄数值表!BG59</f>
        <v>11</v>
      </c>
      <c r="F60" s="9">
        <f>英雄数值表!BH59</f>
        <v>10</v>
      </c>
      <c r="G60" s="9"/>
      <c r="H60" s="9">
        <f>英雄数值表!BN59</f>
        <v>41</v>
      </c>
      <c r="I60" s="9">
        <f>英雄数值表!BQ59</f>
        <v>470</v>
      </c>
      <c r="J60" s="9">
        <f>英雄数值表!BR59</f>
        <v>51.3</v>
      </c>
      <c r="K60" s="9">
        <f>英雄数值表!BS59</f>
        <v>0.75</v>
      </c>
      <c r="L60" s="9">
        <f>英雄数值表!BT59</f>
        <v>0.6</v>
      </c>
      <c r="M60" s="9">
        <f>英雄数值表!BU59</f>
        <v>2</v>
      </c>
      <c r="N60" s="9">
        <f>英雄数值表!BV59</f>
        <v>2.3</v>
      </c>
      <c r="O60" s="9"/>
      <c r="P60" s="9" t="str">
        <f>IF(E60=1,IFERROR(IF(INDEX(英雄数值表!Y:Y,MATCH(B60,英雄数值表!I:I,0))="","",INDEX(英雄数值表!Y:Y,MATCH(B60,英雄数值表!I:I,0))),""),"")</f>
        <v/>
      </c>
      <c r="Q60" s="9"/>
      <c r="R60" s="9">
        <f>IFERROR(IF(INDEX(英雄数值表!Z:Z,MATCH(B60,英雄数值表!I:I,0))="","",INDEX(英雄数值表!Z:Z,MATCH(B60,英雄数值表!I:I,0))),"")</f>
        <v>20021</v>
      </c>
      <c r="S60" s="9"/>
      <c r="T60" s="9"/>
      <c r="U60" s="9"/>
      <c r="V60" s="9"/>
    </row>
    <row r="61" spans="1:22">
      <c r="A61" s="9"/>
      <c r="B61" s="9">
        <f>英雄数值表!AW60</f>
        <v>10003</v>
      </c>
      <c r="C61" s="9" t="str">
        <f>英雄数值表!AX60</f>
        <v>Normal</v>
      </c>
      <c r="D61" s="9"/>
      <c r="E61" s="9">
        <f>英雄数值表!BG60</f>
        <v>12</v>
      </c>
      <c r="F61" s="9">
        <f>英雄数值表!BH60</f>
        <v>10</v>
      </c>
      <c r="G61" s="9"/>
      <c r="H61" s="9">
        <f>英雄数值表!BN60</f>
        <v>42</v>
      </c>
      <c r="I61" s="9">
        <f>英雄数值表!BQ60</f>
        <v>490</v>
      </c>
      <c r="J61" s="9">
        <f>英雄数值表!BR60</f>
        <v>51.3</v>
      </c>
      <c r="K61" s="9">
        <f>英雄数值表!BS60</f>
        <v>0.75</v>
      </c>
      <c r="L61" s="9">
        <f>英雄数值表!BT60</f>
        <v>0.6</v>
      </c>
      <c r="M61" s="9">
        <f>英雄数值表!BU60</f>
        <v>2</v>
      </c>
      <c r="N61" s="9">
        <f>英雄数值表!BV60</f>
        <v>2.3</v>
      </c>
      <c r="O61" s="9"/>
      <c r="P61" s="9" t="str">
        <f>IF(E61=1,IFERROR(IF(INDEX(英雄数值表!Y:Y,MATCH(B61,英雄数值表!I:I,0))="","",INDEX(英雄数值表!Y:Y,MATCH(B61,英雄数值表!I:I,0))),""),"")</f>
        <v/>
      </c>
      <c r="Q61" s="9"/>
      <c r="R61" s="9">
        <f>IFERROR(IF(INDEX(英雄数值表!Z:Z,MATCH(B61,英雄数值表!I:I,0))="","",INDEX(英雄数值表!Z:Z,MATCH(B61,英雄数值表!I:I,0))),"")</f>
        <v>20021</v>
      </c>
      <c r="S61" s="9"/>
      <c r="T61" s="9"/>
      <c r="U61" s="9"/>
      <c r="V61" s="9"/>
    </row>
    <row r="62" spans="1:22">
      <c r="A62" s="9"/>
      <c r="B62" s="9">
        <f>英雄数值表!AW61</f>
        <v>10003</v>
      </c>
      <c r="C62" s="9" t="str">
        <f>英雄数值表!AX61</f>
        <v>Normal</v>
      </c>
      <c r="D62" s="9"/>
      <c r="E62" s="9">
        <f>英雄数值表!BG61</f>
        <v>13</v>
      </c>
      <c r="F62" s="9">
        <f>英雄数值表!BH61</f>
        <v>10</v>
      </c>
      <c r="G62" s="9"/>
      <c r="H62" s="9">
        <f>英雄数值表!BN61</f>
        <v>43</v>
      </c>
      <c r="I62" s="9">
        <f>英雄数值表!BQ61</f>
        <v>510</v>
      </c>
      <c r="J62" s="9">
        <f>英雄数值表!BR61</f>
        <v>51.3</v>
      </c>
      <c r="K62" s="9">
        <f>英雄数值表!BS61</f>
        <v>0.75</v>
      </c>
      <c r="L62" s="9">
        <f>英雄数值表!BT61</f>
        <v>0.6</v>
      </c>
      <c r="M62" s="9">
        <f>英雄数值表!BU61</f>
        <v>2</v>
      </c>
      <c r="N62" s="9">
        <f>英雄数值表!BV61</f>
        <v>2.3</v>
      </c>
      <c r="O62" s="9"/>
      <c r="P62" s="9" t="str">
        <f>IF(E62=1,IFERROR(IF(INDEX(英雄数值表!Y:Y,MATCH(B62,英雄数值表!I:I,0))="","",INDEX(英雄数值表!Y:Y,MATCH(B62,英雄数值表!I:I,0))),""),"")</f>
        <v/>
      </c>
      <c r="Q62" s="9"/>
      <c r="R62" s="9">
        <f>IFERROR(IF(INDEX(英雄数值表!Z:Z,MATCH(B62,英雄数值表!I:I,0))="","",INDEX(英雄数值表!Z:Z,MATCH(B62,英雄数值表!I:I,0))),"")</f>
        <v>20021</v>
      </c>
      <c r="S62" s="9"/>
      <c r="T62" s="9"/>
      <c r="U62" s="9"/>
      <c r="V62" s="9"/>
    </row>
    <row r="63" spans="1:22">
      <c r="A63" s="9"/>
      <c r="B63" s="9">
        <f>英雄数值表!AW62</f>
        <v>10003</v>
      </c>
      <c r="C63" s="9" t="str">
        <f>英雄数值表!AX62</f>
        <v>Normal</v>
      </c>
      <c r="D63" s="9"/>
      <c r="E63" s="9">
        <f>英雄数值表!BG62</f>
        <v>14</v>
      </c>
      <c r="F63" s="9">
        <f>英雄数值表!BH62</f>
        <v>10</v>
      </c>
      <c r="G63" s="9"/>
      <c r="H63" s="9">
        <f>英雄数值表!BN62</f>
        <v>44</v>
      </c>
      <c r="I63" s="9">
        <f>英雄数值表!BQ62</f>
        <v>530</v>
      </c>
      <c r="J63" s="9">
        <f>英雄数值表!BR62</f>
        <v>51.3</v>
      </c>
      <c r="K63" s="9">
        <f>英雄数值表!BS62</f>
        <v>0.75</v>
      </c>
      <c r="L63" s="9">
        <f>英雄数值表!BT62</f>
        <v>0.6</v>
      </c>
      <c r="M63" s="9">
        <f>英雄数值表!BU62</f>
        <v>2</v>
      </c>
      <c r="N63" s="9">
        <f>英雄数值表!BV62</f>
        <v>2.3</v>
      </c>
      <c r="O63" s="9"/>
      <c r="P63" s="9" t="str">
        <f>IF(E63=1,IFERROR(IF(INDEX(英雄数值表!Y:Y,MATCH(B63,英雄数值表!I:I,0))="","",INDEX(英雄数值表!Y:Y,MATCH(B63,英雄数值表!I:I,0))),""),"")</f>
        <v/>
      </c>
      <c r="Q63" s="9"/>
      <c r="R63" s="9">
        <f>IFERROR(IF(INDEX(英雄数值表!Z:Z,MATCH(B63,英雄数值表!I:I,0))="","",INDEX(英雄数值表!Z:Z,MATCH(B63,英雄数值表!I:I,0))),"")</f>
        <v>20021</v>
      </c>
      <c r="S63" s="9"/>
      <c r="T63" s="9"/>
      <c r="U63" s="9"/>
      <c r="V63" s="9"/>
    </row>
    <row r="64" spans="1:22">
      <c r="A64" s="9"/>
      <c r="B64" s="9">
        <f>英雄数值表!AW63</f>
        <v>10003</v>
      </c>
      <c r="C64" s="9" t="str">
        <f>英雄数值表!AX63</f>
        <v>Normal</v>
      </c>
      <c r="D64" s="9"/>
      <c r="E64" s="9">
        <f>英雄数值表!BG63</f>
        <v>15</v>
      </c>
      <c r="F64" s="9">
        <f>英雄数值表!BH63</f>
        <v>0</v>
      </c>
      <c r="G64" s="9"/>
      <c r="H64" s="9">
        <f>英雄数值表!BN63</f>
        <v>45</v>
      </c>
      <c r="I64" s="9">
        <f>英雄数值表!BQ63</f>
        <v>540</v>
      </c>
      <c r="J64" s="9">
        <f>英雄数值表!BR63</f>
        <v>51.3</v>
      </c>
      <c r="K64" s="9">
        <f>英雄数值表!BS63</f>
        <v>0.75</v>
      </c>
      <c r="L64" s="9">
        <f>英雄数值表!BT63</f>
        <v>0.6</v>
      </c>
      <c r="M64" s="9">
        <f>英雄数值表!BU63</f>
        <v>2</v>
      </c>
      <c r="N64" s="9">
        <f>英雄数值表!BV63</f>
        <v>2.3</v>
      </c>
      <c r="O64" s="9"/>
      <c r="P64" s="9" t="str">
        <f>IF(E64=1,IFERROR(IF(INDEX(英雄数值表!Y:Y,MATCH(B64,英雄数值表!I:I,0))="","",INDEX(英雄数值表!Y:Y,MATCH(B64,英雄数值表!I:I,0))),""),"")</f>
        <v/>
      </c>
      <c r="Q64" s="9"/>
      <c r="R64" s="9">
        <f>IFERROR(IF(INDEX(英雄数值表!Z:Z,MATCH(B64,英雄数值表!I:I,0))="","",INDEX(英雄数值表!Z:Z,MATCH(B64,英雄数值表!I:I,0))),"")</f>
        <v>20021</v>
      </c>
      <c r="S64" s="9"/>
      <c r="T64" s="9"/>
      <c r="U64" s="9"/>
      <c r="V64" s="9"/>
    </row>
    <row r="65" spans="1:22">
      <c r="A65" s="9"/>
      <c r="B65" s="9">
        <f>英雄数值表!AW64</f>
        <v>10004</v>
      </c>
      <c r="C65" s="9" t="str">
        <f>英雄数值表!AX64</f>
        <v>Chomper</v>
      </c>
      <c r="D65" s="9"/>
      <c r="E65" s="9">
        <f>英雄数值表!BG64</f>
        <v>1</v>
      </c>
      <c r="F65" s="9">
        <f>英雄数值表!BH64</f>
        <v>1</v>
      </c>
      <c r="G65" s="9"/>
      <c r="H65" s="9">
        <f>英雄数值表!BN64</f>
        <v>12</v>
      </c>
      <c r="I65" s="9">
        <f>英雄数值表!BQ64</f>
        <v>260</v>
      </c>
      <c r="J65" s="9">
        <f>英雄数值表!BR64</f>
        <v>51.3</v>
      </c>
      <c r="K65" s="9">
        <f>英雄数值表!BS64</f>
        <v>0.75</v>
      </c>
      <c r="L65" s="9">
        <f>英雄数值表!BT64</f>
        <v>0.6</v>
      </c>
      <c r="M65" s="9">
        <f>英雄数值表!BU64</f>
        <v>2</v>
      </c>
      <c r="N65" s="9">
        <f>英雄数值表!BV64</f>
        <v>2.3</v>
      </c>
      <c r="O65" s="9"/>
      <c r="P65" s="9">
        <f>IF(E65=1,IFERROR(IF(INDEX(英雄数值表!Y:Y,MATCH(B65,英雄数值表!I:I,0))="","",INDEX(英雄数值表!Y:Y,MATCH(B65,英雄数值表!I:I,0))),""),"")</f>
        <v>100561</v>
      </c>
      <c r="Q65" s="9"/>
      <c r="R65" s="9">
        <f>IFERROR(IF(INDEX(英雄数值表!Z:Z,MATCH(B65,英雄数值表!I:I,0))="","",INDEX(英雄数值表!Z:Z,MATCH(B65,英雄数值表!I:I,0))),"")</f>
        <v>20062</v>
      </c>
      <c r="S65" s="9"/>
      <c r="T65" s="9">
        <v>12</v>
      </c>
      <c r="U65" s="9">
        <v>12</v>
      </c>
      <c r="V65" s="9">
        <v>0</v>
      </c>
    </row>
    <row r="66" spans="1:22">
      <c r="A66" s="9"/>
      <c r="B66" s="9">
        <f>英雄数值表!AW65</f>
        <v>10004</v>
      </c>
      <c r="C66" s="9" t="str">
        <f>英雄数值表!AX65</f>
        <v>Chomper</v>
      </c>
      <c r="D66" s="9"/>
      <c r="E66" s="9">
        <f>英雄数值表!BG65</f>
        <v>2</v>
      </c>
      <c r="F66" s="9">
        <f>英雄数值表!BH65</f>
        <v>2</v>
      </c>
      <c r="G66" s="9"/>
      <c r="H66" s="9">
        <f>英雄数值表!BN65</f>
        <v>14</v>
      </c>
      <c r="I66" s="9">
        <f>英雄数值表!BQ65</f>
        <v>270</v>
      </c>
      <c r="J66" s="9">
        <f>英雄数值表!BR65</f>
        <v>51.3</v>
      </c>
      <c r="K66" s="9">
        <f>英雄数值表!BS65</f>
        <v>0.75</v>
      </c>
      <c r="L66" s="9">
        <f>英雄数值表!BT65</f>
        <v>0.6</v>
      </c>
      <c r="M66" s="9">
        <f>英雄数值表!BU65</f>
        <v>2</v>
      </c>
      <c r="N66" s="9">
        <f>英雄数值表!BV65</f>
        <v>2.3</v>
      </c>
      <c r="O66" s="9"/>
      <c r="P66" s="9" t="str">
        <f>IF(E66=1,IFERROR(IF(INDEX(英雄数值表!Y:Y,MATCH(B66,英雄数值表!I:I,0))="","",INDEX(英雄数值表!Y:Y,MATCH(B66,英雄数值表!I:I,0))),""),"")</f>
        <v/>
      </c>
      <c r="Q66" s="9"/>
      <c r="R66" s="9">
        <f>IFERROR(IF(INDEX(英雄数值表!Z:Z,MATCH(B66,英雄数值表!I:I,0))="","",INDEX(英雄数值表!Z:Z,MATCH(B66,英雄数值表!I:I,0))),"")</f>
        <v>20062</v>
      </c>
      <c r="S66" s="9"/>
      <c r="T66" s="9"/>
      <c r="U66" s="9"/>
      <c r="V66" s="9"/>
    </row>
    <row r="67" spans="1:22">
      <c r="A67" s="9"/>
      <c r="B67" s="9">
        <f>英雄数值表!AW66</f>
        <v>10004</v>
      </c>
      <c r="C67" s="9" t="str">
        <f>英雄数值表!AX66</f>
        <v>Chomper</v>
      </c>
      <c r="D67" s="9"/>
      <c r="E67" s="9">
        <f>英雄数值表!BG66</f>
        <v>3</v>
      </c>
      <c r="F67" s="9">
        <f>英雄数值表!BH66</f>
        <v>3</v>
      </c>
      <c r="G67" s="9"/>
      <c r="H67" s="9">
        <f>英雄数值表!BN66</f>
        <v>16</v>
      </c>
      <c r="I67" s="9">
        <f>英雄数值表!BQ66</f>
        <v>280</v>
      </c>
      <c r="J67" s="9">
        <f>英雄数值表!BR66</f>
        <v>51.3</v>
      </c>
      <c r="K67" s="9">
        <f>英雄数值表!BS66</f>
        <v>0.75</v>
      </c>
      <c r="L67" s="9">
        <f>英雄数值表!BT66</f>
        <v>0.6</v>
      </c>
      <c r="M67" s="9">
        <f>英雄数值表!BU66</f>
        <v>2</v>
      </c>
      <c r="N67" s="9">
        <f>英雄数值表!BV66</f>
        <v>2.3</v>
      </c>
      <c r="O67" s="9"/>
      <c r="P67" s="9" t="str">
        <f>IF(E67=1,IFERROR(IF(INDEX(英雄数值表!Y:Y,MATCH(B67,英雄数值表!I:I,0))="","",INDEX(英雄数值表!Y:Y,MATCH(B67,英雄数值表!I:I,0))),""),"")</f>
        <v/>
      </c>
      <c r="Q67" s="9"/>
      <c r="R67" s="9">
        <f>IFERROR(IF(INDEX(英雄数值表!Z:Z,MATCH(B67,英雄数值表!I:I,0))="","",INDEX(英雄数值表!Z:Z,MATCH(B67,英雄数值表!I:I,0))),"")</f>
        <v>20062</v>
      </c>
      <c r="S67" s="9"/>
      <c r="T67" s="9"/>
      <c r="U67" s="9"/>
      <c r="V67" s="9"/>
    </row>
    <row r="68" spans="1:22">
      <c r="A68" s="9"/>
      <c r="B68" s="9">
        <f>英雄数值表!AW67</f>
        <v>10004</v>
      </c>
      <c r="C68" s="9" t="str">
        <f>英雄数值表!AX67</f>
        <v>Chomper</v>
      </c>
      <c r="D68" s="9"/>
      <c r="E68" s="9">
        <f>英雄数值表!BG67</f>
        <v>4</v>
      </c>
      <c r="F68" s="9">
        <f>英雄数值表!BH67</f>
        <v>4</v>
      </c>
      <c r="G68" s="9"/>
      <c r="H68" s="9">
        <f>英雄数值表!BN67</f>
        <v>18</v>
      </c>
      <c r="I68" s="9">
        <f>英雄数值表!BQ67</f>
        <v>290</v>
      </c>
      <c r="J68" s="9">
        <f>英雄数值表!BR67</f>
        <v>51.3</v>
      </c>
      <c r="K68" s="9">
        <f>英雄数值表!BS67</f>
        <v>0.75</v>
      </c>
      <c r="L68" s="9">
        <f>英雄数值表!BT67</f>
        <v>0.6</v>
      </c>
      <c r="M68" s="9">
        <f>英雄数值表!BU67</f>
        <v>2</v>
      </c>
      <c r="N68" s="9">
        <f>英雄数值表!BV67</f>
        <v>2.3</v>
      </c>
      <c r="O68" s="9"/>
      <c r="P68" s="9" t="str">
        <f>IF(E68=1,IFERROR(IF(INDEX(英雄数值表!Y:Y,MATCH(B68,英雄数值表!I:I,0))="","",INDEX(英雄数值表!Y:Y,MATCH(B68,英雄数值表!I:I,0))),""),"")</f>
        <v/>
      </c>
      <c r="Q68" s="9"/>
      <c r="R68" s="9">
        <f>IFERROR(IF(INDEX(英雄数值表!Z:Z,MATCH(B68,英雄数值表!I:I,0))="","",INDEX(英雄数值表!Z:Z,MATCH(B68,英雄数值表!I:I,0))),"")</f>
        <v>20062</v>
      </c>
      <c r="S68" s="9"/>
      <c r="T68" s="9"/>
      <c r="U68" s="9"/>
      <c r="V68" s="9"/>
    </row>
    <row r="69" spans="1:22">
      <c r="A69" s="9"/>
      <c r="B69" s="9">
        <f>英雄数值表!AW68</f>
        <v>10004</v>
      </c>
      <c r="C69" s="9" t="str">
        <f>英雄数值表!AX68</f>
        <v>Chomper</v>
      </c>
      <c r="D69" s="9"/>
      <c r="E69" s="9">
        <f>英雄数值表!BG68</f>
        <v>5</v>
      </c>
      <c r="F69" s="9">
        <f>英雄数值表!BH68</f>
        <v>5</v>
      </c>
      <c r="G69" s="9"/>
      <c r="H69" s="9">
        <f>英雄数值表!BN68</f>
        <v>20</v>
      </c>
      <c r="I69" s="9">
        <f>英雄数值表!BQ68</f>
        <v>300</v>
      </c>
      <c r="J69" s="9">
        <f>英雄数值表!BR68</f>
        <v>51.3</v>
      </c>
      <c r="K69" s="9">
        <f>英雄数值表!BS68</f>
        <v>0.75</v>
      </c>
      <c r="L69" s="9">
        <f>英雄数值表!BT68</f>
        <v>0.6</v>
      </c>
      <c r="M69" s="9">
        <f>英雄数值表!BU68</f>
        <v>2</v>
      </c>
      <c r="N69" s="9">
        <f>英雄数值表!BV68</f>
        <v>2.3</v>
      </c>
      <c r="O69" s="9"/>
      <c r="P69" s="9" t="str">
        <f>IF(E69=1,IFERROR(IF(INDEX(英雄数值表!Y:Y,MATCH(B69,英雄数值表!I:I,0))="","",INDEX(英雄数值表!Y:Y,MATCH(B69,英雄数值表!I:I,0))),""),"")</f>
        <v/>
      </c>
      <c r="Q69" s="9"/>
      <c r="R69" s="9">
        <f>IFERROR(IF(INDEX(英雄数值表!Z:Z,MATCH(B69,英雄数值表!I:I,0))="","",INDEX(英雄数值表!Z:Z,MATCH(B69,英雄数值表!I:I,0))),"")</f>
        <v>20062</v>
      </c>
      <c r="S69" s="9"/>
      <c r="T69" s="9"/>
      <c r="U69" s="9"/>
      <c r="V69" s="9"/>
    </row>
    <row r="70" spans="1:22">
      <c r="A70" s="9"/>
      <c r="B70" s="9">
        <f>英雄数值表!AW69</f>
        <v>10004</v>
      </c>
      <c r="C70" s="9" t="str">
        <f>英雄数值表!AX69</f>
        <v>Chomper</v>
      </c>
      <c r="D70" s="9"/>
      <c r="E70" s="9">
        <f>英雄数值表!BG69</f>
        <v>6</v>
      </c>
      <c r="F70" s="9">
        <f>英雄数值表!BH69</f>
        <v>6</v>
      </c>
      <c r="G70" s="9"/>
      <c r="H70" s="9">
        <f>英雄数值表!BN69</f>
        <v>22</v>
      </c>
      <c r="I70" s="9">
        <f>英雄数值表!BQ69</f>
        <v>310</v>
      </c>
      <c r="J70" s="9">
        <f>英雄数值表!BR69</f>
        <v>51.3</v>
      </c>
      <c r="K70" s="9">
        <f>英雄数值表!BS69</f>
        <v>0.75</v>
      </c>
      <c r="L70" s="9">
        <f>英雄数值表!BT69</f>
        <v>0.6</v>
      </c>
      <c r="M70" s="9">
        <f>英雄数值表!BU69</f>
        <v>2</v>
      </c>
      <c r="N70" s="9">
        <f>英雄数值表!BV69</f>
        <v>2.3</v>
      </c>
      <c r="O70" s="9"/>
      <c r="P70" s="9" t="str">
        <f>IF(E70=1,IFERROR(IF(INDEX(英雄数值表!Y:Y,MATCH(B70,英雄数值表!I:I,0))="","",INDEX(英雄数值表!Y:Y,MATCH(B70,英雄数值表!I:I,0))),""),"")</f>
        <v/>
      </c>
      <c r="Q70" s="9"/>
      <c r="R70" s="9">
        <f>IFERROR(IF(INDEX(英雄数值表!Z:Z,MATCH(B70,英雄数值表!I:I,0))="","",INDEX(英雄数值表!Z:Z,MATCH(B70,英雄数值表!I:I,0))),"")</f>
        <v>20062</v>
      </c>
      <c r="S70" s="9"/>
      <c r="T70" s="9"/>
      <c r="U70" s="9"/>
      <c r="V70" s="9"/>
    </row>
    <row r="71" spans="1:22">
      <c r="A71" s="9"/>
      <c r="B71" s="9">
        <f>英雄数值表!AW70</f>
        <v>10004</v>
      </c>
      <c r="C71" s="9" t="str">
        <f>英雄数值表!AX70</f>
        <v>Chomper</v>
      </c>
      <c r="D71" s="9"/>
      <c r="E71" s="9">
        <f>英雄数值表!BG70</f>
        <v>7</v>
      </c>
      <c r="F71" s="9">
        <f>英雄数值表!BH70</f>
        <v>7</v>
      </c>
      <c r="G71" s="9"/>
      <c r="H71" s="9">
        <f>英雄数值表!BN70</f>
        <v>24</v>
      </c>
      <c r="I71" s="9">
        <f>英雄数值表!BQ70</f>
        <v>320</v>
      </c>
      <c r="J71" s="9">
        <f>英雄数值表!BR70</f>
        <v>51.3</v>
      </c>
      <c r="K71" s="9">
        <f>英雄数值表!BS70</f>
        <v>0.75</v>
      </c>
      <c r="L71" s="9">
        <f>英雄数值表!BT70</f>
        <v>0.6</v>
      </c>
      <c r="M71" s="9">
        <f>英雄数值表!BU70</f>
        <v>2</v>
      </c>
      <c r="N71" s="9">
        <f>英雄数值表!BV70</f>
        <v>2.3</v>
      </c>
      <c r="O71" s="9"/>
      <c r="P71" s="9" t="str">
        <f>IF(E71=1,IFERROR(IF(INDEX(英雄数值表!Y:Y,MATCH(B71,英雄数值表!I:I,0))="","",INDEX(英雄数值表!Y:Y,MATCH(B71,英雄数值表!I:I,0))),""),"")</f>
        <v/>
      </c>
      <c r="Q71" s="9"/>
      <c r="R71" s="9">
        <f>IFERROR(IF(INDEX(英雄数值表!Z:Z,MATCH(B71,英雄数值表!I:I,0))="","",INDEX(英雄数值表!Z:Z,MATCH(B71,英雄数值表!I:I,0))),"")</f>
        <v>20062</v>
      </c>
      <c r="S71" s="9"/>
      <c r="T71" s="9"/>
      <c r="U71" s="9"/>
      <c r="V71" s="9"/>
    </row>
    <row r="72" spans="1:22">
      <c r="A72" s="9"/>
      <c r="B72" s="9">
        <f>英雄数值表!AW71</f>
        <v>10004</v>
      </c>
      <c r="C72" s="9" t="str">
        <f>英雄数值表!AX71</f>
        <v>Chomper</v>
      </c>
      <c r="D72" s="9"/>
      <c r="E72" s="9">
        <f>英雄数值表!BG71</f>
        <v>8</v>
      </c>
      <c r="F72" s="9">
        <f>英雄数值表!BH71</f>
        <v>8</v>
      </c>
      <c r="G72" s="9"/>
      <c r="H72" s="9">
        <f>英雄数值表!BN71</f>
        <v>26</v>
      </c>
      <c r="I72" s="9">
        <f>英雄数值表!BQ71</f>
        <v>330</v>
      </c>
      <c r="J72" s="9">
        <f>英雄数值表!BR71</f>
        <v>51.3</v>
      </c>
      <c r="K72" s="9">
        <f>英雄数值表!BS71</f>
        <v>0.75</v>
      </c>
      <c r="L72" s="9">
        <f>英雄数值表!BT71</f>
        <v>0.6</v>
      </c>
      <c r="M72" s="9">
        <f>英雄数值表!BU71</f>
        <v>2</v>
      </c>
      <c r="N72" s="9">
        <f>英雄数值表!BV71</f>
        <v>2.3</v>
      </c>
      <c r="O72" s="9"/>
      <c r="P72" s="9" t="str">
        <f>IF(E72=1,IFERROR(IF(INDEX(英雄数值表!Y:Y,MATCH(B72,英雄数值表!I:I,0))="","",INDEX(英雄数值表!Y:Y,MATCH(B72,英雄数值表!I:I,0))),""),"")</f>
        <v/>
      </c>
      <c r="Q72" s="9"/>
      <c r="R72" s="9">
        <f>IFERROR(IF(INDEX(英雄数值表!Z:Z,MATCH(B72,英雄数值表!I:I,0))="","",INDEX(英雄数值表!Z:Z,MATCH(B72,英雄数值表!I:I,0))),"")</f>
        <v>20062</v>
      </c>
      <c r="S72" s="9"/>
      <c r="T72" s="9"/>
      <c r="U72" s="9"/>
      <c r="V72" s="9"/>
    </row>
    <row r="73" spans="1:22">
      <c r="A73" s="9"/>
      <c r="B73" s="9">
        <f>英雄数值表!AW72</f>
        <v>10004</v>
      </c>
      <c r="C73" s="9" t="str">
        <f>英雄数值表!AX72</f>
        <v>Chomper</v>
      </c>
      <c r="D73" s="9"/>
      <c r="E73" s="9">
        <f>英雄数值表!BG72</f>
        <v>9</v>
      </c>
      <c r="F73" s="9">
        <f>英雄数值表!BH72</f>
        <v>9</v>
      </c>
      <c r="G73" s="9"/>
      <c r="H73" s="9">
        <f>英雄数值表!BN72</f>
        <v>28</v>
      </c>
      <c r="I73" s="9">
        <f>英雄数值表!BQ72</f>
        <v>340</v>
      </c>
      <c r="J73" s="9">
        <f>英雄数值表!BR72</f>
        <v>51.3</v>
      </c>
      <c r="K73" s="9">
        <f>英雄数值表!BS72</f>
        <v>0.75</v>
      </c>
      <c r="L73" s="9">
        <f>英雄数值表!BT72</f>
        <v>0.6</v>
      </c>
      <c r="M73" s="9">
        <f>英雄数值表!BU72</f>
        <v>2</v>
      </c>
      <c r="N73" s="9">
        <f>英雄数值表!BV72</f>
        <v>2.3</v>
      </c>
      <c r="O73" s="9"/>
      <c r="P73" s="9" t="str">
        <f>IF(E73=1,IFERROR(IF(INDEX(英雄数值表!Y:Y,MATCH(B73,英雄数值表!I:I,0))="","",INDEX(英雄数值表!Y:Y,MATCH(B73,英雄数值表!I:I,0))),""),"")</f>
        <v/>
      </c>
      <c r="Q73" s="9"/>
      <c r="R73" s="9">
        <f>IFERROR(IF(INDEX(英雄数值表!Z:Z,MATCH(B73,英雄数值表!I:I,0))="","",INDEX(英雄数值表!Z:Z,MATCH(B73,英雄数值表!I:I,0))),"")</f>
        <v>20062</v>
      </c>
      <c r="S73" s="9"/>
      <c r="T73" s="9"/>
      <c r="U73" s="9"/>
      <c r="V73" s="9"/>
    </row>
    <row r="74" spans="1:22">
      <c r="A74" s="9"/>
      <c r="B74" s="9">
        <f>英雄数值表!AW73</f>
        <v>10004</v>
      </c>
      <c r="C74" s="9" t="str">
        <f>英雄数值表!AX73</f>
        <v>Chomper</v>
      </c>
      <c r="D74" s="9"/>
      <c r="E74" s="9">
        <f>英雄数值表!BG73</f>
        <v>10</v>
      </c>
      <c r="F74" s="9">
        <f>英雄数值表!BH73</f>
        <v>10</v>
      </c>
      <c r="G74" s="9"/>
      <c r="H74" s="9">
        <f>英雄数值表!BN73</f>
        <v>30</v>
      </c>
      <c r="I74" s="9">
        <f>英雄数值表!BQ73</f>
        <v>350</v>
      </c>
      <c r="J74" s="9">
        <f>英雄数值表!BR73</f>
        <v>51.3</v>
      </c>
      <c r="K74" s="9">
        <f>英雄数值表!BS73</f>
        <v>0.75</v>
      </c>
      <c r="L74" s="9">
        <f>英雄数值表!BT73</f>
        <v>0.6</v>
      </c>
      <c r="M74" s="9">
        <f>英雄数值表!BU73</f>
        <v>2</v>
      </c>
      <c r="N74" s="9">
        <f>英雄数值表!BV73</f>
        <v>2.3</v>
      </c>
      <c r="O74" s="9"/>
      <c r="P74" s="9" t="str">
        <f>IF(E74=1,IFERROR(IF(INDEX(英雄数值表!Y:Y,MATCH(B74,英雄数值表!I:I,0))="","",INDEX(英雄数值表!Y:Y,MATCH(B74,英雄数值表!I:I,0))),""),"")</f>
        <v/>
      </c>
      <c r="Q74" s="9"/>
      <c r="R74" s="9">
        <f>IFERROR(IF(INDEX(英雄数值表!Z:Z,MATCH(B74,英雄数值表!I:I,0))="","",INDEX(英雄数值表!Z:Z,MATCH(B74,英雄数值表!I:I,0))),"")</f>
        <v>20062</v>
      </c>
      <c r="S74" s="9"/>
      <c r="T74" s="9"/>
      <c r="U74" s="9"/>
      <c r="V74" s="9"/>
    </row>
    <row r="75" spans="1:22">
      <c r="A75" s="9"/>
      <c r="B75" s="9">
        <f>英雄数值表!AW74</f>
        <v>10004</v>
      </c>
      <c r="C75" s="9" t="str">
        <f>英雄数值表!AX74</f>
        <v>Chomper</v>
      </c>
      <c r="D75" s="9"/>
      <c r="E75" s="9">
        <f>英雄数值表!BG74</f>
        <v>11</v>
      </c>
      <c r="F75" s="9">
        <f>英雄数值表!BH74</f>
        <v>10</v>
      </c>
      <c r="G75" s="9"/>
      <c r="H75" s="9">
        <f>英雄数值表!BN74</f>
        <v>32</v>
      </c>
      <c r="I75" s="9">
        <f>英雄数值表!BQ74</f>
        <v>360</v>
      </c>
      <c r="J75" s="9">
        <f>英雄数值表!BR74</f>
        <v>51.3</v>
      </c>
      <c r="K75" s="9">
        <f>英雄数值表!BS74</f>
        <v>0.75</v>
      </c>
      <c r="L75" s="9">
        <f>英雄数值表!BT74</f>
        <v>0.6</v>
      </c>
      <c r="M75" s="9">
        <f>英雄数值表!BU74</f>
        <v>2</v>
      </c>
      <c r="N75" s="9">
        <f>英雄数值表!BV74</f>
        <v>2.3</v>
      </c>
      <c r="O75" s="9"/>
      <c r="P75" s="9" t="str">
        <f>IF(E75=1,IFERROR(IF(INDEX(英雄数值表!Y:Y,MATCH(B75,英雄数值表!I:I,0))="","",INDEX(英雄数值表!Y:Y,MATCH(B75,英雄数值表!I:I,0))),""),"")</f>
        <v/>
      </c>
      <c r="Q75" s="9"/>
      <c r="R75" s="9">
        <f>IFERROR(IF(INDEX(英雄数值表!Z:Z,MATCH(B75,英雄数值表!I:I,0))="","",INDEX(英雄数值表!Z:Z,MATCH(B75,英雄数值表!I:I,0))),"")</f>
        <v>20062</v>
      </c>
      <c r="S75" s="9"/>
      <c r="T75" s="9"/>
      <c r="U75" s="9"/>
      <c r="V75" s="9"/>
    </row>
    <row r="76" spans="1:22">
      <c r="A76" s="9"/>
      <c r="B76" s="9">
        <f>英雄数值表!AW75</f>
        <v>10004</v>
      </c>
      <c r="C76" s="9" t="str">
        <f>英雄数值表!AX75</f>
        <v>Chomper</v>
      </c>
      <c r="D76" s="9"/>
      <c r="E76" s="9">
        <f>英雄数值表!BG75</f>
        <v>12</v>
      </c>
      <c r="F76" s="9">
        <f>英雄数值表!BH75</f>
        <v>10</v>
      </c>
      <c r="G76" s="9"/>
      <c r="H76" s="9">
        <f>英雄数值表!BN75</f>
        <v>34</v>
      </c>
      <c r="I76" s="9">
        <f>英雄数值表!BQ75</f>
        <v>370</v>
      </c>
      <c r="J76" s="9">
        <f>英雄数值表!BR75</f>
        <v>51.3</v>
      </c>
      <c r="K76" s="9">
        <f>英雄数值表!BS75</f>
        <v>0.75</v>
      </c>
      <c r="L76" s="9">
        <f>英雄数值表!BT75</f>
        <v>0.6</v>
      </c>
      <c r="M76" s="9">
        <f>英雄数值表!BU75</f>
        <v>2</v>
      </c>
      <c r="N76" s="9">
        <f>英雄数值表!BV75</f>
        <v>2.3</v>
      </c>
      <c r="O76" s="9"/>
      <c r="P76" s="9" t="str">
        <f>IF(E76=1,IFERROR(IF(INDEX(英雄数值表!Y:Y,MATCH(B76,英雄数值表!I:I,0))="","",INDEX(英雄数值表!Y:Y,MATCH(B76,英雄数值表!I:I,0))),""),"")</f>
        <v/>
      </c>
      <c r="Q76" s="9"/>
      <c r="R76" s="9">
        <f>IFERROR(IF(INDEX(英雄数值表!Z:Z,MATCH(B76,英雄数值表!I:I,0))="","",INDEX(英雄数值表!Z:Z,MATCH(B76,英雄数值表!I:I,0))),"")</f>
        <v>20062</v>
      </c>
      <c r="S76" s="9"/>
      <c r="T76" s="9"/>
      <c r="U76" s="9"/>
      <c r="V76" s="9"/>
    </row>
    <row r="77" spans="1:22">
      <c r="A77" s="9"/>
      <c r="B77" s="9">
        <f>英雄数值表!AW76</f>
        <v>10004</v>
      </c>
      <c r="C77" s="9" t="str">
        <f>英雄数值表!AX76</f>
        <v>Chomper</v>
      </c>
      <c r="D77" s="9"/>
      <c r="E77" s="9">
        <f>英雄数值表!BG76</f>
        <v>13</v>
      </c>
      <c r="F77" s="9">
        <f>英雄数值表!BH76</f>
        <v>10</v>
      </c>
      <c r="G77" s="9"/>
      <c r="H77" s="9">
        <f>英雄数值表!BN76</f>
        <v>36</v>
      </c>
      <c r="I77" s="9">
        <f>英雄数值表!BQ76</f>
        <v>380</v>
      </c>
      <c r="J77" s="9">
        <f>英雄数值表!BR76</f>
        <v>51.3</v>
      </c>
      <c r="K77" s="9">
        <f>英雄数值表!BS76</f>
        <v>0.75</v>
      </c>
      <c r="L77" s="9">
        <f>英雄数值表!BT76</f>
        <v>0.6</v>
      </c>
      <c r="M77" s="9">
        <f>英雄数值表!BU76</f>
        <v>2</v>
      </c>
      <c r="N77" s="9">
        <f>英雄数值表!BV76</f>
        <v>2.3</v>
      </c>
      <c r="O77" s="9"/>
      <c r="P77" s="9" t="str">
        <f>IF(E77=1,IFERROR(IF(INDEX(英雄数值表!Y:Y,MATCH(B77,英雄数值表!I:I,0))="","",INDEX(英雄数值表!Y:Y,MATCH(B77,英雄数值表!I:I,0))),""),"")</f>
        <v/>
      </c>
      <c r="Q77" s="9"/>
      <c r="R77" s="9">
        <f>IFERROR(IF(INDEX(英雄数值表!Z:Z,MATCH(B77,英雄数值表!I:I,0))="","",INDEX(英雄数值表!Z:Z,MATCH(B77,英雄数值表!I:I,0))),"")</f>
        <v>20062</v>
      </c>
      <c r="S77" s="9"/>
      <c r="T77" s="9"/>
      <c r="U77" s="9"/>
      <c r="V77" s="9"/>
    </row>
    <row r="78" spans="1:22">
      <c r="A78" s="9"/>
      <c r="B78" s="9">
        <f>英雄数值表!AW77</f>
        <v>10004</v>
      </c>
      <c r="C78" s="9" t="str">
        <f>英雄数值表!AX77</f>
        <v>Chomper</v>
      </c>
      <c r="D78" s="9"/>
      <c r="E78" s="9">
        <f>英雄数值表!BG77</f>
        <v>14</v>
      </c>
      <c r="F78" s="9">
        <f>英雄数值表!BH77</f>
        <v>10</v>
      </c>
      <c r="G78" s="9"/>
      <c r="H78" s="9">
        <f>英雄数值表!BN77</f>
        <v>38</v>
      </c>
      <c r="I78" s="9">
        <f>英雄数值表!BQ77</f>
        <v>390</v>
      </c>
      <c r="J78" s="9">
        <f>英雄数值表!BR77</f>
        <v>51.3</v>
      </c>
      <c r="K78" s="9">
        <f>英雄数值表!BS77</f>
        <v>0.75</v>
      </c>
      <c r="L78" s="9">
        <f>英雄数值表!BT77</f>
        <v>0.6</v>
      </c>
      <c r="M78" s="9">
        <f>英雄数值表!BU77</f>
        <v>2</v>
      </c>
      <c r="N78" s="9">
        <f>英雄数值表!BV77</f>
        <v>2.3</v>
      </c>
      <c r="O78" s="9"/>
      <c r="P78" s="9" t="str">
        <f>IF(E78=1,IFERROR(IF(INDEX(英雄数值表!Y:Y,MATCH(B78,英雄数值表!I:I,0))="","",INDEX(英雄数值表!Y:Y,MATCH(B78,英雄数值表!I:I,0))),""),"")</f>
        <v/>
      </c>
      <c r="Q78" s="9"/>
      <c r="R78" s="9">
        <f>IFERROR(IF(INDEX(英雄数值表!Z:Z,MATCH(B78,英雄数值表!I:I,0))="","",INDEX(英雄数值表!Z:Z,MATCH(B78,英雄数值表!I:I,0))),"")</f>
        <v>20062</v>
      </c>
      <c r="S78" s="9"/>
      <c r="T78" s="9"/>
      <c r="U78" s="9"/>
      <c r="V78" s="9"/>
    </row>
    <row r="79" spans="1:22">
      <c r="A79" s="9"/>
      <c r="B79" s="9">
        <f>英雄数值表!AW78</f>
        <v>10004</v>
      </c>
      <c r="C79" s="9" t="str">
        <f>英雄数值表!AX78</f>
        <v>Chomper</v>
      </c>
      <c r="D79" s="9"/>
      <c r="E79" s="9">
        <f>英雄数值表!BG78</f>
        <v>15</v>
      </c>
      <c r="F79" s="9">
        <f>英雄数值表!BH78</f>
        <v>0</v>
      </c>
      <c r="G79" s="9"/>
      <c r="H79" s="9">
        <f>英雄数值表!BN78</f>
        <v>40</v>
      </c>
      <c r="I79" s="9">
        <f>英雄数值表!BQ78</f>
        <v>400</v>
      </c>
      <c r="J79" s="9">
        <f>英雄数值表!BR78</f>
        <v>51.3</v>
      </c>
      <c r="K79" s="9">
        <f>英雄数值表!BS78</f>
        <v>0.75</v>
      </c>
      <c r="L79" s="9">
        <f>英雄数值表!BT78</f>
        <v>0.6</v>
      </c>
      <c r="M79" s="9">
        <f>英雄数值表!BU78</f>
        <v>2</v>
      </c>
      <c r="N79" s="9">
        <f>英雄数值表!BV78</f>
        <v>2.3</v>
      </c>
      <c r="O79" s="9"/>
      <c r="P79" s="9" t="str">
        <f>IF(E79=1,IFERROR(IF(INDEX(英雄数值表!Y:Y,MATCH(B79,英雄数值表!I:I,0))="","",INDEX(英雄数值表!Y:Y,MATCH(B79,英雄数值表!I:I,0))),""),"")</f>
        <v/>
      </c>
      <c r="Q79" s="9"/>
      <c r="R79" s="9">
        <f>IFERROR(IF(INDEX(英雄数值表!Z:Z,MATCH(B79,英雄数值表!I:I,0))="","",INDEX(英雄数值表!Z:Z,MATCH(B79,英雄数值表!I:I,0))),"")</f>
        <v>20062</v>
      </c>
      <c r="S79" s="9"/>
      <c r="T79" s="9"/>
      <c r="U79" s="9"/>
      <c r="V79" s="9"/>
    </row>
    <row r="80" spans="1:22">
      <c r="A80" s="9"/>
      <c r="B80" s="9">
        <f>英雄数值表!AW79</f>
        <v>10005</v>
      </c>
      <c r="C80" s="9" t="str">
        <f>英雄数值表!AX79</f>
        <v>Snake</v>
      </c>
      <c r="D80" s="9"/>
      <c r="E80" s="9">
        <f>英雄数值表!BG79</f>
        <v>1</v>
      </c>
      <c r="F80" s="9">
        <f>英雄数值表!BH79</f>
        <v>1</v>
      </c>
      <c r="G80" s="9"/>
      <c r="H80" s="9">
        <f>英雄数值表!BN79</f>
        <v>1</v>
      </c>
      <c r="I80" s="9">
        <f>英雄数值表!BQ79</f>
        <v>440</v>
      </c>
      <c r="J80" s="9">
        <f>英雄数值表!BR79</f>
        <v>51.3</v>
      </c>
      <c r="K80" s="9">
        <f>英雄数值表!BS79</f>
        <v>0.75</v>
      </c>
      <c r="L80" s="9">
        <f>英雄数值表!BT79</f>
        <v>0.6</v>
      </c>
      <c r="M80" s="9">
        <f>英雄数值表!BU79</f>
        <v>2</v>
      </c>
      <c r="N80" s="9">
        <f>英雄数值表!BV79</f>
        <v>2.3</v>
      </c>
      <c r="O80" s="9"/>
      <c r="P80" s="9">
        <f>IF(E80=1,IFERROR(IF(INDEX(英雄数值表!Y:Y,MATCH(B80,英雄数值表!I:I,0))="","",INDEX(英雄数值表!Y:Y,MATCH(B80,英雄数值表!I:I,0))),""),"")</f>
        <v>100571</v>
      </c>
      <c r="Q80" s="9"/>
      <c r="R80" s="9">
        <f>IFERROR(IF(INDEX(英雄数值表!Z:Z,MATCH(B80,英雄数值表!I:I,0))="","",INDEX(英雄数值表!Z:Z,MATCH(B80,英雄数值表!I:I,0))),"")</f>
        <v>20016</v>
      </c>
      <c r="S80" s="9"/>
      <c r="T80" s="9">
        <v>12</v>
      </c>
      <c r="U80" s="9">
        <v>12</v>
      </c>
      <c r="V80" s="9">
        <v>0</v>
      </c>
    </row>
    <row r="81" spans="1:22">
      <c r="A81" s="9"/>
      <c r="B81" s="9">
        <f>英雄数值表!AW80</f>
        <v>10005</v>
      </c>
      <c r="C81" s="9" t="str">
        <f>英雄数值表!AX80</f>
        <v>Snake</v>
      </c>
      <c r="D81" s="9"/>
      <c r="E81" s="9">
        <f>英雄数值表!BG80</f>
        <v>2</v>
      </c>
      <c r="F81" s="9">
        <f>英雄数值表!BH80</f>
        <v>2</v>
      </c>
      <c r="G81" s="9"/>
      <c r="H81" s="9">
        <f>英雄数值表!BN80</f>
        <v>1</v>
      </c>
      <c r="I81" s="9">
        <f>英雄数值表!BQ80</f>
        <v>460</v>
      </c>
      <c r="J81" s="9">
        <f>英雄数值表!BR80</f>
        <v>51.3</v>
      </c>
      <c r="K81" s="9">
        <f>英雄数值表!BS80</f>
        <v>0.75</v>
      </c>
      <c r="L81" s="9">
        <f>英雄数值表!BT80</f>
        <v>0.6</v>
      </c>
      <c r="M81" s="9">
        <f>英雄数值表!BU80</f>
        <v>2</v>
      </c>
      <c r="N81" s="9">
        <f>英雄数值表!BV80</f>
        <v>2.3</v>
      </c>
      <c r="O81" s="9"/>
      <c r="P81" s="9" t="str">
        <f>IF(E81=1,IFERROR(IF(INDEX(英雄数值表!Y:Y,MATCH(B81,英雄数值表!I:I,0))="","",INDEX(英雄数值表!Y:Y,MATCH(B81,英雄数值表!I:I,0))),""),"")</f>
        <v/>
      </c>
      <c r="Q81" s="9"/>
      <c r="R81" s="9">
        <f>IFERROR(IF(INDEX(英雄数值表!Z:Z,MATCH(B81,英雄数值表!I:I,0))="","",INDEX(英雄数值表!Z:Z,MATCH(B81,英雄数值表!I:I,0))),"")</f>
        <v>20016</v>
      </c>
      <c r="S81" s="9"/>
      <c r="T81" s="9"/>
      <c r="U81" s="9"/>
      <c r="V81" s="9"/>
    </row>
    <row r="82" spans="1:22">
      <c r="A82" s="9"/>
      <c r="B82" s="9">
        <f>英雄数值表!AW81</f>
        <v>10005</v>
      </c>
      <c r="C82" s="9" t="str">
        <f>英雄数值表!AX81</f>
        <v>Snake</v>
      </c>
      <c r="D82" s="9"/>
      <c r="E82" s="9">
        <f>英雄数值表!BG81</f>
        <v>3</v>
      </c>
      <c r="F82" s="9">
        <f>英雄数值表!BH81</f>
        <v>3</v>
      </c>
      <c r="G82" s="9"/>
      <c r="H82" s="9">
        <f>英雄数值表!BN81</f>
        <v>1</v>
      </c>
      <c r="I82" s="9">
        <f>英雄数值表!BQ81</f>
        <v>480</v>
      </c>
      <c r="J82" s="9">
        <f>英雄数值表!BR81</f>
        <v>51.3</v>
      </c>
      <c r="K82" s="9">
        <f>英雄数值表!BS81</f>
        <v>0.75</v>
      </c>
      <c r="L82" s="9">
        <f>英雄数值表!BT81</f>
        <v>0.6</v>
      </c>
      <c r="M82" s="9">
        <f>英雄数值表!BU81</f>
        <v>2</v>
      </c>
      <c r="N82" s="9">
        <f>英雄数值表!BV81</f>
        <v>2.3</v>
      </c>
      <c r="O82" s="9"/>
      <c r="P82" s="9" t="str">
        <f>IF(E82=1,IFERROR(IF(INDEX(英雄数值表!Y:Y,MATCH(B82,英雄数值表!I:I,0))="","",INDEX(英雄数值表!Y:Y,MATCH(B82,英雄数值表!I:I,0))),""),"")</f>
        <v/>
      </c>
      <c r="Q82" s="9"/>
      <c r="R82" s="9">
        <f>IFERROR(IF(INDEX(英雄数值表!Z:Z,MATCH(B82,英雄数值表!I:I,0))="","",INDEX(英雄数值表!Z:Z,MATCH(B82,英雄数值表!I:I,0))),"")</f>
        <v>20016</v>
      </c>
      <c r="S82" s="9"/>
      <c r="T82" s="9"/>
      <c r="U82" s="9"/>
      <c r="V82" s="9"/>
    </row>
    <row r="83" spans="1:22">
      <c r="A83" s="9"/>
      <c r="B83" s="9">
        <f>英雄数值表!AW82</f>
        <v>10005</v>
      </c>
      <c r="C83" s="9" t="str">
        <f>英雄数值表!AX82</f>
        <v>Snake</v>
      </c>
      <c r="D83" s="9"/>
      <c r="E83" s="9">
        <f>英雄数值表!BG82</f>
        <v>4</v>
      </c>
      <c r="F83" s="9">
        <f>英雄数值表!BH82</f>
        <v>4</v>
      </c>
      <c r="G83" s="9"/>
      <c r="H83" s="9">
        <f>英雄数值表!BN82</f>
        <v>1</v>
      </c>
      <c r="I83" s="9">
        <f>英雄数值表!BQ82</f>
        <v>500</v>
      </c>
      <c r="J83" s="9">
        <f>英雄数值表!BR82</f>
        <v>51.3</v>
      </c>
      <c r="K83" s="9">
        <f>英雄数值表!BS82</f>
        <v>0.75</v>
      </c>
      <c r="L83" s="9">
        <f>英雄数值表!BT82</f>
        <v>0.6</v>
      </c>
      <c r="M83" s="9">
        <f>英雄数值表!BU82</f>
        <v>2</v>
      </c>
      <c r="N83" s="9">
        <f>英雄数值表!BV82</f>
        <v>2.3</v>
      </c>
      <c r="O83" s="9"/>
      <c r="P83" s="9" t="str">
        <f>IF(E83=1,IFERROR(IF(INDEX(英雄数值表!Y:Y,MATCH(B83,英雄数值表!I:I,0))="","",INDEX(英雄数值表!Y:Y,MATCH(B83,英雄数值表!I:I,0))),""),"")</f>
        <v/>
      </c>
      <c r="Q83" s="9"/>
      <c r="R83" s="9">
        <f>IFERROR(IF(INDEX(英雄数值表!Z:Z,MATCH(B83,英雄数值表!I:I,0))="","",INDEX(英雄数值表!Z:Z,MATCH(B83,英雄数值表!I:I,0))),"")</f>
        <v>20016</v>
      </c>
      <c r="S83" s="9"/>
      <c r="T83" s="9"/>
      <c r="U83" s="9"/>
      <c r="V83" s="9"/>
    </row>
    <row r="84" spans="1:22">
      <c r="A84" s="9"/>
      <c r="B84" s="9">
        <f>英雄数值表!AW83</f>
        <v>10005</v>
      </c>
      <c r="C84" s="9" t="str">
        <f>英雄数值表!AX83</f>
        <v>Snake</v>
      </c>
      <c r="D84" s="9"/>
      <c r="E84" s="9">
        <f>英雄数值表!BG83</f>
        <v>5</v>
      </c>
      <c r="F84" s="9">
        <f>英雄数值表!BH83</f>
        <v>5</v>
      </c>
      <c r="G84" s="9"/>
      <c r="H84" s="9">
        <f>英雄数值表!BN83</f>
        <v>2</v>
      </c>
      <c r="I84" s="9">
        <f>英雄数值表!BQ83</f>
        <v>520</v>
      </c>
      <c r="J84" s="9">
        <f>英雄数值表!BR83</f>
        <v>51.3</v>
      </c>
      <c r="K84" s="9">
        <f>英雄数值表!BS83</f>
        <v>0.75</v>
      </c>
      <c r="L84" s="9">
        <f>英雄数值表!BT83</f>
        <v>0.6</v>
      </c>
      <c r="M84" s="9">
        <f>英雄数值表!BU83</f>
        <v>2</v>
      </c>
      <c r="N84" s="9">
        <f>英雄数值表!BV83</f>
        <v>2.3</v>
      </c>
      <c r="O84" s="9"/>
      <c r="P84" s="9" t="str">
        <f>IF(E84=1,IFERROR(IF(INDEX(英雄数值表!Y:Y,MATCH(B84,英雄数值表!I:I,0))="","",INDEX(英雄数值表!Y:Y,MATCH(B84,英雄数值表!I:I,0))),""),"")</f>
        <v/>
      </c>
      <c r="Q84" s="9"/>
      <c r="R84" s="9">
        <f>IFERROR(IF(INDEX(英雄数值表!Z:Z,MATCH(B84,英雄数值表!I:I,0))="","",INDEX(英雄数值表!Z:Z,MATCH(B84,英雄数值表!I:I,0))),"")</f>
        <v>20016</v>
      </c>
      <c r="S84" s="9"/>
      <c r="T84" s="9"/>
      <c r="U84" s="9"/>
      <c r="V84" s="9"/>
    </row>
    <row r="85" spans="1:22">
      <c r="A85" s="9"/>
      <c r="B85" s="9">
        <f>英雄数值表!AW84</f>
        <v>10005</v>
      </c>
      <c r="C85" s="9" t="str">
        <f>英雄数值表!AX84</f>
        <v>Snake</v>
      </c>
      <c r="D85" s="9"/>
      <c r="E85" s="9">
        <f>英雄数值表!BG84</f>
        <v>6</v>
      </c>
      <c r="F85" s="9">
        <f>英雄数值表!BH84</f>
        <v>6</v>
      </c>
      <c r="G85" s="9"/>
      <c r="H85" s="9">
        <f>英雄数值表!BN84</f>
        <v>2</v>
      </c>
      <c r="I85" s="9">
        <f>英雄数值表!BQ84</f>
        <v>540</v>
      </c>
      <c r="J85" s="9">
        <f>英雄数值表!BR84</f>
        <v>51.3</v>
      </c>
      <c r="K85" s="9">
        <f>英雄数值表!BS84</f>
        <v>0.75</v>
      </c>
      <c r="L85" s="9">
        <f>英雄数值表!BT84</f>
        <v>0.6</v>
      </c>
      <c r="M85" s="9">
        <f>英雄数值表!BU84</f>
        <v>2</v>
      </c>
      <c r="N85" s="9">
        <f>英雄数值表!BV84</f>
        <v>2.3</v>
      </c>
      <c r="O85" s="9"/>
      <c r="P85" s="9" t="str">
        <f>IF(E85=1,IFERROR(IF(INDEX(英雄数值表!Y:Y,MATCH(B85,英雄数值表!I:I,0))="","",INDEX(英雄数值表!Y:Y,MATCH(B85,英雄数值表!I:I,0))),""),"")</f>
        <v/>
      </c>
      <c r="Q85" s="9"/>
      <c r="R85" s="9">
        <f>IFERROR(IF(INDEX(英雄数值表!Z:Z,MATCH(B85,英雄数值表!I:I,0))="","",INDEX(英雄数值表!Z:Z,MATCH(B85,英雄数值表!I:I,0))),"")</f>
        <v>20016</v>
      </c>
      <c r="S85" s="9"/>
      <c r="T85" s="9"/>
      <c r="U85" s="9"/>
      <c r="V85" s="9"/>
    </row>
    <row r="86" spans="1:22">
      <c r="A86" s="9"/>
      <c r="B86" s="9">
        <f>英雄数值表!AW85</f>
        <v>10005</v>
      </c>
      <c r="C86" s="9" t="str">
        <f>英雄数值表!AX85</f>
        <v>Snake</v>
      </c>
      <c r="D86" s="9"/>
      <c r="E86" s="9">
        <f>英雄数值表!BG85</f>
        <v>7</v>
      </c>
      <c r="F86" s="9">
        <f>英雄数值表!BH85</f>
        <v>7</v>
      </c>
      <c r="G86" s="9"/>
      <c r="H86" s="9">
        <f>英雄数值表!BN85</f>
        <v>2</v>
      </c>
      <c r="I86" s="9">
        <f>英雄数值表!BQ85</f>
        <v>560</v>
      </c>
      <c r="J86" s="9">
        <f>英雄数值表!BR85</f>
        <v>51.3</v>
      </c>
      <c r="K86" s="9">
        <f>英雄数值表!BS85</f>
        <v>0.75</v>
      </c>
      <c r="L86" s="9">
        <f>英雄数值表!BT85</f>
        <v>0.6</v>
      </c>
      <c r="M86" s="9">
        <f>英雄数值表!BU85</f>
        <v>2</v>
      </c>
      <c r="N86" s="9">
        <f>英雄数值表!BV85</f>
        <v>2.3</v>
      </c>
      <c r="O86" s="9"/>
      <c r="P86" s="9" t="str">
        <f>IF(E86=1,IFERROR(IF(INDEX(英雄数值表!Y:Y,MATCH(B86,英雄数值表!I:I,0))="","",INDEX(英雄数值表!Y:Y,MATCH(B86,英雄数值表!I:I,0))),""),"")</f>
        <v/>
      </c>
      <c r="Q86" s="9"/>
      <c r="R86" s="9">
        <f>IFERROR(IF(INDEX(英雄数值表!Z:Z,MATCH(B86,英雄数值表!I:I,0))="","",INDEX(英雄数值表!Z:Z,MATCH(B86,英雄数值表!I:I,0))),"")</f>
        <v>20016</v>
      </c>
      <c r="S86" s="9"/>
      <c r="T86" s="9"/>
      <c r="U86" s="9"/>
      <c r="V86" s="9"/>
    </row>
    <row r="87" spans="1:22">
      <c r="A87" s="9"/>
      <c r="B87" s="9">
        <f>英雄数值表!AW86</f>
        <v>10005</v>
      </c>
      <c r="C87" s="9" t="str">
        <f>英雄数值表!AX86</f>
        <v>Snake</v>
      </c>
      <c r="D87" s="9"/>
      <c r="E87" s="9">
        <f>英雄数值表!BG86</f>
        <v>8</v>
      </c>
      <c r="F87" s="9">
        <f>英雄数值表!BH86</f>
        <v>8</v>
      </c>
      <c r="G87" s="9"/>
      <c r="H87" s="9">
        <f>英雄数值表!BN86</f>
        <v>2</v>
      </c>
      <c r="I87" s="9">
        <f>英雄数值表!BQ86</f>
        <v>580</v>
      </c>
      <c r="J87" s="9">
        <f>英雄数值表!BR86</f>
        <v>51.3</v>
      </c>
      <c r="K87" s="9">
        <f>英雄数值表!BS86</f>
        <v>0.75</v>
      </c>
      <c r="L87" s="9">
        <f>英雄数值表!BT86</f>
        <v>0.6</v>
      </c>
      <c r="M87" s="9">
        <f>英雄数值表!BU86</f>
        <v>2</v>
      </c>
      <c r="N87" s="9">
        <f>英雄数值表!BV86</f>
        <v>2.3</v>
      </c>
      <c r="O87" s="9"/>
      <c r="P87" s="9" t="str">
        <f>IF(E87=1,IFERROR(IF(INDEX(英雄数值表!Y:Y,MATCH(B87,英雄数值表!I:I,0))="","",INDEX(英雄数值表!Y:Y,MATCH(B87,英雄数值表!I:I,0))),""),"")</f>
        <v/>
      </c>
      <c r="Q87" s="9"/>
      <c r="R87" s="9">
        <f>IFERROR(IF(INDEX(英雄数值表!Z:Z,MATCH(B87,英雄数值表!I:I,0))="","",INDEX(英雄数值表!Z:Z,MATCH(B87,英雄数值表!I:I,0))),"")</f>
        <v>20016</v>
      </c>
      <c r="S87" s="9"/>
      <c r="T87" s="9"/>
      <c r="U87" s="9"/>
      <c r="V87" s="9"/>
    </row>
    <row r="88" spans="1:22">
      <c r="A88" s="9"/>
      <c r="B88" s="9">
        <f>英雄数值表!AW87</f>
        <v>10005</v>
      </c>
      <c r="C88" s="9" t="str">
        <f>英雄数值表!AX87</f>
        <v>Snake</v>
      </c>
      <c r="D88" s="9"/>
      <c r="E88" s="9">
        <f>英雄数值表!BG87</f>
        <v>9</v>
      </c>
      <c r="F88" s="9">
        <f>英雄数值表!BH87</f>
        <v>9</v>
      </c>
      <c r="G88" s="9"/>
      <c r="H88" s="9">
        <f>英雄数值表!BN87</f>
        <v>3</v>
      </c>
      <c r="I88" s="9">
        <f>英雄数值表!BQ87</f>
        <v>600</v>
      </c>
      <c r="J88" s="9">
        <f>英雄数值表!BR87</f>
        <v>51.3</v>
      </c>
      <c r="K88" s="9">
        <f>英雄数值表!BS87</f>
        <v>0.75</v>
      </c>
      <c r="L88" s="9">
        <f>英雄数值表!BT87</f>
        <v>0.6</v>
      </c>
      <c r="M88" s="9">
        <f>英雄数值表!BU87</f>
        <v>2</v>
      </c>
      <c r="N88" s="9">
        <f>英雄数值表!BV87</f>
        <v>2.3</v>
      </c>
      <c r="O88" s="9"/>
      <c r="P88" s="9" t="str">
        <f>IF(E88=1,IFERROR(IF(INDEX(英雄数值表!Y:Y,MATCH(B88,英雄数值表!I:I,0))="","",INDEX(英雄数值表!Y:Y,MATCH(B88,英雄数值表!I:I,0))),""),"")</f>
        <v/>
      </c>
      <c r="Q88" s="9"/>
      <c r="R88" s="9">
        <f>IFERROR(IF(INDEX(英雄数值表!Z:Z,MATCH(B88,英雄数值表!I:I,0))="","",INDEX(英雄数值表!Z:Z,MATCH(B88,英雄数值表!I:I,0))),"")</f>
        <v>20016</v>
      </c>
      <c r="S88" s="9"/>
      <c r="T88" s="9"/>
      <c r="U88" s="9"/>
      <c r="V88" s="9"/>
    </row>
    <row r="89" spans="1:22">
      <c r="A89" s="9"/>
      <c r="B89" s="9">
        <f>英雄数值表!AW88</f>
        <v>10005</v>
      </c>
      <c r="C89" s="9" t="str">
        <f>英雄数值表!AX88</f>
        <v>Snake</v>
      </c>
      <c r="D89" s="9"/>
      <c r="E89" s="9">
        <f>英雄数值表!BG88</f>
        <v>10</v>
      </c>
      <c r="F89" s="9">
        <f>英雄数值表!BH88</f>
        <v>10</v>
      </c>
      <c r="G89" s="9"/>
      <c r="H89" s="9">
        <f>英雄数值表!BN88</f>
        <v>3</v>
      </c>
      <c r="I89" s="9">
        <f>英雄数值表!BQ88</f>
        <v>620</v>
      </c>
      <c r="J89" s="9">
        <f>英雄数值表!BR88</f>
        <v>51.3</v>
      </c>
      <c r="K89" s="9">
        <f>英雄数值表!BS88</f>
        <v>0.75</v>
      </c>
      <c r="L89" s="9">
        <f>英雄数值表!BT88</f>
        <v>0.6</v>
      </c>
      <c r="M89" s="9">
        <f>英雄数值表!BU88</f>
        <v>2</v>
      </c>
      <c r="N89" s="9">
        <f>英雄数值表!BV88</f>
        <v>2.3</v>
      </c>
      <c r="O89" s="9"/>
      <c r="P89" s="9" t="str">
        <f>IF(E89=1,IFERROR(IF(INDEX(英雄数值表!Y:Y,MATCH(B89,英雄数值表!I:I,0))="","",INDEX(英雄数值表!Y:Y,MATCH(B89,英雄数值表!I:I,0))),""),"")</f>
        <v/>
      </c>
      <c r="Q89" s="9"/>
      <c r="R89" s="9">
        <f>IFERROR(IF(INDEX(英雄数值表!Z:Z,MATCH(B89,英雄数值表!I:I,0))="","",INDEX(英雄数值表!Z:Z,MATCH(B89,英雄数值表!I:I,0))),"")</f>
        <v>20016</v>
      </c>
      <c r="S89" s="9"/>
      <c r="T89" s="9"/>
      <c r="U89" s="9"/>
      <c r="V89" s="9"/>
    </row>
    <row r="90" spans="1:22">
      <c r="A90" s="9"/>
      <c r="B90" s="9">
        <f>英雄数值表!AW89</f>
        <v>10005</v>
      </c>
      <c r="C90" s="9" t="str">
        <f>英雄数值表!AX89</f>
        <v>Snake</v>
      </c>
      <c r="D90" s="9"/>
      <c r="E90" s="9">
        <f>英雄数值表!BG89</f>
        <v>11</v>
      </c>
      <c r="F90" s="9">
        <f>英雄数值表!BH89</f>
        <v>10</v>
      </c>
      <c r="G90" s="9"/>
      <c r="H90" s="9">
        <f>英雄数值表!BN89</f>
        <v>3</v>
      </c>
      <c r="I90" s="9">
        <f>英雄数值表!BQ89</f>
        <v>640</v>
      </c>
      <c r="J90" s="9">
        <f>英雄数值表!BR89</f>
        <v>51.3</v>
      </c>
      <c r="K90" s="9">
        <f>英雄数值表!BS89</f>
        <v>0.75</v>
      </c>
      <c r="L90" s="9">
        <f>英雄数值表!BT89</f>
        <v>0.6</v>
      </c>
      <c r="M90" s="9">
        <f>英雄数值表!BU89</f>
        <v>2</v>
      </c>
      <c r="N90" s="9">
        <f>英雄数值表!BV89</f>
        <v>2.3</v>
      </c>
      <c r="O90" s="9"/>
      <c r="P90" s="9" t="str">
        <f>IF(E90=1,IFERROR(IF(INDEX(英雄数值表!Y:Y,MATCH(B90,英雄数值表!I:I,0))="","",INDEX(英雄数值表!Y:Y,MATCH(B90,英雄数值表!I:I,0))),""),"")</f>
        <v/>
      </c>
      <c r="Q90" s="9"/>
      <c r="R90" s="9">
        <f>IFERROR(IF(INDEX(英雄数值表!Z:Z,MATCH(B90,英雄数值表!I:I,0))="","",INDEX(英雄数值表!Z:Z,MATCH(B90,英雄数值表!I:I,0))),"")</f>
        <v>20016</v>
      </c>
      <c r="S90" s="9"/>
      <c r="T90" s="9"/>
      <c r="U90" s="9"/>
      <c r="V90" s="9"/>
    </row>
    <row r="91" spans="1:22">
      <c r="A91" s="9"/>
      <c r="B91" s="9">
        <f>英雄数值表!AW90</f>
        <v>10005</v>
      </c>
      <c r="C91" s="9" t="str">
        <f>英雄数值表!AX90</f>
        <v>Snake</v>
      </c>
      <c r="D91" s="9"/>
      <c r="E91" s="9">
        <f>英雄数值表!BG90</f>
        <v>12</v>
      </c>
      <c r="F91" s="9">
        <f>英雄数值表!BH90</f>
        <v>10</v>
      </c>
      <c r="G91" s="9"/>
      <c r="H91" s="9">
        <f>英雄数值表!BN90</f>
        <v>3</v>
      </c>
      <c r="I91" s="9">
        <f>英雄数值表!BQ90</f>
        <v>660</v>
      </c>
      <c r="J91" s="9">
        <f>英雄数值表!BR90</f>
        <v>51.3</v>
      </c>
      <c r="K91" s="9">
        <f>英雄数值表!BS90</f>
        <v>0.75</v>
      </c>
      <c r="L91" s="9">
        <f>英雄数值表!BT90</f>
        <v>0.6</v>
      </c>
      <c r="M91" s="9">
        <f>英雄数值表!BU90</f>
        <v>2</v>
      </c>
      <c r="N91" s="9">
        <f>英雄数值表!BV90</f>
        <v>2.3</v>
      </c>
      <c r="O91" s="9"/>
      <c r="P91" s="9" t="str">
        <f>IF(E91=1,IFERROR(IF(INDEX(英雄数值表!Y:Y,MATCH(B91,英雄数值表!I:I,0))="","",INDEX(英雄数值表!Y:Y,MATCH(B91,英雄数值表!I:I,0))),""),"")</f>
        <v/>
      </c>
      <c r="Q91" s="9"/>
      <c r="R91" s="9">
        <f>IFERROR(IF(INDEX(英雄数值表!Z:Z,MATCH(B91,英雄数值表!I:I,0))="","",INDEX(英雄数值表!Z:Z,MATCH(B91,英雄数值表!I:I,0))),"")</f>
        <v>20016</v>
      </c>
      <c r="S91" s="9"/>
      <c r="T91" s="9"/>
      <c r="U91" s="9"/>
      <c r="V91" s="9"/>
    </row>
    <row r="92" spans="1:22">
      <c r="A92" s="9"/>
      <c r="B92" s="9">
        <f>英雄数值表!AW91</f>
        <v>10005</v>
      </c>
      <c r="C92" s="9" t="str">
        <f>英雄数值表!AX91</f>
        <v>Snake</v>
      </c>
      <c r="D92" s="9"/>
      <c r="E92" s="9">
        <f>英雄数值表!BG91</f>
        <v>13</v>
      </c>
      <c r="F92" s="9">
        <f>英雄数值表!BH91</f>
        <v>10</v>
      </c>
      <c r="G92" s="9"/>
      <c r="H92" s="9">
        <f>英雄数值表!BN91</f>
        <v>4</v>
      </c>
      <c r="I92" s="9">
        <f>英雄数值表!BQ91</f>
        <v>680</v>
      </c>
      <c r="J92" s="9">
        <f>英雄数值表!BR91</f>
        <v>51.3</v>
      </c>
      <c r="K92" s="9">
        <f>英雄数值表!BS91</f>
        <v>0.75</v>
      </c>
      <c r="L92" s="9">
        <f>英雄数值表!BT91</f>
        <v>0.6</v>
      </c>
      <c r="M92" s="9">
        <f>英雄数值表!BU91</f>
        <v>2</v>
      </c>
      <c r="N92" s="9">
        <f>英雄数值表!BV91</f>
        <v>2.3</v>
      </c>
      <c r="O92" s="9"/>
      <c r="P92" s="9" t="str">
        <f>IF(E92=1,IFERROR(IF(INDEX(英雄数值表!Y:Y,MATCH(B92,英雄数值表!I:I,0))="","",INDEX(英雄数值表!Y:Y,MATCH(B92,英雄数值表!I:I,0))),""),"")</f>
        <v/>
      </c>
      <c r="Q92" s="9"/>
      <c r="R92" s="9">
        <f>IFERROR(IF(INDEX(英雄数值表!Z:Z,MATCH(B92,英雄数值表!I:I,0))="","",INDEX(英雄数值表!Z:Z,MATCH(B92,英雄数值表!I:I,0))),"")</f>
        <v>20016</v>
      </c>
      <c r="S92" s="9"/>
      <c r="T92" s="9"/>
      <c r="U92" s="9"/>
      <c r="V92" s="9"/>
    </row>
    <row r="93" spans="1:22">
      <c r="A93" s="9"/>
      <c r="B93" s="9">
        <f>英雄数值表!AW92</f>
        <v>10005</v>
      </c>
      <c r="C93" s="9" t="str">
        <f>英雄数值表!AX92</f>
        <v>Snake</v>
      </c>
      <c r="D93" s="9"/>
      <c r="E93" s="9">
        <f>英雄数值表!BG92</f>
        <v>14</v>
      </c>
      <c r="F93" s="9">
        <f>英雄数值表!BH92</f>
        <v>10</v>
      </c>
      <c r="G93" s="9"/>
      <c r="H93" s="9">
        <f>英雄数值表!BN92</f>
        <v>4</v>
      </c>
      <c r="I93" s="9">
        <f>英雄数值表!BQ92</f>
        <v>700</v>
      </c>
      <c r="J93" s="9">
        <f>英雄数值表!BR92</f>
        <v>51.3</v>
      </c>
      <c r="K93" s="9">
        <f>英雄数值表!BS92</f>
        <v>0.75</v>
      </c>
      <c r="L93" s="9">
        <f>英雄数值表!BT92</f>
        <v>0.6</v>
      </c>
      <c r="M93" s="9">
        <f>英雄数值表!BU92</f>
        <v>2</v>
      </c>
      <c r="N93" s="9">
        <f>英雄数值表!BV92</f>
        <v>2.3</v>
      </c>
      <c r="O93" s="9"/>
      <c r="P93" s="9" t="str">
        <f>IF(E93=1,IFERROR(IF(INDEX(英雄数值表!Y:Y,MATCH(B93,英雄数值表!I:I,0))="","",INDEX(英雄数值表!Y:Y,MATCH(B93,英雄数值表!I:I,0))),""),"")</f>
        <v/>
      </c>
      <c r="Q93" s="9"/>
      <c r="R93" s="9">
        <f>IFERROR(IF(INDEX(英雄数值表!Z:Z,MATCH(B93,英雄数值表!I:I,0))="","",INDEX(英雄数值表!Z:Z,MATCH(B93,英雄数值表!I:I,0))),"")</f>
        <v>20016</v>
      </c>
      <c r="S93" s="9"/>
      <c r="T93" s="9"/>
      <c r="U93" s="9"/>
      <c r="V93" s="9"/>
    </row>
    <row r="94" spans="1:22">
      <c r="A94" s="9"/>
      <c r="B94" s="9">
        <f>英雄数值表!AW93</f>
        <v>10005</v>
      </c>
      <c r="C94" s="9" t="str">
        <f>英雄数值表!AX93</f>
        <v>Snake</v>
      </c>
      <c r="D94" s="9"/>
      <c r="E94" s="9">
        <f>英雄数值表!BG93</f>
        <v>15</v>
      </c>
      <c r="F94" s="9">
        <f>英雄数值表!BH93</f>
        <v>0</v>
      </c>
      <c r="G94" s="9"/>
      <c r="H94" s="9">
        <f>英雄数值表!BN93</f>
        <v>4</v>
      </c>
      <c r="I94" s="9">
        <f>英雄数值表!BQ93</f>
        <v>720</v>
      </c>
      <c r="J94" s="9">
        <f>英雄数值表!BR93</f>
        <v>51.3</v>
      </c>
      <c r="K94" s="9">
        <f>英雄数值表!BS93</f>
        <v>0.75</v>
      </c>
      <c r="L94" s="9">
        <f>英雄数值表!BT93</f>
        <v>0.6</v>
      </c>
      <c r="M94" s="9">
        <f>英雄数值表!BU93</f>
        <v>2</v>
      </c>
      <c r="N94" s="9">
        <f>英雄数值表!BV93</f>
        <v>2.3</v>
      </c>
      <c r="O94" s="9"/>
      <c r="P94" s="9" t="str">
        <f>IF(E94=1,IFERROR(IF(INDEX(英雄数值表!Y:Y,MATCH(B94,英雄数值表!I:I,0))="","",INDEX(英雄数值表!Y:Y,MATCH(B94,英雄数值表!I:I,0))),""),"")</f>
        <v/>
      </c>
      <c r="Q94" s="9"/>
      <c r="R94" s="9">
        <f>IFERROR(IF(INDEX(英雄数值表!Z:Z,MATCH(B94,英雄数值表!I:I,0))="","",INDEX(英雄数值表!Z:Z,MATCH(B94,英雄数值表!I:I,0))),"")</f>
        <v>20016</v>
      </c>
      <c r="S94" s="9"/>
      <c r="T94" s="9"/>
      <c r="U94" s="9"/>
      <c r="V94" s="9"/>
    </row>
    <row r="95" spans="1:22">
      <c r="A95" s="9"/>
      <c r="B95" s="9">
        <f>英雄数值表!AW94</f>
        <v>10006</v>
      </c>
      <c r="C95" s="9" t="str">
        <f>英雄数值表!AX94</f>
        <v>Normal</v>
      </c>
      <c r="D95" s="9"/>
      <c r="E95" s="9">
        <f>英雄数值表!BG94</f>
        <v>1</v>
      </c>
      <c r="F95" s="9">
        <f>英雄数值表!BH94</f>
        <v>1</v>
      </c>
      <c r="G95" s="9"/>
      <c r="H95" s="9">
        <f>英雄数值表!BN94</f>
        <v>6</v>
      </c>
      <c r="I95" s="9">
        <f>英雄数值表!BQ94</f>
        <v>280</v>
      </c>
      <c r="J95" s="9">
        <f>英雄数值表!BR94</f>
        <v>51.3</v>
      </c>
      <c r="K95" s="9">
        <f>英雄数值表!BS94</f>
        <v>0.75</v>
      </c>
      <c r="L95" s="9">
        <f>英雄数值表!BT94</f>
        <v>0.6</v>
      </c>
      <c r="M95" s="9">
        <f>英雄数值表!BU94</f>
        <v>2</v>
      </c>
      <c r="N95" s="9">
        <f>英雄数值表!BV94</f>
        <v>2.3</v>
      </c>
      <c r="O95" s="9"/>
      <c r="P95" s="9">
        <f>IF(E95=1,IFERROR(IF(INDEX(英雄数值表!Y:Y,MATCH(B95,英雄数值表!I:I,0))="","",INDEX(英雄数值表!Y:Y,MATCH(B95,英雄数值表!I:I,0))),""),"")</f>
        <v>100581</v>
      </c>
      <c r="Q95" s="9"/>
      <c r="R95" s="9">
        <f>IFERROR(IF(INDEX(英雄数值表!Z:Z,MATCH(B95,英雄数值表!I:I,0))="","",INDEX(英雄数值表!Z:Z,MATCH(B95,英雄数值表!I:I,0))),"")</f>
        <v>20080</v>
      </c>
      <c r="S95" s="9"/>
      <c r="T95" s="9">
        <v>12</v>
      </c>
      <c r="U95" s="9">
        <v>12</v>
      </c>
      <c r="V95" s="9">
        <v>0</v>
      </c>
    </row>
    <row r="96" spans="1:22">
      <c r="A96" s="9"/>
      <c r="B96" s="9">
        <f>英雄数值表!AW95</f>
        <v>10006</v>
      </c>
      <c r="C96" s="9" t="str">
        <f>英雄数值表!AX95</f>
        <v>Normal</v>
      </c>
      <c r="D96" s="9"/>
      <c r="E96" s="9">
        <f>英雄数值表!BG95</f>
        <v>2</v>
      </c>
      <c r="F96" s="9">
        <f>英雄数值表!BH95</f>
        <v>2</v>
      </c>
      <c r="G96" s="9"/>
      <c r="H96" s="9">
        <f>英雄数值表!BN95</f>
        <v>6</v>
      </c>
      <c r="I96" s="9">
        <f>英雄数值表!BQ95</f>
        <v>300</v>
      </c>
      <c r="J96" s="9">
        <f>英雄数值表!BR95</f>
        <v>51.3</v>
      </c>
      <c r="K96" s="9">
        <f>英雄数值表!BS95</f>
        <v>0.75</v>
      </c>
      <c r="L96" s="9">
        <f>英雄数值表!BT95</f>
        <v>0.6</v>
      </c>
      <c r="M96" s="9">
        <f>英雄数值表!BU95</f>
        <v>2</v>
      </c>
      <c r="N96" s="9">
        <f>英雄数值表!BV95</f>
        <v>2.3</v>
      </c>
      <c r="O96" s="9"/>
      <c r="P96" s="9" t="str">
        <f>IF(E96=1,IFERROR(IF(INDEX(英雄数值表!Y:Y,MATCH(B96,英雄数值表!I:I,0))="","",INDEX(英雄数值表!Y:Y,MATCH(B96,英雄数值表!I:I,0))),""),"")</f>
        <v/>
      </c>
      <c r="Q96" s="9"/>
      <c r="R96" s="9">
        <f>IFERROR(IF(INDEX(英雄数值表!Z:Z,MATCH(B96,英雄数值表!I:I,0))="","",INDEX(英雄数值表!Z:Z,MATCH(B96,英雄数值表!I:I,0))),"")</f>
        <v>20080</v>
      </c>
      <c r="S96" s="9"/>
      <c r="T96" s="9"/>
      <c r="U96" s="9"/>
      <c r="V96" s="9"/>
    </row>
    <row r="97" spans="1:22">
      <c r="A97" s="9"/>
      <c r="B97" s="9">
        <f>英雄数值表!AW96</f>
        <v>10006</v>
      </c>
      <c r="C97" s="9" t="str">
        <f>英雄数值表!AX96</f>
        <v>Normal</v>
      </c>
      <c r="D97" s="9"/>
      <c r="E97" s="9">
        <f>英雄数值表!BG96</f>
        <v>3</v>
      </c>
      <c r="F97" s="9">
        <f>英雄数值表!BH96</f>
        <v>3</v>
      </c>
      <c r="G97" s="9"/>
      <c r="H97" s="9">
        <f>英雄数值表!BN96</f>
        <v>6</v>
      </c>
      <c r="I97" s="9">
        <f>英雄数值表!BQ96</f>
        <v>320</v>
      </c>
      <c r="J97" s="9">
        <f>英雄数值表!BR96</f>
        <v>51.3</v>
      </c>
      <c r="K97" s="9">
        <f>英雄数值表!BS96</f>
        <v>0.75</v>
      </c>
      <c r="L97" s="9">
        <f>英雄数值表!BT96</f>
        <v>0.6</v>
      </c>
      <c r="M97" s="9">
        <f>英雄数值表!BU96</f>
        <v>2</v>
      </c>
      <c r="N97" s="9">
        <f>英雄数值表!BV96</f>
        <v>2.3</v>
      </c>
      <c r="O97" s="9"/>
      <c r="P97" s="9" t="str">
        <f>IF(E97=1,IFERROR(IF(INDEX(英雄数值表!Y:Y,MATCH(B97,英雄数值表!I:I,0))="","",INDEX(英雄数值表!Y:Y,MATCH(B97,英雄数值表!I:I,0))),""),"")</f>
        <v/>
      </c>
      <c r="Q97" s="9"/>
      <c r="R97" s="9">
        <f>IFERROR(IF(INDEX(英雄数值表!Z:Z,MATCH(B97,英雄数值表!I:I,0))="","",INDEX(英雄数值表!Z:Z,MATCH(B97,英雄数值表!I:I,0))),"")</f>
        <v>20080</v>
      </c>
      <c r="S97" s="9"/>
      <c r="T97" s="9"/>
      <c r="U97" s="9"/>
      <c r="V97" s="9"/>
    </row>
    <row r="98" spans="1:22">
      <c r="A98" s="9"/>
      <c r="B98" s="9">
        <f>英雄数值表!AW97</f>
        <v>10006</v>
      </c>
      <c r="C98" s="9" t="str">
        <f>英雄数值表!AX97</f>
        <v>Normal</v>
      </c>
      <c r="D98" s="9"/>
      <c r="E98" s="9">
        <f>英雄数值表!BG97</f>
        <v>4</v>
      </c>
      <c r="F98" s="9">
        <f>英雄数值表!BH97</f>
        <v>4</v>
      </c>
      <c r="G98" s="9"/>
      <c r="H98" s="9">
        <f>英雄数值表!BN97</f>
        <v>7</v>
      </c>
      <c r="I98" s="9">
        <f>英雄数值表!BQ97</f>
        <v>340</v>
      </c>
      <c r="J98" s="9">
        <f>英雄数值表!BR97</f>
        <v>51.3</v>
      </c>
      <c r="K98" s="9">
        <f>英雄数值表!BS97</f>
        <v>0.75</v>
      </c>
      <c r="L98" s="9">
        <f>英雄数值表!BT97</f>
        <v>0.6</v>
      </c>
      <c r="M98" s="9">
        <f>英雄数值表!BU97</f>
        <v>2</v>
      </c>
      <c r="N98" s="9">
        <f>英雄数值表!BV97</f>
        <v>2.3</v>
      </c>
      <c r="O98" s="9"/>
      <c r="P98" s="9" t="str">
        <f>IF(E98=1,IFERROR(IF(INDEX(英雄数值表!Y:Y,MATCH(B98,英雄数值表!I:I,0))="","",INDEX(英雄数值表!Y:Y,MATCH(B98,英雄数值表!I:I,0))),""),"")</f>
        <v/>
      </c>
      <c r="Q98" s="9"/>
      <c r="R98" s="9">
        <f>IFERROR(IF(INDEX(英雄数值表!Z:Z,MATCH(B98,英雄数值表!I:I,0))="","",INDEX(英雄数值表!Z:Z,MATCH(B98,英雄数值表!I:I,0))),"")</f>
        <v>20080</v>
      </c>
      <c r="S98" s="9"/>
      <c r="T98" s="9"/>
      <c r="U98" s="9"/>
      <c r="V98" s="9"/>
    </row>
    <row r="99" spans="1:22">
      <c r="A99" s="9"/>
      <c r="B99" s="9">
        <f>英雄数值表!AW98</f>
        <v>10006</v>
      </c>
      <c r="C99" s="9" t="str">
        <f>英雄数值表!AX98</f>
        <v>Normal</v>
      </c>
      <c r="D99" s="9"/>
      <c r="E99" s="9">
        <f>英雄数值表!BG98</f>
        <v>5</v>
      </c>
      <c r="F99" s="9">
        <f>英雄数值表!BH98</f>
        <v>5</v>
      </c>
      <c r="G99" s="9"/>
      <c r="H99" s="9">
        <f>英雄数值表!BN98</f>
        <v>7</v>
      </c>
      <c r="I99" s="9">
        <f>英雄数值表!BQ98</f>
        <v>360</v>
      </c>
      <c r="J99" s="9">
        <f>英雄数值表!BR98</f>
        <v>51.3</v>
      </c>
      <c r="K99" s="9">
        <f>英雄数值表!BS98</f>
        <v>0.75</v>
      </c>
      <c r="L99" s="9">
        <f>英雄数值表!BT98</f>
        <v>0.6</v>
      </c>
      <c r="M99" s="9">
        <f>英雄数值表!BU98</f>
        <v>2</v>
      </c>
      <c r="N99" s="9">
        <f>英雄数值表!BV98</f>
        <v>2.3</v>
      </c>
      <c r="O99" s="9"/>
      <c r="P99" s="9" t="str">
        <f>IF(E99=1,IFERROR(IF(INDEX(英雄数值表!Y:Y,MATCH(B99,英雄数值表!I:I,0))="","",INDEX(英雄数值表!Y:Y,MATCH(B99,英雄数值表!I:I,0))),""),"")</f>
        <v/>
      </c>
      <c r="Q99" s="9"/>
      <c r="R99" s="9">
        <f>IFERROR(IF(INDEX(英雄数值表!Z:Z,MATCH(B99,英雄数值表!I:I,0))="","",INDEX(英雄数值表!Z:Z,MATCH(B99,英雄数值表!I:I,0))),"")</f>
        <v>20080</v>
      </c>
      <c r="S99" s="9"/>
      <c r="T99" s="9"/>
      <c r="U99" s="9"/>
      <c r="V99" s="9"/>
    </row>
    <row r="100" spans="1:22">
      <c r="A100" s="9"/>
      <c r="B100" s="9">
        <f>英雄数值表!AW99</f>
        <v>10006</v>
      </c>
      <c r="C100" s="9" t="str">
        <f>英雄数值表!AX99</f>
        <v>Normal</v>
      </c>
      <c r="D100" s="9"/>
      <c r="E100" s="9">
        <f>英雄数值表!BG99</f>
        <v>6</v>
      </c>
      <c r="F100" s="9">
        <f>英雄数值表!BH99</f>
        <v>6</v>
      </c>
      <c r="G100" s="9"/>
      <c r="H100" s="9">
        <f>英雄数值表!BN99</f>
        <v>7</v>
      </c>
      <c r="I100" s="9">
        <f>英雄数值表!BQ99</f>
        <v>380</v>
      </c>
      <c r="J100" s="9">
        <f>英雄数值表!BR99</f>
        <v>51.3</v>
      </c>
      <c r="K100" s="9">
        <f>英雄数值表!BS99</f>
        <v>0.75</v>
      </c>
      <c r="L100" s="9">
        <f>英雄数值表!BT99</f>
        <v>0.6</v>
      </c>
      <c r="M100" s="9">
        <f>英雄数值表!BU99</f>
        <v>2</v>
      </c>
      <c r="N100" s="9">
        <f>英雄数值表!BV99</f>
        <v>2.3</v>
      </c>
      <c r="O100" s="9"/>
      <c r="P100" s="9" t="str">
        <f>IF(E100=1,IFERROR(IF(INDEX(英雄数值表!Y:Y,MATCH(B100,英雄数值表!I:I,0))="","",INDEX(英雄数值表!Y:Y,MATCH(B100,英雄数值表!I:I,0))),""),"")</f>
        <v/>
      </c>
      <c r="Q100" s="9"/>
      <c r="R100" s="9">
        <f>IFERROR(IF(INDEX(英雄数值表!Z:Z,MATCH(B100,英雄数值表!I:I,0))="","",INDEX(英雄数值表!Z:Z,MATCH(B100,英雄数值表!I:I,0))),"")</f>
        <v>20080</v>
      </c>
      <c r="S100" s="9"/>
      <c r="T100" s="9"/>
      <c r="U100" s="9"/>
      <c r="V100" s="9"/>
    </row>
    <row r="101" spans="1:22">
      <c r="A101" s="9"/>
      <c r="B101" s="9">
        <f>英雄数值表!AW100</f>
        <v>10006</v>
      </c>
      <c r="C101" s="9" t="str">
        <f>英雄数值表!AX100</f>
        <v>Normal</v>
      </c>
      <c r="D101" s="9"/>
      <c r="E101" s="9">
        <f>英雄数值表!BG100</f>
        <v>7</v>
      </c>
      <c r="F101" s="9">
        <f>英雄数值表!BH100</f>
        <v>7</v>
      </c>
      <c r="G101" s="9"/>
      <c r="H101" s="9">
        <f>英雄数值表!BN100</f>
        <v>8</v>
      </c>
      <c r="I101" s="9">
        <f>英雄数值表!BQ100</f>
        <v>400</v>
      </c>
      <c r="J101" s="9">
        <f>英雄数值表!BR100</f>
        <v>51.3</v>
      </c>
      <c r="K101" s="9">
        <f>英雄数值表!BS100</f>
        <v>0.75</v>
      </c>
      <c r="L101" s="9">
        <f>英雄数值表!BT100</f>
        <v>0.6</v>
      </c>
      <c r="M101" s="9">
        <f>英雄数值表!BU100</f>
        <v>2</v>
      </c>
      <c r="N101" s="9">
        <f>英雄数值表!BV100</f>
        <v>2.3</v>
      </c>
      <c r="O101" s="9"/>
      <c r="P101" s="9" t="str">
        <f>IF(E101=1,IFERROR(IF(INDEX(英雄数值表!Y:Y,MATCH(B101,英雄数值表!I:I,0))="","",INDEX(英雄数值表!Y:Y,MATCH(B101,英雄数值表!I:I,0))),""),"")</f>
        <v/>
      </c>
      <c r="Q101" s="9"/>
      <c r="R101" s="9">
        <f>IFERROR(IF(INDEX(英雄数值表!Z:Z,MATCH(B101,英雄数值表!I:I,0))="","",INDEX(英雄数值表!Z:Z,MATCH(B101,英雄数值表!I:I,0))),"")</f>
        <v>20080</v>
      </c>
      <c r="S101" s="9"/>
      <c r="T101" s="9"/>
      <c r="U101" s="9"/>
      <c r="V101" s="9"/>
    </row>
    <row r="102" spans="1:22">
      <c r="A102" s="9"/>
      <c r="B102" s="9">
        <f>英雄数值表!AW101</f>
        <v>10006</v>
      </c>
      <c r="C102" s="9" t="str">
        <f>英雄数值表!AX101</f>
        <v>Normal</v>
      </c>
      <c r="D102" s="9"/>
      <c r="E102" s="9">
        <f>英雄数值表!BG101</f>
        <v>8</v>
      </c>
      <c r="F102" s="9">
        <f>英雄数值表!BH101</f>
        <v>8</v>
      </c>
      <c r="G102" s="9"/>
      <c r="H102" s="9">
        <f>英雄数值表!BN101</f>
        <v>8</v>
      </c>
      <c r="I102" s="9">
        <f>英雄数值表!BQ101</f>
        <v>420</v>
      </c>
      <c r="J102" s="9">
        <f>英雄数值表!BR101</f>
        <v>51.3</v>
      </c>
      <c r="K102" s="9">
        <f>英雄数值表!BS101</f>
        <v>0.75</v>
      </c>
      <c r="L102" s="9">
        <f>英雄数值表!BT101</f>
        <v>0.6</v>
      </c>
      <c r="M102" s="9">
        <f>英雄数值表!BU101</f>
        <v>2</v>
      </c>
      <c r="N102" s="9">
        <f>英雄数值表!BV101</f>
        <v>2.3</v>
      </c>
      <c r="O102" s="9"/>
      <c r="P102" s="9" t="str">
        <f>IF(E102=1,IFERROR(IF(INDEX(英雄数值表!Y:Y,MATCH(B102,英雄数值表!I:I,0))="","",INDEX(英雄数值表!Y:Y,MATCH(B102,英雄数值表!I:I,0))),""),"")</f>
        <v/>
      </c>
      <c r="Q102" s="9"/>
      <c r="R102" s="9">
        <f>IFERROR(IF(INDEX(英雄数值表!Z:Z,MATCH(B102,英雄数值表!I:I,0))="","",INDEX(英雄数值表!Z:Z,MATCH(B102,英雄数值表!I:I,0))),"")</f>
        <v>20080</v>
      </c>
      <c r="S102" s="9"/>
      <c r="T102" s="9"/>
      <c r="U102" s="9"/>
      <c r="V102" s="9"/>
    </row>
    <row r="103" spans="1:22">
      <c r="A103" s="9"/>
      <c r="B103" s="9">
        <f>英雄数值表!AW102</f>
        <v>10006</v>
      </c>
      <c r="C103" s="9" t="str">
        <f>英雄数值表!AX102</f>
        <v>Normal</v>
      </c>
      <c r="D103" s="9"/>
      <c r="E103" s="9">
        <f>英雄数值表!BG102</f>
        <v>9</v>
      </c>
      <c r="F103" s="9">
        <f>英雄数值表!BH102</f>
        <v>9</v>
      </c>
      <c r="G103" s="9"/>
      <c r="H103" s="9">
        <f>英雄数值表!BN102</f>
        <v>8</v>
      </c>
      <c r="I103" s="9">
        <f>英雄数值表!BQ102</f>
        <v>440</v>
      </c>
      <c r="J103" s="9">
        <f>英雄数值表!BR102</f>
        <v>51.3</v>
      </c>
      <c r="K103" s="9">
        <f>英雄数值表!BS102</f>
        <v>0.75</v>
      </c>
      <c r="L103" s="9">
        <f>英雄数值表!BT102</f>
        <v>0.6</v>
      </c>
      <c r="M103" s="9">
        <f>英雄数值表!BU102</f>
        <v>2</v>
      </c>
      <c r="N103" s="9">
        <f>英雄数值表!BV102</f>
        <v>2.3</v>
      </c>
      <c r="O103" s="9"/>
      <c r="P103" s="9" t="str">
        <f>IF(E103=1,IFERROR(IF(INDEX(英雄数值表!Y:Y,MATCH(B103,英雄数值表!I:I,0))="","",INDEX(英雄数值表!Y:Y,MATCH(B103,英雄数值表!I:I,0))),""),"")</f>
        <v/>
      </c>
      <c r="Q103" s="9"/>
      <c r="R103" s="9">
        <f>IFERROR(IF(INDEX(英雄数值表!Z:Z,MATCH(B103,英雄数值表!I:I,0))="","",INDEX(英雄数值表!Z:Z,MATCH(B103,英雄数值表!I:I,0))),"")</f>
        <v>20080</v>
      </c>
      <c r="S103" s="9"/>
      <c r="T103" s="9"/>
      <c r="U103" s="9"/>
      <c r="V103" s="9"/>
    </row>
    <row r="104" spans="1:22">
      <c r="A104" s="9"/>
      <c r="B104" s="9">
        <f>英雄数值表!AW103</f>
        <v>10006</v>
      </c>
      <c r="C104" s="9" t="str">
        <f>英雄数值表!AX103</f>
        <v>Normal</v>
      </c>
      <c r="D104" s="9"/>
      <c r="E104" s="9">
        <f>英雄数值表!BG103</f>
        <v>10</v>
      </c>
      <c r="F104" s="9">
        <f>英雄数值表!BH103</f>
        <v>10</v>
      </c>
      <c r="G104" s="9"/>
      <c r="H104" s="9">
        <f>英雄数值表!BN103</f>
        <v>9</v>
      </c>
      <c r="I104" s="9">
        <f>英雄数值表!BQ103</f>
        <v>460</v>
      </c>
      <c r="J104" s="9">
        <f>英雄数值表!BR103</f>
        <v>51.3</v>
      </c>
      <c r="K104" s="9">
        <f>英雄数值表!BS103</f>
        <v>0.75</v>
      </c>
      <c r="L104" s="9">
        <f>英雄数值表!BT103</f>
        <v>0.6</v>
      </c>
      <c r="M104" s="9">
        <f>英雄数值表!BU103</f>
        <v>2</v>
      </c>
      <c r="N104" s="9">
        <f>英雄数值表!BV103</f>
        <v>2.3</v>
      </c>
      <c r="O104" s="9"/>
      <c r="P104" s="9" t="str">
        <f>IF(E104=1,IFERROR(IF(INDEX(英雄数值表!Y:Y,MATCH(B104,英雄数值表!I:I,0))="","",INDEX(英雄数值表!Y:Y,MATCH(B104,英雄数值表!I:I,0))),""),"")</f>
        <v/>
      </c>
      <c r="Q104" s="9"/>
      <c r="R104" s="9">
        <f>IFERROR(IF(INDEX(英雄数值表!Z:Z,MATCH(B104,英雄数值表!I:I,0))="","",INDEX(英雄数值表!Z:Z,MATCH(B104,英雄数值表!I:I,0))),"")</f>
        <v>20080</v>
      </c>
      <c r="S104" s="9"/>
      <c r="T104" s="9"/>
      <c r="U104" s="9"/>
      <c r="V104" s="9"/>
    </row>
    <row r="105" spans="1:22">
      <c r="A105" s="9"/>
      <c r="B105" s="9">
        <f>英雄数值表!AW104</f>
        <v>10006</v>
      </c>
      <c r="C105" s="9" t="str">
        <f>英雄数值表!AX104</f>
        <v>Normal</v>
      </c>
      <c r="D105" s="9"/>
      <c r="E105" s="9">
        <f>英雄数值表!BG104</f>
        <v>11</v>
      </c>
      <c r="F105" s="9">
        <f>英雄数值表!BH104</f>
        <v>10</v>
      </c>
      <c r="G105" s="9"/>
      <c r="H105" s="9">
        <f>英雄数值表!BN104</f>
        <v>9</v>
      </c>
      <c r="I105" s="9">
        <f>英雄数值表!BQ104</f>
        <v>480</v>
      </c>
      <c r="J105" s="9">
        <f>英雄数值表!BR104</f>
        <v>51.3</v>
      </c>
      <c r="K105" s="9">
        <f>英雄数值表!BS104</f>
        <v>0.75</v>
      </c>
      <c r="L105" s="9">
        <f>英雄数值表!BT104</f>
        <v>0.6</v>
      </c>
      <c r="M105" s="9">
        <f>英雄数值表!BU104</f>
        <v>2</v>
      </c>
      <c r="N105" s="9">
        <f>英雄数值表!BV104</f>
        <v>2.3</v>
      </c>
      <c r="O105" s="9"/>
      <c r="P105" s="9" t="str">
        <f>IF(E105=1,IFERROR(IF(INDEX(英雄数值表!Y:Y,MATCH(B105,英雄数值表!I:I,0))="","",INDEX(英雄数值表!Y:Y,MATCH(B105,英雄数值表!I:I,0))),""),"")</f>
        <v/>
      </c>
      <c r="Q105" s="9"/>
      <c r="R105" s="9">
        <f>IFERROR(IF(INDEX(英雄数值表!Z:Z,MATCH(B105,英雄数值表!I:I,0))="","",INDEX(英雄数值表!Z:Z,MATCH(B105,英雄数值表!I:I,0))),"")</f>
        <v>20080</v>
      </c>
      <c r="S105" s="9"/>
      <c r="T105" s="9"/>
      <c r="U105" s="9"/>
      <c r="V105" s="9"/>
    </row>
    <row r="106" spans="1:22">
      <c r="A106" s="9"/>
      <c r="B106" s="9">
        <f>英雄数值表!AW105</f>
        <v>10006</v>
      </c>
      <c r="C106" s="9" t="str">
        <f>英雄数值表!AX105</f>
        <v>Normal</v>
      </c>
      <c r="D106" s="9"/>
      <c r="E106" s="9">
        <f>英雄数值表!BG105</f>
        <v>12</v>
      </c>
      <c r="F106" s="9">
        <f>英雄数值表!BH105</f>
        <v>10</v>
      </c>
      <c r="G106" s="9"/>
      <c r="H106" s="9">
        <f>英雄数值表!BN105</f>
        <v>9</v>
      </c>
      <c r="I106" s="9">
        <f>英雄数值表!BQ105</f>
        <v>500</v>
      </c>
      <c r="J106" s="9">
        <f>英雄数值表!BR105</f>
        <v>51.3</v>
      </c>
      <c r="K106" s="9">
        <f>英雄数值表!BS105</f>
        <v>0.75</v>
      </c>
      <c r="L106" s="9">
        <f>英雄数值表!BT105</f>
        <v>0.6</v>
      </c>
      <c r="M106" s="9">
        <f>英雄数值表!BU105</f>
        <v>2</v>
      </c>
      <c r="N106" s="9">
        <f>英雄数值表!BV105</f>
        <v>2.3</v>
      </c>
      <c r="O106" s="9"/>
      <c r="P106" s="9" t="str">
        <f>IF(E106=1,IFERROR(IF(INDEX(英雄数值表!Y:Y,MATCH(B106,英雄数值表!I:I,0))="","",INDEX(英雄数值表!Y:Y,MATCH(B106,英雄数值表!I:I,0))),""),"")</f>
        <v/>
      </c>
      <c r="Q106" s="9"/>
      <c r="R106" s="9">
        <f>IFERROR(IF(INDEX(英雄数值表!Z:Z,MATCH(B106,英雄数值表!I:I,0))="","",INDEX(英雄数值表!Z:Z,MATCH(B106,英雄数值表!I:I,0))),"")</f>
        <v>20080</v>
      </c>
      <c r="S106" s="9"/>
      <c r="T106" s="9"/>
      <c r="U106" s="9"/>
      <c r="V106" s="9"/>
    </row>
    <row r="107" spans="1:22">
      <c r="A107" s="9"/>
      <c r="B107" s="9">
        <f>英雄数值表!AW106</f>
        <v>10006</v>
      </c>
      <c r="C107" s="9" t="str">
        <f>英雄数值表!AX106</f>
        <v>Normal</v>
      </c>
      <c r="D107" s="9"/>
      <c r="E107" s="9">
        <f>英雄数值表!BG106</f>
        <v>13</v>
      </c>
      <c r="F107" s="9">
        <f>英雄数值表!BH106</f>
        <v>10</v>
      </c>
      <c r="G107" s="9"/>
      <c r="H107" s="9">
        <f>英雄数值表!BN106</f>
        <v>10</v>
      </c>
      <c r="I107" s="9">
        <f>英雄数值表!BQ106</f>
        <v>520</v>
      </c>
      <c r="J107" s="9">
        <f>英雄数值表!BR106</f>
        <v>51.3</v>
      </c>
      <c r="K107" s="9">
        <f>英雄数值表!BS106</f>
        <v>0.75</v>
      </c>
      <c r="L107" s="9">
        <f>英雄数值表!BT106</f>
        <v>0.6</v>
      </c>
      <c r="M107" s="9">
        <f>英雄数值表!BU106</f>
        <v>2</v>
      </c>
      <c r="N107" s="9">
        <f>英雄数值表!BV106</f>
        <v>2.3</v>
      </c>
      <c r="O107" s="9"/>
      <c r="P107" s="9" t="str">
        <f>IF(E107=1,IFERROR(IF(INDEX(英雄数值表!Y:Y,MATCH(B107,英雄数值表!I:I,0))="","",INDEX(英雄数值表!Y:Y,MATCH(B107,英雄数值表!I:I,0))),""),"")</f>
        <v/>
      </c>
      <c r="Q107" s="9"/>
      <c r="R107" s="9">
        <f>IFERROR(IF(INDEX(英雄数值表!Z:Z,MATCH(B107,英雄数值表!I:I,0))="","",INDEX(英雄数值表!Z:Z,MATCH(B107,英雄数值表!I:I,0))),"")</f>
        <v>20080</v>
      </c>
      <c r="S107" s="9"/>
      <c r="T107" s="9"/>
      <c r="U107" s="9"/>
      <c r="V107" s="9"/>
    </row>
    <row r="108" spans="1:22">
      <c r="A108" s="9"/>
      <c r="B108" s="9">
        <f>英雄数值表!AW107</f>
        <v>10006</v>
      </c>
      <c r="C108" s="9" t="str">
        <f>英雄数值表!AX107</f>
        <v>Normal</v>
      </c>
      <c r="D108" s="9"/>
      <c r="E108" s="9">
        <f>英雄数值表!BG107</f>
        <v>14</v>
      </c>
      <c r="F108" s="9">
        <f>英雄数值表!BH107</f>
        <v>10</v>
      </c>
      <c r="G108" s="9"/>
      <c r="H108" s="9">
        <f>英雄数值表!BN107</f>
        <v>10</v>
      </c>
      <c r="I108" s="9">
        <f>英雄数值表!BQ107</f>
        <v>540</v>
      </c>
      <c r="J108" s="9">
        <f>英雄数值表!BR107</f>
        <v>51.3</v>
      </c>
      <c r="K108" s="9">
        <f>英雄数值表!BS107</f>
        <v>0.75</v>
      </c>
      <c r="L108" s="9">
        <f>英雄数值表!BT107</f>
        <v>0.6</v>
      </c>
      <c r="M108" s="9">
        <f>英雄数值表!BU107</f>
        <v>2</v>
      </c>
      <c r="N108" s="9">
        <f>英雄数值表!BV107</f>
        <v>2.3</v>
      </c>
      <c r="O108" s="9"/>
      <c r="P108" s="9" t="str">
        <f>IF(E108=1,IFERROR(IF(INDEX(英雄数值表!Y:Y,MATCH(B108,英雄数值表!I:I,0))="","",INDEX(英雄数值表!Y:Y,MATCH(B108,英雄数值表!I:I,0))),""),"")</f>
        <v/>
      </c>
      <c r="Q108" s="9"/>
      <c r="R108" s="9">
        <f>IFERROR(IF(INDEX(英雄数值表!Z:Z,MATCH(B108,英雄数值表!I:I,0))="","",INDEX(英雄数值表!Z:Z,MATCH(B108,英雄数值表!I:I,0))),"")</f>
        <v>20080</v>
      </c>
      <c r="S108" s="9"/>
      <c r="T108" s="9"/>
      <c r="U108" s="9"/>
      <c r="V108" s="9"/>
    </row>
    <row r="109" spans="1:22">
      <c r="A109" s="9"/>
      <c r="B109" s="9">
        <f>英雄数值表!AW108</f>
        <v>10006</v>
      </c>
      <c r="C109" s="9" t="str">
        <f>英雄数值表!AX108</f>
        <v>Normal</v>
      </c>
      <c r="D109" s="9"/>
      <c r="E109" s="9">
        <f>英雄数值表!BG108</f>
        <v>15</v>
      </c>
      <c r="F109" s="9">
        <f>英雄数值表!BH108</f>
        <v>0</v>
      </c>
      <c r="G109" s="9"/>
      <c r="H109" s="9">
        <f>英雄数值表!BN108</f>
        <v>10</v>
      </c>
      <c r="I109" s="9">
        <f>英雄数值表!BQ108</f>
        <v>560</v>
      </c>
      <c r="J109" s="9">
        <f>英雄数值表!BR108</f>
        <v>51.3</v>
      </c>
      <c r="K109" s="9">
        <f>英雄数值表!BS108</f>
        <v>0.75</v>
      </c>
      <c r="L109" s="9">
        <f>英雄数值表!BT108</f>
        <v>0.6</v>
      </c>
      <c r="M109" s="9">
        <f>英雄数值表!BU108</f>
        <v>2</v>
      </c>
      <c r="N109" s="9">
        <f>英雄数值表!BV108</f>
        <v>2.3</v>
      </c>
      <c r="O109" s="9"/>
      <c r="P109" s="9" t="str">
        <f>IF(E109=1,IFERROR(IF(INDEX(英雄数值表!Y:Y,MATCH(B109,英雄数值表!I:I,0))="","",INDEX(英雄数值表!Y:Y,MATCH(B109,英雄数值表!I:I,0))),""),"")</f>
        <v/>
      </c>
      <c r="Q109" s="9"/>
      <c r="R109" s="9">
        <f>IFERROR(IF(INDEX(英雄数值表!Z:Z,MATCH(B109,英雄数值表!I:I,0))="","",INDEX(英雄数值表!Z:Z,MATCH(B109,英雄数值表!I:I,0))),"")</f>
        <v>20080</v>
      </c>
      <c r="S109" s="9"/>
      <c r="T109" s="9"/>
      <c r="U109" s="9"/>
      <c r="V109" s="9"/>
    </row>
    <row r="110" spans="1:2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1:2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1:2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1:2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1:2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1:2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1:2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1:2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1: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1:2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1:2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1:2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1:2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1:2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1:2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1:2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1:2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1:2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1:2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1:2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1:2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1:2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1:2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1:2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spans="1:2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1:2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1:2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1:2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1:2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1:2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1:2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1:2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1:2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1:2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1:2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1:2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1:2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1:2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1:2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1:2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1:2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1:2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1:2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1:2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1:2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1:2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1:2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1:2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</sheetData>
  <mergeCells count="4">
    <mergeCell ref="O1:P1"/>
    <mergeCell ref="O2:P2"/>
    <mergeCell ref="O3:P3"/>
    <mergeCell ref="O4:P4"/>
  </mergeCells>
  <pageMargins left="0.75" right="0.75" top="1" bottom="1" header="0.5" footer="0.5"/>
  <headerFooter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5"/>
  <sheetViews>
    <sheetView workbookViewId="0">
      <selection activeCell="A1" sqref="A1"/>
    </sheetView>
  </sheetViews>
  <sheetFormatPr defaultColWidth="14" defaultRowHeight="15.2" outlineLevelCol="6"/>
  <cols>
    <col min="2" max="2" width="14" customWidth="1"/>
    <col min="3" max="3" width="17" customWidth="1"/>
    <col min="4" max="4" width="36" customWidth="1"/>
    <col min="5" max="5" width="14" customWidth="1"/>
  </cols>
  <sheetData>
    <row r="1" ht="15.6" spans="1:7">
      <c r="A1" s="27" t="s">
        <v>1780</v>
      </c>
      <c r="B1" s="27" t="s">
        <v>1781</v>
      </c>
      <c r="C1" s="27" t="s">
        <v>1953</v>
      </c>
      <c r="D1" s="27" t="s">
        <v>1954</v>
      </c>
      <c r="E1" s="27" t="s">
        <v>1955</v>
      </c>
      <c r="F1" s="27" t="s">
        <v>1956</v>
      </c>
      <c r="G1" s="30"/>
    </row>
    <row r="2" ht="15.6" spans="1:7">
      <c r="A2" s="27" t="s">
        <v>1784</v>
      </c>
      <c r="B2" s="27" t="s">
        <v>1782</v>
      </c>
      <c r="C2" s="27" t="s">
        <v>1957</v>
      </c>
      <c r="D2" s="27" t="s">
        <v>1782</v>
      </c>
      <c r="E2" s="27" t="s">
        <v>1782</v>
      </c>
      <c r="F2" s="27" t="s">
        <v>1782</v>
      </c>
      <c r="G2" s="30"/>
    </row>
    <row r="3" ht="15.6" spans="1:7">
      <c r="A3" s="27" t="s">
        <v>210</v>
      </c>
      <c r="B3" s="27" t="s">
        <v>1958</v>
      </c>
      <c r="C3" s="27" t="s">
        <v>1959</v>
      </c>
      <c r="D3" s="27" t="s">
        <v>1960</v>
      </c>
      <c r="E3" s="27" t="s">
        <v>0</v>
      </c>
      <c r="F3" s="27" t="s">
        <v>1961</v>
      </c>
      <c r="G3" s="30"/>
    </row>
    <row r="4" ht="15.6" spans="1:7">
      <c r="A4" s="27" t="s">
        <v>1907</v>
      </c>
      <c r="B4" s="27" t="s">
        <v>1908</v>
      </c>
      <c r="C4" s="27" t="s">
        <v>1908</v>
      </c>
      <c r="D4" s="27" t="s">
        <v>1909</v>
      </c>
      <c r="E4" s="27" t="s">
        <v>1909</v>
      </c>
      <c r="F4" s="27" t="s">
        <v>1909</v>
      </c>
      <c r="G4" s="30"/>
    </row>
    <row r="5" ht="19" customHeight="1" spans="1:6">
      <c r="A5" s="28"/>
      <c r="B5" s="29">
        <v>101</v>
      </c>
      <c r="C5" s="29" t="s">
        <v>1962</v>
      </c>
      <c r="D5" s="29">
        <v>40</v>
      </c>
      <c r="E5" s="29" t="str">
        <f t="array" ref="E5">_xlfn.XLOOKUP(LEFT(B5,5),LEFT(卡牌数值表!C:C,5),卡牌数值表!H:H,"",0)</f>
        <v/>
      </c>
      <c r="F5" s="29">
        <v>101</v>
      </c>
    </row>
    <row r="6" spans="2:6">
      <c r="B6" s="9">
        <f t="array" ref="B6">IFERROR(INDEX(CardConfig映射表!$AC$150:$AC$198,SMALL(IF((CardConfig映射表!$AC$150:$AC$198&lt;&gt;0)*(CardConfig映射表!$AC$150:$AC$198&lt;&gt;""),ROW(CardConfig映射表!$AC$150:$AC$198)-149),ROW(A1))),"")</f>
        <v>4001101</v>
      </c>
      <c r="C6" s="9" t="str">
        <f>IF(INDEX(组件分表!E:E,MATCH(VALUE(LEFT(B6,4)),组件分表!A:A,0))=0,"None",CHOOSE(INDEX(组件分表!E:E,MATCH(VALUE(LEFT(B6,4)),组件分表!A:A,0)),"Generic","Gun","Missile","Helideck","Economy","Max"))</f>
        <v>Gun</v>
      </c>
      <c r="D6" s="9">
        <v>40</v>
      </c>
      <c r="E6" s="9">
        <f t="array" ref="E6">_xlfn.XLOOKUP(LEFT(B6,5),LEFT(卡牌数值表!C:C,5),卡牌数值表!H:H,"",0)</f>
        <v>400111</v>
      </c>
      <c r="F6">
        <v>111</v>
      </c>
    </row>
    <row r="7" spans="2:6">
      <c r="B7" s="9">
        <f t="array" ref="B7">IFERROR(INDEX(CardConfig映射表!$AC$150:$AC$198,SMALL(IF((CardConfig映射表!$AC$150:$AC$198&lt;&gt;0)*(CardConfig映射表!$AC$150:$AC$198&lt;&gt;""),ROW(CardConfig映射表!$AC$150:$AC$198)-149),ROW(A2))),"")</f>
        <v>4002101</v>
      </c>
      <c r="C7" s="9" t="str">
        <f>IF(INDEX(组件分表!E:E,MATCH(VALUE(LEFT(B7,4)),组件分表!A:A,0))=0,"None",CHOOSE(INDEX(组件分表!E:E,MATCH(VALUE(LEFT(B7,4)),组件分表!A:A,0)),"Generic","Gun","Missile","Helideck","Economy","Max"))</f>
        <v>Gun</v>
      </c>
      <c r="D7" s="9">
        <v>41</v>
      </c>
      <c r="E7" s="9">
        <f t="array" ref="E7">_xlfn.XLOOKUP(LEFT(B7,5),LEFT(卡牌数值表!C:C,5),卡牌数值表!H:H,"",0)</f>
        <v>400211</v>
      </c>
      <c r="F7">
        <v>111</v>
      </c>
    </row>
    <row r="8" spans="2:6">
      <c r="B8" s="9">
        <f t="array" ref="B8">IFERROR(INDEX(CardConfig映射表!$AC$150:$AC$198,SMALL(IF((CardConfig映射表!$AC$150:$AC$198&lt;&gt;0)*(CardConfig映射表!$AC$150:$AC$198&lt;&gt;""),ROW(CardConfig映射表!$AC$150:$AC$198)-149),ROW(A3))),"")</f>
        <v>4003201</v>
      </c>
      <c r="C8" s="9" t="str">
        <f>IF(INDEX(组件分表!E:E,MATCH(VALUE(LEFT(B8,4)),组件分表!A:A,0))=0,"None",CHOOSE(INDEX(组件分表!E:E,MATCH(VALUE(LEFT(B8,4)),组件分表!A:A,0)),"Generic","Gun","Missile","Helideck","Economy","Max"))</f>
        <v>Gun</v>
      </c>
      <c r="D8" s="9">
        <v>42</v>
      </c>
      <c r="E8" s="9">
        <f t="array" ref="E8">_xlfn.XLOOKUP(LEFT(B8,5),LEFT(卡牌数值表!C:C,5),卡牌数值表!H:H,"",0)</f>
        <v>400321</v>
      </c>
      <c r="F8">
        <v>111</v>
      </c>
    </row>
    <row r="9" spans="2:6">
      <c r="B9" s="9">
        <f t="array" ref="B9">IFERROR(INDEX(CardConfig映射表!$AC$150:$AC$198,SMALL(IF((CardConfig映射表!$AC$150:$AC$198&lt;&gt;0)*(CardConfig映射表!$AC$150:$AC$198&lt;&gt;""),ROW(CardConfig映射表!$AC$150:$AC$198)-149),ROW(A4))),"")</f>
        <v>4004301</v>
      </c>
      <c r="C9" s="9" t="str">
        <f>IF(INDEX(组件分表!E:E,MATCH(VALUE(LEFT(B9,4)),组件分表!A:A,0))=0,"None",CHOOSE(INDEX(组件分表!E:E,MATCH(VALUE(LEFT(B9,4)),组件分表!A:A,0)),"Generic","Gun","Missile","Helideck","Economy","Max"))</f>
        <v>Gun</v>
      </c>
      <c r="D9" s="9">
        <v>43</v>
      </c>
      <c r="E9" s="9">
        <f t="array" ref="E9">_xlfn.XLOOKUP(LEFT(B9,5),LEFT(卡牌数值表!C:C,5),卡牌数值表!H:H,"",0)</f>
        <v>400431</v>
      </c>
      <c r="F9">
        <v>111</v>
      </c>
    </row>
    <row r="10" spans="2:6">
      <c r="B10" s="9">
        <f t="array" ref="B10">IFERROR(INDEX(CardConfig映射表!$AC$150:$AC$198,SMALL(IF((CardConfig映射表!$AC$150:$AC$198&lt;&gt;0)*(CardConfig映射表!$AC$150:$AC$198&lt;&gt;""),ROW(CardConfig映射表!$AC$150:$AC$198)-149),ROW(A5))),"")</f>
        <v>4005401</v>
      </c>
      <c r="C10" s="9" t="str">
        <f>IF(INDEX(组件分表!E:E,MATCH(VALUE(LEFT(B10,4)),组件分表!A:A,0))=0,"None",CHOOSE(INDEX(组件分表!E:E,MATCH(VALUE(LEFT(B10,4)),组件分表!A:A,0)),"Generic","Gun","Missile","Helideck","Economy","Max"))</f>
        <v>Gun</v>
      </c>
      <c r="D10" s="9">
        <v>44</v>
      </c>
      <c r="E10" s="9">
        <f t="array" ref="E10">_xlfn.XLOOKUP(LEFT(B10,5),LEFT(卡牌数值表!C:C,5),卡牌数值表!H:H,"",0)</f>
        <v>400541</v>
      </c>
      <c r="F10">
        <v>111</v>
      </c>
    </row>
    <row r="11" spans="2:6">
      <c r="B11" s="9">
        <f t="array" ref="B11">IFERROR(INDEX(CardConfig映射表!$AC$150:$AC$198,SMALL(IF((CardConfig映射表!$AC$150:$AC$198&lt;&gt;0)*(CardConfig映射表!$AC$150:$AC$198&lt;&gt;""),ROW(CardConfig映射表!$AC$150:$AC$198)-149),ROW(A6))),"")</f>
        <v>4006201</v>
      </c>
      <c r="C11" s="9" t="str">
        <f>IF(INDEX(组件分表!E:E,MATCH(VALUE(LEFT(B11,4)),组件分表!A:A,0))=0,"None",CHOOSE(INDEX(组件分表!E:E,MATCH(VALUE(LEFT(B11,4)),组件分表!A:A,0)),"Generic","Gun","Missile","Helideck","Economy","Max"))</f>
        <v>Gun</v>
      </c>
      <c r="D11" s="9">
        <v>45</v>
      </c>
      <c r="E11" s="9">
        <f t="array" ref="E11">_xlfn.XLOOKUP(LEFT(B11,5),LEFT(卡牌数值表!C:C,5),卡牌数值表!H:H,"",0)</f>
        <v>400621</v>
      </c>
      <c r="F11">
        <v>111</v>
      </c>
    </row>
    <row r="12" spans="2:6">
      <c r="B12" s="9">
        <f t="array" ref="B12">IFERROR(INDEX(CardConfig映射表!$AC$150:$AC$198,SMALL(IF((CardConfig映射表!$AC$150:$AC$198&lt;&gt;0)*(CardConfig映射表!$AC$150:$AC$198&lt;&gt;""),ROW(CardConfig映射表!$AC$150:$AC$198)-149),ROW(A7))),"")</f>
        <v>4007401</v>
      </c>
      <c r="C12" s="9" t="str">
        <f>IF(INDEX(组件分表!E:E,MATCH(VALUE(LEFT(B12,4)),组件分表!A:A,0))=0,"None",CHOOSE(INDEX(组件分表!E:E,MATCH(VALUE(LEFT(B12,4)),组件分表!A:A,0)),"Generic","Gun","Missile","Helideck","Economy","Max"))</f>
        <v>Gun</v>
      </c>
      <c r="D12" s="9">
        <v>46</v>
      </c>
      <c r="E12" s="9">
        <f t="array" ref="E12">_xlfn.XLOOKUP(LEFT(B12,5),LEFT(卡牌数值表!C:C,5),卡牌数值表!H:H,"",0)</f>
        <v>400741</v>
      </c>
      <c r="F12">
        <v>111</v>
      </c>
    </row>
    <row r="13" spans="2:6">
      <c r="B13" s="9">
        <f t="array" ref="B13">IFERROR(INDEX(CardConfig映射表!$AC$150:$AC$198,SMALL(IF((CardConfig映射表!$AC$150:$AC$198&lt;&gt;0)*(CardConfig映射表!$AC$150:$AC$198&lt;&gt;""),ROW(CardConfig映射表!$AC$150:$AC$198)-149),ROW(A8))),"")</f>
        <v>4008501</v>
      </c>
      <c r="C13" s="9" t="str">
        <f>IF(INDEX(组件分表!E:E,MATCH(VALUE(LEFT(B13,4)),组件分表!A:A,0))=0,"None",CHOOSE(INDEX(组件分表!E:E,MATCH(VALUE(LEFT(B13,4)),组件分表!A:A,0)),"Generic","Gun","Missile","Helideck","Economy","Max"))</f>
        <v>Gun</v>
      </c>
      <c r="D13" s="9">
        <v>47</v>
      </c>
      <c r="E13" s="9">
        <f t="array" ref="E13">_xlfn.XLOOKUP(LEFT(B13,5),LEFT(卡牌数值表!C:C,5),卡牌数值表!H:H,"",0)</f>
        <v>400851</v>
      </c>
      <c r="F13">
        <v>111</v>
      </c>
    </row>
    <row r="14" spans="2:6">
      <c r="B14" s="9">
        <f t="array" ref="B14">IFERROR(INDEX(CardConfig映射表!$AC$150:$AC$198,SMALL(IF((CardConfig映射表!$AC$150:$AC$198&lt;&gt;0)*(CardConfig映射表!$AC$150:$AC$198&lt;&gt;""),ROW(CardConfig映射表!$AC$150:$AC$198)-149),ROW(A9))),"")</f>
        <v>4009301</v>
      </c>
      <c r="C14" s="9" t="str">
        <f>IF(INDEX(组件分表!E:E,MATCH(VALUE(LEFT(B14,4)),组件分表!A:A,0))=0,"None",CHOOSE(INDEX(组件分表!E:E,MATCH(VALUE(LEFT(B14,4)),组件分表!A:A,0)),"Generic","Gun","Missile","Helideck","Economy","Max"))</f>
        <v>Gun</v>
      </c>
      <c r="D14" s="9">
        <v>48</v>
      </c>
      <c r="E14" s="9">
        <f t="array" ref="E14">_xlfn.XLOOKUP(LEFT(B14,5),LEFT(卡牌数值表!C:C,5),卡牌数值表!H:H,"",0)</f>
        <v>400931</v>
      </c>
      <c r="F14">
        <v>111</v>
      </c>
    </row>
    <row r="15" spans="2:6">
      <c r="B15" s="9">
        <f t="array" ref="B15">IFERROR(INDEX(CardConfig映射表!$AC$150:$AC$198,SMALL(IF((CardConfig映射表!$AC$150:$AC$198&lt;&gt;0)*(CardConfig映射表!$AC$150:$AC$198&lt;&gt;""),ROW(CardConfig映射表!$AC$150:$AC$198)-149),ROW(A10))),"")</f>
        <v>4010501</v>
      </c>
      <c r="C15" s="9" t="str">
        <f>IF(INDEX(组件分表!E:E,MATCH(VALUE(LEFT(B15,4)),组件分表!A:A,0))=0,"None",CHOOSE(INDEX(组件分表!E:E,MATCH(VALUE(LEFT(B15,4)),组件分表!A:A,0)),"Generic","Gun","Missile","Helideck","Economy","Max"))</f>
        <v>Economy</v>
      </c>
      <c r="D15" s="9">
        <v>49</v>
      </c>
      <c r="E15" s="9">
        <f t="array" ref="E15">_xlfn.XLOOKUP(LEFT(B15,5),LEFT(卡牌数值表!C:C,5),卡牌数值表!H:H,"",0)</f>
        <v>401051</v>
      </c>
      <c r="F15">
        <v>111</v>
      </c>
    </row>
    <row r="16" spans="2:6">
      <c r="B16" s="9">
        <f t="array" ref="B16">IFERROR(INDEX(CardConfig映射表!$AC$150:$AC$198,SMALL(IF((CardConfig映射表!$AC$150:$AC$198&lt;&gt;0)*(CardConfig映射表!$AC$150:$AC$198&lt;&gt;""),ROW(CardConfig映射表!$AC$150:$AC$198)-149),ROW(A11))),"")</f>
        <v>4011401</v>
      </c>
      <c r="C16" s="9" t="str">
        <f>IF(INDEX(组件分表!E:E,MATCH(VALUE(LEFT(B16,4)),组件分表!A:A,0))=0,"None",CHOOSE(INDEX(组件分表!E:E,MATCH(VALUE(LEFT(B16,4)),组件分表!A:A,0)),"Generic","Gun","Missile","Helideck","Economy","Max"))</f>
        <v>Gun</v>
      </c>
      <c r="D16" s="9">
        <v>50</v>
      </c>
      <c r="E16" s="9">
        <f t="array" ref="E16">_xlfn.XLOOKUP(LEFT(B16,5),LEFT(卡牌数值表!C:C,5),卡牌数值表!H:H,"",0)</f>
        <v>401141</v>
      </c>
      <c r="F16">
        <v>111</v>
      </c>
    </row>
    <row r="17" spans="2:6">
      <c r="B17" s="9">
        <f t="array" ref="B17">IFERROR(INDEX(CardConfig映射表!$AC$150:$AC$198,SMALL(IF((CardConfig映射表!$AC$150:$AC$198&lt;&gt;0)*(CardConfig映射表!$AC$150:$AC$198&lt;&gt;""),ROW(CardConfig映射表!$AC$150:$AC$198)-149),ROW(A12))),"")</f>
        <v>4012301</v>
      </c>
      <c r="C17" s="9" t="str">
        <f>IF(INDEX(组件分表!E:E,MATCH(VALUE(LEFT(B17,4)),组件分表!A:A,0))=0,"None",CHOOSE(INDEX(组件分表!E:E,MATCH(VALUE(LEFT(B17,4)),组件分表!A:A,0)),"Generic","Gun","Missile","Helideck","Economy","Max"))</f>
        <v>Gun</v>
      </c>
      <c r="D17" s="9">
        <v>51</v>
      </c>
      <c r="E17" s="9">
        <f t="array" ref="E17">_xlfn.XLOOKUP(LEFT(B17,5),LEFT(卡牌数值表!C:C,5),卡牌数值表!H:H,"",0)</f>
        <v>401231</v>
      </c>
      <c r="F17">
        <v>111</v>
      </c>
    </row>
    <row r="18" spans="2:6">
      <c r="B18" s="9">
        <f t="array" ref="B18">IFERROR(INDEX(CardConfig映射表!$AC$150:$AC$198,SMALL(IF((CardConfig映射表!$AC$150:$AC$198&lt;&gt;0)*(CardConfig映射表!$AC$150:$AC$198&lt;&gt;""),ROW(CardConfig映射表!$AC$150:$AC$198)-149),ROW(A13))),"")</f>
        <v>4013401</v>
      </c>
      <c r="C18" s="9" t="str">
        <f>IF(INDEX(组件分表!E:E,MATCH(VALUE(LEFT(B18,4)),组件分表!A:A,0))=0,"None",CHOOSE(INDEX(组件分表!E:E,MATCH(VALUE(LEFT(B18,4)),组件分表!A:A,0)),"Generic","Gun","Missile","Helideck","Economy","Max"))</f>
        <v>Missile</v>
      </c>
      <c r="D18" s="9">
        <v>52</v>
      </c>
      <c r="E18" s="9">
        <f t="array" ref="E18">_xlfn.XLOOKUP(LEFT(B18,5),LEFT(卡牌数值表!C:C,5),卡牌数值表!H:H,"",0)</f>
        <v>401341</v>
      </c>
      <c r="F18">
        <v>111</v>
      </c>
    </row>
    <row r="19" spans="2:6">
      <c r="B19" s="9">
        <f t="array" ref="B19">IFERROR(INDEX(CardConfig映射表!$AC$150:$AC$198,SMALL(IF((CardConfig映射表!$AC$150:$AC$198&lt;&gt;0)*(CardConfig映射表!$AC$150:$AC$198&lt;&gt;""),ROW(CardConfig映射表!$AC$150:$AC$198)-149),ROW(A14))),"")</f>
        <v>4014101</v>
      </c>
      <c r="C19" s="9" t="str">
        <f>IF(INDEX(组件分表!E:E,MATCH(VALUE(LEFT(B19,4)),组件分表!A:A,0))=0,"None",CHOOSE(INDEX(组件分表!E:E,MATCH(VALUE(LEFT(B19,4)),组件分表!A:A,0)),"Generic","Gun","Missile","Helideck","Economy","Max"))</f>
        <v>Missile</v>
      </c>
      <c r="D19" s="9">
        <v>53</v>
      </c>
      <c r="E19" s="9">
        <f t="array" ref="E19">_xlfn.XLOOKUP(LEFT(B19,5),LEFT(卡牌数值表!C:C,5),卡牌数值表!H:H,"",0)</f>
        <v>401411</v>
      </c>
      <c r="F19">
        <v>111</v>
      </c>
    </row>
    <row r="20" spans="2:6">
      <c r="B20" s="9">
        <f t="array" ref="B20">IFERROR(INDEX(CardConfig映射表!$AC$150:$AC$198,SMALL(IF((CardConfig映射表!$AC$150:$AC$198&lt;&gt;0)*(CardConfig映射表!$AC$150:$AC$198&lt;&gt;""),ROW(CardConfig映射表!$AC$150:$AC$198)-149),ROW(A15))),"")</f>
        <v>4015101</v>
      </c>
      <c r="C20" s="9" t="str">
        <f>IF(INDEX(组件分表!E:E,MATCH(VALUE(LEFT(B20,4)),组件分表!A:A,0))=0,"None",CHOOSE(INDEX(组件分表!E:E,MATCH(VALUE(LEFT(B20,4)),组件分表!A:A,0)),"Generic","Gun","Missile","Helideck","Economy","Max"))</f>
        <v>Missile</v>
      </c>
      <c r="D20" s="9">
        <v>54</v>
      </c>
      <c r="E20" s="9">
        <f t="array" ref="E20">_xlfn.XLOOKUP(LEFT(B20,5),LEFT(卡牌数值表!C:C,5),卡牌数值表!H:H,"",0)</f>
        <v>401511</v>
      </c>
      <c r="F20">
        <v>111</v>
      </c>
    </row>
    <row r="21" spans="2:6">
      <c r="B21" s="9">
        <f t="array" ref="B21">IFERROR(INDEX(CardConfig映射表!$AC$150:$AC$198,SMALL(IF((CardConfig映射表!$AC$150:$AC$198&lt;&gt;0)*(CardConfig映射表!$AC$150:$AC$198&lt;&gt;""),ROW(CardConfig映射表!$AC$150:$AC$198)-149),ROW(A16))),"")</f>
        <v>4016301</v>
      </c>
      <c r="C21" s="9" t="str">
        <f>IF(INDEX(组件分表!E:E,MATCH(VALUE(LEFT(B21,4)),组件分表!A:A,0))=0,"None",CHOOSE(INDEX(组件分表!E:E,MATCH(VALUE(LEFT(B21,4)),组件分表!A:A,0)),"Generic","Gun","Missile","Helideck","Economy","Max"))</f>
        <v>Missile</v>
      </c>
      <c r="D21" s="9">
        <v>55</v>
      </c>
      <c r="E21" s="9">
        <f t="array" ref="E21">_xlfn.XLOOKUP(LEFT(B21,5),LEFT(卡牌数值表!C:C,5),卡牌数值表!H:H,"",0)</f>
        <v>401631</v>
      </c>
      <c r="F21">
        <v>111</v>
      </c>
    </row>
    <row r="22" spans="2:6">
      <c r="B22" s="9">
        <f t="array" ref="B22">IFERROR(INDEX(CardConfig映射表!$AC$150:$AC$198,SMALL(IF((CardConfig映射表!$AC$150:$AC$198&lt;&gt;0)*(CardConfig映射表!$AC$150:$AC$198&lt;&gt;""),ROW(CardConfig映射表!$AC$150:$AC$198)-149),ROW(A17))),"")</f>
        <v>4017301</v>
      </c>
      <c r="C22" s="9" t="str">
        <f>IF(INDEX(组件分表!E:E,MATCH(VALUE(LEFT(B22,4)),组件分表!A:A,0))=0,"None",CHOOSE(INDEX(组件分表!E:E,MATCH(VALUE(LEFT(B22,4)),组件分表!A:A,0)),"Generic","Gun","Missile","Helideck","Economy","Max"))</f>
        <v>Missile</v>
      </c>
      <c r="D22" s="9">
        <v>56</v>
      </c>
      <c r="E22" s="9">
        <f t="array" ref="E22">_xlfn.XLOOKUP(LEFT(B22,5),LEFT(卡牌数值表!C:C,5),卡牌数值表!H:H,"",0)</f>
        <v>401731</v>
      </c>
      <c r="F22">
        <v>111</v>
      </c>
    </row>
    <row r="23" spans="2:6">
      <c r="B23" s="9">
        <f t="array" ref="B23">IFERROR(INDEX(CardConfig映射表!$AC$150:$AC$198,SMALL(IF((CardConfig映射表!$AC$150:$AC$198&lt;&gt;0)*(CardConfig映射表!$AC$150:$AC$198&lt;&gt;""),ROW(CardConfig映射表!$AC$150:$AC$198)-149),ROW(A18))),"")</f>
        <v>4018501</v>
      </c>
      <c r="C23" s="9" t="str">
        <f>IF(INDEX(组件分表!E:E,MATCH(VALUE(LEFT(B23,4)),组件分表!A:A,0))=0,"None",CHOOSE(INDEX(组件分表!E:E,MATCH(VALUE(LEFT(B23,4)),组件分表!A:A,0)),"Generic","Gun","Missile","Helideck","Economy","Max"))</f>
        <v>Missile</v>
      </c>
      <c r="D23" s="9">
        <v>57</v>
      </c>
      <c r="E23" s="9">
        <f t="array" ref="E23">_xlfn.XLOOKUP(LEFT(B23,5),LEFT(卡牌数值表!C:C,5),卡牌数值表!H:H,"",0)</f>
        <v>401851</v>
      </c>
      <c r="F23">
        <v>111</v>
      </c>
    </row>
    <row r="24" spans="2:6">
      <c r="B24" s="9">
        <f t="array" ref="B24">IFERROR(INDEX(CardConfig映射表!$AC$150:$AC$198,SMALL(IF((CardConfig映射表!$AC$150:$AC$198&lt;&gt;0)*(CardConfig映射表!$AC$150:$AC$198&lt;&gt;""),ROW(CardConfig映射表!$AC$150:$AC$198)-149),ROW(A19))),"")</f>
        <v>4019201</v>
      </c>
      <c r="C24" s="9" t="str">
        <f>IF(INDEX(组件分表!E:E,MATCH(VALUE(LEFT(B24,4)),组件分表!A:A,0))=0,"None",CHOOSE(INDEX(组件分表!E:E,MATCH(VALUE(LEFT(B24,4)),组件分表!A:A,0)),"Generic","Gun","Missile","Helideck","Economy","Max"))</f>
        <v>Missile</v>
      </c>
      <c r="D24" s="9">
        <v>58</v>
      </c>
      <c r="E24" s="9">
        <f t="array" ref="E24">_xlfn.XLOOKUP(LEFT(B24,5),LEFT(卡牌数值表!C:C,5),卡牌数值表!H:H,"",0)</f>
        <v>401921</v>
      </c>
      <c r="F24">
        <v>111</v>
      </c>
    </row>
    <row r="25" spans="2:6">
      <c r="B25" s="9">
        <f t="array" ref="B25">IFERROR(INDEX(CardConfig映射表!$AC$150:$AC$198,SMALL(IF((CardConfig映射表!$AC$150:$AC$198&lt;&gt;0)*(CardConfig映射表!$AC$150:$AC$198&lt;&gt;""),ROW(CardConfig映射表!$AC$150:$AC$198)-149),ROW(A20))),"")</f>
        <v>4020401</v>
      </c>
      <c r="C25" s="9" t="str">
        <f>IF(INDEX(组件分表!E:E,MATCH(VALUE(LEFT(B25,4)),组件分表!A:A,0))=0,"None",CHOOSE(INDEX(组件分表!E:E,MATCH(VALUE(LEFT(B25,4)),组件分表!A:A,0)),"Generic","Gun","Missile","Helideck","Economy","Max"))</f>
        <v>Missile</v>
      </c>
      <c r="D25" s="9">
        <v>59</v>
      </c>
      <c r="E25" s="9">
        <f t="array" ref="E25">_xlfn.XLOOKUP(LEFT(B25,5),LEFT(卡牌数值表!C:C,5),卡牌数值表!H:H,"",0)</f>
        <v>402041</v>
      </c>
      <c r="F25">
        <v>111</v>
      </c>
    </row>
    <row r="26" spans="2:6">
      <c r="B26" s="9">
        <f t="array" ref="B26">IFERROR(INDEX(CardConfig映射表!$AC$150:$AC$198,SMALL(IF((CardConfig映射表!$AC$150:$AC$198&lt;&gt;0)*(CardConfig映射表!$AC$150:$AC$198&lt;&gt;""),ROW(CardConfig映射表!$AC$150:$AC$198)-149),ROW(A21))),"")</f>
        <v>4021201</v>
      </c>
      <c r="C26" s="9" t="str">
        <f>IF(INDEX(组件分表!E:E,MATCH(VALUE(LEFT(B26,4)),组件分表!A:A,0))=0,"None",CHOOSE(INDEX(组件分表!E:E,MATCH(VALUE(LEFT(B26,4)),组件分表!A:A,0)),"Generic","Gun","Missile","Helideck","Economy","Max"))</f>
        <v>Missile</v>
      </c>
      <c r="D26" s="9">
        <v>60</v>
      </c>
      <c r="E26" s="9">
        <f t="array" ref="E26">_xlfn.XLOOKUP(LEFT(B26,5),LEFT(卡牌数值表!C:C,5),卡牌数值表!H:H,"",0)</f>
        <v>402121</v>
      </c>
      <c r="F26">
        <v>111</v>
      </c>
    </row>
    <row r="27" spans="2:6">
      <c r="B27" s="9">
        <f t="array" ref="B27">IFERROR(INDEX(CardConfig映射表!$AC$150:$AC$198,SMALL(IF((CardConfig映射表!$AC$150:$AC$198&lt;&gt;0)*(CardConfig映射表!$AC$150:$AC$198&lt;&gt;""),ROW(CardConfig映射表!$AC$150:$AC$198)-149),ROW(A22))),"")</f>
        <v>4022101</v>
      </c>
      <c r="C27" s="9" t="str">
        <f>IF(INDEX(组件分表!E:E,MATCH(VALUE(LEFT(B27,4)),组件分表!A:A,0))=0,"None",CHOOSE(INDEX(组件分表!E:E,MATCH(VALUE(LEFT(B27,4)),组件分表!A:A,0)),"Generic","Gun","Missile","Helideck","Economy","Max"))</f>
        <v>Economy</v>
      </c>
      <c r="D27" s="9">
        <v>61</v>
      </c>
      <c r="E27" s="9">
        <f t="array" ref="E27">_xlfn.XLOOKUP(LEFT(B27,5),LEFT(卡牌数值表!C:C,5),卡牌数值表!H:H,"",0)</f>
        <v>402211</v>
      </c>
      <c r="F27">
        <v>111</v>
      </c>
    </row>
    <row r="28" spans="2:6">
      <c r="B28" s="9">
        <f t="array" ref="B28">IFERROR(INDEX(CardConfig映射表!$AC$150:$AC$198,SMALL(IF((CardConfig映射表!$AC$150:$AC$198&lt;&gt;0)*(CardConfig映射表!$AC$150:$AC$198&lt;&gt;""),ROW(CardConfig映射表!$AC$150:$AC$198)-149),ROW(A23))),"")</f>
        <v>4023201</v>
      </c>
      <c r="C28" s="9" t="str">
        <f>IF(INDEX(组件分表!E:E,MATCH(VALUE(LEFT(B28,4)),组件分表!A:A,0))=0,"None",CHOOSE(INDEX(组件分表!E:E,MATCH(VALUE(LEFT(B28,4)),组件分表!A:A,0)),"Generic","Gun","Missile","Helideck","Economy","Max"))</f>
        <v>Helideck</v>
      </c>
      <c r="D28" s="9">
        <v>62</v>
      </c>
      <c r="E28" s="9">
        <f t="array" ref="E28">_xlfn.XLOOKUP(LEFT(B28,5),LEFT(卡牌数值表!C:C,5),卡牌数值表!H:H,"",0)</f>
        <v>402321</v>
      </c>
      <c r="F28">
        <v>111</v>
      </c>
    </row>
    <row r="29" spans="2:6">
      <c r="B29" s="9">
        <f t="array" ref="B29">IFERROR(INDEX(CardConfig映射表!$AC$150:$AC$198,SMALL(IF((CardConfig映射表!$AC$150:$AC$198&lt;&gt;0)*(CardConfig映射表!$AC$150:$AC$198&lt;&gt;""),ROW(CardConfig映射表!$AC$150:$AC$198)-149),ROW(A24))),"")</f>
        <v>4024201</v>
      </c>
      <c r="C29" s="9" t="str">
        <f>IF(INDEX(组件分表!E:E,MATCH(VALUE(LEFT(B29,4)),组件分表!A:A,0))=0,"None",CHOOSE(INDEX(组件分表!E:E,MATCH(VALUE(LEFT(B29,4)),组件分表!A:A,0)),"Generic","Gun","Missile","Helideck","Economy","Max"))</f>
        <v>Helideck</v>
      </c>
      <c r="D29" s="9">
        <v>63</v>
      </c>
      <c r="E29" s="9">
        <f t="array" ref="E29">_xlfn.XLOOKUP(LEFT(B29,5),LEFT(卡牌数值表!C:C,5),卡牌数值表!H:H,"",0)</f>
        <v>402421</v>
      </c>
      <c r="F29">
        <v>141</v>
      </c>
    </row>
    <row r="30" spans="2:6">
      <c r="B30" s="9">
        <f t="array" ref="B30">IFERROR(INDEX(CardConfig映射表!$AC$150:$AC$198,SMALL(IF((CardConfig映射表!$AC$150:$AC$198&lt;&gt;0)*(CardConfig映射表!$AC$150:$AC$198&lt;&gt;""),ROW(CardConfig映射表!$AC$150:$AC$198)-149),ROW(A25))),"")</f>
        <v>4025501</v>
      </c>
      <c r="C30" s="9" t="str">
        <f>IF(INDEX(组件分表!E:E,MATCH(VALUE(LEFT(B30,4)),组件分表!A:A,0))=0,"None",CHOOSE(INDEX(组件分表!E:E,MATCH(VALUE(LEFT(B30,4)),组件分表!A:A,0)),"Generic","Gun","Missile","Helideck","Economy","Max"))</f>
        <v>Helideck</v>
      </c>
      <c r="D30" s="9">
        <v>64</v>
      </c>
      <c r="E30" s="9">
        <f t="array" ref="E30">_xlfn.XLOOKUP(LEFT(B30,5),LEFT(卡牌数值表!C:C,5),卡牌数值表!H:H,"",0)</f>
        <v>402551</v>
      </c>
      <c r="F30">
        <v>141</v>
      </c>
    </row>
    <row r="31" spans="2:6">
      <c r="B31" s="9">
        <f t="array" ref="B31">IFERROR(INDEX(CardConfig映射表!$AC$150:$AC$198,SMALL(IF((CardConfig映射表!$AC$150:$AC$198&lt;&gt;0)*(CardConfig映射表!$AC$150:$AC$198&lt;&gt;""),ROW(CardConfig映射表!$AC$150:$AC$198)-149),ROW(A26))),"")</f>
        <v>4026301</v>
      </c>
      <c r="C31" s="9" t="str">
        <f>IF(INDEX(组件分表!E:E,MATCH(VALUE(LEFT(B31,4)),组件分表!A:A,0))=0,"None",CHOOSE(INDEX(组件分表!E:E,MATCH(VALUE(LEFT(B31,4)),组件分表!A:A,0)),"Generic","Gun","Missile","Helideck","Economy","Max"))</f>
        <v>Helideck</v>
      </c>
      <c r="D31" s="9">
        <v>65</v>
      </c>
      <c r="E31" s="9">
        <f t="array" ref="E31">_xlfn.XLOOKUP(LEFT(B31,5),LEFT(卡牌数值表!C:C,5),卡牌数值表!H:H,"",0)</f>
        <v>402631</v>
      </c>
      <c r="F31">
        <v>111</v>
      </c>
    </row>
    <row r="32" spans="2:6">
      <c r="B32" s="9">
        <f t="array" ref="B32">IFERROR(INDEX(CardConfig映射表!$AC$150:$AC$198,SMALL(IF((CardConfig映射表!$AC$150:$AC$198&lt;&gt;0)*(CardConfig映射表!$AC$150:$AC$198&lt;&gt;""),ROW(CardConfig映射表!$AC$150:$AC$198)-149),ROW(A27))),"")</f>
        <v>4027401</v>
      </c>
      <c r="C32" s="9" t="str">
        <f>IF(INDEX(组件分表!E:E,MATCH(VALUE(LEFT(B32,4)),组件分表!A:A,0))=0,"None",CHOOSE(INDEX(组件分表!E:E,MATCH(VALUE(LEFT(B32,4)),组件分表!A:A,0)),"Generic","Gun","Missile","Helideck","Economy","Max"))</f>
        <v>Helideck</v>
      </c>
      <c r="D32" s="9">
        <v>66</v>
      </c>
      <c r="E32" s="9">
        <f t="array" ref="E32">_xlfn.XLOOKUP(LEFT(B32,5),LEFT(卡牌数值表!C:C,5),卡牌数值表!H:H,"",0)</f>
        <v>402741</v>
      </c>
      <c r="F32">
        <v>111</v>
      </c>
    </row>
    <row r="33" spans="2:6">
      <c r="B33" s="9">
        <f t="array" ref="B33">IFERROR(INDEX(CardConfig映射表!$AC$150:$AC$198,SMALL(IF((CardConfig映射表!$AC$150:$AC$198&lt;&gt;0)*(CardConfig映射表!$AC$150:$AC$198&lt;&gt;""),ROW(CardConfig映射表!$AC$150:$AC$198)-149),ROW(A28))),"")</f>
        <v>4028301</v>
      </c>
      <c r="C33" s="9" t="str">
        <f>IF(INDEX(组件分表!E:E,MATCH(VALUE(LEFT(B33,4)),组件分表!A:A,0))=0,"None",CHOOSE(INDEX(组件分表!E:E,MATCH(VALUE(LEFT(B33,4)),组件分表!A:A,0)),"Generic","Gun","Missile","Helideck","Economy","Max"))</f>
        <v>Helideck</v>
      </c>
      <c r="D33" s="9">
        <v>67</v>
      </c>
      <c r="E33" s="9">
        <f t="array" ref="E33">_xlfn.XLOOKUP(LEFT(B33,5),LEFT(卡牌数值表!C:C,5),卡牌数值表!H:H,"",0)</f>
        <v>402831</v>
      </c>
      <c r="F33">
        <v>111</v>
      </c>
    </row>
    <row r="34" spans="2:6">
      <c r="B34" s="9">
        <f t="array" ref="B34">IFERROR(INDEX(CardConfig映射表!$AC$150:$AC$198,SMALL(IF((CardConfig映射表!$AC$150:$AC$198&lt;&gt;0)*(CardConfig映射表!$AC$150:$AC$198&lt;&gt;""),ROW(CardConfig映射表!$AC$150:$AC$198)-149),ROW(A29))),"")</f>
        <v>4029501</v>
      </c>
      <c r="C34" s="9" t="str">
        <f>IF(INDEX(组件分表!E:E,MATCH(VALUE(LEFT(B34,4)),组件分表!A:A,0))=0,"None",CHOOSE(INDEX(组件分表!E:E,MATCH(VALUE(LEFT(B34,4)),组件分表!A:A,0)),"Generic","Gun","Missile","Helideck","Economy","Max"))</f>
        <v>Economy</v>
      </c>
      <c r="D34" s="9">
        <v>68</v>
      </c>
      <c r="E34" s="9">
        <f t="array" ref="E34">_xlfn.XLOOKUP(LEFT(B34,5),LEFT(卡牌数值表!C:C,5),卡牌数值表!H:H,"",0)</f>
        <v>402951</v>
      </c>
      <c r="F34">
        <v>111</v>
      </c>
    </row>
    <row r="35" spans="2:6">
      <c r="B35" s="9">
        <f t="array" ref="B35">IFERROR(INDEX(CardConfig映射表!$AC$150:$AC$198,SMALL(IF((CardConfig映射表!$AC$150:$AC$198&lt;&gt;0)*(CardConfig映射表!$AC$150:$AC$198&lt;&gt;""),ROW(CardConfig映射表!$AC$150:$AC$198)-149),ROW(A30))),"")</f>
        <v>4030201</v>
      </c>
      <c r="C35" s="9" t="str">
        <f>IF(INDEX(组件分表!E:E,MATCH(VALUE(LEFT(B35,4)),组件分表!A:A,0))=0,"None",CHOOSE(INDEX(组件分表!E:E,MATCH(VALUE(LEFT(B35,4)),组件分表!A:A,0)),"Generic","Gun","Missile","Helideck","Economy","Max"))</f>
        <v>Economy</v>
      </c>
      <c r="D35" s="9">
        <v>69</v>
      </c>
      <c r="E35" s="9">
        <f t="array" ref="E35">_xlfn.XLOOKUP(LEFT(B35,5),LEFT(卡牌数值表!C:C,5),卡牌数值表!H:H,"",0)</f>
        <v>403021</v>
      </c>
      <c r="F35">
        <v>111</v>
      </c>
    </row>
    <row r="36" spans="2:6">
      <c r="B36" s="9">
        <f t="array" ref="B36">IFERROR(INDEX(CardConfig映射表!$AC$150:$AC$198,SMALL(IF((CardConfig映射表!$AC$150:$AC$198&lt;&gt;0)*(CardConfig映射表!$AC$150:$AC$198&lt;&gt;""),ROW(CardConfig映射表!$AC$150:$AC$198)-149),ROW(A31))),"")</f>
        <v>4031301</v>
      </c>
      <c r="C36" s="9" t="str">
        <f>IF(INDEX(组件分表!E:E,MATCH(VALUE(LEFT(B36,4)),组件分表!A:A,0))=0,"None",CHOOSE(INDEX(组件分表!E:E,MATCH(VALUE(LEFT(B36,4)),组件分表!A:A,0)),"Generic","Gun","Missile","Helideck","Economy","Max"))</f>
        <v>Economy</v>
      </c>
      <c r="D36" s="9">
        <v>70</v>
      </c>
      <c r="E36" s="9">
        <f t="array" ref="E36">_xlfn.XLOOKUP(LEFT(B36,5),LEFT(卡牌数值表!C:C,5),卡牌数值表!H:H,"",0)</f>
        <v>403131</v>
      </c>
      <c r="F36">
        <v>111</v>
      </c>
    </row>
    <row r="37" spans="2:6">
      <c r="B37" s="9">
        <f t="array" ref="B37">IFERROR(INDEX(CardConfig映射表!$AC$150:$AC$198,SMALL(IF((CardConfig映射表!$AC$150:$AC$198&lt;&gt;0)*(CardConfig映射表!$AC$150:$AC$198&lt;&gt;""),ROW(CardConfig映射表!$AC$150:$AC$198)-149),ROW(A32))),"")</f>
        <v>4032301</v>
      </c>
      <c r="C37" s="9" t="str">
        <f>IF(INDEX(组件分表!E:E,MATCH(VALUE(LEFT(B37,4)),组件分表!A:A,0))=0,"None",CHOOSE(INDEX(组件分表!E:E,MATCH(VALUE(LEFT(B37,4)),组件分表!A:A,0)),"Generic","Gun","Missile","Helideck","Economy","Max"))</f>
        <v>Economy</v>
      </c>
      <c r="D37" s="9">
        <v>71</v>
      </c>
      <c r="E37" s="9">
        <f t="array" ref="E37">_xlfn.XLOOKUP(LEFT(B37,5),LEFT(卡牌数值表!C:C,5),卡牌数值表!H:H,"",0)</f>
        <v>403231</v>
      </c>
      <c r="F37">
        <v>121</v>
      </c>
    </row>
    <row r="38" spans="2:6">
      <c r="B38" s="9">
        <f t="array" ref="B38">IFERROR(INDEX(CardConfig映射表!$AC$150:$AC$198,SMALL(IF((CardConfig映射表!$AC$150:$AC$198&lt;&gt;0)*(CardConfig映射表!$AC$150:$AC$198&lt;&gt;""),ROW(CardConfig映射表!$AC$150:$AC$198)-149),ROW(A33))),"")</f>
        <v>4033101</v>
      </c>
      <c r="C38" s="9" t="str">
        <f>IF(INDEX(组件分表!E:E,MATCH(VALUE(LEFT(B38,4)),组件分表!A:A,0))=0,"None",CHOOSE(INDEX(组件分表!E:E,MATCH(VALUE(LEFT(B38,4)),组件分表!A:A,0)),"Generic","Gun","Missile","Helideck","Economy","Max"))</f>
        <v>Economy</v>
      </c>
      <c r="D38" s="9">
        <v>72</v>
      </c>
      <c r="E38" s="9">
        <f t="array" ref="E38">_xlfn.XLOOKUP(LEFT(B38,5),LEFT(卡牌数值表!C:C,5),卡牌数值表!H:H,"",0)</f>
        <v>403311</v>
      </c>
      <c r="F38">
        <v>121</v>
      </c>
    </row>
    <row r="39" spans="2:6">
      <c r="B39" s="9">
        <f t="array" ref="B39">IFERROR(INDEX(CardConfig映射表!$AC$150:$AC$198,SMALL(IF((CardConfig映射表!$AC$150:$AC$198&lt;&gt;0)*(CardConfig映射表!$AC$150:$AC$198&lt;&gt;""),ROW(CardConfig映射表!$AC$150:$AC$198)-149),ROW(A34))),"")</f>
        <v>4034201</v>
      </c>
      <c r="C39" s="9" t="str">
        <f>IF(INDEX(组件分表!E:E,MATCH(VALUE(LEFT(B39,4)),组件分表!A:A,0))=0,"None",CHOOSE(INDEX(组件分表!E:E,MATCH(VALUE(LEFT(B39,4)),组件分表!A:A,0)),"Generic","Gun","Missile","Helideck","Economy","Max"))</f>
        <v>Economy</v>
      </c>
      <c r="D39" s="9">
        <v>73</v>
      </c>
      <c r="E39" s="9">
        <f t="array" ref="E39">_xlfn.XLOOKUP(LEFT(B39,5),LEFT(卡牌数值表!C:C,5),卡牌数值表!H:H,"",0)</f>
        <v>403421</v>
      </c>
      <c r="F39">
        <v>121</v>
      </c>
    </row>
    <row r="40" spans="2:6">
      <c r="B40" s="9">
        <f t="array" ref="B40">IFERROR(INDEX(CardConfig映射表!$AC$150:$AC$198,SMALL(IF((CardConfig映射表!$AC$150:$AC$198&lt;&gt;0)*(CardConfig映射表!$AC$150:$AC$198&lt;&gt;""),ROW(CardConfig映射表!$AC$150:$AC$198)-149),ROW(A35))),"")</f>
        <v>4035401</v>
      </c>
      <c r="C40" s="9" t="str">
        <f>IF(INDEX(组件分表!E:E,MATCH(VALUE(LEFT(B40,4)),组件分表!A:A,0))=0,"None",CHOOSE(INDEX(组件分表!E:E,MATCH(VALUE(LEFT(B40,4)),组件分表!A:A,0)),"Generic","Gun","Missile","Helideck","Economy","Max"))</f>
        <v>Economy</v>
      </c>
      <c r="D40" s="9">
        <v>74</v>
      </c>
      <c r="E40" s="9">
        <f t="array" ref="E40">_xlfn.XLOOKUP(LEFT(B40,5),LEFT(卡牌数值表!C:C,5),卡牌数值表!H:H,"",0)</f>
        <v>403541</v>
      </c>
      <c r="F40">
        <v>121</v>
      </c>
    </row>
    <row r="41" spans="2:6">
      <c r="B41" s="9">
        <f t="array" ref="B41">IFERROR(INDEX(CardConfig映射表!$AC$150:$AC$198,SMALL(IF((CardConfig映射表!$AC$150:$AC$198&lt;&gt;0)*(CardConfig映射表!$AC$150:$AC$198&lt;&gt;""),ROW(CardConfig映射表!$AC$150:$AC$198)-149),ROW(A36))),"")</f>
        <v>4036201</v>
      </c>
      <c r="C41" s="9" t="str">
        <f>IF(INDEX(组件分表!E:E,MATCH(VALUE(LEFT(B41,4)),组件分表!A:A,0))=0,"None",CHOOSE(INDEX(组件分表!E:E,MATCH(VALUE(LEFT(B41,4)),组件分表!A:A,0)),"Generic","Gun","Missile","Helideck","Economy","Max"))</f>
        <v>Economy</v>
      </c>
      <c r="D41" s="9">
        <v>75</v>
      </c>
      <c r="E41" s="9">
        <f t="array" ref="E41">_xlfn.XLOOKUP(LEFT(B41,5),LEFT(卡牌数值表!C:C,5),卡牌数值表!H:H,"",0)</f>
        <v>403621</v>
      </c>
      <c r="F41">
        <v>121</v>
      </c>
    </row>
    <row r="42" spans="2:6">
      <c r="B42" s="9">
        <f t="array" ref="B42">IFERROR(INDEX(CardConfig映射表!$AC$150:$AC$198,SMALL(IF((CardConfig映射表!$AC$150:$AC$198&lt;&gt;0)*(CardConfig映射表!$AC$150:$AC$198&lt;&gt;""),ROW(CardConfig映射表!$AC$150:$AC$198)-149),ROW(A37))),"")</f>
        <v>4037401</v>
      </c>
      <c r="C42" s="9" t="str">
        <f>IF(INDEX(组件分表!E:E,MATCH(VALUE(LEFT(B42,4)),组件分表!A:A,0))=0,"None",CHOOSE(INDEX(组件分表!E:E,MATCH(VALUE(LEFT(B42,4)),组件分表!A:A,0)),"Generic","Gun","Missile","Helideck","Economy","Max"))</f>
        <v>Economy</v>
      </c>
      <c r="D42" s="9">
        <v>76</v>
      </c>
      <c r="E42" s="9">
        <f t="array" ref="E42">_xlfn.XLOOKUP(LEFT(B42,5),LEFT(卡牌数值表!C:C,5),卡牌数值表!H:H,"",0)</f>
        <v>403741</v>
      </c>
      <c r="F42">
        <v>121</v>
      </c>
    </row>
    <row r="43" spans="2:6">
      <c r="B43" s="9">
        <f t="array" ref="B43">IFERROR(INDEX(CardConfig映射表!$AC$150:$AC$198,SMALL(IF((CardConfig映射表!$AC$150:$AC$198&lt;&gt;0)*(CardConfig映射表!$AC$150:$AC$198&lt;&gt;""),ROW(CardConfig映射表!$AC$150:$AC$198)-149),ROW(A38))),"")</f>
        <v>4038301</v>
      </c>
      <c r="C43" s="9" t="str">
        <f>IF(INDEX(组件分表!E:E,MATCH(VALUE(LEFT(B43,4)),组件分表!A:A,0))=0,"None",CHOOSE(INDEX(组件分表!E:E,MATCH(VALUE(LEFT(B43,4)),组件分表!A:A,0)),"Generic","Gun","Missile","Helideck","Economy","Max"))</f>
        <v>Economy</v>
      </c>
      <c r="D43" s="9">
        <v>77</v>
      </c>
      <c r="E43" s="9">
        <f t="array" ref="E43">_xlfn.XLOOKUP(LEFT(B43,5),LEFT(卡牌数值表!C:C,5),卡牌数值表!H:H,"",0)</f>
        <v>403831</v>
      </c>
      <c r="F43">
        <v>121</v>
      </c>
    </row>
    <row r="44" spans="2:6">
      <c r="B44" s="9">
        <f t="array" ref="B44">IFERROR(INDEX(CardConfig映射表!$AC$150:$AC$198,SMALL(IF((CardConfig映射表!$AC$150:$AC$198&lt;&gt;0)*(CardConfig映射表!$AC$150:$AC$198&lt;&gt;""),ROW(CardConfig映射表!$AC$150:$AC$198)-149),ROW(A39))),"")</f>
        <v>4041201</v>
      </c>
      <c r="C44" s="9" t="str">
        <f>IF(INDEX(组件分表!E:E,MATCH(VALUE(LEFT(B44,4)),组件分表!A:A,0))=0,"None",CHOOSE(INDEX(组件分表!E:E,MATCH(VALUE(LEFT(B44,4)),组件分表!A:A,0)),"Generic","Gun","Missile","Helideck","Economy","Max"))</f>
        <v>Economy</v>
      </c>
      <c r="D44" s="9">
        <v>78</v>
      </c>
      <c r="E44" s="9">
        <f t="array" ref="E44">_xlfn.XLOOKUP(LEFT(B44,5),LEFT(卡牌数值表!C:C,5),卡牌数值表!H:H,"",0)</f>
        <v>404121</v>
      </c>
      <c r="F44">
        <v>121</v>
      </c>
    </row>
    <row r="45" spans="2:6">
      <c r="B45" s="9">
        <f t="array" ref="B45">IFERROR(INDEX(CardConfig映射表!$AC$150:$AC$198,SMALL(IF((CardConfig映射表!$AC$150:$AC$198&lt;&gt;0)*(CardConfig映射表!$AC$150:$AC$198&lt;&gt;""),ROW(CardConfig映射表!$AC$150:$AC$198)-149),ROW(A40))),"")</f>
        <v>4042101</v>
      </c>
      <c r="C45" s="9" t="str">
        <f>IF(INDEX(组件分表!E:E,MATCH(VALUE(LEFT(B45,4)),组件分表!A:A,0))=0,"None",CHOOSE(INDEX(组件分表!E:E,MATCH(VALUE(LEFT(B45,4)),组件分表!A:A,0)),"Generic","Gun","Missile","Helideck","Economy","Max"))</f>
        <v>Helideck</v>
      </c>
      <c r="D45" s="9">
        <v>79</v>
      </c>
      <c r="E45" s="9">
        <f t="array" ref="E45">_xlfn.XLOOKUP(LEFT(B45,5),LEFT(卡牌数值表!C:C,5),卡牌数值表!H:H,"",0)</f>
        <v>404211</v>
      </c>
      <c r="F45">
        <v>121</v>
      </c>
    </row>
  </sheetData>
  <pageMargins left="0.75" right="0.75" top="1" bottom="1" header="0.5" footer="0.5"/>
  <headerFooter/>
  <picture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P2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4" defaultRowHeight="15.2"/>
  <cols>
    <col min="1" max="1" width="15" customWidth="1"/>
    <col min="2" max="4" width="14" customWidth="1"/>
    <col min="5" max="6" width="9" customWidth="1"/>
    <col min="7" max="7" width="8" customWidth="1"/>
    <col min="8" max="9" width="11" customWidth="1"/>
    <col min="10" max="11" width="7" customWidth="1"/>
    <col min="12" max="12" width="8" customWidth="1"/>
    <col min="13" max="13" width="10" customWidth="1"/>
    <col min="14" max="14" width="32" customWidth="1"/>
    <col min="15" max="15" width="21" customWidth="1"/>
    <col min="16" max="16" width="32" customWidth="1"/>
    <col min="17" max="17" width="21" customWidth="1"/>
    <col min="18" max="18" width="32" customWidth="1"/>
    <col min="19" max="19" width="21" customWidth="1"/>
    <col min="20" max="20" width="14" customWidth="1"/>
    <col min="21" max="23" width="5" customWidth="1"/>
    <col min="24" max="24" width="12" customWidth="1"/>
    <col min="25" max="25" width="49" customWidth="1"/>
    <col min="26" max="26" width="39" customWidth="1"/>
    <col min="27" max="27" width="18" customWidth="1"/>
    <col min="28" max="28" width="33" customWidth="1"/>
    <col min="29" max="31" width="13" customWidth="1"/>
    <col min="32" max="32" width="35" customWidth="1"/>
    <col min="33" max="33" width="27" customWidth="1"/>
    <col min="34" max="34" width="22" customWidth="1"/>
    <col min="35" max="40" width="14" customWidth="1"/>
  </cols>
  <sheetData>
    <row r="1" ht="42" spans="1:40">
      <c r="A1" s="1" t="s">
        <v>1963</v>
      </c>
      <c r="B1" s="1" t="s">
        <v>1964</v>
      </c>
      <c r="C1" s="1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1" t="s">
        <v>661</v>
      </c>
      <c r="M1" s="1" t="s">
        <v>662</v>
      </c>
      <c r="N1" s="1" t="s">
        <v>665</v>
      </c>
      <c r="O1" s="1" t="s">
        <v>666</v>
      </c>
      <c r="P1" s="1" t="s">
        <v>667</v>
      </c>
      <c r="Q1" s="1" t="s">
        <v>668</v>
      </c>
      <c r="R1" s="1" t="s">
        <v>669</v>
      </c>
      <c r="S1" s="1" t="s">
        <v>670</v>
      </c>
      <c r="T1" s="1" t="s">
        <v>671</v>
      </c>
      <c r="U1" s="1" t="s">
        <v>672</v>
      </c>
      <c r="V1" s="1"/>
      <c r="W1" s="1"/>
      <c r="X1" s="1" t="s">
        <v>1033</v>
      </c>
      <c r="Y1" s="1" t="s">
        <v>1034</v>
      </c>
      <c r="Z1" s="8" t="s">
        <v>1035</v>
      </c>
      <c r="AA1" s="1" t="s">
        <v>674</v>
      </c>
      <c r="AB1" s="8" t="s">
        <v>679</v>
      </c>
      <c r="AC1" s="8" t="s">
        <v>680</v>
      </c>
      <c r="AD1" s="8" t="s">
        <v>1368</v>
      </c>
      <c r="AE1" s="8" t="s">
        <v>678</v>
      </c>
      <c r="AF1" s="8"/>
      <c r="AG1" s="8"/>
      <c r="AH1" s="8"/>
      <c r="AI1" s="1" t="s">
        <v>652</v>
      </c>
      <c r="AJ1" s="8"/>
      <c r="AK1" s="8"/>
      <c r="AL1" s="8"/>
      <c r="AM1" s="8"/>
      <c r="AN1" s="8"/>
    </row>
    <row r="2" spans="1:40">
      <c r="A2" s="2">
        <v>30001</v>
      </c>
      <c r="B2" s="2" t="s">
        <v>1965</v>
      </c>
      <c r="C2" s="2">
        <v>2</v>
      </c>
      <c r="D2" s="2">
        <v>3</v>
      </c>
      <c r="E2" s="2">
        <v>1</v>
      </c>
      <c r="F2" s="2"/>
      <c r="G2" s="2">
        <v>2</v>
      </c>
      <c r="H2" s="2">
        <v>1</v>
      </c>
      <c r="I2" s="2">
        <v>3</v>
      </c>
      <c r="J2" s="2"/>
      <c r="K2" s="2"/>
      <c r="L2" s="2"/>
      <c r="M2" s="2">
        <v>3</v>
      </c>
      <c r="N2" s="12" t="s">
        <v>1966</v>
      </c>
      <c r="O2" s="13" t="s">
        <v>1967</v>
      </c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 t="s">
        <v>1968</v>
      </c>
      <c r="AG2" s="14"/>
      <c r="AH2" s="14"/>
      <c r="AI2" s="14">
        <v>2</v>
      </c>
      <c r="AJ2" s="14"/>
      <c r="AK2" s="14"/>
      <c r="AL2" s="14"/>
      <c r="AM2" s="14"/>
      <c r="AN2" s="14"/>
    </row>
    <row r="3" spans="1:40">
      <c r="A3" s="2">
        <v>30002</v>
      </c>
      <c r="B3" s="2" t="s">
        <v>1969</v>
      </c>
      <c r="C3" s="2">
        <v>2</v>
      </c>
      <c r="D3" s="2">
        <v>3</v>
      </c>
      <c r="E3" s="2">
        <v>1</v>
      </c>
      <c r="F3" s="2"/>
      <c r="G3" s="2">
        <v>2</v>
      </c>
      <c r="H3" s="2">
        <v>1</v>
      </c>
      <c r="I3" s="2">
        <v>3</v>
      </c>
      <c r="J3" s="2"/>
      <c r="K3" s="2"/>
      <c r="L3" s="2"/>
      <c r="M3" s="2">
        <v>3</v>
      </c>
      <c r="N3" s="12" t="s">
        <v>1970</v>
      </c>
      <c r="O3" s="13" t="s">
        <v>1967</v>
      </c>
      <c r="P3" s="13"/>
      <c r="Q3" s="13"/>
      <c r="R3" s="13"/>
      <c r="S3" s="13"/>
      <c r="T3" s="13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1971</v>
      </c>
      <c r="AG3" s="14"/>
      <c r="AH3" s="14"/>
      <c r="AI3" s="14">
        <v>2</v>
      </c>
      <c r="AJ3" s="14"/>
      <c r="AK3" s="14"/>
      <c r="AL3" s="14"/>
      <c r="AM3" s="14"/>
      <c r="AN3" s="14"/>
    </row>
    <row r="4" ht="42" spans="1:40">
      <c r="A4" s="2">
        <v>30003</v>
      </c>
      <c r="B4" s="2" t="s">
        <v>1972</v>
      </c>
      <c r="C4" s="2">
        <v>2</v>
      </c>
      <c r="D4" s="2">
        <v>3</v>
      </c>
      <c r="E4" s="2">
        <v>1</v>
      </c>
      <c r="F4" s="2"/>
      <c r="G4" s="2">
        <v>2</v>
      </c>
      <c r="H4" s="2">
        <v>1</v>
      </c>
      <c r="I4" s="2">
        <v>3</v>
      </c>
      <c r="J4" s="2"/>
      <c r="K4" s="2"/>
      <c r="L4" s="2"/>
      <c r="M4" s="2">
        <v>3</v>
      </c>
      <c r="N4" s="12" t="s">
        <v>1973</v>
      </c>
      <c r="O4" s="14" t="s">
        <v>1974</v>
      </c>
      <c r="P4" s="14"/>
      <c r="Q4" s="14"/>
      <c r="R4" s="14"/>
      <c r="S4" s="13"/>
      <c r="T4" s="13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 t="s">
        <v>1975</v>
      </c>
      <c r="AG4" s="14"/>
      <c r="AH4" s="14"/>
      <c r="AI4" s="14">
        <v>2</v>
      </c>
      <c r="AJ4" s="14"/>
      <c r="AK4" s="14"/>
      <c r="AL4" s="14"/>
      <c r="AM4" s="14"/>
      <c r="AN4" s="14"/>
    </row>
    <row r="5" ht="28" spans="1:40">
      <c r="A5" s="2">
        <v>30004</v>
      </c>
      <c r="B5" s="2" t="s">
        <v>1976</v>
      </c>
      <c r="C5" s="2">
        <v>2</v>
      </c>
      <c r="D5" s="2">
        <v>3</v>
      </c>
      <c r="E5" s="2">
        <v>1</v>
      </c>
      <c r="F5" s="2"/>
      <c r="G5" s="2">
        <v>2</v>
      </c>
      <c r="H5" s="2">
        <v>1</v>
      </c>
      <c r="I5" s="2">
        <v>3</v>
      </c>
      <c r="J5" s="2"/>
      <c r="K5" s="2"/>
      <c r="L5" s="2"/>
      <c r="M5" s="2">
        <v>3</v>
      </c>
      <c r="N5" s="12" t="s">
        <v>1977</v>
      </c>
      <c r="O5" s="14" t="s">
        <v>1978</v>
      </c>
      <c r="P5" s="14"/>
      <c r="Q5" s="14"/>
      <c r="R5" s="14"/>
      <c r="S5" s="13"/>
      <c r="T5" s="13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 t="s">
        <v>1979</v>
      </c>
      <c r="AG5" s="14"/>
      <c r="AH5" s="14"/>
      <c r="AI5" s="14">
        <v>2</v>
      </c>
      <c r="AJ5" s="14"/>
      <c r="AK5" s="14"/>
      <c r="AL5" s="14"/>
      <c r="AM5" s="14"/>
      <c r="AN5" s="14"/>
    </row>
    <row r="6" ht="28" spans="1:40">
      <c r="A6" s="2">
        <v>30005</v>
      </c>
      <c r="B6" s="2" t="s">
        <v>1980</v>
      </c>
      <c r="C6" s="2">
        <v>2</v>
      </c>
      <c r="D6" s="2">
        <v>3</v>
      </c>
      <c r="E6" s="2">
        <v>1</v>
      </c>
      <c r="F6" s="2"/>
      <c r="G6" s="2">
        <v>2</v>
      </c>
      <c r="H6" s="2">
        <v>1</v>
      </c>
      <c r="I6" s="2">
        <v>3</v>
      </c>
      <c r="J6" s="2"/>
      <c r="K6" s="2"/>
      <c r="L6" s="2"/>
      <c r="M6" s="2">
        <v>3</v>
      </c>
      <c r="N6" s="12" t="s">
        <v>1981</v>
      </c>
      <c r="O6" s="14" t="s">
        <v>1982</v>
      </c>
      <c r="P6" s="14"/>
      <c r="Q6" s="14"/>
      <c r="R6" s="14"/>
      <c r="S6" s="13"/>
      <c r="T6" s="13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 t="s">
        <v>1983</v>
      </c>
      <c r="AG6" s="14"/>
      <c r="AH6" s="14"/>
      <c r="AI6" s="14">
        <v>2</v>
      </c>
      <c r="AJ6" s="14"/>
      <c r="AK6" s="14"/>
      <c r="AL6" s="14"/>
      <c r="AM6" s="14"/>
      <c r="AN6" s="14"/>
    </row>
    <row r="7" ht="42" spans="1:40">
      <c r="A7" s="2">
        <v>30006</v>
      </c>
      <c r="B7" s="2" t="s">
        <v>1984</v>
      </c>
      <c r="C7" s="2">
        <v>2</v>
      </c>
      <c r="D7" s="2">
        <v>3</v>
      </c>
      <c r="E7" s="2">
        <v>1</v>
      </c>
      <c r="F7" s="2"/>
      <c r="G7" s="2">
        <v>4</v>
      </c>
      <c r="H7" s="2">
        <v>3</v>
      </c>
      <c r="I7" s="2">
        <v>3</v>
      </c>
      <c r="J7" s="2"/>
      <c r="K7" s="2"/>
      <c r="L7" s="2"/>
      <c r="M7" s="2">
        <v>3</v>
      </c>
      <c r="N7" s="12" t="s">
        <v>1985</v>
      </c>
      <c r="O7" s="14" t="s">
        <v>1978</v>
      </c>
      <c r="P7" s="14"/>
      <c r="Q7" s="14"/>
      <c r="R7" s="14"/>
      <c r="S7" s="13"/>
      <c r="T7" s="13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 t="s">
        <v>1986</v>
      </c>
      <c r="AG7" s="14"/>
      <c r="AH7" s="14"/>
      <c r="AI7" s="14">
        <v>2</v>
      </c>
      <c r="AJ7" s="14"/>
      <c r="AK7" s="14"/>
      <c r="AL7" s="14"/>
      <c r="AM7" s="14"/>
      <c r="AN7" s="14"/>
    </row>
    <row r="8" ht="56" spans="1:40">
      <c r="A8" s="2">
        <v>30007</v>
      </c>
      <c r="B8" s="2" t="s">
        <v>1987</v>
      </c>
      <c r="C8" s="2">
        <v>2</v>
      </c>
      <c r="D8" s="2">
        <v>3</v>
      </c>
      <c r="E8" s="2">
        <v>1</v>
      </c>
      <c r="F8" s="2"/>
      <c r="G8" s="2">
        <v>4</v>
      </c>
      <c r="H8" s="2">
        <v>3</v>
      </c>
      <c r="I8" s="2">
        <v>3</v>
      </c>
      <c r="J8" s="2"/>
      <c r="K8" s="2"/>
      <c r="L8" s="2"/>
      <c r="M8" s="2">
        <v>3</v>
      </c>
      <c r="N8" s="15" t="s">
        <v>1988</v>
      </c>
      <c r="O8" s="14" t="s">
        <v>1989</v>
      </c>
      <c r="P8" s="14" t="s">
        <v>1990</v>
      </c>
      <c r="Q8" s="14" t="s">
        <v>1991</v>
      </c>
      <c r="R8" s="14" t="s">
        <v>1992</v>
      </c>
      <c r="S8" s="14" t="s">
        <v>1993</v>
      </c>
      <c r="T8" s="13"/>
      <c r="U8" s="14">
        <v>135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 t="s">
        <v>1994</v>
      </c>
      <c r="AG8" s="14" t="s">
        <v>1994</v>
      </c>
      <c r="AH8" s="14" t="s">
        <v>1994</v>
      </c>
      <c r="AI8" s="14">
        <v>2</v>
      </c>
      <c r="AJ8" s="14"/>
      <c r="AK8" s="14"/>
      <c r="AL8" s="14"/>
      <c r="AM8" s="14"/>
      <c r="AN8" s="14"/>
    </row>
    <row r="9" ht="28" spans="1:40">
      <c r="A9" s="2">
        <v>30008</v>
      </c>
      <c r="B9" s="2" t="s">
        <v>1995</v>
      </c>
      <c r="C9" s="2">
        <v>2</v>
      </c>
      <c r="D9" s="2">
        <v>3</v>
      </c>
      <c r="E9" s="2">
        <v>1</v>
      </c>
      <c r="F9" s="2"/>
      <c r="G9" s="2">
        <v>4</v>
      </c>
      <c r="H9" s="2">
        <v>2</v>
      </c>
      <c r="I9" s="2">
        <v>3</v>
      </c>
      <c r="J9" s="2"/>
      <c r="K9" s="2"/>
      <c r="L9" s="2"/>
      <c r="M9" s="2">
        <v>3</v>
      </c>
      <c r="N9" s="15" t="s">
        <v>1996</v>
      </c>
      <c r="O9" s="14" t="s">
        <v>1997</v>
      </c>
      <c r="P9" s="14"/>
      <c r="Q9" s="14"/>
      <c r="R9" s="14"/>
      <c r="S9" s="13"/>
      <c r="T9" s="13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 t="s">
        <v>1998</v>
      </c>
      <c r="AG9" s="14"/>
      <c r="AH9" s="14"/>
      <c r="AI9" s="14">
        <v>2</v>
      </c>
      <c r="AJ9" s="14"/>
      <c r="AK9" s="14"/>
      <c r="AL9" s="14"/>
      <c r="AM9" s="14"/>
      <c r="AN9" s="14"/>
    </row>
    <row r="10" spans="1:40">
      <c r="A10" s="2">
        <v>30009</v>
      </c>
      <c r="B10" s="2" t="s">
        <v>1999</v>
      </c>
      <c r="C10" s="2">
        <v>2</v>
      </c>
      <c r="D10" s="2">
        <v>3</v>
      </c>
      <c r="E10" s="2">
        <v>1</v>
      </c>
      <c r="F10" s="2"/>
      <c r="G10" s="2">
        <v>4</v>
      </c>
      <c r="H10" s="2">
        <v>2</v>
      </c>
      <c r="I10" s="2">
        <v>3</v>
      </c>
      <c r="J10" s="2"/>
      <c r="K10" s="2"/>
      <c r="L10" s="2"/>
      <c r="M10" s="2">
        <v>3</v>
      </c>
      <c r="N10" s="12" t="s">
        <v>2000</v>
      </c>
      <c r="O10" s="14" t="s">
        <v>1967</v>
      </c>
      <c r="P10" s="14"/>
      <c r="Q10" s="14"/>
      <c r="R10" s="14"/>
      <c r="S10" s="13"/>
      <c r="T10" s="13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717</v>
      </c>
      <c r="AE10" s="14">
        <v>1</v>
      </c>
      <c r="AF10" s="14" t="s">
        <v>833</v>
      </c>
      <c r="AG10" s="14"/>
      <c r="AH10" s="14"/>
      <c r="AI10" s="14">
        <v>2</v>
      </c>
      <c r="AJ10" s="14"/>
      <c r="AK10" s="14"/>
      <c r="AL10" s="14"/>
      <c r="AM10" s="14"/>
      <c r="AN10" s="14"/>
    </row>
    <row r="11" ht="28" spans="1:40">
      <c r="A11" s="2">
        <v>30010</v>
      </c>
      <c r="B11" s="2" t="s">
        <v>2001</v>
      </c>
      <c r="C11" s="2">
        <v>2</v>
      </c>
      <c r="D11" s="2">
        <v>3</v>
      </c>
      <c r="E11" s="2">
        <v>1</v>
      </c>
      <c r="F11" s="2"/>
      <c r="G11" s="2">
        <v>6</v>
      </c>
      <c r="H11" s="2">
        <v>4</v>
      </c>
      <c r="I11" s="2">
        <v>3</v>
      </c>
      <c r="J11" s="2"/>
      <c r="K11" s="2"/>
      <c r="L11" s="2"/>
      <c r="M11" s="2">
        <v>3</v>
      </c>
      <c r="N11" s="12" t="s">
        <v>2002</v>
      </c>
      <c r="O11" s="13" t="s">
        <v>2003</v>
      </c>
      <c r="P11" s="14" t="s">
        <v>2004</v>
      </c>
      <c r="Q11" s="13" t="s">
        <v>2005</v>
      </c>
      <c r="R11" s="14" t="s">
        <v>2006</v>
      </c>
      <c r="S11" s="13" t="s">
        <v>2007</v>
      </c>
      <c r="T11" s="13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 t="s">
        <v>2008</v>
      </c>
      <c r="AG11" s="14"/>
      <c r="AH11" s="14"/>
      <c r="AI11" s="14">
        <v>1</v>
      </c>
      <c r="AJ11" s="14"/>
      <c r="AK11" s="14"/>
      <c r="AL11" s="14"/>
      <c r="AM11" s="14"/>
      <c r="AN11" s="14"/>
    </row>
    <row r="12" ht="42" spans="1:40">
      <c r="A12" s="2">
        <v>30011</v>
      </c>
      <c r="B12" s="2" t="s">
        <v>2009</v>
      </c>
      <c r="C12" s="2">
        <v>2</v>
      </c>
      <c r="D12" s="2">
        <v>3</v>
      </c>
      <c r="E12" s="2">
        <v>1</v>
      </c>
      <c r="F12" s="2"/>
      <c r="G12" s="2">
        <v>6</v>
      </c>
      <c r="H12" s="2">
        <v>3</v>
      </c>
      <c r="I12" s="2">
        <v>3</v>
      </c>
      <c r="J12" s="2"/>
      <c r="K12" s="2"/>
      <c r="L12" s="2"/>
      <c r="M12" s="2">
        <v>3</v>
      </c>
      <c r="N12" s="12" t="s">
        <v>2010</v>
      </c>
      <c r="O12" s="14" t="s">
        <v>2011</v>
      </c>
      <c r="P12" s="14"/>
      <c r="Q12" s="14"/>
      <c r="R12" s="14"/>
      <c r="S12" s="13"/>
      <c r="T12" s="13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 t="s">
        <v>2012</v>
      </c>
      <c r="AG12" s="14"/>
      <c r="AH12" s="14"/>
      <c r="AI12" s="14">
        <v>2</v>
      </c>
      <c r="AJ12" s="14"/>
      <c r="AK12" s="14"/>
      <c r="AL12" s="14"/>
      <c r="AM12" s="14"/>
      <c r="AN12" s="14"/>
    </row>
    <row r="13" ht="56" spans="1:40">
      <c r="A13" s="2">
        <v>30012</v>
      </c>
      <c r="B13" s="2" t="s">
        <v>2013</v>
      </c>
      <c r="C13" s="2">
        <v>2</v>
      </c>
      <c r="D13" s="2">
        <v>3</v>
      </c>
      <c r="E13" s="2">
        <v>1</v>
      </c>
      <c r="F13" s="2"/>
      <c r="G13" s="2">
        <v>3</v>
      </c>
      <c r="H13" s="2">
        <v>3</v>
      </c>
      <c r="I13" s="2">
        <v>3</v>
      </c>
      <c r="J13" s="2"/>
      <c r="K13" s="2"/>
      <c r="L13" s="2"/>
      <c r="M13" s="2">
        <v>3</v>
      </c>
      <c r="N13" s="12" t="s">
        <v>2014</v>
      </c>
      <c r="O13" s="14" t="s">
        <v>2015</v>
      </c>
      <c r="P13" s="13"/>
      <c r="Q13" s="13"/>
      <c r="R13" s="13"/>
      <c r="S13" s="13"/>
      <c r="T13" s="13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 t="s">
        <v>2016</v>
      </c>
      <c r="AG13" s="14"/>
      <c r="AH13" s="14"/>
      <c r="AI13" s="14">
        <v>2</v>
      </c>
      <c r="AJ13" s="14"/>
      <c r="AK13" s="14"/>
      <c r="AL13" s="14"/>
      <c r="AM13" s="14"/>
      <c r="AN13" s="14"/>
    </row>
    <row r="14" ht="28" spans="1:40">
      <c r="A14" s="2">
        <v>30013</v>
      </c>
      <c r="B14" s="2" t="s">
        <v>2017</v>
      </c>
      <c r="C14" s="2">
        <v>2</v>
      </c>
      <c r="D14" s="2">
        <v>3</v>
      </c>
      <c r="E14" s="2">
        <v>1</v>
      </c>
      <c r="F14" s="2"/>
      <c r="G14" s="2">
        <v>4</v>
      </c>
      <c r="H14" s="2">
        <v>3</v>
      </c>
      <c r="I14" s="2">
        <v>3</v>
      </c>
      <c r="J14" s="2"/>
      <c r="K14" s="2"/>
      <c r="L14" s="2"/>
      <c r="M14" s="2">
        <v>3</v>
      </c>
      <c r="N14" s="12" t="s">
        <v>2018</v>
      </c>
      <c r="O14" s="14" t="s">
        <v>1967</v>
      </c>
      <c r="P14" s="13"/>
      <c r="Q14" s="13"/>
      <c r="R14" s="13"/>
      <c r="S14" s="13"/>
      <c r="T14" s="13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 t="s">
        <v>2019</v>
      </c>
      <c r="AG14" s="14"/>
      <c r="AH14" s="14"/>
      <c r="AI14" s="14">
        <v>2</v>
      </c>
      <c r="AJ14" s="14"/>
      <c r="AK14" s="14"/>
      <c r="AL14" s="14"/>
      <c r="AM14" s="14"/>
      <c r="AN14" s="14"/>
    </row>
    <row r="15" ht="28" spans="1:40">
      <c r="A15" s="2">
        <v>30014</v>
      </c>
      <c r="B15" s="2" t="s">
        <v>723</v>
      </c>
      <c r="C15" s="2">
        <v>2</v>
      </c>
      <c r="D15" s="2">
        <v>3</v>
      </c>
      <c r="E15" s="2">
        <v>1</v>
      </c>
      <c r="F15" s="2"/>
      <c r="G15" s="2">
        <v>4</v>
      </c>
      <c r="H15" s="2">
        <v>3</v>
      </c>
      <c r="I15" s="2">
        <v>3</v>
      </c>
      <c r="J15" s="2"/>
      <c r="K15" s="2"/>
      <c r="L15" s="2"/>
      <c r="M15" s="2">
        <v>3</v>
      </c>
      <c r="N15" s="12" t="s">
        <v>2020</v>
      </c>
      <c r="O15" s="14" t="s">
        <v>2021</v>
      </c>
      <c r="P15" s="14" t="s">
        <v>2020</v>
      </c>
      <c r="Q15" s="14" t="s">
        <v>2022</v>
      </c>
      <c r="R15" s="14" t="s">
        <v>2023</v>
      </c>
      <c r="S15" s="13" t="s">
        <v>2024</v>
      </c>
      <c r="T15" s="13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3" t="s">
        <v>2025</v>
      </c>
      <c r="AG15" s="13" t="s">
        <v>2025</v>
      </c>
      <c r="AH15" s="14" t="s">
        <v>2026</v>
      </c>
      <c r="AI15" s="14">
        <v>2</v>
      </c>
      <c r="AJ15" s="14"/>
      <c r="AK15" s="14"/>
      <c r="AL15" s="14"/>
      <c r="AM15" s="14"/>
      <c r="AN15" s="14"/>
    </row>
    <row r="16" ht="42" spans="1:40">
      <c r="A16" s="2">
        <v>30015</v>
      </c>
      <c r="B16" s="2" t="s">
        <v>2027</v>
      </c>
      <c r="C16" s="2">
        <v>2</v>
      </c>
      <c r="D16" s="2">
        <v>3</v>
      </c>
      <c r="E16" s="2">
        <v>1</v>
      </c>
      <c r="F16" s="2"/>
      <c r="G16" s="2">
        <v>7</v>
      </c>
      <c r="H16" s="2">
        <v>4</v>
      </c>
      <c r="I16" s="2">
        <v>3</v>
      </c>
      <c r="J16" s="2"/>
      <c r="K16" s="2"/>
      <c r="L16" s="2"/>
      <c r="M16" s="2">
        <v>3</v>
      </c>
      <c r="N16" s="12" t="s">
        <v>2028</v>
      </c>
      <c r="O16" s="14" t="s">
        <v>2029</v>
      </c>
      <c r="P16" s="13"/>
      <c r="Q16" s="13"/>
      <c r="R16" s="13"/>
      <c r="S16" s="13"/>
      <c r="T16" s="13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 t="s">
        <v>2030</v>
      </c>
      <c r="AG16" s="14"/>
      <c r="AH16" s="14"/>
      <c r="AI16" s="14">
        <v>2</v>
      </c>
      <c r="AJ16" s="14"/>
      <c r="AK16" s="14"/>
      <c r="AL16" s="14"/>
      <c r="AM16" s="14"/>
      <c r="AN16" s="14"/>
    </row>
    <row r="17" ht="28" spans="1:40">
      <c r="A17" s="2">
        <v>30016</v>
      </c>
      <c r="B17" s="2" t="s">
        <v>2031</v>
      </c>
      <c r="C17" s="2">
        <v>2</v>
      </c>
      <c r="D17" s="2">
        <v>3</v>
      </c>
      <c r="E17" s="2">
        <v>1</v>
      </c>
      <c r="F17" s="2"/>
      <c r="G17" s="2">
        <v>8</v>
      </c>
      <c r="H17" s="2">
        <v>4</v>
      </c>
      <c r="I17" s="2">
        <v>3</v>
      </c>
      <c r="J17" s="2"/>
      <c r="K17" s="2"/>
      <c r="L17" s="2"/>
      <c r="M17" s="2">
        <v>3</v>
      </c>
      <c r="N17" s="12" t="s">
        <v>2032</v>
      </c>
      <c r="O17" s="14" t="s">
        <v>1967</v>
      </c>
      <c r="P17" s="14"/>
      <c r="Q17" s="14"/>
      <c r="R17" s="14"/>
      <c r="S17" s="13"/>
      <c r="T17" s="13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 t="s">
        <v>2033</v>
      </c>
      <c r="AG17" s="14"/>
      <c r="AH17" s="14"/>
      <c r="AI17" s="14">
        <v>2</v>
      </c>
      <c r="AJ17" s="14"/>
      <c r="AK17" s="14"/>
      <c r="AL17" s="14"/>
      <c r="AM17" s="14"/>
      <c r="AN17" s="14"/>
    </row>
    <row r="18" ht="28" spans="1:40">
      <c r="A18" s="2">
        <v>30017</v>
      </c>
      <c r="B18" s="2" t="s">
        <v>2034</v>
      </c>
      <c r="C18" s="2">
        <v>2</v>
      </c>
      <c r="D18" s="2">
        <v>3</v>
      </c>
      <c r="E18" s="2">
        <v>1</v>
      </c>
      <c r="F18" s="2"/>
      <c r="G18" s="2">
        <v>4</v>
      </c>
      <c r="H18" s="2">
        <v>3</v>
      </c>
      <c r="I18" s="2">
        <v>3</v>
      </c>
      <c r="J18" s="2"/>
      <c r="K18" s="2"/>
      <c r="L18" s="2"/>
      <c r="M18" s="2">
        <v>3</v>
      </c>
      <c r="N18" s="16" t="s">
        <v>2035</v>
      </c>
      <c r="O18" s="14" t="s">
        <v>2036</v>
      </c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 t="s">
        <v>2037</v>
      </c>
      <c r="AG18" s="14"/>
      <c r="AH18" s="14"/>
      <c r="AI18" s="14">
        <v>2</v>
      </c>
      <c r="AJ18" s="14"/>
      <c r="AK18" s="14"/>
      <c r="AL18" s="14"/>
      <c r="AM18" s="14"/>
      <c r="AN18" s="14"/>
    </row>
    <row r="19" ht="28" spans="1:40">
      <c r="A19" s="2">
        <v>30018</v>
      </c>
      <c r="B19" s="2" t="s">
        <v>2038</v>
      </c>
      <c r="C19" s="2">
        <v>2</v>
      </c>
      <c r="D19" s="2">
        <v>3</v>
      </c>
      <c r="E19" s="2">
        <v>1</v>
      </c>
      <c r="F19" s="2"/>
      <c r="G19" s="2">
        <v>2</v>
      </c>
      <c r="H19" s="2">
        <v>3</v>
      </c>
      <c r="I19" s="2">
        <v>3</v>
      </c>
      <c r="J19" s="2"/>
      <c r="K19" s="2"/>
      <c r="L19" s="2"/>
      <c r="M19" s="2">
        <v>3</v>
      </c>
      <c r="N19" s="12" t="s">
        <v>2039</v>
      </c>
      <c r="O19" s="14" t="s">
        <v>1967</v>
      </c>
      <c r="P19" s="13"/>
      <c r="Q19" s="13"/>
      <c r="R19" s="13"/>
      <c r="S19" s="13"/>
      <c r="T19" s="13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 t="s">
        <v>2040</v>
      </c>
      <c r="AG19" s="14"/>
      <c r="AH19" s="14"/>
      <c r="AI19" s="14">
        <v>2</v>
      </c>
      <c r="AJ19" s="14"/>
      <c r="AK19" s="14"/>
      <c r="AL19" s="14"/>
      <c r="AM19" s="14"/>
      <c r="AN19" s="14"/>
    </row>
    <row r="20" ht="28" spans="1:40">
      <c r="A20" s="2">
        <v>30019</v>
      </c>
      <c r="B20" s="2" t="s">
        <v>2041</v>
      </c>
      <c r="C20" s="2">
        <v>2</v>
      </c>
      <c r="D20" s="2">
        <v>3</v>
      </c>
      <c r="E20" s="2">
        <v>1</v>
      </c>
      <c r="F20" s="2"/>
      <c r="G20" s="2">
        <v>3</v>
      </c>
      <c r="H20" s="2">
        <v>3</v>
      </c>
      <c r="I20" s="2">
        <v>3</v>
      </c>
      <c r="J20" s="2"/>
      <c r="K20" s="2"/>
      <c r="L20" s="2"/>
      <c r="M20" s="2">
        <v>3</v>
      </c>
      <c r="N20" s="12" t="s">
        <v>2042</v>
      </c>
      <c r="O20" s="14" t="s">
        <v>1967</v>
      </c>
      <c r="P20" s="13"/>
      <c r="Q20" s="13"/>
      <c r="R20" s="13"/>
      <c r="S20" s="13"/>
      <c r="T20" s="13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 t="s">
        <v>2043</v>
      </c>
      <c r="AG20" s="14"/>
      <c r="AH20" s="14"/>
      <c r="AI20" s="14">
        <v>2</v>
      </c>
      <c r="AJ20" s="14"/>
      <c r="AK20" s="14"/>
      <c r="AL20" s="14"/>
      <c r="AM20" s="14"/>
      <c r="AN20" s="14"/>
    </row>
    <row r="21" ht="42" spans="1:42">
      <c r="A21" s="3">
        <v>30020</v>
      </c>
      <c r="B21" s="3" t="s">
        <v>2044</v>
      </c>
      <c r="C21" s="3">
        <v>2</v>
      </c>
      <c r="D21" s="3">
        <v>3</v>
      </c>
      <c r="E21" s="3">
        <v>1</v>
      </c>
      <c r="F21" s="3"/>
      <c r="G21" s="3">
        <v>4</v>
      </c>
      <c r="H21" s="3">
        <v>2</v>
      </c>
      <c r="I21" s="3">
        <v>3</v>
      </c>
      <c r="J21" s="3"/>
      <c r="K21" s="3"/>
      <c r="L21" s="3"/>
      <c r="M21" s="3">
        <v>3</v>
      </c>
      <c r="N21" s="17" t="s">
        <v>2045</v>
      </c>
      <c r="O21" s="17" t="s">
        <v>2046</v>
      </c>
      <c r="P21" s="17"/>
      <c r="Q21" s="17"/>
      <c r="R21" s="17"/>
      <c r="S21" s="19"/>
      <c r="T21" s="19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>
        <v>2</v>
      </c>
      <c r="AJ21" s="17"/>
      <c r="AK21" s="17"/>
      <c r="AL21" s="17"/>
      <c r="AM21" s="17"/>
      <c r="AN21" s="17"/>
      <c r="AO21" s="19"/>
      <c r="AP21" s="19"/>
    </row>
    <row r="22" ht="56" spans="1:42">
      <c r="A22" s="4">
        <v>30021</v>
      </c>
      <c r="B22" s="3" t="s">
        <v>2047</v>
      </c>
      <c r="C22" s="3">
        <v>2</v>
      </c>
      <c r="D22" s="3">
        <v>3</v>
      </c>
      <c r="E22" s="3">
        <v>1</v>
      </c>
      <c r="F22" s="3"/>
      <c r="G22" s="3">
        <v>3</v>
      </c>
      <c r="H22" s="3">
        <v>4</v>
      </c>
      <c r="I22" s="3">
        <v>3</v>
      </c>
      <c r="J22" s="3"/>
      <c r="K22" s="3"/>
      <c r="L22" s="3"/>
      <c r="M22" s="3">
        <v>3</v>
      </c>
      <c r="N22" s="17" t="s">
        <v>2048</v>
      </c>
      <c r="O22" s="17" t="s">
        <v>2049</v>
      </c>
      <c r="P22" s="17"/>
      <c r="Q22" s="17"/>
      <c r="R22" s="17"/>
      <c r="S22" s="19"/>
      <c r="T22" s="19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 t="s">
        <v>2050</v>
      </c>
      <c r="AG22" s="17"/>
      <c r="AH22" s="17"/>
      <c r="AI22" s="17">
        <v>2</v>
      </c>
      <c r="AJ22" s="17"/>
      <c r="AK22" s="17"/>
      <c r="AL22" s="17"/>
      <c r="AM22" s="17"/>
      <c r="AN22" s="17"/>
      <c r="AO22" s="19"/>
      <c r="AP22" s="19"/>
    </row>
    <row r="23" ht="56" spans="1:40">
      <c r="A23" s="5">
        <v>30022</v>
      </c>
      <c r="B23" s="2" t="s">
        <v>2051</v>
      </c>
      <c r="C23" s="2">
        <v>2</v>
      </c>
      <c r="D23" s="2">
        <v>3</v>
      </c>
      <c r="E23" s="2">
        <v>1</v>
      </c>
      <c r="F23" s="2"/>
      <c r="G23" s="2">
        <v>9</v>
      </c>
      <c r="H23" s="2">
        <v>4</v>
      </c>
      <c r="I23" s="2">
        <v>3</v>
      </c>
      <c r="J23" s="2"/>
      <c r="K23" s="2"/>
      <c r="L23" s="2"/>
      <c r="M23" s="2">
        <v>3</v>
      </c>
      <c r="N23" s="18" t="s">
        <v>542</v>
      </c>
      <c r="O23" s="14" t="s">
        <v>2049</v>
      </c>
      <c r="P23" s="14"/>
      <c r="Q23" s="14"/>
      <c r="R23" s="14"/>
      <c r="S23" s="13"/>
      <c r="T23" s="13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 t="s">
        <v>2052</v>
      </c>
      <c r="AG23" s="14"/>
      <c r="AH23" s="14"/>
      <c r="AI23" s="14">
        <v>2</v>
      </c>
      <c r="AJ23" s="14"/>
      <c r="AK23" s="14"/>
      <c r="AL23" s="14"/>
      <c r="AM23" s="14"/>
      <c r="AN23" s="14"/>
    </row>
    <row r="24" ht="56" spans="1:40">
      <c r="A24" s="5">
        <v>30023</v>
      </c>
      <c r="B24" s="2" t="s">
        <v>2053</v>
      </c>
      <c r="C24" s="2">
        <v>2</v>
      </c>
      <c r="D24" s="2">
        <v>3</v>
      </c>
      <c r="E24" s="2">
        <v>1</v>
      </c>
      <c r="F24" s="2"/>
      <c r="G24" s="2">
        <v>3</v>
      </c>
      <c r="H24" s="2">
        <v>4</v>
      </c>
      <c r="I24" s="2">
        <v>3</v>
      </c>
      <c r="J24" s="2"/>
      <c r="K24" s="2"/>
      <c r="L24" s="2"/>
      <c r="M24" s="2">
        <v>3</v>
      </c>
      <c r="N24" s="12" t="s">
        <v>2054</v>
      </c>
      <c r="O24" s="14" t="s">
        <v>2049</v>
      </c>
      <c r="P24" s="14"/>
      <c r="Q24" s="14"/>
      <c r="R24" s="14"/>
      <c r="S24" s="13"/>
      <c r="T24" s="13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 t="s">
        <v>2055</v>
      </c>
      <c r="AG24" s="14"/>
      <c r="AH24" s="14"/>
      <c r="AI24" s="14">
        <v>2</v>
      </c>
      <c r="AJ24" s="14"/>
      <c r="AK24" s="14"/>
      <c r="AL24" s="14"/>
      <c r="AM24" s="14"/>
      <c r="AN24" s="14"/>
    </row>
    <row r="25" spans="1:40">
      <c r="A25" s="2">
        <v>30024</v>
      </c>
      <c r="B25" s="2" t="s">
        <v>2056</v>
      </c>
      <c r="C25" s="2">
        <v>2</v>
      </c>
      <c r="D25" s="2">
        <v>3</v>
      </c>
      <c r="E25" s="2">
        <v>1</v>
      </c>
      <c r="F25" s="2"/>
      <c r="G25" s="2">
        <v>9</v>
      </c>
      <c r="H25" s="2">
        <v>3</v>
      </c>
      <c r="I25" s="2">
        <v>3</v>
      </c>
      <c r="J25" s="2"/>
      <c r="K25" s="2"/>
      <c r="L25" s="2"/>
      <c r="M25" s="2">
        <v>3</v>
      </c>
      <c r="N25" s="18" t="s">
        <v>2057</v>
      </c>
      <c r="O25" s="14" t="s">
        <v>1967</v>
      </c>
      <c r="P25" s="14"/>
      <c r="Q25" s="14"/>
      <c r="R25" s="14"/>
      <c r="S25" s="13"/>
      <c r="T25" s="13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 t="s">
        <v>2058</v>
      </c>
      <c r="AG25" s="14"/>
      <c r="AH25" s="14"/>
      <c r="AI25" s="14">
        <v>2</v>
      </c>
      <c r="AJ25" s="14"/>
      <c r="AK25" s="14"/>
      <c r="AL25" s="14"/>
      <c r="AM25" s="14"/>
      <c r="AN25" s="14"/>
    </row>
    <row r="26" spans="1:40">
      <c r="A26" s="2">
        <v>30025</v>
      </c>
      <c r="B26" s="2" t="s">
        <v>2059</v>
      </c>
      <c r="C26" s="2">
        <v>2</v>
      </c>
      <c r="D26" s="2">
        <v>3</v>
      </c>
      <c r="E26" s="2">
        <v>1</v>
      </c>
      <c r="F26" s="2"/>
      <c r="G26" s="2">
        <v>9</v>
      </c>
      <c r="H26" s="2">
        <v>3</v>
      </c>
      <c r="I26" s="2">
        <v>3</v>
      </c>
      <c r="J26" s="2"/>
      <c r="K26" s="2"/>
      <c r="L26" s="2"/>
      <c r="M26" s="2">
        <v>3</v>
      </c>
      <c r="N26" s="12" t="s">
        <v>2060</v>
      </c>
      <c r="O26" s="14" t="s">
        <v>1967</v>
      </c>
      <c r="P26" s="14"/>
      <c r="Q26" s="14"/>
      <c r="R26" s="14"/>
      <c r="S26" s="13"/>
      <c r="T26" s="13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 t="s">
        <v>2061</v>
      </c>
      <c r="AG26" s="14"/>
      <c r="AH26" s="14"/>
      <c r="AI26" s="14">
        <v>2</v>
      </c>
      <c r="AJ26" s="14"/>
      <c r="AK26" s="14"/>
      <c r="AL26" s="14"/>
      <c r="AM26" s="14"/>
      <c r="AN26" s="14"/>
    </row>
    <row r="27" spans="1:42">
      <c r="A27" s="3">
        <v>30026</v>
      </c>
      <c r="B27" s="3" t="s">
        <v>2062</v>
      </c>
      <c r="C27" s="3">
        <v>2</v>
      </c>
      <c r="D27" s="3">
        <v>3</v>
      </c>
      <c r="E27" s="3">
        <v>1</v>
      </c>
      <c r="F27" s="3"/>
      <c r="G27" s="3">
        <v>9</v>
      </c>
      <c r="H27" s="3">
        <v>4</v>
      </c>
      <c r="I27" s="3">
        <v>3</v>
      </c>
      <c r="J27" s="3"/>
      <c r="K27" s="3"/>
      <c r="L27" s="3"/>
      <c r="M27" s="3">
        <v>3</v>
      </c>
      <c r="N27" s="19" t="s">
        <v>2063</v>
      </c>
      <c r="O27" s="17" t="s">
        <v>1967</v>
      </c>
      <c r="P27" s="17"/>
      <c r="Q27" s="17"/>
      <c r="R27" s="17"/>
      <c r="S27" s="19"/>
      <c r="T27" s="19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 t="s">
        <v>2064</v>
      </c>
      <c r="AG27" s="17"/>
      <c r="AH27" s="17"/>
      <c r="AI27" s="17">
        <v>2</v>
      </c>
      <c r="AJ27" s="17"/>
      <c r="AK27" s="17"/>
      <c r="AL27" s="17"/>
      <c r="AM27" s="17"/>
      <c r="AN27" s="17"/>
      <c r="AO27" s="19"/>
      <c r="AP27" s="19"/>
    </row>
    <row r="28" ht="28" spans="1:40">
      <c r="A28" s="2">
        <v>30027</v>
      </c>
      <c r="B28" s="2" t="s">
        <v>2065</v>
      </c>
      <c r="C28" s="2">
        <v>2</v>
      </c>
      <c r="D28" s="2">
        <v>3</v>
      </c>
      <c r="E28" s="2">
        <v>1</v>
      </c>
      <c r="F28" s="2"/>
      <c r="G28" s="2">
        <v>2</v>
      </c>
      <c r="H28" s="2">
        <v>3</v>
      </c>
      <c r="I28" s="2">
        <v>3</v>
      </c>
      <c r="J28" s="2"/>
      <c r="K28" s="2"/>
      <c r="L28" s="2"/>
      <c r="M28" s="2">
        <v>3</v>
      </c>
      <c r="N28" s="12" t="s">
        <v>2066</v>
      </c>
      <c r="O28" s="14" t="s">
        <v>1967</v>
      </c>
      <c r="P28" s="14"/>
      <c r="Q28" s="14"/>
      <c r="R28" s="14"/>
      <c r="S28" s="13"/>
      <c r="T28" s="13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 t="s">
        <v>2067</v>
      </c>
      <c r="AG28" s="14"/>
      <c r="AH28" s="14"/>
      <c r="AI28" s="14">
        <v>2</v>
      </c>
      <c r="AJ28" s="14"/>
      <c r="AK28" s="14"/>
      <c r="AL28" s="14"/>
      <c r="AM28" s="14"/>
      <c r="AN28" s="14"/>
    </row>
    <row r="29" ht="28" spans="1:40">
      <c r="A29" s="2">
        <v>30028</v>
      </c>
      <c r="B29" s="2" t="s">
        <v>2068</v>
      </c>
      <c r="C29" s="2">
        <v>2</v>
      </c>
      <c r="D29" s="2">
        <v>3</v>
      </c>
      <c r="E29" s="2">
        <v>1</v>
      </c>
      <c r="F29" s="2"/>
      <c r="G29" s="2">
        <v>4</v>
      </c>
      <c r="H29" s="2">
        <v>2</v>
      </c>
      <c r="I29" s="2">
        <v>3</v>
      </c>
      <c r="J29" s="2"/>
      <c r="K29" s="2"/>
      <c r="L29" s="2"/>
      <c r="M29" s="2">
        <v>3</v>
      </c>
      <c r="N29" s="18" t="s">
        <v>2069</v>
      </c>
      <c r="O29" s="14" t="s">
        <v>2070</v>
      </c>
      <c r="P29" s="13"/>
      <c r="Q29" s="13"/>
      <c r="R29" s="13"/>
      <c r="S29" s="13"/>
      <c r="T29" s="13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 t="s">
        <v>2071</v>
      </c>
      <c r="AG29" s="14"/>
      <c r="AH29" s="14"/>
      <c r="AI29" s="14">
        <v>2</v>
      </c>
      <c r="AJ29" s="14"/>
      <c r="AK29" s="14"/>
      <c r="AL29" s="14"/>
      <c r="AM29" s="14"/>
      <c r="AN29" s="14"/>
    </row>
    <row r="30" spans="1:40">
      <c r="A30" s="2">
        <v>30029</v>
      </c>
      <c r="B30" s="2" t="s">
        <v>2072</v>
      </c>
      <c r="C30" s="2">
        <v>2</v>
      </c>
      <c r="D30" s="2">
        <v>3</v>
      </c>
      <c r="E30" s="2">
        <v>1</v>
      </c>
      <c r="F30" s="2"/>
      <c r="G30" s="2">
        <v>4</v>
      </c>
      <c r="H30" s="2">
        <v>2</v>
      </c>
      <c r="I30" s="2">
        <v>3</v>
      </c>
      <c r="J30" s="2"/>
      <c r="K30" s="2"/>
      <c r="L30" s="2"/>
      <c r="M30" s="2">
        <v>3</v>
      </c>
      <c r="N30" s="20" t="s">
        <v>2073</v>
      </c>
      <c r="O30" s="14" t="s">
        <v>1967</v>
      </c>
      <c r="P30" s="14"/>
      <c r="Q30" s="14"/>
      <c r="R30" s="14"/>
      <c r="S30" s="13"/>
      <c r="T30" s="13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 t="s">
        <v>2074</v>
      </c>
      <c r="AG30" s="14"/>
      <c r="AH30" s="14"/>
      <c r="AI30" s="14">
        <v>2</v>
      </c>
      <c r="AJ30" s="14"/>
      <c r="AK30" s="14"/>
      <c r="AL30" s="14"/>
      <c r="AM30" s="14"/>
      <c r="AN30" s="14"/>
    </row>
    <row r="31" spans="1:40">
      <c r="A31" s="2">
        <v>30030</v>
      </c>
      <c r="B31" s="2" t="s">
        <v>2075</v>
      </c>
      <c r="C31" s="2">
        <v>2</v>
      </c>
      <c r="D31" s="2">
        <v>3</v>
      </c>
      <c r="E31" s="2">
        <v>1</v>
      </c>
      <c r="F31" s="2"/>
      <c r="G31" s="2">
        <v>4</v>
      </c>
      <c r="H31" s="2">
        <v>2</v>
      </c>
      <c r="I31" s="2">
        <v>3</v>
      </c>
      <c r="J31" s="2"/>
      <c r="K31" s="2"/>
      <c r="L31" s="2"/>
      <c r="M31" s="2">
        <v>3</v>
      </c>
      <c r="N31" s="20" t="s">
        <v>2076</v>
      </c>
      <c r="O31" s="14" t="s">
        <v>1967</v>
      </c>
      <c r="P31" s="14"/>
      <c r="Q31" s="14"/>
      <c r="R31" s="14"/>
      <c r="S31" s="13"/>
      <c r="T31" s="13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 t="s">
        <v>2077</v>
      </c>
      <c r="AG31" s="14"/>
      <c r="AH31" s="14"/>
      <c r="AI31" s="14">
        <v>2</v>
      </c>
      <c r="AJ31" s="14"/>
      <c r="AK31" s="14"/>
      <c r="AL31" s="14"/>
      <c r="AM31" s="14"/>
      <c r="AN31" s="14"/>
    </row>
    <row r="32" ht="28" spans="1:40">
      <c r="A32" s="2">
        <v>30031</v>
      </c>
      <c r="B32" s="2" t="s">
        <v>2078</v>
      </c>
      <c r="C32" s="2">
        <v>2</v>
      </c>
      <c r="D32" s="2">
        <v>3</v>
      </c>
      <c r="E32" s="2">
        <v>1</v>
      </c>
      <c r="F32" s="2"/>
      <c r="G32" s="2">
        <v>4</v>
      </c>
      <c r="H32" s="2">
        <v>2</v>
      </c>
      <c r="I32" s="2">
        <v>3</v>
      </c>
      <c r="J32" s="2"/>
      <c r="K32" s="2"/>
      <c r="L32" s="2"/>
      <c r="M32" s="2">
        <v>3</v>
      </c>
      <c r="N32" s="20" t="s">
        <v>2079</v>
      </c>
      <c r="O32" s="14" t="s">
        <v>2080</v>
      </c>
      <c r="P32" s="13"/>
      <c r="Q32" s="13"/>
      <c r="R32" s="13"/>
      <c r="S32" s="13"/>
      <c r="T32" s="13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 t="s">
        <v>2081</v>
      </c>
      <c r="AG32" s="14"/>
      <c r="AH32" s="14"/>
      <c r="AI32" s="14">
        <v>2</v>
      </c>
      <c r="AJ32" s="14"/>
      <c r="AK32" s="14"/>
      <c r="AL32" s="14"/>
      <c r="AM32" s="14"/>
      <c r="AN32" s="14"/>
    </row>
    <row r="33" ht="28" spans="1:40">
      <c r="A33" s="2">
        <v>30032</v>
      </c>
      <c r="B33" s="2" t="s">
        <v>2082</v>
      </c>
      <c r="C33" s="2">
        <v>2</v>
      </c>
      <c r="D33" s="2">
        <v>3</v>
      </c>
      <c r="E33" s="2">
        <v>1</v>
      </c>
      <c r="F33" s="2"/>
      <c r="G33" s="2">
        <v>4</v>
      </c>
      <c r="H33" s="2">
        <v>2</v>
      </c>
      <c r="I33" s="2">
        <v>3</v>
      </c>
      <c r="J33" s="2"/>
      <c r="K33" s="2"/>
      <c r="L33" s="2"/>
      <c r="M33" s="2">
        <v>3</v>
      </c>
      <c r="N33" s="20" t="s">
        <v>2083</v>
      </c>
      <c r="O33" s="14" t="s">
        <v>2080</v>
      </c>
      <c r="P33" s="14"/>
      <c r="Q33" s="14"/>
      <c r="R33" s="14"/>
      <c r="S33" s="13"/>
      <c r="T33" s="13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 t="s">
        <v>2084</v>
      </c>
      <c r="AG33" s="14"/>
      <c r="AH33" s="14"/>
      <c r="AI33" s="14">
        <v>2</v>
      </c>
      <c r="AJ33" s="14"/>
      <c r="AK33" s="14"/>
      <c r="AL33" s="14"/>
      <c r="AM33" s="14"/>
      <c r="AN33" s="14"/>
    </row>
    <row r="34" spans="1:40">
      <c r="A34" s="2">
        <v>30033</v>
      </c>
      <c r="B34" s="2" t="s">
        <v>2085</v>
      </c>
      <c r="C34" s="2">
        <v>2</v>
      </c>
      <c r="D34" s="2">
        <v>3</v>
      </c>
      <c r="E34" s="2">
        <v>1</v>
      </c>
      <c r="F34" s="2"/>
      <c r="G34" s="2">
        <v>4</v>
      </c>
      <c r="H34" s="2">
        <v>3</v>
      </c>
      <c r="I34" s="2">
        <v>3</v>
      </c>
      <c r="J34" s="2"/>
      <c r="K34" s="2"/>
      <c r="L34" s="2"/>
      <c r="M34" s="2">
        <v>3</v>
      </c>
      <c r="N34" s="18" t="s">
        <v>2086</v>
      </c>
      <c r="O34" s="14" t="s">
        <v>1967</v>
      </c>
      <c r="P34" s="14"/>
      <c r="Q34" s="14"/>
      <c r="R34" s="14"/>
      <c r="S34" s="13"/>
      <c r="T34" s="13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 t="s">
        <v>2087</v>
      </c>
      <c r="AG34" s="14"/>
      <c r="AH34" s="14"/>
      <c r="AI34" s="14">
        <v>2</v>
      </c>
      <c r="AJ34" s="14"/>
      <c r="AK34" s="14"/>
      <c r="AL34" s="14"/>
      <c r="AM34" s="14"/>
      <c r="AN34" s="14"/>
    </row>
    <row r="35" ht="42" spans="1:40">
      <c r="A35" s="2">
        <v>30034</v>
      </c>
      <c r="B35" s="2" t="s">
        <v>2088</v>
      </c>
      <c r="C35" s="2">
        <v>2</v>
      </c>
      <c r="D35" s="2">
        <v>3</v>
      </c>
      <c r="E35" s="2">
        <v>1</v>
      </c>
      <c r="F35" s="2"/>
      <c r="G35" s="2">
        <v>4</v>
      </c>
      <c r="H35" s="2">
        <v>3</v>
      </c>
      <c r="I35" s="2">
        <v>3</v>
      </c>
      <c r="J35" s="2"/>
      <c r="K35" s="2"/>
      <c r="L35" s="2"/>
      <c r="M35" s="2">
        <v>3</v>
      </c>
      <c r="N35" s="15" t="s">
        <v>2089</v>
      </c>
      <c r="O35" s="14" t="s">
        <v>1967</v>
      </c>
      <c r="P35" s="13"/>
      <c r="Q35" s="13"/>
      <c r="R35" s="13"/>
      <c r="S35" s="13"/>
      <c r="T35" s="13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 t="s">
        <v>2090</v>
      </c>
      <c r="AG35" s="14"/>
      <c r="AH35" s="14"/>
      <c r="AI35" s="14">
        <v>2</v>
      </c>
      <c r="AJ35" s="14"/>
      <c r="AK35" s="14"/>
      <c r="AL35" s="14"/>
      <c r="AM35" s="14"/>
      <c r="AN35" s="14"/>
    </row>
    <row r="36" ht="28" spans="1:40">
      <c r="A36" s="2">
        <v>30035</v>
      </c>
      <c r="B36" s="2" t="s">
        <v>2091</v>
      </c>
      <c r="C36" s="2">
        <v>2</v>
      </c>
      <c r="D36" s="2">
        <v>3</v>
      </c>
      <c r="E36" s="2">
        <v>1</v>
      </c>
      <c r="F36" s="2"/>
      <c r="G36" s="2">
        <v>4</v>
      </c>
      <c r="H36" s="2">
        <v>4</v>
      </c>
      <c r="I36" s="2">
        <v>3</v>
      </c>
      <c r="J36" s="2"/>
      <c r="K36" s="2"/>
      <c r="L36" s="2"/>
      <c r="M36" s="2">
        <v>3</v>
      </c>
      <c r="N36" s="12" t="s">
        <v>2092</v>
      </c>
      <c r="O36" s="14" t="s">
        <v>1967</v>
      </c>
      <c r="P36" s="14"/>
      <c r="Q36" s="14"/>
      <c r="R36" s="14"/>
      <c r="S36" s="13"/>
      <c r="T36" s="13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 t="s">
        <v>2093</v>
      </c>
      <c r="AG36" s="14"/>
      <c r="AH36" s="14"/>
      <c r="AI36" s="14">
        <v>2</v>
      </c>
      <c r="AJ36" s="14"/>
      <c r="AK36" s="14"/>
      <c r="AL36" s="14"/>
      <c r="AM36" s="14"/>
      <c r="AN36" s="14"/>
    </row>
    <row r="37" spans="1:40">
      <c r="A37" s="2">
        <v>30036</v>
      </c>
      <c r="B37" s="2" t="s">
        <v>2094</v>
      </c>
      <c r="C37" s="2">
        <v>2</v>
      </c>
      <c r="D37" s="2">
        <v>3</v>
      </c>
      <c r="E37" s="2">
        <v>1</v>
      </c>
      <c r="F37" s="2"/>
      <c r="G37" s="2">
        <v>3</v>
      </c>
      <c r="H37" s="2">
        <v>2</v>
      </c>
      <c r="I37" s="2">
        <v>3</v>
      </c>
      <c r="J37" s="2"/>
      <c r="K37" s="2"/>
      <c r="L37" s="2"/>
      <c r="M37" s="2">
        <v>3</v>
      </c>
      <c r="N37" s="16" t="s">
        <v>2095</v>
      </c>
      <c r="O37" s="14" t="s">
        <v>1967</v>
      </c>
      <c r="P37" s="13"/>
      <c r="Q37" s="13"/>
      <c r="R37" s="13"/>
      <c r="S37" s="13"/>
      <c r="T37" s="13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 t="s">
        <v>2096</v>
      </c>
      <c r="AG37" s="14"/>
      <c r="AH37" s="14"/>
      <c r="AI37" s="14">
        <v>2</v>
      </c>
      <c r="AJ37" s="14"/>
      <c r="AK37" s="14"/>
      <c r="AL37" s="14"/>
      <c r="AM37" s="14"/>
      <c r="AN37" s="14"/>
    </row>
    <row r="38" spans="1:40">
      <c r="A38" s="2">
        <v>30037</v>
      </c>
      <c r="B38" s="2" t="s">
        <v>2097</v>
      </c>
      <c r="C38" s="2">
        <v>2</v>
      </c>
      <c r="D38" s="2">
        <v>3</v>
      </c>
      <c r="E38" s="2">
        <v>1</v>
      </c>
      <c r="F38" s="2"/>
      <c r="G38" s="2">
        <v>9</v>
      </c>
      <c r="H38" s="2">
        <v>3</v>
      </c>
      <c r="I38" s="2">
        <v>3</v>
      </c>
      <c r="J38" s="2"/>
      <c r="K38" s="2"/>
      <c r="L38" s="2"/>
      <c r="M38" s="2">
        <v>3</v>
      </c>
      <c r="N38" s="12" t="s">
        <v>2098</v>
      </c>
      <c r="O38" s="14" t="s">
        <v>1967</v>
      </c>
      <c r="P38" s="14"/>
      <c r="Q38" s="14"/>
      <c r="R38" s="14"/>
      <c r="S38" s="13"/>
      <c r="T38" s="13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 t="s">
        <v>2099</v>
      </c>
      <c r="AG38" s="14"/>
      <c r="AH38" s="14"/>
      <c r="AI38" s="14">
        <v>2</v>
      </c>
      <c r="AJ38" s="14"/>
      <c r="AK38" s="14"/>
      <c r="AL38" s="14"/>
      <c r="AM38" s="14"/>
      <c r="AN38" s="14"/>
    </row>
    <row r="39" spans="1:42">
      <c r="A39" s="3">
        <v>30038</v>
      </c>
      <c r="B39" s="3" t="s">
        <v>2100</v>
      </c>
      <c r="C39" s="3">
        <v>2</v>
      </c>
      <c r="D39" s="3">
        <v>3</v>
      </c>
      <c r="E39" s="3">
        <v>1</v>
      </c>
      <c r="F39" s="3"/>
      <c r="G39" s="3">
        <v>9</v>
      </c>
      <c r="H39" s="6">
        <v>4</v>
      </c>
      <c r="I39" s="3">
        <v>3</v>
      </c>
      <c r="J39" s="3"/>
      <c r="K39" s="3"/>
      <c r="L39" s="3"/>
      <c r="M39" s="3">
        <v>3</v>
      </c>
      <c r="N39" s="17" t="s">
        <v>2101</v>
      </c>
      <c r="O39" s="17" t="s">
        <v>1967</v>
      </c>
      <c r="P39" s="17"/>
      <c r="Q39" s="17"/>
      <c r="R39" s="17"/>
      <c r="S39" s="19"/>
      <c r="T39" s="19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 t="s">
        <v>2102</v>
      </c>
      <c r="AG39" s="17"/>
      <c r="AH39" s="17"/>
      <c r="AI39" s="17">
        <v>2</v>
      </c>
      <c r="AJ39" s="17"/>
      <c r="AK39" s="17"/>
      <c r="AL39" s="17"/>
      <c r="AM39" s="17"/>
      <c r="AN39" s="17"/>
      <c r="AO39" s="19"/>
      <c r="AP39" s="19"/>
    </row>
    <row r="40" ht="70" spans="1:40">
      <c r="A40" s="2">
        <v>30039</v>
      </c>
      <c r="B40" s="2" t="s">
        <v>2103</v>
      </c>
      <c r="C40" s="2">
        <v>2</v>
      </c>
      <c r="D40" s="2">
        <v>3</v>
      </c>
      <c r="E40" s="2">
        <v>1</v>
      </c>
      <c r="F40" s="2"/>
      <c r="G40" s="2">
        <v>9</v>
      </c>
      <c r="H40" s="2">
        <v>3</v>
      </c>
      <c r="I40" s="2">
        <v>3</v>
      </c>
      <c r="J40" s="2"/>
      <c r="K40" s="2"/>
      <c r="L40" s="2"/>
      <c r="M40" s="2">
        <v>3</v>
      </c>
      <c r="N40" s="16" t="s">
        <v>2104</v>
      </c>
      <c r="O40" s="16" t="s">
        <v>2105</v>
      </c>
      <c r="P40" s="14"/>
      <c r="Q40" s="14"/>
      <c r="R40" s="14"/>
      <c r="S40" s="13"/>
      <c r="T40" s="13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 t="s">
        <v>2106</v>
      </c>
      <c r="AG40" s="14"/>
      <c r="AH40" s="14"/>
      <c r="AI40" s="14">
        <v>2</v>
      </c>
      <c r="AJ40" s="14"/>
      <c r="AK40" s="14"/>
      <c r="AL40" s="14"/>
      <c r="AM40" s="14"/>
      <c r="AN40" s="14"/>
    </row>
    <row r="41" ht="56" spans="1:42">
      <c r="A41" s="4">
        <v>30040</v>
      </c>
      <c r="B41" s="6" t="s">
        <v>2107</v>
      </c>
      <c r="C41" s="3">
        <v>2</v>
      </c>
      <c r="D41" s="3">
        <v>3</v>
      </c>
      <c r="E41" s="6">
        <v>1</v>
      </c>
      <c r="F41" s="6"/>
      <c r="G41" s="3">
        <v>1</v>
      </c>
      <c r="H41" s="3">
        <v>4</v>
      </c>
      <c r="I41" s="3">
        <v>3</v>
      </c>
      <c r="J41" s="3"/>
      <c r="K41" s="3"/>
      <c r="L41" s="3"/>
      <c r="M41" s="3">
        <v>3</v>
      </c>
      <c r="N41" s="19" t="s">
        <v>2108</v>
      </c>
      <c r="O41" s="17" t="s">
        <v>2109</v>
      </c>
      <c r="P41" s="17"/>
      <c r="Q41" s="17"/>
      <c r="R41" s="17"/>
      <c r="S41" s="19"/>
      <c r="T41" s="19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 t="s">
        <v>2110</v>
      </c>
      <c r="AG41" s="17"/>
      <c r="AH41" s="17"/>
      <c r="AI41" s="17">
        <v>2</v>
      </c>
      <c r="AJ41" s="17"/>
      <c r="AK41" s="17"/>
      <c r="AL41" s="17"/>
      <c r="AM41" s="17"/>
      <c r="AN41" s="17"/>
      <c r="AO41" s="19"/>
      <c r="AP41" s="19"/>
    </row>
    <row r="42" spans="1:40">
      <c r="A42" s="2">
        <v>30041</v>
      </c>
      <c r="B42" s="7" t="s">
        <v>2111</v>
      </c>
      <c r="C42" s="7">
        <v>2</v>
      </c>
      <c r="D42" s="7">
        <v>3</v>
      </c>
      <c r="E42" s="7">
        <v>1</v>
      </c>
      <c r="F42" s="7"/>
      <c r="G42" s="2">
        <v>4</v>
      </c>
      <c r="H42" s="2">
        <v>3</v>
      </c>
      <c r="I42" s="2">
        <v>3</v>
      </c>
      <c r="J42" s="2"/>
      <c r="K42" s="2"/>
      <c r="L42" s="2"/>
      <c r="M42" s="2">
        <v>3</v>
      </c>
      <c r="N42" s="13" t="s">
        <v>2112</v>
      </c>
      <c r="O42" s="13" t="s">
        <v>1967</v>
      </c>
      <c r="P42" s="14"/>
      <c r="Q42" s="14"/>
      <c r="R42" s="14"/>
      <c r="S42" s="13"/>
      <c r="T42" s="13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 t="s">
        <v>2113</v>
      </c>
      <c r="AG42" s="14"/>
      <c r="AH42" s="14"/>
      <c r="AI42" s="14"/>
      <c r="AJ42" s="14"/>
      <c r="AK42" s="14"/>
      <c r="AL42" s="14"/>
      <c r="AM42" s="14"/>
      <c r="AN42" s="14"/>
    </row>
    <row r="43" ht="28" spans="1:40">
      <c r="A43" s="2">
        <v>30042</v>
      </c>
      <c r="B43" s="7" t="s">
        <v>2114</v>
      </c>
      <c r="C43" s="7">
        <v>2</v>
      </c>
      <c r="D43" s="7">
        <v>3</v>
      </c>
      <c r="E43" s="7">
        <v>1</v>
      </c>
      <c r="F43" s="7"/>
      <c r="G43" s="2">
        <v>3</v>
      </c>
      <c r="H43" s="2">
        <v>3</v>
      </c>
      <c r="I43" s="2">
        <v>3</v>
      </c>
      <c r="J43" s="2"/>
      <c r="K43" s="2"/>
      <c r="L43" s="2"/>
      <c r="M43" s="2">
        <v>3</v>
      </c>
      <c r="N43" s="13" t="s">
        <v>2115</v>
      </c>
      <c r="O43" s="13" t="s">
        <v>1967</v>
      </c>
      <c r="P43" s="14"/>
      <c r="Q43" s="14"/>
      <c r="R43" s="14"/>
      <c r="S43" s="13"/>
      <c r="T43" s="13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 t="s">
        <v>2116</v>
      </c>
      <c r="AG43" s="14"/>
      <c r="AH43" s="14"/>
      <c r="AI43" s="14"/>
      <c r="AJ43" s="14"/>
      <c r="AK43" s="14"/>
      <c r="AL43" s="14"/>
      <c r="AM43" s="14"/>
      <c r="AN43" s="14"/>
    </row>
    <row r="44" ht="28" spans="1:40">
      <c r="A44" s="2">
        <v>30043</v>
      </c>
      <c r="B44" s="7" t="s">
        <v>2117</v>
      </c>
      <c r="C44" s="7">
        <v>2</v>
      </c>
      <c r="D44" s="7">
        <v>3</v>
      </c>
      <c r="E44" s="7">
        <v>1</v>
      </c>
      <c r="F44" s="7"/>
      <c r="G44" s="2">
        <v>6</v>
      </c>
      <c r="H44" s="2">
        <v>3</v>
      </c>
      <c r="I44" s="2">
        <v>3</v>
      </c>
      <c r="J44" s="2"/>
      <c r="K44" s="2"/>
      <c r="L44" s="2"/>
      <c r="M44" s="2">
        <v>3</v>
      </c>
      <c r="N44" s="14" t="s">
        <v>2118</v>
      </c>
      <c r="O44" s="13" t="s">
        <v>1967</v>
      </c>
      <c r="P44" s="14"/>
      <c r="Q44" s="14"/>
      <c r="R44" s="14"/>
      <c r="S44" s="13"/>
      <c r="T44" s="13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 t="s">
        <v>2119</v>
      </c>
      <c r="AG44" s="14"/>
      <c r="AH44" s="14"/>
      <c r="AI44" s="14"/>
      <c r="AJ44" s="14"/>
      <c r="AK44" s="14"/>
      <c r="AL44" s="14"/>
      <c r="AM44" s="14"/>
      <c r="AN44" s="14"/>
    </row>
    <row r="45" spans="1:40">
      <c r="A45" s="8"/>
      <c r="B45" s="9"/>
      <c r="C45" s="9"/>
      <c r="D45" s="9"/>
      <c r="E45" s="9"/>
      <c r="F45" s="9"/>
      <c r="G45" s="9"/>
      <c r="H45" s="8"/>
      <c r="I45" s="8"/>
      <c r="J45" s="8"/>
      <c r="K45" s="8"/>
      <c r="L45" s="8"/>
      <c r="M45" s="8"/>
      <c r="P45" s="21"/>
      <c r="Q45" s="21"/>
      <c r="R45" s="21"/>
      <c r="S45" s="23"/>
      <c r="T45" s="23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</row>
    <row r="46" spans="1:40">
      <c r="A46" s="8"/>
      <c r="B46" s="9"/>
      <c r="C46" s="9"/>
      <c r="D46" s="9"/>
      <c r="E46" s="9"/>
      <c r="F46" s="9"/>
      <c r="G46" s="9"/>
      <c r="H46" s="8"/>
      <c r="I46" s="8"/>
      <c r="J46" s="8"/>
      <c r="K46" s="8"/>
      <c r="L46" s="8"/>
      <c r="M46" s="8"/>
      <c r="P46" s="21"/>
      <c r="Q46" s="21"/>
      <c r="R46" s="21"/>
      <c r="S46" s="23"/>
      <c r="T46" s="23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</row>
    <row r="47" spans="1:40">
      <c r="A47" s="8"/>
      <c r="B47" s="9"/>
      <c r="C47" s="9"/>
      <c r="D47" s="9"/>
      <c r="E47" s="9"/>
      <c r="F47" s="9"/>
      <c r="G47" s="9"/>
      <c r="H47" s="9"/>
      <c r="I47" s="9"/>
      <c r="J47" s="8"/>
      <c r="K47" s="8"/>
      <c r="L47" s="8"/>
      <c r="M47" s="8"/>
      <c r="P47" s="21"/>
      <c r="Q47" s="21"/>
      <c r="R47" s="21"/>
      <c r="S47" s="23"/>
      <c r="T47" s="23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</row>
    <row r="48" spans="1:42">
      <c r="A48" s="10"/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22" t="s">
        <v>915</v>
      </c>
      <c r="O48" s="22"/>
      <c r="P48" s="22"/>
      <c r="Q48" s="22"/>
      <c r="R48" s="22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</row>
    <row r="49" ht="28" spans="1:40">
      <c r="A49" s="8"/>
      <c r="B49" s="8"/>
      <c r="C49" s="8"/>
      <c r="D49" s="9"/>
      <c r="E49" s="9"/>
      <c r="F49" s="9"/>
      <c r="G49" s="9"/>
      <c r="H49" s="9"/>
      <c r="I49" s="9"/>
      <c r="J49" s="8"/>
      <c r="K49" s="8"/>
      <c r="L49" s="8"/>
      <c r="M49" s="8"/>
      <c r="N49" s="21" t="s">
        <v>2120</v>
      </c>
      <c r="O49" s="21" t="s">
        <v>2121</v>
      </c>
      <c r="P49" s="23"/>
      <c r="Q49" s="23"/>
      <c r="R49" s="23"/>
      <c r="S49" s="23"/>
      <c r="T49" s="23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</row>
    <row r="50" spans="1:40">
      <c r="A50" s="8"/>
      <c r="B50" s="8"/>
      <c r="C50" s="8"/>
      <c r="D50" s="8"/>
      <c r="E50" s="8"/>
      <c r="F50" s="9"/>
      <c r="G50" s="9"/>
      <c r="H50" s="9"/>
      <c r="I50" s="9"/>
      <c r="J50" s="8"/>
      <c r="K50" s="8"/>
      <c r="L50" s="8"/>
      <c r="M50" s="8"/>
      <c r="N50" s="21"/>
      <c r="O50" s="21"/>
      <c r="P50" s="23"/>
      <c r="Q50" s="23"/>
      <c r="R50" s="23"/>
      <c r="S50" s="23"/>
      <c r="T50" s="23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</row>
    <row r="51" ht="19" customHeight="1" spans="1:40">
      <c r="A51" s="8"/>
      <c r="B51" s="8"/>
      <c r="C51" s="8"/>
      <c r="D51" s="9"/>
      <c r="E51" s="9"/>
      <c r="F51" s="9"/>
      <c r="G51" s="9"/>
      <c r="H51" s="9"/>
      <c r="I51" s="9"/>
      <c r="J51" s="8"/>
      <c r="K51" s="8"/>
      <c r="L51" s="8"/>
      <c r="M51" s="8"/>
      <c r="N51" s="23" t="s">
        <v>2122</v>
      </c>
      <c r="O51" s="23" t="s">
        <v>2123</v>
      </c>
      <c r="P51" s="21"/>
      <c r="Q51" s="21"/>
      <c r="R51" s="21"/>
      <c r="S51" s="23"/>
      <c r="T51" s="23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</row>
    <row r="52" ht="19" customHeight="1" spans="1:40">
      <c r="A52" s="8"/>
      <c r="B52" s="8"/>
      <c r="C52" s="8"/>
      <c r="D52" s="9"/>
      <c r="E52" s="9"/>
      <c r="F52" s="9"/>
      <c r="G52" s="9"/>
      <c r="H52" s="9"/>
      <c r="I52" s="9"/>
      <c r="J52" s="8"/>
      <c r="K52" s="8"/>
      <c r="L52" s="8"/>
      <c r="M52" s="8"/>
      <c r="N52" s="21"/>
      <c r="O52" s="21"/>
      <c r="P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</row>
    <row r="53" ht="19" customHeight="1" spans="1:40">
      <c r="A53" s="8"/>
      <c r="B53" s="8"/>
      <c r="C53" s="8"/>
      <c r="D53" s="9"/>
      <c r="E53" s="9"/>
      <c r="F53" s="9"/>
      <c r="G53" s="9"/>
      <c r="H53" s="9"/>
      <c r="I53" s="9"/>
      <c r="J53" s="8"/>
      <c r="K53" s="8"/>
      <c r="L53" s="8"/>
      <c r="M53" s="8"/>
      <c r="N53" s="21"/>
      <c r="O53" s="21"/>
      <c r="P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</row>
    <row r="54" ht="19" customHeight="1" spans="1:40">
      <c r="A54" s="8"/>
      <c r="B54" s="8"/>
      <c r="C54" s="8"/>
      <c r="D54" s="9"/>
      <c r="E54" s="9"/>
      <c r="F54" s="9"/>
      <c r="G54" s="9"/>
      <c r="H54" s="9"/>
      <c r="I54" s="9"/>
      <c r="J54" s="8"/>
      <c r="K54" s="8"/>
      <c r="L54" s="8"/>
      <c r="M54" s="8"/>
      <c r="N54" s="21"/>
      <c r="O54" s="21"/>
      <c r="P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</row>
    <row r="55" ht="19" customHeight="1" spans="1:40">
      <c r="A55" s="8"/>
      <c r="B55" s="8"/>
      <c r="C55" s="8"/>
      <c r="D55" s="9"/>
      <c r="E55" s="9"/>
      <c r="F55" s="9"/>
      <c r="G55" s="9"/>
      <c r="H55" s="9"/>
      <c r="I55" s="9"/>
      <c r="J55" s="8"/>
      <c r="K55" s="8"/>
      <c r="L55" s="8"/>
      <c r="M55" s="8"/>
      <c r="P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</row>
    <row r="56" ht="28" spans="1:40">
      <c r="A56" s="8"/>
      <c r="B56" s="8"/>
      <c r="C56" s="8"/>
      <c r="D56" s="9"/>
      <c r="E56" s="9"/>
      <c r="F56" s="9"/>
      <c r="G56" s="9"/>
      <c r="H56" s="9"/>
      <c r="I56" s="9"/>
      <c r="J56" s="8"/>
      <c r="K56" s="8"/>
      <c r="L56" s="8"/>
      <c r="M56" s="8"/>
      <c r="N56" s="15" t="s">
        <v>2124</v>
      </c>
      <c r="O56" s="15" t="s">
        <v>2125</v>
      </c>
      <c r="P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  <row r="57" ht="42" spans="1:40">
      <c r="A57" s="8"/>
      <c r="B57" s="8"/>
      <c r="C57" s="8"/>
      <c r="D57" s="9"/>
      <c r="E57" s="9"/>
      <c r="F57" s="9"/>
      <c r="G57" s="9"/>
      <c r="H57" s="9"/>
      <c r="I57" s="9"/>
      <c r="J57" s="8"/>
      <c r="K57" s="8"/>
      <c r="L57" s="8"/>
      <c r="M57" s="8"/>
      <c r="N57" s="15" t="s">
        <v>2126</v>
      </c>
      <c r="O57" s="15" t="s">
        <v>2127</v>
      </c>
      <c r="P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</row>
    <row r="58" spans="1:40">
      <c r="A58" s="8"/>
      <c r="B58" s="8"/>
      <c r="C58" s="8"/>
      <c r="D58" s="9"/>
      <c r="E58" s="9"/>
      <c r="F58" s="9"/>
      <c r="G58" s="9"/>
      <c r="H58" s="9"/>
      <c r="I58" s="9"/>
      <c r="J58" s="8"/>
      <c r="K58" s="8"/>
      <c r="L58" s="8"/>
      <c r="M58" s="8"/>
      <c r="P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</row>
    <row r="59" spans="1:40">
      <c r="A59" s="8"/>
      <c r="B59" s="8"/>
      <c r="C59" s="8"/>
      <c r="D59" s="9"/>
      <c r="E59" s="9"/>
      <c r="F59" s="9"/>
      <c r="G59" s="9"/>
      <c r="H59" s="9"/>
      <c r="I59" s="9"/>
      <c r="J59" s="8"/>
      <c r="K59" s="8"/>
      <c r="L59" s="8"/>
      <c r="M59" s="8"/>
      <c r="P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</row>
    <row r="60" spans="1:40">
      <c r="A60" s="8"/>
      <c r="B60" s="8"/>
      <c r="C60" s="8"/>
      <c r="D60" s="9"/>
      <c r="E60" s="9"/>
      <c r="F60" s="9"/>
      <c r="G60" s="9"/>
      <c r="H60" s="9"/>
      <c r="I60" s="9"/>
      <c r="J60" s="8"/>
      <c r="K60" s="8"/>
      <c r="L60" s="8"/>
      <c r="M60" s="8"/>
      <c r="N60" s="21"/>
      <c r="O60" s="21"/>
      <c r="P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</row>
    <row r="61" ht="19" customHeight="1" spans="1:40">
      <c r="A61" s="8"/>
      <c r="B61" s="8"/>
      <c r="C61" s="8"/>
      <c r="D61" s="9"/>
      <c r="E61" s="9"/>
      <c r="F61" s="9"/>
      <c r="G61" s="9"/>
      <c r="H61" s="9"/>
      <c r="I61" s="9"/>
      <c r="J61" s="8"/>
      <c r="K61" s="8"/>
      <c r="L61" s="8"/>
      <c r="M61" s="8"/>
      <c r="N61" s="21"/>
      <c r="O61" s="21"/>
      <c r="P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</row>
    <row r="62" ht="19" customHeight="1" spans="1:40">
      <c r="A62" s="8"/>
      <c r="B62" s="8"/>
      <c r="C62" s="8"/>
      <c r="D62" s="9"/>
      <c r="E62" s="9"/>
      <c r="F62" s="9"/>
      <c r="G62" s="9"/>
      <c r="H62" s="9"/>
      <c r="I62" s="9"/>
      <c r="J62" s="8"/>
      <c r="K62" s="8"/>
      <c r="L62" s="8"/>
      <c r="M62" s="8"/>
      <c r="N62" s="21"/>
      <c r="O62" s="21"/>
      <c r="P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</row>
    <row r="63" ht="19" customHeight="1" spans="1:40">
      <c r="A63" s="8"/>
      <c r="B63" s="8"/>
      <c r="C63" s="8"/>
      <c r="D63" s="9"/>
      <c r="E63" s="9"/>
      <c r="F63" s="9"/>
      <c r="G63" s="9"/>
      <c r="H63" s="9"/>
      <c r="I63" s="9"/>
      <c r="J63" s="8"/>
      <c r="K63" s="8"/>
      <c r="L63" s="8"/>
      <c r="M63" s="8"/>
      <c r="N63" s="21"/>
      <c r="O63" s="21"/>
      <c r="P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</row>
    <row r="64" ht="19" customHeight="1" spans="1:40">
      <c r="A64" s="8"/>
      <c r="B64" s="8"/>
      <c r="C64" s="8"/>
      <c r="D64" s="9"/>
      <c r="E64" s="9"/>
      <c r="F64" s="9"/>
      <c r="G64" s="9"/>
      <c r="H64" s="9"/>
      <c r="I64" s="9"/>
      <c r="J64" s="8"/>
      <c r="K64" s="8"/>
      <c r="L64" s="8"/>
      <c r="M64" s="8"/>
      <c r="N64" s="21"/>
      <c r="O64" s="21"/>
      <c r="P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</row>
    <row r="65" ht="19" customHeight="1" spans="1:40">
      <c r="A65" s="8"/>
      <c r="B65" s="8"/>
      <c r="C65" s="8"/>
      <c r="D65" s="9"/>
      <c r="E65" s="9"/>
      <c r="F65" s="9"/>
      <c r="G65" s="9"/>
      <c r="H65" s="9"/>
      <c r="I65" s="9"/>
      <c r="J65" s="8"/>
      <c r="K65" s="8"/>
      <c r="L65" s="8"/>
      <c r="M65" s="8"/>
      <c r="N65" s="21"/>
      <c r="O65" s="21"/>
      <c r="P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</row>
    <row r="66" ht="19" customHeight="1" spans="1:40">
      <c r="A66" s="8"/>
      <c r="B66" s="8"/>
      <c r="C66" s="8"/>
      <c r="D66" s="9"/>
      <c r="E66" s="9"/>
      <c r="F66" s="9"/>
      <c r="G66" s="9"/>
      <c r="H66" s="9"/>
      <c r="I66" s="9"/>
      <c r="J66" s="8"/>
      <c r="K66" s="8"/>
      <c r="L66" s="8"/>
      <c r="M66" s="8"/>
      <c r="N66" s="21"/>
      <c r="O66" s="21"/>
      <c r="P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ht="19" customHeight="1" spans="1:40">
      <c r="A67" s="8"/>
      <c r="B67" s="8"/>
      <c r="C67" s="8"/>
      <c r="D67" s="9"/>
      <c r="E67" s="9"/>
      <c r="F67" s="9"/>
      <c r="G67" s="9"/>
      <c r="H67" s="9"/>
      <c r="I67" s="9"/>
      <c r="J67" s="8"/>
      <c r="K67" s="8"/>
      <c r="L67" s="8"/>
      <c r="M67" s="8"/>
      <c r="N67" s="21"/>
      <c r="O67" s="21"/>
      <c r="P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ht="19" customHeight="1" spans="1:40">
      <c r="A68" s="8"/>
      <c r="B68" s="8"/>
      <c r="C68" s="8"/>
      <c r="D68" s="9"/>
      <c r="E68" s="9"/>
      <c r="F68" s="9"/>
      <c r="G68" s="9"/>
      <c r="H68" s="9"/>
      <c r="I68" s="9"/>
      <c r="J68" s="8"/>
      <c r="K68" s="8"/>
      <c r="L68" s="8"/>
      <c r="M68" s="8"/>
      <c r="N68" s="21"/>
      <c r="O68" s="21"/>
      <c r="P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ht="19" customHeight="1" spans="1:40">
      <c r="A69" s="8"/>
      <c r="B69" s="8"/>
      <c r="C69" s="8"/>
      <c r="D69" s="9"/>
      <c r="E69" s="9"/>
      <c r="F69" s="9"/>
      <c r="G69" s="9"/>
      <c r="H69" s="9"/>
      <c r="I69" s="9"/>
      <c r="J69" s="8"/>
      <c r="K69" s="8"/>
      <c r="L69" s="8"/>
      <c r="M69" s="8"/>
      <c r="N69" s="21"/>
      <c r="O69" s="21"/>
      <c r="P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spans="1:40">
      <c r="A70" s="8"/>
      <c r="B70" s="8"/>
      <c r="C70" s="8"/>
      <c r="D70" s="9"/>
      <c r="E70" s="9"/>
      <c r="F70" s="9"/>
      <c r="G70" s="9"/>
      <c r="H70" s="9"/>
      <c r="I70" s="9"/>
      <c r="J70" s="8"/>
      <c r="K70" s="8"/>
      <c r="L70" s="8"/>
      <c r="M70" s="8"/>
      <c r="N70" s="21"/>
      <c r="O70" s="21"/>
      <c r="P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spans="1:40">
      <c r="A71" s="8"/>
      <c r="B71" s="8"/>
      <c r="C71" s="8"/>
      <c r="D71" s="9"/>
      <c r="E71" s="9"/>
      <c r="F71" s="9"/>
      <c r="G71" s="9"/>
      <c r="H71" s="9"/>
      <c r="I71" s="9"/>
      <c r="J71" s="8"/>
      <c r="K71" s="8"/>
      <c r="L71" s="8"/>
      <c r="M71" s="8"/>
      <c r="N71" s="23"/>
      <c r="O71" s="23"/>
      <c r="P71" s="23"/>
      <c r="Q71" s="23"/>
      <c r="R71" s="23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 spans="1:40">
      <c r="A72" s="8"/>
      <c r="B72" s="8"/>
      <c r="C72" s="8"/>
      <c r="D72" s="8"/>
      <c r="E72" s="8"/>
      <c r="F72" s="8"/>
      <c r="G72" s="8"/>
      <c r="H72" s="8"/>
      <c r="I72" s="9"/>
      <c r="J72" s="8"/>
      <c r="K72" s="8"/>
      <c r="L72" s="8"/>
      <c r="M72" s="8"/>
      <c r="N72" s="21"/>
      <c r="O72" s="23"/>
      <c r="P72" s="23"/>
      <c r="Q72" s="23"/>
      <c r="R72" s="23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</row>
    <row r="73" spans="1:40">
      <c r="A73" s="8"/>
      <c r="B73" s="8"/>
      <c r="C73" s="8"/>
      <c r="D73" s="8"/>
      <c r="E73" s="8"/>
      <c r="F73" s="8"/>
      <c r="G73" s="8"/>
      <c r="H73" s="8"/>
      <c r="I73" s="9"/>
      <c r="J73" s="8"/>
      <c r="K73" s="8"/>
      <c r="L73" s="8"/>
      <c r="M73" s="8"/>
      <c r="N73" s="23"/>
      <c r="O73" s="23"/>
      <c r="P73" s="23"/>
      <c r="Q73" s="23"/>
      <c r="R73" s="23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spans="1:40">
      <c r="A74" s="8"/>
      <c r="B74" s="8"/>
      <c r="C74" s="8"/>
      <c r="D74" s="8"/>
      <c r="E74" s="8"/>
      <c r="F74" s="8"/>
      <c r="G74" s="8"/>
      <c r="H74" s="8"/>
      <c r="I74" s="9"/>
      <c r="J74" s="8"/>
      <c r="K74" s="8"/>
      <c r="L74" s="8"/>
      <c r="M74" s="8"/>
      <c r="N74" s="21"/>
      <c r="O74" s="21"/>
      <c r="P74" s="21"/>
      <c r="Q74" s="21"/>
      <c r="R74" s="21"/>
      <c r="S74" s="23"/>
      <c r="T74" s="23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</row>
    <row r="75" spans="1:40">
      <c r="A75" s="8"/>
      <c r="B75" s="8"/>
      <c r="C75" s="8"/>
      <c r="D75" s="8"/>
      <c r="E75" s="8"/>
      <c r="F75" s="8"/>
      <c r="G75" s="8"/>
      <c r="H75" s="8"/>
      <c r="I75" s="9"/>
      <c r="J75" s="8"/>
      <c r="K75" s="8"/>
      <c r="L75" s="8"/>
      <c r="M75" s="8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spans="1:40">
      <c r="A76" s="8"/>
      <c r="B76" s="8"/>
      <c r="C76" s="8"/>
      <c r="D76" s="8"/>
      <c r="E76" s="8"/>
      <c r="F76" s="8"/>
      <c r="G76" s="8"/>
      <c r="H76" s="8"/>
      <c r="I76" s="9"/>
      <c r="J76" s="8"/>
      <c r="K76" s="8"/>
      <c r="L76" s="8"/>
      <c r="M76" s="8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</row>
    <row r="77" spans="1:40">
      <c r="A77" s="8"/>
      <c r="B77" s="8"/>
      <c r="C77" s="8"/>
      <c r="D77" s="8"/>
      <c r="E77" s="8"/>
      <c r="F77" s="8"/>
      <c r="G77" s="8"/>
      <c r="H77" s="8"/>
      <c r="I77" s="9"/>
      <c r="J77" s="8"/>
      <c r="K77" s="8"/>
      <c r="L77" s="8"/>
      <c r="M77" s="8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spans="1:40">
      <c r="A78" s="8"/>
      <c r="B78" s="8"/>
      <c r="C78" s="8"/>
      <c r="D78" s="8"/>
      <c r="E78" s="8"/>
      <c r="F78" s="8"/>
      <c r="G78" s="8"/>
      <c r="H78" s="8"/>
      <c r="I78" s="9"/>
      <c r="J78" s="8"/>
      <c r="K78" s="8"/>
      <c r="L78" s="8"/>
      <c r="M78" s="8"/>
      <c r="N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spans="1:40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spans="1:40">
      <c r="A80" s="8"/>
      <c r="B80" s="8"/>
      <c r="C80" s="8"/>
      <c r="D80" s="8"/>
      <c r="E80" s="8"/>
      <c r="F80" s="8"/>
      <c r="G80" s="8"/>
      <c r="H80" s="8"/>
      <c r="I80" s="9"/>
      <c r="J80" s="8"/>
      <c r="K80" s="8"/>
      <c r="L80" s="8"/>
      <c r="M80" s="8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</row>
    <row r="81" spans="1:40">
      <c r="A81" s="8"/>
      <c r="B81" s="8"/>
      <c r="C81" s="8"/>
      <c r="D81" s="8"/>
      <c r="E81" s="8"/>
      <c r="F81" s="8"/>
      <c r="G81" s="8"/>
      <c r="H81" s="8"/>
      <c r="I81" s="9"/>
      <c r="J81" s="8"/>
      <c r="K81" s="8"/>
      <c r="L81" s="8"/>
      <c r="M81" s="8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spans="1:40">
      <c r="A82" s="8"/>
      <c r="B82" s="8"/>
      <c r="C82" s="8"/>
      <c r="D82" s="8"/>
      <c r="E82" s="8"/>
      <c r="F82" s="8"/>
      <c r="G82" s="8"/>
      <c r="H82" s="8"/>
      <c r="I82" s="9"/>
      <c r="J82" s="8"/>
      <c r="K82" s="8"/>
      <c r="L82" s="8"/>
      <c r="M82" s="8"/>
      <c r="N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spans="1:40">
      <c r="A83" s="8"/>
      <c r="B83" s="8"/>
      <c r="C83" s="8"/>
      <c r="D83" s="8"/>
      <c r="E83" s="8"/>
      <c r="F83" s="8"/>
      <c r="G83" s="8"/>
      <c r="H83" s="8"/>
      <c r="I83" s="9"/>
      <c r="J83" s="8"/>
      <c r="K83" s="8"/>
      <c r="L83" s="8"/>
      <c r="M83" s="8"/>
      <c r="N83" s="21"/>
      <c r="O83" s="21"/>
      <c r="P83" s="21"/>
      <c r="Q83" s="21"/>
      <c r="R83" s="21"/>
      <c r="S83" s="21"/>
      <c r="T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spans="1:40">
      <c r="A84" s="8"/>
      <c r="B84" s="8"/>
      <c r="C84" s="8"/>
      <c r="D84" s="8"/>
      <c r="E84" s="8"/>
      <c r="F84" s="8"/>
      <c r="G84" s="8"/>
      <c r="H84" s="8"/>
      <c r="I84" s="9"/>
      <c r="J84" s="8"/>
      <c r="K84" s="8"/>
      <c r="L84" s="8"/>
      <c r="M84" s="8"/>
      <c r="N84" s="25"/>
      <c r="O84" s="21"/>
      <c r="P84" s="21"/>
      <c r="Q84" s="21"/>
      <c r="R84" s="21"/>
      <c r="S84" s="21"/>
      <c r="T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spans="1:40">
      <c r="A85" s="8"/>
      <c r="B85" s="8"/>
      <c r="C85" s="8"/>
      <c r="D85" s="8"/>
      <c r="E85" s="8"/>
      <c r="F85" s="8"/>
      <c r="G85" s="8"/>
      <c r="H85" s="8"/>
      <c r="I85" s="9"/>
      <c r="J85" s="9"/>
      <c r="K85" s="9"/>
      <c r="L85" s="9"/>
      <c r="M85" s="9"/>
      <c r="N85" s="21"/>
      <c r="O85" s="21"/>
      <c r="P85" s="21"/>
      <c r="Q85" s="21"/>
      <c r="R85" s="21"/>
      <c r="S85" s="21"/>
      <c r="T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spans="1:40">
      <c r="A86" s="8"/>
      <c r="B86" s="8"/>
      <c r="C86" s="8"/>
      <c r="D86" s="8"/>
      <c r="E86" s="8"/>
      <c r="F86" s="8"/>
      <c r="G86" s="8"/>
      <c r="H86" s="8"/>
      <c r="I86" s="9"/>
      <c r="J86" s="8"/>
      <c r="K86" s="8"/>
      <c r="L86" s="8"/>
      <c r="M86" s="8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spans="1:40">
      <c r="A87" s="8"/>
      <c r="B87" s="8"/>
      <c r="C87" s="8"/>
      <c r="D87" s="8"/>
      <c r="E87" s="8"/>
      <c r="F87" s="8"/>
      <c r="G87" s="8"/>
      <c r="H87" s="8"/>
      <c r="I87" s="9"/>
      <c r="J87" s="8"/>
      <c r="K87" s="8"/>
      <c r="L87" s="8"/>
      <c r="M87" s="8"/>
      <c r="N87" s="26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spans="1:40">
      <c r="A88" s="8"/>
      <c r="B88" s="8"/>
      <c r="C88" s="8"/>
      <c r="D88" s="8"/>
      <c r="E88" s="8"/>
      <c r="F88" s="8"/>
      <c r="G88" s="8"/>
      <c r="H88" s="8"/>
      <c r="I88" s="9"/>
      <c r="J88" s="8"/>
      <c r="K88" s="8"/>
      <c r="L88" s="8"/>
      <c r="M88" s="8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 spans="1:40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 spans="1:40">
      <c r="A90" s="8"/>
      <c r="B90" s="8"/>
      <c r="C90" s="8"/>
      <c r="D90" s="8"/>
      <c r="E90" s="8"/>
      <c r="F90" s="8"/>
      <c r="G90" s="8"/>
      <c r="H90" s="8"/>
      <c r="I90" s="9"/>
      <c r="J90" s="8"/>
      <c r="K90" s="8"/>
      <c r="L90" s="8"/>
      <c r="M90" s="8"/>
      <c r="N90" s="21"/>
      <c r="O90" s="21"/>
      <c r="P90" s="21"/>
      <c r="Q90" s="21"/>
      <c r="R90" s="21"/>
      <c r="S90" s="21"/>
      <c r="T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 spans="1:40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21"/>
      <c r="O91" s="21"/>
      <c r="P91" s="21"/>
      <c r="Q91" s="21"/>
      <c r="R91" s="21"/>
      <c r="S91" s="21"/>
      <c r="T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 spans="1:40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21"/>
      <c r="O92" s="21"/>
      <c r="P92" s="21"/>
      <c r="Q92" s="21"/>
      <c r="R92" s="21"/>
      <c r="S92" s="21"/>
      <c r="T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  <row r="93" spans="1:40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21"/>
      <c r="O93" s="21"/>
      <c r="P93" s="21"/>
      <c r="Q93" s="21"/>
      <c r="R93" s="21"/>
      <c r="S93" s="21"/>
      <c r="T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spans="1:40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21"/>
      <c r="O94" s="21"/>
      <c r="P94" s="21"/>
      <c r="Q94" s="21"/>
      <c r="R94" s="21"/>
      <c r="S94" s="21"/>
      <c r="T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</row>
    <row r="95" spans="1:40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21"/>
      <c r="O95" s="21"/>
      <c r="P95" s="21"/>
      <c r="Q95" s="21"/>
      <c r="R95" s="21"/>
      <c r="S95" s="21"/>
      <c r="T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spans="1:40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spans="1:40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  <row r="98" spans="1:40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</row>
    <row r="99" spans="1:40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</row>
    <row r="100" spans="1:4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</row>
    <row r="101" spans="1:40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</row>
    <row r="102" spans="1:40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</row>
    <row r="103" spans="1:40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</row>
    <row r="104" spans="1:40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</row>
    <row r="105" spans="1:40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</row>
    <row r="106" spans="1:40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</row>
    <row r="107" spans="1:40">
      <c r="A107" s="8"/>
      <c r="B107" s="8"/>
      <c r="C107" s="8"/>
      <c r="D107" s="8"/>
      <c r="E107" s="8"/>
      <c r="F107" s="8"/>
      <c r="G107" s="8"/>
      <c r="H107" s="8"/>
      <c r="I107" s="9"/>
      <c r="J107" s="8"/>
      <c r="K107" s="8"/>
      <c r="L107" s="8"/>
      <c r="M107" s="8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</row>
    <row r="108" spans="1:40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</row>
    <row r="109" spans="1:40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</row>
    <row r="110" spans="1:4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spans="1:40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</row>
    <row r="112" spans="1:40">
      <c r="A112" s="8"/>
      <c r="B112" s="8"/>
      <c r="C112" s="8"/>
      <c r="D112" s="8"/>
      <c r="E112" s="8"/>
      <c r="F112" s="8"/>
      <c r="G112" s="8"/>
      <c r="H112" s="8"/>
      <c r="I112" s="9"/>
      <c r="J112" s="8"/>
      <c r="K112" s="8"/>
      <c r="L112" s="8"/>
      <c r="M112" s="8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</row>
    <row r="113" spans="1:40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</row>
    <row r="114" spans="1:40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spans="1:40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</row>
    <row r="116" spans="1:40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</row>
    <row r="117" spans="1:40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spans="1:40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spans="1:40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</row>
    <row r="120" spans="1:4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</row>
    <row r="121" spans="1:40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</row>
    <row r="122" spans="1:40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spans="1:40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</row>
    <row r="124" spans="1:40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</row>
    <row r="125" spans="1:40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</row>
    <row r="126" spans="1:40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</row>
    <row r="127" spans="1:40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</row>
    <row r="128" spans="1:40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</row>
    <row r="129" spans="1:40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</row>
    <row r="130" spans="1:4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</row>
    <row r="131" spans="1:40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</row>
    <row r="132" spans="1:40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</row>
    <row r="133" spans="1:40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</row>
    <row r="134" spans="1:40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</row>
    <row r="135" spans="1:40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</row>
    <row r="136" spans="1:40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</row>
    <row r="137" spans="1:40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</row>
    <row r="138" spans="1:40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</row>
    <row r="139" spans="1:40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</row>
    <row r="140" spans="1: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</row>
    <row r="141" spans="1:40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</row>
    <row r="142" spans="1:40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</row>
    <row r="143" spans="1:40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</row>
    <row r="144" spans="1:40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</row>
    <row r="145" spans="1:40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</row>
    <row r="146" spans="1:40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</row>
    <row r="147" spans="1:40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</row>
    <row r="148" spans="1:40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</row>
    <row r="149" spans="1:40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</row>
    <row r="150" spans="1:4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</row>
    <row r="151" spans="1:40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</row>
    <row r="152" spans="1:40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</row>
    <row r="153" spans="1:40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</row>
    <row r="154" spans="1:40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</row>
    <row r="155" spans="1:40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</row>
    <row r="156" spans="1:40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</row>
    <row r="157" spans="1:40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</row>
    <row r="158" spans="1:40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</row>
    <row r="159" spans="1:40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</row>
    <row r="160" spans="1:4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</row>
    <row r="161" spans="1:40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</row>
    <row r="162" spans="1:40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</row>
    <row r="163" spans="1:40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</row>
    <row r="164" spans="1:40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</row>
    <row r="165" spans="1:40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</row>
    <row r="166" spans="1:40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</row>
    <row r="167" spans="1:40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</row>
    <row r="168" spans="1:40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</row>
    <row r="169" spans="1:40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</row>
    <row r="172" spans="1:40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</row>
    <row r="173" spans="1:40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</row>
    <row r="174" spans="1:40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</row>
    <row r="175" spans="1:40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</row>
    <row r="176" spans="1:40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</row>
    <row r="177" spans="1:40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</row>
    <row r="178" spans="1:40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</row>
    <row r="179" spans="1:40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</row>
    <row r="180" spans="1:4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</row>
    <row r="181" spans="1:40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</row>
    <row r="182" spans="1:40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</row>
    <row r="183" spans="1:40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</row>
    <row r="184" spans="1:40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</row>
    <row r="185" spans="1:40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</row>
    <row r="186" spans="1:40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</row>
    <row r="187" spans="1:40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</row>
    <row r="188" spans="1:40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</row>
    <row r="189" spans="1:40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</row>
    <row r="190" spans="1:4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</row>
    <row r="191" spans="1:40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</row>
    <row r="192" spans="1:40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</row>
    <row r="193" spans="1:40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</row>
    <row r="194" spans="1:40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</row>
    <row r="195" spans="1:40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</row>
    <row r="196" spans="1:40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</row>
    <row r="197" spans="1:40">
      <c r="A197" s="8"/>
      <c r="B197" s="8"/>
      <c r="C197" s="8"/>
      <c r="D197" s="8"/>
      <c r="E197" s="8"/>
      <c r="F197" s="8"/>
      <c r="G197" s="8"/>
      <c r="H197" s="8"/>
      <c r="I197" s="9"/>
      <c r="J197" s="8"/>
      <c r="K197" s="8"/>
      <c r="L197" s="8"/>
      <c r="M197" s="8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</row>
    <row r="198" spans="1:40">
      <c r="A198" s="8"/>
      <c r="B198" s="8"/>
      <c r="C198" s="8"/>
      <c r="D198" s="8"/>
      <c r="E198" s="8"/>
      <c r="F198" s="8"/>
      <c r="G198" s="8"/>
      <c r="H198" s="8"/>
      <c r="I198" s="9"/>
      <c r="J198" s="8"/>
      <c r="K198" s="8"/>
      <c r="L198" s="8"/>
      <c r="M198" s="8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</row>
    <row r="199" spans="1:40">
      <c r="A199" s="8"/>
      <c r="B199" s="8"/>
      <c r="C199" s="8"/>
      <c r="D199" s="8"/>
      <c r="E199" s="8"/>
      <c r="F199" s="8"/>
      <c r="G199" s="8"/>
      <c r="H199" s="8"/>
      <c r="I199" s="9"/>
      <c r="J199" s="8"/>
      <c r="K199" s="8"/>
      <c r="L199" s="8"/>
      <c r="M199" s="8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</row>
    <row r="200" spans="1:40">
      <c r="A200" s="8"/>
      <c r="B200" s="8"/>
      <c r="C200" s="8"/>
      <c r="D200" s="8"/>
      <c r="E200" s="8"/>
      <c r="F200" s="8"/>
      <c r="G200" s="8"/>
      <c r="H200" s="8"/>
      <c r="I200" s="9"/>
      <c r="J200" s="8"/>
      <c r="K200" s="8"/>
      <c r="L200" s="8"/>
      <c r="M200" s="8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</row>
    <row r="201" spans="1:40">
      <c r="A201" s="8"/>
      <c r="B201" s="8"/>
      <c r="C201" s="8"/>
      <c r="D201" s="8"/>
      <c r="E201" s="8"/>
      <c r="F201" s="8"/>
      <c r="G201" s="8"/>
      <c r="H201" s="8"/>
      <c r="I201" s="9"/>
      <c r="J201" s="8"/>
      <c r="K201" s="8"/>
      <c r="L201" s="8"/>
      <c r="M201" s="8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</row>
    <row r="202" spans="1:40">
      <c r="A202" s="8"/>
      <c r="B202" s="8"/>
      <c r="C202" s="8"/>
      <c r="D202" s="8"/>
      <c r="E202" s="8"/>
      <c r="F202" s="8"/>
      <c r="G202" s="8"/>
      <c r="H202" s="8"/>
      <c r="I202" s="9"/>
      <c r="J202" s="8"/>
      <c r="K202" s="8"/>
      <c r="L202" s="8"/>
      <c r="M202" s="8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</row>
    <row r="203" spans="1:40">
      <c r="A203" s="8"/>
      <c r="B203" s="8"/>
      <c r="C203" s="8"/>
      <c r="D203" s="8"/>
      <c r="E203" s="8"/>
      <c r="F203" s="8"/>
      <c r="G203" s="8"/>
      <c r="H203" s="8"/>
      <c r="I203" s="9"/>
      <c r="J203" s="8"/>
      <c r="K203" s="8"/>
      <c r="L203" s="8"/>
      <c r="M203" s="8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</row>
    <row r="204" spans="1:40">
      <c r="A204" s="8"/>
      <c r="B204" s="8"/>
      <c r="C204" s="8"/>
      <c r="D204" s="8"/>
      <c r="E204" s="8"/>
      <c r="F204" s="8"/>
      <c r="G204" s="8"/>
      <c r="H204" s="8"/>
      <c r="I204" s="9"/>
      <c r="J204" s="8"/>
      <c r="K204" s="8"/>
      <c r="L204" s="8"/>
      <c r="M204" s="8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</row>
    <row r="205" spans="1:40">
      <c r="A205" s="8"/>
      <c r="B205" s="8"/>
      <c r="C205" s="8"/>
      <c r="D205" s="8"/>
      <c r="E205" s="8"/>
      <c r="F205" s="8"/>
      <c r="G205" s="8"/>
      <c r="H205" s="8"/>
      <c r="I205" s="9"/>
      <c r="J205" s="8"/>
      <c r="K205" s="8"/>
      <c r="L205" s="8"/>
      <c r="M205" s="8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</row>
    <row r="206" spans="1:40">
      <c r="A206" s="8"/>
      <c r="B206" s="8"/>
      <c r="C206" s="8"/>
      <c r="D206" s="8"/>
      <c r="E206" s="8"/>
      <c r="F206" s="8"/>
      <c r="G206" s="8"/>
      <c r="H206" s="8"/>
      <c r="I206" s="9"/>
      <c r="J206" s="8"/>
      <c r="K206" s="8"/>
      <c r="L206" s="8"/>
      <c r="M206" s="8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</row>
    <row r="207" spans="1:40">
      <c r="A207" s="8"/>
      <c r="B207" s="8"/>
      <c r="C207" s="8"/>
      <c r="D207" s="8"/>
      <c r="E207" s="8"/>
      <c r="F207" s="8"/>
      <c r="G207" s="8"/>
      <c r="H207" s="8"/>
      <c r="I207" s="9"/>
      <c r="J207" s="8"/>
      <c r="K207" s="8"/>
      <c r="L207" s="8"/>
      <c r="M207" s="8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</row>
    <row r="208" spans="1:40">
      <c r="A208" s="8"/>
      <c r="B208" s="8"/>
      <c r="C208" s="8"/>
      <c r="D208" s="8"/>
      <c r="E208" s="8"/>
      <c r="F208" s="8"/>
      <c r="G208" s="8"/>
      <c r="H208" s="8"/>
      <c r="I208" s="9"/>
      <c r="J208" s="8"/>
      <c r="K208" s="8"/>
      <c r="L208" s="8"/>
      <c r="M208" s="8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</row>
    <row r="209" spans="1:40">
      <c r="A209" s="8"/>
      <c r="B209" s="8"/>
      <c r="C209" s="8"/>
      <c r="D209" s="8"/>
      <c r="E209" s="8"/>
      <c r="F209" s="8"/>
      <c r="G209" s="8"/>
      <c r="H209" s="8"/>
      <c r="I209" s="9"/>
      <c r="J209" s="8"/>
      <c r="K209" s="8"/>
      <c r="L209" s="8"/>
      <c r="M209" s="8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</row>
    <row r="210" spans="1:40">
      <c r="A210" s="8"/>
      <c r="B210" s="8"/>
      <c r="C210" s="8"/>
      <c r="D210" s="8"/>
      <c r="E210" s="8"/>
      <c r="F210" s="8"/>
      <c r="G210" s="8"/>
      <c r="H210" s="8"/>
      <c r="I210" s="9"/>
      <c r="J210" s="8"/>
      <c r="K210" s="8"/>
      <c r="L210" s="8"/>
      <c r="M210" s="8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</row>
    <row r="211" spans="1:40">
      <c r="A211" s="8"/>
      <c r="B211" s="8"/>
      <c r="C211" s="8"/>
      <c r="D211" s="8"/>
      <c r="E211" s="8"/>
      <c r="F211" s="8"/>
      <c r="G211" s="8"/>
      <c r="H211" s="8"/>
      <c r="I211" s="9"/>
      <c r="J211" s="8"/>
      <c r="K211" s="8"/>
      <c r="L211" s="8"/>
      <c r="M211" s="8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</row>
    <row r="212" spans="1:40">
      <c r="A212" s="8"/>
      <c r="B212" s="8"/>
      <c r="C212" s="8"/>
      <c r="D212" s="8"/>
      <c r="E212" s="8"/>
      <c r="F212" s="8"/>
      <c r="G212" s="8"/>
      <c r="H212" s="8"/>
      <c r="I212" s="9"/>
      <c r="J212" s="8"/>
      <c r="K212" s="8"/>
      <c r="L212" s="8"/>
      <c r="M212" s="8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</row>
    <row r="213" spans="1:40">
      <c r="A213" s="8"/>
      <c r="B213" s="8"/>
      <c r="C213" s="8"/>
      <c r="D213" s="8"/>
      <c r="E213" s="8"/>
      <c r="F213" s="8"/>
      <c r="G213" s="8"/>
      <c r="H213" s="8"/>
      <c r="I213" s="9"/>
      <c r="J213" s="8"/>
      <c r="K213" s="8"/>
      <c r="L213" s="8"/>
      <c r="M213" s="8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</row>
    <row r="214" spans="1:40">
      <c r="A214" s="8"/>
      <c r="B214" s="8"/>
      <c r="C214" s="8"/>
      <c r="D214" s="8"/>
      <c r="E214" s="8"/>
      <c r="F214" s="8"/>
      <c r="G214" s="8"/>
      <c r="H214" s="8"/>
      <c r="I214" s="9"/>
      <c r="J214" s="8"/>
      <c r="K214" s="8"/>
      <c r="L214" s="8"/>
      <c r="M214" s="8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</row>
    <row r="215" spans="1:40">
      <c r="A215" s="8"/>
      <c r="B215" s="8"/>
      <c r="C215" s="8"/>
      <c r="D215" s="8"/>
      <c r="E215" s="8"/>
      <c r="F215" s="8"/>
      <c r="G215" s="8"/>
      <c r="H215" s="8"/>
      <c r="I215" s="9"/>
      <c r="J215" s="8"/>
      <c r="K215" s="8"/>
      <c r="L215" s="8"/>
      <c r="M215" s="8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</row>
    <row r="216" spans="1:40">
      <c r="A216" s="8"/>
      <c r="B216" s="8"/>
      <c r="C216" s="8"/>
      <c r="D216" s="8"/>
      <c r="E216" s="8"/>
      <c r="F216" s="8"/>
      <c r="G216" s="8"/>
      <c r="H216" s="8"/>
      <c r="I216" s="9"/>
      <c r="J216" s="8"/>
      <c r="K216" s="8"/>
      <c r="L216" s="8"/>
      <c r="M216" s="8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</row>
    <row r="217" spans="1:40">
      <c r="A217" s="8"/>
      <c r="B217" s="8"/>
      <c r="C217" s="8"/>
      <c r="D217" s="8"/>
      <c r="E217" s="8"/>
      <c r="F217" s="8"/>
      <c r="G217" s="8"/>
      <c r="H217" s="8"/>
      <c r="I217" s="9"/>
      <c r="J217" s="8"/>
      <c r="K217" s="8"/>
      <c r="L217" s="8"/>
      <c r="M217" s="8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</row>
    <row r="218" spans="1:40">
      <c r="A218" s="8"/>
      <c r="B218" s="8"/>
      <c r="C218" s="8"/>
      <c r="D218" s="8"/>
      <c r="E218" s="8"/>
      <c r="F218" s="8"/>
      <c r="G218" s="8"/>
      <c r="H218" s="8"/>
      <c r="I218" s="9"/>
      <c r="J218" s="8"/>
      <c r="K218" s="8"/>
      <c r="L218" s="8"/>
      <c r="M218" s="8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</row>
    <row r="219" spans="1:40">
      <c r="A219" s="8"/>
      <c r="B219" s="8"/>
      <c r="C219" s="8"/>
      <c r="D219" s="8"/>
      <c r="E219" s="8"/>
      <c r="F219" s="8"/>
      <c r="G219" s="8"/>
      <c r="H219" s="8"/>
      <c r="I219" s="9"/>
      <c r="J219" s="8"/>
      <c r="K219" s="8"/>
      <c r="L219" s="8"/>
      <c r="M219" s="8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</row>
    <row r="220" spans="1:40">
      <c r="A220" s="8"/>
      <c r="B220" s="8"/>
      <c r="C220" s="8"/>
      <c r="D220" s="8"/>
      <c r="E220" s="8"/>
      <c r="F220" s="8"/>
      <c r="G220" s="8"/>
      <c r="H220" s="8"/>
      <c r="I220" s="9"/>
      <c r="J220" s="8"/>
      <c r="K220" s="8"/>
      <c r="L220" s="8"/>
      <c r="M220" s="8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</row>
    <row r="221" spans="1:40">
      <c r="A221" s="8"/>
      <c r="B221" s="8"/>
      <c r="C221" s="8"/>
      <c r="D221" s="8"/>
      <c r="E221" s="8"/>
      <c r="F221" s="8"/>
      <c r="G221" s="8"/>
      <c r="H221" s="8"/>
      <c r="I221" s="9"/>
      <c r="J221" s="8"/>
      <c r="K221" s="8"/>
      <c r="L221" s="8"/>
      <c r="M221" s="8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</row>
  </sheetData>
  <mergeCells count="1">
    <mergeCell ref="U1:W1"/>
  </mergeCells>
  <pageMargins left="0.75" right="0.75" top="1" bottom="1" header="0.5" footer="0.5"/>
  <headerFooter/>
  <legacy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特性表</vt:lpstr>
      <vt:lpstr>check_info</vt:lpstr>
      <vt:lpstr>HUDBUFF表</vt:lpstr>
      <vt:lpstr>单位卡分表</vt:lpstr>
      <vt:lpstr>技能卡分表</vt:lpstr>
      <vt:lpstr>组件分表</vt:lpstr>
      <vt:lpstr>特性表检索</vt:lpstr>
      <vt:lpstr>英雄卡分表</vt:lpstr>
      <vt:lpstr>场景物件表及数值</vt:lpstr>
      <vt:lpstr>机制总表（参考）</vt:lpstr>
      <vt:lpstr>AI阵容搭配规划</vt:lpstr>
      <vt:lpstr>新手卡规划</vt:lpstr>
      <vt:lpstr>卡牌数值表</vt:lpstr>
      <vt:lpstr>英雄数值表</vt:lpstr>
      <vt:lpstr>组件ID生成表</vt:lpstr>
      <vt:lpstr>CardConfig映射表</vt:lpstr>
      <vt:lpstr>FeatureConfig映射表</vt:lpstr>
      <vt:lpstr>TreasureConfig映射表</vt:lpstr>
      <vt:lpstr>HeroConfig映射表</vt:lpstr>
      <vt:lpstr>ArkPartConfig映射表</vt:lpstr>
      <vt:lpstr>永久加成分表（废弃）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。。。。。。</cp:lastModifiedBy>
  <dcterms:created xsi:type="dcterms:W3CDTF">2025-04-17T10:53:38Z</dcterms:created>
  <dcterms:modified xsi:type="dcterms:W3CDTF">2025-04-17T11:09:30Z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A1DADE2848622DF6006E00682E796570_42</vt:lpwstr>
  </property>
  <property fmtid="{D5CDD505-2E9C-101B-9397-08002B2CF9AE}" pid="3" name="KSOProductBuildVer">
    <vt:lpwstr>2052-7.2.2.8955</vt:lpwstr>
  </property>
</Properties>
</file>