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omain\DAWIT TEAM\_xffff_\file\Logistics\Aug_2024\Fiber\"/>
    </mc:Choice>
  </mc:AlternateContent>
  <bookViews>
    <workbookView xWindow="0" yWindow="0" windowWidth="2160" windowHeight="1185" firstSheet="1" activeTab="2"/>
  </bookViews>
  <sheets>
    <sheet name="NIPPLES" sheetId="5" state="hidden" r:id="rId1"/>
    <sheet name="ALL TOTAL SUM 1" sheetId="1" r:id="rId2"/>
    <sheet name="PER DAY STATUS" sheetId="2" r:id="rId3"/>
    <sheet name="NEW STATUS FOR 3 MONTH OUT" sheetId="4" state="hidden" r:id="rId4"/>
    <sheet name="Sheet2" sheetId="6" state="hidden" r:id="rId5"/>
    <sheet name="Sheet3" sheetId="7" state="hidden" r:id="rId6"/>
  </sheets>
  <calcPr calcId="152511"/>
</workbook>
</file>

<file path=xl/calcChain.xml><?xml version="1.0" encoding="utf-8"?>
<calcChain xmlns="http://schemas.openxmlformats.org/spreadsheetml/2006/main">
  <c r="F13" i="2" l="1"/>
  <c r="F11" i="2"/>
  <c r="F8" i="2"/>
  <c r="F5" i="2"/>
  <c r="F4" i="2"/>
  <c r="F34" i="1" l="1"/>
  <c r="F33" i="1"/>
  <c r="F32" i="1"/>
  <c r="E34" i="1" l="1"/>
  <c r="E33" i="1"/>
  <c r="E32" i="1"/>
  <c r="K10" i="7" l="1"/>
  <c r="L24" i="1" l="1"/>
  <c r="L22" i="1"/>
  <c r="L23" i="1"/>
  <c r="L25" i="1"/>
  <c r="L21" i="1"/>
  <c r="L19" i="1"/>
  <c r="L20" i="1"/>
  <c r="L18" i="1"/>
  <c r="L17" i="1"/>
  <c r="L16" i="1"/>
  <c r="L14" i="1"/>
  <c r="L15" i="1"/>
  <c r="L11" i="1"/>
  <c r="E9" i="2" s="1"/>
  <c r="K9" i="2" s="1"/>
  <c r="L12" i="1"/>
  <c r="L13" i="1"/>
  <c r="L8" i="1"/>
  <c r="L9" i="1"/>
  <c r="L10" i="1"/>
  <c r="L6" i="1"/>
  <c r="L7" i="1"/>
  <c r="L5" i="1"/>
  <c r="L4" i="1"/>
  <c r="E4" i="2" l="1"/>
  <c r="F5" i="4"/>
  <c r="F4" i="4"/>
  <c r="O4" i="2" l="1"/>
  <c r="K4" i="2"/>
  <c r="L37" i="1"/>
  <c r="L36" i="1"/>
  <c r="E4" i="4" l="1"/>
  <c r="E21" i="2" l="1"/>
  <c r="K21" i="2" s="1"/>
  <c r="O21" i="2" l="1"/>
  <c r="I21" i="2"/>
  <c r="M21" i="2" s="1"/>
  <c r="H21" i="2"/>
  <c r="L21" i="2" s="1"/>
  <c r="P21" i="2" l="1"/>
  <c r="Q21" i="2"/>
  <c r="E8" i="2"/>
  <c r="K8" i="2" s="1"/>
  <c r="E14" i="2"/>
  <c r="I14" i="2" s="1"/>
  <c r="L26" i="1"/>
  <c r="L27" i="1"/>
  <c r="L28" i="1"/>
  <c r="L29" i="1"/>
  <c r="L30" i="1"/>
  <c r="L31" i="1"/>
  <c r="L35" i="1" l="1"/>
  <c r="L34" i="1"/>
  <c r="I8" i="2" l="1"/>
  <c r="M8" i="2" s="1"/>
  <c r="Q8" i="2" l="1"/>
  <c r="H4" i="2"/>
  <c r="L4" i="2" s="1"/>
  <c r="I4" i="2"/>
  <c r="M4" i="2" s="1"/>
  <c r="G4" i="4"/>
  <c r="Q4" i="2" l="1"/>
  <c r="P4" i="2"/>
  <c r="L32" i="1"/>
  <c r="L33" i="1"/>
  <c r="K21" i="7" l="1"/>
  <c r="K22" i="7"/>
  <c r="K23" i="7"/>
  <c r="K24" i="7"/>
  <c r="K11" i="7"/>
  <c r="K12" i="7"/>
  <c r="K13" i="7"/>
  <c r="K14" i="7"/>
  <c r="K15" i="7"/>
  <c r="K16" i="7"/>
  <c r="K17" i="7"/>
  <c r="K19" i="7"/>
  <c r="H20" i="7"/>
  <c r="H18" i="7"/>
  <c r="F8" i="7"/>
  <c r="E6" i="7"/>
  <c r="E4" i="7"/>
  <c r="K18" i="7" l="1"/>
  <c r="K20" i="7"/>
  <c r="D18" i="7" l="1"/>
  <c r="L18" i="7" s="1"/>
  <c r="D17" i="7"/>
  <c r="D16" i="7"/>
  <c r="G16" i="7" l="1"/>
  <c r="J16" i="7" s="1"/>
  <c r="L16" i="7"/>
  <c r="I16" i="7"/>
  <c r="G17" i="7"/>
  <c r="J17" i="7" s="1"/>
  <c r="L17" i="7"/>
  <c r="I17" i="7"/>
  <c r="E15" i="2"/>
  <c r="K15" i="2" s="1"/>
  <c r="G18" i="7"/>
  <c r="J18" i="7" s="1"/>
  <c r="I18" i="7"/>
  <c r="E6" i="6"/>
  <c r="E5" i="6"/>
  <c r="I15" i="2" l="1"/>
  <c r="M15" i="2" s="1"/>
  <c r="H15" i="2"/>
  <c r="L15" i="2" s="1"/>
  <c r="K6" i="6"/>
  <c r="E13" i="6"/>
  <c r="K5" i="6"/>
  <c r="E12" i="6"/>
  <c r="H5" i="6"/>
  <c r="J5" i="6" s="1"/>
  <c r="H6" i="6"/>
  <c r="J6" i="6" s="1"/>
  <c r="E7" i="5"/>
  <c r="I7" i="5" s="1"/>
  <c r="L7" i="5" s="1"/>
  <c r="E8" i="5"/>
  <c r="I8" i="5" s="1"/>
  <c r="L8" i="5" s="1"/>
  <c r="G5" i="5"/>
  <c r="P15" i="2" l="1"/>
  <c r="Q15" i="2"/>
  <c r="H8" i="5"/>
  <c r="K8" i="5" s="1"/>
  <c r="H7" i="5"/>
  <c r="K7" i="5" s="1"/>
  <c r="K13" i="6"/>
  <c r="H13" i="6"/>
  <c r="J13" i="6" s="1"/>
  <c r="K12" i="6"/>
  <c r="H12" i="6"/>
  <c r="J12" i="6" s="1"/>
  <c r="D6" i="7" l="1"/>
  <c r="I6" i="7" s="1"/>
  <c r="E5" i="4"/>
  <c r="G6" i="7" l="1"/>
  <c r="J6" i="7" s="1"/>
  <c r="D4" i="7" l="1"/>
  <c r="I4" i="7" s="1"/>
  <c r="P4" i="4"/>
  <c r="G4" i="7" l="1"/>
  <c r="J4" i="7" s="1"/>
  <c r="D19" i="7"/>
  <c r="D20" i="7"/>
  <c r="G20" i="7" l="1"/>
  <c r="J20" i="7" s="1"/>
  <c r="I20" i="7"/>
  <c r="L20" i="7"/>
  <c r="I19" i="7"/>
  <c r="G19" i="7"/>
  <c r="J19" i="7" s="1"/>
  <c r="L19" i="7"/>
  <c r="E27" i="4" l="1"/>
  <c r="I27" i="4" s="1"/>
  <c r="L27" i="4" s="1"/>
  <c r="H27" i="4" l="1"/>
  <c r="K27" i="4"/>
  <c r="D15" i="7"/>
  <c r="D14" i="7"/>
  <c r="G14" i="7" l="1"/>
  <c r="L14" i="7"/>
  <c r="G15" i="7"/>
  <c r="L15" i="7"/>
  <c r="E14" i="4"/>
  <c r="E13" i="2"/>
  <c r="E13" i="4"/>
  <c r="K13" i="4" s="1"/>
  <c r="E16" i="4"/>
  <c r="I13" i="2" l="1"/>
  <c r="O13" i="2"/>
  <c r="H13" i="2"/>
  <c r="K16" i="4"/>
  <c r="I16" i="4"/>
  <c r="H13" i="4"/>
  <c r="L13" i="4" s="1"/>
  <c r="I13" i="4"/>
  <c r="H14" i="4"/>
  <c r="I14" i="4"/>
  <c r="H16" i="4"/>
  <c r="L16" i="4" s="1"/>
  <c r="P13" i="2" l="1"/>
  <c r="Q13" i="2"/>
  <c r="N17" i="2"/>
  <c r="E16" i="2"/>
  <c r="K16" i="2" s="1"/>
  <c r="H14" i="2"/>
  <c r="D33" i="7"/>
  <c r="D10" i="7"/>
  <c r="L10" i="7" s="1"/>
  <c r="N19" i="2"/>
  <c r="D22" i="7"/>
  <c r="D23" i="7"/>
  <c r="D24" i="7"/>
  <c r="D25" i="7"/>
  <c r="D26" i="7"/>
  <c r="D27" i="7"/>
  <c r="D11" i="7"/>
  <c r="D12" i="7"/>
  <c r="D13" i="7"/>
  <c r="H16" i="2" l="1"/>
  <c r="L16" i="2" s="1"/>
  <c r="I16" i="2"/>
  <c r="M16" i="2" s="1"/>
  <c r="D7" i="7"/>
  <c r="G7" i="7" s="1"/>
  <c r="J7" i="7" s="1"/>
  <c r="D9" i="7"/>
  <c r="G9" i="7" s="1"/>
  <c r="J9" i="7" s="1"/>
  <c r="O8" i="2"/>
  <c r="O16" i="2"/>
  <c r="I22" i="7"/>
  <c r="L22" i="7"/>
  <c r="G22" i="7"/>
  <c r="J22" i="7" s="1"/>
  <c r="G13" i="7"/>
  <c r="L13" i="7"/>
  <c r="E28" i="2"/>
  <c r="K28" i="2" s="1"/>
  <c r="D28" i="7"/>
  <c r="I10" i="7"/>
  <c r="G10" i="7"/>
  <c r="J10" i="7" s="1"/>
  <c r="E20" i="2"/>
  <c r="K20" i="2" s="1"/>
  <c r="D21" i="7"/>
  <c r="G12" i="7"/>
  <c r="L12" i="7"/>
  <c r="G27" i="7"/>
  <c r="J27" i="7" s="1"/>
  <c r="I27" i="7"/>
  <c r="D8" i="7"/>
  <c r="E5" i="5"/>
  <c r="G26" i="7"/>
  <c r="J26" i="7" s="1"/>
  <c r="I26" i="7"/>
  <c r="I33" i="7"/>
  <c r="G33" i="7"/>
  <c r="J33" i="7" s="1"/>
  <c r="E31" i="2"/>
  <c r="K31" i="2" s="1"/>
  <c r="D32" i="7"/>
  <c r="G11" i="7"/>
  <c r="L11" i="7"/>
  <c r="G25" i="7"/>
  <c r="J25" i="7" s="1"/>
  <c r="I25" i="7"/>
  <c r="E30" i="2"/>
  <c r="K30" i="2" s="1"/>
  <c r="D31" i="7"/>
  <c r="G24" i="7"/>
  <c r="J24" i="7" s="1"/>
  <c r="I24" i="7"/>
  <c r="L24" i="7"/>
  <c r="D5" i="7"/>
  <c r="G5" i="7" s="1"/>
  <c r="D29" i="7"/>
  <c r="G29" i="7" s="1"/>
  <c r="E33" i="2"/>
  <c r="K33" i="2" s="1"/>
  <c r="D34" i="7"/>
  <c r="G23" i="7"/>
  <c r="J23" i="7" s="1"/>
  <c r="I23" i="7"/>
  <c r="L23" i="7"/>
  <c r="E22" i="4"/>
  <c r="H22" i="4" s="1"/>
  <c r="E6" i="4"/>
  <c r="H6" i="4" s="1"/>
  <c r="L6" i="4" s="1"/>
  <c r="E25" i="4"/>
  <c r="K25" i="4" s="1"/>
  <c r="E26" i="4"/>
  <c r="E27" i="2"/>
  <c r="K27" i="2" s="1"/>
  <c r="E22" i="2"/>
  <c r="K22" i="2" s="1"/>
  <c r="E20" i="4"/>
  <c r="E9" i="4"/>
  <c r="E7" i="2"/>
  <c r="K7" i="2" s="1"/>
  <c r="E7" i="4"/>
  <c r="E26" i="2"/>
  <c r="K26" i="2" s="1"/>
  <c r="E24" i="4"/>
  <c r="E6" i="2"/>
  <c r="K6" i="2" s="1"/>
  <c r="E25" i="2"/>
  <c r="K25" i="2" s="1"/>
  <c r="E23" i="4"/>
  <c r="E5" i="2"/>
  <c r="K5" i="2" s="1"/>
  <c r="E10" i="2"/>
  <c r="I10" i="2" s="1"/>
  <c r="Q10" i="2" s="1"/>
  <c r="E10" i="4"/>
  <c r="E23" i="2"/>
  <c r="K23" i="2" s="1"/>
  <c r="E21" i="4"/>
  <c r="E8" i="4"/>
  <c r="E11" i="2"/>
  <c r="K11" i="2" s="1"/>
  <c r="E11" i="4"/>
  <c r="K11" i="4" s="1"/>
  <c r="E19" i="2"/>
  <c r="K19" i="2" s="1"/>
  <c r="E19" i="4"/>
  <c r="I19" i="4" s="1"/>
  <c r="E18" i="2"/>
  <c r="K18" i="2" s="1"/>
  <c r="E18" i="4"/>
  <c r="I18" i="4" s="1"/>
  <c r="E17" i="2"/>
  <c r="K17" i="2" s="1"/>
  <c r="E17" i="4"/>
  <c r="I17" i="4" s="1"/>
  <c r="O15" i="2"/>
  <c r="E15" i="4"/>
  <c r="I15" i="4" s="1"/>
  <c r="E24" i="2"/>
  <c r="K24" i="2" s="1"/>
  <c r="E32" i="2"/>
  <c r="K32" i="2" s="1"/>
  <c r="E12" i="2"/>
  <c r="E12" i="4"/>
  <c r="I24" i="2" l="1"/>
  <c r="M24" i="2" s="1"/>
  <c r="I31" i="2"/>
  <c r="M31" i="2" s="1"/>
  <c r="I28" i="2"/>
  <c r="M28" i="2" s="1"/>
  <c r="I18" i="2"/>
  <c r="M18" i="2" s="1"/>
  <c r="I19" i="2"/>
  <c r="M19" i="2" s="1"/>
  <c r="I22" i="2"/>
  <c r="M22" i="2" s="1"/>
  <c r="I17" i="2"/>
  <c r="M17" i="2" s="1"/>
  <c r="I27" i="2"/>
  <c r="M27" i="2" s="1"/>
  <c r="I30" i="2"/>
  <c r="M30" i="2" s="1"/>
  <c r="Q16" i="2"/>
  <c r="I26" i="2"/>
  <c r="M26" i="2" s="1"/>
  <c r="I33" i="2"/>
  <c r="M33" i="2" s="1"/>
  <c r="P16" i="2"/>
  <c r="I25" i="2"/>
  <c r="M25" i="2" s="1"/>
  <c r="I32" i="2"/>
  <c r="M32" i="2" s="1"/>
  <c r="I23" i="2"/>
  <c r="M23" i="2" s="1"/>
  <c r="I6" i="2"/>
  <c r="M6" i="2" s="1"/>
  <c r="I5" i="2"/>
  <c r="M5" i="2" s="1"/>
  <c r="O20" i="2"/>
  <c r="I20" i="2"/>
  <c r="M20" i="2" s="1"/>
  <c r="H12" i="2"/>
  <c r="I12" i="2"/>
  <c r="O7" i="2"/>
  <c r="I7" i="2"/>
  <c r="M7" i="2" s="1"/>
  <c r="O9" i="2"/>
  <c r="I9" i="2"/>
  <c r="M9" i="2" s="1"/>
  <c r="H11" i="2"/>
  <c r="L11" i="2" s="1"/>
  <c r="I11" i="2"/>
  <c r="M11" i="2" s="1"/>
  <c r="O5" i="2"/>
  <c r="H5" i="2"/>
  <c r="L5" i="2" s="1"/>
  <c r="H20" i="2"/>
  <c r="L20" i="2" s="1"/>
  <c r="I7" i="7"/>
  <c r="I9" i="7"/>
  <c r="H10" i="2"/>
  <c r="P10" i="2" s="1"/>
  <c r="O10" i="2"/>
  <c r="O24" i="2"/>
  <c r="H24" i="2"/>
  <c r="L24" i="2" s="1"/>
  <c r="H19" i="2"/>
  <c r="L19" i="2" s="1"/>
  <c r="H9" i="2"/>
  <c r="L9" i="2" s="1"/>
  <c r="O25" i="2"/>
  <c r="H25" i="2"/>
  <c r="L25" i="2" s="1"/>
  <c r="O6" i="2"/>
  <c r="H6" i="2"/>
  <c r="L6" i="2" s="1"/>
  <c r="O22" i="2"/>
  <c r="H22" i="2"/>
  <c r="L22" i="2" s="1"/>
  <c r="O17" i="2"/>
  <c r="H17" i="2"/>
  <c r="L17" i="2" s="1"/>
  <c r="O27" i="2"/>
  <c r="H27" i="2"/>
  <c r="L27" i="2" s="1"/>
  <c r="H23" i="2"/>
  <c r="L23" i="2" s="1"/>
  <c r="H26" i="2"/>
  <c r="L26" i="2" s="1"/>
  <c r="O31" i="2"/>
  <c r="H31" i="2"/>
  <c r="L31" i="2" s="1"/>
  <c r="O18" i="2"/>
  <c r="H18" i="2"/>
  <c r="L18" i="2" s="1"/>
  <c r="O30" i="2"/>
  <c r="H30" i="2"/>
  <c r="L30" i="2" s="1"/>
  <c r="O28" i="2"/>
  <c r="H28" i="2"/>
  <c r="L28" i="2" s="1"/>
  <c r="H8" i="2"/>
  <c r="L8" i="2" s="1"/>
  <c r="H32" i="2"/>
  <c r="L32" i="2" s="1"/>
  <c r="H7" i="2"/>
  <c r="L7" i="2" s="1"/>
  <c r="O33" i="2"/>
  <c r="H33" i="2"/>
  <c r="L33" i="2" s="1"/>
  <c r="O11" i="2"/>
  <c r="I26" i="4"/>
  <c r="L26" i="4" s="1"/>
  <c r="K26" i="4"/>
  <c r="I32" i="7"/>
  <c r="G32" i="7"/>
  <c r="J32" i="7" s="1"/>
  <c r="G21" i="7"/>
  <c r="L21" i="7"/>
  <c r="G28" i="7"/>
  <c r="J28" i="7" s="1"/>
  <c r="I28" i="7"/>
  <c r="E29" i="2"/>
  <c r="K29" i="2" s="1"/>
  <c r="D30" i="7"/>
  <c r="H5" i="5"/>
  <c r="L5" i="5" s="1"/>
  <c r="I31" i="7"/>
  <c r="G31" i="7"/>
  <c r="J31" i="7" s="1"/>
  <c r="I34" i="7"/>
  <c r="G34" i="7"/>
  <c r="J34" i="7" s="1"/>
  <c r="I8" i="7"/>
  <c r="G8" i="7"/>
  <c r="J8" i="7" s="1"/>
  <c r="I22" i="4"/>
  <c r="L22" i="4" s="1"/>
  <c r="H25" i="4"/>
  <c r="L25" i="4" s="1"/>
  <c r="I25" i="4"/>
  <c r="I6" i="4"/>
  <c r="K6" i="4"/>
  <c r="O23" i="2"/>
  <c r="O19" i="2"/>
  <c r="O26" i="2"/>
  <c r="H23" i="4"/>
  <c r="L23" i="4" s="1"/>
  <c r="I23" i="4"/>
  <c r="K23" i="4"/>
  <c r="H11" i="4"/>
  <c r="L11" i="4" s="1"/>
  <c r="I11" i="4"/>
  <c r="K9" i="4"/>
  <c r="I9" i="4"/>
  <c r="H9" i="4"/>
  <c r="L9" i="4" s="1"/>
  <c r="K8" i="4"/>
  <c r="I8" i="4"/>
  <c r="H8" i="4"/>
  <c r="L8" i="4" s="1"/>
  <c r="K24" i="4"/>
  <c r="I24" i="4"/>
  <c r="H24" i="4"/>
  <c r="L24" i="4" s="1"/>
  <c r="H12" i="4"/>
  <c r="I12" i="4"/>
  <c r="H21" i="4"/>
  <c r="L21" i="4" s="1"/>
  <c r="I21" i="4"/>
  <c r="K21" i="4"/>
  <c r="K7" i="4"/>
  <c r="I7" i="4"/>
  <c r="H7" i="4"/>
  <c r="L7" i="4" s="1"/>
  <c r="K5" i="4"/>
  <c r="I5" i="4"/>
  <c r="H5" i="4"/>
  <c r="L5" i="4" s="1"/>
  <c r="K20" i="4"/>
  <c r="I20" i="4"/>
  <c r="H20" i="4"/>
  <c r="L20" i="4" s="1"/>
  <c r="H10" i="4"/>
  <c r="I10" i="4"/>
  <c r="H4" i="4"/>
  <c r="K4" i="4" s="1"/>
  <c r="I4" i="4"/>
  <c r="L4" i="4" s="1"/>
  <c r="K19" i="4"/>
  <c r="H19" i="4"/>
  <c r="L19" i="4" s="1"/>
  <c r="H18" i="4"/>
  <c r="L18" i="4" s="1"/>
  <c r="K18" i="4"/>
  <c r="K17" i="4"/>
  <c r="H17" i="4"/>
  <c r="L17" i="4" s="1"/>
  <c r="K15" i="4"/>
  <c r="H15" i="4"/>
  <c r="L15" i="4" s="1"/>
  <c r="K22" i="4"/>
  <c r="H26" i="4"/>
  <c r="O32" i="2"/>
  <c r="P31" i="2" l="1"/>
  <c r="P22" i="2"/>
  <c r="P24" i="2"/>
  <c r="Q33" i="2"/>
  <c r="Q27" i="2"/>
  <c r="Q18" i="2"/>
  <c r="Q20" i="2"/>
  <c r="P28" i="2"/>
  <c r="P26" i="2"/>
  <c r="Q26" i="2"/>
  <c r="Q17" i="2"/>
  <c r="Q28" i="2"/>
  <c r="I29" i="2"/>
  <c r="M29" i="2" s="1"/>
  <c r="P30" i="2"/>
  <c r="P27" i="2"/>
  <c r="Q22" i="2"/>
  <c r="Q31" i="2"/>
  <c r="P33" i="2"/>
  <c r="P20" i="2"/>
  <c r="Q30" i="2"/>
  <c r="Q19" i="2"/>
  <c r="Q24" i="2"/>
  <c r="P25" i="2"/>
  <c r="Q25" i="2"/>
  <c r="P32" i="2"/>
  <c r="Q32" i="2"/>
  <c r="P23" i="2"/>
  <c r="Q23" i="2"/>
  <c r="P11" i="2"/>
  <c r="Q11" i="2"/>
  <c r="Q9" i="2"/>
  <c r="P9" i="2"/>
  <c r="Q6" i="2"/>
  <c r="P5" i="2"/>
  <c r="Q5" i="2"/>
  <c r="Q7" i="2"/>
  <c r="P7" i="2"/>
  <c r="P19" i="2"/>
  <c r="P8" i="2"/>
  <c r="P18" i="2"/>
  <c r="P17" i="2"/>
  <c r="P6" i="2"/>
  <c r="O29" i="2"/>
  <c r="H29" i="2"/>
  <c r="L29" i="2" s="1"/>
  <c r="J5" i="5"/>
  <c r="I30" i="7"/>
  <c r="G30" i="7"/>
  <c r="J30" i="7" s="1"/>
  <c r="P29" i="2" l="1"/>
  <c r="Q29" i="2"/>
</calcChain>
</file>

<file path=xl/comments1.xml><?xml version="1.0" encoding="utf-8"?>
<comments xmlns="http://schemas.openxmlformats.org/spreadsheetml/2006/main">
  <authors>
    <author>TigistG\GAuditor3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TigistG\GAuditor3:</t>
        </r>
        <r>
          <rPr>
            <sz val="9"/>
            <color indexed="81"/>
            <rFont val="Tahoma"/>
            <family val="2"/>
          </rPr>
          <t xml:space="preserve">
total kg lay yene tarky yedmrale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TigistG\GAuditor3:</t>
        </r>
        <r>
          <rPr>
            <sz val="9"/>
            <color indexed="81"/>
            <rFont val="Tahoma"/>
            <family val="2"/>
          </rPr>
          <t xml:space="preserve">
ZENGE #19</t>
        </r>
      </text>
    </comment>
  </commentList>
</comments>
</file>

<file path=xl/sharedStrings.xml><?xml version="1.0" encoding="utf-8"?>
<sst xmlns="http://schemas.openxmlformats.org/spreadsheetml/2006/main" count="347" uniqueCount="85">
  <si>
    <t>fiber status</t>
  </si>
  <si>
    <t>No</t>
  </si>
  <si>
    <t>Description</t>
  </si>
  <si>
    <t xml:space="preserve">U.o.m </t>
  </si>
  <si>
    <t>TOTAL STOCK</t>
  </si>
  <si>
    <t>Resin (IU)</t>
  </si>
  <si>
    <t>Drum</t>
  </si>
  <si>
    <t>Jelcoat</t>
  </si>
  <si>
    <t>Black Jelcoat</t>
  </si>
  <si>
    <t>kg</t>
  </si>
  <si>
    <t xml:space="preserve">Fiber </t>
  </si>
  <si>
    <t>roll</t>
  </si>
  <si>
    <t xml:space="preserve">Weving </t>
  </si>
  <si>
    <t>Hardner #30</t>
  </si>
  <si>
    <t>jerican</t>
  </si>
  <si>
    <t>Cab – O – Sil (Fumed silica)</t>
  </si>
  <si>
    <t>bag</t>
  </si>
  <si>
    <t>P,V.A</t>
  </si>
  <si>
    <t>Mg 1</t>
  </si>
  <si>
    <t>Mg 8</t>
  </si>
  <si>
    <t>wax</t>
  </si>
  <si>
    <t>pcs</t>
  </si>
  <si>
    <t>Mg 3</t>
  </si>
  <si>
    <t>MG3 1.8 kg</t>
  </si>
  <si>
    <t>Nipples  1</t>
  </si>
  <si>
    <t>Nipples  ¾</t>
  </si>
  <si>
    <t>Bolt long tanker</t>
  </si>
  <si>
    <t>Bolt  short  tanker</t>
  </si>
  <si>
    <t>Bolt nut tanker (ዳዶ ባለ 13)</t>
  </si>
  <si>
    <t>stico catalist</t>
  </si>
  <si>
    <t>Pulish disk</t>
  </si>
  <si>
    <t>Pulish hair</t>
  </si>
  <si>
    <t xml:space="preserve">Grainder Pad </t>
  </si>
  <si>
    <t>MINI MINI Jale</t>
  </si>
  <si>
    <t>F.Pot Store</t>
  </si>
  <si>
    <t>finishig   store</t>
  </si>
  <si>
    <t>Metal stor</t>
  </si>
  <si>
    <t>Square cover</t>
  </si>
  <si>
    <t>Plastic bath cover no 1</t>
  </si>
  <si>
    <t>Plastic bath cover no 2</t>
  </si>
  <si>
    <t>Bath nut#19</t>
  </si>
  <si>
    <t>Bath nut#17</t>
  </si>
  <si>
    <t xml:space="preserve">Bath Gate </t>
  </si>
  <si>
    <t>Bath Gomini</t>
  </si>
  <si>
    <t>Bath screw</t>
  </si>
  <si>
    <t>Bath bolt</t>
  </si>
  <si>
    <t>plastic angle</t>
  </si>
  <si>
    <t>description</t>
  </si>
  <si>
    <t>C.B</t>
  </si>
  <si>
    <t>Intransit</t>
  </si>
  <si>
    <t>C.b + Int.</t>
  </si>
  <si>
    <t>per day status</t>
  </si>
  <si>
    <t>only stock b. in month</t>
  </si>
  <si>
    <t xml:space="preserve"> stock b.+intransit  in month</t>
  </si>
  <si>
    <t>PCS</t>
  </si>
  <si>
    <t>NEW STATUS FOR 3 MONTH OUT</t>
  </si>
  <si>
    <t>MAIN STORE</t>
  </si>
  <si>
    <t>MINi STORE</t>
  </si>
  <si>
    <t xml:space="preserve">Grainder Pad  </t>
  </si>
  <si>
    <t>Rondela#13(washer)</t>
  </si>
  <si>
    <t xml:space="preserve">   </t>
  </si>
  <si>
    <t>uom</t>
  </si>
  <si>
    <t>NEW ORDER</t>
  </si>
  <si>
    <t>ዘንግ #19</t>
  </si>
  <si>
    <t>C.b + Int.+NEW ORDER</t>
  </si>
  <si>
    <t xml:space="preserve"> stock b.+intransit  in month+New Order</t>
  </si>
  <si>
    <t xml:space="preserve"> stock b.+intransit in month</t>
  </si>
  <si>
    <t>ONLY STOCK B</t>
  </si>
  <si>
    <t>NEW STATUS</t>
  </si>
  <si>
    <t>OLD STATUS</t>
  </si>
  <si>
    <t>C.b + Int. NEW</t>
  </si>
  <si>
    <t>U.O.M</t>
  </si>
  <si>
    <t>GENDA  GETEMA</t>
  </si>
  <si>
    <t xml:space="preserve">Bolt nut tanker </t>
  </si>
  <si>
    <t>Rondela #13</t>
  </si>
  <si>
    <t>Mg 3&amp;1 mix</t>
  </si>
  <si>
    <t>Nipples  1''</t>
  </si>
  <si>
    <t>Nipples  ¾''</t>
  </si>
  <si>
    <t>C.b + Int+New Order</t>
  </si>
  <si>
    <t>New Order</t>
  </si>
  <si>
    <t>Fiber Stock</t>
  </si>
  <si>
    <t xml:space="preserve"> stock b.+int. +New Order in month</t>
  </si>
  <si>
    <t>P.V.A</t>
  </si>
  <si>
    <t>New Per day status</t>
  </si>
  <si>
    <t>Summery Fiber Status For 1/8/2016 - 30/10/2016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</si>
</sst>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mbria"/>
      <family val="1"/>
      <scheme val="major"/>
    </font>
    <font>
      <b/>
      <sz val="2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7" fillId="0" borderId="0"/>
    <xf numFmtId="164" fontId="11" fillId="0" borderId="0" applyFont="0" applyFill="0" applyBorder="0" applyAlignment="0" applyProtection="0"/>
  </cellStyleXfs>
  <cellXfs count="124">
    <xf numFmtId="0" fontId="0" fillId="0" borderId="0" xfId="0"/>
    <xf numFmtId="0" fontId="3" fillId="3" borderId="0" xfId="0" applyFont="1" applyFill="1"/>
    <xf numFmtId="14" fontId="2" fillId="3" borderId="0" xfId="0" applyNumberFormat="1" applyFont="1" applyFill="1"/>
    <xf numFmtId="0" fontId="5" fillId="0" borderId="0" xfId="0" applyFont="1"/>
    <xf numFmtId="0" fontId="8" fillId="0" borderId="0" xfId="0" applyFont="1"/>
    <xf numFmtId="0" fontId="10" fillId="5" borderId="3" xfId="0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0" fontId="12" fillId="0" borderId="2" xfId="0" applyFont="1" applyBorder="1"/>
    <xf numFmtId="0" fontId="12" fillId="3" borderId="2" xfId="0" applyFont="1" applyFill="1" applyBorder="1" applyAlignment="1">
      <alignment horizontal="center" vertical="center"/>
    </xf>
    <xf numFmtId="165" fontId="13" fillId="3" borderId="1" xfId="0" applyNumberFormat="1" applyFont="1" applyFill="1" applyBorder="1"/>
    <xf numFmtId="164" fontId="2" fillId="4" borderId="1" xfId="3" applyFont="1" applyFill="1" applyBorder="1"/>
    <xf numFmtId="165" fontId="2" fillId="0" borderId="1" xfId="0" applyNumberFormat="1" applyFont="1" applyBorder="1"/>
    <xf numFmtId="164" fontId="2" fillId="0" borderId="1" xfId="3" applyFont="1" applyBorder="1"/>
    <xf numFmtId="0" fontId="12" fillId="0" borderId="1" xfId="0" applyFont="1" applyBorder="1"/>
    <xf numFmtId="0" fontId="12" fillId="3" borderId="1" xfId="0" applyFont="1" applyFill="1" applyBorder="1" applyAlignment="1">
      <alignment horizontal="center" vertical="center"/>
    </xf>
    <xf numFmtId="166" fontId="13" fillId="3" borderId="1" xfId="0" applyNumberFormat="1" applyFont="1" applyFill="1" applyBorder="1"/>
    <xf numFmtId="0" fontId="2" fillId="4" borderId="1" xfId="0" applyFont="1" applyFill="1" applyBorder="1"/>
    <xf numFmtId="2" fontId="13" fillId="3" borderId="1" xfId="0" applyNumberFormat="1" applyFont="1" applyFill="1" applyBorder="1"/>
    <xf numFmtId="0" fontId="13" fillId="0" borderId="1" xfId="0" applyFont="1" applyBorder="1"/>
    <xf numFmtId="0" fontId="10" fillId="3" borderId="1" xfId="0" applyFont="1" applyFill="1" applyBorder="1" applyAlignment="1">
      <alignment horizontal="center"/>
    </xf>
    <xf numFmtId="165" fontId="2" fillId="4" borderId="1" xfId="3" applyNumberFormat="1" applyFont="1" applyFill="1" applyBorder="1"/>
    <xf numFmtId="0" fontId="10" fillId="0" borderId="1" xfId="0" applyFont="1" applyBorder="1" applyAlignment="1">
      <alignment horizontal="center"/>
    </xf>
    <xf numFmtId="164" fontId="0" fillId="0" borderId="0" xfId="3" applyFont="1"/>
    <xf numFmtId="165" fontId="2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4" borderId="1" xfId="0" applyNumberFormat="1" applyFont="1" applyFill="1" applyBorder="1"/>
    <xf numFmtId="166" fontId="13" fillId="4" borderId="1" xfId="0" applyNumberFormat="1" applyFont="1" applyFill="1" applyBorder="1"/>
    <xf numFmtId="166" fontId="2" fillId="4" borderId="1" xfId="3" applyNumberFormat="1" applyFont="1" applyFill="1" applyBorder="1"/>
    <xf numFmtId="164" fontId="2" fillId="8" borderId="1" xfId="3" applyFont="1" applyFill="1" applyBorder="1"/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164" fontId="2" fillId="4" borderId="1" xfId="3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165" fontId="0" fillId="0" borderId="0" xfId="0" applyNumberFormat="1"/>
    <xf numFmtId="165" fontId="2" fillId="6" borderId="1" xfId="3" applyNumberFormat="1" applyFont="1" applyFill="1" applyBorder="1"/>
    <xf numFmtId="0" fontId="0" fillId="0" borderId="1" xfId="0" applyBorder="1" applyAlignment="1">
      <alignment horizontal="center"/>
    </xf>
    <xf numFmtId="164" fontId="2" fillId="3" borderId="1" xfId="3" applyFont="1" applyFill="1" applyBorder="1"/>
    <xf numFmtId="0" fontId="0" fillId="3" borderId="0" xfId="0" applyFill="1"/>
    <xf numFmtId="165" fontId="2" fillId="3" borderId="1" xfId="3" applyNumberFormat="1" applyFont="1" applyFill="1" applyBorder="1"/>
    <xf numFmtId="165" fontId="2" fillId="3" borderId="1" xfId="3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3" applyNumberFormat="1" applyFont="1" applyFill="1" applyBorder="1"/>
    <xf numFmtId="0" fontId="12" fillId="3" borderId="1" xfId="0" applyFont="1" applyFill="1" applyBorder="1"/>
    <xf numFmtId="0" fontId="2" fillId="8" borderId="1" xfId="0" applyFont="1" applyFill="1" applyBorder="1" applyAlignment="1">
      <alignment horizontal="center"/>
    </xf>
    <xf numFmtId="0" fontId="12" fillId="0" borderId="0" xfId="0" applyFont="1" applyBorder="1"/>
    <xf numFmtId="0" fontId="10" fillId="5" borderId="6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164" fontId="2" fillId="6" borderId="1" xfId="3" applyFont="1" applyFill="1" applyBorder="1"/>
    <xf numFmtId="0" fontId="17" fillId="0" borderId="0" xfId="0" applyFont="1" applyBorder="1"/>
    <xf numFmtId="0" fontId="18" fillId="0" borderId="0" xfId="0" applyFont="1"/>
    <xf numFmtId="0" fontId="12" fillId="3" borderId="0" xfId="0" applyFont="1" applyFill="1" applyBorder="1" applyAlignment="1">
      <alignment horizontal="center" vertical="center"/>
    </xf>
    <xf numFmtId="165" fontId="13" fillId="3" borderId="0" xfId="0" applyNumberFormat="1" applyFont="1" applyFill="1" applyBorder="1"/>
    <xf numFmtId="0" fontId="13" fillId="0" borderId="0" xfId="0" applyFont="1" applyBorder="1" applyAlignment="1"/>
    <xf numFmtId="0" fontId="0" fillId="0" borderId="0" xfId="0" applyBorder="1"/>
    <xf numFmtId="0" fontId="10" fillId="5" borderId="1" xfId="0" applyFont="1" applyFill="1" applyBorder="1" applyAlignment="1">
      <alignment horizontal="center" wrapText="1"/>
    </xf>
    <xf numFmtId="0" fontId="16" fillId="0" borderId="1" xfId="0" applyFont="1" applyBorder="1"/>
    <xf numFmtId="0" fontId="13" fillId="0" borderId="5" xfId="0" applyFont="1" applyBorder="1" applyAlignment="1"/>
    <xf numFmtId="164" fontId="2" fillId="9" borderId="1" xfId="3" applyFont="1" applyFill="1" applyBorder="1"/>
    <xf numFmtId="0" fontId="3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3" applyFont="1" applyFill="1" applyBorder="1"/>
    <xf numFmtId="14" fontId="2" fillId="3" borderId="1" xfId="0" applyNumberFormat="1" applyFont="1" applyFill="1" applyBorder="1"/>
    <xf numFmtId="164" fontId="2" fillId="4" borderId="2" xfId="3" applyFont="1" applyFill="1" applyBorder="1"/>
    <xf numFmtId="165" fontId="2" fillId="0" borderId="2" xfId="0" applyNumberFormat="1" applyFont="1" applyBorder="1"/>
    <xf numFmtId="0" fontId="10" fillId="5" borderId="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3" fillId="3" borderId="1" xfId="0" applyFont="1" applyFill="1" applyBorder="1"/>
    <xf numFmtId="165" fontId="13" fillId="3" borderId="2" xfId="0" applyNumberFormat="1" applyFont="1" applyFill="1" applyBorder="1"/>
    <xf numFmtId="164" fontId="13" fillId="3" borderId="1" xfId="3" applyFont="1" applyFill="1" applyBorder="1"/>
    <xf numFmtId="165" fontId="8" fillId="0" borderId="0" xfId="0" applyNumberFormat="1" applyFont="1"/>
    <xf numFmtId="164" fontId="2" fillId="10" borderId="1" xfId="3" applyFont="1" applyFill="1" applyBorder="1"/>
    <xf numFmtId="0" fontId="6" fillId="5" borderId="1" xfId="0" applyFont="1" applyFill="1" applyBorder="1" applyAlignment="1">
      <alignment horizontal="center" vertical="center" wrapText="1"/>
    </xf>
    <xf numFmtId="164" fontId="2" fillId="11" borderId="1" xfId="3" applyFont="1" applyFill="1" applyBorder="1" applyAlignment="1">
      <alignment horizontal="center"/>
    </xf>
    <xf numFmtId="164" fontId="2" fillId="11" borderId="1" xfId="3" applyFont="1" applyFill="1" applyBorder="1"/>
    <xf numFmtId="166" fontId="2" fillId="11" borderId="1" xfId="3" applyNumberFormat="1" applyFont="1" applyFill="1" applyBorder="1"/>
    <xf numFmtId="165" fontId="2" fillId="11" borderId="1" xfId="3" applyNumberFormat="1" applyFont="1" applyFill="1" applyBorder="1"/>
    <xf numFmtId="0" fontId="2" fillId="11" borderId="1" xfId="0" applyFont="1" applyFill="1" applyBorder="1"/>
    <xf numFmtId="0" fontId="10" fillId="5" borderId="2" xfId="0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/>
    </xf>
    <xf numFmtId="165" fontId="2" fillId="4" borderId="1" xfId="0" applyNumberFormat="1" applyFont="1" applyFill="1" applyBorder="1"/>
    <xf numFmtId="0" fontId="10" fillId="12" borderId="1" xfId="0" applyFont="1" applyFill="1" applyBorder="1" applyAlignment="1">
      <alignment horizontal="center" vertical="center" wrapText="1"/>
    </xf>
    <xf numFmtId="164" fontId="2" fillId="12" borderId="1" xfId="0" applyNumberFormat="1" applyFont="1" applyFill="1" applyBorder="1"/>
    <xf numFmtId="2" fontId="2" fillId="0" borderId="1" xfId="0" applyNumberFormat="1" applyFont="1" applyBorder="1"/>
    <xf numFmtId="2" fontId="2" fillId="13" borderId="1" xfId="0" applyNumberFormat="1" applyFont="1" applyFill="1" applyBorder="1"/>
    <xf numFmtId="0" fontId="23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64" fontId="13" fillId="3" borderId="1" xfId="0" applyNumberFormat="1" applyFont="1" applyFill="1" applyBorder="1"/>
    <xf numFmtId="0" fontId="3" fillId="14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2" fillId="3" borderId="9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14" fontId="10" fillId="3" borderId="9" xfId="0" applyNumberFormat="1" applyFont="1" applyFill="1" applyBorder="1" applyAlignment="1">
      <alignment horizontal="center"/>
    </xf>
    <xf numFmtId="14" fontId="10" fillId="3" borderId="10" xfId="0" applyNumberFormat="1" applyFont="1" applyFill="1" applyBorder="1" applyAlignment="1">
      <alignment horizontal="center"/>
    </xf>
    <xf numFmtId="14" fontId="10" fillId="3" borderId="11" xfId="0" applyNumberFormat="1" applyFont="1" applyFill="1" applyBorder="1" applyAlignment="1">
      <alignment horizontal="center"/>
    </xf>
    <xf numFmtId="14" fontId="13" fillId="14" borderId="9" xfId="0" applyNumberFormat="1" applyFont="1" applyFill="1" applyBorder="1" applyAlignment="1">
      <alignment horizontal="center" vertical="center"/>
    </xf>
    <xf numFmtId="14" fontId="13" fillId="14" borderId="11" xfId="0" applyNumberFormat="1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2" fillId="9" borderId="1" xfId="0" applyNumberFormat="1" applyFont="1" applyFill="1" applyBorder="1"/>
  </cellXfs>
  <cellStyles count="4">
    <cellStyle name="Comma" xfId="3" builtinId="3"/>
    <cellStyle name="Good" xfId="1" builtinId="2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8"/>
  <sheetViews>
    <sheetView workbookViewId="0">
      <selection activeCell="C19" sqref="C19"/>
    </sheetView>
  </sheetViews>
  <sheetFormatPr defaultRowHeight="15" x14ac:dyDescent="0.25"/>
  <cols>
    <col min="2" max="2" width="5.85546875" customWidth="1"/>
    <col min="3" max="3" width="16.28515625" bestFit="1" customWidth="1"/>
    <col min="4" max="4" width="12.28515625" customWidth="1"/>
    <col min="5" max="5" width="12.28515625" bestFit="1" customWidth="1"/>
    <col min="6" max="6" width="10.5703125" bestFit="1" customWidth="1"/>
    <col min="7" max="7" width="10.5703125" customWidth="1"/>
    <col min="8" max="10" width="12" customWidth="1"/>
    <col min="11" max="11" width="11.85546875" customWidth="1"/>
    <col min="12" max="12" width="12.42578125" bestFit="1" customWidth="1"/>
    <col min="13" max="13" width="18.85546875" customWidth="1"/>
  </cols>
  <sheetData>
    <row r="2" spans="2:15" x14ac:dyDescent="0.25">
      <c r="K2" s="108">
        <v>42597</v>
      </c>
      <c r="L2" s="109"/>
    </row>
    <row r="3" spans="2:15" s="3" customFormat="1" ht="25.5" customHeight="1" thickBot="1" x14ac:dyDescent="0.35">
      <c r="B3" s="1"/>
      <c r="C3" s="107" t="s">
        <v>0</v>
      </c>
      <c r="D3" s="107"/>
      <c r="E3" s="2"/>
      <c r="K3" s="58"/>
      <c r="L3" s="58"/>
      <c r="M3"/>
    </row>
    <row r="4" spans="2:15" s="4" customFormat="1" ht="45" hidden="1" customHeight="1" x14ac:dyDescent="0.35">
      <c r="B4" s="47" t="s">
        <v>1</v>
      </c>
      <c r="C4" s="48" t="s">
        <v>47</v>
      </c>
      <c r="D4" s="48"/>
      <c r="E4" s="48" t="s">
        <v>48</v>
      </c>
      <c r="F4" s="48" t="s">
        <v>49</v>
      </c>
      <c r="G4" s="48" t="s">
        <v>62</v>
      </c>
      <c r="H4" s="48" t="s">
        <v>50</v>
      </c>
      <c r="I4" s="48"/>
      <c r="J4" s="48"/>
      <c r="K4" s="48" t="s">
        <v>51</v>
      </c>
      <c r="L4" s="48" t="s">
        <v>53</v>
      </c>
      <c r="M4"/>
    </row>
    <row r="5" spans="2:15" ht="20.100000000000001" hidden="1" customHeight="1" thickBot="1" x14ac:dyDescent="0.4">
      <c r="B5" s="13">
        <v>1</v>
      </c>
      <c r="C5" s="13" t="s">
        <v>13</v>
      </c>
      <c r="D5" s="14" t="s">
        <v>14</v>
      </c>
      <c r="E5" s="9">
        <f>+'ALL TOTAL SUM 1'!L9</f>
        <v>3853</v>
      </c>
      <c r="F5" s="16"/>
      <c r="G5" s="49">
        <f>680*2</f>
        <v>1360</v>
      </c>
      <c r="H5" s="11">
        <f>+F5+E5</f>
        <v>3853</v>
      </c>
      <c r="I5" s="11"/>
      <c r="J5" s="11">
        <f>+E5+G5+H5</f>
        <v>9066</v>
      </c>
      <c r="K5" s="45">
        <v>12</v>
      </c>
      <c r="L5" s="28">
        <f>+H5/K5/30</f>
        <v>10.702777777777778</v>
      </c>
      <c r="O5" s="4"/>
    </row>
    <row r="6" spans="2:15" s="4" customFormat="1" ht="45" customHeight="1" x14ac:dyDescent="0.35">
      <c r="B6" s="47" t="s">
        <v>1</v>
      </c>
      <c r="C6" s="48" t="s">
        <v>47</v>
      </c>
      <c r="D6" s="48"/>
      <c r="E6" s="48" t="s">
        <v>48</v>
      </c>
      <c r="F6" s="48" t="s">
        <v>49</v>
      </c>
      <c r="G6" s="48" t="s">
        <v>62</v>
      </c>
      <c r="H6" s="48" t="s">
        <v>50</v>
      </c>
      <c r="I6" s="48" t="s">
        <v>70</v>
      </c>
      <c r="J6" s="48" t="s">
        <v>51</v>
      </c>
      <c r="K6" s="48" t="s">
        <v>66</v>
      </c>
      <c r="L6" s="48" t="s">
        <v>67</v>
      </c>
      <c r="M6"/>
    </row>
    <row r="7" spans="2:15" ht="20.100000000000001" customHeight="1" x14ac:dyDescent="0.3">
      <c r="B7" s="13">
        <v>1</v>
      </c>
      <c r="C7" s="13" t="s">
        <v>25</v>
      </c>
      <c r="D7" s="14" t="s">
        <v>21</v>
      </c>
      <c r="E7" s="9">
        <f>+'ALL TOTAL SUM 1'!L18</f>
        <v>64323</v>
      </c>
      <c r="F7" s="20">
        <v>70000</v>
      </c>
      <c r="G7" s="20">
        <v>59100</v>
      </c>
      <c r="H7" s="11">
        <f t="shared" ref="H7" si="0">+F7+E7</f>
        <v>134323</v>
      </c>
      <c r="I7" s="11">
        <f>+E7+F7+G7</f>
        <v>193423</v>
      </c>
      <c r="J7" s="29">
        <v>250</v>
      </c>
      <c r="K7" s="38">
        <f>+H7/J7/30</f>
        <v>17.909733333333335</v>
      </c>
      <c r="L7" s="49">
        <f>+I7/J7/30</f>
        <v>25.789733333333334</v>
      </c>
    </row>
    <row r="8" spans="2:15" ht="20.100000000000001" customHeight="1" x14ac:dyDescent="0.3">
      <c r="B8" s="13">
        <v>2</v>
      </c>
      <c r="C8" s="13" t="s">
        <v>24</v>
      </c>
      <c r="D8" s="14" t="s">
        <v>21</v>
      </c>
      <c r="E8" s="9">
        <f>+'ALL TOTAL SUM 1'!L17</f>
        <v>41689</v>
      </c>
      <c r="F8" s="20">
        <v>42000</v>
      </c>
      <c r="G8" s="20">
        <v>52200</v>
      </c>
      <c r="H8" s="11">
        <f>+F8+E8</f>
        <v>83689</v>
      </c>
      <c r="I8" s="11">
        <f>+E8+F8+G8</f>
        <v>135889</v>
      </c>
      <c r="J8" s="29">
        <v>195</v>
      </c>
      <c r="K8" s="38">
        <f>+H8/J8/30</f>
        <v>14.305811965811966</v>
      </c>
      <c r="L8" s="49">
        <f>+I8/J8/30</f>
        <v>23.228888888888889</v>
      </c>
      <c r="N8" s="46"/>
    </row>
  </sheetData>
  <mergeCells count="2">
    <mergeCell ref="C3:D3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B1:M45"/>
  <sheetViews>
    <sheetView workbookViewId="0">
      <pane xSplit="4" topLeftCell="E1" activePane="topRight" state="frozen"/>
      <selection pane="topRight" activeCell="F19" sqref="F19"/>
    </sheetView>
  </sheetViews>
  <sheetFormatPr defaultRowHeight="18.75" x14ac:dyDescent="0.3"/>
  <cols>
    <col min="1" max="1" width="3.28515625" customWidth="1"/>
    <col min="2" max="2" width="5.85546875" style="63" customWidth="1"/>
    <col min="3" max="3" width="34.5703125" customWidth="1"/>
    <col min="4" max="4" width="9.85546875" style="3" customWidth="1"/>
    <col min="5" max="5" width="12.28515625" customWidth="1"/>
    <col min="6" max="6" width="10.85546875" customWidth="1"/>
    <col min="7" max="7" width="10.5703125" customWidth="1"/>
    <col min="8" max="8" width="10.85546875" customWidth="1"/>
    <col min="9" max="9" width="10" customWidth="1"/>
    <col min="10" max="10" width="9.42578125" customWidth="1"/>
    <col min="11" max="11" width="13.28515625" customWidth="1"/>
    <col min="12" max="12" width="12.140625" customWidth="1"/>
    <col min="13" max="13" width="10.5703125" bestFit="1" customWidth="1"/>
  </cols>
  <sheetData>
    <row r="1" spans="2:13" ht="19.5" thickBot="1" x14ac:dyDescent="0.35"/>
    <row r="2" spans="2:13" s="3" customFormat="1" ht="25.5" customHeight="1" thickBot="1" x14ac:dyDescent="0.35">
      <c r="B2" s="60"/>
      <c r="C2" s="110" t="s">
        <v>80</v>
      </c>
      <c r="D2" s="111"/>
      <c r="E2" s="111"/>
      <c r="F2" s="111"/>
      <c r="G2" s="112"/>
      <c r="H2" s="2"/>
      <c r="I2" s="2"/>
      <c r="J2" s="113">
        <v>42412</v>
      </c>
      <c r="K2" s="114"/>
      <c r="L2" s="115"/>
    </row>
    <row r="3" spans="2:13" s="64" customFormat="1" ht="40.5" customHeight="1" x14ac:dyDescent="0.25">
      <c r="B3" s="32" t="s">
        <v>1</v>
      </c>
      <c r="C3" s="91" t="s">
        <v>2</v>
      </c>
      <c r="D3" s="92" t="s">
        <v>3</v>
      </c>
      <c r="E3" s="93" t="s">
        <v>56</v>
      </c>
      <c r="F3" s="93" t="s">
        <v>57</v>
      </c>
      <c r="G3" s="93" t="s">
        <v>33</v>
      </c>
      <c r="H3" s="84" t="s">
        <v>35</v>
      </c>
      <c r="I3" s="84" t="s">
        <v>36</v>
      </c>
      <c r="J3" s="93" t="s">
        <v>72</v>
      </c>
      <c r="K3" s="93" t="s">
        <v>34</v>
      </c>
      <c r="L3" s="94" t="s">
        <v>4</v>
      </c>
    </row>
    <row r="4" spans="2:13" ht="20.100000000000001" customHeight="1" x14ac:dyDescent="0.35">
      <c r="B4" s="61">
        <v>1</v>
      </c>
      <c r="C4" s="7" t="s">
        <v>5</v>
      </c>
      <c r="D4" s="8" t="s">
        <v>6</v>
      </c>
      <c r="E4" s="9">
        <v>525</v>
      </c>
      <c r="F4" s="9">
        <v>185</v>
      </c>
      <c r="G4" s="9">
        <v>9</v>
      </c>
      <c r="H4" s="25"/>
      <c r="I4" s="25"/>
      <c r="J4" s="25"/>
      <c r="K4" s="25"/>
      <c r="L4" s="23">
        <f t="shared" ref="L4:L13" si="0">+K4+J4+I4+H4+G4+F4+E4</f>
        <v>719</v>
      </c>
      <c r="M4" s="4"/>
    </row>
    <row r="5" spans="2:13" ht="20.100000000000001" customHeight="1" x14ac:dyDescent="0.35">
      <c r="B5" s="62">
        <v>2</v>
      </c>
      <c r="C5" s="13" t="s">
        <v>7</v>
      </c>
      <c r="D5" s="14" t="s">
        <v>6</v>
      </c>
      <c r="E5" s="9">
        <v>19</v>
      </c>
      <c r="F5" s="9">
        <v>0</v>
      </c>
      <c r="G5" s="9">
        <v>2</v>
      </c>
      <c r="H5" s="25"/>
      <c r="I5" s="25"/>
      <c r="J5" s="25"/>
      <c r="K5" s="25"/>
      <c r="L5" s="23">
        <f t="shared" si="0"/>
        <v>21</v>
      </c>
      <c r="M5" s="4"/>
    </row>
    <row r="6" spans="2:13" ht="20.100000000000001" customHeight="1" x14ac:dyDescent="0.35">
      <c r="B6" s="61">
        <v>3</v>
      </c>
      <c r="C6" s="13" t="s">
        <v>8</v>
      </c>
      <c r="D6" s="14" t="s">
        <v>9</v>
      </c>
      <c r="E6" s="15">
        <v>159.4</v>
      </c>
      <c r="F6" s="81">
        <v>0.95</v>
      </c>
      <c r="G6" s="15">
        <v>0</v>
      </c>
      <c r="H6" s="26"/>
      <c r="I6" s="26"/>
      <c r="J6" s="26"/>
      <c r="K6" s="15">
        <v>7.44</v>
      </c>
      <c r="L6" s="23">
        <f t="shared" si="0"/>
        <v>167.79000000000002</v>
      </c>
      <c r="M6" s="4"/>
    </row>
    <row r="7" spans="2:13" ht="20.100000000000001" customHeight="1" x14ac:dyDescent="0.35">
      <c r="B7" s="62">
        <v>4</v>
      </c>
      <c r="C7" s="13" t="s">
        <v>10</v>
      </c>
      <c r="D7" s="14" t="s">
        <v>11</v>
      </c>
      <c r="E7" s="9">
        <v>6643</v>
      </c>
      <c r="F7" s="9">
        <v>692</v>
      </c>
      <c r="G7" s="9">
        <v>13</v>
      </c>
      <c r="H7" s="9">
        <v>10</v>
      </c>
      <c r="I7" s="25"/>
      <c r="J7" s="25"/>
      <c r="K7" s="25"/>
      <c r="L7" s="23">
        <f t="shared" si="0"/>
        <v>7358</v>
      </c>
      <c r="M7" s="82"/>
    </row>
    <row r="8" spans="2:13" ht="18.75" customHeight="1" x14ac:dyDescent="0.35">
      <c r="B8" s="61">
        <v>5</v>
      </c>
      <c r="C8" s="13" t="s">
        <v>12</v>
      </c>
      <c r="D8" s="14" t="s">
        <v>11</v>
      </c>
      <c r="E8" s="9">
        <v>1164</v>
      </c>
      <c r="F8" s="9">
        <v>60</v>
      </c>
      <c r="G8" s="9">
        <v>21</v>
      </c>
      <c r="H8" s="25"/>
      <c r="I8" s="25"/>
      <c r="J8" s="25"/>
      <c r="K8" s="25"/>
      <c r="L8" s="23">
        <f t="shared" si="0"/>
        <v>1245</v>
      </c>
      <c r="M8" s="4"/>
    </row>
    <row r="9" spans="2:13" ht="20.100000000000001" customHeight="1" x14ac:dyDescent="0.35">
      <c r="B9" s="62">
        <v>6</v>
      </c>
      <c r="C9" s="13" t="s">
        <v>13</v>
      </c>
      <c r="D9" s="14" t="s">
        <v>14</v>
      </c>
      <c r="E9" s="9">
        <v>3840</v>
      </c>
      <c r="F9" s="24"/>
      <c r="G9" s="9">
        <v>13</v>
      </c>
      <c r="H9" s="25"/>
      <c r="I9" s="25"/>
      <c r="J9" s="25"/>
      <c r="K9" s="25"/>
      <c r="L9" s="23">
        <f t="shared" si="0"/>
        <v>3853</v>
      </c>
      <c r="M9" s="4"/>
    </row>
    <row r="10" spans="2:13" ht="20.100000000000001" customHeight="1" x14ac:dyDescent="0.35">
      <c r="B10" s="61">
        <v>7</v>
      </c>
      <c r="C10" s="13" t="s">
        <v>15</v>
      </c>
      <c r="D10" s="14" t="s">
        <v>16</v>
      </c>
      <c r="E10" s="9">
        <v>15</v>
      </c>
      <c r="F10" s="24"/>
      <c r="G10" s="24"/>
      <c r="H10" s="25"/>
      <c r="I10" s="25"/>
      <c r="J10" s="25"/>
      <c r="K10" s="25"/>
      <c r="L10" s="23">
        <f t="shared" si="0"/>
        <v>15</v>
      </c>
      <c r="M10" s="4"/>
    </row>
    <row r="11" spans="2:13" ht="20.100000000000001" customHeight="1" x14ac:dyDescent="0.35">
      <c r="B11" s="62">
        <v>8</v>
      </c>
      <c r="C11" s="44" t="s">
        <v>82</v>
      </c>
      <c r="D11" s="14" t="s">
        <v>9</v>
      </c>
      <c r="E11" s="15">
        <v>551.29999999999995</v>
      </c>
      <c r="F11" s="15">
        <v>3</v>
      </c>
      <c r="G11" s="9">
        <v>5</v>
      </c>
      <c r="H11" s="26"/>
      <c r="I11" s="26"/>
      <c r="J11" s="26"/>
      <c r="K11" s="26"/>
      <c r="L11" s="23">
        <f t="shared" si="0"/>
        <v>559.29999999999995</v>
      </c>
      <c r="M11" s="4"/>
    </row>
    <row r="12" spans="2:13" ht="20.100000000000001" customHeight="1" x14ac:dyDescent="0.35">
      <c r="B12" s="61">
        <v>9</v>
      </c>
      <c r="C12" s="44" t="s">
        <v>18</v>
      </c>
      <c r="D12" s="14" t="s">
        <v>9</v>
      </c>
      <c r="E12" s="17">
        <v>701.9</v>
      </c>
      <c r="F12" s="15">
        <v>0</v>
      </c>
      <c r="G12" s="9">
        <v>0</v>
      </c>
      <c r="H12" s="17"/>
      <c r="I12" s="17"/>
      <c r="J12" s="17"/>
      <c r="K12" s="26"/>
      <c r="L12" s="23">
        <f t="shared" si="0"/>
        <v>701.9</v>
      </c>
      <c r="M12" s="4"/>
    </row>
    <row r="13" spans="2:13" ht="20.100000000000001" customHeight="1" x14ac:dyDescent="0.35">
      <c r="B13" s="62">
        <v>10</v>
      </c>
      <c r="C13" s="44" t="s">
        <v>19</v>
      </c>
      <c r="D13" s="14" t="s">
        <v>9</v>
      </c>
      <c r="E13" s="81">
        <v>750.7</v>
      </c>
      <c r="F13" s="105">
        <v>16.87</v>
      </c>
      <c r="G13" s="9">
        <v>42</v>
      </c>
      <c r="H13" s="81">
        <v>2.74</v>
      </c>
      <c r="I13" s="15"/>
      <c r="J13" s="15"/>
      <c r="K13" s="81">
        <v>1.6</v>
      </c>
      <c r="L13" s="23">
        <f t="shared" si="0"/>
        <v>813.91000000000008</v>
      </c>
      <c r="M13" s="4"/>
    </row>
    <row r="14" spans="2:13" ht="21" x14ac:dyDescent="0.35">
      <c r="B14" s="61">
        <v>11</v>
      </c>
      <c r="C14" s="79" t="s">
        <v>20</v>
      </c>
      <c r="D14" s="65" t="s">
        <v>21</v>
      </c>
      <c r="E14" s="9">
        <v>0</v>
      </c>
      <c r="F14" s="15">
        <v>0</v>
      </c>
      <c r="G14" s="24"/>
      <c r="H14" s="9">
        <v>0</v>
      </c>
      <c r="I14" s="9"/>
      <c r="J14" s="9"/>
      <c r="K14" s="9">
        <v>0</v>
      </c>
      <c r="L14" s="23">
        <f t="shared" ref="L14:L15" si="1">+K14+J14+I14+H14+G14+F14+E14</f>
        <v>0</v>
      </c>
      <c r="M14" s="4"/>
    </row>
    <row r="15" spans="2:13" ht="20.100000000000001" customHeight="1" x14ac:dyDescent="0.35">
      <c r="B15" s="62">
        <v>12</v>
      </c>
      <c r="C15" s="44" t="s">
        <v>75</v>
      </c>
      <c r="D15" s="14" t="s">
        <v>9</v>
      </c>
      <c r="E15" s="25">
        <v>0</v>
      </c>
      <c r="F15" s="81">
        <v>31.75</v>
      </c>
      <c r="G15" s="9">
        <v>10</v>
      </c>
      <c r="H15" s="25"/>
      <c r="I15" s="9"/>
      <c r="J15" s="9"/>
      <c r="K15" s="26"/>
      <c r="L15" s="49">
        <f t="shared" si="1"/>
        <v>41.75</v>
      </c>
      <c r="M15" s="4"/>
    </row>
    <row r="16" spans="2:13" ht="21" x14ac:dyDescent="0.35">
      <c r="B16" s="61">
        <v>13</v>
      </c>
      <c r="C16" s="79" t="s">
        <v>23</v>
      </c>
      <c r="D16" s="14" t="s">
        <v>21</v>
      </c>
      <c r="E16" s="9">
        <v>2</v>
      </c>
      <c r="F16" s="25"/>
      <c r="G16" s="9">
        <v>1</v>
      </c>
      <c r="H16" s="25"/>
      <c r="I16" s="25"/>
      <c r="J16" s="25"/>
      <c r="K16" s="25"/>
      <c r="L16" s="23">
        <f>+K16+J16+I16+H16+G16+F16+E16</f>
        <v>3</v>
      </c>
      <c r="M16" s="4"/>
    </row>
    <row r="17" spans="2:13" ht="20.100000000000001" customHeight="1" x14ac:dyDescent="0.35">
      <c r="B17" s="62">
        <v>14</v>
      </c>
      <c r="C17" s="44" t="s">
        <v>76</v>
      </c>
      <c r="D17" s="14" t="s">
        <v>21</v>
      </c>
      <c r="E17" s="9">
        <v>36202</v>
      </c>
      <c r="F17" s="9">
        <v>4476</v>
      </c>
      <c r="G17" s="25"/>
      <c r="H17" s="9">
        <v>1011</v>
      </c>
      <c r="I17" s="25"/>
      <c r="J17" s="25"/>
      <c r="K17" s="25"/>
      <c r="L17" s="23">
        <f t="shared" ref="L17" si="2">+K17+J17+I17+H17+G17+F17+E17</f>
        <v>41689</v>
      </c>
      <c r="M17" s="4"/>
    </row>
    <row r="18" spans="2:13" ht="20.100000000000001" customHeight="1" x14ac:dyDescent="0.35">
      <c r="B18" s="61">
        <v>15</v>
      </c>
      <c r="C18" s="44" t="s">
        <v>77</v>
      </c>
      <c r="D18" s="14" t="s">
        <v>21</v>
      </c>
      <c r="E18" s="9">
        <v>61092</v>
      </c>
      <c r="F18" s="9">
        <v>2258</v>
      </c>
      <c r="G18" s="25"/>
      <c r="H18" s="9">
        <v>973</v>
      </c>
      <c r="I18" s="25"/>
      <c r="J18" s="25"/>
      <c r="K18" s="25"/>
      <c r="L18" s="23">
        <f>+K18+J18+I18+H18+G18+F18+E18</f>
        <v>64323</v>
      </c>
      <c r="M18" s="4"/>
    </row>
    <row r="19" spans="2:13" ht="24.75" customHeight="1" x14ac:dyDescent="0.35">
      <c r="B19" s="62">
        <v>16</v>
      </c>
      <c r="C19" s="44" t="s">
        <v>26</v>
      </c>
      <c r="D19" s="14" t="s">
        <v>21</v>
      </c>
      <c r="E19" s="9">
        <v>374925</v>
      </c>
      <c r="F19" s="9">
        <v>13862</v>
      </c>
      <c r="G19" s="25"/>
      <c r="H19" s="9">
        <v>3180</v>
      </c>
      <c r="I19" s="9"/>
      <c r="J19" s="9">
        <v>1561</v>
      </c>
      <c r="K19" s="25"/>
      <c r="L19" s="23">
        <f t="shared" ref="L19:L20" si="3">+K19+J19+I19+H19+G19+F19+E19</f>
        <v>393528</v>
      </c>
      <c r="M19" s="4"/>
    </row>
    <row r="20" spans="2:13" ht="20.100000000000001" customHeight="1" x14ac:dyDescent="0.35">
      <c r="B20" s="61">
        <v>17</v>
      </c>
      <c r="C20" s="44" t="s">
        <v>27</v>
      </c>
      <c r="D20" s="14" t="s">
        <v>21</v>
      </c>
      <c r="E20" s="9">
        <v>180439</v>
      </c>
      <c r="F20" s="9">
        <v>6430</v>
      </c>
      <c r="G20" s="9">
        <v>100</v>
      </c>
      <c r="H20" s="9">
        <v>3553</v>
      </c>
      <c r="I20" s="9"/>
      <c r="J20" s="25"/>
      <c r="K20" s="9">
        <v>0</v>
      </c>
      <c r="L20" s="23">
        <f t="shared" si="3"/>
        <v>190522</v>
      </c>
      <c r="M20" s="4"/>
    </row>
    <row r="21" spans="2:13" ht="20.100000000000001" customHeight="1" x14ac:dyDescent="0.35">
      <c r="B21" s="62">
        <v>18</v>
      </c>
      <c r="C21" s="44" t="s">
        <v>73</v>
      </c>
      <c r="D21" s="14" t="s">
        <v>21</v>
      </c>
      <c r="E21" s="9">
        <v>456680</v>
      </c>
      <c r="F21" s="9">
        <v>20447</v>
      </c>
      <c r="G21" s="9">
        <v>100</v>
      </c>
      <c r="H21" s="9">
        <v>7364</v>
      </c>
      <c r="I21" s="9">
        <v>5000</v>
      </c>
      <c r="J21" s="9">
        <v>3209</v>
      </c>
      <c r="K21" s="9">
        <v>0</v>
      </c>
      <c r="L21" s="23">
        <f>+K21+J21+I21+H21+G21+F21+E21</f>
        <v>492800</v>
      </c>
      <c r="M21" s="4"/>
    </row>
    <row r="22" spans="2:13" ht="19.5" customHeight="1" x14ac:dyDescent="0.35">
      <c r="B22" s="61">
        <v>19</v>
      </c>
      <c r="C22" s="44" t="s">
        <v>29</v>
      </c>
      <c r="D22" s="14" t="s">
        <v>21</v>
      </c>
      <c r="E22" s="9">
        <v>459</v>
      </c>
      <c r="F22" s="9">
        <v>28</v>
      </c>
      <c r="G22" s="9">
        <v>0</v>
      </c>
      <c r="H22" s="9">
        <v>4</v>
      </c>
      <c r="I22" s="9">
        <v>13</v>
      </c>
      <c r="J22" s="25"/>
      <c r="K22" s="9">
        <v>19</v>
      </c>
      <c r="L22" s="23">
        <f t="shared" ref="L22:L25" si="4">+K22+J22+I22+H22+G22+F22+E22</f>
        <v>523</v>
      </c>
      <c r="M22" s="4"/>
    </row>
    <row r="23" spans="2:13" ht="19.5" customHeight="1" x14ac:dyDescent="0.35">
      <c r="B23" s="62">
        <v>20</v>
      </c>
      <c r="C23" s="44" t="s">
        <v>29</v>
      </c>
      <c r="D23" s="14" t="s">
        <v>9</v>
      </c>
      <c r="E23" s="81">
        <v>3.76</v>
      </c>
      <c r="F23" s="81">
        <v>67.03</v>
      </c>
      <c r="G23" s="9">
        <v>0</v>
      </c>
      <c r="H23" s="81">
        <v>0</v>
      </c>
      <c r="I23" s="9">
        <v>0</v>
      </c>
      <c r="J23" s="25"/>
      <c r="K23" s="81">
        <v>0</v>
      </c>
      <c r="L23" s="49">
        <f t="shared" si="4"/>
        <v>70.790000000000006</v>
      </c>
      <c r="M23" s="4"/>
    </row>
    <row r="24" spans="2:13" ht="20.100000000000001" customHeight="1" x14ac:dyDescent="0.35">
      <c r="B24" s="61">
        <v>21</v>
      </c>
      <c r="C24" s="44" t="s">
        <v>30</v>
      </c>
      <c r="D24" s="14" t="s">
        <v>21</v>
      </c>
      <c r="E24" s="9">
        <v>218</v>
      </c>
      <c r="F24" s="9">
        <v>9</v>
      </c>
      <c r="G24" s="9">
        <v>6</v>
      </c>
      <c r="H24" s="25"/>
      <c r="I24" s="25"/>
      <c r="J24" s="25"/>
      <c r="K24" s="25"/>
      <c r="L24" s="23">
        <f>+K24+J24+I24+H24+G24+F24+E24</f>
        <v>233</v>
      </c>
      <c r="M24" s="4"/>
    </row>
    <row r="25" spans="2:13" ht="20.100000000000001" customHeight="1" x14ac:dyDescent="0.35">
      <c r="B25" s="62">
        <v>22</v>
      </c>
      <c r="C25" s="44" t="s">
        <v>31</v>
      </c>
      <c r="D25" s="14" t="s">
        <v>21</v>
      </c>
      <c r="E25" s="9">
        <v>275</v>
      </c>
      <c r="F25" s="9">
        <v>30</v>
      </c>
      <c r="G25" s="9">
        <v>22</v>
      </c>
      <c r="H25" s="25"/>
      <c r="I25" s="25"/>
      <c r="J25" s="25"/>
      <c r="K25" s="25"/>
      <c r="L25" s="23">
        <f t="shared" si="4"/>
        <v>327</v>
      </c>
      <c r="M25" s="4"/>
    </row>
    <row r="26" spans="2:13" ht="20.100000000000001" customHeight="1" x14ac:dyDescent="0.35">
      <c r="B26" s="61">
        <v>23</v>
      </c>
      <c r="C26" s="44" t="s">
        <v>32</v>
      </c>
      <c r="D26" s="14" t="s">
        <v>21</v>
      </c>
      <c r="E26" s="9">
        <v>718</v>
      </c>
      <c r="F26" s="9">
        <v>72</v>
      </c>
      <c r="G26" s="25"/>
      <c r="H26" s="9">
        <v>94</v>
      </c>
      <c r="I26" s="25"/>
      <c r="J26" s="25"/>
      <c r="K26" s="25"/>
      <c r="L26" s="23">
        <f t="shared" ref="L26:L35" si="5">+K26+J26+I26+H26+G26+F26+E26</f>
        <v>884</v>
      </c>
      <c r="M26" s="4"/>
    </row>
    <row r="27" spans="2:13" x14ac:dyDescent="0.3">
      <c r="B27" s="62">
        <v>24</v>
      </c>
      <c r="C27" s="44" t="s">
        <v>37</v>
      </c>
      <c r="D27" s="14" t="s">
        <v>21</v>
      </c>
      <c r="E27" s="9">
        <v>51</v>
      </c>
      <c r="F27" s="9">
        <v>854</v>
      </c>
      <c r="G27" s="25"/>
      <c r="H27" s="25"/>
      <c r="I27" s="9">
        <v>50</v>
      </c>
      <c r="J27" s="25"/>
      <c r="K27" s="25"/>
      <c r="L27" s="23">
        <f t="shared" si="5"/>
        <v>955</v>
      </c>
      <c r="M27" s="22"/>
    </row>
    <row r="28" spans="2:13" x14ac:dyDescent="0.3">
      <c r="B28" s="61">
        <v>25</v>
      </c>
      <c r="C28" s="13" t="s">
        <v>38</v>
      </c>
      <c r="D28" s="66" t="s">
        <v>11</v>
      </c>
      <c r="E28" s="9">
        <v>322</v>
      </c>
      <c r="F28" s="9">
        <v>27</v>
      </c>
      <c r="G28" s="9">
        <v>0</v>
      </c>
      <c r="H28" s="25"/>
      <c r="I28" s="25"/>
      <c r="J28" s="25"/>
      <c r="K28" s="25"/>
      <c r="L28" s="23">
        <f t="shared" si="5"/>
        <v>349</v>
      </c>
    </row>
    <row r="29" spans="2:13" x14ac:dyDescent="0.3">
      <c r="B29" s="62">
        <v>26</v>
      </c>
      <c r="C29" s="13" t="s">
        <v>39</v>
      </c>
      <c r="D29" s="66" t="s">
        <v>11</v>
      </c>
      <c r="E29" s="9">
        <v>559</v>
      </c>
      <c r="F29" s="9">
        <v>34</v>
      </c>
      <c r="G29" s="9">
        <v>0</v>
      </c>
      <c r="H29" s="25"/>
      <c r="I29" s="25"/>
      <c r="J29" s="25"/>
      <c r="K29" s="9">
        <v>1</v>
      </c>
      <c r="L29" s="23">
        <f t="shared" si="5"/>
        <v>594</v>
      </c>
    </row>
    <row r="30" spans="2:13" x14ac:dyDescent="0.3">
      <c r="B30" s="61">
        <v>27</v>
      </c>
      <c r="C30" s="13" t="s">
        <v>40</v>
      </c>
      <c r="D30" s="66" t="s">
        <v>21</v>
      </c>
      <c r="E30" s="9">
        <v>49622</v>
      </c>
      <c r="F30" s="9">
        <v>1155</v>
      </c>
      <c r="G30" s="25"/>
      <c r="H30" s="25"/>
      <c r="I30" s="9">
        <v>728</v>
      </c>
      <c r="J30" s="25"/>
      <c r="K30" s="25"/>
      <c r="L30" s="23">
        <f t="shared" si="5"/>
        <v>51505</v>
      </c>
    </row>
    <row r="31" spans="2:13" x14ac:dyDescent="0.3">
      <c r="B31" s="62">
        <v>28</v>
      </c>
      <c r="C31" s="13" t="s">
        <v>41</v>
      </c>
      <c r="D31" s="66" t="s">
        <v>21</v>
      </c>
      <c r="E31" s="9">
        <v>5515</v>
      </c>
      <c r="F31" s="25"/>
      <c r="G31" s="25"/>
      <c r="H31" s="25"/>
      <c r="I31" s="9">
        <v>147</v>
      </c>
      <c r="J31" s="25"/>
      <c r="K31" s="25"/>
      <c r="L31" s="23">
        <f t="shared" si="5"/>
        <v>5662</v>
      </c>
    </row>
    <row r="32" spans="2:13" x14ac:dyDescent="0.3">
      <c r="B32" s="61">
        <v>29</v>
      </c>
      <c r="C32" s="13" t="s">
        <v>42</v>
      </c>
      <c r="D32" s="66" t="s">
        <v>54</v>
      </c>
      <c r="E32" s="9">
        <f>253+19180</f>
        <v>19433</v>
      </c>
      <c r="F32" s="9">
        <f>4852+3</f>
        <v>4855</v>
      </c>
      <c r="G32" s="25"/>
      <c r="H32" s="25"/>
      <c r="I32" s="25"/>
      <c r="J32" s="9">
        <v>782</v>
      </c>
      <c r="K32" s="25"/>
      <c r="L32" s="23">
        <f t="shared" si="5"/>
        <v>25070</v>
      </c>
    </row>
    <row r="33" spans="2:12" x14ac:dyDescent="0.3">
      <c r="B33" s="62">
        <v>30</v>
      </c>
      <c r="C33" s="13" t="s">
        <v>43</v>
      </c>
      <c r="D33" s="66" t="s">
        <v>21</v>
      </c>
      <c r="E33" s="9">
        <f>19180+28</f>
        <v>19208</v>
      </c>
      <c r="F33" s="9">
        <f>4852+3</f>
        <v>4855</v>
      </c>
      <c r="G33" s="25"/>
      <c r="H33" s="25"/>
      <c r="I33" s="25"/>
      <c r="J33" s="9">
        <v>782</v>
      </c>
      <c r="K33" s="25"/>
      <c r="L33" s="23">
        <f t="shared" si="5"/>
        <v>24845</v>
      </c>
    </row>
    <row r="34" spans="2:12" x14ac:dyDescent="0.3">
      <c r="B34" s="61">
        <v>31</v>
      </c>
      <c r="C34" s="13" t="s">
        <v>44</v>
      </c>
      <c r="D34" s="66" t="s">
        <v>21</v>
      </c>
      <c r="E34" s="9">
        <f>19180+608</f>
        <v>19788</v>
      </c>
      <c r="F34" s="9">
        <f>4852+3</f>
        <v>4855</v>
      </c>
      <c r="G34" s="25"/>
      <c r="H34" s="25"/>
      <c r="I34" s="25"/>
      <c r="J34" s="9">
        <v>782</v>
      </c>
      <c r="K34" s="25"/>
      <c r="L34" s="23">
        <f>+K34+J34+I34+H34+G34+F34+E34</f>
        <v>25425</v>
      </c>
    </row>
    <row r="35" spans="2:12" x14ac:dyDescent="0.3">
      <c r="B35" s="62">
        <v>32</v>
      </c>
      <c r="C35" s="44" t="s">
        <v>45</v>
      </c>
      <c r="D35" s="66" t="s">
        <v>21</v>
      </c>
      <c r="E35" s="9">
        <v>15584</v>
      </c>
      <c r="F35" s="9">
        <v>4852</v>
      </c>
      <c r="G35" s="25"/>
      <c r="H35" s="25"/>
      <c r="I35" s="9">
        <v>0</v>
      </c>
      <c r="J35" s="9">
        <v>992</v>
      </c>
      <c r="K35" s="25">
        <v>0</v>
      </c>
      <c r="L35" s="23">
        <f t="shared" si="5"/>
        <v>21428</v>
      </c>
    </row>
    <row r="36" spans="2:12" x14ac:dyDescent="0.3">
      <c r="B36" s="61">
        <v>33</v>
      </c>
      <c r="C36" s="44" t="s">
        <v>46</v>
      </c>
      <c r="D36" s="66" t="s">
        <v>21</v>
      </c>
      <c r="E36" s="9">
        <v>64416</v>
      </c>
      <c r="F36" s="9">
        <v>2963</v>
      </c>
      <c r="G36" s="25"/>
      <c r="H36" s="25"/>
      <c r="I36" s="25"/>
      <c r="J36" s="9">
        <v>90</v>
      </c>
      <c r="K36" s="25"/>
      <c r="L36" s="23">
        <f>+K36+J36+I36+H36+G36+F36+E36</f>
        <v>67469</v>
      </c>
    </row>
    <row r="37" spans="2:12" x14ac:dyDescent="0.3">
      <c r="B37" s="62">
        <v>34</v>
      </c>
      <c r="C37" s="44" t="s">
        <v>74</v>
      </c>
      <c r="D37" s="66" t="s">
        <v>21</v>
      </c>
      <c r="E37" s="9">
        <v>66854</v>
      </c>
      <c r="F37" s="9">
        <v>7370</v>
      </c>
      <c r="G37" s="25"/>
      <c r="H37" s="25"/>
      <c r="I37" s="9">
        <v>5850</v>
      </c>
      <c r="J37" s="9">
        <v>3208</v>
      </c>
      <c r="K37" s="9">
        <v>0</v>
      </c>
      <c r="L37" s="23">
        <f>+K37+J37+I37+H37+G37+F37+E37</f>
        <v>83282</v>
      </c>
    </row>
    <row r="38" spans="2:12" x14ac:dyDescent="0.3">
      <c r="C38" s="63"/>
    </row>
    <row r="39" spans="2:12" x14ac:dyDescent="0.3">
      <c r="C39" s="63"/>
    </row>
    <row r="40" spans="2:12" x14ac:dyDescent="0.3">
      <c r="C40" s="63"/>
    </row>
    <row r="41" spans="2:12" x14ac:dyDescent="0.3">
      <c r="C41" s="63"/>
    </row>
    <row r="42" spans="2:12" x14ac:dyDescent="0.3">
      <c r="C42" s="63"/>
    </row>
    <row r="43" spans="2:12" x14ac:dyDescent="0.3">
      <c r="C43" s="63"/>
    </row>
    <row r="44" spans="2:12" x14ac:dyDescent="0.3">
      <c r="C44" s="63"/>
    </row>
    <row r="45" spans="2:12" x14ac:dyDescent="0.3">
      <c r="C45" s="63"/>
    </row>
  </sheetData>
  <mergeCells count="2">
    <mergeCell ref="C2:G2"/>
    <mergeCell ref="J2:L2"/>
  </mergeCells>
  <pageMargins left="0.47" right="0" top="0.15" bottom="0" header="0.12" footer="0"/>
  <pageSetup scale="81" fitToWidth="0" orientation="landscape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39997558519241921"/>
    <pageSetUpPr fitToPage="1"/>
  </sheetPr>
  <dimension ref="B1:Q33"/>
  <sheetViews>
    <sheetView tabSelected="1" workbookViewId="0">
      <selection activeCell="G10" sqref="G10"/>
    </sheetView>
  </sheetViews>
  <sheetFormatPr defaultRowHeight="15" x14ac:dyDescent="0.25"/>
  <cols>
    <col min="1" max="1" width="6" customWidth="1"/>
    <col min="2" max="2" width="5.85546875" style="63" customWidth="1"/>
    <col min="3" max="3" width="33.7109375" customWidth="1"/>
    <col min="4" max="4" width="9.42578125" bestFit="1" customWidth="1"/>
    <col min="5" max="5" width="12.28515625" customWidth="1"/>
    <col min="6" max="7" width="10.5703125" customWidth="1"/>
    <col min="8" max="8" width="9" customWidth="1"/>
    <col min="9" max="13" width="11.5703125" customWidth="1"/>
    <col min="14" max="14" width="11.85546875" hidden="1" customWidth="1"/>
    <col min="15" max="15" width="12.42578125" hidden="1" customWidth="1"/>
    <col min="16" max="16" width="15.7109375" hidden="1" customWidth="1"/>
    <col min="17" max="17" width="13.7109375" hidden="1" customWidth="1"/>
  </cols>
  <sheetData>
    <row r="1" spans="2:17" ht="25.5" customHeight="1" thickBot="1" x14ac:dyDescent="0.3">
      <c r="E1" s="104"/>
    </row>
    <row r="2" spans="2:17" s="3" customFormat="1" ht="24" customHeight="1" thickBot="1" x14ac:dyDescent="0.35">
      <c r="B2" s="106"/>
      <c r="C2" s="118" t="s">
        <v>84</v>
      </c>
      <c r="D2" s="118"/>
      <c r="E2" s="118"/>
      <c r="F2" s="118"/>
      <c r="G2" s="118"/>
      <c r="H2" s="118"/>
      <c r="I2" s="118"/>
      <c r="J2" s="118"/>
      <c r="K2" s="118"/>
      <c r="L2" s="116">
        <v>42412</v>
      </c>
      <c r="M2" s="117"/>
    </row>
    <row r="3" spans="2:17" s="75" customFormat="1" ht="63" customHeight="1" x14ac:dyDescent="0.25">
      <c r="B3" s="103" t="s">
        <v>1</v>
      </c>
      <c r="C3" s="103" t="s">
        <v>2</v>
      </c>
      <c r="D3" s="102" t="s">
        <v>71</v>
      </c>
      <c r="E3" s="102" t="s">
        <v>48</v>
      </c>
      <c r="F3" s="97" t="s">
        <v>49</v>
      </c>
      <c r="G3" s="97" t="s">
        <v>79</v>
      </c>
      <c r="H3" s="97" t="s">
        <v>50</v>
      </c>
      <c r="I3" s="97" t="s">
        <v>78</v>
      </c>
      <c r="J3" s="97" t="s">
        <v>83</v>
      </c>
      <c r="K3" s="101" t="s">
        <v>52</v>
      </c>
      <c r="L3" s="101" t="s">
        <v>53</v>
      </c>
      <c r="M3" s="101" t="s">
        <v>81</v>
      </c>
      <c r="N3" s="90" t="s">
        <v>51</v>
      </c>
      <c r="O3" s="90" t="s">
        <v>52</v>
      </c>
      <c r="P3" s="90" t="s">
        <v>53</v>
      </c>
      <c r="Q3" s="90" t="s">
        <v>81</v>
      </c>
    </row>
    <row r="4" spans="2:17" ht="20.100000000000001" customHeight="1" x14ac:dyDescent="0.3">
      <c r="B4" s="78">
        <v>1</v>
      </c>
      <c r="C4" s="7" t="s">
        <v>5</v>
      </c>
      <c r="D4" s="8" t="s">
        <v>6</v>
      </c>
      <c r="E4" s="80">
        <f>+'ALL TOTAL SUM 1'!L4</f>
        <v>719</v>
      </c>
      <c r="F4" s="95">
        <f>25*102+12*102</f>
        <v>3774</v>
      </c>
      <c r="G4" s="85"/>
      <c r="H4" s="11">
        <f t="shared" ref="H4:H33" si="0">+E4+F4</f>
        <v>4493</v>
      </c>
      <c r="I4" s="11">
        <f t="shared" ref="I4:I33" si="1">+E4+F4+G4</f>
        <v>4493</v>
      </c>
      <c r="J4" s="98">
        <v>26.81</v>
      </c>
      <c r="K4" s="123">
        <f>+E4/J4/30</f>
        <v>0.89394504538107677</v>
      </c>
      <c r="L4" s="99">
        <f>+H4/J4/30</f>
        <v>5.5862240457540713</v>
      </c>
      <c r="M4" s="99">
        <f>+I4/J4/30</f>
        <v>5.5862240457540713</v>
      </c>
      <c r="N4" s="29">
        <v>28</v>
      </c>
      <c r="O4" s="28">
        <f t="shared" ref="O4:O11" si="2">+E4/N4/30</f>
        <v>0.85595238095238091</v>
      </c>
      <c r="P4" s="59">
        <f t="shared" ref="P4:P11" si="3">+H4/N4/30</f>
        <v>5.3488095238095239</v>
      </c>
      <c r="Q4" s="12">
        <f t="shared" ref="Q4:Q11" si="4">+I4/N4/30</f>
        <v>5.3488095238095239</v>
      </c>
    </row>
    <row r="5" spans="2:17" ht="20.100000000000001" customHeight="1" x14ac:dyDescent="0.3">
      <c r="B5" s="78">
        <v>2</v>
      </c>
      <c r="C5" s="13" t="s">
        <v>10</v>
      </c>
      <c r="D5" s="14" t="s">
        <v>11</v>
      </c>
      <c r="E5" s="9">
        <f>+'ALL TOTAL SUM 1'!L7</f>
        <v>7358</v>
      </c>
      <c r="F5" s="95">
        <f>20*360</f>
        <v>7200</v>
      </c>
      <c r="G5" s="85"/>
      <c r="H5" s="11">
        <f t="shared" si="0"/>
        <v>14558</v>
      </c>
      <c r="I5" s="11">
        <f t="shared" si="1"/>
        <v>14558</v>
      </c>
      <c r="J5" s="98">
        <v>48.59</v>
      </c>
      <c r="K5" s="99">
        <f t="shared" ref="K5:K33" si="5">+E5/J5/30</f>
        <v>5.0476778486657059</v>
      </c>
      <c r="L5" s="99">
        <f t="shared" ref="L5:L33" si="6">+H5/J5/30</f>
        <v>9.9869657679906698</v>
      </c>
      <c r="M5" s="99">
        <f t="shared" ref="M5:M33" si="7">+I5/J5/30</f>
        <v>9.9869657679906698</v>
      </c>
      <c r="N5" s="29">
        <v>60</v>
      </c>
      <c r="O5" s="59">
        <f t="shared" si="2"/>
        <v>4.0877777777777782</v>
      </c>
      <c r="P5" s="12">
        <f t="shared" si="3"/>
        <v>8.0877777777777773</v>
      </c>
      <c r="Q5" s="12">
        <f t="shared" si="4"/>
        <v>8.0877777777777773</v>
      </c>
    </row>
    <row r="6" spans="2:17" ht="18.75" customHeight="1" x14ac:dyDescent="0.3">
      <c r="B6" s="78">
        <v>3</v>
      </c>
      <c r="C6" s="13" t="s">
        <v>12</v>
      </c>
      <c r="D6" s="14" t="s">
        <v>11</v>
      </c>
      <c r="E6" s="9">
        <f>+'ALL TOTAL SUM 1'!L8</f>
        <v>1245</v>
      </c>
      <c r="F6" s="95">
        <v>1150</v>
      </c>
      <c r="G6" s="85"/>
      <c r="H6" s="11">
        <f t="shared" si="0"/>
        <v>2395</v>
      </c>
      <c r="I6" s="11">
        <f t="shared" si="1"/>
        <v>2395</v>
      </c>
      <c r="J6" s="98">
        <v>5.14</v>
      </c>
      <c r="K6" s="99">
        <f t="shared" si="5"/>
        <v>8.0739299610894957</v>
      </c>
      <c r="L6" s="99">
        <f t="shared" si="6"/>
        <v>15.53177691309987</v>
      </c>
      <c r="M6" s="99">
        <f t="shared" si="7"/>
        <v>15.53177691309987</v>
      </c>
      <c r="N6" s="29">
        <v>5</v>
      </c>
      <c r="O6" s="28">
        <f t="shared" si="2"/>
        <v>8.3000000000000007</v>
      </c>
      <c r="P6" s="12">
        <f t="shared" si="3"/>
        <v>15.966666666666667</v>
      </c>
      <c r="Q6" s="12">
        <f t="shared" si="4"/>
        <v>15.966666666666667</v>
      </c>
    </row>
    <row r="7" spans="2:17" ht="20.100000000000001" customHeight="1" x14ac:dyDescent="0.3">
      <c r="B7" s="78">
        <v>4</v>
      </c>
      <c r="C7" s="13" t="s">
        <v>13</v>
      </c>
      <c r="D7" s="14" t="s">
        <v>14</v>
      </c>
      <c r="E7" s="9">
        <f>+'ALL TOTAL SUM 1'!L9</f>
        <v>3853</v>
      </c>
      <c r="F7" s="20"/>
      <c r="G7" s="86"/>
      <c r="H7" s="11">
        <f t="shared" si="0"/>
        <v>3853</v>
      </c>
      <c r="I7" s="11">
        <f t="shared" si="1"/>
        <v>3853</v>
      </c>
      <c r="J7" s="98">
        <v>6.88</v>
      </c>
      <c r="K7" s="99">
        <f t="shared" si="5"/>
        <v>18.66763565891473</v>
      </c>
      <c r="L7" s="99">
        <f t="shared" si="6"/>
        <v>18.66763565891473</v>
      </c>
      <c r="M7" s="99">
        <f t="shared" si="7"/>
        <v>18.66763565891473</v>
      </c>
      <c r="N7" s="45">
        <v>12</v>
      </c>
      <c r="O7" s="28">
        <f t="shared" si="2"/>
        <v>10.702777777777778</v>
      </c>
      <c r="P7" s="12">
        <f t="shared" si="3"/>
        <v>10.702777777777778</v>
      </c>
      <c r="Q7" s="12">
        <f t="shared" si="4"/>
        <v>10.702777777777778</v>
      </c>
    </row>
    <row r="8" spans="2:17" ht="20.100000000000001" customHeight="1" x14ac:dyDescent="0.3">
      <c r="B8" s="78">
        <v>5</v>
      </c>
      <c r="C8" s="13" t="s">
        <v>15</v>
      </c>
      <c r="D8" s="14" t="s">
        <v>9</v>
      </c>
      <c r="E8" s="9">
        <f>+'ALL TOTAL SUM 1'!L10*10</f>
        <v>150</v>
      </c>
      <c r="F8" s="95">
        <f>1994*10</f>
        <v>19940</v>
      </c>
      <c r="G8" s="87"/>
      <c r="H8" s="11">
        <f t="shared" si="0"/>
        <v>20090</v>
      </c>
      <c r="I8" s="11">
        <f t="shared" si="1"/>
        <v>20090</v>
      </c>
      <c r="J8" s="98">
        <v>18.170000000000002</v>
      </c>
      <c r="K8" s="99">
        <f t="shared" si="5"/>
        <v>0.27517886626307092</v>
      </c>
      <c r="L8" s="99">
        <f t="shared" si="6"/>
        <v>36.855622821500639</v>
      </c>
      <c r="M8" s="99">
        <f t="shared" si="7"/>
        <v>36.855622821500639</v>
      </c>
      <c r="N8" s="29">
        <v>17</v>
      </c>
      <c r="O8" s="59">
        <f t="shared" si="2"/>
        <v>0.29411764705882354</v>
      </c>
      <c r="P8" s="12">
        <f t="shared" si="3"/>
        <v>39.392156862745097</v>
      </c>
      <c r="Q8" s="12">
        <f t="shared" si="4"/>
        <v>39.392156862745097</v>
      </c>
    </row>
    <row r="9" spans="2:17" ht="20.100000000000001" customHeight="1" x14ac:dyDescent="0.3">
      <c r="B9" s="78">
        <v>6</v>
      </c>
      <c r="C9" s="13" t="s">
        <v>17</v>
      </c>
      <c r="D9" s="14" t="s">
        <v>9</v>
      </c>
      <c r="E9" s="15">
        <f>+'ALL TOTAL SUM 1'!L11</f>
        <v>559.29999999999995</v>
      </c>
      <c r="F9" s="96"/>
      <c r="G9" s="36">
        <v>125</v>
      </c>
      <c r="H9" s="11">
        <f t="shared" si="0"/>
        <v>559.29999999999995</v>
      </c>
      <c r="I9" s="11">
        <f t="shared" si="1"/>
        <v>684.3</v>
      </c>
      <c r="J9" s="98">
        <v>0.26</v>
      </c>
      <c r="K9" s="99">
        <f t="shared" si="5"/>
        <v>71.70512820512819</v>
      </c>
      <c r="L9" s="99">
        <f t="shared" si="6"/>
        <v>71.70512820512819</v>
      </c>
      <c r="M9" s="99">
        <f t="shared" si="7"/>
        <v>87.730769230769226</v>
      </c>
      <c r="N9" s="29">
        <v>1</v>
      </c>
      <c r="O9" s="28">
        <f t="shared" si="2"/>
        <v>18.643333333333331</v>
      </c>
      <c r="P9" s="12">
        <f t="shared" si="3"/>
        <v>18.643333333333331</v>
      </c>
      <c r="Q9" s="12">
        <f t="shared" si="4"/>
        <v>22.81</v>
      </c>
    </row>
    <row r="10" spans="2:17" ht="20.100000000000001" customHeight="1" x14ac:dyDescent="0.3">
      <c r="B10" s="78">
        <v>7</v>
      </c>
      <c r="C10" s="13" t="s">
        <v>18</v>
      </c>
      <c r="D10" s="14" t="s">
        <v>9</v>
      </c>
      <c r="E10" s="17">
        <f>+'ALL TOTAL SUM 1'!L12</f>
        <v>701.9</v>
      </c>
      <c r="F10" s="96"/>
      <c r="G10" s="88"/>
      <c r="H10" s="11">
        <f t="shared" si="0"/>
        <v>701.9</v>
      </c>
      <c r="I10" s="11">
        <f t="shared" si="1"/>
        <v>701.9</v>
      </c>
      <c r="J10" s="98">
        <v>0</v>
      </c>
      <c r="K10" s="100"/>
      <c r="L10" s="100"/>
      <c r="M10" s="100"/>
      <c r="N10" s="29">
        <v>1.7</v>
      </c>
      <c r="O10" s="28">
        <f t="shared" si="2"/>
        <v>13.762745098039215</v>
      </c>
      <c r="P10" s="12">
        <f t="shared" si="3"/>
        <v>13.762745098039215</v>
      </c>
      <c r="Q10" s="12">
        <f t="shared" si="4"/>
        <v>13.762745098039215</v>
      </c>
    </row>
    <row r="11" spans="2:17" ht="20.100000000000001" customHeight="1" x14ac:dyDescent="0.3">
      <c r="B11" s="78">
        <v>8</v>
      </c>
      <c r="C11" s="13" t="s">
        <v>19</v>
      </c>
      <c r="D11" s="14" t="s">
        <v>9</v>
      </c>
      <c r="E11" s="15">
        <f>+'ALL TOTAL SUM 1'!L13</f>
        <v>813.91000000000008</v>
      </c>
      <c r="F11" s="96">
        <f>6*140</f>
        <v>840</v>
      </c>
      <c r="G11" s="88"/>
      <c r="H11" s="11">
        <f t="shared" si="0"/>
        <v>1653.91</v>
      </c>
      <c r="I11" s="11">
        <f t="shared" si="1"/>
        <v>1653.91</v>
      </c>
      <c r="J11" s="98">
        <v>2.5299999999999998</v>
      </c>
      <c r="K11" s="99">
        <f t="shared" si="5"/>
        <v>10.723451910408434</v>
      </c>
      <c r="L11" s="99">
        <f t="shared" si="6"/>
        <v>21.790645586297764</v>
      </c>
      <c r="M11" s="99">
        <f t="shared" si="7"/>
        <v>21.790645586297764</v>
      </c>
      <c r="N11" s="29">
        <v>3</v>
      </c>
      <c r="O11" s="28">
        <f t="shared" si="2"/>
        <v>9.0434444444444448</v>
      </c>
      <c r="P11" s="12">
        <f t="shared" si="3"/>
        <v>18.376777777777779</v>
      </c>
      <c r="Q11" s="12">
        <f t="shared" si="4"/>
        <v>18.376777777777779</v>
      </c>
    </row>
    <row r="12" spans="2:17" ht="18.75" x14ac:dyDescent="0.3">
      <c r="B12" s="78">
        <v>9</v>
      </c>
      <c r="C12" s="18" t="s">
        <v>20</v>
      </c>
      <c r="D12" s="19" t="s">
        <v>21</v>
      </c>
      <c r="E12" s="9">
        <f>+'ALL TOTAL SUM 1'!L14</f>
        <v>0</v>
      </c>
      <c r="F12" s="96"/>
      <c r="G12" s="88"/>
      <c r="H12" s="11">
        <f t="shared" si="0"/>
        <v>0</v>
      </c>
      <c r="I12" s="11">
        <f t="shared" si="1"/>
        <v>0</v>
      </c>
      <c r="J12" s="98">
        <v>0.22</v>
      </c>
      <c r="K12" s="100"/>
      <c r="L12" s="100"/>
      <c r="M12" s="100"/>
      <c r="N12" s="67"/>
      <c r="O12" s="68"/>
      <c r="P12" s="68"/>
      <c r="Q12" s="68"/>
    </row>
    <row r="13" spans="2:17" ht="20.100000000000001" customHeight="1" x14ac:dyDescent="0.3">
      <c r="B13" s="78">
        <v>10</v>
      </c>
      <c r="C13" s="13" t="s">
        <v>22</v>
      </c>
      <c r="D13" s="14" t="s">
        <v>9</v>
      </c>
      <c r="E13" s="9">
        <f>+'ALL TOTAL SUM 1'!L15</f>
        <v>41.75</v>
      </c>
      <c r="F13" s="96">
        <f>2*200</f>
        <v>400</v>
      </c>
      <c r="G13" s="88"/>
      <c r="H13" s="11">
        <f t="shared" si="0"/>
        <v>441.75</v>
      </c>
      <c r="I13" s="11">
        <f t="shared" si="1"/>
        <v>441.75</v>
      </c>
      <c r="J13" s="98">
        <v>0</v>
      </c>
      <c r="K13" s="99"/>
      <c r="L13" s="99"/>
      <c r="M13" s="99"/>
      <c r="N13" s="29">
        <v>1.73</v>
      </c>
      <c r="O13" s="28">
        <f>+E13/N13/30</f>
        <v>0.80443159922928709</v>
      </c>
      <c r="P13" s="59">
        <f>+H13/N13/30</f>
        <v>8.5115606936416182</v>
      </c>
      <c r="Q13" s="12">
        <f>+I13/N13/30</f>
        <v>8.5115606936416182</v>
      </c>
    </row>
    <row r="14" spans="2:17" ht="18.75" x14ac:dyDescent="0.3">
      <c r="B14" s="78">
        <v>11</v>
      </c>
      <c r="C14" s="18" t="s">
        <v>23</v>
      </c>
      <c r="D14" s="14" t="s">
        <v>9</v>
      </c>
      <c r="E14" s="9">
        <f>+'ALL TOTAL SUM 1'!L16*1.8</f>
        <v>5.4</v>
      </c>
      <c r="F14" s="96"/>
      <c r="G14" s="88"/>
      <c r="H14" s="11">
        <f t="shared" si="0"/>
        <v>5.4</v>
      </c>
      <c r="I14" s="11">
        <f t="shared" si="1"/>
        <v>5.4</v>
      </c>
      <c r="J14" s="98">
        <v>0</v>
      </c>
      <c r="K14" s="100"/>
      <c r="L14" s="100"/>
      <c r="M14" s="100"/>
      <c r="N14" s="67"/>
      <c r="O14" s="68"/>
      <c r="P14" s="68"/>
      <c r="Q14" s="68"/>
    </row>
    <row r="15" spans="2:17" ht="20.100000000000001" customHeight="1" x14ac:dyDescent="0.3">
      <c r="B15" s="78">
        <v>12</v>
      </c>
      <c r="C15" s="13" t="s">
        <v>24</v>
      </c>
      <c r="D15" s="14" t="s">
        <v>21</v>
      </c>
      <c r="E15" s="9">
        <f>+'ALL TOTAL SUM 1'!L17</f>
        <v>41689</v>
      </c>
      <c r="F15" s="20">
        <v>52200</v>
      </c>
      <c r="G15" s="88"/>
      <c r="H15" s="11">
        <f t="shared" si="0"/>
        <v>93889</v>
      </c>
      <c r="I15" s="11">
        <f t="shared" si="1"/>
        <v>93889</v>
      </c>
      <c r="J15" s="98">
        <v>158.87</v>
      </c>
      <c r="K15" s="99">
        <f t="shared" si="5"/>
        <v>8.7469839071777749</v>
      </c>
      <c r="L15" s="99">
        <f t="shared" si="6"/>
        <v>19.699334885965463</v>
      </c>
      <c r="M15" s="99">
        <f t="shared" si="7"/>
        <v>19.699334885965463</v>
      </c>
      <c r="N15" s="29">
        <v>173</v>
      </c>
      <c r="O15" s="28">
        <f t="shared" ref="O15:O33" si="8">+E15/N15/30</f>
        <v>8.0325626204238922</v>
      </c>
      <c r="P15" s="12">
        <f t="shared" ref="P15:P33" si="9">+H15/N15/30</f>
        <v>18.090366088631985</v>
      </c>
      <c r="Q15" s="12">
        <f t="shared" ref="Q15:Q33" si="10">+I15/N15/30</f>
        <v>18.090366088631985</v>
      </c>
    </row>
    <row r="16" spans="2:17" ht="20.100000000000001" customHeight="1" x14ac:dyDescent="0.3">
      <c r="B16" s="78">
        <v>13</v>
      </c>
      <c r="C16" s="13" t="s">
        <v>25</v>
      </c>
      <c r="D16" s="14" t="s">
        <v>21</v>
      </c>
      <c r="E16" s="9">
        <f>+'ALL TOTAL SUM 1'!L18</f>
        <v>64323</v>
      </c>
      <c r="F16" s="20">
        <v>59100</v>
      </c>
      <c r="G16" s="88"/>
      <c r="H16" s="11">
        <f t="shared" si="0"/>
        <v>123423</v>
      </c>
      <c r="I16" s="11">
        <f t="shared" si="1"/>
        <v>123423</v>
      </c>
      <c r="J16" s="98">
        <v>178.82</v>
      </c>
      <c r="K16" s="99">
        <f t="shared" si="5"/>
        <v>11.990269544793648</v>
      </c>
      <c r="L16" s="99">
        <f t="shared" si="6"/>
        <v>23.006934347388437</v>
      </c>
      <c r="M16" s="99">
        <f t="shared" si="7"/>
        <v>23.006934347388437</v>
      </c>
      <c r="N16" s="29">
        <v>196</v>
      </c>
      <c r="O16" s="59">
        <f t="shared" si="8"/>
        <v>10.939285714285715</v>
      </c>
      <c r="P16" s="12">
        <f t="shared" si="9"/>
        <v>20.990306122448981</v>
      </c>
      <c r="Q16" s="12">
        <f t="shared" si="10"/>
        <v>20.990306122448981</v>
      </c>
    </row>
    <row r="17" spans="2:17" ht="24.75" customHeight="1" x14ac:dyDescent="0.3">
      <c r="B17" s="78">
        <v>14</v>
      </c>
      <c r="C17" s="13" t="s">
        <v>26</v>
      </c>
      <c r="D17" s="14" t="s">
        <v>21</v>
      </c>
      <c r="E17" s="9">
        <f>+'ALL TOTAL SUM 1'!L19</f>
        <v>393528</v>
      </c>
      <c r="F17" s="96">
        <v>68000</v>
      </c>
      <c r="G17" s="88"/>
      <c r="H17" s="11">
        <f t="shared" si="0"/>
        <v>461528</v>
      </c>
      <c r="I17" s="11">
        <f t="shared" si="1"/>
        <v>461528</v>
      </c>
      <c r="J17" s="98">
        <v>499.74</v>
      </c>
      <c r="K17" s="99">
        <f t="shared" si="5"/>
        <v>26.248849401688876</v>
      </c>
      <c r="L17" s="99">
        <f t="shared" si="6"/>
        <v>30.78454129480663</v>
      </c>
      <c r="M17" s="99">
        <f t="shared" si="7"/>
        <v>30.78454129480663</v>
      </c>
      <c r="N17" s="29">
        <f>59+525</f>
        <v>584</v>
      </c>
      <c r="O17" s="28">
        <f t="shared" si="8"/>
        <v>22.461643835616439</v>
      </c>
      <c r="P17" s="12">
        <f t="shared" si="9"/>
        <v>26.342922374429225</v>
      </c>
      <c r="Q17" s="12">
        <f t="shared" si="10"/>
        <v>26.342922374429225</v>
      </c>
    </row>
    <row r="18" spans="2:17" ht="20.100000000000001" customHeight="1" x14ac:dyDescent="0.3">
      <c r="B18" s="78">
        <v>15</v>
      </c>
      <c r="C18" s="13" t="s">
        <v>27</v>
      </c>
      <c r="D18" s="14" t="s">
        <v>21</v>
      </c>
      <c r="E18" s="9">
        <f>+'ALL TOTAL SUM 1'!L20</f>
        <v>190522</v>
      </c>
      <c r="F18" s="96">
        <v>175000</v>
      </c>
      <c r="G18" s="88"/>
      <c r="H18" s="11">
        <f t="shared" si="0"/>
        <v>365522</v>
      </c>
      <c r="I18" s="11">
        <f t="shared" si="1"/>
        <v>365522</v>
      </c>
      <c r="J18" s="98">
        <v>414.14</v>
      </c>
      <c r="K18" s="99">
        <f t="shared" si="5"/>
        <v>15.334749923536325</v>
      </c>
      <c r="L18" s="99">
        <f t="shared" si="6"/>
        <v>29.420163873730303</v>
      </c>
      <c r="M18" s="99">
        <f t="shared" si="7"/>
        <v>29.420163873730303</v>
      </c>
      <c r="N18" s="29">
        <v>448</v>
      </c>
      <c r="O18" s="28">
        <f t="shared" si="8"/>
        <v>14.175744047619048</v>
      </c>
      <c r="P18" s="12">
        <f t="shared" si="9"/>
        <v>27.19657738095238</v>
      </c>
      <c r="Q18" s="12">
        <f t="shared" si="10"/>
        <v>27.19657738095238</v>
      </c>
    </row>
    <row r="19" spans="2:17" ht="20.100000000000001" customHeight="1" x14ac:dyDescent="0.3">
      <c r="B19" s="78">
        <v>16</v>
      </c>
      <c r="C19" s="13" t="s">
        <v>73</v>
      </c>
      <c r="D19" s="14" t="s">
        <v>21</v>
      </c>
      <c r="E19" s="9">
        <f>+'ALL TOTAL SUM 1'!L21</f>
        <v>492800</v>
      </c>
      <c r="F19" s="96">
        <v>427500</v>
      </c>
      <c r="G19" s="88"/>
      <c r="H19" s="11">
        <f t="shared" si="0"/>
        <v>920300</v>
      </c>
      <c r="I19" s="11">
        <f t="shared" si="1"/>
        <v>920300</v>
      </c>
      <c r="J19" s="98">
        <v>1096.54</v>
      </c>
      <c r="K19" s="99">
        <f t="shared" si="5"/>
        <v>14.980453669420786</v>
      </c>
      <c r="L19" s="99">
        <f t="shared" si="6"/>
        <v>27.975875633051842</v>
      </c>
      <c r="M19" s="99">
        <f t="shared" si="7"/>
        <v>27.975875633051842</v>
      </c>
      <c r="N19" s="29">
        <f>108+1028</f>
        <v>1136</v>
      </c>
      <c r="O19" s="28">
        <f t="shared" si="8"/>
        <v>14.460093896713614</v>
      </c>
      <c r="P19" s="12">
        <f t="shared" si="9"/>
        <v>27.00410798122066</v>
      </c>
      <c r="Q19" s="12">
        <f t="shared" si="10"/>
        <v>27.00410798122066</v>
      </c>
    </row>
    <row r="20" spans="2:17" ht="19.5" customHeight="1" x14ac:dyDescent="0.3">
      <c r="B20" s="78">
        <v>17</v>
      </c>
      <c r="C20" s="13" t="s">
        <v>29</v>
      </c>
      <c r="D20" s="14" t="s">
        <v>21</v>
      </c>
      <c r="E20" s="9">
        <f>+'ALL TOTAL SUM 1'!L22</f>
        <v>523</v>
      </c>
      <c r="F20" s="96"/>
      <c r="G20" s="88"/>
      <c r="H20" s="11">
        <f t="shared" si="0"/>
        <v>523</v>
      </c>
      <c r="I20" s="11">
        <f t="shared" si="1"/>
        <v>523</v>
      </c>
      <c r="J20" s="98">
        <v>0.11</v>
      </c>
      <c r="K20" s="99">
        <f t="shared" si="5"/>
        <v>158.4848484848485</v>
      </c>
      <c r="L20" s="99">
        <f t="shared" si="6"/>
        <v>158.4848484848485</v>
      </c>
      <c r="M20" s="99">
        <f t="shared" si="7"/>
        <v>158.4848484848485</v>
      </c>
      <c r="N20" s="38">
        <v>3</v>
      </c>
      <c r="O20" s="38">
        <f t="shared" si="8"/>
        <v>5.8111111111111118</v>
      </c>
      <c r="P20" s="12">
        <f t="shared" si="9"/>
        <v>5.8111111111111118</v>
      </c>
      <c r="Q20" s="59">
        <f t="shared" si="10"/>
        <v>5.8111111111111118</v>
      </c>
    </row>
    <row r="21" spans="2:17" ht="19.5" customHeight="1" x14ac:dyDescent="0.3">
      <c r="B21" s="78">
        <v>18</v>
      </c>
      <c r="C21" s="13" t="s">
        <v>29</v>
      </c>
      <c r="D21" s="14" t="s">
        <v>9</v>
      </c>
      <c r="E21" s="9">
        <f>+'ALL TOTAL SUM 1'!L23</f>
        <v>70.790000000000006</v>
      </c>
      <c r="F21" s="96"/>
      <c r="G21" s="88"/>
      <c r="H21" s="11">
        <f t="shared" si="0"/>
        <v>70.790000000000006</v>
      </c>
      <c r="I21" s="11">
        <f t="shared" si="1"/>
        <v>70.790000000000006</v>
      </c>
      <c r="J21" s="98">
        <v>4.38</v>
      </c>
      <c r="K21" s="99">
        <f t="shared" si="5"/>
        <v>0.53873668188736679</v>
      </c>
      <c r="L21" s="99">
        <f t="shared" si="6"/>
        <v>0.53873668188736679</v>
      </c>
      <c r="M21" s="99">
        <f t="shared" si="7"/>
        <v>0.53873668188736679</v>
      </c>
      <c r="N21" s="38">
        <v>2.44</v>
      </c>
      <c r="O21" s="38">
        <f t="shared" si="8"/>
        <v>0.96707650273224055</v>
      </c>
      <c r="P21" s="12">
        <f t="shared" si="9"/>
        <v>0.96707650273224055</v>
      </c>
      <c r="Q21" s="59">
        <f t="shared" si="10"/>
        <v>0.96707650273224055</v>
      </c>
    </row>
    <row r="22" spans="2:17" ht="20.100000000000001" customHeight="1" x14ac:dyDescent="0.3">
      <c r="B22" s="78">
        <v>19</v>
      </c>
      <c r="C22" s="13" t="s">
        <v>30</v>
      </c>
      <c r="D22" s="14" t="s">
        <v>21</v>
      </c>
      <c r="E22" s="9">
        <f>+'ALL TOTAL SUM 1'!L24</f>
        <v>233</v>
      </c>
      <c r="F22" s="96"/>
      <c r="G22" s="36">
        <v>125</v>
      </c>
      <c r="H22" s="11">
        <f t="shared" si="0"/>
        <v>233</v>
      </c>
      <c r="I22" s="11">
        <f t="shared" si="1"/>
        <v>358</v>
      </c>
      <c r="J22" s="98">
        <v>0.05</v>
      </c>
      <c r="K22" s="99">
        <f t="shared" si="5"/>
        <v>155.33333333333334</v>
      </c>
      <c r="L22" s="99">
        <f t="shared" si="6"/>
        <v>155.33333333333334</v>
      </c>
      <c r="M22" s="99">
        <f t="shared" si="7"/>
        <v>238.66666666666666</v>
      </c>
      <c r="N22" s="30">
        <v>0.5</v>
      </c>
      <c r="O22" s="28">
        <f t="shared" si="8"/>
        <v>15.533333333333333</v>
      </c>
      <c r="P22" s="12">
        <f t="shared" si="9"/>
        <v>15.533333333333333</v>
      </c>
      <c r="Q22" s="12">
        <f t="shared" si="10"/>
        <v>23.866666666666667</v>
      </c>
    </row>
    <row r="23" spans="2:17" ht="20.100000000000001" customHeight="1" x14ac:dyDescent="0.3">
      <c r="B23" s="78">
        <v>20</v>
      </c>
      <c r="C23" s="13" t="s">
        <v>31</v>
      </c>
      <c r="D23" s="14" t="s">
        <v>21</v>
      </c>
      <c r="E23" s="9">
        <f>+'ALL TOTAL SUM 1'!L25</f>
        <v>327</v>
      </c>
      <c r="F23" s="96"/>
      <c r="G23" s="36">
        <v>310</v>
      </c>
      <c r="H23" s="11">
        <f t="shared" si="0"/>
        <v>327</v>
      </c>
      <c r="I23" s="11">
        <f t="shared" si="1"/>
        <v>637</v>
      </c>
      <c r="J23" s="98">
        <v>0.91</v>
      </c>
      <c r="K23" s="99">
        <f t="shared" si="5"/>
        <v>11.978021978021978</v>
      </c>
      <c r="L23" s="99">
        <f t="shared" si="6"/>
        <v>11.978021978021978</v>
      </c>
      <c r="M23" s="99">
        <f t="shared" si="7"/>
        <v>23.333333333333332</v>
      </c>
      <c r="N23" s="29">
        <v>1</v>
      </c>
      <c r="O23" s="28">
        <f t="shared" si="8"/>
        <v>10.9</v>
      </c>
      <c r="P23" s="12">
        <f t="shared" si="9"/>
        <v>10.9</v>
      </c>
      <c r="Q23" s="12">
        <f t="shared" si="10"/>
        <v>21.233333333333334</v>
      </c>
    </row>
    <row r="24" spans="2:17" ht="20.100000000000001" customHeight="1" x14ac:dyDescent="0.3">
      <c r="B24" s="78">
        <v>21</v>
      </c>
      <c r="C24" s="13" t="s">
        <v>32</v>
      </c>
      <c r="D24" s="14" t="s">
        <v>21</v>
      </c>
      <c r="E24" s="9">
        <f>+'ALL TOTAL SUM 1'!L26</f>
        <v>884</v>
      </c>
      <c r="F24" s="96"/>
      <c r="G24" s="36">
        <v>2280</v>
      </c>
      <c r="H24" s="11">
        <f t="shared" si="0"/>
        <v>884</v>
      </c>
      <c r="I24" s="11">
        <f t="shared" si="1"/>
        <v>3164</v>
      </c>
      <c r="J24" s="98">
        <v>4.34</v>
      </c>
      <c r="K24" s="99">
        <f t="shared" si="5"/>
        <v>6.7895545314900154</v>
      </c>
      <c r="L24" s="99">
        <f t="shared" si="6"/>
        <v>6.7895545314900154</v>
      </c>
      <c r="M24" s="99">
        <f t="shared" si="7"/>
        <v>24.301075268817204</v>
      </c>
      <c r="N24" s="29">
        <v>5</v>
      </c>
      <c r="O24" s="28">
        <f t="shared" si="8"/>
        <v>5.8933333333333335</v>
      </c>
      <c r="P24" s="59">
        <f t="shared" si="9"/>
        <v>5.8933333333333335</v>
      </c>
      <c r="Q24" s="12">
        <f t="shared" si="10"/>
        <v>21.09333333333333</v>
      </c>
    </row>
    <row r="25" spans="2:17" ht="18.75" x14ac:dyDescent="0.3">
      <c r="B25" s="78">
        <v>22</v>
      </c>
      <c r="C25" s="13" t="s">
        <v>37</v>
      </c>
      <c r="D25" s="21" t="s">
        <v>21</v>
      </c>
      <c r="E25" s="9">
        <f>+'ALL TOTAL SUM 1'!L27</f>
        <v>955</v>
      </c>
      <c r="F25" s="96"/>
      <c r="G25" s="88"/>
      <c r="H25" s="11">
        <f t="shared" si="0"/>
        <v>955</v>
      </c>
      <c r="I25" s="11">
        <f t="shared" si="1"/>
        <v>955</v>
      </c>
      <c r="J25" s="98">
        <v>43.21</v>
      </c>
      <c r="K25" s="99">
        <f t="shared" si="5"/>
        <v>0.73671218082234047</v>
      </c>
      <c r="L25" s="99">
        <f t="shared" si="6"/>
        <v>0.73671218082234047</v>
      </c>
      <c r="M25" s="99">
        <f t="shared" si="7"/>
        <v>0.73671218082234047</v>
      </c>
      <c r="N25" s="29">
        <v>68</v>
      </c>
      <c r="O25" s="28">
        <f t="shared" si="8"/>
        <v>0.46813725490196079</v>
      </c>
      <c r="P25" s="12">
        <f t="shared" si="9"/>
        <v>0.46813725490196079</v>
      </c>
      <c r="Q25" s="59">
        <f t="shared" si="10"/>
        <v>0.46813725490196079</v>
      </c>
    </row>
    <row r="26" spans="2:17" ht="18.75" x14ac:dyDescent="0.3">
      <c r="B26" s="78">
        <v>23</v>
      </c>
      <c r="C26" s="13" t="s">
        <v>38</v>
      </c>
      <c r="D26" s="21" t="s">
        <v>11</v>
      </c>
      <c r="E26" s="9">
        <f>+'ALL TOTAL SUM 1'!L28</f>
        <v>349</v>
      </c>
      <c r="F26" s="96"/>
      <c r="G26" s="89"/>
      <c r="H26" s="11">
        <f t="shared" si="0"/>
        <v>349</v>
      </c>
      <c r="I26" s="11">
        <f t="shared" si="1"/>
        <v>349</v>
      </c>
      <c r="J26" s="98">
        <v>0.2</v>
      </c>
      <c r="K26" s="99">
        <f t="shared" si="5"/>
        <v>58.166666666666664</v>
      </c>
      <c r="L26" s="99">
        <f t="shared" si="6"/>
        <v>58.166666666666664</v>
      </c>
      <c r="M26" s="99">
        <f t="shared" si="7"/>
        <v>58.166666666666664</v>
      </c>
      <c r="N26" s="29">
        <v>1</v>
      </c>
      <c r="O26" s="28">
        <f t="shared" si="8"/>
        <v>11.633333333333333</v>
      </c>
      <c r="P26" s="12">
        <f t="shared" si="9"/>
        <v>11.633333333333333</v>
      </c>
      <c r="Q26" s="12">
        <f t="shared" si="10"/>
        <v>11.633333333333333</v>
      </c>
    </row>
    <row r="27" spans="2:17" ht="18.75" x14ac:dyDescent="0.3">
      <c r="B27" s="78">
        <v>24</v>
      </c>
      <c r="C27" s="13" t="s">
        <v>39</v>
      </c>
      <c r="D27" s="21" t="s">
        <v>11</v>
      </c>
      <c r="E27" s="9">
        <f>+'ALL TOTAL SUM 1'!L29</f>
        <v>594</v>
      </c>
      <c r="F27" s="20"/>
      <c r="G27" s="87"/>
      <c r="H27" s="11">
        <f t="shared" si="0"/>
        <v>594</v>
      </c>
      <c r="I27" s="11">
        <f t="shared" si="1"/>
        <v>594</v>
      </c>
      <c r="J27" s="98">
        <v>0.63</v>
      </c>
      <c r="K27" s="99">
        <f t="shared" si="5"/>
        <v>31.428571428571431</v>
      </c>
      <c r="L27" s="99">
        <f t="shared" si="6"/>
        <v>31.428571428571431</v>
      </c>
      <c r="M27" s="99">
        <f t="shared" si="7"/>
        <v>31.428571428571431</v>
      </c>
      <c r="N27" s="29">
        <v>1</v>
      </c>
      <c r="O27" s="28">
        <f t="shared" si="8"/>
        <v>19.8</v>
      </c>
      <c r="P27" s="12">
        <f t="shared" si="9"/>
        <v>19.8</v>
      </c>
      <c r="Q27" s="12">
        <f t="shared" si="10"/>
        <v>19.8</v>
      </c>
    </row>
    <row r="28" spans="2:17" ht="18.75" x14ac:dyDescent="0.3">
      <c r="B28" s="78">
        <v>25</v>
      </c>
      <c r="C28" s="13" t="s">
        <v>40</v>
      </c>
      <c r="D28" s="21" t="s">
        <v>21</v>
      </c>
      <c r="E28" s="9">
        <f>+'ALL TOTAL SUM 1'!L30</f>
        <v>51505</v>
      </c>
      <c r="F28" s="96"/>
      <c r="G28" s="89"/>
      <c r="H28" s="11">
        <f t="shared" si="0"/>
        <v>51505</v>
      </c>
      <c r="I28" s="11">
        <f t="shared" si="1"/>
        <v>51505</v>
      </c>
      <c r="J28" s="98">
        <v>20.440000000000001</v>
      </c>
      <c r="K28" s="99">
        <f t="shared" si="5"/>
        <v>83.993803000652321</v>
      </c>
      <c r="L28" s="99">
        <f t="shared" si="6"/>
        <v>83.993803000652321</v>
      </c>
      <c r="M28" s="99">
        <f t="shared" si="7"/>
        <v>83.993803000652321</v>
      </c>
      <c r="N28" s="29">
        <v>14</v>
      </c>
      <c r="O28" s="28">
        <f t="shared" si="8"/>
        <v>122.63095238095238</v>
      </c>
      <c r="P28" s="12">
        <f t="shared" si="9"/>
        <v>122.63095238095238</v>
      </c>
      <c r="Q28" s="12">
        <f t="shared" si="10"/>
        <v>122.63095238095238</v>
      </c>
    </row>
    <row r="29" spans="2:17" ht="18.75" x14ac:dyDescent="0.3">
      <c r="B29" s="78">
        <v>26</v>
      </c>
      <c r="C29" s="13" t="s">
        <v>42</v>
      </c>
      <c r="D29" s="21" t="s">
        <v>21</v>
      </c>
      <c r="E29" s="9">
        <f>+'ALL TOTAL SUM 1'!L32</f>
        <v>25070</v>
      </c>
      <c r="F29" s="96"/>
      <c r="G29" s="89"/>
      <c r="H29" s="11">
        <f t="shared" si="0"/>
        <v>25070</v>
      </c>
      <c r="I29" s="11">
        <f t="shared" si="1"/>
        <v>25070</v>
      </c>
      <c r="J29" s="98">
        <v>19.27</v>
      </c>
      <c r="K29" s="99">
        <f t="shared" si="5"/>
        <v>43.366199619443002</v>
      </c>
      <c r="L29" s="99">
        <f t="shared" si="6"/>
        <v>43.366199619443002</v>
      </c>
      <c r="M29" s="99">
        <f t="shared" si="7"/>
        <v>43.366199619443002</v>
      </c>
      <c r="N29" s="29">
        <v>27</v>
      </c>
      <c r="O29" s="28">
        <f t="shared" si="8"/>
        <v>30.950617283950617</v>
      </c>
      <c r="P29" s="12">
        <f t="shared" si="9"/>
        <v>30.950617283950617</v>
      </c>
      <c r="Q29" s="12">
        <f t="shared" si="10"/>
        <v>30.950617283950617</v>
      </c>
    </row>
    <row r="30" spans="2:17" ht="18.75" x14ac:dyDescent="0.3">
      <c r="B30" s="78">
        <v>27</v>
      </c>
      <c r="C30" s="13" t="s">
        <v>43</v>
      </c>
      <c r="D30" s="21" t="s">
        <v>21</v>
      </c>
      <c r="E30" s="9">
        <f>+'ALL TOTAL SUM 1'!L33</f>
        <v>24845</v>
      </c>
      <c r="F30" s="96"/>
      <c r="G30" s="89"/>
      <c r="H30" s="11">
        <f t="shared" si="0"/>
        <v>24845</v>
      </c>
      <c r="I30" s="11">
        <f t="shared" si="1"/>
        <v>24845</v>
      </c>
      <c r="J30" s="98">
        <v>19.27</v>
      </c>
      <c r="K30" s="99">
        <f t="shared" si="5"/>
        <v>42.97699359972323</v>
      </c>
      <c r="L30" s="99">
        <f t="shared" si="6"/>
        <v>42.97699359972323</v>
      </c>
      <c r="M30" s="99">
        <f t="shared" si="7"/>
        <v>42.97699359972323</v>
      </c>
      <c r="N30" s="29">
        <v>25</v>
      </c>
      <c r="O30" s="28">
        <f t="shared" si="8"/>
        <v>33.126666666666665</v>
      </c>
      <c r="P30" s="12">
        <f t="shared" si="9"/>
        <v>33.126666666666665</v>
      </c>
      <c r="Q30" s="12">
        <f t="shared" si="10"/>
        <v>33.126666666666665</v>
      </c>
    </row>
    <row r="31" spans="2:17" ht="18.75" x14ac:dyDescent="0.3">
      <c r="B31" s="78">
        <v>28</v>
      </c>
      <c r="C31" s="13" t="s">
        <v>44</v>
      </c>
      <c r="D31" s="21" t="s">
        <v>21</v>
      </c>
      <c r="E31" s="9">
        <f>+'ALL TOTAL SUM 1'!L34</f>
        <v>25425</v>
      </c>
      <c r="F31" s="96"/>
      <c r="G31" s="89"/>
      <c r="H31" s="11">
        <f t="shared" si="0"/>
        <v>25425</v>
      </c>
      <c r="I31" s="11">
        <f t="shared" si="1"/>
        <v>25425</v>
      </c>
      <c r="J31" s="98">
        <v>19.27</v>
      </c>
      <c r="K31" s="99">
        <f t="shared" si="5"/>
        <v>43.980280228334202</v>
      </c>
      <c r="L31" s="99">
        <f t="shared" si="6"/>
        <v>43.980280228334202</v>
      </c>
      <c r="M31" s="99">
        <f t="shared" si="7"/>
        <v>43.980280228334202</v>
      </c>
      <c r="N31" s="29">
        <v>35</v>
      </c>
      <c r="O31" s="28">
        <f t="shared" si="8"/>
        <v>24.214285714285715</v>
      </c>
      <c r="P31" s="12">
        <f t="shared" si="9"/>
        <v>24.214285714285715</v>
      </c>
      <c r="Q31" s="12">
        <f t="shared" si="10"/>
        <v>24.214285714285715</v>
      </c>
    </row>
    <row r="32" spans="2:17" ht="18.75" x14ac:dyDescent="0.3">
      <c r="B32" s="78">
        <v>29</v>
      </c>
      <c r="C32" s="13" t="s">
        <v>45</v>
      </c>
      <c r="D32" s="21" t="s">
        <v>21</v>
      </c>
      <c r="E32" s="9">
        <f>+'ALL TOTAL SUM 1'!L35</f>
        <v>21428</v>
      </c>
      <c r="F32" s="96"/>
      <c r="G32" s="89"/>
      <c r="H32" s="11">
        <f t="shared" si="0"/>
        <v>21428</v>
      </c>
      <c r="I32" s="11">
        <f t="shared" si="1"/>
        <v>21428</v>
      </c>
      <c r="J32" s="98">
        <v>16.670000000000002</v>
      </c>
      <c r="K32" s="99">
        <f t="shared" si="5"/>
        <v>42.847430513897216</v>
      </c>
      <c r="L32" s="99">
        <f t="shared" si="6"/>
        <v>42.847430513897216</v>
      </c>
      <c r="M32" s="99">
        <f t="shared" si="7"/>
        <v>42.847430513897216</v>
      </c>
      <c r="N32" s="29">
        <v>96</v>
      </c>
      <c r="O32" s="28">
        <f t="shared" si="8"/>
        <v>7.4402777777777782</v>
      </c>
      <c r="P32" s="12">
        <f t="shared" si="9"/>
        <v>7.4402777777777782</v>
      </c>
      <c r="Q32" s="59">
        <f t="shared" si="10"/>
        <v>7.4402777777777782</v>
      </c>
    </row>
    <row r="33" spans="2:17" ht="18.75" x14ac:dyDescent="0.3">
      <c r="B33" s="78">
        <v>30</v>
      </c>
      <c r="C33" s="13" t="s">
        <v>46</v>
      </c>
      <c r="D33" s="21" t="s">
        <v>21</v>
      </c>
      <c r="E33" s="9">
        <f>+'ALL TOTAL SUM 1'!L36</f>
        <v>67469</v>
      </c>
      <c r="F33" s="96"/>
      <c r="G33" s="89"/>
      <c r="H33" s="11">
        <f t="shared" si="0"/>
        <v>67469</v>
      </c>
      <c r="I33" s="11">
        <f t="shared" si="1"/>
        <v>67469</v>
      </c>
      <c r="J33" s="98">
        <v>1.83</v>
      </c>
      <c r="K33" s="99">
        <f t="shared" si="5"/>
        <v>1228.9435336976319</v>
      </c>
      <c r="L33" s="99">
        <f t="shared" si="6"/>
        <v>1228.9435336976319</v>
      </c>
      <c r="M33" s="99">
        <f t="shared" si="7"/>
        <v>1228.9435336976319</v>
      </c>
      <c r="N33" s="29">
        <v>130</v>
      </c>
      <c r="O33" s="28">
        <f t="shared" si="8"/>
        <v>17.299743589743589</v>
      </c>
      <c r="P33" s="12">
        <f t="shared" si="9"/>
        <v>17.299743589743589</v>
      </c>
      <c r="Q33" s="12">
        <f t="shared" si="10"/>
        <v>17.299743589743589</v>
      </c>
    </row>
  </sheetData>
  <mergeCells count="2">
    <mergeCell ref="L2:M2"/>
    <mergeCell ref="C2:K2"/>
  </mergeCells>
  <pageMargins left="0.15" right="0.19" top="0.27" bottom="0.3" header="0.14000000000000001" footer="0.19"/>
  <pageSetup scale="84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29"/>
  <sheetViews>
    <sheetView workbookViewId="0">
      <selection activeCell="E4" sqref="E4"/>
    </sheetView>
  </sheetViews>
  <sheetFormatPr defaultRowHeight="15" x14ac:dyDescent="0.25"/>
  <cols>
    <col min="2" max="2" width="5.85546875" customWidth="1"/>
    <col min="3" max="3" width="32.7109375" bestFit="1" customWidth="1"/>
    <col min="4" max="4" width="12.28515625" customWidth="1"/>
    <col min="5" max="5" width="12.28515625" bestFit="1" customWidth="1"/>
    <col min="6" max="6" width="13.28515625" bestFit="1" customWidth="1"/>
    <col min="7" max="7" width="10.5703125" customWidth="1"/>
    <col min="8" max="8" width="12" customWidth="1"/>
    <col min="9" max="9" width="14.28515625" customWidth="1"/>
    <col min="10" max="10" width="10.140625" customWidth="1"/>
    <col min="11" max="11" width="12.42578125" bestFit="1" customWidth="1"/>
    <col min="12" max="12" width="19.7109375" customWidth="1"/>
  </cols>
  <sheetData>
    <row r="1" spans="2:16" x14ac:dyDescent="0.25">
      <c r="L1" t="s">
        <v>60</v>
      </c>
    </row>
    <row r="2" spans="2:16" s="3" customFormat="1" ht="25.5" customHeight="1" thickBot="1" x14ac:dyDescent="0.35">
      <c r="B2" s="1"/>
      <c r="C2" s="119" t="s">
        <v>0</v>
      </c>
      <c r="D2" s="119"/>
      <c r="E2" s="2"/>
      <c r="J2" s="120" t="s">
        <v>55</v>
      </c>
      <c r="K2" s="120"/>
      <c r="L2" s="120"/>
    </row>
    <row r="3" spans="2:16" s="4" customFormat="1" ht="48" customHeight="1" thickBot="1" x14ac:dyDescent="0.4">
      <c r="B3" s="5" t="s">
        <v>1</v>
      </c>
      <c r="C3" s="6" t="s">
        <v>47</v>
      </c>
      <c r="D3" s="6" t="s">
        <v>61</v>
      </c>
      <c r="E3" s="6" t="s">
        <v>48</v>
      </c>
      <c r="F3" s="6" t="s">
        <v>49</v>
      </c>
      <c r="G3" s="6" t="s">
        <v>62</v>
      </c>
      <c r="H3" s="6" t="s">
        <v>50</v>
      </c>
      <c r="I3" s="6" t="s">
        <v>64</v>
      </c>
      <c r="J3" s="6" t="s">
        <v>51</v>
      </c>
      <c r="K3" s="6" t="s">
        <v>52</v>
      </c>
      <c r="L3" s="6" t="s">
        <v>65</v>
      </c>
      <c r="M3" s="3"/>
    </row>
    <row r="4" spans="2:16" ht="20.100000000000001" customHeight="1" x14ac:dyDescent="0.3">
      <c r="B4" s="7">
        <v>1</v>
      </c>
      <c r="C4" s="7" t="s">
        <v>5</v>
      </c>
      <c r="D4" s="34" t="s">
        <v>6</v>
      </c>
      <c r="E4" s="9">
        <f>+'ALL TOTAL SUM 1'!L4</f>
        <v>719</v>
      </c>
      <c r="F4" s="20">
        <f>24*102</f>
        <v>2448</v>
      </c>
      <c r="G4" s="36">
        <f>34*102</f>
        <v>3468</v>
      </c>
      <c r="H4" s="11">
        <f>+E4+F4</f>
        <v>3167</v>
      </c>
      <c r="I4" s="11">
        <f>+F4+G4+E4</f>
        <v>6635</v>
      </c>
      <c r="J4" s="29">
        <v>28</v>
      </c>
      <c r="K4" s="28">
        <f>+H4/J4/30</f>
        <v>3.7702380952380952</v>
      </c>
      <c r="L4" s="12">
        <f>+I4/J4/30</f>
        <v>7.8988095238095237</v>
      </c>
      <c r="M4" s="3"/>
      <c r="O4" s="35"/>
      <c r="P4">
        <f>+J4*8*30</f>
        <v>6720</v>
      </c>
    </row>
    <row r="5" spans="2:16" ht="20.100000000000001" customHeight="1" x14ac:dyDescent="0.3">
      <c r="B5" s="7">
        <v>2</v>
      </c>
      <c r="C5" s="13" t="s">
        <v>10</v>
      </c>
      <c r="D5" s="14" t="s">
        <v>11</v>
      </c>
      <c r="E5" s="9">
        <f>+'ALL TOTAL SUM 1'!L7</f>
        <v>7358</v>
      </c>
      <c r="F5" s="83">
        <f>20*360+20*360-10*360</f>
        <v>10800</v>
      </c>
      <c r="G5" s="40"/>
      <c r="H5" s="11">
        <f t="shared" ref="H5:H27" si="0">+E5+F5</f>
        <v>18158</v>
      </c>
      <c r="I5" s="11">
        <f t="shared" ref="I5:I27" si="1">+F5+G5+E5</f>
        <v>18158</v>
      </c>
      <c r="J5" s="29">
        <v>60</v>
      </c>
      <c r="K5" s="28">
        <f t="shared" ref="K5:K27" si="2">+E5/J5/30</f>
        <v>4.0877777777777782</v>
      </c>
      <c r="L5" s="12">
        <f>+H5/J5/30</f>
        <v>10.087777777777777</v>
      </c>
      <c r="M5" s="3"/>
    </row>
    <row r="6" spans="2:16" ht="18.75" customHeight="1" x14ac:dyDescent="0.3">
      <c r="B6" s="7">
        <v>3</v>
      </c>
      <c r="C6" s="13" t="s">
        <v>12</v>
      </c>
      <c r="D6" s="14" t="s">
        <v>11</v>
      </c>
      <c r="E6" s="9">
        <f>+'ALL TOTAL SUM 1'!L8</f>
        <v>1245</v>
      </c>
      <c r="F6" s="33">
        <v>1150</v>
      </c>
      <c r="G6" s="41"/>
      <c r="H6" s="11">
        <f t="shared" si="0"/>
        <v>2395</v>
      </c>
      <c r="I6" s="11">
        <f t="shared" si="1"/>
        <v>2395</v>
      </c>
      <c r="J6" s="29">
        <v>5</v>
      </c>
      <c r="K6" s="28">
        <f t="shared" si="2"/>
        <v>8.3000000000000007</v>
      </c>
      <c r="L6" s="12">
        <f t="shared" ref="L6:L25" si="3">+H6/J6/30</f>
        <v>15.966666666666667</v>
      </c>
      <c r="M6" s="3"/>
    </row>
    <row r="7" spans="2:16" ht="20.100000000000001" customHeight="1" x14ac:dyDescent="0.3">
      <c r="B7" s="7">
        <v>4</v>
      </c>
      <c r="C7" s="13" t="s">
        <v>13</v>
      </c>
      <c r="D7" s="14" t="s">
        <v>14</v>
      </c>
      <c r="E7" s="9">
        <f>+'ALL TOTAL SUM 1'!L9</f>
        <v>3853</v>
      </c>
      <c r="F7" s="16"/>
      <c r="G7" s="42"/>
      <c r="H7" s="11">
        <f t="shared" si="0"/>
        <v>3853</v>
      </c>
      <c r="I7" s="11">
        <f t="shared" si="1"/>
        <v>3853</v>
      </c>
      <c r="J7" s="29">
        <v>10</v>
      </c>
      <c r="K7" s="28">
        <f t="shared" si="2"/>
        <v>12.843333333333334</v>
      </c>
      <c r="L7" s="12">
        <f t="shared" si="3"/>
        <v>12.843333333333334</v>
      </c>
    </row>
    <row r="8" spans="2:16" ht="20.100000000000001" customHeight="1" x14ac:dyDescent="0.3">
      <c r="B8" s="7">
        <v>5</v>
      </c>
      <c r="C8" s="13" t="s">
        <v>15</v>
      </c>
      <c r="D8" s="14" t="s">
        <v>16</v>
      </c>
      <c r="E8" s="9">
        <f>+'ALL TOTAL SUM 1'!L10</f>
        <v>15</v>
      </c>
      <c r="F8" s="27">
        <v>11400</v>
      </c>
      <c r="G8" s="40"/>
      <c r="H8" s="11">
        <f t="shared" si="0"/>
        <v>11415</v>
      </c>
      <c r="I8" s="11">
        <f t="shared" si="1"/>
        <v>11415</v>
      </c>
      <c r="J8" s="29">
        <v>17</v>
      </c>
      <c r="K8" s="28">
        <f t="shared" si="2"/>
        <v>2.9411764705882353E-2</v>
      </c>
      <c r="L8" s="12">
        <f t="shared" si="3"/>
        <v>22.382352941176471</v>
      </c>
    </row>
    <row r="9" spans="2:16" ht="20.100000000000001" customHeight="1" x14ac:dyDescent="0.3">
      <c r="B9" s="7">
        <v>6</v>
      </c>
      <c r="C9" s="13" t="s">
        <v>17</v>
      </c>
      <c r="D9" s="14" t="s">
        <v>9</v>
      </c>
      <c r="E9" s="15">
        <f>+'ALL TOTAL SUM 1'!L11</f>
        <v>559.29999999999995</v>
      </c>
      <c r="F9" s="16"/>
      <c r="G9" s="42"/>
      <c r="H9" s="11">
        <f t="shared" si="0"/>
        <v>559.29999999999995</v>
      </c>
      <c r="I9" s="11">
        <f t="shared" si="1"/>
        <v>559.29999999999995</v>
      </c>
      <c r="J9" s="29">
        <v>1</v>
      </c>
      <c r="K9" s="28">
        <f t="shared" si="2"/>
        <v>18.643333333333331</v>
      </c>
      <c r="L9" s="12">
        <f t="shared" si="3"/>
        <v>18.643333333333331</v>
      </c>
    </row>
    <row r="10" spans="2:16" ht="20.100000000000001" customHeight="1" x14ac:dyDescent="0.3">
      <c r="B10" s="7">
        <v>7</v>
      </c>
      <c r="C10" s="13" t="s">
        <v>18</v>
      </c>
      <c r="D10" s="14" t="s">
        <v>9</v>
      </c>
      <c r="E10" s="17">
        <f>+'ALL TOTAL SUM 1'!L12</f>
        <v>701.9</v>
      </c>
      <c r="F10" s="16"/>
      <c r="G10" s="42"/>
      <c r="H10" s="11">
        <f t="shared" si="0"/>
        <v>701.9</v>
      </c>
      <c r="I10" s="11">
        <f t="shared" si="1"/>
        <v>701.9</v>
      </c>
      <c r="J10" s="29">
        <v>0</v>
      </c>
      <c r="K10" s="28"/>
      <c r="L10" s="28"/>
    </row>
    <row r="11" spans="2:16" ht="20.100000000000001" customHeight="1" x14ac:dyDescent="0.3">
      <c r="B11" s="7">
        <v>8</v>
      </c>
      <c r="C11" s="13" t="s">
        <v>19</v>
      </c>
      <c r="D11" s="14" t="s">
        <v>9</v>
      </c>
      <c r="E11" s="15">
        <f>+'ALL TOTAL SUM 1'!L13</f>
        <v>813.91000000000008</v>
      </c>
      <c r="F11" s="16">
        <v>466.5</v>
      </c>
      <c r="G11" s="42"/>
      <c r="H11" s="11">
        <f t="shared" si="0"/>
        <v>1280.4100000000001</v>
      </c>
      <c r="I11" s="11">
        <f t="shared" si="1"/>
        <v>1280.4100000000001</v>
      </c>
      <c r="J11" s="29">
        <v>3</v>
      </c>
      <c r="K11" s="28">
        <f t="shared" si="2"/>
        <v>9.0434444444444448</v>
      </c>
      <c r="L11" s="12">
        <f t="shared" si="3"/>
        <v>14.226777777777778</v>
      </c>
    </row>
    <row r="12" spans="2:16" ht="18.75" x14ac:dyDescent="0.3">
      <c r="B12" s="7">
        <v>9</v>
      </c>
      <c r="C12" s="18" t="s">
        <v>20</v>
      </c>
      <c r="D12" s="19" t="s">
        <v>21</v>
      </c>
      <c r="E12" s="9">
        <f>+'ALL TOTAL SUM 1'!L14</f>
        <v>0</v>
      </c>
      <c r="F12" s="16"/>
      <c r="G12" s="42"/>
      <c r="H12" s="11">
        <f t="shared" si="0"/>
        <v>0</v>
      </c>
      <c r="I12" s="11">
        <f t="shared" si="1"/>
        <v>0</v>
      </c>
      <c r="J12" s="29"/>
      <c r="K12" s="28"/>
      <c r="L12" s="28"/>
    </row>
    <row r="13" spans="2:16" ht="20.100000000000001" customHeight="1" x14ac:dyDescent="0.3">
      <c r="B13" s="7">
        <v>10</v>
      </c>
      <c r="C13" s="13" t="s">
        <v>22</v>
      </c>
      <c r="D13" s="14" t="s">
        <v>9</v>
      </c>
      <c r="E13" s="9">
        <f>+'ALL TOTAL SUM 1'!L15</f>
        <v>41.75</v>
      </c>
      <c r="F13" s="16"/>
      <c r="G13" s="42"/>
      <c r="H13" s="11">
        <f t="shared" si="0"/>
        <v>41.75</v>
      </c>
      <c r="I13" s="11">
        <f t="shared" si="1"/>
        <v>41.75</v>
      </c>
      <c r="J13" s="29">
        <v>1.7</v>
      </c>
      <c r="K13" s="28">
        <f t="shared" si="2"/>
        <v>0.81862745098039214</v>
      </c>
      <c r="L13" s="12">
        <f t="shared" si="3"/>
        <v>0.81862745098039214</v>
      </c>
    </row>
    <row r="14" spans="2:16" ht="18.75" x14ac:dyDescent="0.3">
      <c r="B14" s="7">
        <v>11</v>
      </c>
      <c r="C14" s="18" t="s">
        <v>23</v>
      </c>
      <c r="D14" s="14" t="s">
        <v>21</v>
      </c>
      <c r="E14" s="9">
        <f>+'ALL TOTAL SUM 1'!L16</f>
        <v>3</v>
      </c>
      <c r="F14" s="16"/>
      <c r="G14" s="42"/>
      <c r="H14" s="11">
        <f t="shared" si="0"/>
        <v>3</v>
      </c>
      <c r="I14" s="11">
        <f t="shared" si="1"/>
        <v>3</v>
      </c>
      <c r="J14" s="29"/>
      <c r="K14" s="28"/>
      <c r="L14" s="28"/>
    </row>
    <row r="15" spans="2:16" ht="20.100000000000001" customHeight="1" x14ac:dyDescent="0.3">
      <c r="B15" s="7">
        <v>12</v>
      </c>
      <c r="C15" s="13" t="s">
        <v>24</v>
      </c>
      <c r="D15" s="14" t="s">
        <v>21</v>
      </c>
      <c r="E15" s="9">
        <f>+'ALL TOTAL SUM 1'!L17</f>
        <v>41689</v>
      </c>
      <c r="F15" s="20">
        <v>42000</v>
      </c>
      <c r="G15" s="40"/>
      <c r="H15" s="11">
        <f t="shared" si="0"/>
        <v>83689</v>
      </c>
      <c r="I15" s="11">
        <f t="shared" si="1"/>
        <v>83689</v>
      </c>
      <c r="J15" s="29">
        <v>199</v>
      </c>
      <c r="K15" s="28">
        <f t="shared" si="2"/>
        <v>6.9830820770519271</v>
      </c>
      <c r="L15" s="12">
        <f t="shared" si="3"/>
        <v>14.018257956448911</v>
      </c>
    </row>
    <row r="16" spans="2:16" ht="20.100000000000001" customHeight="1" x14ac:dyDescent="0.3">
      <c r="B16" s="7">
        <v>13</v>
      </c>
      <c r="C16" s="13" t="s">
        <v>25</v>
      </c>
      <c r="D16" s="14" t="s">
        <v>21</v>
      </c>
      <c r="E16" s="9">
        <f>+'ALL TOTAL SUM 1'!L18</f>
        <v>64323</v>
      </c>
      <c r="F16" s="20">
        <v>70000</v>
      </c>
      <c r="G16" s="40"/>
      <c r="H16" s="11">
        <f t="shared" si="0"/>
        <v>134323</v>
      </c>
      <c r="I16" s="11">
        <f t="shared" si="1"/>
        <v>134323</v>
      </c>
      <c r="J16" s="29">
        <v>232</v>
      </c>
      <c r="K16" s="28">
        <f t="shared" si="2"/>
        <v>9.2418103448275861</v>
      </c>
      <c r="L16" s="12">
        <f t="shared" si="3"/>
        <v>19.299281609195404</v>
      </c>
    </row>
    <row r="17" spans="2:15" ht="21" customHeight="1" x14ac:dyDescent="0.3">
      <c r="B17" s="7">
        <v>14</v>
      </c>
      <c r="C17" s="13" t="s">
        <v>26</v>
      </c>
      <c r="D17" s="14" t="s">
        <v>21</v>
      </c>
      <c r="E17" s="9">
        <f>+'ALL TOTAL SUM 1'!L19</f>
        <v>393528</v>
      </c>
      <c r="F17" s="16"/>
      <c r="G17" s="42"/>
      <c r="H17" s="11">
        <f t="shared" si="0"/>
        <v>393528</v>
      </c>
      <c r="I17" s="11">
        <f t="shared" si="1"/>
        <v>393528</v>
      </c>
      <c r="J17" s="29">
        <v>674</v>
      </c>
      <c r="K17" s="28">
        <f t="shared" si="2"/>
        <v>19.462314540059349</v>
      </c>
      <c r="L17" s="12">
        <f t="shared" si="3"/>
        <v>19.462314540059349</v>
      </c>
    </row>
    <row r="18" spans="2:15" ht="20.100000000000001" customHeight="1" x14ac:dyDescent="0.3">
      <c r="B18" s="7">
        <v>15</v>
      </c>
      <c r="C18" s="13" t="s">
        <v>27</v>
      </c>
      <c r="D18" s="14" t="s">
        <v>21</v>
      </c>
      <c r="E18" s="9">
        <f>+'ALL TOTAL SUM 1'!L20</f>
        <v>190522</v>
      </c>
      <c r="F18" s="16"/>
      <c r="G18" s="42"/>
      <c r="H18" s="11">
        <f t="shared" si="0"/>
        <v>190522</v>
      </c>
      <c r="I18" s="11">
        <f t="shared" si="1"/>
        <v>190522</v>
      </c>
      <c r="J18" s="29">
        <v>562</v>
      </c>
      <c r="K18" s="28">
        <f t="shared" si="2"/>
        <v>11.30023724792408</v>
      </c>
      <c r="L18" s="12">
        <f t="shared" si="3"/>
        <v>11.30023724792408</v>
      </c>
    </row>
    <row r="19" spans="2:15" ht="20.100000000000001" customHeight="1" x14ac:dyDescent="0.3">
      <c r="B19" s="7">
        <v>16</v>
      </c>
      <c r="C19" s="13" t="s">
        <v>28</v>
      </c>
      <c r="D19" s="14" t="s">
        <v>21</v>
      </c>
      <c r="E19" s="9">
        <f>+'ALL TOTAL SUM 1'!L21</f>
        <v>492800</v>
      </c>
      <c r="F19" s="16"/>
      <c r="G19" s="42"/>
      <c r="H19" s="11">
        <f t="shared" si="0"/>
        <v>492800</v>
      </c>
      <c r="I19" s="11">
        <f t="shared" si="1"/>
        <v>492800</v>
      </c>
      <c r="J19" s="29">
        <v>1371</v>
      </c>
      <c r="K19" s="28">
        <f t="shared" si="2"/>
        <v>11.981522003403843</v>
      </c>
      <c r="L19" s="38">
        <f t="shared" si="3"/>
        <v>11.981522003403843</v>
      </c>
    </row>
    <row r="20" spans="2:15" ht="20.100000000000001" customHeight="1" x14ac:dyDescent="0.3">
      <c r="B20" s="7">
        <v>17</v>
      </c>
      <c r="C20" s="13" t="s">
        <v>30</v>
      </c>
      <c r="D20" s="14" t="s">
        <v>21</v>
      </c>
      <c r="E20" s="9">
        <f>+'ALL TOTAL SUM 1'!L24</f>
        <v>233</v>
      </c>
      <c r="F20" s="16"/>
      <c r="G20" s="42"/>
      <c r="H20" s="11">
        <f>+E20+F20</f>
        <v>233</v>
      </c>
      <c r="I20" s="11">
        <f t="shared" si="1"/>
        <v>233</v>
      </c>
      <c r="J20" s="30">
        <v>0.5</v>
      </c>
      <c r="K20" s="28">
        <f t="shared" si="2"/>
        <v>15.533333333333333</v>
      </c>
      <c r="L20" s="38">
        <f t="shared" si="3"/>
        <v>15.533333333333333</v>
      </c>
    </row>
    <row r="21" spans="2:15" ht="20.100000000000001" customHeight="1" x14ac:dyDescent="0.3">
      <c r="B21" s="7">
        <v>18</v>
      </c>
      <c r="C21" s="13" t="s">
        <v>31</v>
      </c>
      <c r="D21" s="14" t="s">
        <v>21</v>
      </c>
      <c r="E21" s="9">
        <f>+'ALL TOTAL SUM 1'!L25</f>
        <v>327</v>
      </c>
      <c r="F21" s="16"/>
      <c r="G21" s="42"/>
      <c r="H21" s="11">
        <f t="shared" si="0"/>
        <v>327</v>
      </c>
      <c r="I21" s="11">
        <f t="shared" si="1"/>
        <v>327</v>
      </c>
      <c r="J21" s="29">
        <v>1</v>
      </c>
      <c r="K21" s="28">
        <f t="shared" si="2"/>
        <v>10.9</v>
      </c>
      <c r="L21" s="38">
        <f t="shared" si="3"/>
        <v>10.9</v>
      </c>
    </row>
    <row r="22" spans="2:15" ht="20.100000000000001" customHeight="1" x14ac:dyDescent="0.3">
      <c r="B22" s="7">
        <v>19</v>
      </c>
      <c r="C22" s="13" t="s">
        <v>58</v>
      </c>
      <c r="D22" s="14" t="s">
        <v>21</v>
      </c>
      <c r="E22" s="9">
        <f>+'ALL TOTAL SUM 1'!L26</f>
        <v>884</v>
      </c>
      <c r="F22" s="16"/>
      <c r="G22" s="36">
        <v>1466</v>
      </c>
      <c r="H22" s="11">
        <f>+E22+F22</f>
        <v>884</v>
      </c>
      <c r="I22" s="11">
        <f t="shared" si="1"/>
        <v>2350</v>
      </c>
      <c r="J22" s="29">
        <v>5</v>
      </c>
      <c r="K22" s="28">
        <f t="shared" si="2"/>
        <v>5.8933333333333335</v>
      </c>
      <c r="L22" s="38">
        <f>+I22/J22/30</f>
        <v>15.666666666666666</v>
      </c>
    </row>
    <row r="23" spans="2:15" ht="18.75" x14ac:dyDescent="0.3">
      <c r="B23" s="7">
        <v>20</v>
      </c>
      <c r="C23" s="13" t="s">
        <v>37</v>
      </c>
      <c r="D23" s="21" t="s">
        <v>21</v>
      </c>
      <c r="E23" s="9">
        <f>+'ALL TOTAL SUM 1'!L27</f>
        <v>955</v>
      </c>
      <c r="F23" s="16"/>
      <c r="G23" s="42"/>
      <c r="H23" s="11">
        <f t="shared" si="0"/>
        <v>955</v>
      </c>
      <c r="I23" s="11">
        <f t="shared" si="1"/>
        <v>955</v>
      </c>
      <c r="J23" s="29">
        <v>68</v>
      </c>
      <c r="K23" s="28">
        <f t="shared" si="2"/>
        <v>0.46813725490196079</v>
      </c>
      <c r="L23" s="38">
        <f t="shared" si="3"/>
        <v>0.46813725490196079</v>
      </c>
      <c r="O23" s="35"/>
    </row>
    <row r="24" spans="2:15" ht="18.75" x14ac:dyDescent="0.3">
      <c r="B24" s="7">
        <v>21</v>
      </c>
      <c r="C24" s="13" t="s">
        <v>38</v>
      </c>
      <c r="D24" s="21" t="s">
        <v>11</v>
      </c>
      <c r="E24" s="9">
        <f>+'ALL TOTAL SUM 1'!L28</f>
        <v>349</v>
      </c>
      <c r="F24" s="16"/>
      <c r="G24" s="31"/>
      <c r="H24" s="11">
        <f t="shared" si="0"/>
        <v>349</v>
      </c>
      <c r="I24" s="11">
        <f t="shared" si="1"/>
        <v>349</v>
      </c>
      <c r="J24" s="29">
        <v>1</v>
      </c>
      <c r="K24" s="28">
        <f t="shared" si="2"/>
        <v>11.633333333333333</v>
      </c>
      <c r="L24" s="38">
        <f t="shared" si="3"/>
        <v>11.633333333333333</v>
      </c>
    </row>
    <row r="25" spans="2:15" ht="18.75" x14ac:dyDescent="0.3">
      <c r="B25" s="7">
        <v>22</v>
      </c>
      <c r="C25" s="13" t="s">
        <v>39</v>
      </c>
      <c r="D25" s="21" t="s">
        <v>11</v>
      </c>
      <c r="E25" s="9">
        <f>+'ALL TOTAL SUM 1'!L29</f>
        <v>594</v>
      </c>
      <c r="F25" s="27">
        <v>620</v>
      </c>
      <c r="G25" s="43"/>
      <c r="H25" s="11">
        <f t="shared" si="0"/>
        <v>1214</v>
      </c>
      <c r="I25" s="11">
        <f t="shared" si="1"/>
        <v>1214</v>
      </c>
      <c r="J25" s="29">
        <v>1</v>
      </c>
      <c r="K25" s="28">
        <f t="shared" si="2"/>
        <v>19.8</v>
      </c>
      <c r="L25" s="38">
        <f t="shared" si="3"/>
        <v>40.466666666666669</v>
      </c>
    </row>
    <row r="26" spans="2:15" ht="18.75" x14ac:dyDescent="0.3">
      <c r="B26" s="7">
        <v>23</v>
      </c>
      <c r="C26" s="13" t="s">
        <v>45</v>
      </c>
      <c r="D26" s="21" t="s">
        <v>21</v>
      </c>
      <c r="E26" s="9">
        <f>+'ALL TOTAL SUM 1'!L35</f>
        <v>21428</v>
      </c>
      <c r="F26" s="16"/>
      <c r="G26" s="36">
        <v>23258</v>
      </c>
      <c r="H26" s="11">
        <f t="shared" si="0"/>
        <v>21428</v>
      </c>
      <c r="I26" s="11">
        <f>+F26+G26+E26</f>
        <v>44686</v>
      </c>
      <c r="J26" s="29">
        <v>96</v>
      </c>
      <c r="K26" s="28">
        <f>+E26/J26/30</f>
        <v>7.4402777777777782</v>
      </c>
      <c r="L26" s="38">
        <f>+I26/J26/30</f>
        <v>15.515972222222222</v>
      </c>
      <c r="M26" s="37">
        <v>705</v>
      </c>
      <c r="N26" t="s">
        <v>63</v>
      </c>
    </row>
    <row r="27" spans="2:15" ht="18.75" x14ac:dyDescent="0.3">
      <c r="B27" s="7">
        <v>24</v>
      </c>
      <c r="C27" s="13" t="s">
        <v>59</v>
      </c>
      <c r="D27" s="21" t="s">
        <v>21</v>
      </c>
      <c r="E27" s="9">
        <f>+'ALL TOTAL SUM 1'!L37</f>
        <v>83282</v>
      </c>
      <c r="F27" s="16"/>
      <c r="G27" s="36">
        <v>74762</v>
      </c>
      <c r="H27" s="11">
        <f t="shared" si="0"/>
        <v>83282</v>
      </c>
      <c r="I27" s="11">
        <f t="shared" si="1"/>
        <v>158044</v>
      </c>
      <c r="J27" s="29">
        <v>210</v>
      </c>
      <c r="K27" s="28">
        <f t="shared" si="2"/>
        <v>13.21936507936508</v>
      </c>
      <c r="L27" s="38">
        <f>+I27/J27/30</f>
        <v>25.086349206349208</v>
      </c>
      <c r="N27" s="35"/>
    </row>
    <row r="28" spans="2:15" x14ac:dyDescent="0.25">
      <c r="L28" s="39"/>
      <c r="N28" s="35"/>
    </row>
    <row r="29" spans="2:15" x14ac:dyDescent="0.25">
      <c r="L29" s="39"/>
    </row>
  </sheetData>
  <mergeCells count="2">
    <mergeCell ref="C2:D2"/>
    <mergeCell ref="J2:L2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X13"/>
  <sheetViews>
    <sheetView workbookViewId="0">
      <selection activeCell="K6" sqref="K6"/>
    </sheetView>
  </sheetViews>
  <sheetFormatPr defaultRowHeight="15" x14ac:dyDescent="0.25"/>
  <cols>
    <col min="2" max="2" width="5.85546875" customWidth="1"/>
    <col min="3" max="3" width="32.7109375" bestFit="1" customWidth="1"/>
    <col min="4" max="4" width="12.28515625" customWidth="1"/>
    <col min="5" max="5" width="12.28515625" bestFit="1" customWidth="1"/>
    <col min="6" max="6" width="10.5703125" bestFit="1" customWidth="1"/>
    <col min="7" max="7" width="10.5703125" customWidth="1"/>
    <col min="8" max="9" width="12" customWidth="1"/>
    <col min="10" max="10" width="12.42578125" bestFit="1" customWidth="1"/>
    <col min="11" max="11" width="10.140625" customWidth="1"/>
    <col min="12" max="12" width="18.85546875" customWidth="1"/>
  </cols>
  <sheetData>
    <row r="2" spans="2:24" s="3" customFormat="1" ht="25.5" customHeight="1" x14ac:dyDescent="0.3">
      <c r="B2" s="1"/>
      <c r="C2" s="107" t="s">
        <v>0</v>
      </c>
      <c r="D2" s="107"/>
      <c r="E2" s="2">
        <v>42585</v>
      </c>
      <c r="J2" s="54"/>
      <c r="K2" s="54"/>
      <c r="L2" s="54"/>
    </row>
    <row r="3" spans="2:24" ht="20.100000000000001" customHeight="1" thickBot="1" x14ac:dyDescent="0.35">
      <c r="B3" s="46"/>
      <c r="C3" s="46"/>
      <c r="D3" s="46"/>
      <c r="E3" s="46"/>
      <c r="F3" s="46"/>
      <c r="G3" s="46"/>
      <c r="H3" s="46"/>
      <c r="I3" s="46"/>
      <c r="J3" s="50" t="s">
        <v>68</v>
      </c>
      <c r="K3" s="46"/>
      <c r="L3" s="55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2:24" s="4" customFormat="1" ht="45" customHeight="1" x14ac:dyDescent="0.35">
      <c r="B4" s="47" t="s">
        <v>1</v>
      </c>
      <c r="C4" s="48" t="s">
        <v>47</v>
      </c>
      <c r="D4" s="48"/>
      <c r="E4" s="48" t="s">
        <v>48</v>
      </c>
      <c r="F4" s="48" t="s">
        <v>49</v>
      </c>
      <c r="G4" s="48" t="s">
        <v>62</v>
      </c>
      <c r="H4" s="48" t="s">
        <v>50</v>
      </c>
      <c r="I4" s="48" t="s">
        <v>51</v>
      </c>
      <c r="J4" s="56" t="s">
        <v>66</v>
      </c>
      <c r="K4" s="56" t="s">
        <v>67</v>
      </c>
      <c r="L4"/>
    </row>
    <row r="5" spans="2:24" ht="20.100000000000001" customHeight="1" x14ac:dyDescent="0.3">
      <c r="B5" s="57">
        <v>1</v>
      </c>
      <c r="C5" s="57" t="s">
        <v>24</v>
      </c>
      <c r="D5" s="14" t="s">
        <v>21</v>
      </c>
      <c r="E5" s="9">
        <f>+'ALL TOTAL SUM 1'!L17</f>
        <v>41689</v>
      </c>
      <c r="F5" s="20">
        <v>42000</v>
      </c>
      <c r="G5" s="20"/>
      <c r="H5" s="11">
        <f>+F5+E5</f>
        <v>83689</v>
      </c>
      <c r="I5" s="29">
        <v>180</v>
      </c>
      <c r="J5" s="12">
        <f>+H5/I5/30</f>
        <v>15.497962962962962</v>
      </c>
      <c r="K5" s="28">
        <f>+E5/I5/30</f>
        <v>7.7201851851851853</v>
      </c>
      <c r="M5" s="46"/>
    </row>
    <row r="6" spans="2:24" ht="20.100000000000001" customHeight="1" x14ac:dyDescent="0.3">
      <c r="B6" s="57">
        <v>2</v>
      </c>
      <c r="C6" s="57" t="s">
        <v>25</v>
      </c>
      <c r="D6" s="14" t="s">
        <v>21</v>
      </c>
      <c r="E6" s="9">
        <f>+'ALL TOTAL SUM 1'!L18</f>
        <v>64323</v>
      </c>
      <c r="F6" s="20">
        <v>70000</v>
      </c>
      <c r="G6" s="20"/>
      <c r="H6" s="11">
        <f>+F6+E6</f>
        <v>134323</v>
      </c>
      <c r="I6" s="29">
        <v>232</v>
      </c>
      <c r="J6" s="12">
        <f>+H6/I6/30</f>
        <v>19.299281609195404</v>
      </c>
      <c r="K6" s="28">
        <f>+E6/I6/30</f>
        <v>9.2418103448275861</v>
      </c>
    </row>
    <row r="7" spans="2:24" ht="20.100000000000001" customHeight="1" x14ac:dyDescent="0.3">
      <c r="B7" s="46"/>
      <c r="C7" s="46"/>
      <c r="D7" s="52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2:24" ht="20.100000000000001" customHeight="1" x14ac:dyDescent="0.3">
      <c r="B8" s="46"/>
      <c r="C8" s="46"/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</row>
    <row r="10" spans="2:24" ht="15.75" thickBot="1" x14ac:dyDescent="0.3">
      <c r="J10" s="50" t="s">
        <v>69</v>
      </c>
      <c r="K10" s="51"/>
    </row>
    <row r="11" spans="2:24" s="4" customFormat="1" ht="45" customHeight="1" x14ac:dyDescent="0.35">
      <c r="B11" s="47" t="s">
        <v>1</v>
      </c>
      <c r="C11" s="48" t="s">
        <v>47</v>
      </c>
      <c r="D11" s="48"/>
      <c r="E11" s="48" t="s">
        <v>48</v>
      </c>
      <c r="F11" s="48" t="s">
        <v>49</v>
      </c>
      <c r="G11" s="48" t="s">
        <v>62</v>
      </c>
      <c r="H11" s="48" t="s">
        <v>50</v>
      </c>
      <c r="I11" s="48" t="s">
        <v>51</v>
      </c>
      <c r="J11" s="48" t="s">
        <v>66</v>
      </c>
      <c r="K11" s="48" t="s">
        <v>67</v>
      </c>
      <c r="L11"/>
    </row>
    <row r="12" spans="2:24" ht="20.100000000000001" customHeight="1" x14ac:dyDescent="0.3">
      <c r="B12" s="13">
        <v>1</v>
      </c>
      <c r="C12" s="13" t="s">
        <v>24</v>
      </c>
      <c r="D12" s="14" t="s">
        <v>21</v>
      </c>
      <c r="E12" s="9">
        <f>+E5</f>
        <v>41689</v>
      </c>
      <c r="F12" s="20">
        <v>42000</v>
      </c>
      <c r="G12" s="20"/>
      <c r="H12" s="11">
        <f>+F12+E12</f>
        <v>83689</v>
      </c>
      <c r="I12" s="29">
        <v>199</v>
      </c>
      <c r="J12" s="12">
        <f>+H12/I12/30</f>
        <v>14.018257956448911</v>
      </c>
      <c r="K12" s="28">
        <f>+E12/I12/30</f>
        <v>6.9830820770519271</v>
      </c>
      <c r="M12" s="46"/>
    </row>
    <row r="13" spans="2:24" ht="20.100000000000001" customHeight="1" x14ac:dyDescent="0.3">
      <c r="B13" s="13">
        <v>2</v>
      </c>
      <c r="C13" s="13" t="s">
        <v>25</v>
      </c>
      <c r="D13" s="14" t="s">
        <v>21</v>
      </c>
      <c r="E13" s="9">
        <f>+E6</f>
        <v>64323</v>
      </c>
      <c r="F13" s="20">
        <v>70000</v>
      </c>
      <c r="G13" s="20"/>
      <c r="H13" s="11">
        <f>+F13+E13</f>
        <v>134323</v>
      </c>
      <c r="I13" s="29">
        <v>250</v>
      </c>
      <c r="J13" s="12">
        <f>+H13/I13/30</f>
        <v>17.909733333333335</v>
      </c>
      <c r="K13" s="28">
        <f>+E13/I13/30</f>
        <v>8.5763999999999996</v>
      </c>
    </row>
  </sheetData>
  <mergeCells count="1">
    <mergeCell ref="C2:D2"/>
  </mergeCells>
  <pageMargins left="0.7" right="0.7" top="0.75" bottom="0.75" header="0.3" footer="0.3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5"/>
  <sheetViews>
    <sheetView workbookViewId="0">
      <selection activeCell="K11" sqref="K11"/>
    </sheetView>
  </sheetViews>
  <sheetFormatPr defaultRowHeight="15" x14ac:dyDescent="0.25"/>
  <cols>
    <col min="1" max="1" width="5.85546875" style="63" customWidth="1"/>
    <col min="2" max="2" width="32.7109375" bestFit="1" customWidth="1"/>
    <col min="3" max="3" width="12.28515625" customWidth="1"/>
    <col min="4" max="4" width="12.28515625" bestFit="1" customWidth="1"/>
    <col min="5" max="5" width="10.5703125" bestFit="1" customWidth="1"/>
    <col min="6" max="6" width="10.5703125" customWidth="1"/>
    <col min="7" max="7" width="12" customWidth="1"/>
    <col min="8" max="8" width="10.140625" customWidth="1"/>
    <col min="9" max="9" width="14.28515625" customWidth="1"/>
    <col min="10" max="10" width="17" customWidth="1"/>
    <col min="11" max="11" width="12" customWidth="1"/>
    <col min="12" max="12" width="14.140625" customWidth="1"/>
  </cols>
  <sheetData>
    <row r="1" spans="1:12" x14ac:dyDescent="0.25">
      <c r="J1" s="69">
        <v>42579</v>
      </c>
    </row>
    <row r="2" spans="1:12" s="3" customFormat="1" ht="25.5" customHeight="1" thickBot="1" x14ac:dyDescent="0.35">
      <c r="A2" s="60"/>
      <c r="B2" s="121" t="s">
        <v>0</v>
      </c>
      <c r="C2" s="121"/>
      <c r="E2"/>
      <c r="F2"/>
      <c r="G2"/>
      <c r="H2" s="122" t="s">
        <v>55</v>
      </c>
      <c r="I2" s="122"/>
      <c r="J2" s="122"/>
    </row>
    <row r="3" spans="1:12" s="75" customFormat="1" ht="62.25" customHeight="1" thickBot="1" x14ac:dyDescent="0.3">
      <c r="A3" s="72" t="s">
        <v>1</v>
      </c>
      <c r="B3" s="73" t="s">
        <v>2</v>
      </c>
      <c r="C3" s="73" t="s">
        <v>71</v>
      </c>
      <c r="D3" s="73" t="s">
        <v>48</v>
      </c>
      <c r="E3" s="74" t="s">
        <v>49</v>
      </c>
      <c r="F3" s="74"/>
      <c r="G3" s="74" t="s">
        <v>50</v>
      </c>
      <c r="H3" s="73" t="s">
        <v>51</v>
      </c>
      <c r="I3" s="73" t="s">
        <v>52</v>
      </c>
      <c r="J3" s="73" t="s">
        <v>53</v>
      </c>
      <c r="K3" s="64"/>
      <c r="L3" s="64"/>
    </row>
    <row r="4" spans="1:12" ht="20.100000000000001" hidden="1" customHeight="1" x14ac:dyDescent="0.3">
      <c r="A4" s="78">
        <v>1</v>
      </c>
      <c r="B4" s="7" t="s">
        <v>5</v>
      </c>
      <c r="C4" s="8" t="s">
        <v>6</v>
      </c>
      <c r="D4" s="9">
        <f>+'ALL TOTAL SUM 1'!L4</f>
        <v>719</v>
      </c>
      <c r="E4" s="70">
        <f>24*102</f>
        <v>2448</v>
      </c>
      <c r="F4" s="70"/>
      <c r="G4" s="71">
        <f>+D4+E4</f>
        <v>3167</v>
      </c>
      <c r="H4" s="29">
        <v>28</v>
      </c>
      <c r="I4" s="28">
        <f>+D4/H4/30</f>
        <v>0.85595238095238091</v>
      </c>
      <c r="J4" s="12">
        <f>+G4/H4/30</f>
        <v>3.7702380952380952</v>
      </c>
      <c r="K4" s="76"/>
      <c r="L4" s="76"/>
    </row>
    <row r="5" spans="1:12" ht="20.100000000000001" hidden="1" customHeight="1" x14ac:dyDescent="0.3">
      <c r="A5" s="78">
        <v>2</v>
      </c>
      <c r="B5" s="13" t="s">
        <v>8</v>
      </c>
      <c r="C5" s="14" t="s">
        <v>9</v>
      </c>
      <c r="D5" s="15">
        <f>+'ALL TOTAL SUM 1'!L6</f>
        <v>167.79000000000002</v>
      </c>
      <c r="E5" s="16"/>
      <c r="F5" s="16"/>
      <c r="G5" s="11">
        <f t="shared" ref="G5:G34" si="0">+D5+E5</f>
        <v>167.79000000000002</v>
      </c>
      <c r="H5" s="29"/>
      <c r="I5" s="28"/>
      <c r="J5" s="12"/>
      <c r="K5" s="76"/>
      <c r="L5" s="76"/>
    </row>
    <row r="6" spans="1:12" ht="20.100000000000001" hidden="1" customHeight="1" x14ac:dyDescent="0.3">
      <c r="A6" s="78">
        <v>3</v>
      </c>
      <c r="B6" s="13" t="s">
        <v>10</v>
      </c>
      <c r="C6" s="14" t="s">
        <v>11</v>
      </c>
      <c r="D6" s="9">
        <f>+'ALL TOTAL SUM 1'!L7</f>
        <v>7358</v>
      </c>
      <c r="E6" s="10">
        <f>20*360+20*360</f>
        <v>14400</v>
      </c>
      <c r="F6" s="10"/>
      <c r="G6" s="11">
        <f t="shared" si="0"/>
        <v>21758</v>
      </c>
      <c r="H6" s="29">
        <v>60</v>
      </c>
      <c r="I6" s="28">
        <f t="shared" ref="I6:I34" si="1">+D6/H6/30</f>
        <v>4.0877777777777782</v>
      </c>
      <c r="J6" s="12">
        <f t="shared" ref="J6:J34" si="2">+G6/H6/30</f>
        <v>12.087777777777777</v>
      </c>
      <c r="K6" s="76"/>
      <c r="L6" s="76"/>
    </row>
    <row r="7" spans="1:12" ht="18.75" hidden="1" customHeight="1" x14ac:dyDescent="0.3">
      <c r="A7" s="78">
        <v>4</v>
      </c>
      <c r="B7" s="13" t="s">
        <v>12</v>
      </c>
      <c r="C7" s="14" t="s">
        <v>11</v>
      </c>
      <c r="D7" s="9">
        <f>+'ALL TOTAL SUM 1'!L8</f>
        <v>1245</v>
      </c>
      <c r="E7" s="33">
        <v>1150</v>
      </c>
      <c r="F7" s="33"/>
      <c r="G7" s="11">
        <f t="shared" si="0"/>
        <v>2395</v>
      </c>
      <c r="H7" s="29">
        <v>5</v>
      </c>
      <c r="I7" s="28">
        <f t="shared" si="1"/>
        <v>8.3000000000000007</v>
      </c>
      <c r="J7" s="12">
        <f t="shared" si="2"/>
        <v>15.966666666666667</v>
      </c>
      <c r="K7" s="76"/>
      <c r="L7" s="76"/>
    </row>
    <row r="8" spans="1:12" ht="20.100000000000001" hidden="1" customHeight="1" x14ac:dyDescent="0.3">
      <c r="A8" s="78">
        <v>5</v>
      </c>
      <c r="B8" s="13" t="s">
        <v>13</v>
      </c>
      <c r="C8" s="14" t="s">
        <v>14</v>
      </c>
      <c r="D8" s="9">
        <f>+'ALL TOTAL SUM 1'!L9</f>
        <v>3853</v>
      </c>
      <c r="E8" s="16"/>
      <c r="F8" s="20">
        <f>680*2</f>
        <v>1360</v>
      </c>
      <c r="G8" s="11">
        <f>+D8+E8+F8</f>
        <v>5213</v>
      </c>
      <c r="H8" s="45">
        <v>12</v>
      </c>
      <c r="I8" s="28">
        <f t="shared" si="1"/>
        <v>10.702777777777778</v>
      </c>
      <c r="J8" s="12">
        <f>+G8/H8/30</f>
        <v>14.480555555555556</v>
      </c>
      <c r="K8" s="76"/>
      <c r="L8" s="76"/>
    </row>
    <row r="9" spans="1:12" ht="20.100000000000001" hidden="1" customHeight="1" x14ac:dyDescent="0.3">
      <c r="A9" s="78">
        <v>6</v>
      </c>
      <c r="B9" s="13" t="s">
        <v>15</v>
      </c>
      <c r="C9" s="14" t="s">
        <v>16</v>
      </c>
      <c r="D9" s="9">
        <f>+'ALL TOTAL SUM 1'!L10</f>
        <v>15</v>
      </c>
      <c r="E9" s="27">
        <v>11400</v>
      </c>
      <c r="F9" s="27"/>
      <c r="G9" s="11">
        <f t="shared" si="0"/>
        <v>11415</v>
      </c>
      <c r="H9" s="29">
        <v>17</v>
      </c>
      <c r="I9" s="28">
        <f t="shared" si="1"/>
        <v>2.9411764705882353E-2</v>
      </c>
      <c r="J9" s="12">
        <f t="shared" si="2"/>
        <v>22.382352941176471</v>
      </c>
      <c r="K9" s="76"/>
      <c r="L9" s="76"/>
    </row>
    <row r="10" spans="1:12" ht="20.100000000000001" customHeight="1" x14ac:dyDescent="0.3">
      <c r="A10" s="78">
        <v>7</v>
      </c>
      <c r="B10" s="13" t="s">
        <v>17</v>
      </c>
      <c r="C10" s="14" t="s">
        <v>9</v>
      </c>
      <c r="D10" s="15">
        <f>+'ALL TOTAL SUM 1'!L11</f>
        <v>559.29999999999995</v>
      </c>
      <c r="E10" s="16"/>
      <c r="F10" s="16"/>
      <c r="G10" s="11">
        <f t="shared" si="0"/>
        <v>559.29999999999995</v>
      </c>
      <c r="H10" s="29">
        <v>1</v>
      </c>
      <c r="I10" s="28">
        <f t="shared" si="1"/>
        <v>18.643333333333331</v>
      </c>
      <c r="J10" s="12">
        <f t="shared" si="2"/>
        <v>18.643333333333331</v>
      </c>
      <c r="K10" s="76">
        <f>+H10*30*24</f>
        <v>720</v>
      </c>
      <c r="L10" s="77">
        <f>+K10-D10</f>
        <v>160.70000000000005</v>
      </c>
    </row>
    <row r="11" spans="1:12" ht="20.100000000000001" customHeight="1" x14ac:dyDescent="0.3">
      <c r="A11" s="78">
        <v>8</v>
      </c>
      <c r="B11" s="13" t="s">
        <v>18</v>
      </c>
      <c r="C11" s="14" t="s">
        <v>9</v>
      </c>
      <c r="D11" s="17">
        <f>+'ALL TOTAL SUM 1'!L12</f>
        <v>701.9</v>
      </c>
      <c r="E11" s="16"/>
      <c r="F11" s="16"/>
      <c r="G11" s="11">
        <f t="shared" si="0"/>
        <v>701.9</v>
      </c>
      <c r="H11" s="29">
        <v>1.5</v>
      </c>
      <c r="I11" s="28"/>
      <c r="J11" s="12"/>
      <c r="K11" s="76">
        <f t="shared" ref="K11:K24" si="3">+H11*30*24</f>
        <v>1080</v>
      </c>
      <c r="L11" s="77">
        <f t="shared" ref="L11:L24" si="4">+K11-D11</f>
        <v>378.1</v>
      </c>
    </row>
    <row r="12" spans="1:12" ht="20.100000000000001" customHeight="1" x14ac:dyDescent="0.3">
      <c r="A12" s="78">
        <v>9</v>
      </c>
      <c r="B12" s="13" t="s">
        <v>19</v>
      </c>
      <c r="C12" s="14" t="s">
        <v>9</v>
      </c>
      <c r="D12" s="15">
        <f>+'ALL TOTAL SUM 1'!L13</f>
        <v>813.91000000000008</v>
      </c>
      <c r="E12" s="16">
        <v>466.5</v>
      </c>
      <c r="F12" s="16"/>
      <c r="G12" s="11">
        <f t="shared" si="0"/>
        <v>1280.4100000000001</v>
      </c>
      <c r="H12" s="29">
        <v>3</v>
      </c>
      <c r="I12" s="28"/>
      <c r="J12" s="12"/>
      <c r="K12" s="76">
        <f t="shared" si="3"/>
        <v>2160</v>
      </c>
      <c r="L12" s="77">
        <f t="shared" si="4"/>
        <v>1346.09</v>
      </c>
    </row>
    <row r="13" spans="1:12" ht="18.75" x14ac:dyDescent="0.3">
      <c r="A13" s="78">
        <v>10</v>
      </c>
      <c r="B13" s="18" t="s">
        <v>20</v>
      </c>
      <c r="C13" s="19" t="s">
        <v>21</v>
      </c>
      <c r="D13" s="9">
        <f>+'ALL TOTAL SUM 1'!L14</f>
        <v>0</v>
      </c>
      <c r="E13" s="16"/>
      <c r="F13" s="16"/>
      <c r="G13" s="11">
        <f t="shared" si="0"/>
        <v>0</v>
      </c>
      <c r="H13" s="29"/>
      <c r="I13" s="28"/>
      <c r="J13" s="12"/>
      <c r="K13" s="76">
        <f t="shared" si="3"/>
        <v>0</v>
      </c>
      <c r="L13" s="77">
        <f t="shared" si="4"/>
        <v>0</v>
      </c>
    </row>
    <row r="14" spans="1:12" ht="20.100000000000001" customHeight="1" x14ac:dyDescent="0.3">
      <c r="A14" s="78">
        <v>11</v>
      </c>
      <c r="B14" s="13" t="s">
        <v>22</v>
      </c>
      <c r="C14" s="14" t="s">
        <v>9</v>
      </c>
      <c r="D14" s="9">
        <f>+'ALL TOTAL SUM 1'!L15</f>
        <v>41.75</v>
      </c>
      <c r="E14" s="16"/>
      <c r="F14" s="16"/>
      <c r="G14" s="11">
        <f t="shared" si="0"/>
        <v>41.75</v>
      </c>
      <c r="H14" s="29">
        <v>1.73</v>
      </c>
      <c r="I14" s="28"/>
      <c r="J14" s="12"/>
      <c r="K14" s="76">
        <f t="shared" si="3"/>
        <v>1245.5999999999999</v>
      </c>
      <c r="L14" s="77">
        <f t="shared" si="4"/>
        <v>1203.8499999999999</v>
      </c>
    </row>
    <row r="15" spans="1:12" ht="18.75" x14ac:dyDescent="0.3">
      <c r="A15" s="78">
        <v>12</v>
      </c>
      <c r="B15" s="18" t="s">
        <v>23</v>
      </c>
      <c r="C15" s="14" t="s">
        <v>21</v>
      </c>
      <c r="D15" s="9">
        <f>+'ALL TOTAL SUM 1'!L16</f>
        <v>3</v>
      </c>
      <c r="E15" s="16"/>
      <c r="F15" s="16"/>
      <c r="G15" s="11">
        <f t="shared" si="0"/>
        <v>3</v>
      </c>
      <c r="H15" s="29">
        <v>1.73</v>
      </c>
      <c r="I15" s="28"/>
      <c r="J15" s="12"/>
      <c r="K15" s="76">
        <f t="shared" si="3"/>
        <v>1245.5999999999999</v>
      </c>
      <c r="L15" s="77">
        <f t="shared" si="4"/>
        <v>1242.5999999999999</v>
      </c>
    </row>
    <row r="16" spans="1:12" ht="20.100000000000001" customHeight="1" x14ac:dyDescent="0.3">
      <c r="A16" s="78">
        <v>13</v>
      </c>
      <c r="B16" s="13" t="s">
        <v>24</v>
      </c>
      <c r="C16" s="14" t="s">
        <v>21</v>
      </c>
      <c r="D16" s="9">
        <f>+'ALL TOTAL SUM 1'!L17</f>
        <v>41689</v>
      </c>
      <c r="E16" s="20">
        <v>42000</v>
      </c>
      <c r="F16" s="20"/>
      <c r="G16" s="11">
        <f t="shared" si="0"/>
        <v>83689</v>
      </c>
      <c r="H16" s="29">
        <v>173</v>
      </c>
      <c r="I16" s="28">
        <f t="shared" si="1"/>
        <v>8.0325626204238922</v>
      </c>
      <c r="J16" s="12">
        <f t="shared" si="2"/>
        <v>16.125048169556841</v>
      </c>
      <c r="K16" s="76">
        <f t="shared" si="3"/>
        <v>124560</v>
      </c>
      <c r="L16" s="77">
        <f t="shared" si="4"/>
        <v>82871</v>
      </c>
    </row>
    <row r="17" spans="1:12" ht="20.100000000000001" customHeight="1" x14ac:dyDescent="0.3">
      <c r="A17" s="78">
        <v>14</v>
      </c>
      <c r="B17" s="13" t="s">
        <v>25</v>
      </c>
      <c r="C17" s="14" t="s">
        <v>21</v>
      </c>
      <c r="D17" s="9">
        <f>+'ALL TOTAL SUM 1'!L18</f>
        <v>64323</v>
      </c>
      <c r="E17" s="20">
        <v>70000</v>
      </c>
      <c r="F17" s="20"/>
      <c r="G17" s="11">
        <f t="shared" si="0"/>
        <v>134323</v>
      </c>
      <c r="H17" s="29">
        <v>196</v>
      </c>
      <c r="I17" s="28">
        <f t="shared" si="1"/>
        <v>10.939285714285715</v>
      </c>
      <c r="J17" s="12">
        <f t="shared" si="2"/>
        <v>22.844047619047618</v>
      </c>
      <c r="K17" s="76">
        <f t="shared" si="3"/>
        <v>141120</v>
      </c>
      <c r="L17" s="77">
        <f t="shared" si="4"/>
        <v>76797</v>
      </c>
    </row>
    <row r="18" spans="1:12" ht="24.75" customHeight="1" x14ac:dyDescent="0.3">
      <c r="A18" s="78">
        <v>15</v>
      </c>
      <c r="B18" s="13" t="s">
        <v>26</v>
      </c>
      <c r="C18" s="14" t="s">
        <v>21</v>
      </c>
      <c r="D18" s="9">
        <f>+'ALL TOTAL SUM 1'!L19</f>
        <v>393528</v>
      </c>
      <c r="E18" s="16"/>
      <c r="F18" s="16"/>
      <c r="G18" s="11">
        <f t="shared" si="0"/>
        <v>393528</v>
      </c>
      <c r="H18" s="29">
        <f>59+525</f>
        <v>584</v>
      </c>
      <c r="I18" s="28">
        <f t="shared" si="1"/>
        <v>22.461643835616439</v>
      </c>
      <c r="J18" s="12">
        <f t="shared" si="2"/>
        <v>22.461643835616439</v>
      </c>
      <c r="K18" s="76">
        <f t="shared" si="3"/>
        <v>420480</v>
      </c>
      <c r="L18" s="77">
        <f t="shared" si="4"/>
        <v>26952</v>
      </c>
    </row>
    <row r="19" spans="1:12" ht="20.100000000000001" customHeight="1" x14ac:dyDescent="0.3">
      <c r="A19" s="78">
        <v>16</v>
      </c>
      <c r="B19" s="13" t="s">
        <v>27</v>
      </c>
      <c r="C19" s="14" t="s">
        <v>21</v>
      </c>
      <c r="D19" s="9">
        <f>+'ALL TOTAL SUM 1'!L20</f>
        <v>190522</v>
      </c>
      <c r="E19" s="16"/>
      <c r="F19" s="16"/>
      <c r="G19" s="11">
        <f t="shared" si="0"/>
        <v>190522</v>
      </c>
      <c r="H19" s="29">
        <v>448</v>
      </c>
      <c r="I19" s="28">
        <f t="shared" si="1"/>
        <v>14.175744047619048</v>
      </c>
      <c r="J19" s="12">
        <f t="shared" si="2"/>
        <v>14.175744047619048</v>
      </c>
      <c r="K19" s="76">
        <f t="shared" si="3"/>
        <v>322560</v>
      </c>
      <c r="L19" s="77">
        <f t="shared" si="4"/>
        <v>132038</v>
      </c>
    </row>
    <row r="20" spans="1:12" ht="20.100000000000001" customHeight="1" x14ac:dyDescent="0.3">
      <c r="A20" s="78">
        <v>17</v>
      </c>
      <c r="B20" s="13" t="s">
        <v>28</v>
      </c>
      <c r="C20" s="14" t="s">
        <v>21</v>
      </c>
      <c r="D20" s="9">
        <f>+'ALL TOTAL SUM 1'!L21</f>
        <v>492800</v>
      </c>
      <c r="E20" s="16"/>
      <c r="F20" s="16"/>
      <c r="G20" s="11">
        <f t="shared" si="0"/>
        <v>492800</v>
      </c>
      <c r="H20" s="29">
        <f>108+1028</f>
        <v>1136</v>
      </c>
      <c r="I20" s="28">
        <f t="shared" si="1"/>
        <v>14.460093896713614</v>
      </c>
      <c r="J20" s="12">
        <f t="shared" si="2"/>
        <v>14.460093896713614</v>
      </c>
      <c r="K20" s="76">
        <f>+H20*30*24</f>
        <v>817920</v>
      </c>
      <c r="L20" s="77">
        <f t="shared" si="4"/>
        <v>325120</v>
      </c>
    </row>
    <row r="21" spans="1:12" ht="19.5" hidden="1" customHeight="1" x14ac:dyDescent="0.3">
      <c r="A21" s="78">
        <v>18</v>
      </c>
      <c r="B21" s="13" t="s">
        <v>29</v>
      </c>
      <c r="C21" s="14" t="s">
        <v>21</v>
      </c>
      <c r="D21" s="9">
        <f>+'ALL TOTAL SUM 1'!L22</f>
        <v>523</v>
      </c>
      <c r="E21" s="16"/>
      <c r="F21" s="16"/>
      <c r="G21" s="11">
        <f t="shared" si="0"/>
        <v>523</v>
      </c>
      <c r="H21" s="29"/>
      <c r="I21" s="28"/>
      <c r="J21" s="12"/>
      <c r="K21" s="76">
        <f t="shared" si="3"/>
        <v>0</v>
      </c>
      <c r="L21" s="77">
        <f t="shared" si="4"/>
        <v>-523</v>
      </c>
    </row>
    <row r="22" spans="1:12" ht="20.100000000000001" customHeight="1" x14ac:dyDescent="0.3">
      <c r="A22" s="78">
        <v>19</v>
      </c>
      <c r="B22" s="13" t="s">
        <v>30</v>
      </c>
      <c r="C22" s="14" t="s">
        <v>21</v>
      </c>
      <c r="D22" s="9">
        <f>+'ALL TOTAL SUM 1'!L24</f>
        <v>233</v>
      </c>
      <c r="E22" s="16"/>
      <c r="F22" s="16"/>
      <c r="G22" s="11">
        <f t="shared" si="0"/>
        <v>233</v>
      </c>
      <c r="H22" s="30">
        <v>0.5</v>
      </c>
      <c r="I22" s="28">
        <f t="shared" si="1"/>
        <v>15.533333333333333</v>
      </c>
      <c r="J22" s="12">
        <f t="shared" si="2"/>
        <v>15.533333333333333</v>
      </c>
      <c r="K22" s="76">
        <f t="shared" si="3"/>
        <v>360</v>
      </c>
      <c r="L22" s="77">
        <f t="shared" si="4"/>
        <v>127</v>
      </c>
    </row>
    <row r="23" spans="1:12" ht="20.100000000000001" customHeight="1" x14ac:dyDescent="0.3">
      <c r="A23" s="78">
        <v>20</v>
      </c>
      <c r="B23" s="13" t="s">
        <v>31</v>
      </c>
      <c r="C23" s="14" t="s">
        <v>21</v>
      </c>
      <c r="D23" s="9">
        <f>+'ALL TOTAL SUM 1'!L25</f>
        <v>327</v>
      </c>
      <c r="E23" s="16"/>
      <c r="F23" s="16"/>
      <c r="G23" s="11">
        <f t="shared" si="0"/>
        <v>327</v>
      </c>
      <c r="H23" s="29">
        <v>1</v>
      </c>
      <c r="I23" s="28">
        <f t="shared" si="1"/>
        <v>10.9</v>
      </c>
      <c r="J23" s="12">
        <f t="shared" si="2"/>
        <v>10.9</v>
      </c>
      <c r="K23" s="76">
        <f t="shared" si="3"/>
        <v>720</v>
      </c>
      <c r="L23" s="77">
        <f t="shared" si="4"/>
        <v>393</v>
      </c>
    </row>
    <row r="24" spans="1:12" ht="20.100000000000001" customHeight="1" x14ac:dyDescent="0.3">
      <c r="A24" s="78">
        <v>21</v>
      </c>
      <c r="B24" s="13" t="s">
        <v>32</v>
      </c>
      <c r="C24" s="14" t="s">
        <v>21</v>
      </c>
      <c r="D24" s="9">
        <f>+'ALL TOTAL SUM 1'!L26</f>
        <v>884</v>
      </c>
      <c r="E24" s="16"/>
      <c r="F24" s="16"/>
      <c r="G24" s="11">
        <f t="shared" si="0"/>
        <v>884</v>
      </c>
      <c r="H24" s="29">
        <v>5</v>
      </c>
      <c r="I24" s="28">
        <f t="shared" si="1"/>
        <v>5.8933333333333335</v>
      </c>
      <c r="J24" s="12">
        <f t="shared" si="2"/>
        <v>5.8933333333333335</v>
      </c>
      <c r="K24" s="76">
        <f t="shared" si="3"/>
        <v>3600</v>
      </c>
      <c r="L24" s="77">
        <f t="shared" si="4"/>
        <v>2716</v>
      </c>
    </row>
    <row r="25" spans="1:12" ht="18.75" hidden="1" x14ac:dyDescent="0.3">
      <c r="A25" s="78">
        <v>22</v>
      </c>
      <c r="B25" s="13" t="s">
        <v>37</v>
      </c>
      <c r="C25" s="21" t="s">
        <v>21</v>
      </c>
      <c r="D25" s="9">
        <f>+'ALL TOTAL SUM 1'!L27</f>
        <v>955</v>
      </c>
      <c r="E25" s="16"/>
      <c r="F25" s="16"/>
      <c r="G25" s="11">
        <f t="shared" si="0"/>
        <v>955</v>
      </c>
      <c r="H25" s="29">
        <v>68</v>
      </c>
      <c r="I25" s="28">
        <f t="shared" si="1"/>
        <v>0.46813725490196079</v>
      </c>
      <c r="J25" s="12">
        <f t="shared" si="2"/>
        <v>0.46813725490196079</v>
      </c>
    </row>
    <row r="26" spans="1:12" ht="18.75" hidden="1" x14ac:dyDescent="0.3">
      <c r="A26" s="78">
        <v>23</v>
      </c>
      <c r="B26" s="13" t="s">
        <v>38</v>
      </c>
      <c r="C26" s="21" t="s">
        <v>11</v>
      </c>
      <c r="D26" s="9">
        <f>+'ALL TOTAL SUM 1'!L28</f>
        <v>349</v>
      </c>
      <c r="E26" s="16"/>
      <c r="F26" s="16"/>
      <c r="G26" s="11">
        <f t="shared" si="0"/>
        <v>349</v>
      </c>
      <c r="H26" s="29">
        <v>1</v>
      </c>
      <c r="I26" s="28">
        <f t="shared" si="1"/>
        <v>11.633333333333333</v>
      </c>
      <c r="J26" s="12">
        <f t="shared" si="2"/>
        <v>11.633333333333333</v>
      </c>
    </row>
    <row r="27" spans="1:12" ht="18.75" hidden="1" x14ac:dyDescent="0.3">
      <c r="A27" s="78">
        <v>24</v>
      </c>
      <c r="B27" s="13" t="s">
        <v>39</v>
      </c>
      <c r="C27" s="21" t="s">
        <v>11</v>
      </c>
      <c r="D27" s="9">
        <f>+'ALL TOTAL SUM 1'!L29</f>
        <v>594</v>
      </c>
      <c r="E27" s="27">
        <v>620</v>
      </c>
      <c r="F27" s="27"/>
      <c r="G27" s="11">
        <f t="shared" si="0"/>
        <v>1214</v>
      </c>
      <c r="H27" s="29">
        <v>1</v>
      </c>
      <c r="I27" s="28">
        <f t="shared" si="1"/>
        <v>19.8</v>
      </c>
      <c r="J27" s="12">
        <f t="shared" si="2"/>
        <v>40.466666666666669</v>
      </c>
    </row>
    <row r="28" spans="1:12" ht="18.75" hidden="1" x14ac:dyDescent="0.3">
      <c r="A28" s="78">
        <v>25</v>
      </c>
      <c r="B28" s="13" t="s">
        <v>40</v>
      </c>
      <c r="C28" s="21" t="s">
        <v>21</v>
      </c>
      <c r="D28" s="9">
        <f>+'ALL TOTAL SUM 1'!L30</f>
        <v>51505</v>
      </c>
      <c r="E28" s="16"/>
      <c r="F28" s="16"/>
      <c r="G28" s="11">
        <f t="shared" si="0"/>
        <v>51505</v>
      </c>
      <c r="H28" s="29">
        <v>14</v>
      </c>
      <c r="I28" s="28">
        <f t="shared" si="1"/>
        <v>122.63095238095238</v>
      </c>
      <c r="J28" s="12">
        <f t="shared" si="2"/>
        <v>122.63095238095238</v>
      </c>
    </row>
    <row r="29" spans="1:12" ht="18.75" hidden="1" x14ac:dyDescent="0.3">
      <c r="A29" s="78">
        <v>26</v>
      </c>
      <c r="B29" s="13" t="s">
        <v>41</v>
      </c>
      <c r="C29" s="21" t="s">
        <v>21</v>
      </c>
      <c r="D29" s="9">
        <f>+'ALL TOTAL SUM 1'!L31</f>
        <v>5662</v>
      </c>
      <c r="E29" s="16"/>
      <c r="F29" s="16"/>
      <c r="G29" s="11">
        <f t="shared" si="0"/>
        <v>5662</v>
      </c>
      <c r="H29" s="29">
        <v>0</v>
      </c>
      <c r="I29" s="28"/>
      <c r="J29" s="12"/>
    </row>
    <row r="30" spans="1:12" ht="18.75" hidden="1" x14ac:dyDescent="0.3">
      <c r="A30" s="78">
        <v>27</v>
      </c>
      <c r="B30" s="13" t="s">
        <v>42</v>
      </c>
      <c r="C30" s="21" t="s">
        <v>21</v>
      </c>
      <c r="D30" s="9">
        <f>+'ALL TOTAL SUM 1'!L32</f>
        <v>25070</v>
      </c>
      <c r="E30" s="16"/>
      <c r="F30" s="16"/>
      <c r="G30" s="11">
        <f t="shared" si="0"/>
        <v>25070</v>
      </c>
      <c r="H30" s="29">
        <v>27</v>
      </c>
      <c r="I30" s="28">
        <f t="shared" si="1"/>
        <v>30.950617283950617</v>
      </c>
      <c r="J30" s="12">
        <f t="shared" si="2"/>
        <v>30.950617283950617</v>
      </c>
    </row>
    <row r="31" spans="1:12" ht="18.75" hidden="1" x14ac:dyDescent="0.3">
      <c r="A31" s="78">
        <v>28</v>
      </c>
      <c r="B31" s="13" t="s">
        <v>43</v>
      </c>
      <c r="C31" s="21" t="s">
        <v>21</v>
      </c>
      <c r="D31" s="9">
        <f>+'ALL TOTAL SUM 1'!L33</f>
        <v>24845</v>
      </c>
      <c r="E31" s="16"/>
      <c r="F31" s="16"/>
      <c r="G31" s="11">
        <f t="shared" si="0"/>
        <v>24845</v>
      </c>
      <c r="H31" s="29">
        <v>25</v>
      </c>
      <c r="I31" s="28">
        <f t="shared" si="1"/>
        <v>33.126666666666665</v>
      </c>
      <c r="J31" s="12">
        <f t="shared" si="2"/>
        <v>33.126666666666665</v>
      </c>
    </row>
    <row r="32" spans="1:12" ht="18.75" hidden="1" x14ac:dyDescent="0.3">
      <c r="A32" s="78">
        <v>29</v>
      </c>
      <c r="B32" s="13" t="s">
        <v>44</v>
      </c>
      <c r="C32" s="21" t="s">
        <v>21</v>
      </c>
      <c r="D32" s="9">
        <f>+'ALL TOTAL SUM 1'!L34</f>
        <v>25425</v>
      </c>
      <c r="E32" s="16"/>
      <c r="F32" s="16"/>
      <c r="G32" s="11">
        <f t="shared" si="0"/>
        <v>25425</v>
      </c>
      <c r="H32" s="29">
        <v>35</v>
      </c>
      <c r="I32" s="28">
        <f t="shared" si="1"/>
        <v>24.214285714285715</v>
      </c>
      <c r="J32" s="12">
        <f t="shared" si="2"/>
        <v>24.214285714285715</v>
      </c>
    </row>
    <row r="33" spans="1:10" ht="18.75" hidden="1" x14ac:dyDescent="0.3">
      <c r="A33" s="78">
        <v>30</v>
      </c>
      <c r="B33" s="13" t="s">
        <v>45</v>
      </c>
      <c r="C33" s="21" t="s">
        <v>21</v>
      </c>
      <c r="D33" s="9">
        <f>+'ALL TOTAL SUM 1'!L35</f>
        <v>21428</v>
      </c>
      <c r="E33" s="16"/>
      <c r="F33" s="16"/>
      <c r="G33" s="11">
        <f t="shared" si="0"/>
        <v>21428</v>
      </c>
      <c r="H33" s="29">
        <v>96</v>
      </c>
      <c r="I33" s="28">
        <f t="shared" si="1"/>
        <v>7.4402777777777782</v>
      </c>
      <c r="J33" s="12">
        <f t="shared" si="2"/>
        <v>7.4402777777777782</v>
      </c>
    </row>
    <row r="34" spans="1:10" ht="18.75" hidden="1" x14ac:dyDescent="0.3">
      <c r="A34" s="78">
        <v>35</v>
      </c>
      <c r="B34" s="13" t="s">
        <v>46</v>
      </c>
      <c r="C34" s="21" t="s">
        <v>21</v>
      </c>
      <c r="D34" s="9">
        <f>+'ALL TOTAL SUM 1'!L36</f>
        <v>67469</v>
      </c>
      <c r="E34" s="16"/>
      <c r="F34" s="16"/>
      <c r="G34" s="11">
        <f t="shared" si="0"/>
        <v>67469</v>
      </c>
      <c r="H34" s="29">
        <v>3</v>
      </c>
      <c r="I34" s="28">
        <f t="shared" si="1"/>
        <v>749.65555555555557</v>
      </c>
      <c r="J34" s="12">
        <f t="shared" si="2"/>
        <v>749.65555555555557</v>
      </c>
    </row>
    <row r="35" spans="1:10" hidden="1" x14ac:dyDescent="0.25"/>
  </sheetData>
  <mergeCells count="2">
    <mergeCell ref="B2:C2"/>
    <mergeCell ref="H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NIPPLES</vt:lpstr>
      <vt:lpstr>ALL TOTAL SUM 1</vt:lpstr>
      <vt:lpstr>PER DAY STATUS</vt:lpstr>
      <vt:lpstr>NEW STATUS FOR 3 MONTH OUT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TigistG\GAuditor3</dc:creator>
  <cp:lastModifiedBy>user</cp:lastModifiedBy>
  <cp:lastPrinted>2024-08-13T07:26:00Z</cp:lastPrinted>
  <dcterms:created xsi:type="dcterms:W3CDTF">2006-09-16T00:00:00Z</dcterms:created>
  <dcterms:modified xsi:type="dcterms:W3CDTF">2024-08-17T06:10:17Z</dcterms:modified>
</cp:coreProperties>
</file>