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actice project\Anvolio\img\"/>
    </mc:Choice>
  </mc:AlternateContent>
  <bookViews>
    <workbookView xWindow="0" yWindow="0" windowWidth="28800" windowHeight="12330"/>
  </bookViews>
  <sheets>
    <sheet name="Tính phối liệu" sheetId="1" r:id="rId1"/>
    <sheet name="Cân bằng vật chấ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1" l="1" a="1"/>
  <c r="D135" i="1" s="1"/>
  <c r="D134" i="1" l="1"/>
  <c r="D133" i="1"/>
  <c r="D132" i="1"/>
  <c r="C9" i="2"/>
  <c r="B67" i="1" l="1"/>
  <c r="B68" i="1"/>
  <c r="B64" i="1"/>
  <c r="B65" i="1"/>
  <c r="B66" i="1"/>
  <c r="H57" i="1" l="1"/>
  <c r="E61" i="1" s="1"/>
  <c r="E68" i="1" s="1"/>
  <c r="H56" i="1"/>
  <c r="H60" i="1" s="1"/>
  <c r="H67" i="1" s="1"/>
  <c r="M54" i="1"/>
  <c r="M53" i="1"/>
  <c r="M35" i="1"/>
  <c r="G38" i="1" s="1"/>
  <c r="M36" i="1"/>
  <c r="G39" i="1" s="1"/>
  <c r="L61" i="1" l="1"/>
  <c r="L68" i="1" s="1"/>
  <c r="E75" i="1"/>
  <c r="H61" i="1"/>
  <c r="H68" i="1" s="1"/>
  <c r="H44" i="1"/>
  <c r="H66" i="1" s="1"/>
  <c r="L44" i="1"/>
  <c r="L66" i="1" s="1"/>
  <c r="F44" i="1"/>
  <c r="F66" i="1" s="1"/>
  <c r="F73" i="1" s="1"/>
  <c r="G44" i="1"/>
  <c r="G66" i="1" s="1"/>
  <c r="E44" i="1"/>
  <c r="I44" i="1"/>
  <c r="I66" i="1" s="1"/>
  <c r="I73" i="1" s="1"/>
  <c r="D44" i="1"/>
  <c r="J44" i="1"/>
  <c r="J66" i="1" s="1"/>
  <c r="K44" i="1"/>
  <c r="K66" i="1" s="1"/>
  <c r="F43" i="1"/>
  <c r="F65" i="1" s="1"/>
  <c r="J43" i="1"/>
  <c r="J65" i="1" s="1"/>
  <c r="L43" i="1"/>
  <c r="L65" i="1" s="1"/>
  <c r="E43" i="1"/>
  <c r="E65" i="1" s="1"/>
  <c r="D43" i="1"/>
  <c r="D65" i="1" s="1"/>
  <c r="G43" i="1"/>
  <c r="G65" i="1" s="1"/>
  <c r="K43" i="1"/>
  <c r="K65" i="1" s="1"/>
  <c r="K72" i="1" s="1"/>
  <c r="H43" i="1"/>
  <c r="H65" i="1" s="1"/>
  <c r="I43" i="1"/>
  <c r="I65" i="1" s="1"/>
  <c r="K60" i="1"/>
  <c r="K67" i="1" s="1"/>
  <c r="K61" i="1"/>
  <c r="K68" i="1" s="1"/>
  <c r="K75" i="1" s="1"/>
  <c r="D60" i="1"/>
  <c r="I60" i="1"/>
  <c r="I67" i="1" s="1"/>
  <c r="E60" i="1"/>
  <c r="E67" i="1" s="1"/>
  <c r="J61" i="1"/>
  <c r="J68" i="1" s="1"/>
  <c r="J75" i="1" s="1"/>
  <c r="F61" i="1"/>
  <c r="F68" i="1" s="1"/>
  <c r="F75" i="1" s="1"/>
  <c r="G60" i="1"/>
  <c r="G67" i="1" s="1"/>
  <c r="H75" i="1"/>
  <c r="J60" i="1"/>
  <c r="J67" i="1" s="1"/>
  <c r="F60" i="1"/>
  <c r="F67" i="1" s="1"/>
  <c r="G61" i="1"/>
  <c r="G68" i="1" s="1"/>
  <c r="G75" i="1" s="1"/>
  <c r="L60" i="1"/>
  <c r="L67" i="1" s="1"/>
  <c r="H74" i="1" s="1"/>
  <c r="D61" i="1"/>
  <c r="I61" i="1"/>
  <c r="I68" i="1" s="1"/>
  <c r="I75" i="1" s="1"/>
  <c r="G72" i="1" l="1"/>
  <c r="J72" i="1"/>
  <c r="M43" i="1"/>
  <c r="M65" i="1" s="1"/>
  <c r="G74" i="1"/>
  <c r="I74" i="1"/>
  <c r="I72" i="1"/>
  <c r="D72" i="1"/>
  <c r="C89" i="1" s="1"/>
  <c r="F72" i="1"/>
  <c r="F74" i="1"/>
  <c r="I102" i="1"/>
  <c r="H72" i="1"/>
  <c r="E72" i="1"/>
  <c r="C115" i="1" s="1"/>
  <c r="D66" i="1"/>
  <c r="D73" i="1" s="1"/>
  <c r="M44" i="1"/>
  <c r="M66" i="1" s="1"/>
  <c r="E49" i="1"/>
  <c r="M60" i="1"/>
  <c r="M67" i="1" s="1"/>
  <c r="D67" i="1"/>
  <c r="D74" i="1" s="1"/>
  <c r="M61" i="1"/>
  <c r="M68" i="1" s="1"/>
  <c r="D68" i="1"/>
  <c r="D75" i="1" s="1"/>
  <c r="J74" i="1"/>
  <c r="K73" i="1"/>
  <c r="E66" i="1"/>
  <c r="E73" i="1" s="1"/>
  <c r="E115" i="1" s="1"/>
  <c r="E48" i="1"/>
  <c r="H73" i="1"/>
  <c r="E102" i="1"/>
  <c r="G102" i="1"/>
  <c r="E74" i="1"/>
  <c r="G115" i="1" s="1"/>
  <c r="K74" i="1"/>
  <c r="J73" i="1"/>
  <c r="G73" i="1"/>
  <c r="C102" i="1" l="1"/>
  <c r="M72" i="1"/>
  <c r="I89" i="1"/>
  <c r="M75" i="1"/>
  <c r="I115" i="1"/>
  <c r="G89" i="1"/>
  <c r="M74" i="1"/>
  <c r="M73" i="1"/>
  <c r="E89" i="1"/>
</calcChain>
</file>

<file path=xl/sharedStrings.xml><?xml version="1.0" encoding="utf-8"?>
<sst xmlns="http://schemas.openxmlformats.org/spreadsheetml/2006/main" count="208" uniqueCount="129">
  <si>
    <t xml:space="preserve">THIẾT KẾ PHÂN XƯỞNG LÒ NUNG CLINKER SẢN XUẤT PCB40 </t>
  </si>
  <si>
    <t>Hợp chất</t>
  </si>
  <si>
    <t>CaO</t>
  </si>
  <si>
    <t>MgO</t>
  </si>
  <si>
    <t>Chất khác</t>
  </si>
  <si>
    <t>Mất khi nung</t>
  </si>
  <si>
    <t>Kí hiệu</t>
  </si>
  <si>
    <t>S</t>
  </si>
  <si>
    <t>A</t>
  </si>
  <si>
    <t>F</t>
  </si>
  <si>
    <t>C</t>
  </si>
  <si>
    <t>M</t>
  </si>
  <si>
    <t>R</t>
  </si>
  <si>
    <t>CK</t>
  </si>
  <si>
    <t>MKN</t>
  </si>
  <si>
    <r>
      <t>SiO</t>
    </r>
    <r>
      <rPr>
        <vertAlign val="subscript"/>
        <sz val="14"/>
        <color theme="1"/>
        <rFont val="Times New Roman"/>
        <family val="1"/>
      </rPr>
      <t>2</t>
    </r>
  </si>
  <si>
    <r>
      <t>Al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2"/>
      </rPr>
      <t>O</t>
    </r>
    <r>
      <rPr>
        <vertAlign val="subscript"/>
        <sz val="14"/>
        <color theme="1"/>
        <rFont val="Times New Roman"/>
        <family val="1"/>
      </rPr>
      <t>3</t>
    </r>
  </si>
  <si>
    <r>
      <t>Fe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2"/>
      </rPr>
      <t>O</t>
    </r>
    <r>
      <rPr>
        <vertAlign val="subscript"/>
        <sz val="14"/>
        <color theme="1"/>
        <rFont val="Times New Roman"/>
        <family val="1"/>
      </rPr>
      <t>3</t>
    </r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</si>
  <si>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2"/>
      </rPr>
      <t>O</t>
    </r>
  </si>
  <si>
    <r>
      <t>SO</t>
    </r>
    <r>
      <rPr>
        <vertAlign val="subscript"/>
        <sz val="14"/>
        <color theme="1"/>
        <rFont val="Times New Roman"/>
        <family val="1"/>
      </rPr>
      <t>3</t>
    </r>
  </si>
  <si>
    <t>Hệ số bão hòa vôi:</t>
  </si>
  <si>
    <t>Môđun alumin:</t>
  </si>
  <si>
    <t>Môđun silicat:</t>
  </si>
  <si>
    <t>Chọn các hệ số, môđun:</t>
  </si>
  <si>
    <t>Thành phần các khoáng chính được giới hạn như sau:</t>
  </si>
  <si>
    <t>LFS = 85÷95</t>
  </si>
  <si>
    <t>MA = 1÷3</t>
  </si>
  <si>
    <t>MS = 1.7÷3.5</t>
  </si>
  <si>
    <t>C3S+C2S = 75÷82%</t>
  </si>
  <si>
    <t>C3A+C4AF = 18÷25%</t>
  </si>
  <si>
    <t>C2S+C3S+C3A+C4AF = 95÷97%</t>
  </si>
  <si>
    <t>Chọn:</t>
  </si>
  <si>
    <t>LFS =</t>
  </si>
  <si>
    <t>MA =</t>
  </si>
  <si>
    <t xml:space="preserve">MS = </t>
  </si>
  <si>
    <t>Nguyên liệu chính để sản xuất clinker xi măng Portland bao gồm: đá vôi, đất sét</t>
  </si>
  <si>
    <t>Bảng 1.1: Ký hiệu</t>
  </si>
  <si>
    <t>1. Một số ký hiệu và quy ước</t>
  </si>
  <si>
    <t>2. Chọn nguyên liệu - Cấu tử điều chỉnh - Nhiên liệu.</t>
  </si>
  <si>
    <t>I. TÍNH PHỐI LIỆU</t>
  </si>
  <si>
    <t>Bảng 2.1: Thành phần hóa học của nguyên liệu chính</t>
  </si>
  <si>
    <t>Nguyên liệu</t>
  </si>
  <si>
    <t>∑</t>
  </si>
  <si>
    <t>Đá vôi</t>
  </si>
  <si>
    <t>Đất sét</t>
  </si>
  <si>
    <t>Bảng 2.2: Thành phần hóa học của nguyên liệu chính quy về 100%</t>
  </si>
  <si>
    <t>Hệ  số chuyển đổi:</t>
  </si>
  <si>
    <t>Đá vôi:</t>
  </si>
  <si>
    <t>K1=</t>
  </si>
  <si>
    <t xml:space="preserve">Đất sét </t>
  </si>
  <si>
    <t>K2=</t>
  </si>
  <si>
    <t xml:space="preserve">Ta có </t>
  </si>
  <si>
    <r>
      <t>MA</t>
    </r>
    <r>
      <rPr>
        <vertAlign val="subscript"/>
        <sz val="14"/>
        <color theme="1"/>
        <rFont val="Times New Roman"/>
        <family val="1"/>
      </rPr>
      <t>đs</t>
    </r>
    <r>
      <rPr>
        <sz val="14"/>
        <color theme="1"/>
        <rFont val="Times New Roman"/>
        <family val="2"/>
      </rPr>
      <t>=</t>
    </r>
  </si>
  <si>
    <r>
      <t>MS</t>
    </r>
    <r>
      <rPr>
        <vertAlign val="subscript"/>
        <sz val="14"/>
        <color theme="1"/>
        <rFont val="Times New Roman"/>
        <family val="1"/>
      </rPr>
      <t>đs</t>
    </r>
    <r>
      <rPr>
        <sz val="14"/>
        <color theme="1"/>
        <rFont val="Times New Roman"/>
        <family val="2"/>
      </rPr>
      <t>=</t>
    </r>
  </si>
  <si>
    <t>1.4-1.7</t>
  </si>
  <si>
    <t>2.2-2.7</t>
  </si>
  <si>
    <r>
      <t>Ta phải dùng nguyên liệu tăng Fe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O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 xml:space="preserve"> và SiO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để điều chỉnh MA, MS của đất sét:</t>
    </r>
  </si>
  <si>
    <t>Bảng 2.3: Thành phần hóa của nguyên liệu điều chỉnh</t>
  </si>
  <si>
    <t>Quặng sắt</t>
  </si>
  <si>
    <t>Đá cao Silic</t>
  </si>
  <si>
    <t>Hệ số chuyển đổi:</t>
  </si>
  <si>
    <t>K3=</t>
  </si>
  <si>
    <t>K4=</t>
  </si>
  <si>
    <t>Bảng 2.4: Thành phần hóa của nguyên liệu điều chỉnh quy về 100%</t>
  </si>
  <si>
    <t xml:space="preserve">Quặng sắt </t>
  </si>
  <si>
    <t>Đá cao silic</t>
  </si>
  <si>
    <t>Bảng 2.5: Thành phần hóa học của nguyên liệu đầu</t>
  </si>
  <si>
    <t>Bảng 2.1: Thành phần hóa học của nguyên liệu đầu đã nung</t>
  </si>
  <si>
    <t>Lập và giải hệ phương trình:</t>
  </si>
  <si>
    <r>
      <t>Gọi x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 xml:space="preserve"> (i = 1</t>
    </r>
    <r>
      <rPr>
        <sz val="14"/>
        <color theme="1"/>
        <rFont val="Calibri"/>
        <family val="2"/>
      </rPr>
      <t>÷</t>
    </r>
    <r>
      <rPr>
        <sz val="14"/>
        <color theme="1"/>
        <rFont val="Times New Roman"/>
        <family val="1"/>
      </rPr>
      <t>4) là phần trăm các cấu tử: Đá vôi, đất sét, quặng sắt, đá cao Silic.</t>
    </r>
  </si>
  <si>
    <t>Phương trình 1: Từ hệ số bão hòa vôi.</t>
  </si>
  <si>
    <t>LSF =</t>
  </si>
  <si>
    <t>&lt;=&gt;</t>
  </si>
  <si>
    <r>
      <t>∑[LSF(2.8*S</t>
    </r>
    <r>
      <rPr>
        <vertAlign val="subscript"/>
        <sz val="14"/>
        <color theme="1"/>
        <rFont val="Calibri"/>
        <family val="2"/>
      </rPr>
      <t>ik</t>
    </r>
    <r>
      <rPr>
        <sz val="14"/>
        <color theme="1"/>
        <rFont val="Calibri"/>
        <family val="2"/>
      </rPr>
      <t>+1.18*A</t>
    </r>
    <r>
      <rPr>
        <vertAlign val="subscript"/>
        <sz val="14"/>
        <color theme="1"/>
        <rFont val="Calibri"/>
        <family val="2"/>
      </rPr>
      <t>ik</t>
    </r>
    <r>
      <rPr>
        <sz val="14"/>
        <color theme="1"/>
        <rFont val="Calibri"/>
        <family val="2"/>
      </rPr>
      <t>+0.65*F</t>
    </r>
    <r>
      <rPr>
        <vertAlign val="subscript"/>
        <sz val="14"/>
        <color theme="1"/>
        <rFont val="Calibri"/>
        <family val="2"/>
      </rPr>
      <t>ik</t>
    </r>
    <r>
      <rPr>
        <sz val="14"/>
        <color theme="1"/>
        <rFont val="Calibri"/>
        <family val="2"/>
      </rPr>
      <t>)-100*C</t>
    </r>
    <r>
      <rPr>
        <vertAlign val="subscript"/>
        <sz val="14"/>
        <color theme="1"/>
        <rFont val="Calibri"/>
        <family val="2"/>
      </rPr>
      <t>ik</t>
    </r>
    <r>
      <rPr>
        <sz val="14"/>
        <color theme="1"/>
        <rFont val="Calibri"/>
        <family val="2"/>
      </rPr>
      <t>]*x</t>
    </r>
    <r>
      <rPr>
        <vertAlign val="subscript"/>
        <sz val="14"/>
        <color theme="1"/>
        <rFont val="Calibri"/>
        <family val="2"/>
      </rPr>
      <t>i</t>
    </r>
    <r>
      <rPr>
        <sz val="14"/>
        <color theme="1"/>
        <rFont val="Calibri"/>
        <family val="2"/>
      </rPr>
      <t xml:space="preserve"> = 0</t>
    </r>
  </si>
  <si>
    <r>
      <t>Trong đó: C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, S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, A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, F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: %CaO, SiO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, Al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O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, Fe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O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 xml:space="preserve"> của cấu tử i có trong clinker.</t>
    </r>
  </si>
  <si>
    <r>
      <t>Đặt a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 xml:space="preserve"> = LSF(2.8*S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+1.18*A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+0.65*F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)-100*C</t>
    </r>
    <r>
      <rPr>
        <vertAlign val="subscript"/>
        <sz val="14"/>
        <color theme="1"/>
        <rFont val="Times New Roman"/>
        <family val="1"/>
      </rPr>
      <t>ik</t>
    </r>
  </si>
  <si>
    <r>
      <t>(i = 1</t>
    </r>
    <r>
      <rPr>
        <sz val="14"/>
        <color theme="1"/>
        <rFont val="Calibri"/>
        <family val="2"/>
      </rPr>
      <t>÷</t>
    </r>
    <r>
      <rPr>
        <sz val="14"/>
        <color theme="1"/>
        <rFont val="Times New Roman"/>
        <family val="1"/>
      </rPr>
      <t>4)</t>
    </r>
  </si>
  <si>
    <r>
      <t>a</t>
    </r>
    <r>
      <rPr>
        <vertAlign val="subscript"/>
        <sz val="14"/>
        <color theme="1"/>
        <rFont val="Times New Roman"/>
        <family val="1"/>
      </rPr>
      <t>1</t>
    </r>
  </si>
  <si>
    <r>
      <t>a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2"/>
      </rPr>
      <t/>
    </r>
  </si>
  <si>
    <r>
      <t>a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2"/>
      </rPr>
      <t/>
    </r>
  </si>
  <si>
    <r>
      <t>a</t>
    </r>
    <r>
      <rPr>
        <vertAlign val="subscript"/>
        <sz val="14"/>
        <color theme="1"/>
        <rFont val="Times New Roman"/>
        <family val="1"/>
      </rPr>
      <t>4</t>
    </r>
    <r>
      <rPr>
        <sz val="14"/>
        <color theme="1"/>
        <rFont val="Times New Roman"/>
        <family val="2"/>
      </rPr>
      <t/>
    </r>
  </si>
  <si>
    <t>Ta có phương trình</t>
  </si>
  <si>
    <t>-7400.95x1+19329.90x2+10710.97x3=23725.29</t>
  </si>
  <si>
    <t>Phương trình 2: Từ hệ số môđun alumin.</t>
  </si>
  <si>
    <r>
      <rPr>
        <sz val="14"/>
        <color theme="1"/>
        <rFont val="Calibri"/>
        <family val="2"/>
      </rPr>
      <t>∑</t>
    </r>
    <r>
      <rPr>
        <sz val="15.4"/>
        <color theme="1"/>
        <rFont val="Times New Roman"/>
        <family val="1"/>
      </rPr>
      <t>(MA*F</t>
    </r>
    <r>
      <rPr>
        <vertAlign val="subscript"/>
        <sz val="15.4"/>
        <color theme="1"/>
        <rFont val="Times New Roman"/>
        <family val="1"/>
      </rPr>
      <t>ik</t>
    </r>
    <r>
      <rPr>
        <sz val="15.4"/>
        <color theme="1"/>
        <rFont val="Times New Roman"/>
        <family val="1"/>
      </rPr>
      <t>-A</t>
    </r>
    <r>
      <rPr>
        <vertAlign val="subscript"/>
        <sz val="15.4"/>
        <color theme="1"/>
        <rFont val="Times New Roman"/>
        <family val="1"/>
      </rPr>
      <t>ik</t>
    </r>
    <r>
      <rPr>
        <sz val="15.4"/>
        <color theme="1"/>
        <rFont val="Times New Roman"/>
        <family val="1"/>
      </rPr>
      <t>)*x</t>
    </r>
    <r>
      <rPr>
        <vertAlign val="subscript"/>
        <sz val="15.4"/>
        <color theme="1"/>
        <rFont val="Times New Roman"/>
        <family val="1"/>
      </rPr>
      <t>i</t>
    </r>
    <r>
      <rPr>
        <sz val="15.4"/>
        <color theme="1"/>
        <rFont val="Times New Roman"/>
        <family val="1"/>
      </rPr>
      <t xml:space="preserve"> = 0</t>
    </r>
  </si>
  <si>
    <t>=&gt;</t>
  </si>
  <si>
    <r>
      <t>Đặt b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 xml:space="preserve"> = (MA*F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-A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)</t>
    </r>
  </si>
  <si>
    <t>(i = 1÷4)</t>
  </si>
  <si>
    <t>b1</t>
  </si>
  <si>
    <t>b2</t>
  </si>
  <si>
    <t>b3</t>
  </si>
  <si>
    <t>b4</t>
  </si>
  <si>
    <t>Ta có phương trình:</t>
  </si>
  <si>
    <t>-0.40x1-5.25x2+ 80.75x3= -5.25</t>
  </si>
  <si>
    <t>Phương trình 3: Từ hệ số môđun Silicat</t>
  </si>
  <si>
    <t>MS =</t>
  </si>
  <si>
    <r>
      <rPr>
        <sz val="14"/>
        <color theme="1"/>
        <rFont val="Calibri"/>
        <family val="2"/>
      </rPr>
      <t>∑[</t>
    </r>
    <r>
      <rPr>
        <sz val="15.4"/>
        <color theme="1"/>
        <rFont val="Times New Roman"/>
        <family val="1"/>
      </rPr>
      <t>(MS(A</t>
    </r>
    <r>
      <rPr>
        <vertAlign val="subscript"/>
        <sz val="15.4"/>
        <color theme="1"/>
        <rFont val="Times New Roman"/>
        <family val="1"/>
      </rPr>
      <t>ik</t>
    </r>
    <r>
      <rPr>
        <sz val="15.4"/>
        <color theme="1"/>
        <rFont val="Times New Roman"/>
        <family val="1"/>
      </rPr>
      <t>+F</t>
    </r>
    <r>
      <rPr>
        <vertAlign val="subscript"/>
        <sz val="15.4"/>
        <color theme="1"/>
        <rFont val="Times New Roman"/>
        <family val="1"/>
      </rPr>
      <t>ik</t>
    </r>
    <r>
      <rPr>
        <sz val="15.4"/>
        <color theme="1"/>
        <rFont val="Times New Roman"/>
        <family val="1"/>
      </rPr>
      <t>)-S</t>
    </r>
    <r>
      <rPr>
        <vertAlign val="subscript"/>
        <sz val="15.4"/>
        <color theme="1"/>
        <rFont val="Times New Roman"/>
        <family val="1"/>
      </rPr>
      <t>ik</t>
    </r>
    <r>
      <rPr>
        <sz val="15.4"/>
        <color theme="1"/>
        <rFont val="Calibri"/>
        <family val="2"/>
      </rPr>
      <t>]</t>
    </r>
    <r>
      <rPr>
        <sz val="16.95"/>
        <color theme="1"/>
        <rFont val="Times New Roman"/>
        <family val="1"/>
      </rPr>
      <t>*x</t>
    </r>
    <r>
      <rPr>
        <vertAlign val="subscript"/>
        <sz val="16.95"/>
        <color theme="1"/>
        <rFont val="Times New Roman"/>
        <family val="1"/>
      </rPr>
      <t>i</t>
    </r>
    <r>
      <rPr>
        <sz val="16.95"/>
        <color theme="1"/>
        <rFont val="Times New Roman"/>
        <family val="1"/>
      </rPr>
      <t xml:space="preserve"> = 0</t>
    </r>
  </si>
  <si>
    <r>
      <t>Đặt c</t>
    </r>
    <r>
      <rPr>
        <vertAlign val="subscript"/>
        <sz val="14"/>
        <color theme="1"/>
        <rFont val="Times New Roman"/>
        <family val="1"/>
      </rPr>
      <t xml:space="preserve">i </t>
    </r>
    <r>
      <rPr>
        <sz val="14"/>
        <color theme="1"/>
        <rFont val="Times New Roman"/>
        <family val="1"/>
      </rPr>
      <t>= MS(A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+F</t>
    </r>
    <r>
      <rPr>
        <vertAlign val="subscript"/>
        <sz val="14"/>
        <color theme="1"/>
        <rFont val="Times New Roman"/>
        <family val="1"/>
      </rPr>
      <t>ik</t>
    </r>
    <r>
      <rPr>
        <sz val="14"/>
        <color theme="1"/>
        <rFont val="Times New Roman"/>
        <family val="1"/>
      </rPr>
      <t>)-S</t>
    </r>
    <r>
      <rPr>
        <vertAlign val="subscript"/>
        <sz val="14"/>
        <color theme="1"/>
        <rFont val="Times New Roman"/>
        <family val="1"/>
      </rPr>
      <t>ik</t>
    </r>
  </si>
  <si>
    <r>
      <t>(c=1</t>
    </r>
    <r>
      <rPr>
        <sz val="14"/>
        <color theme="1"/>
        <rFont val="Calibri"/>
        <family val="2"/>
      </rPr>
      <t>÷</t>
    </r>
    <r>
      <rPr>
        <sz val="15.4"/>
        <color theme="1"/>
        <rFont val="Times New Roman"/>
        <family val="1"/>
      </rPr>
      <t>4)</t>
    </r>
  </si>
  <si>
    <t>c1</t>
  </si>
  <si>
    <t>c2</t>
  </si>
  <si>
    <t>c3</t>
  </si>
  <si>
    <t>c4</t>
  </si>
  <si>
    <t/>
  </si>
  <si>
    <t>0.62x1-6.25x2+ 146.84x3 = - 66.32</t>
  </si>
  <si>
    <t>Phương trình 4: Tổng phần trăm các cấu tử.</t>
  </si>
  <si>
    <r>
      <t>∑x</t>
    </r>
    <r>
      <rPr>
        <vertAlign val="subscript"/>
        <sz val="14"/>
        <color theme="1"/>
        <rFont val="Calibri"/>
        <family val="2"/>
      </rPr>
      <t xml:space="preserve">i </t>
    </r>
    <r>
      <rPr>
        <sz val="14"/>
        <color theme="1"/>
        <rFont val="Calibri"/>
        <family val="2"/>
      </rPr>
      <t>= 100%</t>
    </r>
  </si>
  <si>
    <t>↔</t>
  </si>
  <si>
    <r>
      <t>x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+x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+x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+x</t>
    </r>
    <r>
      <rPr>
        <vertAlign val="subscript"/>
        <sz val="14"/>
        <color theme="1"/>
        <rFont val="Times New Roman"/>
        <family val="1"/>
      </rPr>
      <t>4</t>
    </r>
    <r>
      <rPr>
        <sz val="14"/>
        <color theme="1"/>
        <rFont val="Times New Roman"/>
        <family val="1"/>
      </rPr>
      <t>= 100%</t>
    </r>
  </si>
  <si>
    <t>Ta có hệ phương trình</t>
  </si>
  <si>
    <t>x1</t>
  </si>
  <si>
    <t>x2</t>
  </si>
  <si>
    <t>x3</t>
  </si>
  <si>
    <t>x4</t>
  </si>
  <si>
    <t>pt1</t>
  </si>
  <si>
    <t>pt2</t>
  </si>
  <si>
    <t>pt3</t>
  </si>
  <si>
    <t>pt4</t>
  </si>
  <si>
    <t>II. CÂN BẰNG VẬT CHẤT</t>
  </si>
  <si>
    <t>Hệ số sử dụng thời gian của lò nung:</t>
  </si>
  <si>
    <t>1. Hệ số sử dụng thời gian của lò nung:</t>
  </si>
  <si>
    <t>Thời gian ngừng lò trong năm:</t>
  </si>
  <si>
    <t>Đại tu</t>
  </si>
  <si>
    <t>Trung tu</t>
  </si>
  <si>
    <t>Tiểu tu và sửa chữa đột xuất</t>
  </si>
  <si>
    <t>Tổng</t>
  </si>
  <si>
    <t xml:space="preserve">K = </t>
  </si>
  <si>
    <t>2. Năng suất phân xưởng lò nung:</t>
  </si>
  <si>
    <t xml:space="preserve">Năng suất yêu cầu của nhà máy: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</si>
</sst>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4" x14ac:knownFonts="1">
    <font>
      <sz val="14"/>
      <color theme="1"/>
      <name val="Times New Roman"/>
      <family val="2"/>
    </font>
    <font>
      <b/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</font>
    <font>
      <sz val="15.4"/>
      <color theme="1"/>
      <name val="Times New Roman"/>
      <family val="1"/>
    </font>
    <font>
      <vertAlign val="subscript"/>
      <sz val="15.4"/>
      <color theme="1"/>
      <name val="Times New Roman"/>
      <family val="1"/>
    </font>
    <font>
      <sz val="15.4"/>
      <color theme="1"/>
      <name val="Calibri"/>
      <family val="2"/>
    </font>
    <font>
      <sz val="16.95"/>
      <color theme="1"/>
      <name val="Times New Roman"/>
      <family val="1"/>
    </font>
    <font>
      <vertAlign val="subscript"/>
      <sz val="16.9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3" xfId="0" applyBorder="1"/>
    <xf numFmtId="0" fontId="3" fillId="0" borderId="0" xfId="0" applyFont="1"/>
    <xf numFmtId="0" fontId="0" fillId="0" borderId="0" xfId="0" applyAlignment="1"/>
    <xf numFmtId="0" fontId="5" fillId="0" borderId="0" xfId="0" applyFont="1"/>
    <xf numFmtId="0" fontId="3" fillId="2" borderId="3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/>
    <xf numFmtId="0" fontId="0" fillId="0" borderId="3" xfId="0" applyBorder="1" applyAlignment="1">
      <alignment horizontal="center"/>
    </xf>
    <xf numFmtId="0" fontId="0" fillId="0" borderId="0" xfId="0" quotePrefix="1"/>
    <xf numFmtId="2" fontId="0" fillId="0" borderId="0" xfId="0" applyNumberFormat="1"/>
    <xf numFmtId="0" fontId="7" fillId="0" borderId="0" xfId="0" applyFont="1" applyAlignment="1">
      <alignment horizontal="center"/>
    </xf>
    <xf numFmtId="0" fontId="2" fillId="2" borderId="3" xfId="0" applyFont="1" applyFill="1" applyBorder="1"/>
    <xf numFmtId="0" fontId="2" fillId="2" borderId="5" xfId="0" applyFont="1" applyFill="1" applyBorder="1"/>
    <xf numFmtId="165" fontId="0" fillId="0" borderId="3" xfId="0" applyNumberFormat="1" applyBorder="1"/>
    <xf numFmtId="0" fontId="2" fillId="2" borderId="3" xfId="0" applyFont="1" applyFill="1" applyBorder="1" applyAlignment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127000</xdr:colOff>
      <xdr:row>7</xdr:row>
      <xdr:rowOff>10583</xdr:rowOff>
    </xdr:from>
    <xdr:ext cx="2152651" cy="4429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175000" y="1492250"/>
              <a:ext cx="2152651" cy="44291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LSF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2.8∗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+1.18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+0.65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den>
                  </m:f>
                </m:oMath>
              </a14:m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175000" y="1492250"/>
              <a:ext cx="2152651" cy="44291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LSF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=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(100∗𝐶)/(2.8∗𝑆+1.18𝐴+0.65𝐹)</a:t>
              </a: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74083</xdr:colOff>
      <xdr:row>10</xdr:row>
      <xdr:rowOff>0</xdr:rowOff>
    </xdr:from>
    <xdr:ext cx="781050" cy="393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122083" y="2211917"/>
              <a:ext cx="781050" cy="393249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MA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num>
                    <m:den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den>
                  </m:f>
                </m:oMath>
              </a14:m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122083" y="2211917"/>
              <a:ext cx="781050" cy="393249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MA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=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𝐴/𝐹</a:t>
              </a: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74083</xdr:colOff>
      <xdr:row>13</xdr:row>
      <xdr:rowOff>10583</xdr:rowOff>
    </xdr:from>
    <xdr:ext cx="885825" cy="452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3122083" y="2952750"/>
              <a:ext cx="885825" cy="45243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MS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num>
                    <m:den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den>
                  </m:f>
                </m:oMath>
              </a14:m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3122083" y="2952750"/>
              <a:ext cx="885825" cy="45243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MS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=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𝑆/(𝐴+𝐹)</a:t>
              </a: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84667</xdr:colOff>
      <xdr:row>45</xdr:row>
      <xdr:rowOff>31750</xdr:rowOff>
    </xdr:from>
    <xdr:ext cx="828675" cy="452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2370667" y="11027833"/>
              <a:ext cx="828675" cy="452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/>
                <a:t>MA</a:t>
              </a:r>
              <a:r>
                <a:rPr lang="en-US" sz="1800" baseline="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𝐴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𝐹</m:t>
                      </m:r>
                    </m:den>
                  </m:f>
                </m:oMath>
              </a14:m>
              <a:r>
                <a:rPr lang="en-US" sz="1800"/>
                <a:t> </a:t>
              </a: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370667" y="11027833"/>
              <a:ext cx="828675" cy="452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/>
                <a:t>MA</a:t>
              </a:r>
              <a:r>
                <a:rPr lang="en-US" sz="1800" baseline="0"/>
                <a:t> = </a:t>
              </a:r>
              <a:r>
                <a:rPr lang="en-US" sz="1800" b="0" i="0">
                  <a:latin typeface="Cambria Math" panose="02040503050406030204" pitchFamily="18" charset="0"/>
                </a:rPr>
                <a:t>𝐴/𝐹</a:t>
              </a:r>
              <a:r>
                <a:rPr lang="en-US" sz="1800"/>
                <a:t> </a:t>
              </a:r>
            </a:p>
          </xdr:txBody>
        </xdr:sp>
      </mc:Fallback>
    </mc:AlternateContent>
    <xdr:clientData/>
  </xdr:oneCellAnchor>
  <xdr:oneCellAnchor>
    <xdr:from>
      <xdr:col>5</xdr:col>
      <xdr:colOff>190500</xdr:colOff>
      <xdr:row>45</xdr:row>
      <xdr:rowOff>42334</xdr:rowOff>
    </xdr:from>
    <xdr:ext cx="914400" cy="4333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000500" y="11038417"/>
              <a:ext cx="914400" cy="4333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/>
                <a:t>MS</a:t>
              </a:r>
              <a:r>
                <a:rPr lang="en-US" sz="18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𝑆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𝐴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𝐹</m:t>
                      </m:r>
                    </m:den>
                  </m:f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000500" y="11038417"/>
              <a:ext cx="914400" cy="4333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/>
                <a:t>MS</a:t>
              </a:r>
              <a:r>
                <a:rPr lang="en-US" sz="1800"/>
                <a:t> = </a:t>
              </a:r>
              <a:r>
                <a:rPr lang="en-US" sz="1800" b="0" i="0">
                  <a:latin typeface="Cambria Math" panose="02040503050406030204" pitchFamily="18" charset="0"/>
                </a:rPr>
                <a:t>𝑆/(𝐴+𝐹)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6</xdr:col>
      <xdr:colOff>598487</xdr:colOff>
      <xdr:row>51</xdr:row>
      <xdr:rowOff>233362</xdr:rowOff>
    </xdr:from>
    <xdr:ext cx="65" cy="172227"/>
    <xdr:sp macro="" textlink="">
      <xdr:nvSpPr>
        <xdr:cNvPr id="22" name="TextBox 21"/>
        <xdr:cNvSpPr txBox="1"/>
      </xdr:nvSpPr>
      <xdr:spPr>
        <a:xfrm>
          <a:off x="7389812" y="1377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598487</xdr:colOff>
      <xdr:row>58</xdr:row>
      <xdr:rowOff>233362</xdr:rowOff>
    </xdr:from>
    <xdr:ext cx="65" cy="172227"/>
    <xdr:sp macro="" textlink="">
      <xdr:nvSpPr>
        <xdr:cNvPr id="24" name="TextBox 23"/>
        <xdr:cNvSpPr txBox="1"/>
      </xdr:nvSpPr>
      <xdr:spPr>
        <a:xfrm>
          <a:off x="5413904" y="127216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598487</xdr:colOff>
      <xdr:row>63</xdr:row>
      <xdr:rowOff>233362</xdr:rowOff>
    </xdr:from>
    <xdr:ext cx="65" cy="172227"/>
    <xdr:sp macro="" textlink="">
      <xdr:nvSpPr>
        <xdr:cNvPr id="11" name="TextBox 10"/>
        <xdr:cNvSpPr txBox="1"/>
      </xdr:nvSpPr>
      <xdr:spPr>
        <a:xfrm>
          <a:off x="5509154" y="127216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306917</xdr:colOff>
      <xdr:row>77</xdr:row>
      <xdr:rowOff>253999</xdr:rowOff>
    </xdr:from>
    <xdr:ext cx="3878408" cy="8382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830917" y="19113499"/>
              <a:ext cx="3878408" cy="83820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LSF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100∗∑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𝐶𝑖𝑘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</m:num>
                    <m:den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2.8∗∑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𝑆𝑖𝑘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+1.18∗∑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𝐴𝑖𝑘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+0.65∗∑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𝐹𝑖𝑘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</m:den>
                  </m:f>
                </m:oMath>
              </a14:m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830917" y="19113499"/>
              <a:ext cx="3878408" cy="83820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LSF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=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(100∗∑𝐶𝑖𝑘∗𝑥𝑖)/(2.8∗∑𝑆𝑖𝑘∗𝑥𝑖+1.18∗∑𝐴𝑖𝑘∗𝑥𝑖+0.65∗∑𝐹𝑖𝑘∗𝑥𝑖)</a:t>
              </a: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158750</xdr:colOff>
      <xdr:row>95</xdr:row>
      <xdr:rowOff>42333</xdr:rowOff>
    </xdr:from>
    <xdr:ext cx="1219200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682750" y="23336250"/>
              <a:ext cx="1219200" cy="5048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MA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∑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𝐴𝑖𝑘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</m:num>
                    <m:den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∑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𝐹𝑖𝑘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</m:den>
                  </m:f>
                </m:oMath>
              </a14:m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682750" y="23336250"/>
              <a:ext cx="1219200" cy="5048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MA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=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(∑𝐴</a:t>
              </a:r>
              <a:r>
                <a:rPr kumimoji="0" lang="en-US" sz="1800" b="0" i="0" u="none" strike="noStrike" kern="0" cap="none" spc="0" normalizeH="0" baseline="-2500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𝑖𝑘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∗𝑥𝑖)/(∑𝐹</a:t>
              </a:r>
              <a:r>
                <a:rPr kumimoji="0" lang="en-US" sz="1800" b="0" i="0" u="none" strike="noStrike" kern="0" cap="none" spc="0" normalizeH="0" baseline="-2500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𝑖𝑘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∗𝑥𝑖)</a:t>
              </a: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0</xdr:colOff>
      <xdr:row>107</xdr:row>
      <xdr:rowOff>21166</xdr:rowOff>
    </xdr:from>
    <xdr:ext cx="2050473" cy="539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524000" y="26299583"/>
              <a:ext cx="2050473" cy="539462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MS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∑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𝑆𝑖𝑘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</m:num>
                    <m:den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∑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𝐴𝑖𝑘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+∑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𝐹𝑖𝑘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</m:den>
                  </m:f>
                </m:oMath>
              </a14:m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524000" y="26299583"/>
              <a:ext cx="2050473" cy="539462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MS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=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(∑𝑆</a:t>
              </a:r>
              <a:r>
                <a:rPr kumimoji="0" lang="en-US" sz="1800" b="0" i="0" u="none" strike="noStrike" kern="0" cap="none" spc="0" normalizeH="0" baseline="-2500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𝑖𝑘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∗𝑥𝑖)/(∑𝐴</a:t>
              </a:r>
              <a:r>
                <a:rPr kumimoji="0" lang="en-US" sz="1800" b="0" i="0" u="none" strike="noStrike" kern="0" cap="none" spc="0" normalizeH="0" baseline="-2500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𝑖𝑘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∗𝑥𝑖+∑𝐹𝑖𝑘∗𝑥𝑖)</a:t>
              </a: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topLeftCell="A110" zoomScale="90" zoomScaleNormal="90" workbookViewId="0">
      <selection activeCell="D132" sqref="D132:D135"/>
    </sheetView>
  </sheetViews>
  <sheetFormatPr defaultRowHeight="18.75" x14ac:dyDescent="0.3"/>
  <cols>
    <col min="4" max="4" width="13.33203125" customWidth="1"/>
    <col min="5" max="5" width="11.33203125" customWidth="1"/>
    <col min="6" max="6" width="10.33203125" customWidth="1"/>
    <col min="8" max="8" width="11.6640625" customWidth="1"/>
    <col min="12" max="12" width="12.33203125" customWidth="1"/>
    <col min="13" max="13" width="11.88671875" customWidth="1"/>
  </cols>
  <sheetData>
    <row r="1" spans="2:12" x14ac:dyDescent="0.3">
      <c r="E1" s="35" t="s">
        <v>0</v>
      </c>
      <c r="F1" s="35"/>
      <c r="G1" s="35"/>
      <c r="H1" s="35"/>
      <c r="I1" s="35"/>
      <c r="J1" s="35"/>
      <c r="K1" s="35"/>
    </row>
    <row r="2" spans="2:12" x14ac:dyDescent="0.3">
      <c r="E2" s="3"/>
      <c r="F2" s="2" t="s">
        <v>39</v>
      </c>
      <c r="G2" s="3"/>
      <c r="H2" s="3"/>
      <c r="I2" s="3"/>
      <c r="J2" s="3"/>
      <c r="K2" s="3"/>
    </row>
    <row r="3" spans="2:12" x14ac:dyDescent="0.3">
      <c r="B3" s="2" t="s">
        <v>37</v>
      </c>
    </row>
    <row r="4" spans="2:12" x14ac:dyDescent="0.3">
      <c r="B4" s="40" t="s">
        <v>36</v>
      </c>
      <c r="C4" s="40"/>
    </row>
    <row r="5" spans="2:12" ht="20.25" x14ac:dyDescent="0.35">
      <c r="B5" s="27" t="s">
        <v>1</v>
      </c>
      <c r="C5" s="28"/>
      <c r="D5" s="4" t="s">
        <v>15</v>
      </c>
      <c r="E5" s="4" t="s">
        <v>16</v>
      </c>
      <c r="F5" s="4" t="s">
        <v>17</v>
      </c>
      <c r="G5" s="4" t="s">
        <v>2</v>
      </c>
      <c r="H5" s="4" t="s">
        <v>3</v>
      </c>
      <c r="I5" s="4" t="s">
        <v>18</v>
      </c>
      <c r="J5" s="4" t="s">
        <v>19</v>
      </c>
      <c r="K5" s="4" t="s">
        <v>4</v>
      </c>
      <c r="L5" s="4" t="s">
        <v>5</v>
      </c>
    </row>
    <row r="6" spans="2:12" ht="20.25" x14ac:dyDescent="0.35">
      <c r="B6" s="27" t="s">
        <v>6</v>
      </c>
      <c r="C6" s="28"/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19</v>
      </c>
      <c r="K6" s="4" t="s">
        <v>13</v>
      </c>
      <c r="L6" s="4" t="s">
        <v>14</v>
      </c>
    </row>
    <row r="8" spans="2:12" x14ac:dyDescent="0.3">
      <c r="B8" s="2" t="s">
        <v>20</v>
      </c>
      <c r="E8" s="38"/>
      <c r="F8" s="38"/>
      <c r="G8" s="38"/>
    </row>
    <row r="9" spans="2:12" x14ac:dyDescent="0.3">
      <c r="E9" s="38"/>
      <c r="F9" s="38"/>
      <c r="G9" s="38"/>
    </row>
    <row r="11" spans="2:12" x14ac:dyDescent="0.3">
      <c r="B11" s="2" t="s">
        <v>21</v>
      </c>
      <c r="E11" s="38"/>
      <c r="F11" s="38"/>
    </row>
    <row r="12" spans="2:12" x14ac:dyDescent="0.3">
      <c r="E12" s="38"/>
      <c r="F12" s="38"/>
    </row>
    <row r="14" spans="2:12" x14ac:dyDescent="0.3">
      <c r="B14" s="2" t="s">
        <v>22</v>
      </c>
      <c r="E14" s="38"/>
      <c r="F14" s="38"/>
    </row>
    <row r="15" spans="2:12" x14ac:dyDescent="0.3">
      <c r="E15" s="38"/>
      <c r="F15" s="38"/>
    </row>
    <row r="17" spans="2:5" x14ac:dyDescent="0.3">
      <c r="B17" s="1" t="s">
        <v>23</v>
      </c>
    </row>
    <row r="18" spans="2:5" x14ac:dyDescent="0.3">
      <c r="B18" s="5" t="s">
        <v>24</v>
      </c>
    </row>
    <row r="19" spans="2:5" x14ac:dyDescent="0.3">
      <c r="B19" s="6" t="s">
        <v>28</v>
      </c>
      <c r="C19" s="6"/>
      <c r="D19" s="6"/>
      <c r="E19" s="6"/>
    </row>
    <row r="20" spans="2:5" x14ac:dyDescent="0.3">
      <c r="B20" t="s">
        <v>29</v>
      </c>
    </row>
    <row r="21" spans="2:5" x14ac:dyDescent="0.3">
      <c r="B21" s="6" t="s">
        <v>30</v>
      </c>
      <c r="C21" s="6"/>
      <c r="D21" s="6"/>
      <c r="E21" s="6"/>
    </row>
    <row r="22" spans="2:5" x14ac:dyDescent="0.3">
      <c r="B22" t="s">
        <v>25</v>
      </c>
    </row>
    <row r="23" spans="2:5" x14ac:dyDescent="0.3">
      <c r="B23" t="s">
        <v>26</v>
      </c>
    </row>
    <row r="24" spans="2:5" x14ac:dyDescent="0.3">
      <c r="B24" t="s">
        <v>27</v>
      </c>
    </row>
    <row r="26" spans="2:5" x14ac:dyDescent="0.3">
      <c r="B26" s="2" t="s">
        <v>31</v>
      </c>
    </row>
    <row r="27" spans="2:5" x14ac:dyDescent="0.3">
      <c r="B27" t="s">
        <v>32</v>
      </c>
      <c r="C27">
        <v>95</v>
      </c>
    </row>
    <row r="28" spans="2:5" x14ac:dyDescent="0.3">
      <c r="B28" t="s">
        <v>33</v>
      </c>
      <c r="C28">
        <v>1.6</v>
      </c>
    </row>
    <row r="29" spans="2:5" x14ac:dyDescent="0.3">
      <c r="B29" t="s">
        <v>34</v>
      </c>
      <c r="C29">
        <v>2.4</v>
      </c>
    </row>
    <row r="31" spans="2:5" x14ac:dyDescent="0.3">
      <c r="B31" s="7" t="s">
        <v>38</v>
      </c>
    </row>
    <row r="32" spans="2:5" x14ac:dyDescent="0.3">
      <c r="B32" s="5" t="s">
        <v>35</v>
      </c>
    </row>
    <row r="33" spans="2:13" x14ac:dyDescent="0.3">
      <c r="B33" t="s">
        <v>40</v>
      </c>
    </row>
    <row r="34" spans="2:13" ht="20.25" x14ac:dyDescent="0.35">
      <c r="B34" s="33" t="s">
        <v>41</v>
      </c>
      <c r="C34" s="34"/>
      <c r="D34" s="8" t="s">
        <v>7</v>
      </c>
      <c r="E34" s="8" t="s">
        <v>8</v>
      </c>
      <c r="F34" s="8" t="s">
        <v>9</v>
      </c>
      <c r="G34" s="8" t="s">
        <v>10</v>
      </c>
      <c r="H34" s="8" t="s">
        <v>11</v>
      </c>
      <c r="I34" s="8" t="s">
        <v>12</v>
      </c>
      <c r="J34" s="8" t="s">
        <v>19</v>
      </c>
      <c r="K34" s="8" t="s">
        <v>13</v>
      </c>
      <c r="L34" s="8" t="s">
        <v>14</v>
      </c>
      <c r="M34" s="8" t="s">
        <v>42</v>
      </c>
    </row>
    <row r="35" spans="2:13" x14ac:dyDescent="0.3">
      <c r="B35" s="33" t="s">
        <v>43</v>
      </c>
      <c r="C35" s="34"/>
      <c r="D35" s="8">
        <v>2.95</v>
      </c>
      <c r="E35" s="8">
        <v>0.94</v>
      </c>
      <c r="F35" s="8">
        <v>0.44</v>
      </c>
      <c r="G35" s="8">
        <v>52.69</v>
      </c>
      <c r="H35" s="8">
        <v>0.75</v>
      </c>
      <c r="I35" s="8">
        <v>7.0000000000000007E-2</v>
      </c>
      <c r="J35" s="8">
        <v>0.01</v>
      </c>
      <c r="K35" s="8">
        <v>0.95</v>
      </c>
      <c r="L35" s="8">
        <v>41.26</v>
      </c>
      <c r="M35" s="9">
        <f>SUM(D35:L35)</f>
        <v>100.06</v>
      </c>
    </row>
    <row r="36" spans="2:13" x14ac:dyDescent="0.3">
      <c r="B36" s="33" t="s">
        <v>44</v>
      </c>
      <c r="C36" s="34"/>
      <c r="D36" s="10">
        <v>59.94</v>
      </c>
      <c r="E36" s="10">
        <v>15.75</v>
      </c>
      <c r="F36" s="10">
        <v>6.84</v>
      </c>
      <c r="G36" s="10">
        <v>4.2</v>
      </c>
      <c r="H36" s="10">
        <v>0.85</v>
      </c>
      <c r="I36" s="10">
        <v>1.81</v>
      </c>
      <c r="J36" s="10">
        <v>1.03</v>
      </c>
      <c r="K36" s="8">
        <v>1.21</v>
      </c>
      <c r="L36" s="8">
        <v>8.4600000000000009</v>
      </c>
      <c r="M36" s="8">
        <f>SUM(D36:L36)</f>
        <v>100.09</v>
      </c>
    </row>
    <row r="38" spans="2:13" x14ac:dyDescent="0.3">
      <c r="B38" s="11" t="s">
        <v>46</v>
      </c>
      <c r="E38" s="5" t="s">
        <v>47</v>
      </c>
      <c r="F38" t="s">
        <v>48</v>
      </c>
      <c r="G38">
        <f>100/M35</f>
        <v>0.99940035978412955</v>
      </c>
    </row>
    <row r="39" spans="2:13" x14ac:dyDescent="0.3">
      <c r="E39" t="s">
        <v>49</v>
      </c>
      <c r="F39" t="s">
        <v>50</v>
      </c>
      <c r="G39">
        <f>100/M36</f>
        <v>0.99910080927165545</v>
      </c>
    </row>
    <row r="41" spans="2:13" x14ac:dyDescent="0.3">
      <c r="B41" t="s">
        <v>45</v>
      </c>
    </row>
    <row r="42" spans="2:13" ht="20.25" x14ac:dyDescent="0.35">
      <c r="B42" s="36" t="s">
        <v>41</v>
      </c>
      <c r="C42" s="37"/>
      <c r="D42" s="8" t="s">
        <v>7</v>
      </c>
      <c r="E42" s="8" t="s">
        <v>8</v>
      </c>
      <c r="F42" s="8" t="s">
        <v>9</v>
      </c>
      <c r="G42" s="8" t="s">
        <v>10</v>
      </c>
      <c r="H42" s="8" t="s">
        <v>11</v>
      </c>
      <c r="I42" s="8" t="s">
        <v>12</v>
      </c>
      <c r="J42" s="8" t="s">
        <v>19</v>
      </c>
      <c r="K42" s="8" t="s">
        <v>13</v>
      </c>
      <c r="L42" s="8" t="s">
        <v>14</v>
      </c>
      <c r="M42" s="8" t="s">
        <v>42</v>
      </c>
    </row>
    <row r="43" spans="2:13" x14ac:dyDescent="0.3">
      <c r="B43" s="36" t="s">
        <v>43</v>
      </c>
      <c r="C43" s="37"/>
      <c r="D43" s="14">
        <f t="shared" ref="D43:L43" si="0">D35*$G$38</f>
        <v>2.9482310613631824</v>
      </c>
      <c r="E43" s="14">
        <f t="shared" si="0"/>
        <v>0.93943633819708172</v>
      </c>
      <c r="F43" s="14">
        <f t="shared" si="0"/>
        <v>0.439736158305017</v>
      </c>
      <c r="G43" s="14">
        <f t="shared" si="0"/>
        <v>52.658404957025787</v>
      </c>
      <c r="H43" s="14">
        <f t="shared" si="0"/>
        <v>0.74955026983809714</v>
      </c>
      <c r="I43" s="14">
        <f t="shared" si="0"/>
        <v>6.9958025184889069E-2</v>
      </c>
      <c r="J43" s="14">
        <f t="shared" si="0"/>
        <v>9.9940035978412951E-3</v>
      </c>
      <c r="K43" s="14">
        <f t="shared" si="0"/>
        <v>0.94943034179492303</v>
      </c>
      <c r="L43" s="14">
        <f t="shared" si="0"/>
        <v>41.235258844693185</v>
      </c>
      <c r="M43" s="14">
        <f>SUM(D43:L43)</f>
        <v>100</v>
      </c>
    </row>
    <row r="44" spans="2:13" x14ac:dyDescent="0.3">
      <c r="B44" s="36" t="s">
        <v>44</v>
      </c>
      <c r="C44" s="37"/>
      <c r="D44" s="14">
        <f t="shared" ref="D44:L44" si="1">D36*$G$39</f>
        <v>59.886102507743026</v>
      </c>
      <c r="E44" s="14">
        <f t="shared" si="1"/>
        <v>15.735837746028574</v>
      </c>
      <c r="F44" s="14">
        <f t="shared" si="1"/>
        <v>6.833849535418123</v>
      </c>
      <c r="G44" s="14">
        <f t="shared" si="1"/>
        <v>4.196223398940953</v>
      </c>
      <c r="H44" s="14">
        <f t="shared" si="1"/>
        <v>0.84923568788090709</v>
      </c>
      <c r="I44" s="14">
        <f t="shared" si="1"/>
        <v>1.8083724647816963</v>
      </c>
      <c r="J44" s="14">
        <f t="shared" si="1"/>
        <v>1.0290738335498051</v>
      </c>
      <c r="K44" s="14">
        <f t="shared" si="1"/>
        <v>1.2089119792187031</v>
      </c>
      <c r="L44" s="14">
        <f t="shared" si="1"/>
        <v>8.4523928464382063</v>
      </c>
      <c r="M44" s="14">
        <f>SUM(D44:L44)</f>
        <v>99.999999999999986</v>
      </c>
    </row>
    <row r="46" spans="2:13" x14ac:dyDescent="0.3">
      <c r="B46" t="s">
        <v>51</v>
      </c>
      <c r="D46" s="38"/>
      <c r="F46" s="38"/>
      <c r="G46" s="38"/>
    </row>
    <row r="47" spans="2:13" x14ac:dyDescent="0.3">
      <c r="D47" s="38"/>
      <c r="F47" s="38"/>
      <c r="G47" s="38"/>
    </row>
    <row r="48" spans="2:13" ht="20.25" x14ac:dyDescent="0.35">
      <c r="D48" t="s">
        <v>52</v>
      </c>
      <c r="E48" s="13">
        <f>E44/F44</f>
        <v>2.3026315789473686</v>
      </c>
      <c r="F48" s="5" t="s">
        <v>54</v>
      </c>
    </row>
    <row r="49" spans="1:13" ht="20.25" x14ac:dyDescent="0.35">
      <c r="D49" t="s">
        <v>53</v>
      </c>
      <c r="E49" s="13">
        <f>D44/(E44+F44)</f>
        <v>2.6533864541832668</v>
      </c>
      <c r="F49" s="5" t="s">
        <v>55</v>
      </c>
    </row>
    <row r="50" spans="1:13" ht="20.25" x14ac:dyDescent="0.35">
      <c r="A50" s="5" t="s">
        <v>56</v>
      </c>
    </row>
    <row r="51" spans="1:13" x14ac:dyDescent="0.3">
      <c r="B51" t="s">
        <v>57</v>
      </c>
    </row>
    <row r="52" spans="1:13" ht="20.25" x14ac:dyDescent="0.35">
      <c r="B52" s="33" t="s">
        <v>41</v>
      </c>
      <c r="C52" s="34"/>
      <c r="D52" s="8" t="s">
        <v>7</v>
      </c>
      <c r="E52" s="8" t="s">
        <v>8</v>
      </c>
      <c r="F52" s="8" t="s">
        <v>9</v>
      </c>
      <c r="G52" s="8" t="s">
        <v>10</v>
      </c>
      <c r="H52" s="8" t="s">
        <v>11</v>
      </c>
      <c r="I52" s="8" t="s">
        <v>12</v>
      </c>
      <c r="J52" s="8" t="s">
        <v>19</v>
      </c>
      <c r="K52" s="8" t="s">
        <v>13</v>
      </c>
      <c r="L52" s="8" t="s">
        <v>14</v>
      </c>
      <c r="M52" s="8" t="s">
        <v>42</v>
      </c>
    </row>
    <row r="53" spans="1:13" x14ac:dyDescent="0.3">
      <c r="B53" s="33" t="s">
        <v>58</v>
      </c>
      <c r="C53" s="34"/>
      <c r="D53" s="8">
        <v>20.71</v>
      </c>
      <c r="E53" s="8">
        <v>11.36</v>
      </c>
      <c r="F53" s="8">
        <v>53.41</v>
      </c>
      <c r="G53" s="8">
        <v>2.52</v>
      </c>
      <c r="H53" s="8">
        <v>1.45</v>
      </c>
      <c r="I53" s="8">
        <v>0</v>
      </c>
      <c r="J53" s="8">
        <v>0</v>
      </c>
      <c r="K53" s="10">
        <v>2.31</v>
      </c>
      <c r="L53" s="10">
        <v>8.1999999999999993</v>
      </c>
      <c r="M53" s="8">
        <f>SUM(D53:L53)</f>
        <v>99.96</v>
      </c>
    </row>
    <row r="54" spans="1:13" x14ac:dyDescent="0.3">
      <c r="B54" s="33" t="s">
        <v>59</v>
      </c>
      <c r="C54" s="34"/>
      <c r="D54" s="8">
        <v>84.06</v>
      </c>
      <c r="E54" s="8">
        <v>6.65</v>
      </c>
      <c r="F54" s="8">
        <v>1.55</v>
      </c>
      <c r="G54" s="8">
        <v>1.71</v>
      </c>
      <c r="H54" s="8">
        <v>1.18</v>
      </c>
      <c r="I54" s="8">
        <v>0</v>
      </c>
      <c r="J54" s="8">
        <v>0</v>
      </c>
      <c r="K54" s="10">
        <v>1.92</v>
      </c>
      <c r="L54" s="10">
        <v>2.68</v>
      </c>
      <c r="M54" s="8">
        <f>SUM(D54:L54)</f>
        <v>99.750000000000014</v>
      </c>
    </row>
    <row r="56" spans="1:13" x14ac:dyDescent="0.3">
      <c r="B56" s="39" t="s">
        <v>60</v>
      </c>
      <c r="C56" s="39"/>
      <c r="D56" s="39"/>
      <c r="E56" t="s">
        <v>64</v>
      </c>
      <c r="G56" t="s">
        <v>61</v>
      </c>
      <c r="H56">
        <f>100/M53</f>
        <v>1.0004001600640258</v>
      </c>
    </row>
    <row r="57" spans="1:13" x14ac:dyDescent="0.3">
      <c r="E57" t="s">
        <v>65</v>
      </c>
      <c r="G57" t="s">
        <v>62</v>
      </c>
      <c r="H57" s="12">
        <f>100/M54</f>
        <v>1.0025062656641603</v>
      </c>
    </row>
    <row r="58" spans="1:13" x14ac:dyDescent="0.3">
      <c r="B58" t="s">
        <v>63</v>
      </c>
    </row>
    <row r="59" spans="1:13" ht="20.25" x14ac:dyDescent="0.35">
      <c r="B59" s="33" t="s">
        <v>41</v>
      </c>
      <c r="C59" s="34"/>
      <c r="D59" s="8" t="s">
        <v>7</v>
      </c>
      <c r="E59" s="8" t="s">
        <v>8</v>
      </c>
      <c r="F59" s="8" t="s">
        <v>9</v>
      </c>
      <c r="G59" s="8" t="s">
        <v>10</v>
      </c>
      <c r="H59" s="8" t="s">
        <v>11</v>
      </c>
      <c r="I59" s="8" t="s">
        <v>12</v>
      </c>
      <c r="J59" s="8" t="s">
        <v>19</v>
      </c>
      <c r="K59" s="8" t="s">
        <v>13</v>
      </c>
      <c r="L59" s="8" t="s">
        <v>14</v>
      </c>
      <c r="M59" s="8" t="s">
        <v>42</v>
      </c>
    </row>
    <row r="60" spans="1:13" x14ac:dyDescent="0.3">
      <c r="B60" s="33" t="s">
        <v>58</v>
      </c>
      <c r="C60" s="34"/>
      <c r="D60" s="14">
        <f t="shared" ref="D60:L60" si="2">D53*$H$56</f>
        <v>20.718287314925973</v>
      </c>
      <c r="E60" s="14">
        <f t="shared" si="2"/>
        <v>11.364545818327333</v>
      </c>
      <c r="F60" s="14">
        <f t="shared" si="2"/>
        <v>53.431372549019613</v>
      </c>
      <c r="G60" s="14">
        <f t="shared" si="2"/>
        <v>2.5210084033613449</v>
      </c>
      <c r="H60" s="14">
        <f t="shared" si="2"/>
        <v>1.4505802320928374</v>
      </c>
      <c r="I60" s="14">
        <f t="shared" si="2"/>
        <v>0</v>
      </c>
      <c r="J60" s="14">
        <f t="shared" si="2"/>
        <v>0</v>
      </c>
      <c r="K60" s="14">
        <f t="shared" si="2"/>
        <v>2.3109243697478994</v>
      </c>
      <c r="L60" s="14">
        <f t="shared" si="2"/>
        <v>8.2032813125250108</v>
      </c>
      <c r="M60" s="14">
        <f>SUM(D60:L60)</f>
        <v>100</v>
      </c>
    </row>
    <row r="61" spans="1:13" x14ac:dyDescent="0.3">
      <c r="B61" s="33" t="s">
        <v>59</v>
      </c>
      <c r="C61" s="34"/>
      <c r="D61" s="14">
        <f t="shared" ref="D61:L61" si="3">D54*$H$57</f>
        <v>84.270676691729321</v>
      </c>
      <c r="E61" s="14">
        <f t="shared" si="3"/>
        <v>6.666666666666667</v>
      </c>
      <c r="F61" s="14">
        <f t="shared" si="3"/>
        <v>1.5538847117794485</v>
      </c>
      <c r="G61" s="14">
        <f t="shared" si="3"/>
        <v>1.7142857142857142</v>
      </c>
      <c r="H61" s="14">
        <f t="shared" si="3"/>
        <v>1.1829573934837092</v>
      </c>
      <c r="I61" s="14">
        <f t="shared" si="3"/>
        <v>0</v>
      </c>
      <c r="J61" s="14">
        <f t="shared" si="3"/>
        <v>0</v>
      </c>
      <c r="K61" s="14">
        <f t="shared" si="3"/>
        <v>1.9248120300751879</v>
      </c>
      <c r="L61" s="14">
        <f t="shared" si="3"/>
        <v>2.6867167919799497</v>
      </c>
      <c r="M61" s="14">
        <f>SUM(D61:L61)</f>
        <v>99.999999999999986</v>
      </c>
    </row>
    <row r="63" spans="1:13" x14ac:dyDescent="0.3">
      <c r="B63" t="s">
        <v>66</v>
      </c>
    </row>
    <row r="64" spans="1:13" ht="20.25" x14ac:dyDescent="0.35">
      <c r="B64" s="25" t="str">
        <f t="shared" ref="B64" si="4">B42</f>
        <v>Nguyên liệu</v>
      </c>
      <c r="C64" s="25"/>
      <c r="D64" s="8" t="s">
        <v>7</v>
      </c>
      <c r="E64" s="8" t="s">
        <v>8</v>
      </c>
      <c r="F64" s="8" t="s">
        <v>9</v>
      </c>
      <c r="G64" s="8" t="s">
        <v>10</v>
      </c>
      <c r="H64" s="8" t="s">
        <v>11</v>
      </c>
      <c r="I64" s="8" t="s">
        <v>12</v>
      </c>
      <c r="J64" s="8" t="s">
        <v>19</v>
      </c>
      <c r="K64" s="8" t="s">
        <v>13</v>
      </c>
      <c r="L64" s="8" t="s">
        <v>14</v>
      </c>
      <c r="M64" s="8" t="s">
        <v>42</v>
      </c>
    </row>
    <row r="65" spans="2:13" x14ac:dyDescent="0.3">
      <c r="B65" s="25" t="str">
        <f t="shared" ref="B65:M65" si="5">B43</f>
        <v>Đá vôi</v>
      </c>
      <c r="C65" s="25"/>
      <c r="D65" s="14">
        <f t="shared" si="5"/>
        <v>2.9482310613631824</v>
      </c>
      <c r="E65" s="14">
        <f t="shared" si="5"/>
        <v>0.93943633819708172</v>
      </c>
      <c r="F65" s="14">
        <f t="shared" si="5"/>
        <v>0.439736158305017</v>
      </c>
      <c r="G65" s="14">
        <f t="shared" si="5"/>
        <v>52.658404957025787</v>
      </c>
      <c r="H65" s="14">
        <f t="shared" si="5"/>
        <v>0.74955026983809714</v>
      </c>
      <c r="I65" s="14">
        <f t="shared" si="5"/>
        <v>6.9958025184889069E-2</v>
      </c>
      <c r="J65" s="14">
        <f t="shared" si="5"/>
        <v>9.9940035978412951E-3</v>
      </c>
      <c r="K65" s="14">
        <f t="shared" si="5"/>
        <v>0.94943034179492303</v>
      </c>
      <c r="L65" s="14">
        <f t="shared" si="5"/>
        <v>41.235258844693185</v>
      </c>
      <c r="M65" s="14">
        <f t="shared" si="5"/>
        <v>100</v>
      </c>
    </row>
    <row r="66" spans="2:13" x14ac:dyDescent="0.3">
      <c r="B66" s="25" t="str">
        <f t="shared" ref="B66:M66" si="6">B44</f>
        <v>Đất sét</v>
      </c>
      <c r="C66" s="25"/>
      <c r="D66" s="14">
        <f t="shared" si="6"/>
        <v>59.886102507743026</v>
      </c>
      <c r="E66" s="14">
        <f t="shared" si="6"/>
        <v>15.735837746028574</v>
      </c>
      <c r="F66" s="14">
        <f t="shared" si="6"/>
        <v>6.833849535418123</v>
      </c>
      <c r="G66" s="14">
        <f t="shared" si="6"/>
        <v>4.196223398940953</v>
      </c>
      <c r="H66" s="14">
        <f t="shared" si="6"/>
        <v>0.84923568788090709</v>
      </c>
      <c r="I66" s="14">
        <f t="shared" si="6"/>
        <v>1.8083724647816963</v>
      </c>
      <c r="J66" s="14">
        <f t="shared" si="6"/>
        <v>1.0290738335498051</v>
      </c>
      <c r="K66" s="14">
        <f t="shared" si="6"/>
        <v>1.2089119792187031</v>
      </c>
      <c r="L66" s="14">
        <f t="shared" si="6"/>
        <v>8.4523928464382063</v>
      </c>
      <c r="M66" s="14">
        <f t="shared" si="6"/>
        <v>99.999999999999986</v>
      </c>
    </row>
    <row r="67" spans="2:13" x14ac:dyDescent="0.3">
      <c r="B67" s="25" t="str">
        <f t="shared" ref="B67:M67" si="7">B60</f>
        <v>Quặng sắt</v>
      </c>
      <c r="C67" s="25"/>
      <c r="D67" s="14">
        <f t="shared" si="7"/>
        <v>20.718287314925973</v>
      </c>
      <c r="E67" s="14">
        <f t="shared" si="7"/>
        <v>11.364545818327333</v>
      </c>
      <c r="F67" s="14">
        <f t="shared" si="7"/>
        <v>53.431372549019613</v>
      </c>
      <c r="G67" s="14">
        <f t="shared" si="7"/>
        <v>2.5210084033613449</v>
      </c>
      <c r="H67" s="14">
        <f t="shared" si="7"/>
        <v>1.4505802320928374</v>
      </c>
      <c r="I67" s="14">
        <f t="shared" si="7"/>
        <v>0</v>
      </c>
      <c r="J67" s="14">
        <f t="shared" si="7"/>
        <v>0</v>
      </c>
      <c r="K67" s="14">
        <f t="shared" si="7"/>
        <v>2.3109243697478994</v>
      </c>
      <c r="L67" s="14">
        <f t="shared" si="7"/>
        <v>8.2032813125250108</v>
      </c>
      <c r="M67" s="14">
        <f t="shared" si="7"/>
        <v>100</v>
      </c>
    </row>
    <row r="68" spans="2:13" x14ac:dyDescent="0.3">
      <c r="B68" s="25" t="str">
        <f t="shared" ref="B68:M68" si="8">B61</f>
        <v>Đá cao Silic</v>
      </c>
      <c r="C68" s="25"/>
      <c r="D68" s="14">
        <f t="shared" si="8"/>
        <v>84.270676691729321</v>
      </c>
      <c r="E68" s="14">
        <f t="shared" si="8"/>
        <v>6.666666666666667</v>
      </c>
      <c r="F68" s="14">
        <f t="shared" si="8"/>
        <v>1.5538847117794485</v>
      </c>
      <c r="G68" s="14">
        <f t="shared" si="8"/>
        <v>1.7142857142857142</v>
      </c>
      <c r="H68" s="14">
        <f t="shared" si="8"/>
        <v>1.1829573934837092</v>
      </c>
      <c r="I68" s="14">
        <f t="shared" si="8"/>
        <v>0</v>
      </c>
      <c r="J68" s="14">
        <f t="shared" si="8"/>
        <v>0</v>
      </c>
      <c r="K68" s="14">
        <f t="shared" si="8"/>
        <v>1.9248120300751879</v>
      </c>
      <c r="L68" s="14">
        <f t="shared" si="8"/>
        <v>2.6867167919799497</v>
      </c>
      <c r="M68" s="14">
        <f t="shared" si="8"/>
        <v>99.999999999999986</v>
      </c>
    </row>
    <row r="70" spans="2:13" x14ac:dyDescent="0.3">
      <c r="B70" t="s">
        <v>67</v>
      </c>
    </row>
    <row r="71" spans="2:13" ht="20.25" x14ac:dyDescent="0.35">
      <c r="B71" s="25" t="s">
        <v>41</v>
      </c>
      <c r="C71" s="25"/>
      <c r="D71" s="15" t="s">
        <v>7</v>
      </c>
      <c r="E71" s="15" t="s">
        <v>8</v>
      </c>
      <c r="F71" s="15" t="s">
        <v>9</v>
      </c>
      <c r="G71" s="15" t="s">
        <v>10</v>
      </c>
      <c r="H71" s="15" t="s">
        <v>11</v>
      </c>
      <c r="I71" s="15" t="s">
        <v>12</v>
      </c>
      <c r="J71" s="15" t="s">
        <v>19</v>
      </c>
      <c r="K71" s="15" t="s">
        <v>13</v>
      </c>
      <c r="L71" s="15" t="s">
        <v>14</v>
      </c>
      <c r="M71" s="15" t="s">
        <v>42</v>
      </c>
    </row>
    <row r="72" spans="2:13" x14ac:dyDescent="0.3">
      <c r="B72" s="25" t="s">
        <v>43</v>
      </c>
      <c r="C72" s="25"/>
      <c r="D72" s="14">
        <f t="shared" ref="D72:K72" si="9">D65/(100-$L$65)*100</f>
        <v>5.017006802721089</v>
      </c>
      <c r="E72" s="14">
        <f t="shared" si="9"/>
        <v>1.5986394557823129</v>
      </c>
      <c r="F72" s="14">
        <f t="shared" si="9"/>
        <v>0.74829931972789121</v>
      </c>
      <c r="G72" s="14">
        <f t="shared" si="9"/>
        <v>89.60884353741497</v>
      </c>
      <c r="H72" s="14">
        <f t="shared" si="9"/>
        <v>1.2755102040816326</v>
      </c>
      <c r="I72" s="14">
        <f t="shared" si="9"/>
        <v>0.11904761904761905</v>
      </c>
      <c r="J72" s="14">
        <f t="shared" si="9"/>
        <v>1.7006802721088433E-2</v>
      </c>
      <c r="K72" s="14">
        <f t="shared" si="9"/>
        <v>1.6156462585034015</v>
      </c>
      <c r="L72" s="14">
        <v>0</v>
      </c>
      <c r="M72" s="14">
        <f>SUM(D72:L72)</f>
        <v>100</v>
      </c>
    </row>
    <row r="73" spans="2:13" x14ac:dyDescent="0.3">
      <c r="B73" s="25" t="s">
        <v>44</v>
      </c>
      <c r="C73" s="25"/>
      <c r="D73" s="14">
        <f>D66/(100-$L$66)*100</f>
        <v>65.415257011895662</v>
      </c>
      <c r="E73" s="14">
        <f t="shared" ref="E73:K73" si="10">E66/(100-$L$66)*100</f>
        <v>17.188693659281892</v>
      </c>
      <c r="F73" s="14">
        <f t="shared" si="10"/>
        <v>7.4648041034595645</v>
      </c>
      <c r="G73" s="14">
        <f t="shared" si="10"/>
        <v>4.5836516424751714</v>
      </c>
      <c r="H73" s="14">
        <f t="shared" si="10"/>
        <v>0.92764378478664178</v>
      </c>
      <c r="I73" s="14">
        <f t="shared" si="10"/>
        <v>1.9753355887809667</v>
      </c>
      <c r="J73" s="14">
        <f t="shared" si="10"/>
        <v>1.1240859980355777</v>
      </c>
      <c r="K73" s="14">
        <f t="shared" si="10"/>
        <v>1.3205282112845136</v>
      </c>
      <c r="L73" s="14">
        <v>0</v>
      </c>
      <c r="M73" s="14">
        <f t="shared" ref="M73:M75" si="11">SUM(D73:L73)</f>
        <v>100</v>
      </c>
    </row>
    <row r="74" spans="2:13" x14ac:dyDescent="0.3">
      <c r="B74" s="25" t="s">
        <v>58</v>
      </c>
      <c r="C74" s="25"/>
      <c r="D74" s="14">
        <f>D67/(100-$L$67)*100</f>
        <v>22.569747166521363</v>
      </c>
      <c r="E74" s="14">
        <f t="shared" ref="E74:K74" si="12">E67/(100-$L$67)*100</f>
        <v>12.380122057541413</v>
      </c>
      <c r="F74" s="14">
        <f t="shared" si="12"/>
        <v>58.206190061028771</v>
      </c>
      <c r="G74" s="14">
        <f t="shared" si="12"/>
        <v>2.7462946817785534</v>
      </c>
      <c r="H74" s="14">
        <f t="shared" si="12"/>
        <v>1.5802092414995643</v>
      </c>
      <c r="I74" s="14">
        <f t="shared" si="12"/>
        <v>0</v>
      </c>
      <c r="J74" s="14">
        <f t="shared" si="12"/>
        <v>0</v>
      </c>
      <c r="K74" s="14">
        <f t="shared" si="12"/>
        <v>2.51743679163034</v>
      </c>
      <c r="L74" s="14">
        <v>0</v>
      </c>
      <c r="M74" s="14">
        <f t="shared" si="11"/>
        <v>100</v>
      </c>
    </row>
    <row r="75" spans="2:13" x14ac:dyDescent="0.3">
      <c r="B75" s="25" t="s">
        <v>59</v>
      </c>
      <c r="C75" s="25"/>
      <c r="D75" s="14">
        <f>D68/(100-$L$68)*100</f>
        <v>86.597300916864114</v>
      </c>
      <c r="E75" s="14">
        <f t="shared" ref="E75:K75" si="13">E68/(100-$L$68)*100</f>
        <v>6.8507262800041211</v>
      </c>
      <c r="F75" s="14">
        <f t="shared" si="13"/>
        <v>1.5967858246626145</v>
      </c>
      <c r="G75" s="14">
        <f t="shared" si="13"/>
        <v>1.7616153291439167</v>
      </c>
      <c r="H75" s="14">
        <f t="shared" si="13"/>
        <v>1.2156175955496034</v>
      </c>
      <c r="I75" s="14">
        <f t="shared" si="13"/>
        <v>0</v>
      </c>
      <c r="J75" s="14">
        <f t="shared" si="13"/>
        <v>0</v>
      </c>
      <c r="K75" s="14">
        <f t="shared" si="13"/>
        <v>1.9779540537756257</v>
      </c>
      <c r="L75" s="14">
        <v>0</v>
      </c>
      <c r="M75" s="14">
        <f t="shared" si="11"/>
        <v>100</v>
      </c>
    </row>
    <row r="77" spans="2:13" x14ac:dyDescent="0.3">
      <c r="B77" s="2" t="s">
        <v>68</v>
      </c>
    </row>
    <row r="78" spans="2:13" ht="20.25" x14ac:dyDescent="0.35">
      <c r="B78" s="5" t="s">
        <v>69</v>
      </c>
    </row>
    <row r="79" spans="2:13" x14ac:dyDescent="0.3">
      <c r="B79" t="s">
        <v>70</v>
      </c>
    </row>
    <row r="80" spans="2:13" x14ac:dyDescent="0.3">
      <c r="I80" t="s">
        <v>71</v>
      </c>
      <c r="J80">
        <v>95</v>
      </c>
    </row>
    <row r="83" spans="2:10" ht="20.25" x14ac:dyDescent="0.35">
      <c r="C83" s="5" t="s">
        <v>72</v>
      </c>
      <c r="D83" s="16" t="s">
        <v>73</v>
      </c>
    </row>
    <row r="85" spans="2:10" ht="20.25" x14ac:dyDescent="0.35">
      <c r="B85" s="5" t="s">
        <v>74</v>
      </c>
    </row>
    <row r="86" spans="2:10" ht="20.25" x14ac:dyDescent="0.35">
      <c r="C86" s="5" t="s">
        <v>75</v>
      </c>
      <c r="I86" s="5" t="s">
        <v>76</v>
      </c>
    </row>
    <row r="88" spans="2:10" ht="20.25" x14ac:dyDescent="0.35">
      <c r="C88" s="33" t="s">
        <v>77</v>
      </c>
      <c r="D88" s="34"/>
      <c r="E88" s="33" t="s">
        <v>78</v>
      </c>
      <c r="F88" s="34"/>
      <c r="G88" s="33" t="s">
        <v>79</v>
      </c>
      <c r="H88" s="34"/>
      <c r="I88" s="33" t="s">
        <v>80</v>
      </c>
      <c r="J88" s="34"/>
    </row>
    <row r="89" spans="2:10" x14ac:dyDescent="0.3">
      <c r="C89" s="26">
        <f>J80*(2.8*D72+1.18*E72+0.65*F72)-100*G72</f>
        <v>-7400.9455782312934</v>
      </c>
      <c r="D89" s="26"/>
      <c r="E89" s="26">
        <f>J80*(2.8*D73+1.18*E73+0.65*F73)-100*G73</f>
        <v>19329.897413510855</v>
      </c>
      <c r="F89" s="26"/>
      <c r="G89" s="26">
        <f>J80*(2.8*D74+1.18*E74+0.65*F74)-100*G74</f>
        <v>10710.967197035747</v>
      </c>
      <c r="H89" s="26"/>
      <c r="I89" s="26">
        <f>J80*(2.8*D75+1.18*E75+0.65*F75)-100*G75</f>
        <v>23725.288451632838</v>
      </c>
      <c r="J89" s="26"/>
    </row>
    <row r="91" spans="2:10" x14ac:dyDescent="0.3">
      <c r="B91" t="s">
        <v>81</v>
      </c>
    </row>
    <row r="92" spans="2:10" x14ac:dyDescent="0.3">
      <c r="C92" s="18" t="s">
        <v>82</v>
      </c>
    </row>
    <row r="94" spans="2:10" x14ac:dyDescent="0.3">
      <c r="B94" t="s">
        <v>83</v>
      </c>
    </row>
    <row r="96" spans="2:10" x14ac:dyDescent="0.3">
      <c r="G96" t="s">
        <v>33</v>
      </c>
      <c r="H96">
        <v>1.6</v>
      </c>
    </row>
    <row r="98" spans="2:11" x14ac:dyDescent="0.3">
      <c r="K98" s="19"/>
    </row>
    <row r="99" spans="2:11" ht="23.25" x14ac:dyDescent="0.4">
      <c r="B99" s="18" t="s">
        <v>85</v>
      </c>
      <c r="C99" s="5" t="s">
        <v>84</v>
      </c>
    </row>
    <row r="100" spans="2:11" ht="20.25" x14ac:dyDescent="0.35">
      <c r="B100" s="5" t="s">
        <v>86</v>
      </c>
      <c r="G100" t="s">
        <v>87</v>
      </c>
    </row>
    <row r="101" spans="2:11" x14ac:dyDescent="0.3">
      <c r="C101" s="27" t="s">
        <v>88</v>
      </c>
      <c r="D101" s="28"/>
      <c r="E101" s="27" t="s">
        <v>89</v>
      </c>
      <c r="F101" s="28"/>
      <c r="G101" s="27" t="s">
        <v>90</v>
      </c>
      <c r="H101" s="28"/>
      <c r="I101" s="27" t="s">
        <v>91</v>
      </c>
      <c r="J101" s="28"/>
    </row>
    <row r="102" spans="2:11" x14ac:dyDescent="0.3">
      <c r="C102" s="29">
        <f>H96*F72-E72</f>
        <v>-0.40136054421768685</v>
      </c>
      <c r="D102" s="30"/>
      <c r="E102" s="29">
        <f>H96*F73-E73</f>
        <v>-5.2450070937465885</v>
      </c>
      <c r="F102" s="30"/>
      <c r="G102" s="29">
        <f>H96*F74-E74</f>
        <v>80.74978204010462</v>
      </c>
      <c r="H102" s="30"/>
      <c r="I102" s="26">
        <f>F75-E75</f>
        <v>-5.2539404553415068</v>
      </c>
      <c r="J102" s="26"/>
    </row>
    <row r="104" spans="2:11" x14ac:dyDescent="0.3">
      <c r="B104" s="5" t="s">
        <v>92</v>
      </c>
      <c r="E104" s="18" t="s">
        <v>93</v>
      </c>
    </row>
    <row r="106" spans="2:11" x14ac:dyDescent="0.3">
      <c r="B106" t="s">
        <v>94</v>
      </c>
    </row>
    <row r="108" spans="2:11" x14ac:dyDescent="0.3">
      <c r="G108" t="s">
        <v>95</v>
      </c>
      <c r="H108">
        <v>2.4</v>
      </c>
    </row>
    <row r="110" spans="2:11" ht="21" customHeight="1" x14ac:dyDescent="0.3"/>
    <row r="111" spans="2:11" ht="25.5" x14ac:dyDescent="0.45">
      <c r="B111" s="18" t="s">
        <v>85</v>
      </c>
      <c r="C111" s="5" t="s">
        <v>96</v>
      </c>
    </row>
    <row r="112" spans="2:11" ht="21" x14ac:dyDescent="0.35">
      <c r="B112" s="5" t="s">
        <v>97</v>
      </c>
      <c r="F112" s="5" t="s">
        <v>98</v>
      </c>
    </row>
    <row r="114" spans="2:10" x14ac:dyDescent="0.3">
      <c r="C114" s="25" t="s">
        <v>99</v>
      </c>
      <c r="D114" s="25"/>
      <c r="E114" s="25" t="s">
        <v>100</v>
      </c>
      <c r="F114" s="25"/>
      <c r="G114" s="25" t="s">
        <v>101</v>
      </c>
      <c r="H114" s="25"/>
      <c r="I114" s="25" t="s">
        <v>102</v>
      </c>
      <c r="J114" s="25"/>
    </row>
    <row r="115" spans="2:10" x14ac:dyDescent="0.3">
      <c r="C115" s="26">
        <f>$H$108*(E72+F72)-D72</f>
        <v>0.61564625850340082</v>
      </c>
      <c r="D115" s="26"/>
      <c r="E115" s="26">
        <f>H108*(E73+F73)-D73</f>
        <v>-6.2468623813161699</v>
      </c>
      <c r="F115" s="26"/>
      <c r="G115" s="26">
        <f>H108*(E74+F74)-D74</f>
        <v>146.83740191804711</v>
      </c>
      <c r="H115" s="26"/>
      <c r="I115" s="26">
        <f>H108*(E75+F75)-D75</f>
        <v>-66.323271865663955</v>
      </c>
      <c r="J115" s="26"/>
    </row>
    <row r="117" spans="2:10" x14ac:dyDescent="0.3">
      <c r="B117" t="s">
        <v>81</v>
      </c>
      <c r="D117" s="18" t="s">
        <v>103</v>
      </c>
      <c r="E117" s="18" t="s">
        <v>104</v>
      </c>
    </row>
    <row r="119" spans="2:10" x14ac:dyDescent="0.3">
      <c r="B119" t="s">
        <v>105</v>
      </c>
    </row>
    <row r="121" spans="2:10" ht="20.25" x14ac:dyDescent="0.35">
      <c r="C121" s="16" t="s">
        <v>106</v>
      </c>
      <c r="E121" s="20" t="s">
        <v>107</v>
      </c>
      <c r="F121" s="5" t="s">
        <v>108</v>
      </c>
    </row>
    <row r="123" spans="2:10" x14ac:dyDescent="0.3">
      <c r="B123" t="s">
        <v>109</v>
      </c>
    </row>
    <row r="124" spans="2:10" x14ac:dyDescent="0.3">
      <c r="D124" s="31"/>
      <c r="E124" s="21" t="s">
        <v>43</v>
      </c>
      <c r="F124" s="21" t="s">
        <v>44</v>
      </c>
      <c r="G124" s="21" t="s">
        <v>58</v>
      </c>
      <c r="H124" s="21" t="s">
        <v>65</v>
      </c>
    </row>
    <row r="125" spans="2:10" x14ac:dyDescent="0.3">
      <c r="D125" s="32"/>
      <c r="E125" s="22" t="s">
        <v>110</v>
      </c>
      <c r="F125" s="22" t="s">
        <v>111</v>
      </c>
      <c r="G125" s="22" t="s">
        <v>112</v>
      </c>
      <c r="H125" s="24" t="s">
        <v>113</v>
      </c>
    </row>
    <row r="126" spans="2:10" x14ac:dyDescent="0.3">
      <c r="D126" s="4" t="s">
        <v>114</v>
      </c>
      <c r="E126" s="4">
        <v>-7400.9455782312934</v>
      </c>
      <c r="F126" s="4">
        <v>19329.897413510855</v>
      </c>
      <c r="G126" s="4">
        <v>10710.967197035747</v>
      </c>
      <c r="H126" s="23">
        <v>23725.288451632838</v>
      </c>
      <c r="I126" s="4">
        <v>0</v>
      </c>
    </row>
    <row r="127" spans="2:10" x14ac:dyDescent="0.3">
      <c r="D127" s="4" t="s">
        <v>115</v>
      </c>
      <c r="E127" s="4">
        <v>-0.40136054421768685</v>
      </c>
      <c r="F127" s="4">
        <v>-5.2450070937465885</v>
      </c>
      <c r="G127" s="4">
        <v>80.74978204010462</v>
      </c>
      <c r="H127" s="4">
        <v>-5.2539404553415068</v>
      </c>
      <c r="I127" s="4">
        <v>0</v>
      </c>
    </row>
    <row r="128" spans="2:10" x14ac:dyDescent="0.3">
      <c r="D128" s="4" t="s">
        <v>116</v>
      </c>
      <c r="E128" s="4">
        <v>0.61564625850340082</v>
      </c>
      <c r="F128" s="4">
        <v>-6.2468623813161699</v>
      </c>
      <c r="G128" s="4">
        <v>146.83740191804711</v>
      </c>
      <c r="H128" s="4">
        <v>-66.323271865663955</v>
      </c>
      <c r="I128" s="4">
        <v>0</v>
      </c>
    </row>
    <row r="129" spans="4:9" x14ac:dyDescent="0.3">
      <c r="D129" s="4" t="s">
        <v>117</v>
      </c>
      <c r="E129" s="4">
        <v>1</v>
      </c>
      <c r="F129" s="4">
        <v>1</v>
      </c>
      <c r="G129" s="4">
        <v>1</v>
      </c>
      <c r="H129" s="4">
        <v>1</v>
      </c>
      <c r="I129" s="4">
        <v>100</v>
      </c>
    </row>
    <row r="132" spans="4:9" x14ac:dyDescent="0.3">
      <c r="D132">
        <f t="array" ref="D132:D135">MMULT(MINVERSE(E126:H129),I126:I129)</f>
        <v>72.155127267743723</v>
      </c>
    </row>
    <row r="133" spans="4:9" x14ac:dyDescent="0.3">
      <c r="D133">
        <v>22.778885563767322</v>
      </c>
    </row>
    <row r="134" spans="4:9" x14ac:dyDescent="0.3">
      <c r="D134">
        <v>2.0354006474302722</v>
      </c>
    </row>
    <row r="135" spans="4:9" x14ac:dyDescent="0.3">
      <c r="D135">
        <v>3.0305865210586749</v>
      </c>
    </row>
  </sheetData>
  <mergeCells count="57">
    <mergeCell ref="D46:D47"/>
    <mergeCell ref="B53:C53"/>
    <mergeCell ref="B54:C54"/>
    <mergeCell ref="B4:C4"/>
    <mergeCell ref="B5:C5"/>
    <mergeCell ref="B6:C6"/>
    <mergeCell ref="B60:C60"/>
    <mergeCell ref="B61:C61"/>
    <mergeCell ref="B44:C44"/>
    <mergeCell ref="E1:K1"/>
    <mergeCell ref="B66:C66"/>
    <mergeCell ref="B64:C64"/>
    <mergeCell ref="B42:C42"/>
    <mergeCell ref="B43:C43"/>
    <mergeCell ref="B65:C65"/>
    <mergeCell ref="B34:C34"/>
    <mergeCell ref="B35:C35"/>
    <mergeCell ref="E8:G9"/>
    <mergeCell ref="E11:F12"/>
    <mergeCell ref="E14:F15"/>
    <mergeCell ref="F46:G47"/>
    <mergeCell ref="B52:C52"/>
    <mergeCell ref="B36:C36"/>
    <mergeCell ref="B56:D56"/>
    <mergeCell ref="B59:C59"/>
    <mergeCell ref="B67:C67"/>
    <mergeCell ref="B68:C68"/>
    <mergeCell ref="B71:C71"/>
    <mergeCell ref="B72:C72"/>
    <mergeCell ref="B73:C73"/>
    <mergeCell ref="B74:C74"/>
    <mergeCell ref="B75:C75"/>
    <mergeCell ref="C88:D88"/>
    <mergeCell ref="E88:F88"/>
    <mergeCell ref="G88:H88"/>
    <mergeCell ref="I88:J88"/>
    <mergeCell ref="C89:D89"/>
    <mergeCell ref="E89:F89"/>
    <mergeCell ref="G89:H89"/>
    <mergeCell ref="I89:J89"/>
    <mergeCell ref="C101:D101"/>
    <mergeCell ref="C102:D102"/>
    <mergeCell ref="D124:D125"/>
    <mergeCell ref="C114:D114"/>
    <mergeCell ref="I101:J101"/>
    <mergeCell ref="E102:F102"/>
    <mergeCell ref="G102:H102"/>
    <mergeCell ref="I102:J102"/>
    <mergeCell ref="E101:F101"/>
    <mergeCell ref="G101:H101"/>
    <mergeCell ref="E114:F114"/>
    <mergeCell ref="G114:H114"/>
    <mergeCell ref="I114:J114"/>
    <mergeCell ref="C115:D115"/>
    <mergeCell ref="E115:F115"/>
    <mergeCell ref="G115:H115"/>
    <mergeCell ref="I115:J1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12" sqref="B12"/>
    </sheetView>
  </sheetViews>
  <sheetFormatPr defaultRowHeight="18.75" x14ac:dyDescent="0.3"/>
  <sheetData>
    <row r="2" spans="2:7" x14ac:dyDescent="0.3">
      <c r="E2" t="s">
        <v>118</v>
      </c>
    </row>
    <row r="3" spans="2:7" x14ac:dyDescent="0.3">
      <c r="B3" t="s">
        <v>120</v>
      </c>
    </row>
    <row r="4" spans="2:7" x14ac:dyDescent="0.3">
      <c r="B4" s="5" t="s">
        <v>121</v>
      </c>
    </row>
    <row r="5" spans="2:7" x14ac:dyDescent="0.3">
      <c r="B5" s="17" t="s">
        <v>122</v>
      </c>
      <c r="C5" s="17" t="s">
        <v>123</v>
      </c>
      <c r="D5" s="17" t="s">
        <v>124</v>
      </c>
      <c r="E5" s="17"/>
      <c r="F5" s="17"/>
      <c r="G5" s="17" t="s">
        <v>125</v>
      </c>
    </row>
    <row r="6" spans="2:7" x14ac:dyDescent="0.3">
      <c r="B6" s="17">
        <v>20</v>
      </c>
      <c r="C6" s="17">
        <v>7</v>
      </c>
      <c r="D6" s="17">
        <v>4</v>
      </c>
      <c r="E6" s="17"/>
      <c r="F6" s="17"/>
      <c r="G6" s="17">
        <v>31</v>
      </c>
    </row>
    <row r="8" spans="2:7" x14ac:dyDescent="0.3">
      <c r="B8" s="5" t="s">
        <v>119</v>
      </c>
    </row>
    <row r="9" spans="2:7" x14ac:dyDescent="0.3">
      <c r="B9" s="5" t="s">
        <v>126</v>
      </c>
      <c r="C9" s="5">
        <f>(365-31)/365</f>
        <v>0.91506849315068495</v>
      </c>
    </row>
    <row r="11" spans="2:7" x14ac:dyDescent="0.3">
      <c r="B11" t="s">
        <v>127</v>
      </c>
    </row>
    <row r="12" spans="2:7" x14ac:dyDescent="0.3">
      <c r="B12" s="5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Tính phối liệu</vt:lpstr>
      <vt:lpstr>Cân bằng vật chất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Toan</cp:lastModifiedBy>
  <dcterms:created xsi:type="dcterms:W3CDTF">2018-09-26T09:03:55Z</dcterms:created>
  <dcterms:modified xsi:type="dcterms:W3CDTF">2018-09-30T15:29:42Z</dcterms:modified>
</cp:coreProperties>
</file>