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ainsa2019-my.sharepoint.com/personal/luzelle_grainsa_co_za/Documents/Documents/"/>
    </mc:Choice>
  </mc:AlternateContent>
  <xr:revisionPtr revIDLastSave="0" documentId="8_{B0778143-444C-4C9C-849B-8C0A7521D87A}" xr6:coauthVersionLast="47" xr6:coauthVersionMax="47" xr10:uidLastSave="{00000000-0000-0000-0000-000000000000}"/>
  <bookViews>
    <workbookView xWindow="-108" yWindow="-108" windowWidth="23256" windowHeight="12456" tabRatio="836" firstSheet="11" activeTab="11" xr2:uid="{00000000-000D-0000-FFFF-FFFF00000000}"/>
  </bookViews>
  <sheets>
    <sheet name="WM-producer deliveries  " sheetId="23" r:id="rId1"/>
    <sheet name="YM-producer deliveries " sheetId="20" r:id="rId2"/>
    <sheet name="Weeklikse wit- en geellewerings" sheetId="11" r:id="rId3"/>
    <sheet name="Weeklikse totale lewerings" sheetId="9" r:id="rId4"/>
    <sheet name="Weeklikse kumulatiewe lewerings" sheetId="15" r:id="rId5"/>
    <sheet name="Lewerings tot datum " sheetId="13" state="hidden" r:id="rId6"/>
    <sheet name="Lewerings tot datum (WM)" sheetId="24" state="hidden" r:id="rId7"/>
    <sheet name="Lewerings tot datum (YM)" sheetId="25" state="hidden" r:id="rId8"/>
    <sheet name="Chart1" sheetId="27" state="hidden" r:id="rId9"/>
    <sheet name="Lewerings tot datum (TM)" sheetId="26" state="hidden" r:id="rId10"/>
    <sheet name="Table-SAGIS deliver vs CEC est" sheetId="4" r:id="rId11"/>
    <sheet name="Mielies-Maize" sheetId="1" r:id="rId12"/>
    <sheet name="Summary -White maize" sheetId="16" r:id="rId13"/>
    <sheet name="Summary -Yellow maize" sheetId="17" r:id="rId14"/>
    <sheet name="Summary -Total maize" sheetId="6" r:id="rId15"/>
    <sheet name="Summary- Producer deliveries" sheetId="21" r:id="rId16"/>
    <sheet name="Lewerings tot datum (TM)1" sheetId="29" r:id="rId17"/>
    <sheet name="Producer deliveries" sheetId="28" r:id="rId18"/>
  </sheets>
  <externalReferences>
    <externalReference r:id="rId19"/>
  </externalReferences>
  <definedNames>
    <definedName name="_xlnm.Print_Area" localSheetId="11">'Mielies-Maize'!#REF!</definedName>
    <definedName name="_xlnm.Print_Area" localSheetId="15">'Summary- Producer deliveries'!$A$1:$I$24</definedName>
    <definedName name="_xlnm.Print_Area" localSheetId="14">'Summary -Total maize'!$B$2:$J$85</definedName>
    <definedName name="_xlnm.Print_Area" localSheetId="12">'Summary -White maize'!$B$2:$I$84</definedName>
    <definedName name="_xlnm.Print_Area" localSheetId="13">'Summary -Yellow maize'!$B$2:$J$85</definedName>
    <definedName name="_xlnm.Print_Area" localSheetId="10">'Table-SAGIS deliver vs CEC est'!$B$1:$F$20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6" l="1"/>
  <c r="U47" i="6" s="1"/>
  <c r="T47" i="17"/>
  <c r="U47" i="17"/>
  <c r="S47" i="16"/>
  <c r="S46" i="16"/>
  <c r="T46" i="16"/>
  <c r="E13" i="4"/>
  <c r="D13" i="4"/>
  <c r="C13" i="4"/>
  <c r="O44" i="1"/>
  <c r="K44" i="1"/>
  <c r="G44" i="1"/>
  <c r="U46" i="17"/>
  <c r="C10" i="4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17" i="16"/>
  <c r="S77" i="16"/>
  <c r="R74" i="16"/>
  <c r="S74" i="1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S75" i="6"/>
  <c r="S73" i="6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U79" i="17"/>
  <c r="T78" i="17"/>
  <c r="T73" i="17"/>
  <c r="S72" i="16"/>
  <c r="U44" i="17"/>
  <c r="U45" i="17"/>
  <c r="U43" i="17"/>
  <c r="U42" i="17"/>
  <c r="U41" i="17"/>
  <c r="U39" i="17"/>
  <c r="U40" i="17"/>
  <c r="D79" i="6"/>
  <c r="E79" i="6"/>
  <c r="F79" i="6"/>
  <c r="R79" i="16"/>
  <c r="T74" i="6" l="1"/>
  <c r="U74" i="6"/>
  <c r="U80" i="17"/>
  <c r="N79" i="16"/>
  <c r="O31" i="1"/>
  <c r="U73" i="17"/>
  <c r="U74" i="17"/>
  <c r="U73" i="6"/>
  <c r="U75" i="6" s="1"/>
  <c r="U78" i="6"/>
  <c r="D5" i="4"/>
  <c r="C5" i="4"/>
  <c r="D79" i="17"/>
  <c r="E79" i="17"/>
  <c r="F79" i="17"/>
  <c r="J28" i="1"/>
  <c r="F28" i="1"/>
  <c r="N74" i="16"/>
  <c r="P75" i="17"/>
  <c r="S16" i="17"/>
  <c r="P16" i="17"/>
  <c r="Q16" i="17"/>
  <c r="Q78" i="17"/>
  <c r="T74" i="16"/>
  <c r="O74" i="16"/>
  <c r="P74" i="16"/>
  <c r="Q74" i="16"/>
  <c r="M74" i="16"/>
  <c r="M7" i="21" l="1"/>
  <c r="N6" i="21"/>
  <c r="O6" i="21"/>
  <c r="P6" i="21"/>
  <c r="Q6" i="21"/>
  <c r="M6" i="21"/>
  <c r="N5" i="21"/>
  <c r="O5" i="21"/>
  <c r="P5" i="21"/>
  <c r="Q5" i="21"/>
  <c r="R5" i="21"/>
  <c r="M5" i="21"/>
  <c r="S16" i="6"/>
  <c r="Q16" i="6"/>
  <c r="O16" i="6"/>
  <c r="T73" i="16"/>
  <c r="S74" i="6"/>
  <c r="Q79" i="16"/>
  <c r="M17" i="16"/>
  <c r="N17" i="16"/>
  <c r="O17" i="16"/>
  <c r="P17" i="16"/>
  <c r="Q17" i="16"/>
  <c r="R17" i="16"/>
  <c r="L17" i="16"/>
  <c r="N77" i="16"/>
  <c r="P7" i="21" l="1"/>
  <c r="Q81" i="16"/>
  <c r="S5" i="21"/>
  <c r="D10" i="4"/>
  <c r="U30" i="17" l="1"/>
  <c r="U19" i="17"/>
  <c r="T16" i="6"/>
  <c r="R16" i="6"/>
  <c r="S15" i="6"/>
  <c r="T15" i="6"/>
  <c r="S14" i="6"/>
  <c r="T14" i="6"/>
  <c r="E5" i="4"/>
  <c r="T16" i="17"/>
  <c r="Q15" i="16"/>
  <c r="R15" i="16"/>
  <c r="S15" i="16"/>
  <c r="C20" i="6" l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S78" i="17" l="1"/>
  <c r="T77" i="16"/>
  <c r="T72" i="16"/>
  <c r="T75" i="17"/>
  <c r="U75" i="17" s="1"/>
  <c r="U82" i="17" s="1"/>
  <c r="P15" i="16"/>
  <c r="Q14" i="6"/>
  <c r="R77" i="6" l="1"/>
  <c r="R12" i="21" l="1"/>
  <c r="T18" i="6"/>
  <c r="T78" i="6" s="1"/>
  <c r="R19" i="21" l="1"/>
  <c r="U11" i="17"/>
  <c r="T5" i="16"/>
  <c r="T6" i="16"/>
  <c r="T7" i="16"/>
  <c r="T8" i="16"/>
  <c r="T9" i="16"/>
  <c r="T10" i="16"/>
  <c r="T4" i="16"/>
  <c r="C20" i="17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19" i="16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S76" i="16"/>
  <c r="S16" i="16"/>
  <c r="L13" i="1" l="1"/>
  <c r="N13" i="1" s="1"/>
  <c r="J13" i="1"/>
  <c r="F13" i="1"/>
  <c r="M12" i="1"/>
  <c r="L12" i="1"/>
  <c r="N12" i="1" s="1"/>
  <c r="J12" i="1"/>
  <c r="F12" i="1"/>
  <c r="M11" i="1"/>
  <c r="L11" i="1"/>
  <c r="N11" i="1" s="1"/>
  <c r="J11" i="1"/>
  <c r="F11" i="1"/>
  <c r="M10" i="1"/>
  <c r="L10" i="1"/>
  <c r="N10" i="1" s="1"/>
  <c r="J10" i="1"/>
  <c r="F10" i="1"/>
  <c r="M9" i="1"/>
  <c r="L9" i="1"/>
  <c r="N9" i="1" s="1"/>
  <c r="J9" i="1"/>
  <c r="F9" i="1"/>
  <c r="M8" i="1"/>
  <c r="L8" i="1"/>
  <c r="N8" i="1" s="1"/>
  <c r="J8" i="1"/>
  <c r="F8" i="1"/>
  <c r="M7" i="1"/>
  <c r="L7" i="1"/>
  <c r="N7" i="1" s="1"/>
  <c r="J7" i="1"/>
  <c r="F7" i="1"/>
  <c r="M6" i="1"/>
  <c r="L6" i="1"/>
  <c r="N6" i="1" s="1"/>
  <c r="O7" i="1" s="1"/>
  <c r="O8" i="1" s="1"/>
  <c r="O9" i="1" s="1"/>
  <c r="O10" i="1" s="1"/>
  <c r="O11" i="1" s="1"/>
  <c r="O12" i="1" s="1"/>
  <c r="O13" i="1" s="1"/>
  <c r="J6" i="1"/>
  <c r="K7" i="1" s="1"/>
  <c r="F6" i="1"/>
  <c r="C7" i="1"/>
  <c r="C8" i="1" s="1"/>
  <c r="C9" i="1" s="1"/>
  <c r="C10" i="1" s="1"/>
  <c r="C11" i="1" s="1"/>
  <c r="C12" i="1" s="1"/>
  <c r="C13" i="1" s="1"/>
  <c r="A6" i="1"/>
  <c r="A7" i="1" s="1"/>
  <c r="A8" i="1" s="1"/>
  <c r="A9" i="1" s="1"/>
  <c r="A10" i="1" s="1"/>
  <c r="A11" i="1" s="1"/>
  <c r="A12" i="1" s="1"/>
  <c r="A13" i="1" s="1"/>
  <c r="S70" i="6"/>
  <c r="L67" i="1"/>
  <c r="N67" i="1" s="1"/>
  <c r="J67" i="1"/>
  <c r="F67" i="1"/>
  <c r="M66" i="1"/>
  <c r="N66" i="1" s="1"/>
  <c r="J66" i="1"/>
  <c r="L66" i="1"/>
  <c r="F66" i="1"/>
  <c r="M65" i="1"/>
  <c r="J65" i="1"/>
  <c r="L65" i="1"/>
  <c r="F65" i="1"/>
  <c r="M64" i="1"/>
  <c r="N64" i="1" s="1"/>
  <c r="J64" i="1"/>
  <c r="L64" i="1"/>
  <c r="F64" i="1"/>
  <c r="M63" i="1"/>
  <c r="J63" i="1"/>
  <c r="L63" i="1"/>
  <c r="F63" i="1"/>
  <c r="M62" i="1"/>
  <c r="N62" i="1" s="1"/>
  <c r="J62" i="1"/>
  <c r="L62" i="1"/>
  <c r="F62" i="1"/>
  <c r="M58" i="1"/>
  <c r="N58" i="1" s="1"/>
  <c r="M59" i="1"/>
  <c r="M60" i="1"/>
  <c r="N60" i="1" s="1"/>
  <c r="M61" i="1"/>
  <c r="N61" i="1" s="1"/>
  <c r="J61" i="1"/>
  <c r="J60" i="1"/>
  <c r="L61" i="1"/>
  <c r="L60" i="1"/>
  <c r="F61" i="1"/>
  <c r="F60" i="1"/>
  <c r="M57" i="1"/>
  <c r="J59" i="1"/>
  <c r="L59" i="1"/>
  <c r="F59" i="1"/>
  <c r="M56" i="1"/>
  <c r="F58" i="1"/>
  <c r="J58" i="1"/>
  <c r="L58" i="1"/>
  <c r="L57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N55" i="1" s="1"/>
  <c r="J56" i="1"/>
  <c r="J57" i="1"/>
  <c r="L56" i="1"/>
  <c r="F56" i="1"/>
  <c r="F57" i="1"/>
  <c r="M32" i="1"/>
  <c r="M33" i="1"/>
  <c r="M34" i="1"/>
  <c r="J55" i="1"/>
  <c r="L55" i="1"/>
  <c r="F55" i="1"/>
  <c r="J54" i="1"/>
  <c r="L54" i="1"/>
  <c r="F54" i="1"/>
  <c r="J52" i="1"/>
  <c r="J53" i="1"/>
  <c r="L53" i="1"/>
  <c r="L52" i="1"/>
  <c r="F51" i="1"/>
  <c r="F52" i="1"/>
  <c r="F53" i="1"/>
  <c r="L43" i="1"/>
  <c r="L44" i="1"/>
  <c r="L45" i="1"/>
  <c r="L46" i="1"/>
  <c r="L47" i="1"/>
  <c r="L48" i="1"/>
  <c r="L49" i="1"/>
  <c r="L50" i="1"/>
  <c r="L51" i="1"/>
  <c r="J42" i="1"/>
  <c r="T45" i="17" s="1"/>
  <c r="J43" i="1"/>
  <c r="T46" i="17" s="1"/>
  <c r="J44" i="1"/>
  <c r="J45" i="1"/>
  <c r="J46" i="1"/>
  <c r="J47" i="1"/>
  <c r="J48" i="1"/>
  <c r="J49" i="1"/>
  <c r="J50" i="1"/>
  <c r="J51" i="1"/>
  <c r="F41" i="1"/>
  <c r="S43" i="16" s="1"/>
  <c r="F42" i="1"/>
  <c r="S44" i="16" s="1"/>
  <c r="T44" i="16" s="1"/>
  <c r="F43" i="1"/>
  <c r="S45" i="16" s="1"/>
  <c r="F44" i="1"/>
  <c r="F45" i="1"/>
  <c r="F46" i="1"/>
  <c r="F47" i="1"/>
  <c r="F48" i="1"/>
  <c r="F49" i="1"/>
  <c r="F50" i="1"/>
  <c r="J38" i="1"/>
  <c r="T41" i="17" s="1"/>
  <c r="J39" i="1"/>
  <c r="T42" i="17" s="1"/>
  <c r="J40" i="1"/>
  <c r="T43" i="17" s="1"/>
  <c r="J41" i="1"/>
  <c r="T44" i="17" s="1"/>
  <c r="L42" i="1"/>
  <c r="L41" i="1"/>
  <c r="L40" i="1"/>
  <c r="L39" i="1"/>
  <c r="L38" i="1"/>
  <c r="F38" i="1"/>
  <c r="S40" i="16" s="1"/>
  <c r="F39" i="1"/>
  <c r="S41" i="16" s="1"/>
  <c r="F40" i="1"/>
  <c r="S42" i="16" s="1"/>
  <c r="J37" i="1"/>
  <c r="T40" i="17" s="1"/>
  <c r="L37" i="1"/>
  <c r="F37" i="1"/>
  <c r="S39" i="16" s="1"/>
  <c r="J36" i="1"/>
  <c r="T39" i="17" s="1"/>
  <c r="L36" i="1"/>
  <c r="F36" i="1"/>
  <c r="S38" i="16" s="1"/>
  <c r="J34" i="1"/>
  <c r="T37" i="17" s="1"/>
  <c r="J35" i="1"/>
  <c r="T38" i="17" s="1"/>
  <c r="L35" i="1"/>
  <c r="L34" i="1"/>
  <c r="F34" i="1"/>
  <c r="S36" i="16" s="1"/>
  <c r="F35" i="1"/>
  <c r="S37" i="16" s="1"/>
  <c r="J33" i="1"/>
  <c r="T36" i="17" s="1"/>
  <c r="L33" i="1"/>
  <c r="F33" i="1"/>
  <c r="S35" i="16" s="1"/>
  <c r="J32" i="1"/>
  <c r="T35" i="17" s="1"/>
  <c r="L32" i="1"/>
  <c r="F32" i="1"/>
  <c r="S34" i="16" s="1"/>
  <c r="J31" i="1"/>
  <c r="T34" i="17" s="1"/>
  <c r="F31" i="1"/>
  <c r="S33" i="16" s="1"/>
  <c r="J30" i="1"/>
  <c r="T33" i="17" s="1"/>
  <c r="F30" i="1"/>
  <c r="S32" i="16" s="1"/>
  <c r="F29" i="1"/>
  <c r="S31" i="16" s="1"/>
  <c r="J29" i="1"/>
  <c r="T32" i="17" s="1"/>
  <c r="J17" i="1"/>
  <c r="T20" i="17" s="1"/>
  <c r="J18" i="1"/>
  <c r="T21" i="17" s="1"/>
  <c r="J19" i="1"/>
  <c r="T22" i="17" s="1"/>
  <c r="J20" i="1"/>
  <c r="T23" i="17" s="1"/>
  <c r="J21" i="1"/>
  <c r="T24" i="17" s="1"/>
  <c r="J22" i="1"/>
  <c r="T25" i="17" s="1"/>
  <c r="J23" i="1"/>
  <c r="T26" i="17" s="1"/>
  <c r="J24" i="1"/>
  <c r="T27" i="17" s="1"/>
  <c r="J25" i="1"/>
  <c r="T28" i="17" s="1"/>
  <c r="J26" i="1"/>
  <c r="T29" i="17" s="1"/>
  <c r="J27" i="1"/>
  <c r="T30" i="17" s="1"/>
  <c r="T31" i="17"/>
  <c r="J16" i="1"/>
  <c r="S30" i="16"/>
  <c r="F27" i="1"/>
  <c r="S29" i="16" s="1"/>
  <c r="F26" i="1"/>
  <c r="S28" i="16" s="1"/>
  <c r="T28" i="16" s="1"/>
  <c r="F25" i="1"/>
  <c r="F24" i="1"/>
  <c r="S26" i="16" s="1"/>
  <c r="T26" i="16" s="1"/>
  <c r="F23" i="1"/>
  <c r="S25" i="16" s="1"/>
  <c r="T25" i="16" s="1"/>
  <c r="S71" i="6"/>
  <c r="S72" i="6"/>
  <c r="F21" i="1"/>
  <c r="S23" i="16" s="1"/>
  <c r="T23" i="16" s="1"/>
  <c r="F22" i="1"/>
  <c r="S24" i="16" s="1"/>
  <c r="T24" i="16" s="1"/>
  <c r="F20" i="1"/>
  <c r="S22" i="16" s="1"/>
  <c r="F19" i="1"/>
  <c r="S21" i="16" s="1"/>
  <c r="T21" i="16" s="1"/>
  <c r="F18" i="1"/>
  <c r="S20" i="16" s="1"/>
  <c r="T20" i="16" s="1"/>
  <c r="F17" i="1"/>
  <c r="S19" i="16" s="1"/>
  <c r="T19" i="16" s="1"/>
  <c r="S77" i="6"/>
  <c r="Q12" i="21"/>
  <c r="S77" i="17"/>
  <c r="S75" i="17"/>
  <c r="R76" i="16"/>
  <c r="J17" i="16"/>
  <c r="R77" i="16"/>
  <c r="T45" i="16" l="1"/>
  <c r="T46" i="6"/>
  <c r="U46" i="6" s="1"/>
  <c r="T41" i="6"/>
  <c r="U41" i="6" s="1"/>
  <c r="T44" i="6"/>
  <c r="U44" i="6" s="1"/>
  <c r="T43" i="16"/>
  <c r="T45" i="6"/>
  <c r="U45" i="6" s="1"/>
  <c r="T43" i="6"/>
  <c r="U43" i="6" s="1"/>
  <c r="T42" i="16"/>
  <c r="T41" i="16"/>
  <c r="T42" i="6"/>
  <c r="U42" i="6" s="1"/>
  <c r="T40" i="16"/>
  <c r="T39" i="6"/>
  <c r="U39" i="6" s="1"/>
  <c r="T38" i="16"/>
  <c r="T39" i="16"/>
  <c r="T40" i="6"/>
  <c r="U40" i="6" s="1"/>
  <c r="T38" i="6"/>
  <c r="U38" i="6" s="1"/>
  <c r="T37" i="16"/>
  <c r="T37" i="6"/>
  <c r="U37" i="6" s="1"/>
  <c r="T36" i="16"/>
  <c r="T36" i="6"/>
  <c r="U36" i="6" s="1"/>
  <c r="T35" i="16"/>
  <c r="T34" i="16"/>
  <c r="T35" i="6"/>
  <c r="U35" i="6" s="1"/>
  <c r="T33" i="16"/>
  <c r="T34" i="6"/>
  <c r="U34" i="6" s="1"/>
  <c r="T31" i="6"/>
  <c r="U31" i="6" s="1"/>
  <c r="T30" i="6"/>
  <c r="U30" i="6" s="1"/>
  <c r="T33" i="6"/>
  <c r="U33" i="6" s="1"/>
  <c r="T32" i="16"/>
  <c r="T31" i="16"/>
  <c r="T32" i="6"/>
  <c r="U32" i="6" s="1"/>
  <c r="G7" i="1"/>
  <c r="G8" i="1" s="1"/>
  <c r="G9" i="1" s="1"/>
  <c r="G10" i="1" s="1"/>
  <c r="G11" i="1" s="1"/>
  <c r="G12" i="1" s="1"/>
  <c r="G13" i="1" s="1"/>
  <c r="K8" i="1"/>
  <c r="K9" i="1" s="1"/>
  <c r="K10" i="1" s="1"/>
  <c r="K11" i="1" s="1"/>
  <c r="K12" i="1" s="1"/>
  <c r="K13" i="1" s="1"/>
  <c r="T22" i="16"/>
  <c r="T29" i="16"/>
  <c r="T30" i="16"/>
  <c r="S27" i="16"/>
  <c r="T29" i="6"/>
  <c r="U29" i="6" s="1"/>
  <c r="T27" i="6"/>
  <c r="U27" i="6" s="1"/>
  <c r="T26" i="6"/>
  <c r="U26" i="6" s="1"/>
  <c r="T25" i="6"/>
  <c r="U25" i="6" s="1"/>
  <c r="T20" i="6"/>
  <c r="K16" i="1"/>
  <c r="K17" i="1" s="1"/>
  <c r="K18" i="1" s="1"/>
  <c r="K19" i="1" s="1"/>
  <c r="T19" i="17"/>
  <c r="T79" i="17" s="1"/>
  <c r="S18" i="6"/>
  <c r="S78" i="6" s="1"/>
  <c r="Q19" i="21" s="1"/>
  <c r="N63" i="1"/>
  <c r="N65" i="1"/>
  <c r="N57" i="1"/>
  <c r="N59" i="1"/>
  <c r="N33" i="1"/>
  <c r="N56" i="1"/>
  <c r="N46" i="1"/>
  <c r="N52" i="1"/>
  <c r="N36" i="1"/>
  <c r="N54" i="1"/>
  <c r="N51" i="1"/>
  <c r="N43" i="1"/>
  <c r="N47" i="1"/>
  <c r="N35" i="1"/>
  <c r="N44" i="1"/>
  <c r="N29" i="1"/>
  <c r="N50" i="1"/>
  <c r="N42" i="1"/>
  <c r="N49" i="1"/>
  <c r="N48" i="1"/>
  <c r="N34" i="1"/>
  <c r="N53" i="1"/>
  <c r="N45" i="1"/>
  <c r="N39" i="1"/>
  <c r="N21" i="1"/>
  <c r="N26" i="1"/>
  <c r="N41" i="1"/>
  <c r="N40" i="1"/>
  <c r="N31" i="1"/>
  <c r="N23" i="1"/>
  <c r="N30" i="1"/>
  <c r="N22" i="1"/>
  <c r="N38" i="1"/>
  <c r="N37" i="1"/>
  <c r="N32" i="1"/>
  <c r="O32" i="1" s="1"/>
  <c r="N28" i="1"/>
  <c r="N27" i="1"/>
  <c r="N24" i="1"/>
  <c r="N25" i="1"/>
  <c r="N20" i="1"/>
  <c r="N18" i="1"/>
  <c r="N19" i="1"/>
  <c r="N17" i="1"/>
  <c r="O33" i="1" l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D6" i="4"/>
  <c r="D7" i="4" s="1"/>
  <c r="T28" i="6"/>
  <c r="U28" i="6" s="1"/>
  <c r="T27" i="16"/>
  <c r="T21" i="6"/>
  <c r="K20" i="1"/>
  <c r="T22" i="6"/>
  <c r="U22" i="6" s="1"/>
  <c r="S17" i="17"/>
  <c r="U4" i="17"/>
  <c r="U5" i="17"/>
  <c r="U6" i="17"/>
  <c r="U7" i="17"/>
  <c r="U8" i="17"/>
  <c r="U9" i="17"/>
  <c r="U10" i="17"/>
  <c r="F13" i="16"/>
  <c r="G13" i="16"/>
  <c r="H13" i="16"/>
  <c r="I13" i="16"/>
  <c r="J13" i="16"/>
  <c r="T13" i="16"/>
  <c r="R16" i="16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17" i="1"/>
  <c r="A18" i="1" s="1"/>
  <c r="A19" i="1" s="1"/>
  <c r="F16" i="1"/>
  <c r="D12" i="4" l="1"/>
  <c r="D14" i="4" s="1"/>
  <c r="D11" i="4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S18" i="16"/>
  <c r="S78" i="16" s="1"/>
  <c r="C6" i="4" s="1"/>
  <c r="C7" i="4" s="1"/>
  <c r="C12" i="4" s="1"/>
  <c r="K21" i="1"/>
  <c r="S19" i="6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N16" i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T18" i="16" l="1"/>
  <c r="T78" i="16" s="1"/>
  <c r="T19" i="6"/>
  <c r="T24" i="6"/>
  <c r="U24" i="6" s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T23" i="6"/>
  <c r="U20" i="17"/>
  <c r="E14" i="1"/>
  <c r="H14" i="1"/>
  <c r="I14" i="1"/>
  <c r="D14" i="1"/>
  <c r="E8" i="4"/>
  <c r="E9" i="4"/>
  <c r="T79" i="6" l="1"/>
  <c r="R20" i="21" s="1"/>
  <c r="T73" i="6"/>
  <c r="T75" i="6" s="1"/>
  <c r="E6" i="4"/>
  <c r="C14" i="4"/>
  <c r="R6" i="21"/>
  <c r="S6" i="21" s="1"/>
  <c r="U19" i="6"/>
  <c r="E10" i="4"/>
  <c r="U23" i="6"/>
  <c r="S79" i="16"/>
  <c r="S81" i="16" s="1"/>
  <c r="T80" i="17"/>
  <c r="T82" i="17" s="1"/>
  <c r="R13" i="21"/>
  <c r="U21" i="17"/>
  <c r="S20" i="6"/>
  <c r="U20" i="6" s="1"/>
  <c r="C4" i="21"/>
  <c r="D4" i="21"/>
  <c r="E4" i="21"/>
  <c r="F4" i="21"/>
  <c r="G4" i="21"/>
  <c r="H4" i="21"/>
  <c r="D5" i="21"/>
  <c r="D6" i="21"/>
  <c r="E6" i="21"/>
  <c r="F6" i="21"/>
  <c r="G6" i="21"/>
  <c r="H6" i="21"/>
  <c r="I6" i="21"/>
  <c r="J6" i="21"/>
  <c r="K6" i="21"/>
  <c r="L6" i="21"/>
  <c r="D7" i="21"/>
  <c r="D8" i="21"/>
  <c r="F74" i="6"/>
  <c r="D78" i="16"/>
  <c r="E78" i="16"/>
  <c r="C6" i="21" s="1"/>
  <c r="R75" i="6"/>
  <c r="Q74" i="6"/>
  <c r="P73" i="6"/>
  <c r="O17" i="17"/>
  <c r="P17" i="17"/>
  <c r="Q17" i="17"/>
  <c r="R17" i="17"/>
  <c r="N17" i="17"/>
  <c r="P17" i="6"/>
  <c r="Q17" i="6"/>
  <c r="R17" i="6"/>
  <c r="O17" i="6"/>
  <c r="U15" i="17"/>
  <c r="U14" i="17"/>
  <c r="T14" i="16"/>
  <c r="O16" i="16"/>
  <c r="P16" i="16"/>
  <c r="Q16" i="16"/>
  <c r="N16" i="16"/>
  <c r="R14" i="6"/>
  <c r="R15" i="6"/>
  <c r="U11" i="6"/>
  <c r="U10" i="6"/>
  <c r="U9" i="6"/>
  <c r="U8" i="6"/>
  <c r="U7" i="6"/>
  <c r="U6" i="6"/>
  <c r="U5" i="6"/>
  <c r="U4" i="6"/>
  <c r="R77" i="17"/>
  <c r="R16" i="17"/>
  <c r="R78" i="17" s="1"/>
  <c r="C11" i="4" l="1"/>
  <c r="T80" i="6"/>
  <c r="R21" i="21" s="1"/>
  <c r="R8" i="21"/>
  <c r="R7" i="21"/>
  <c r="R15" i="21"/>
  <c r="R14" i="21"/>
  <c r="P77" i="16"/>
  <c r="U22" i="17"/>
  <c r="S21" i="6"/>
  <c r="U21" i="6" s="1"/>
  <c r="U79" i="6" s="1"/>
  <c r="R20" i="6"/>
  <c r="R19" i="6"/>
  <c r="T15" i="16"/>
  <c r="T17" i="16" s="1"/>
  <c r="R18" i="6"/>
  <c r="R78" i="6" s="1"/>
  <c r="P12" i="21"/>
  <c r="U80" i="6" l="1"/>
  <c r="U82" i="6" s="1"/>
  <c r="T82" i="6"/>
  <c r="R22" i="21" s="1"/>
  <c r="U23" i="17"/>
  <c r="S22" i="6"/>
  <c r="P19" i="21"/>
  <c r="U24" i="17" l="1"/>
  <c r="S23" i="6"/>
  <c r="Q76" i="16"/>
  <c r="S24" i="6" l="1"/>
  <c r="U25" i="17" l="1"/>
  <c r="U26" i="17"/>
  <c r="S25" i="6"/>
  <c r="Q77" i="16"/>
  <c r="G20" i="21"/>
  <c r="H20" i="21"/>
  <c r="G13" i="21"/>
  <c r="H13" i="21"/>
  <c r="L13" i="21"/>
  <c r="E20" i="21"/>
  <c r="I20" i="21"/>
  <c r="E13" i="21"/>
  <c r="L20" i="21"/>
  <c r="K20" i="21"/>
  <c r="N20" i="21"/>
  <c r="C13" i="21"/>
  <c r="D13" i="21"/>
  <c r="I13" i="21"/>
  <c r="J13" i="21"/>
  <c r="O76" i="16"/>
  <c r="P76" i="16"/>
  <c r="M14" i="6"/>
  <c r="L14" i="6"/>
  <c r="N14" i="6"/>
  <c r="O14" i="6"/>
  <c r="P14" i="6"/>
  <c r="L15" i="6"/>
  <c r="N15" i="6"/>
  <c r="O15" i="6"/>
  <c r="P15" i="6"/>
  <c r="P78" i="6"/>
  <c r="N19" i="21" s="1"/>
  <c r="P80" i="6"/>
  <c r="N21" i="21" s="1"/>
  <c r="O78" i="6"/>
  <c r="O80" i="6" s="1"/>
  <c r="M15" i="6"/>
  <c r="B20" i="21"/>
  <c r="C20" i="21"/>
  <c r="D20" i="21"/>
  <c r="P74" i="6"/>
  <c r="L75" i="17"/>
  <c r="Q15" i="6"/>
  <c r="K15" i="16"/>
  <c r="K17" i="16" s="1"/>
  <c r="J20" i="21"/>
  <c r="F20" i="21"/>
  <c r="O78" i="17"/>
  <c r="M12" i="21" s="1"/>
  <c r="F13" i="21"/>
  <c r="H73" i="6"/>
  <c r="N75" i="6"/>
  <c r="K18" i="6"/>
  <c r="F15" i="6"/>
  <c r="G15" i="6"/>
  <c r="G16" i="6" s="1"/>
  <c r="G14" i="17"/>
  <c r="H14" i="17"/>
  <c r="I14" i="17"/>
  <c r="J14" i="17"/>
  <c r="L16" i="17"/>
  <c r="L18" i="17" s="1"/>
  <c r="L78" i="17" s="1"/>
  <c r="G15" i="17"/>
  <c r="H15" i="17"/>
  <c r="I15" i="17"/>
  <c r="J15" i="17"/>
  <c r="K16" i="17"/>
  <c r="M16" i="17"/>
  <c r="M18" i="17" s="1"/>
  <c r="M78" i="17" s="1"/>
  <c r="F15" i="17"/>
  <c r="F14" i="17"/>
  <c r="F14" i="16"/>
  <c r="G14" i="16"/>
  <c r="H14" i="16"/>
  <c r="I14" i="16"/>
  <c r="J14" i="16"/>
  <c r="K15" i="6" s="1"/>
  <c r="H14" i="6"/>
  <c r="K14" i="6"/>
  <c r="L73" i="16"/>
  <c r="U16" i="17"/>
  <c r="O77" i="16"/>
  <c r="B6" i="21"/>
  <c r="D15" i="16"/>
  <c r="D77" i="16" s="1"/>
  <c r="D79" i="16" s="1"/>
  <c r="B7" i="21" s="1"/>
  <c r="M74" i="17"/>
  <c r="M75" i="17" s="1"/>
  <c r="M76" i="16"/>
  <c r="M77" i="16"/>
  <c r="L5" i="21" s="1"/>
  <c r="R32" i="6"/>
  <c r="R36" i="6"/>
  <c r="R30" i="6"/>
  <c r="K75" i="17"/>
  <c r="K78" i="6"/>
  <c r="K80" i="6" s="1"/>
  <c r="J74" i="6"/>
  <c r="J75" i="6" s="1"/>
  <c r="J87" i="6" s="1"/>
  <c r="D74" i="16"/>
  <c r="D75" i="17"/>
  <c r="E75" i="17"/>
  <c r="F75" i="17"/>
  <c r="G75" i="17"/>
  <c r="H75" i="17"/>
  <c r="I75" i="17"/>
  <c r="J75" i="17"/>
  <c r="E74" i="16"/>
  <c r="F74" i="16"/>
  <c r="G74" i="16"/>
  <c r="H74" i="16"/>
  <c r="I74" i="16"/>
  <c r="D74" i="6"/>
  <c r="D75" i="6" s="1"/>
  <c r="E74" i="6"/>
  <c r="E75" i="6" s="1"/>
  <c r="E87" i="6" s="1"/>
  <c r="I74" i="6"/>
  <c r="I75" i="6" s="1"/>
  <c r="I87" i="6" s="1"/>
  <c r="G18" i="21"/>
  <c r="G11" i="21"/>
  <c r="G12" i="21"/>
  <c r="H16" i="16"/>
  <c r="I17" i="6"/>
  <c r="I17" i="17"/>
  <c r="G73" i="6"/>
  <c r="D16" i="6"/>
  <c r="D78" i="6" s="1"/>
  <c r="E16" i="6"/>
  <c r="E18" i="6" s="1"/>
  <c r="E16" i="17"/>
  <c r="E18" i="17" s="1"/>
  <c r="D16" i="17"/>
  <c r="D18" i="17" s="1"/>
  <c r="E15" i="16"/>
  <c r="E77" i="16" s="1"/>
  <c r="B4" i="21"/>
  <c r="B11" i="21"/>
  <c r="C11" i="21"/>
  <c r="D11" i="21"/>
  <c r="E11" i="21"/>
  <c r="F11" i="21"/>
  <c r="H11" i="21"/>
  <c r="B18" i="21"/>
  <c r="C18" i="21"/>
  <c r="D18" i="21"/>
  <c r="E18" i="21"/>
  <c r="F18" i="21"/>
  <c r="H18" i="21"/>
  <c r="G17" i="6"/>
  <c r="H17" i="6"/>
  <c r="G17" i="17"/>
  <c r="H17" i="17"/>
  <c r="F16" i="16"/>
  <c r="G16" i="16"/>
  <c r="H74" i="6"/>
  <c r="G74" i="6"/>
  <c r="L75" i="6"/>
  <c r="B13" i="21"/>
  <c r="N16" i="17"/>
  <c r="N18" i="17" s="1"/>
  <c r="N78" i="17" s="1"/>
  <c r="F14" i="6"/>
  <c r="K13" i="21"/>
  <c r="K18" i="17"/>
  <c r="N13" i="21"/>
  <c r="M20" i="21"/>
  <c r="E17" i="16"/>
  <c r="E80" i="16" s="1"/>
  <c r="K78" i="17"/>
  <c r="K80" i="17" s="1"/>
  <c r="I14" i="21" s="1"/>
  <c r="D18" i="6"/>
  <c r="M13" i="21"/>
  <c r="O82" i="6" l="1"/>
  <c r="M22" i="21" s="1"/>
  <c r="M21" i="21"/>
  <c r="H16" i="17"/>
  <c r="M19" i="21"/>
  <c r="U15" i="6"/>
  <c r="U27" i="17"/>
  <c r="S26" i="6"/>
  <c r="B19" i="21"/>
  <c r="D80" i="6"/>
  <c r="B21" i="21" s="1"/>
  <c r="E78" i="6"/>
  <c r="E80" i="6" s="1"/>
  <c r="C21" i="21" s="1"/>
  <c r="F16" i="6"/>
  <c r="F78" i="6" s="1"/>
  <c r="F80" i="6" s="1"/>
  <c r="D21" i="21" s="1"/>
  <c r="I12" i="21"/>
  <c r="M74" i="6"/>
  <c r="M75" i="6" s="1"/>
  <c r="D17" i="16"/>
  <c r="D80" i="16" s="1"/>
  <c r="D81" i="16" s="1"/>
  <c r="G15" i="16"/>
  <c r="R70" i="6"/>
  <c r="R69" i="6"/>
  <c r="R68" i="6"/>
  <c r="R67" i="6"/>
  <c r="R66" i="6"/>
  <c r="R65" i="6"/>
  <c r="R64" i="6"/>
  <c r="R61" i="6"/>
  <c r="R62" i="6"/>
  <c r="R60" i="6"/>
  <c r="R58" i="6"/>
  <c r="R59" i="6"/>
  <c r="R57" i="6"/>
  <c r="R56" i="6"/>
  <c r="R55" i="6"/>
  <c r="R54" i="6"/>
  <c r="R49" i="6"/>
  <c r="R53" i="6"/>
  <c r="R52" i="6"/>
  <c r="R51" i="6"/>
  <c r="R50" i="6"/>
  <c r="R47" i="6"/>
  <c r="R48" i="6"/>
  <c r="R46" i="6"/>
  <c r="R42" i="6"/>
  <c r="R43" i="6"/>
  <c r="R44" i="6"/>
  <c r="R45" i="6"/>
  <c r="R21" i="6"/>
  <c r="R35" i="6"/>
  <c r="R37" i="6"/>
  <c r="R38" i="6"/>
  <c r="R39" i="6"/>
  <c r="R40" i="6"/>
  <c r="R41" i="6"/>
  <c r="M14" i="1"/>
  <c r="L14" i="1"/>
  <c r="K77" i="16"/>
  <c r="K80" i="16"/>
  <c r="R28" i="6"/>
  <c r="L74" i="16"/>
  <c r="R29" i="6"/>
  <c r="R27" i="6"/>
  <c r="R33" i="6"/>
  <c r="E79" i="16"/>
  <c r="C7" i="21" s="1"/>
  <c r="C5" i="21"/>
  <c r="R26" i="6"/>
  <c r="J14" i="1"/>
  <c r="F14" i="1"/>
  <c r="R31" i="6"/>
  <c r="R34" i="6"/>
  <c r="R23" i="6"/>
  <c r="B5" i="21"/>
  <c r="J80" i="16"/>
  <c r="J77" i="16"/>
  <c r="I5" i="21" s="1"/>
  <c r="I15" i="16"/>
  <c r="O80" i="17"/>
  <c r="H75" i="6"/>
  <c r="H87" i="6" s="1"/>
  <c r="Q75" i="17"/>
  <c r="M16" i="6"/>
  <c r="M18" i="6" s="1"/>
  <c r="M78" i="6" s="1"/>
  <c r="M80" i="6" s="1"/>
  <c r="I16" i="17"/>
  <c r="I18" i="17" s="1"/>
  <c r="F16" i="17"/>
  <c r="F78" i="17" s="1"/>
  <c r="G16" i="17"/>
  <c r="G18" i="17" s="1"/>
  <c r="J16" i="17"/>
  <c r="J78" i="17" s="1"/>
  <c r="I21" i="21"/>
  <c r="K82" i="6"/>
  <c r="I22" i="21" s="1"/>
  <c r="F18" i="6"/>
  <c r="C19" i="21"/>
  <c r="P75" i="6"/>
  <c r="P82" i="6" s="1"/>
  <c r="N22" i="21" s="1"/>
  <c r="N16" i="6"/>
  <c r="P16" i="6"/>
  <c r="I19" i="21"/>
  <c r="G78" i="6"/>
  <c r="G18" i="6"/>
  <c r="I15" i="6"/>
  <c r="G78" i="17"/>
  <c r="J12" i="21"/>
  <c r="L80" i="17"/>
  <c r="J14" i="21" s="1"/>
  <c r="M80" i="17"/>
  <c r="K12" i="21"/>
  <c r="D87" i="6"/>
  <c r="L12" i="21"/>
  <c r="N80" i="17"/>
  <c r="H78" i="17"/>
  <c r="H18" i="17"/>
  <c r="E78" i="17"/>
  <c r="C12" i="21" s="1"/>
  <c r="U14" i="6"/>
  <c r="K82" i="17"/>
  <c r="I15" i="21" s="1"/>
  <c r="I80" i="17"/>
  <c r="J14" i="6"/>
  <c r="H15" i="6"/>
  <c r="H16" i="6" s="1"/>
  <c r="D78" i="17"/>
  <c r="G75" i="6"/>
  <c r="G87" i="6" s="1"/>
  <c r="I14" i="6"/>
  <c r="F75" i="6"/>
  <c r="F87" i="6" s="1"/>
  <c r="M79" i="16"/>
  <c r="L7" i="21" s="1"/>
  <c r="E81" i="16"/>
  <c r="C8" i="21" s="1"/>
  <c r="E82" i="6"/>
  <c r="C22" i="21" s="1"/>
  <c r="L16" i="6"/>
  <c r="L18" i="6" s="1"/>
  <c r="L78" i="6" s="1"/>
  <c r="J15" i="6"/>
  <c r="F15" i="16"/>
  <c r="H15" i="16"/>
  <c r="H17" i="16" s="1"/>
  <c r="O79" i="16"/>
  <c r="N7" i="21" s="1"/>
  <c r="P78" i="17"/>
  <c r="P8" i="21" l="1"/>
  <c r="D82" i="6"/>
  <c r="B22" i="21" s="1"/>
  <c r="F18" i="17"/>
  <c r="I77" i="16"/>
  <c r="H5" i="21" s="1"/>
  <c r="I17" i="16"/>
  <c r="I80" i="16" s="1"/>
  <c r="G77" i="16"/>
  <c r="G17" i="16"/>
  <c r="G80" i="16" s="1"/>
  <c r="F77" i="16"/>
  <c r="E5" i="21" s="1"/>
  <c r="F17" i="16"/>
  <c r="F80" i="16" s="1"/>
  <c r="N18" i="6"/>
  <c r="N78" i="6" s="1"/>
  <c r="N80" i="6" s="1"/>
  <c r="N82" i="6" s="1"/>
  <c r="L22" i="21" s="1"/>
  <c r="Q20" i="21"/>
  <c r="S80" i="17"/>
  <c r="Q13" i="21"/>
  <c r="U28" i="17"/>
  <c r="S27" i="6"/>
  <c r="R63" i="6"/>
  <c r="O12" i="21"/>
  <c r="Q80" i="17"/>
  <c r="Q82" i="17" s="1"/>
  <c r="O15" i="21" s="1"/>
  <c r="R80" i="17"/>
  <c r="R22" i="6"/>
  <c r="R24" i="6"/>
  <c r="R25" i="6"/>
  <c r="I16" i="6"/>
  <c r="I18" i="6" s="1"/>
  <c r="K79" i="16"/>
  <c r="J5" i="21"/>
  <c r="K19" i="21"/>
  <c r="N14" i="1"/>
  <c r="N81" i="16"/>
  <c r="M8" i="21" s="1"/>
  <c r="L77" i="16"/>
  <c r="K5" i="21" s="1"/>
  <c r="L80" i="16"/>
  <c r="J79" i="16"/>
  <c r="I7" i="21" s="1"/>
  <c r="J16" i="6"/>
  <c r="J18" i="6" s="1"/>
  <c r="M14" i="21"/>
  <c r="O82" i="17"/>
  <c r="M15" i="21" s="1"/>
  <c r="L82" i="17"/>
  <c r="J15" i="21" s="1"/>
  <c r="M81" i="16"/>
  <c r="L8" i="21" s="1"/>
  <c r="Q75" i="6"/>
  <c r="R75" i="17"/>
  <c r="R94" i="6"/>
  <c r="D19" i="21"/>
  <c r="O81" i="16"/>
  <c r="N8" i="21" s="1"/>
  <c r="U18" i="17"/>
  <c r="U78" i="17" s="1"/>
  <c r="U16" i="6"/>
  <c r="U18" i="6" s="1"/>
  <c r="J89" i="6"/>
  <c r="K87" i="6"/>
  <c r="F82" i="6"/>
  <c r="D22" i="21" s="1"/>
  <c r="E19" i="21"/>
  <c r="G80" i="6"/>
  <c r="G82" i="6" s="1"/>
  <c r="E22" i="21" s="1"/>
  <c r="H78" i="6"/>
  <c r="H80" i="6" s="1"/>
  <c r="H18" i="6"/>
  <c r="E80" i="17"/>
  <c r="E82" i="17" s="1"/>
  <c r="E12" i="21"/>
  <c r="G80" i="17"/>
  <c r="G82" i="17" s="1"/>
  <c r="E15" i="21" s="1"/>
  <c r="I82" i="17"/>
  <c r="G15" i="21" s="1"/>
  <c r="G14" i="21"/>
  <c r="D80" i="17"/>
  <c r="D82" i="17" s="1"/>
  <c r="B12" i="21"/>
  <c r="F80" i="17"/>
  <c r="F82" i="17" s="1"/>
  <c r="D12" i="21"/>
  <c r="F12" i="21"/>
  <c r="H80" i="17"/>
  <c r="H82" i="17" s="1"/>
  <c r="F15" i="21" s="1"/>
  <c r="M82" i="17"/>
  <c r="K15" i="21" s="1"/>
  <c r="K14" i="21"/>
  <c r="M82" i="6"/>
  <c r="K22" i="21" s="1"/>
  <c r="K21" i="21"/>
  <c r="H12" i="21"/>
  <c r="J80" i="17"/>
  <c r="J18" i="17"/>
  <c r="N82" i="17"/>
  <c r="L15" i="21" s="1"/>
  <c r="L14" i="21"/>
  <c r="I79" i="16"/>
  <c r="H7" i="21" s="1"/>
  <c r="L80" i="6"/>
  <c r="J19" i="21"/>
  <c r="B8" i="21"/>
  <c r="H80" i="16"/>
  <c r="H77" i="16"/>
  <c r="G5" i="21" s="1"/>
  <c r="P79" i="16"/>
  <c r="O7" i="21" s="1"/>
  <c r="N12" i="21"/>
  <c r="S12" i="21" s="1"/>
  <c r="P80" i="17"/>
  <c r="O20" i="21"/>
  <c r="L21" i="21" l="1"/>
  <c r="Q7" i="21"/>
  <c r="S7" i="21" s="1"/>
  <c r="R81" i="16"/>
  <c r="Q8" i="21" s="1"/>
  <c r="L19" i="21"/>
  <c r="R80" i="6"/>
  <c r="R82" i="6" s="1"/>
  <c r="F5" i="21"/>
  <c r="G79" i="16"/>
  <c r="F79" i="16"/>
  <c r="F81" i="16" s="1"/>
  <c r="E8" i="21" s="1"/>
  <c r="S80" i="6"/>
  <c r="U29" i="17"/>
  <c r="Q14" i="21"/>
  <c r="S82" i="17"/>
  <c r="Q15" i="21" s="1"/>
  <c r="S28" i="6"/>
  <c r="I78" i="6"/>
  <c r="I80" i="6" s="1"/>
  <c r="P13" i="21"/>
  <c r="L79" i="16"/>
  <c r="J7" i="21"/>
  <c r="K81" i="16"/>
  <c r="J8" i="21" s="1"/>
  <c r="J78" i="6"/>
  <c r="J80" i="6" s="1"/>
  <c r="P14" i="21"/>
  <c r="J81" i="16"/>
  <c r="I8" i="21" s="1"/>
  <c r="P81" i="16"/>
  <c r="Q18" i="6"/>
  <c r="Q78" i="6" s="1"/>
  <c r="O19" i="21" s="1"/>
  <c r="S19" i="21" s="1"/>
  <c r="E21" i="21"/>
  <c r="F19" i="21"/>
  <c r="F14" i="21"/>
  <c r="E14" i="21"/>
  <c r="B14" i="21"/>
  <c r="B15" i="21"/>
  <c r="H14" i="21"/>
  <c r="J82" i="17"/>
  <c r="H15" i="21" s="1"/>
  <c r="C14" i="21"/>
  <c r="C15" i="21"/>
  <c r="D15" i="21"/>
  <c r="D14" i="21"/>
  <c r="I81" i="16"/>
  <c r="H8" i="21" s="1"/>
  <c r="J21" i="21"/>
  <c r="L82" i="6"/>
  <c r="J22" i="21" s="1"/>
  <c r="H79" i="16"/>
  <c r="G7" i="21" s="1"/>
  <c r="H82" i="6"/>
  <c r="F22" i="21" s="1"/>
  <c r="F21" i="21"/>
  <c r="N14" i="21"/>
  <c r="P82" i="17"/>
  <c r="N15" i="21" s="1"/>
  <c r="O13" i="21"/>
  <c r="O14" i="21"/>
  <c r="S82" i="6" l="1"/>
  <c r="Q22" i="21" s="1"/>
  <c r="S13" i="21"/>
  <c r="K7" i="21"/>
  <c r="L81" i="16"/>
  <c r="K8" i="21" s="1"/>
  <c r="G19" i="21"/>
  <c r="P22" i="21"/>
  <c r="P21" i="21"/>
  <c r="F7" i="21"/>
  <c r="G81" i="16"/>
  <c r="F8" i="21" s="1"/>
  <c r="E7" i="21"/>
  <c r="Q21" i="21"/>
  <c r="S29" i="6"/>
  <c r="S14" i="21"/>
  <c r="O8" i="21"/>
  <c r="S8" i="21" s="1"/>
  <c r="H19" i="21"/>
  <c r="K14" i="1"/>
  <c r="G14" i="1"/>
  <c r="R82" i="17"/>
  <c r="P15" i="21" s="1"/>
  <c r="S15" i="21" s="1"/>
  <c r="E7" i="4"/>
  <c r="E11" i="4" s="1"/>
  <c r="Q80" i="6"/>
  <c r="Q82" i="6" s="1"/>
  <c r="O22" i="21" s="1"/>
  <c r="H21" i="21"/>
  <c r="J82" i="6"/>
  <c r="H22" i="21" s="1"/>
  <c r="H81" i="16"/>
  <c r="G8" i="21" s="1"/>
  <c r="I82" i="6"/>
  <c r="G22" i="21" s="1"/>
  <c r="G21" i="21"/>
  <c r="E12" i="4" l="1"/>
  <c r="E14" i="4" s="1"/>
  <c r="S22" i="21"/>
  <c r="S30" i="6"/>
  <c r="U31" i="17"/>
  <c r="O21" i="21"/>
  <c r="S31" i="6" l="1"/>
  <c r="U32" i="17"/>
  <c r="S32" i="6" l="1"/>
  <c r="U33" i="17"/>
  <c r="S33" i="6" l="1"/>
  <c r="U34" i="17"/>
  <c r="P20" i="21"/>
  <c r="S20" i="21" s="1"/>
  <c r="S34" i="6" l="1"/>
  <c r="U35" i="17"/>
  <c r="S21" i="21"/>
  <c r="S35" i="6" l="1"/>
  <c r="U36" i="17"/>
  <c r="O14" i="1"/>
  <c r="U37" i="17" l="1"/>
  <c r="S36" i="6"/>
  <c r="U38" i="17" l="1"/>
  <c r="S37" i="6"/>
  <c r="S38" i="6" l="1"/>
  <c r="S39" i="6" l="1"/>
  <c r="S40" i="6"/>
  <c r="S41" i="6" l="1"/>
  <c r="S42" i="6"/>
  <c r="S43" i="6" l="1"/>
  <c r="S45" i="6" l="1"/>
  <c r="S44" i="6"/>
  <c r="S46" i="6"/>
  <c r="S47" i="6" l="1"/>
  <c r="T79" i="16"/>
  <c r="T81" i="16" s="1"/>
  <c r="S48" i="6" l="1"/>
  <c r="S49" i="6" l="1"/>
  <c r="S50" i="6" l="1"/>
  <c r="S51" i="6" l="1"/>
  <c r="S52" i="6"/>
  <c r="S53" i="6" l="1"/>
  <c r="S54" i="6" l="1"/>
  <c r="S55" i="6" l="1"/>
  <c r="S56" i="6" l="1"/>
  <c r="S57" i="6" l="1"/>
  <c r="S58" i="6" l="1"/>
  <c r="S59" i="6" l="1"/>
  <c r="S60" i="6" l="1"/>
  <c r="S61" i="6" l="1"/>
  <c r="S62" i="6" l="1"/>
  <c r="S63" i="6" l="1"/>
  <c r="S64" i="6" l="1"/>
  <c r="S65" i="6" l="1"/>
  <c r="S67" i="6" l="1"/>
  <c r="S66" i="6"/>
  <c r="S68" i="6" l="1"/>
  <c r="S6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Mlibo Qotoyi</author>
  </authors>
  <commentList>
    <comment ref="D9" authorId="0" shapeId="0" xr:uid="{12778397-6B74-40DB-B4D4-36F828D81655}">
      <text>
        <r>
          <rPr>
            <b/>
            <sz val="9"/>
            <color indexed="81"/>
            <rFont val="Tahoma"/>
            <family val="2"/>
          </rPr>
          <t>Mlibo Qotoyi:</t>
        </r>
        <r>
          <rPr>
            <sz val="9"/>
            <color indexed="81"/>
            <rFont val="Tahoma"/>
            <family val="2"/>
          </rPr>
          <t xml:space="preserve">
Once Annually</t>
        </r>
      </text>
    </comment>
  </commentList>
</comments>
</file>

<file path=xl/sharedStrings.xml><?xml version="1.0" encoding="utf-8"?>
<sst xmlns="http://schemas.openxmlformats.org/spreadsheetml/2006/main" count="337" uniqueCount="128">
  <si>
    <t>White/Wit</t>
  </si>
  <si>
    <t>Yellow/Geel</t>
  </si>
  <si>
    <t>Total/Totaal</t>
  </si>
  <si>
    <r>
      <t xml:space="preserve">Early deliveries (Mar &amp; Apr) (tons) </t>
    </r>
    <r>
      <rPr>
        <i/>
        <sz val="11"/>
        <rFont val="Arial"/>
        <family val="2"/>
      </rPr>
      <t>(Note 1)</t>
    </r>
  </si>
  <si>
    <r>
      <t xml:space="preserve">Vroeë lewerings (Mrt &amp; Apr) (tonne) </t>
    </r>
    <r>
      <rPr>
        <i/>
        <sz val="11"/>
        <rFont val="Arial"/>
        <family val="2"/>
      </rPr>
      <t>(Nota 1)</t>
    </r>
  </si>
  <si>
    <t>Deliveries (May-Feb) (tons) (Note 2)</t>
  </si>
  <si>
    <t>Lewerings (Mei-Febr) (tonne) (Nota 2)</t>
  </si>
  <si>
    <t>Total deliveries  (tons) (Note 3)</t>
  </si>
  <si>
    <t>Totale lewerings  (tonne) (Nota 3)</t>
  </si>
  <si>
    <t>NOK 6de produksieskatting (ton)</t>
  </si>
  <si>
    <t>Crop estimate MINUS farm consumption, storage, seed retention etc</t>
  </si>
  <si>
    <t>Deliveries as % of CEC estimate minus retensions (%)</t>
  </si>
  <si>
    <t>Lewerings as % van die NOK skatting minus terughoudings(%)</t>
  </si>
  <si>
    <t>Outstanding after adjustment (tons)</t>
  </si>
  <si>
    <t>Uitstaande op NOK na aanpassings (tonne)</t>
  </si>
  <si>
    <t>Remaining weeks for delivery (Note 5)</t>
  </si>
  <si>
    <t>Uitstaande weke vir lewering (Nota 5)</t>
  </si>
  <si>
    <t>Delivery tempo needed to obtain CEC estimate</t>
  </si>
  <si>
    <t>Lewerings tempo benodig</t>
  </si>
  <si>
    <t>Notas/Notes</t>
  </si>
  <si>
    <t>Nota 2:  Slegs lewerings vanaf Mei tot Feb word in ag geneem omdat 'n aanname vir Maart en April se vroeë lewerings reeds gemaak is</t>
  </si>
  <si>
    <t>Nota 3:  Totale lewerings tot datum in 52 weke periode (Let op: Periode geneem as Mar - Feb en nie volgens amptelike bemarkingsjaar, Mei - Apr)</t>
  </si>
  <si>
    <t>Nota 4:  Aanname:  Volgens NOK se opnamesyfer onder produsente einde van Nov elke jaar - sien ook Graan SA se vraag- en aanbodbalansstaat.</t>
  </si>
  <si>
    <t xml:space="preserve">Nota 5:  [52 weke minus (Aantal vroeë lewerings weke plus weke sedert Meimaand)] </t>
  </si>
  <si>
    <t>SAGIS - Mielies se weeklikse produsentelewerings</t>
  </si>
  <si>
    <t xml:space="preserve">Witmielies/White maize </t>
  </si>
  <si>
    <t xml:space="preserve">Geelmielies/Yellow maize </t>
  </si>
  <si>
    <t xml:space="preserve">Totaal mielies/Total maize </t>
  </si>
  <si>
    <t>Bemarkingseisoen week</t>
  </si>
  <si>
    <t>Week geëindig</t>
  </si>
  <si>
    <t>Prod lewerings</t>
  </si>
  <si>
    <t>Regstellings</t>
  </si>
  <si>
    <t>Periode totaal</t>
  </si>
  <si>
    <t>Prog Totaal</t>
  </si>
  <si>
    <t>Marketing season week</t>
  </si>
  <si>
    <t>Week ending</t>
  </si>
  <si>
    <t>Prod deliveries</t>
  </si>
  <si>
    <t>Adjustments</t>
  </si>
  <si>
    <t>Period Total</t>
  </si>
  <si>
    <t>Prog Total</t>
  </si>
  <si>
    <t>White maize - Weekly delivery comparison / Witmielies - Weeklikse lewerings vergelyking</t>
  </si>
  <si>
    <t>2008/09</t>
  </si>
  <si>
    <t>2009/10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</si>
  <si>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</si>
  <si>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</si>
  <si>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</si>
  <si>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</si>
  <si>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</si>
  <si>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</si>
  <si>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</si>
  <si>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</si>
  <si>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</si>
  <si>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</si>
  <si>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</si>
  <si>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2022/23*</t>
  </si>
  <si>
    <t>2023/24*</t>
  </si>
  <si>
    <t>5 Yr. AVG</t>
  </si>
  <si>
    <t>10 Mar 2023</t>
  </si>
  <si>
    <t>17 Mar 2023</t>
  </si>
  <si>
    <t>24 Mar 2023</t>
  </si>
  <si>
    <t>25 Mar 2023</t>
  </si>
  <si>
    <t>26 Mar 2023</t>
  </si>
  <si>
    <t>31 Mar 2023</t>
  </si>
  <si>
    <t>07 Apr 2023</t>
  </si>
  <si>
    <t>14 Apr 2023</t>
  </si>
  <si>
    <t>21 Apr 2023</t>
  </si>
  <si>
    <t>28 Apr 2023</t>
  </si>
  <si>
    <t>Totale vroee lewerings</t>
  </si>
  <si>
    <t>Early Deliveries</t>
  </si>
  <si>
    <t>NOK Finale skatting</t>
  </si>
  <si>
    <t>Farm consumption, storage, seed retention etc</t>
  </si>
  <si>
    <t>NOK - Farm use and seed retention</t>
  </si>
  <si>
    <t>Opsomming</t>
  </si>
  <si>
    <t>Vroeë lewering/Early deliveries (Mar &amp; Apr)</t>
  </si>
  <si>
    <t>Lewerings vanaf Mei/Deliveries from May</t>
  </si>
  <si>
    <t>Totale lewerings/Total deliveries</t>
  </si>
  <si>
    <t>SAGIS lewerings weeklies (1 Mrt - 28 Feb)</t>
  </si>
  <si>
    <t>% Gelewer van Oesskatting/% delivered crop estimate</t>
  </si>
  <si>
    <t>Footnote:</t>
  </si>
  <si>
    <t xml:space="preserve">Remember that the actual producer deliveries as compared with the CEC include early deliveries for February and March as well as data for week 1 - 44. </t>
  </si>
  <si>
    <t>Therefore the comparison in this summary table ends at week 44 whereafter it is assumed that the early deliveries for the next season continues from week 45</t>
  </si>
  <si>
    <t>Yellow maize - Weekly delivery comparison / Geelmielies - Weeklikse lewerings vergelyking</t>
  </si>
  <si>
    <t>2010/11</t>
  </si>
  <si>
    <t>5220000</t>
  </si>
  <si>
    <t>Total maize - Weekly delivery comparison / Totaal mielies - Weeklikse lewerings vergelyking</t>
  </si>
  <si>
    <t>11 Mar 2022</t>
  </si>
  <si>
    <t>18 Mar 2022</t>
  </si>
  <si>
    <t>25 Mar 2022</t>
  </si>
  <si>
    <t>01 Apr 2022</t>
  </si>
  <si>
    <t>8 Apr 2022</t>
  </si>
  <si>
    <t>15 Apr 2022</t>
  </si>
  <si>
    <t>22 Apr 2022</t>
  </si>
  <si>
    <t>29 Apr 2022</t>
  </si>
  <si>
    <t>Early deliveries</t>
  </si>
  <si>
    <t>%  Lewerings vanaf week 16-44 / Oesskatting</t>
  </si>
  <si>
    <t>Average</t>
  </si>
  <si>
    <t xml:space="preserve">Summary: Maize producer deliveries </t>
  </si>
  <si>
    <t>2022/23</t>
  </si>
  <si>
    <t>2023/24</t>
  </si>
  <si>
    <t>5 YA</t>
  </si>
  <si>
    <t>Vroeë lewering (Mar &amp; Apr)</t>
  </si>
  <si>
    <t>Lewerings vanaf Mei</t>
  </si>
  <si>
    <t>Totale lewerings</t>
  </si>
  <si>
    <t>% Gelewer van die finale Oes</t>
  </si>
  <si>
    <t>2018/19*</t>
  </si>
  <si>
    <t>2019/20*</t>
  </si>
  <si>
    <t>2020/21*</t>
  </si>
  <si>
    <t>2021/22*</t>
  </si>
  <si>
    <r>
      <rPr>
        <b/>
        <sz val="10"/>
        <rFont val="Arial"/>
        <family val="2"/>
      </rPr>
      <t>Take note:</t>
    </r>
    <r>
      <rPr>
        <sz val="10"/>
        <rFont val="Arial"/>
        <family val="2"/>
      </rPr>
      <t xml:space="preserve"> % Maize delivered is calculated as followes = Latest crop estimate figures </t>
    </r>
    <r>
      <rPr>
        <i/>
        <sz val="10"/>
        <rFont val="Arial"/>
        <family val="2"/>
      </rPr>
      <t xml:space="preserve">MINUS </t>
    </r>
    <r>
      <rPr>
        <sz val="10"/>
        <rFont val="Arial"/>
        <family val="2"/>
      </rPr>
      <t>farm consumption, storage, seed retention etc</t>
    </r>
  </si>
  <si>
    <t>15 Mar 2024</t>
  </si>
  <si>
    <t>22 Mar 2024</t>
  </si>
  <si>
    <t>29 Mar 2024</t>
  </si>
  <si>
    <t>05 Apr 2024</t>
  </si>
  <si>
    <t>12 Apr 2024</t>
  </si>
  <si>
    <t>19 Apr 2024</t>
  </si>
  <si>
    <t>26 Apr 2024</t>
  </si>
  <si>
    <t>2024/25*</t>
  </si>
  <si>
    <t>Mar 24</t>
  </si>
  <si>
    <t>Apr 24</t>
  </si>
  <si>
    <t>Jan &amp; Feb 2024</t>
  </si>
  <si>
    <t>2024/25</t>
  </si>
  <si>
    <t>2024/25*: It should be noted that early deliveries during the month of January &amp; February 2024 is included</t>
  </si>
  <si>
    <t>2024/25 bemarkingsjaar</t>
  </si>
  <si>
    <t>Produksieskatting MIN plaasverbruik, stoor, saad terughouings ens</t>
  </si>
  <si>
    <t>Nota 1:  Maart en April 2024 se lewerings word geneem as vroeë lewerings.  Ouseisoenlewerings is moontlik maar waarskynlik minimaal</t>
  </si>
  <si>
    <t>Aanpassing vir op-plaas verbruik en stoor (Terughoudings)</t>
  </si>
  <si>
    <t>Adjustment for on-farm consumption &amp; storage (tons) (Note: 4) (Retention)</t>
  </si>
  <si>
    <t>CEC 9de production estimate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</si>
</sst>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##\ ###\ ###"/>
    <numFmt numFmtId="168" formatCode="[$-409]d\-mmm\-yy;@"/>
    <numFmt numFmtId="169" formatCode="_-* #,##0_-;\-* #,##0_-;_-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b/>
      <sz val="10"/>
      <color theme="9" tint="-0.249977111117893"/>
      <name val="Arial"/>
      <family val="2"/>
    </font>
    <font>
      <b/>
      <sz val="10"/>
      <color theme="3"/>
      <name val="Cambria"/>
      <family val="2"/>
      <scheme val="major"/>
    </font>
    <font>
      <b/>
      <sz val="10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FF00"/>
      <name val="Arial"/>
      <family val="2"/>
    </font>
    <font>
      <sz val="9"/>
      <color rgb="FFFF0000"/>
      <name val="Arial"/>
      <family val="2"/>
    </font>
    <font>
      <b/>
      <sz val="10"/>
      <name val="Calibri"/>
      <family val="2"/>
      <scheme val="minor"/>
    </font>
    <font>
      <b/>
      <sz val="14"/>
      <color theme="3"/>
      <name val="Cambria"/>
      <family val="2"/>
      <scheme val="maj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rgb="FF002060"/>
      <name val="Cambria"/>
      <family val="2"/>
      <scheme val="major"/>
    </font>
    <font>
      <b/>
      <sz val="11"/>
      <color rgb="FF0000FF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3"/>
      <name val="Cambria"/>
      <family val="2"/>
      <scheme val="major"/>
    </font>
    <font>
      <sz val="11"/>
      <color theme="1"/>
      <name val="Calibri"/>
      <family val="2"/>
    </font>
    <font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theme="1"/>
      <name val="Arial"/>
      <family val="2"/>
    </font>
    <font>
      <b/>
      <sz val="18"/>
      <color rgb="FF3B6367"/>
      <name val="Cambria"/>
      <family val="2"/>
      <scheme val="major"/>
    </font>
    <font>
      <b/>
      <sz val="15"/>
      <color rgb="FF3B6367"/>
      <name val="Calibri"/>
      <family val="2"/>
      <scheme val="minor"/>
    </font>
    <font>
      <b/>
      <sz val="11"/>
      <color rgb="FF3B636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9344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double">
        <color theme="4"/>
      </bottom>
      <diagonal/>
    </border>
    <border>
      <left style="medium">
        <color indexed="64"/>
      </left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 style="medium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/>
      <bottom/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theme="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/>
      <diagonal/>
    </border>
    <border>
      <left/>
      <right/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2">
    <xf numFmtId="0" fontId="0" fillId="0" borderId="0"/>
    <xf numFmtId="0" fontId="25" fillId="2" borderId="0" applyNumberFormat="0" applyBorder="0" applyAlignment="0" applyProtection="0"/>
    <xf numFmtId="164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4" applyNumberFormat="0" applyFill="0" applyAlignment="0" applyProtection="0"/>
    <xf numFmtId="0" fontId="28" fillId="0" borderId="65" applyNumberFormat="0" applyFill="0" applyAlignment="0" applyProtection="0"/>
    <xf numFmtId="0" fontId="29" fillId="0" borderId="66" applyNumberFormat="0" applyFill="0" applyAlignment="0" applyProtection="0"/>
    <xf numFmtId="0" fontId="29" fillId="0" borderId="0" applyNumberFormat="0" applyFill="0" applyBorder="0" applyAlignment="0" applyProtection="0"/>
    <xf numFmtId="0" fontId="30" fillId="4" borderId="63" applyNumberFormat="0" applyAlignment="0" applyProtection="0"/>
    <xf numFmtId="0" fontId="11" fillId="0" borderId="0"/>
    <xf numFmtId="0" fontId="11" fillId="0" borderId="0"/>
    <xf numFmtId="0" fontId="21" fillId="0" borderId="0">
      <alignment vertical="top"/>
    </xf>
    <xf numFmtId="0" fontId="11" fillId="0" borderId="0"/>
    <xf numFmtId="0" fontId="31" fillId="0" borderId="0"/>
    <xf numFmtId="0" fontId="25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3" borderId="67" applyNumberFormat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68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31" fillId="0" borderId="0"/>
    <xf numFmtId="0" fontId="3" fillId="0" borderId="0"/>
    <xf numFmtId="0" fontId="61" fillId="0" borderId="0"/>
    <xf numFmtId="0" fontId="62" fillId="0" borderId="0"/>
  </cellStyleXfs>
  <cellXfs count="485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49" fontId="6" fillId="0" borderId="0" xfId="0" applyNumberFormat="1" applyFont="1"/>
    <xf numFmtId="165" fontId="6" fillId="0" borderId="0" xfId="2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5" fontId="6" fillId="0" borderId="0" xfId="2" applyNumberFormat="1" applyFont="1" applyBorder="1"/>
    <xf numFmtId="49" fontId="6" fillId="0" borderId="0" xfId="0" applyNumberFormat="1" applyFont="1" applyAlignment="1">
      <alignment horizontal="center"/>
    </xf>
    <xf numFmtId="165" fontId="6" fillId="0" borderId="0" xfId="13" applyNumberFormat="1" applyFont="1" applyBorder="1"/>
    <xf numFmtId="165" fontId="6" fillId="0" borderId="0" xfId="10" applyNumberFormat="1" applyFont="1" applyBorder="1"/>
    <xf numFmtId="165" fontId="6" fillId="0" borderId="0" xfId="2" applyNumberFormat="1" applyFont="1" applyBorder="1" applyAlignment="1">
      <alignment horizontal="right"/>
    </xf>
    <xf numFmtId="0" fontId="36" fillId="0" borderId="0" xfId="0" applyFont="1"/>
    <xf numFmtId="15" fontId="37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165" fontId="6" fillId="0" borderId="3" xfId="2" applyNumberFormat="1" applyFont="1" applyBorder="1"/>
    <xf numFmtId="0" fontId="6" fillId="0" borderId="1" xfId="0" applyFont="1" applyBorder="1" applyAlignment="1">
      <alignment horizontal="center"/>
    </xf>
    <xf numFmtId="165" fontId="6" fillId="0" borderId="3" xfId="13" applyNumberFormat="1" applyFont="1" applyBorder="1"/>
    <xf numFmtId="165" fontId="6" fillId="0" borderId="3" xfId="10" applyNumberFormat="1" applyFont="1" applyBorder="1"/>
    <xf numFmtId="165" fontId="6" fillId="0" borderId="3" xfId="16" applyNumberFormat="1" applyFont="1" applyBorder="1"/>
    <xf numFmtId="165" fontId="6" fillId="0" borderId="7" xfId="24" applyNumberFormat="1" applyFont="1" applyBorder="1"/>
    <xf numFmtId="165" fontId="6" fillId="0" borderId="3" xfId="2" applyNumberFormat="1" applyFont="1" applyBorder="1" applyAlignment="1">
      <alignment horizontal="right"/>
    </xf>
    <xf numFmtId="165" fontId="6" fillId="0" borderId="9" xfId="13" applyNumberFormat="1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5" fontId="6" fillId="0" borderId="4" xfId="10" applyNumberFormat="1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/>
    <xf numFmtId="0" fontId="13" fillId="0" borderId="12" xfId="0" applyFont="1" applyBorder="1"/>
    <xf numFmtId="0" fontId="29" fillId="0" borderId="66" xfId="21" applyAlignment="1">
      <alignment horizontal="center" vertical="center" wrapText="1"/>
    </xf>
    <xf numFmtId="0" fontId="14" fillId="0" borderId="13" xfId="0" applyFont="1" applyBorder="1" applyAlignment="1">
      <alignment horizontal="center"/>
    </xf>
    <xf numFmtId="165" fontId="15" fillId="0" borderId="13" xfId="2" applyNumberFormat="1" applyFont="1" applyBorder="1"/>
    <xf numFmtId="0" fontId="14" fillId="0" borderId="4" xfId="0" applyFont="1" applyBorder="1" applyAlignment="1">
      <alignment horizontal="center"/>
    </xf>
    <xf numFmtId="165" fontId="16" fillId="0" borderId="4" xfId="9" applyNumberFormat="1" applyFont="1" applyBorder="1"/>
    <xf numFmtId="0" fontId="14" fillId="0" borderId="7" xfId="0" applyFont="1" applyBorder="1" applyAlignment="1">
      <alignment horizontal="center"/>
    </xf>
    <xf numFmtId="165" fontId="16" fillId="0" borderId="13" xfId="9" applyNumberFormat="1" applyFont="1" applyBorder="1"/>
    <xf numFmtId="165" fontId="14" fillId="0" borderId="0" xfId="2" applyNumberFormat="1" applyFont="1"/>
    <xf numFmtId="165" fontId="15" fillId="0" borderId="0" xfId="2" applyNumberFormat="1" applyFont="1"/>
    <xf numFmtId="165" fontId="16" fillId="0" borderId="0" xfId="2" applyNumberFormat="1" applyFont="1"/>
    <xf numFmtId="165" fontId="6" fillId="0" borderId="15" xfId="10" applyNumberFormat="1" applyFont="1" applyBorder="1"/>
    <xf numFmtId="49" fontId="6" fillId="0" borderId="16" xfId="0" applyNumberFormat="1" applyFont="1" applyBorder="1"/>
    <xf numFmtId="165" fontId="6" fillId="0" borderId="17" xfId="24" applyNumberFormat="1" applyFont="1" applyBorder="1"/>
    <xf numFmtId="49" fontId="6" fillId="0" borderId="18" xfId="0" applyNumberFormat="1" applyFont="1" applyBorder="1"/>
    <xf numFmtId="49" fontId="6" fillId="0" borderId="13" xfId="0" applyNumberFormat="1" applyFont="1" applyBorder="1" applyAlignment="1">
      <alignment horizontal="center"/>
    </xf>
    <xf numFmtId="165" fontId="6" fillId="0" borderId="9" xfId="10" applyNumberFormat="1" applyFont="1" applyBorder="1"/>
    <xf numFmtId="0" fontId="0" fillId="0" borderId="0" xfId="0" applyAlignment="1">
      <alignment horizontal="left"/>
    </xf>
    <xf numFmtId="0" fontId="38" fillId="0" borderId="19" xfId="41" applyFont="1" applyBorder="1" applyAlignment="1">
      <alignment horizontal="left"/>
    </xf>
    <xf numFmtId="0" fontId="0" fillId="0" borderId="0" xfId="0" applyAlignment="1">
      <alignment horizontal="center"/>
    </xf>
    <xf numFmtId="0" fontId="38" fillId="0" borderId="20" xfId="41" applyFont="1" applyBorder="1" applyAlignment="1">
      <alignment horizontal="center"/>
    </xf>
    <xf numFmtId="0" fontId="38" fillId="0" borderId="21" xfId="41" applyFont="1" applyBorder="1" applyAlignment="1">
      <alignment horizontal="center"/>
    </xf>
    <xf numFmtId="165" fontId="11" fillId="0" borderId="21" xfId="24" applyNumberFormat="1" applyBorder="1" applyAlignment="1">
      <alignment horizontal="center"/>
    </xf>
    <xf numFmtId="165" fontId="11" fillId="0" borderId="16" xfId="24" applyNumberFormat="1" applyBorder="1" applyAlignment="1">
      <alignment horizontal="center"/>
    </xf>
    <xf numFmtId="165" fontId="11" fillId="0" borderId="23" xfId="24" applyNumberFormat="1" applyBorder="1" applyAlignment="1">
      <alignment horizontal="center"/>
    </xf>
    <xf numFmtId="165" fontId="11" fillId="0" borderId="18" xfId="24" applyNumberFormat="1" applyBorder="1" applyAlignment="1">
      <alignment horizontal="center"/>
    </xf>
    <xf numFmtId="0" fontId="39" fillId="0" borderId="24" xfId="42" applyFont="1" applyBorder="1" applyAlignment="1">
      <alignment horizontal="left"/>
    </xf>
    <xf numFmtId="165" fontId="11" fillId="0" borderId="26" xfId="24" applyNumberFormat="1" applyBorder="1" applyAlignment="1">
      <alignment horizontal="center"/>
    </xf>
    <xf numFmtId="165" fontId="11" fillId="0" borderId="25" xfId="24" applyNumberFormat="1" applyBorder="1" applyAlignment="1">
      <alignment horizontal="center"/>
    </xf>
    <xf numFmtId="0" fontId="40" fillId="3" borderId="70" xfId="36" applyFont="1" applyBorder="1" applyAlignment="1">
      <alignment horizontal="left"/>
    </xf>
    <xf numFmtId="166" fontId="40" fillId="3" borderId="23" xfId="36" applyNumberFormat="1" applyFont="1" applyBorder="1" applyAlignment="1">
      <alignment horizontal="center"/>
    </xf>
    <xf numFmtId="166" fontId="40" fillId="3" borderId="18" xfId="36" applyNumberFormat="1" applyFont="1" applyBorder="1" applyAlignment="1">
      <alignment horizontal="center"/>
    </xf>
    <xf numFmtId="165" fontId="6" fillId="0" borderId="15" xfId="13" applyNumberFormat="1" applyFont="1" applyBorder="1"/>
    <xf numFmtId="165" fontId="33" fillId="3" borderId="71" xfId="2" applyNumberFormat="1" applyFont="1" applyFill="1" applyBorder="1" applyAlignment="1">
      <alignment horizontal="center"/>
    </xf>
    <xf numFmtId="165" fontId="33" fillId="3" borderId="72" xfId="2" applyNumberFormat="1" applyFont="1" applyFill="1" applyBorder="1" applyAlignment="1">
      <alignment horizontal="center"/>
    </xf>
    <xf numFmtId="0" fontId="5" fillId="0" borderId="18" xfId="24" applyFont="1" applyBorder="1"/>
    <xf numFmtId="166" fontId="40" fillId="3" borderId="0" xfId="36" applyNumberFormat="1" applyFont="1" applyBorder="1" applyAlignment="1">
      <alignment horizontal="center"/>
    </xf>
    <xf numFmtId="0" fontId="38" fillId="0" borderId="1" xfId="41" applyFont="1" applyBorder="1" applyAlignment="1">
      <alignment horizontal="center"/>
    </xf>
    <xf numFmtId="0" fontId="38" fillId="0" borderId="29" xfId="41" applyFont="1" applyBorder="1" applyAlignment="1">
      <alignment horizontal="center"/>
    </xf>
    <xf numFmtId="0" fontId="40" fillId="3" borderId="73" xfId="36" applyFont="1" applyBorder="1" applyAlignment="1">
      <alignment horizontal="left"/>
    </xf>
    <xf numFmtId="166" fontId="40" fillId="3" borderId="29" xfId="36" applyNumberFormat="1" applyFont="1" applyBorder="1" applyAlignment="1">
      <alignment horizontal="center"/>
    </xf>
    <xf numFmtId="0" fontId="38" fillId="0" borderId="22" xfId="41" applyFont="1" applyBorder="1" applyAlignment="1">
      <alignment horizontal="left"/>
    </xf>
    <xf numFmtId="49" fontId="6" fillId="0" borderId="31" xfId="0" applyNumberFormat="1" applyFont="1" applyBorder="1" applyAlignment="1">
      <alignment horizontal="center"/>
    </xf>
    <xf numFmtId="165" fontId="5" fillId="0" borderId="0" xfId="10" applyNumberFormat="1" applyFont="1" applyBorder="1"/>
    <xf numFmtId="0" fontId="6" fillId="0" borderId="15" xfId="0" applyFont="1" applyBorder="1"/>
    <xf numFmtId="165" fontId="33" fillId="3" borderId="74" xfId="2" applyNumberFormat="1" applyFont="1" applyFill="1" applyBorder="1"/>
    <xf numFmtId="0" fontId="5" fillId="0" borderId="18" xfId="24" applyFont="1" applyBorder="1" applyAlignment="1">
      <alignment horizontal="center"/>
    </xf>
    <xf numFmtId="165" fontId="6" fillId="0" borderId="7" xfId="2" applyNumberFormat="1" applyFont="1" applyBorder="1" applyAlignment="1">
      <alignment horizontal="right"/>
    </xf>
    <xf numFmtId="0" fontId="5" fillId="0" borderId="0" xfId="24" applyFont="1"/>
    <xf numFmtId="0" fontId="5" fillId="0" borderId="5" xfId="24" applyFont="1" applyBorder="1"/>
    <xf numFmtId="0" fontId="5" fillId="0" borderId="32" xfId="24" applyFont="1" applyBorder="1"/>
    <xf numFmtId="0" fontId="6" fillId="0" borderId="22" xfId="0" applyFont="1" applyBorder="1"/>
    <xf numFmtId="165" fontId="33" fillId="3" borderId="7" xfId="2" applyNumberFormat="1" applyFont="1" applyFill="1" applyBorder="1" applyAlignment="1">
      <alignment horizontal="center"/>
    </xf>
    <xf numFmtId="0" fontId="41" fillId="0" borderId="0" xfId="24" applyFont="1"/>
    <xf numFmtId="165" fontId="33" fillId="3" borderId="33" xfId="2" applyNumberFormat="1" applyFont="1" applyFill="1" applyBorder="1" applyAlignment="1">
      <alignment horizontal="center"/>
    </xf>
    <xf numFmtId="165" fontId="33" fillId="5" borderId="34" xfId="2" applyNumberFormat="1" applyFont="1" applyFill="1" applyBorder="1" applyAlignment="1">
      <alignment horizontal="center"/>
    </xf>
    <xf numFmtId="9" fontId="42" fillId="6" borderId="0" xfId="37" applyFont="1" applyFill="1" applyAlignment="1">
      <alignment horizontal="center"/>
    </xf>
    <xf numFmtId="10" fontId="6" fillId="0" borderId="0" xfId="0" applyNumberFormat="1" applyFont="1"/>
    <xf numFmtId="49" fontId="6" fillId="0" borderId="3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17" xfId="0" applyFont="1" applyBorder="1"/>
    <xf numFmtId="0" fontId="6" fillId="0" borderId="30" xfId="0" applyFont="1" applyBorder="1"/>
    <xf numFmtId="165" fontId="33" fillId="3" borderId="7" xfId="7" applyNumberFormat="1" applyFont="1" applyFill="1" applyBorder="1" applyAlignment="1">
      <alignment horizontal="center"/>
    </xf>
    <xf numFmtId="165" fontId="33" fillId="3" borderId="33" xfId="7" applyNumberFormat="1" applyFont="1" applyFill="1" applyBorder="1" applyAlignment="1">
      <alignment horizontal="center"/>
    </xf>
    <xf numFmtId="165" fontId="33" fillId="5" borderId="34" xfId="7" applyNumberFormat="1" applyFont="1" applyFill="1" applyBorder="1" applyAlignment="1">
      <alignment horizontal="center"/>
    </xf>
    <xf numFmtId="0" fontId="6" fillId="0" borderId="16" xfId="0" applyFont="1" applyBorder="1"/>
    <xf numFmtId="0" fontId="6" fillId="0" borderId="18" xfId="0" applyFont="1" applyBorder="1"/>
    <xf numFmtId="14" fontId="14" fillId="0" borderId="0" xfId="0" applyNumberFormat="1" applyFont="1" applyAlignment="1">
      <alignment horizontal="center"/>
    </xf>
    <xf numFmtId="14" fontId="14" fillId="0" borderId="3" xfId="0" applyNumberFormat="1" applyFont="1" applyBorder="1" applyAlignment="1">
      <alignment horizontal="center"/>
    </xf>
    <xf numFmtId="3" fontId="14" fillId="0" borderId="0" xfId="0" applyNumberFormat="1" applyFont="1"/>
    <xf numFmtId="3" fontId="29" fillId="0" borderId="66" xfId="21" applyNumberFormat="1" applyAlignment="1">
      <alignment horizontal="center" vertical="center" wrapText="1"/>
    </xf>
    <xf numFmtId="1" fontId="14" fillId="0" borderId="0" xfId="0" applyNumberFormat="1" applyFont="1"/>
    <xf numFmtId="1" fontId="29" fillId="0" borderId="66" xfId="21" applyNumberFormat="1" applyAlignment="1">
      <alignment horizontal="center" vertical="center" wrapText="1"/>
    </xf>
    <xf numFmtId="1" fontId="30" fillId="4" borderId="13" xfId="23" applyNumberFormat="1" applyBorder="1"/>
    <xf numFmtId="1" fontId="6" fillId="0" borderId="0" xfId="0" applyNumberFormat="1" applyFont="1"/>
    <xf numFmtId="1" fontId="14" fillId="0" borderId="0" xfId="2" applyNumberFormat="1" applyFont="1"/>
    <xf numFmtId="165" fontId="33" fillId="3" borderId="3" xfId="9" applyNumberFormat="1" applyFont="1" applyFill="1" applyBorder="1"/>
    <xf numFmtId="165" fontId="33" fillId="3" borderId="76" xfId="2" applyNumberFormat="1" applyFont="1" applyFill="1" applyBorder="1"/>
    <xf numFmtId="165" fontId="33" fillId="3" borderId="77" xfId="2" applyNumberFormat="1" applyFont="1" applyFill="1" applyBorder="1"/>
    <xf numFmtId="165" fontId="33" fillId="3" borderId="3" xfId="2" applyNumberFormat="1" applyFont="1" applyFill="1" applyBorder="1"/>
    <xf numFmtId="9" fontId="0" fillId="0" borderId="0" xfId="37" applyFont="1"/>
    <xf numFmtId="0" fontId="35" fillId="0" borderId="78" xfId="42" applyBorder="1"/>
    <xf numFmtId="0" fontId="28" fillId="5" borderId="13" xfId="20" applyFill="1" applyBorder="1" applyAlignment="1">
      <alignment horizontal="center"/>
    </xf>
    <xf numFmtId="49" fontId="28" fillId="5" borderId="13" xfId="20" applyNumberFormat="1" applyFill="1" applyBorder="1" applyAlignment="1">
      <alignment horizontal="center"/>
    </xf>
    <xf numFmtId="0" fontId="35" fillId="0" borderId="1" xfId="42" applyFill="1" applyBorder="1" applyAlignment="1">
      <alignment horizontal="center"/>
    </xf>
    <xf numFmtId="0" fontId="28" fillId="5" borderId="38" xfId="20" applyFill="1" applyBorder="1" applyAlignment="1">
      <alignment horizontal="center"/>
    </xf>
    <xf numFmtId="0" fontId="28" fillId="5" borderId="39" xfId="20" applyFill="1" applyBorder="1" applyAlignment="1">
      <alignment horizontal="center"/>
    </xf>
    <xf numFmtId="0" fontId="35" fillId="0" borderId="0" xfId="42" applyFill="1" applyBorder="1" applyAlignment="1">
      <alignment horizontal="center"/>
    </xf>
    <xf numFmtId="165" fontId="6" fillId="0" borderId="3" xfId="14" applyNumberFormat="1" applyFont="1" applyBorder="1"/>
    <xf numFmtId="165" fontId="6" fillId="0" borderId="3" xfId="17" applyNumberFormat="1" applyFont="1" applyBorder="1"/>
    <xf numFmtId="165" fontId="6" fillId="0" borderId="3" xfId="11" applyNumberFormat="1" applyFont="1" applyBorder="1"/>
    <xf numFmtId="165" fontId="6" fillId="0" borderId="4" xfId="11" applyNumberFormat="1" applyFont="1" applyBorder="1"/>
    <xf numFmtId="49" fontId="30" fillId="4" borderId="13" xfId="23" applyNumberFormat="1" applyBorder="1" applyAlignment="1">
      <alignment horizontal="center"/>
    </xf>
    <xf numFmtId="165" fontId="6" fillId="0" borderId="15" xfId="11" applyNumberFormat="1" applyFont="1" applyBorder="1"/>
    <xf numFmtId="165" fontId="6" fillId="0" borderId="32" xfId="11" applyNumberFormat="1" applyFont="1" applyBorder="1"/>
    <xf numFmtId="0" fontId="28" fillId="5" borderId="8" xfId="20" applyFill="1" applyBorder="1" applyAlignment="1">
      <alignment horizontal="center"/>
    </xf>
    <xf numFmtId="0" fontId="28" fillId="5" borderId="33" xfId="20" applyFill="1" applyBorder="1" applyAlignment="1"/>
    <xf numFmtId="0" fontId="28" fillId="5" borderId="7" xfId="20" applyFill="1" applyBorder="1" applyAlignment="1">
      <alignment horizontal="center"/>
    </xf>
    <xf numFmtId="49" fontId="35" fillId="0" borderId="79" xfId="42" applyNumberFormat="1" applyBorder="1"/>
    <xf numFmtId="0" fontId="28" fillId="5" borderId="40" xfId="20" applyFill="1" applyBorder="1" applyAlignment="1">
      <alignment horizontal="center"/>
    </xf>
    <xf numFmtId="165" fontId="6" fillId="0" borderId="15" xfId="14" applyNumberFormat="1" applyFont="1" applyBorder="1"/>
    <xf numFmtId="0" fontId="28" fillId="5" borderId="11" xfId="20" applyFill="1" applyBorder="1" applyAlignment="1">
      <alignment horizontal="center"/>
    </xf>
    <xf numFmtId="49" fontId="28" fillId="5" borderId="4" xfId="20" applyNumberFormat="1" applyFill="1" applyBorder="1" applyAlignment="1">
      <alignment horizontal="center"/>
    </xf>
    <xf numFmtId="0" fontId="33" fillId="3" borderId="80" xfId="36" applyBorder="1"/>
    <xf numFmtId="49" fontId="33" fillId="3" borderId="71" xfId="36" applyNumberFormat="1" applyBorder="1"/>
    <xf numFmtId="165" fontId="33" fillId="3" borderId="71" xfId="36" applyNumberFormat="1" applyBorder="1"/>
    <xf numFmtId="165" fontId="5" fillId="0" borderId="0" xfId="9" applyNumberFormat="1" applyFont="1" applyBorder="1"/>
    <xf numFmtId="165" fontId="45" fillId="0" borderId="0" xfId="42" applyNumberFormat="1" applyFont="1" applyBorder="1"/>
    <xf numFmtId="165" fontId="6" fillId="7" borderId="7" xfId="23" applyNumberFormat="1" applyFont="1" applyFill="1" applyBorder="1" applyAlignment="1">
      <alignment horizontal="right"/>
    </xf>
    <xf numFmtId="165" fontId="43" fillId="7" borderId="3" xfId="23" applyNumberFormat="1" applyFont="1" applyFill="1" applyBorder="1"/>
    <xf numFmtId="165" fontId="6" fillId="7" borderId="15" xfId="23" applyNumberFormat="1" applyFont="1" applyFill="1" applyBorder="1"/>
    <xf numFmtId="0" fontId="28" fillId="5" borderId="2" xfId="20" applyFill="1" applyBorder="1" applyAlignment="1">
      <alignment horizontal="center"/>
    </xf>
    <xf numFmtId="165" fontId="6" fillId="7" borderId="3" xfId="23" applyNumberFormat="1" applyFont="1" applyFill="1" applyBorder="1"/>
    <xf numFmtId="0" fontId="28" fillId="5" borderId="34" xfId="20" applyFill="1" applyBorder="1" applyAlignment="1">
      <alignment horizontal="center"/>
    </xf>
    <xf numFmtId="165" fontId="6" fillId="7" borderId="0" xfId="23" applyNumberFormat="1" applyFont="1" applyFill="1" applyBorder="1"/>
    <xf numFmtId="49" fontId="33" fillId="3" borderId="36" xfId="36" applyNumberFormat="1" applyBorder="1"/>
    <xf numFmtId="165" fontId="33" fillId="3" borderId="41" xfId="9" applyNumberFormat="1" applyFont="1" applyFill="1" applyBorder="1" applyAlignment="1">
      <alignment horizontal="center"/>
    </xf>
    <xf numFmtId="165" fontId="33" fillId="3" borderId="41" xfId="36" applyNumberFormat="1" applyBorder="1"/>
    <xf numFmtId="49" fontId="33" fillId="5" borderId="39" xfId="36" applyNumberFormat="1" applyFill="1" applyBorder="1"/>
    <xf numFmtId="49" fontId="33" fillId="3" borderId="72" xfId="36" applyNumberFormat="1" applyBorder="1"/>
    <xf numFmtId="165" fontId="46" fillId="7" borderId="0" xfId="1" applyNumberFormat="1" applyFont="1" applyFill="1" applyBorder="1"/>
    <xf numFmtId="165" fontId="46" fillId="7" borderId="3" xfId="1" applyNumberFormat="1" applyFont="1" applyFill="1" applyBorder="1"/>
    <xf numFmtId="165" fontId="46" fillId="7" borderId="9" xfId="1" applyNumberFormat="1" applyFont="1" applyFill="1" applyBorder="1"/>
    <xf numFmtId="165" fontId="5" fillId="0" borderId="3" xfId="9" applyNumberFormat="1" applyFont="1" applyBorder="1"/>
    <xf numFmtId="0" fontId="28" fillId="5" borderId="5" xfId="20" applyFill="1" applyBorder="1" applyAlignment="1">
      <alignment horizontal="center"/>
    </xf>
    <xf numFmtId="165" fontId="47" fillId="0" borderId="4" xfId="42" applyNumberFormat="1" applyFont="1" applyBorder="1"/>
    <xf numFmtId="0" fontId="28" fillId="5" borderId="37" xfId="20" applyFill="1" applyBorder="1" applyAlignment="1">
      <alignment horizontal="center"/>
    </xf>
    <xf numFmtId="165" fontId="45" fillId="0" borderId="42" xfId="42" applyNumberFormat="1" applyFont="1" applyBorder="1"/>
    <xf numFmtId="0" fontId="5" fillId="0" borderId="42" xfId="25" applyFont="1" applyBorder="1"/>
    <xf numFmtId="0" fontId="5" fillId="0" borderId="30" xfId="25" applyFont="1" applyBorder="1" applyAlignment="1">
      <alignment horizontal="center"/>
    </xf>
    <xf numFmtId="165" fontId="35" fillId="0" borderId="81" xfId="42" applyNumberFormat="1" applyBorder="1"/>
    <xf numFmtId="166" fontId="33" fillId="3" borderId="75" xfId="36" applyNumberFormat="1" applyBorder="1" applyAlignment="1">
      <alignment horizontal="center"/>
    </xf>
    <xf numFmtId="0" fontId="5" fillId="0" borderId="30" xfId="25" applyFont="1" applyBorder="1"/>
    <xf numFmtId="0" fontId="35" fillId="0" borderId="4" xfId="42" applyFill="1" applyBorder="1" applyAlignment="1">
      <alignment horizontal="center"/>
    </xf>
    <xf numFmtId="165" fontId="35" fillId="0" borderId="82" xfId="42" applyNumberFormat="1" applyBorder="1"/>
    <xf numFmtId="165" fontId="6" fillId="0" borderId="0" xfId="9" applyNumberFormat="1" applyFont="1" applyBorder="1"/>
    <xf numFmtId="165" fontId="6" fillId="0" borderId="3" xfId="9" applyNumberFormat="1" applyFont="1" applyBorder="1"/>
    <xf numFmtId="0" fontId="28" fillId="5" borderId="43" xfId="20" applyFill="1" applyBorder="1" applyAlignment="1">
      <alignment horizontal="center"/>
    </xf>
    <xf numFmtId="0" fontId="28" fillId="5" borderId="18" xfId="20" applyFill="1" applyBorder="1" applyAlignment="1">
      <alignment horizontal="center"/>
    </xf>
    <xf numFmtId="165" fontId="45" fillId="0" borderId="4" xfId="42" applyNumberFormat="1" applyFont="1" applyBorder="1"/>
    <xf numFmtId="1" fontId="0" fillId="0" borderId="0" xfId="0" applyNumberFormat="1"/>
    <xf numFmtId="43" fontId="0" fillId="0" borderId="0" xfId="0" applyNumberFormat="1"/>
    <xf numFmtId="0" fontId="6" fillId="0" borderId="10" xfId="0" quotePrefix="1" applyFont="1" applyBorder="1" applyAlignment="1">
      <alignment horizontal="center"/>
    </xf>
    <xf numFmtId="0" fontId="35" fillId="0" borderId="11" xfId="42" applyFill="1" applyBorder="1" applyAlignment="1">
      <alignment horizontal="center"/>
    </xf>
    <xf numFmtId="0" fontId="33" fillId="3" borderId="31" xfId="36" applyBorder="1"/>
    <xf numFmtId="0" fontId="33" fillId="5" borderId="40" xfId="36" applyFill="1" applyBorder="1"/>
    <xf numFmtId="0" fontId="5" fillId="0" borderId="44" xfId="24" applyFont="1" applyBorder="1"/>
    <xf numFmtId="165" fontId="33" fillId="3" borderId="45" xfId="7" applyNumberFormat="1" applyFont="1" applyFill="1" applyBorder="1" applyAlignment="1">
      <alignment horizontal="center"/>
    </xf>
    <xf numFmtId="165" fontId="33" fillId="5" borderId="46" xfId="7" applyNumberFormat="1" applyFont="1" applyFill="1" applyBorder="1" applyAlignment="1">
      <alignment horizontal="center"/>
    </xf>
    <xf numFmtId="165" fontId="6" fillId="0" borderId="47" xfId="24" applyNumberFormat="1" applyFont="1" applyBorder="1"/>
    <xf numFmtId="0" fontId="26" fillId="0" borderId="20" xfId="18" applyBorder="1" applyAlignment="1">
      <alignment wrapText="1"/>
    </xf>
    <xf numFmtId="0" fontId="26" fillId="0" borderId="16" xfId="18" applyBorder="1" applyAlignment="1">
      <alignment wrapText="1"/>
    </xf>
    <xf numFmtId="0" fontId="28" fillId="5" borderId="48" xfId="20" applyFill="1" applyBorder="1" applyAlignment="1">
      <alignment horizontal="center"/>
    </xf>
    <xf numFmtId="0" fontId="28" fillId="5" borderId="17" xfId="20" applyFill="1" applyBorder="1" applyAlignment="1">
      <alignment horizontal="center"/>
    </xf>
    <xf numFmtId="165" fontId="33" fillId="3" borderId="6" xfId="36" applyNumberFormat="1" applyBorder="1"/>
    <xf numFmtId="165" fontId="5" fillId="7" borderId="3" xfId="23" applyNumberFormat="1" applyFont="1" applyFill="1" applyBorder="1"/>
    <xf numFmtId="0" fontId="28" fillId="5" borderId="4" xfId="20" applyFill="1" applyBorder="1" applyAlignment="1">
      <alignment horizontal="center"/>
    </xf>
    <xf numFmtId="165" fontId="6" fillId="7" borderId="4" xfId="23" applyNumberFormat="1" applyFont="1" applyFill="1" applyBorder="1"/>
    <xf numFmtId="165" fontId="6" fillId="7" borderId="7" xfId="23" applyNumberFormat="1" applyFont="1" applyFill="1" applyBorder="1"/>
    <xf numFmtId="165" fontId="33" fillId="3" borderId="7" xfId="8" applyNumberFormat="1" applyFont="1" applyFill="1" applyBorder="1" applyAlignment="1">
      <alignment horizontal="center"/>
    </xf>
    <xf numFmtId="0" fontId="28" fillId="5" borderId="3" xfId="20" applyFill="1" applyBorder="1" applyAlignment="1">
      <alignment horizontal="center"/>
    </xf>
    <xf numFmtId="166" fontId="33" fillId="3" borderId="83" xfId="36" applyNumberFormat="1" applyBorder="1" applyAlignment="1">
      <alignment horizontal="center"/>
    </xf>
    <xf numFmtId="165" fontId="35" fillId="0" borderId="69" xfId="42" applyNumberFormat="1" applyBorder="1"/>
    <xf numFmtId="165" fontId="33" fillId="3" borderId="7" xfId="36" applyNumberFormat="1" applyBorder="1"/>
    <xf numFmtId="165" fontId="33" fillId="3" borderId="33" xfId="8" applyNumberFormat="1" applyFont="1" applyFill="1" applyBorder="1" applyAlignment="1">
      <alignment horizontal="center"/>
    </xf>
    <xf numFmtId="49" fontId="30" fillId="4" borderId="3" xfId="23" applyNumberFormat="1" applyBorder="1" applyAlignment="1">
      <alignment horizontal="center"/>
    </xf>
    <xf numFmtId="49" fontId="33" fillId="3" borderId="74" xfId="36" applyNumberFormat="1" applyBorder="1"/>
    <xf numFmtId="0" fontId="28" fillId="5" borderId="32" xfId="20" applyFill="1" applyBorder="1" applyAlignment="1">
      <alignment horizontal="center"/>
    </xf>
    <xf numFmtId="0" fontId="28" fillId="5" borderId="42" xfId="20" applyFill="1" applyBorder="1" applyAlignment="1">
      <alignment horizontal="center"/>
    </xf>
    <xf numFmtId="49" fontId="26" fillId="0" borderId="1" xfId="18" applyNumberFormat="1" applyBorder="1" applyAlignment="1">
      <alignment wrapText="1"/>
    </xf>
    <xf numFmtId="49" fontId="26" fillId="0" borderId="0" xfId="18" applyNumberFormat="1" applyBorder="1" applyAlignment="1">
      <alignment wrapText="1"/>
    </xf>
    <xf numFmtId="49" fontId="26" fillId="0" borderId="22" xfId="18" applyNumberFormat="1" applyBorder="1" applyAlignment="1">
      <alignment wrapText="1"/>
    </xf>
    <xf numFmtId="49" fontId="26" fillId="0" borderId="18" xfId="18" applyNumberFormat="1" applyBorder="1" applyAlignment="1">
      <alignment wrapText="1"/>
    </xf>
    <xf numFmtId="165" fontId="48" fillId="7" borderId="9" xfId="23" applyNumberFormat="1" applyFont="1" applyFill="1" applyBorder="1"/>
    <xf numFmtId="165" fontId="44" fillId="3" borderId="33" xfId="2" applyNumberFormat="1" applyFont="1" applyFill="1" applyBorder="1" applyAlignment="1">
      <alignment horizontal="center"/>
    </xf>
    <xf numFmtId="0" fontId="49" fillId="0" borderId="17" xfId="0" applyFont="1" applyBorder="1"/>
    <xf numFmtId="165" fontId="6" fillId="7" borderId="32" xfId="23" applyNumberFormat="1" applyFont="1" applyFill="1" applyBorder="1"/>
    <xf numFmtId="0" fontId="28" fillId="5" borderId="33" xfId="20" applyFill="1" applyBorder="1" applyAlignment="1">
      <alignment horizontal="center"/>
    </xf>
    <xf numFmtId="165" fontId="33" fillId="3" borderId="32" xfId="2" applyNumberFormat="1" applyFont="1" applyFill="1" applyBorder="1"/>
    <xf numFmtId="0" fontId="42" fillId="0" borderId="0" xfId="0" applyFont="1"/>
    <xf numFmtId="166" fontId="50" fillId="3" borderId="29" xfId="36" applyNumberFormat="1" applyFont="1" applyBorder="1" applyAlignment="1">
      <alignment horizontal="center"/>
    </xf>
    <xf numFmtId="166" fontId="50" fillId="3" borderId="23" xfId="36" applyNumberFormat="1" applyFont="1" applyBorder="1" applyAlignment="1">
      <alignment horizontal="center"/>
    </xf>
    <xf numFmtId="0" fontId="51" fillId="0" borderId="0" xfId="41" applyFont="1" applyBorder="1" applyAlignment="1">
      <alignment horizontal="left"/>
    </xf>
    <xf numFmtId="0" fontId="28" fillId="5" borderId="49" xfId="20" applyFill="1" applyBorder="1" applyAlignment="1">
      <alignment horizontal="center"/>
    </xf>
    <xf numFmtId="165" fontId="6" fillId="0" borderId="45" xfId="24" applyNumberFormat="1" applyFont="1" applyBorder="1"/>
    <xf numFmtId="0" fontId="28" fillId="5" borderId="50" xfId="20" applyFill="1" applyBorder="1" applyAlignment="1">
      <alignment horizontal="center"/>
    </xf>
    <xf numFmtId="0" fontId="28" fillId="5" borderId="21" xfId="20" applyFill="1" applyBorder="1" applyAlignment="1">
      <alignment horizontal="center"/>
    </xf>
    <xf numFmtId="165" fontId="6" fillId="0" borderId="51" xfId="24" applyNumberFormat="1" applyFont="1" applyBorder="1"/>
    <xf numFmtId="165" fontId="6" fillId="0" borderId="21" xfId="24" applyNumberFormat="1" applyFont="1" applyBorder="1"/>
    <xf numFmtId="165" fontId="35" fillId="0" borderId="84" xfId="42" applyNumberFormat="1" applyBorder="1"/>
    <xf numFmtId="0" fontId="28" fillId="5" borderId="17" xfId="20" applyFill="1" applyBorder="1" applyAlignment="1"/>
    <xf numFmtId="49" fontId="6" fillId="0" borderId="17" xfId="0" applyNumberFormat="1" applyFont="1" applyBorder="1"/>
    <xf numFmtId="49" fontId="6" fillId="0" borderId="30" xfId="0" applyNumberFormat="1" applyFont="1" applyBorder="1"/>
    <xf numFmtId="49" fontId="35" fillId="0" borderId="69" xfId="42" applyNumberFormat="1" applyBorder="1"/>
    <xf numFmtId="49" fontId="33" fillId="3" borderId="85" xfId="36" applyNumberFormat="1" applyBorder="1"/>
    <xf numFmtId="0" fontId="28" fillId="5" borderId="51" xfId="20" applyFill="1" applyBorder="1" applyAlignment="1">
      <alignment horizontal="center"/>
    </xf>
    <xf numFmtId="0" fontId="52" fillId="5" borderId="51" xfId="20" applyFont="1" applyFill="1" applyBorder="1" applyAlignment="1">
      <alignment horizontal="center"/>
    </xf>
    <xf numFmtId="165" fontId="46" fillId="0" borderId="21" xfId="24" applyNumberFormat="1" applyFont="1" applyBorder="1"/>
    <xf numFmtId="166" fontId="35" fillId="3" borderId="86" xfId="36" applyNumberFormat="1" applyFont="1" applyBorder="1" applyAlignment="1">
      <alignment horizontal="center"/>
    </xf>
    <xf numFmtId="0" fontId="28" fillId="5" borderId="52" xfId="20" applyFill="1" applyBorder="1" applyAlignment="1">
      <alignment horizontal="center"/>
    </xf>
    <xf numFmtId="0" fontId="28" fillId="5" borderId="52" xfId="20" applyFill="1" applyBorder="1" applyAlignment="1"/>
    <xf numFmtId="49" fontId="6" fillId="0" borderId="2" xfId="0" applyNumberFormat="1" applyFont="1" applyBorder="1"/>
    <xf numFmtId="49" fontId="35" fillId="0" borderId="81" xfId="42" applyNumberFormat="1" applyBorder="1"/>
    <xf numFmtId="0" fontId="28" fillId="5" borderId="41" xfId="20" applyFill="1" applyBorder="1" applyAlignment="1">
      <alignment horizontal="center"/>
    </xf>
    <xf numFmtId="165" fontId="6" fillId="0" borderId="16" xfId="24" applyNumberFormat="1" applyFont="1" applyBorder="1"/>
    <xf numFmtId="165" fontId="35" fillId="0" borderId="79" xfId="42" applyNumberFormat="1" applyBorder="1"/>
    <xf numFmtId="165" fontId="35" fillId="3" borderId="87" xfId="2" applyNumberFormat="1" applyFont="1" applyFill="1" applyBorder="1"/>
    <xf numFmtId="165" fontId="35" fillId="3" borderId="88" xfId="2" applyNumberFormat="1" applyFont="1" applyFill="1" applyBorder="1" applyAlignment="1">
      <alignment horizontal="center"/>
    </xf>
    <xf numFmtId="165" fontId="35" fillId="5" borderId="89" xfId="2" applyNumberFormat="1" applyFont="1" applyFill="1" applyBorder="1" applyAlignment="1">
      <alignment horizontal="center"/>
    </xf>
    <xf numFmtId="0" fontId="41" fillId="0" borderId="90" xfId="24" applyFont="1" applyBorder="1"/>
    <xf numFmtId="0" fontId="52" fillId="5" borderId="91" xfId="20" applyFont="1" applyFill="1" applyBorder="1" applyAlignment="1">
      <alignment horizontal="center"/>
    </xf>
    <xf numFmtId="165" fontId="46" fillId="0" borderId="92" xfId="24" applyNumberFormat="1" applyFont="1" applyBorder="1"/>
    <xf numFmtId="165" fontId="30" fillId="4" borderId="13" xfId="2" applyNumberFormat="1" applyFont="1" applyFill="1" applyBorder="1"/>
    <xf numFmtId="49" fontId="6" fillId="0" borderId="3" xfId="23" applyNumberFormat="1" applyFont="1" applyFill="1" applyBorder="1" applyAlignment="1">
      <alignment horizontal="right"/>
    </xf>
    <xf numFmtId="49" fontId="35" fillId="0" borderId="0" xfId="42" applyNumberFormat="1" applyBorder="1"/>
    <xf numFmtId="165" fontId="53" fillId="0" borderId="29" xfId="42" applyNumberFormat="1" applyFont="1" applyBorder="1"/>
    <xf numFmtId="0" fontId="53" fillId="0" borderId="1" xfId="42" applyFont="1" applyBorder="1"/>
    <xf numFmtId="165" fontId="6" fillId="0" borderId="0" xfId="0" applyNumberFormat="1" applyFont="1"/>
    <xf numFmtId="167" fontId="54" fillId="0" borderId="13" xfId="0" applyNumberFormat="1" applyFont="1" applyBorder="1"/>
    <xf numFmtId="0" fontId="55" fillId="0" borderId="29" xfId="41" applyFont="1" applyBorder="1" applyAlignment="1">
      <alignment horizontal="center"/>
    </xf>
    <xf numFmtId="168" fontId="14" fillId="0" borderId="0" xfId="0" applyNumberFormat="1" applyFont="1"/>
    <xf numFmtId="168" fontId="13" fillId="0" borderId="53" xfId="0" applyNumberFormat="1" applyFont="1" applyBorder="1"/>
    <xf numFmtId="168" fontId="29" fillId="0" borderId="66" xfId="21" applyNumberFormat="1" applyAlignment="1">
      <alignment horizontal="center" vertical="center" wrapText="1"/>
    </xf>
    <xf numFmtId="168" fontId="14" fillId="0" borderId="4" xfId="0" applyNumberFormat="1" applyFont="1" applyBorder="1" applyAlignment="1">
      <alignment horizontal="center"/>
    </xf>
    <xf numFmtId="168" fontId="6" fillId="0" borderId="0" xfId="0" applyNumberFormat="1" applyFont="1"/>
    <xf numFmtId="165" fontId="5" fillId="7" borderId="15" xfId="23" applyNumberFormat="1" applyFont="1" applyFill="1" applyBorder="1"/>
    <xf numFmtId="165" fontId="45" fillId="0" borderId="5" xfId="42" applyNumberFormat="1" applyFont="1" applyBorder="1"/>
    <xf numFmtId="165" fontId="43" fillId="0" borderId="15" xfId="23" applyNumberFormat="1" applyFont="1" applyFill="1" applyBorder="1"/>
    <xf numFmtId="165" fontId="43" fillId="0" borderId="0" xfId="23" applyNumberFormat="1" applyFont="1" applyFill="1" applyBorder="1"/>
    <xf numFmtId="0" fontId="49" fillId="0" borderId="16" xfId="0" applyFont="1" applyBorder="1"/>
    <xf numFmtId="0" fontId="28" fillId="5" borderId="55" xfId="20" applyFill="1" applyBorder="1" applyAlignment="1">
      <alignment horizontal="center"/>
    </xf>
    <xf numFmtId="165" fontId="33" fillId="3" borderId="36" xfId="7" applyNumberFormat="1" applyFont="1" applyFill="1" applyBorder="1" applyAlignment="1">
      <alignment horizontal="center"/>
    </xf>
    <xf numFmtId="165" fontId="33" fillId="5" borderId="39" xfId="7" applyNumberFormat="1" applyFont="1" applyFill="1" applyBorder="1" applyAlignment="1">
      <alignment horizontal="center"/>
    </xf>
    <xf numFmtId="0" fontId="5" fillId="0" borderId="18" xfId="25" applyFont="1" applyBorder="1"/>
    <xf numFmtId="0" fontId="6" fillId="0" borderId="47" xfId="0" applyFont="1" applyBorder="1"/>
    <xf numFmtId="165" fontId="33" fillId="5" borderId="35" xfId="7" applyNumberFormat="1" applyFont="1" applyFill="1" applyBorder="1" applyAlignment="1">
      <alignment horizontal="center"/>
    </xf>
    <xf numFmtId="0" fontId="5" fillId="0" borderId="49" xfId="25" applyFont="1" applyBorder="1"/>
    <xf numFmtId="165" fontId="43" fillId="0" borderId="93" xfId="23" applyNumberFormat="1" applyFont="1" applyFill="1" applyBorder="1" applyAlignment="1">
      <alignment horizontal="right"/>
    </xf>
    <xf numFmtId="165" fontId="43" fillId="0" borderId="3" xfId="23" applyNumberFormat="1" applyFont="1" applyFill="1" applyBorder="1"/>
    <xf numFmtId="165" fontId="43" fillId="0" borderId="4" xfId="23" applyNumberFormat="1" applyFont="1" applyFill="1" applyBorder="1"/>
    <xf numFmtId="9" fontId="56" fillId="3" borderId="83" xfId="36" applyNumberFormat="1" applyFont="1" applyBorder="1" applyAlignment="1">
      <alignment horizontal="center"/>
    </xf>
    <xf numFmtId="165" fontId="5" fillId="7" borderId="51" xfId="23" applyNumberFormat="1" applyFont="1" applyFill="1" applyBorder="1"/>
    <xf numFmtId="165" fontId="5" fillId="0" borderId="29" xfId="9" applyNumberFormat="1" applyFont="1" applyBorder="1"/>
    <xf numFmtId="0" fontId="28" fillId="5" borderId="56" xfId="20" applyFill="1" applyBorder="1" applyAlignment="1">
      <alignment horizontal="center"/>
    </xf>
    <xf numFmtId="165" fontId="6" fillId="7" borderId="29" xfId="23" applyNumberFormat="1" applyFont="1" applyFill="1" applyBorder="1"/>
    <xf numFmtId="0" fontId="28" fillId="5" borderId="44" xfId="20" applyFill="1" applyBorder="1" applyAlignment="1">
      <alignment horizontal="center"/>
    </xf>
    <xf numFmtId="0" fontId="6" fillId="0" borderId="29" xfId="0" applyFont="1" applyBorder="1"/>
    <xf numFmtId="165" fontId="6" fillId="0" borderId="29" xfId="0" applyNumberFormat="1" applyFont="1" applyBorder="1"/>
    <xf numFmtId="165" fontId="5" fillId="0" borderId="15" xfId="9" applyNumberFormat="1" applyFont="1" applyBorder="1"/>
    <xf numFmtId="0" fontId="57" fillId="5" borderId="5" xfId="20" applyFont="1" applyFill="1" applyBorder="1" applyAlignment="1">
      <alignment horizontal="center"/>
    </xf>
    <xf numFmtId="0" fontId="28" fillId="5" borderId="0" xfId="20" applyFill="1" applyBorder="1" applyAlignment="1">
      <alignment horizontal="center"/>
    </xf>
    <xf numFmtId="15" fontId="30" fillId="4" borderId="13" xfId="23" applyNumberFormat="1" applyBorder="1" applyAlignment="1">
      <alignment horizontal="center"/>
    </xf>
    <xf numFmtId="9" fontId="53" fillId="0" borderId="1" xfId="37" applyFont="1" applyBorder="1"/>
    <xf numFmtId="9" fontId="53" fillId="0" borderId="0" xfId="37" applyFont="1" applyBorder="1"/>
    <xf numFmtId="9" fontId="53" fillId="0" borderId="54" xfId="37" applyFont="1" applyBorder="1"/>
    <xf numFmtId="9" fontId="6" fillId="0" borderId="0" xfId="37" applyFont="1"/>
    <xf numFmtId="9" fontId="33" fillId="3" borderId="83" xfId="37" applyFont="1" applyFill="1" applyBorder="1" applyAlignment="1">
      <alignment horizontal="center"/>
    </xf>
    <xf numFmtId="165" fontId="53" fillId="0" borderId="29" xfId="2" applyNumberFormat="1" applyFont="1" applyBorder="1"/>
    <xf numFmtId="43" fontId="6" fillId="0" borderId="0" xfId="0" applyNumberFormat="1" applyFont="1"/>
    <xf numFmtId="166" fontId="56" fillId="3" borderId="83" xfId="36" applyNumberFormat="1" applyFont="1" applyBorder="1" applyAlignment="1">
      <alignment horizontal="center"/>
    </xf>
    <xf numFmtId="166" fontId="33" fillId="3" borderId="83" xfId="37" applyNumberFormat="1" applyFont="1" applyFill="1" applyBorder="1" applyAlignment="1">
      <alignment horizontal="center"/>
    </xf>
    <xf numFmtId="0" fontId="28" fillId="5" borderId="57" xfId="20" quotePrefix="1" applyFill="1" applyBorder="1" applyAlignment="1">
      <alignment horizontal="center"/>
    </xf>
    <xf numFmtId="165" fontId="5" fillId="0" borderId="15" xfId="2" applyNumberFormat="1" applyFont="1" applyBorder="1"/>
    <xf numFmtId="165" fontId="58" fillId="0" borderId="32" xfId="2" applyNumberFormat="1" applyFont="1" applyBorder="1"/>
    <xf numFmtId="165" fontId="30" fillId="4" borderId="95" xfId="2" applyNumberFormat="1" applyFont="1" applyFill="1" applyBorder="1"/>
    <xf numFmtId="165" fontId="35" fillId="3" borderId="96" xfId="2" applyNumberFormat="1" applyFont="1" applyFill="1" applyBorder="1"/>
    <xf numFmtId="165" fontId="35" fillId="3" borderId="36" xfId="2" applyNumberFormat="1" applyFont="1" applyFill="1" applyBorder="1" applyAlignment="1">
      <alignment horizontal="center"/>
    </xf>
    <xf numFmtId="165" fontId="35" fillId="5" borderId="39" xfId="2" applyNumberFormat="1" applyFont="1" applyFill="1" applyBorder="1" applyAlignment="1">
      <alignment horizontal="center"/>
    </xf>
    <xf numFmtId="0" fontId="41" fillId="0" borderId="5" xfId="24" applyFont="1" applyBorder="1"/>
    <xf numFmtId="0" fontId="52" fillId="5" borderId="55" xfId="20" applyFont="1" applyFill="1" applyBorder="1" applyAlignment="1">
      <alignment horizontal="center"/>
    </xf>
    <xf numFmtId="165" fontId="46" fillId="0" borderId="16" xfId="24" applyNumberFormat="1" applyFont="1" applyBorder="1"/>
    <xf numFmtId="165" fontId="6" fillId="0" borderId="55" xfId="24" applyNumberFormat="1" applyFont="1" applyBorder="1"/>
    <xf numFmtId="165" fontId="53" fillId="0" borderId="1" xfId="42" applyNumberFormat="1" applyFont="1" applyBorder="1"/>
    <xf numFmtId="9" fontId="56" fillId="3" borderId="72" xfId="36" applyNumberFormat="1" applyFont="1" applyBorder="1" applyAlignment="1">
      <alignment horizontal="center"/>
    </xf>
    <xf numFmtId="165" fontId="30" fillId="4" borderId="98" xfId="23" applyNumberFormat="1" applyBorder="1"/>
    <xf numFmtId="165" fontId="35" fillId="3" borderId="58" xfId="2" applyNumberFormat="1" applyFont="1" applyFill="1" applyBorder="1"/>
    <xf numFmtId="165" fontId="35" fillId="5" borderId="58" xfId="2" applyNumberFormat="1" applyFont="1" applyFill="1" applyBorder="1" applyAlignment="1">
      <alignment horizontal="center"/>
    </xf>
    <xf numFmtId="0" fontId="41" fillId="0" borderId="56" xfId="24" applyFont="1" applyBorder="1"/>
    <xf numFmtId="166" fontId="49" fillId="0" borderId="17" xfId="0" applyNumberFormat="1" applyFont="1" applyBorder="1"/>
    <xf numFmtId="165" fontId="43" fillId="0" borderId="3" xfId="23" applyNumberFormat="1" applyFont="1" applyFill="1" applyBorder="1" applyAlignment="1">
      <alignment horizontal="right"/>
    </xf>
    <xf numFmtId="165" fontId="43" fillId="0" borderId="47" xfId="23" applyNumberFormat="1" applyFont="1" applyFill="1" applyBorder="1" applyAlignment="1">
      <alignment horizontal="right"/>
    </xf>
    <xf numFmtId="165" fontId="43" fillId="0" borderId="54" xfId="23" applyNumberFormat="1" applyFont="1" applyFill="1" applyBorder="1" applyAlignment="1">
      <alignment horizontal="right"/>
    </xf>
    <xf numFmtId="165" fontId="6" fillId="0" borderId="5" xfId="2" applyNumberFormat="1" applyFont="1" applyBorder="1"/>
    <xf numFmtId="165" fontId="6" fillId="0" borderId="4" xfId="2" applyNumberFormat="1" applyFont="1" applyBorder="1"/>
    <xf numFmtId="0" fontId="28" fillId="5" borderId="14" xfId="20" applyFill="1" applyBorder="1" applyAlignment="1">
      <alignment horizontal="center"/>
    </xf>
    <xf numFmtId="166" fontId="56" fillId="3" borderId="72" xfId="36" applyNumberFormat="1" applyFont="1" applyBorder="1" applyAlignment="1">
      <alignment horizontal="center"/>
    </xf>
    <xf numFmtId="165" fontId="30" fillId="4" borderId="97" xfId="2" applyNumberFormat="1" applyFont="1" applyFill="1" applyBorder="1"/>
    <xf numFmtId="165" fontId="35" fillId="3" borderId="51" xfId="2" applyNumberFormat="1" applyFont="1" applyFill="1" applyBorder="1" applyAlignment="1">
      <alignment horizontal="center"/>
    </xf>
    <xf numFmtId="165" fontId="6" fillId="0" borderId="23" xfId="24" applyNumberFormat="1" applyFont="1" applyBorder="1"/>
    <xf numFmtId="165" fontId="30" fillId="4" borderId="100" xfId="2" applyNumberFormat="1" applyFont="1" applyFill="1" applyBorder="1"/>
    <xf numFmtId="0" fontId="28" fillId="5" borderId="99" xfId="20" quotePrefix="1" applyFill="1" applyBorder="1" applyAlignment="1">
      <alignment horizontal="center"/>
    </xf>
    <xf numFmtId="165" fontId="6" fillId="0" borderId="101" xfId="2" applyNumberFormat="1" applyFont="1" applyBorder="1"/>
    <xf numFmtId="165" fontId="35" fillId="0" borderId="102" xfId="42" applyNumberFormat="1" applyBorder="1"/>
    <xf numFmtId="9" fontId="6" fillId="0" borderId="29" xfId="37" applyFont="1" applyBorder="1"/>
    <xf numFmtId="9" fontId="33" fillId="3" borderId="103" xfId="37" applyFont="1" applyFill="1" applyBorder="1" applyAlignment="1">
      <alignment horizontal="center"/>
    </xf>
    <xf numFmtId="0" fontId="28" fillId="5" borderId="99" xfId="20" applyFill="1" applyBorder="1" applyAlignment="1">
      <alignment horizontal="center"/>
    </xf>
    <xf numFmtId="165" fontId="5" fillId="0" borderId="2" xfId="10" applyNumberFormat="1" applyFont="1" applyBorder="1"/>
    <xf numFmtId="165" fontId="5" fillId="0" borderId="9" xfId="10" applyNumberFormat="1" applyFont="1" applyBorder="1"/>
    <xf numFmtId="165" fontId="5" fillId="0" borderId="3" xfId="10" applyNumberFormat="1" applyFont="1" applyBorder="1"/>
    <xf numFmtId="0" fontId="6" fillId="0" borderId="21" xfId="0" applyFont="1" applyBorder="1"/>
    <xf numFmtId="0" fontId="14" fillId="0" borderId="51" xfId="0" applyFont="1" applyBorder="1" applyAlignment="1">
      <alignment horizontal="right"/>
    </xf>
    <xf numFmtId="0" fontId="14" fillId="0" borderId="56" xfId="0" applyFont="1" applyBorder="1" applyAlignment="1">
      <alignment horizontal="right"/>
    </xf>
    <xf numFmtId="0" fontId="35" fillId="0" borderId="84" xfId="42" applyBorder="1" applyAlignment="1">
      <alignment horizontal="right"/>
    </xf>
    <xf numFmtId="0" fontId="44" fillId="3" borderId="29" xfId="36" applyFont="1" applyBorder="1" applyAlignment="1">
      <alignment horizontal="right"/>
    </xf>
    <xf numFmtId="0" fontId="14" fillId="0" borderId="29" xfId="0" applyFont="1" applyBorder="1" applyAlignment="1">
      <alignment horizontal="right"/>
    </xf>
    <xf numFmtId="0" fontId="14" fillId="0" borderId="51" xfId="0" applyFont="1" applyBorder="1"/>
    <xf numFmtId="0" fontId="14" fillId="0" borderId="56" xfId="0" applyFont="1" applyBorder="1"/>
    <xf numFmtId="0" fontId="35" fillId="0" borderId="84" xfId="42" applyBorder="1"/>
    <xf numFmtId="0" fontId="44" fillId="3" borderId="29" xfId="36" applyFont="1" applyBorder="1" applyAlignment="1">
      <alignment wrapText="1"/>
    </xf>
    <xf numFmtId="0" fontId="14" fillId="0" borderId="29" xfId="0" applyFont="1" applyBorder="1"/>
    <xf numFmtId="165" fontId="16" fillId="0" borderId="0" xfId="0" applyNumberFormat="1" applyFont="1"/>
    <xf numFmtId="166" fontId="0" fillId="0" borderId="0" xfId="0" applyNumberFormat="1"/>
    <xf numFmtId="3" fontId="14" fillId="0" borderId="0" xfId="2" applyNumberFormat="1" applyFont="1"/>
    <xf numFmtId="9" fontId="56" fillId="3" borderId="86" xfId="36" applyNumberFormat="1" applyFont="1" applyBorder="1" applyAlignment="1">
      <alignment horizontal="center"/>
    </xf>
    <xf numFmtId="165" fontId="30" fillId="4" borderId="0" xfId="2" applyNumberFormat="1" applyFont="1" applyFill="1" applyBorder="1"/>
    <xf numFmtId="0" fontId="30" fillId="4" borderId="0" xfId="23" applyBorder="1"/>
    <xf numFmtId="0" fontId="34" fillId="0" borderId="0" xfId="41" applyBorder="1" applyAlignment="1">
      <alignment horizontal="center"/>
    </xf>
    <xf numFmtId="165" fontId="30" fillId="4" borderId="29" xfId="2" applyNumberFormat="1" applyFont="1" applyFill="1" applyBorder="1"/>
    <xf numFmtId="168" fontId="14" fillId="0" borderId="13" xfId="0" applyNumberFormat="1" applyFont="1" applyBorder="1" applyAlignment="1">
      <alignment horizontal="center"/>
    </xf>
    <xf numFmtId="165" fontId="60" fillId="0" borderId="21" xfId="24" applyNumberFormat="1" applyFont="1" applyBorder="1"/>
    <xf numFmtId="165" fontId="6" fillId="0" borderId="20" xfId="25" applyNumberFormat="1" applyFont="1" applyBorder="1"/>
    <xf numFmtId="165" fontId="6" fillId="0" borderId="105" xfId="24" applyNumberFormat="1" applyFont="1" applyBorder="1"/>
    <xf numFmtId="165" fontId="46" fillId="0" borderId="105" xfId="24" applyNumberFormat="1" applyFont="1" applyBorder="1"/>
    <xf numFmtId="165" fontId="6" fillId="0" borderId="43" xfId="24" applyNumberFormat="1" applyFont="1" applyBorder="1"/>
    <xf numFmtId="165" fontId="30" fillId="4" borderId="101" xfId="23" applyNumberFormat="1" applyBorder="1"/>
    <xf numFmtId="0" fontId="28" fillId="5" borderId="55" xfId="20" quotePrefix="1" applyFill="1" applyBorder="1" applyAlignment="1">
      <alignment horizontal="center"/>
    </xf>
    <xf numFmtId="0" fontId="28" fillId="5" borderId="23" xfId="20" applyFill="1" applyBorder="1" applyAlignment="1">
      <alignment horizontal="center"/>
    </xf>
    <xf numFmtId="165" fontId="43" fillId="0" borderId="4" xfId="23" applyNumberFormat="1" applyFont="1" applyFill="1" applyBorder="1" applyAlignment="1">
      <alignment horizontal="right"/>
    </xf>
    <xf numFmtId="165" fontId="6" fillId="0" borderId="36" xfId="10" applyNumberFormat="1" applyFont="1" applyBorder="1"/>
    <xf numFmtId="0" fontId="4" fillId="0" borderId="0" xfId="0" applyFont="1"/>
    <xf numFmtId="165" fontId="3" fillId="0" borderId="51" xfId="24" applyNumberFormat="1" applyFont="1" applyBorder="1"/>
    <xf numFmtId="165" fontId="3" fillId="0" borderId="51" xfId="25" applyNumberFormat="1" applyFont="1" applyBorder="1"/>
    <xf numFmtId="165" fontId="3" fillId="7" borderId="29" xfId="23" applyNumberFormat="1" applyFont="1" applyFill="1" applyBorder="1"/>
    <xf numFmtId="165" fontId="3" fillId="0" borderId="23" xfId="24" applyNumberFormat="1" applyFont="1" applyBorder="1"/>
    <xf numFmtId="10" fontId="4" fillId="0" borderId="0" xfId="37" applyNumberFormat="1" applyFont="1"/>
    <xf numFmtId="0" fontId="4" fillId="0" borderId="0" xfId="0" applyFont="1" applyAlignment="1">
      <alignment horizontal="left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65" fontId="30" fillId="0" borderId="36" xfId="2" applyNumberFormat="1" applyFont="1" applyFill="1" applyBorder="1"/>
    <xf numFmtId="165" fontId="30" fillId="0" borderId="0" xfId="2" applyNumberFormat="1" applyFont="1" applyFill="1" applyBorder="1"/>
    <xf numFmtId="165" fontId="30" fillId="0" borderId="94" xfId="23" applyNumberFormat="1" applyFill="1" applyBorder="1"/>
    <xf numFmtId="165" fontId="30" fillId="0" borderId="9" xfId="2" applyNumberFormat="1" applyFont="1" applyFill="1" applyBorder="1"/>
    <xf numFmtId="165" fontId="6" fillId="0" borderId="42" xfId="2" applyNumberFormat="1" applyFont="1" applyBorder="1"/>
    <xf numFmtId="0" fontId="30" fillId="0" borderId="4" xfId="23" applyFill="1" applyBorder="1"/>
    <xf numFmtId="165" fontId="43" fillId="0" borderId="1" xfId="2" applyNumberFormat="1" applyFont="1" applyFill="1" applyBorder="1"/>
    <xf numFmtId="165" fontId="43" fillId="0" borderId="29" xfId="23" applyNumberFormat="1" applyFont="1" applyFill="1" applyBorder="1" applyAlignment="1">
      <alignment horizontal="right"/>
    </xf>
    <xf numFmtId="165" fontId="43" fillId="0" borderId="3" xfId="2" applyNumberFormat="1" applyFont="1" applyFill="1" applyBorder="1"/>
    <xf numFmtId="165" fontId="30" fillId="0" borderId="29" xfId="2" applyNumberFormat="1" applyFont="1" applyFill="1" applyBorder="1"/>
    <xf numFmtId="165" fontId="43" fillId="0" borderId="29" xfId="2" applyNumberFormat="1" applyFont="1" applyFill="1" applyBorder="1"/>
    <xf numFmtId="0" fontId="6" fillId="0" borderId="0" xfId="0" applyFont="1" applyAlignment="1">
      <alignment wrapText="1"/>
    </xf>
    <xf numFmtId="0" fontId="6" fillId="0" borderId="54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49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28" fillId="5" borderId="19" xfId="20" quotePrefix="1" applyFill="1" applyBorder="1" applyAlignment="1">
      <alignment horizontal="center"/>
    </xf>
    <xf numFmtId="0" fontId="39" fillId="0" borderId="1" xfId="42" applyFont="1" applyFill="1" applyBorder="1" applyAlignment="1">
      <alignment horizontal="center"/>
    </xf>
    <xf numFmtId="0" fontId="39" fillId="0" borderId="0" xfId="42" applyFont="1" applyFill="1" applyBorder="1" applyAlignment="1">
      <alignment horizontal="center"/>
    </xf>
    <xf numFmtId="165" fontId="39" fillId="0" borderId="0" xfId="42" applyNumberFormat="1" applyFont="1" applyBorder="1"/>
    <xf numFmtId="165" fontId="50" fillId="0" borderId="0" xfId="42" applyNumberFormat="1" applyFont="1" applyBorder="1"/>
    <xf numFmtId="165" fontId="50" fillId="0" borderId="32" xfId="2" applyNumberFormat="1" applyFont="1" applyBorder="1"/>
    <xf numFmtId="165" fontId="4" fillId="7" borderId="29" xfId="23" applyNumberFormat="1" applyFont="1" applyFill="1" applyBorder="1"/>
    <xf numFmtId="0" fontId="28" fillId="5" borderId="4" xfId="20" quotePrefix="1" applyFill="1" applyBorder="1" applyAlignment="1">
      <alignment horizontal="center"/>
    </xf>
    <xf numFmtId="165" fontId="6" fillId="0" borderId="20" xfId="10" applyNumberFormat="1" applyFont="1" applyBorder="1"/>
    <xf numFmtId="165" fontId="6" fillId="0" borderId="16" xfId="10" applyNumberFormat="1" applyFont="1" applyBorder="1"/>
    <xf numFmtId="165" fontId="6" fillId="0" borderId="61" xfId="10" applyNumberFormat="1" applyFont="1" applyBorder="1"/>
    <xf numFmtId="165" fontId="6" fillId="0" borderId="105" xfId="10" applyNumberFormat="1" applyFont="1" applyBorder="1"/>
    <xf numFmtId="165" fontId="43" fillId="0" borderId="17" xfId="23" applyNumberFormat="1" applyFont="1" applyFill="1" applyBorder="1" applyAlignment="1">
      <alignment horizontal="right"/>
    </xf>
    <xf numFmtId="165" fontId="5" fillId="0" borderId="1" xfId="10" applyNumberFormat="1" applyFont="1" applyBorder="1"/>
    <xf numFmtId="165" fontId="45" fillId="0" borderId="22" xfId="42" applyNumberFormat="1" applyFont="1" applyBorder="1"/>
    <xf numFmtId="165" fontId="45" fillId="0" borderId="18" xfId="42" applyNumberFormat="1" applyFont="1" applyBorder="1"/>
    <xf numFmtId="165" fontId="45" fillId="0" borderId="62" xfId="42" applyNumberFormat="1" applyFont="1" applyBorder="1"/>
    <xf numFmtId="165" fontId="45" fillId="0" borderId="43" xfId="42" applyNumberFormat="1" applyFont="1" applyBorder="1"/>
    <xf numFmtId="165" fontId="35" fillId="0" borderId="43" xfId="42" applyNumberFormat="1" applyBorder="1"/>
    <xf numFmtId="165" fontId="35" fillId="0" borderId="30" xfId="42" applyNumberFormat="1" applyBorder="1"/>
    <xf numFmtId="165" fontId="6" fillId="7" borderId="23" xfId="23" applyNumberFormat="1" applyFont="1" applyFill="1" applyBorder="1"/>
    <xf numFmtId="0" fontId="63" fillId="0" borderId="103" xfId="0" applyFont="1" applyBorder="1" applyAlignment="1">
      <alignment horizontal="right" vertical="center" wrapText="1"/>
    </xf>
    <xf numFmtId="0" fontId="63" fillId="0" borderId="103" xfId="0" applyFont="1" applyBorder="1" applyAlignment="1">
      <alignment horizontal="left" vertical="center"/>
    </xf>
    <xf numFmtId="165" fontId="11" fillId="0" borderId="99" xfId="24" applyNumberFormat="1" applyBorder="1" applyAlignment="1">
      <alignment horizontal="center"/>
    </xf>
    <xf numFmtId="165" fontId="35" fillId="8" borderId="58" xfId="23" applyNumberFormat="1" applyFont="1" applyFill="1" applyBorder="1" applyAlignment="1">
      <alignment horizontal="right" vertical="center" wrapText="1"/>
    </xf>
    <xf numFmtId="165" fontId="35" fillId="8" borderId="58" xfId="23" applyNumberFormat="1" applyFont="1" applyFill="1" applyBorder="1" applyAlignment="1">
      <alignment horizontal="left" vertical="center" wrapText="1"/>
    </xf>
    <xf numFmtId="0" fontId="2" fillId="8" borderId="97" xfId="23" applyFont="1" applyFill="1" applyBorder="1"/>
    <xf numFmtId="0" fontId="66" fillId="0" borderId="50" xfId="21" applyFont="1" applyBorder="1" applyAlignment="1">
      <alignment horizontal="center"/>
    </xf>
    <xf numFmtId="0" fontId="66" fillId="0" borderId="60" xfId="21" applyFont="1" applyBorder="1" applyAlignment="1">
      <alignment horizontal="center"/>
    </xf>
    <xf numFmtId="0" fontId="44" fillId="8" borderId="86" xfId="36" applyFont="1" applyFill="1" applyBorder="1" applyAlignment="1">
      <alignment horizontal="right"/>
    </xf>
    <xf numFmtId="0" fontId="44" fillId="8" borderId="86" xfId="36" applyFont="1" applyFill="1" applyBorder="1"/>
    <xf numFmtId="165" fontId="14" fillId="0" borderId="29" xfId="2" applyNumberFormat="1" applyFont="1" applyBorder="1" applyAlignment="1">
      <alignment horizontal="center"/>
    </xf>
    <xf numFmtId="165" fontId="14" fillId="0" borderId="0" xfId="2" applyNumberFormat="1" applyFont="1" applyBorder="1" applyAlignment="1">
      <alignment horizontal="center"/>
    </xf>
    <xf numFmtId="165" fontId="14" fillId="0" borderId="29" xfId="2" applyNumberFormat="1" applyFont="1" applyFill="1" applyBorder="1" applyAlignment="1">
      <alignment horizontal="center"/>
    </xf>
    <xf numFmtId="165" fontId="14" fillId="0" borderId="0" xfId="2" applyNumberFormat="1" applyFont="1" applyFill="1" applyBorder="1" applyAlignment="1">
      <alignment horizontal="center"/>
    </xf>
    <xf numFmtId="165" fontId="44" fillId="0" borderId="102" xfId="42" applyNumberFormat="1" applyFont="1" applyBorder="1" applyAlignment="1">
      <alignment horizontal="center"/>
    </xf>
    <xf numFmtId="165" fontId="44" fillId="0" borderId="68" xfId="42" applyNumberFormat="1" applyFont="1" applyAlignment="1">
      <alignment horizontal="center"/>
    </xf>
    <xf numFmtId="165" fontId="2" fillId="8" borderId="58" xfId="2" applyNumberFormat="1" applyFont="1" applyFill="1" applyBorder="1" applyAlignment="1">
      <alignment horizontal="center" vertical="center"/>
    </xf>
    <xf numFmtId="165" fontId="2" fillId="8" borderId="39" xfId="2" applyNumberFormat="1" applyFont="1" applyFill="1" applyBorder="1" applyAlignment="1">
      <alignment horizontal="center" vertical="center"/>
    </xf>
    <xf numFmtId="165" fontId="63" fillId="0" borderId="29" xfId="2" applyNumberFormat="1" applyFont="1" applyBorder="1" applyAlignment="1">
      <alignment horizontal="center" vertical="center"/>
    </xf>
    <xf numFmtId="165" fontId="63" fillId="0" borderId="0" xfId="2" applyNumberFormat="1" applyFont="1" applyBorder="1" applyAlignment="1">
      <alignment horizontal="center" vertical="center"/>
    </xf>
    <xf numFmtId="165" fontId="35" fillId="8" borderId="58" xfId="23" applyNumberFormat="1" applyFont="1" applyFill="1" applyBorder="1" applyAlignment="1">
      <alignment horizontal="center" vertical="center" wrapText="1"/>
    </xf>
    <xf numFmtId="165" fontId="35" fillId="8" borderId="39" xfId="23" applyNumberFormat="1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/>
    </xf>
    <xf numFmtId="169" fontId="44" fillId="8" borderId="86" xfId="2" applyNumberFormat="1" applyFont="1" applyFill="1" applyBorder="1" applyAlignment="1">
      <alignment horizontal="center"/>
    </xf>
    <xf numFmtId="169" fontId="44" fillId="8" borderId="104" xfId="2" applyNumberFormat="1" applyFont="1" applyFill="1" applyBorder="1" applyAlignment="1">
      <alignment horizontal="center"/>
    </xf>
    <xf numFmtId="165" fontId="0" fillId="0" borderId="99" xfId="24" applyNumberFormat="1" applyFont="1" applyBorder="1" applyAlignment="1">
      <alignment horizontal="center"/>
    </xf>
    <xf numFmtId="165" fontId="11" fillId="0" borderId="22" xfId="24" applyNumberFormat="1" applyBorder="1" applyAlignment="1">
      <alignment horizontal="center"/>
    </xf>
    <xf numFmtId="166" fontId="44" fillId="3" borderId="29" xfId="37" applyNumberFormat="1" applyFont="1" applyFill="1" applyBorder="1" applyAlignment="1">
      <alignment horizontal="center"/>
    </xf>
    <xf numFmtId="166" fontId="44" fillId="3" borderId="0" xfId="37" applyNumberFormat="1" applyFont="1" applyFill="1" applyBorder="1" applyAlignment="1">
      <alignment horizontal="center"/>
    </xf>
    <xf numFmtId="0" fontId="38" fillId="0" borderId="1" xfId="41" applyFont="1" applyBorder="1" applyAlignment="1">
      <alignment horizontal="left"/>
    </xf>
    <xf numFmtId="0" fontId="38" fillId="0" borderId="20" xfId="41" applyFont="1" applyBorder="1" applyAlignment="1">
      <alignment horizontal="left"/>
    </xf>
    <xf numFmtId="0" fontId="1" fillId="8" borderId="97" xfId="23" applyFont="1" applyFill="1" applyBorder="1" applyAlignment="1">
      <alignment horizontal="right"/>
    </xf>
    <xf numFmtId="0" fontId="26" fillId="0" borderId="22" xfId="18" applyFill="1" applyBorder="1" applyAlignment="1">
      <alignment horizontal="center" wrapText="1"/>
    </xf>
    <xf numFmtId="0" fontId="26" fillId="0" borderId="18" xfId="18" applyFill="1" applyBorder="1" applyAlignment="1">
      <alignment horizontal="center" wrapText="1"/>
    </xf>
    <xf numFmtId="0" fontId="26" fillId="0" borderId="30" xfId="18" applyFill="1" applyBorder="1" applyAlignment="1">
      <alignment horizontal="center" wrapText="1"/>
    </xf>
    <xf numFmtId="0" fontId="29" fillId="0" borderId="1" xfId="22" applyBorder="1" applyAlignment="1">
      <alignment horizontal="center"/>
    </xf>
    <xf numFmtId="0" fontId="29" fillId="0" borderId="0" xfId="22" applyBorder="1" applyAlignment="1">
      <alignment horizontal="center"/>
    </xf>
    <xf numFmtId="0" fontId="29" fillId="0" borderId="2" xfId="22" applyBorder="1" applyAlignment="1">
      <alignment horizontal="center"/>
    </xf>
    <xf numFmtId="0" fontId="64" fillId="0" borderId="20" xfId="41" applyFont="1" applyBorder="1" applyAlignment="1">
      <alignment horizontal="center"/>
    </xf>
    <xf numFmtId="0" fontId="64" fillId="0" borderId="16" xfId="41" applyFont="1" applyBorder="1" applyAlignment="1">
      <alignment horizontal="center"/>
    </xf>
    <xf numFmtId="0" fontId="64" fillId="0" borderId="17" xfId="41" applyFont="1" applyBorder="1" applyAlignment="1">
      <alignment horizontal="center"/>
    </xf>
    <xf numFmtId="0" fontId="65" fillId="0" borderId="22" xfId="19" applyFont="1" applyBorder="1" applyAlignment="1">
      <alignment horizontal="center" wrapText="1"/>
    </xf>
    <xf numFmtId="0" fontId="65" fillId="0" borderId="18" xfId="19" applyFont="1" applyBorder="1" applyAlignment="1">
      <alignment horizontal="center" wrapText="1"/>
    </xf>
    <xf numFmtId="0" fontId="65" fillId="0" borderId="30" xfId="19" applyFont="1" applyBorder="1" applyAlignment="1">
      <alignment horizontal="center" wrapText="1"/>
    </xf>
    <xf numFmtId="0" fontId="26" fillId="0" borderId="1" xfId="18" applyBorder="1" applyAlignment="1">
      <alignment horizontal="center" wrapText="1"/>
    </xf>
    <xf numFmtId="0" fontId="26" fillId="0" borderId="0" xfId="18" applyBorder="1" applyAlignment="1">
      <alignment horizontal="center" wrapText="1"/>
    </xf>
    <xf numFmtId="0" fontId="26" fillId="0" borderId="2" xfId="18" applyBorder="1" applyAlignment="1">
      <alignment horizontal="center" wrapText="1"/>
    </xf>
    <xf numFmtId="0" fontId="26" fillId="0" borderId="1" xfId="18" applyFill="1" applyBorder="1" applyAlignment="1">
      <alignment horizontal="center" wrapText="1"/>
    </xf>
    <xf numFmtId="0" fontId="26" fillId="0" borderId="0" xfId="18" applyFill="1" applyBorder="1" applyAlignment="1">
      <alignment horizontal="center" wrapText="1"/>
    </xf>
    <xf numFmtId="0" fontId="26" fillId="0" borderId="2" xfId="18" applyFill="1" applyBorder="1" applyAlignment="1">
      <alignment horizontal="center" wrapText="1"/>
    </xf>
    <xf numFmtId="0" fontId="29" fillId="0" borderId="64" xfId="19" applyFont="1" applyAlignment="1">
      <alignment horizontal="center"/>
    </xf>
    <xf numFmtId="0" fontId="59" fillId="0" borderId="64" xfId="41" applyFont="1" applyBorder="1" applyAlignment="1">
      <alignment horizontal="center"/>
    </xf>
    <xf numFmtId="0" fontId="34" fillId="0" borderId="19" xfId="41" applyBorder="1" applyAlignment="1">
      <alignment horizontal="center"/>
    </xf>
    <xf numFmtId="0" fontId="34" fillId="0" borderId="27" xfId="41" applyBorder="1" applyAlignment="1">
      <alignment horizontal="center"/>
    </xf>
    <xf numFmtId="0" fontId="34" fillId="0" borderId="28" xfId="41" applyBorder="1" applyAlignment="1">
      <alignment horizontal="center"/>
    </xf>
    <xf numFmtId="0" fontId="26" fillId="0" borderId="20" xfId="18" applyBorder="1" applyAlignment="1">
      <alignment horizontal="center" wrapText="1"/>
    </xf>
    <xf numFmtId="0" fontId="26" fillId="0" borderId="16" xfId="18" applyBorder="1" applyAlignment="1">
      <alignment horizontal="center" wrapText="1"/>
    </xf>
    <xf numFmtId="49" fontId="26" fillId="0" borderId="1" xfId="18" applyNumberFormat="1" applyBorder="1" applyAlignment="1">
      <alignment horizontal="center" wrapText="1"/>
    </xf>
    <xf numFmtId="49" fontId="26" fillId="0" borderId="0" xfId="18" applyNumberFormat="1" applyBorder="1" applyAlignment="1">
      <alignment horizontal="center" wrapText="1"/>
    </xf>
    <xf numFmtId="49" fontId="26" fillId="0" borderId="22" xfId="18" applyNumberFormat="1" applyBorder="1" applyAlignment="1">
      <alignment horizontal="center" wrapText="1"/>
    </xf>
    <xf numFmtId="49" fontId="26" fillId="0" borderId="18" xfId="18" applyNumberFormat="1" applyBorder="1" applyAlignment="1">
      <alignment horizontal="center" wrapText="1"/>
    </xf>
    <xf numFmtId="0" fontId="34" fillId="0" borderId="59" xfId="41" applyBorder="1" applyAlignment="1">
      <alignment horizontal="center"/>
    </xf>
    <xf numFmtId="0" fontId="34" fillId="0" borderId="60" xfId="41" applyBorder="1" applyAlignment="1">
      <alignment horizontal="center"/>
    </xf>
    <xf numFmtId="0" fontId="34" fillId="0" borderId="52" xfId="41" applyBorder="1" applyAlignment="1">
      <alignment horizontal="center"/>
    </xf>
    <xf numFmtId="49" fontId="26" fillId="0" borderId="1" xfId="18" applyNumberFormat="1" applyBorder="1" applyAlignment="1">
      <alignment horizontal="left" wrapText="1"/>
    </xf>
    <xf numFmtId="49" fontId="26" fillId="0" borderId="0" xfId="18" applyNumberFormat="1" applyBorder="1" applyAlignment="1">
      <alignment horizontal="left" wrapText="1"/>
    </xf>
    <xf numFmtId="49" fontId="26" fillId="0" borderId="22" xfId="18" applyNumberFormat="1" applyBorder="1" applyAlignment="1">
      <alignment horizontal="left" wrapText="1"/>
    </xf>
    <xf numFmtId="49" fontId="26" fillId="0" borderId="18" xfId="18" applyNumberFormat="1" applyBorder="1" applyAlignment="1">
      <alignment horizontal="left" wrapText="1"/>
    </xf>
    <xf numFmtId="0" fontId="34" fillId="0" borderId="22" xfId="41" applyBorder="1" applyAlignment="1">
      <alignment horizontal="center"/>
    </xf>
    <xf numFmtId="0" fontId="34" fillId="0" borderId="18" xfId="41" applyBorder="1" applyAlignment="1">
      <alignment horizontal="center"/>
    </xf>
  </cellXfs>
  <cellStyles count="52">
    <cellStyle name="20% - Accent2" xfId="1" builtinId="34"/>
    <cellStyle name="Comma" xfId="2" builtinId="3"/>
    <cellStyle name="Comma 12" xfId="3" xr:uid="{00000000-0005-0000-0000-000003000000}"/>
    <cellStyle name="Comma 12 2" xfId="4" xr:uid="{00000000-0005-0000-0000-000004000000}"/>
    <cellStyle name="Comma 13" xfId="5" xr:uid="{00000000-0005-0000-0000-000005000000}"/>
    <cellStyle name="Comma 13 2" xfId="6" xr:uid="{00000000-0005-0000-0000-000006000000}"/>
    <cellStyle name="Comma 14" xfId="7" xr:uid="{00000000-0005-0000-0000-000007000000}"/>
    <cellStyle name="Comma 14 2" xfId="8" xr:uid="{00000000-0005-0000-0000-000008000000}"/>
    <cellStyle name="Comma 2 2" xfId="9" xr:uid="{00000000-0005-0000-0000-000009000000}"/>
    <cellStyle name="Comma 3" xfId="10" xr:uid="{00000000-0005-0000-0000-00000A000000}"/>
    <cellStyle name="Comma 3 2" xfId="11" xr:uid="{00000000-0005-0000-0000-00000B000000}"/>
    <cellStyle name="Comma 4 2" xfId="12" xr:uid="{00000000-0005-0000-0000-00000C000000}"/>
    <cellStyle name="Comma 5" xfId="13" xr:uid="{00000000-0005-0000-0000-00000D000000}"/>
    <cellStyle name="Comma 5 2" xfId="14" xr:uid="{00000000-0005-0000-0000-00000E000000}"/>
    <cellStyle name="Comma 6 2" xfId="15" xr:uid="{00000000-0005-0000-0000-00000F000000}"/>
    <cellStyle name="Comma 7" xfId="16" xr:uid="{00000000-0005-0000-0000-000010000000}"/>
    <cellStyle name="Comma 7 2" xfId="17" xr:uid="{00000000-0005-0000-0000-000011000000}"/>
    <cellStyle name="Explanatory Text" xfId="18" builtinId="53"/>
    <cellStyle name="Heading 1" xfId="19" builtinId="16"/>
    <cellStyle name="Heading 2" xfId="20" builtinId="17"/>
    <cellStyle name="Heading 3" xfId="21" builtinId="18"/>
    <cellStyle name="Heading 4" xfId="22" builtinId="19"/>
    <cellStyle name="Input" xfId="23" builtinId="20"/>
    <cellStyle name="Normal" xfId="0" builtinId="0"/>
    <cellStyle name="Normal 10" xfId="43" xr:uid="{FFE76598-84ED-4910-8713-FE76470552B5}"/>
    <cellStyle name="Normal 11" xfId="44" xr:uid="{B9690F54-B9C7-419F-B0A1-3D1EB360CDF5}"/>
    <cellStyle name="Normal 12" xfId="45" xr:uid="{12C78D03-A74E-4C01-B9F0-22A27950809B}"/>
    <cellStyle name="Normal 13" xfId="49" xr:uid="{CF1AB5AA-2E0F-4E11-AE3C-391F02CF9010}"/>
    <cellStyle name="Normal 14" xfId="50" xr:uid="{DB875DDE-2A33-42B6-BADF-9436391D1E6E}"/>
    <cellStyle name="Normal 15" xfId="51" xr:uid="{F9FE5B8B-F097-438A-93E5-22A686A57C1A}"/>
    <cellStyle name="Normal 2" xfId="24" xr:uid="{00000000-0005-0000-0000-000019000000}"/>
    <cellStyle name="Normal 2 2" xfId="25" xr:uid="{00000000-0005-0000-0000-00001A000000}"/>
    <cellStyle name="Normal 2 2 2" xfId="47" xr:uid="{BCB7B410-9F87-494A-9376-48FDA632D60E}"/>
    <cellStyle name="Normal 2 3" xfId="26" xr:uid="{00000000-0005-0000-0000-00001B000000}"/>
    <cellStyle name="Normal 2 4" xfId="46" xr:uid="{F2413743-48FB-4C50-BD00-B7ECE357CACA}"/>
    <cellStyle name="Normal 3" xfId="27" xr:uid="{00000000-0005-0000-0000-00001C000000}"/>
    <cellStyle name="Normal 3 2" xfId="28" xr:uid="{00000000-0005-0000-0000-00001D000000}"/>
    <cellStyle name="Normal 4" xfId="29" xr:uid="{00000000-0005-0000-0000-00001E000000}"/>
    <cellStyle name="Normal 4 2" xfId="30" xr:uid="{00000000-0005-0000-0000-00001F000000}"/>
    <cellStyle name="Normal 5" xfId="31" xr:uid="{00000000-0005-0000-0000-000020000000}"/>
    <cellStyle name="Normal 5 2" xfId="32" xr:uid="{00000000-0005-0000-0000-000021000000}"/>
    <cellStyle name="Normal 6" xfId="33" xr:uid="{00000000-0005-0000-0000-000022000000}"/>
    <cellStyle name="Normal 7" xfId="34" xr:uid="{00000000-0005-0000-0000-000023000000}"/>
    <cellStyle name="Normal 8" xfId="35" xr:uid="{00000000-0005-0000-0000-000024000000}"/>
    <cellStyle name="Normal 9" xfId="48" xr:uid="{FECE2A38-BB48-4C63-9648-84B0193BD442}"/>
    <cellStyle name="Output" xfId="36" builtinId="21"/>
    <cellStyle name="Percent" xfId="37" builtinId="5"/>
    <cellStyle name="Percent 3" xfId="38" xr:uid="{00000000-0005-0000-0000-000027000000}"/>
    <cellStyle name="Percent 3 2" xfId="39" xr:uid="{00000000-0005-0000-0000-000028000000}"/>
    <cellStyle name="Percent 4" xfId="40" xr:uid="{00000000-0005-0000-0000-000029000000}"/>
    <cellStyle name="Title" xfId="41" builtinId="15"/>
    <cellStyle name="Total" xfId="42" builtinId="25"/>
  </cellStyles>
  <dxfs count="0"/>
  <tableStyles count="0" defaultTableStyle="TableStyleMedium9" defaultPivotStyle="PivotStyleLight16"/>
  <colors>
    <mruColors>
      <color rgb="FFAE9344"/>
      <color rgb="FF3B63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7.xml"/><Relationship Id="rId26" Type="http://schemas.openxmlformats.org/officeDocument/2006/relationships/customXml" Target="../customXml/item3.xml"/><Relationship Id="rId3" Type="http://schemas.openxmlformats.org/officeDocument/2006/relationships/chartsheet" Target="chart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1.xml"/><Relationship Id="rId25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customXml" Target="../customXml/item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chartsheet" Target="chartsheets/sheet10.xml"/><Relationship Id="rId19" Type="http://schemas.openxmlformats.org/officeDocument/2006/relationships/externalLink" Target="externalLinks/externalLink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White Maize: Weekly producer deliveries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4048585336524"/>
          <c:y val="9.8373200980209227E-2"/>
          <c:w val="0.87124134262952824"/>
          <c:h val="0.7445346384841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-White maize'!$S$16</c:f>
              <c:strCache>
                <c:ptCount val="1"/>
                <c:pt idx="0">
                  <c:v>2024/25*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numRef>
              <c:f>'Summary -White maize'!$B$18:$B$70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'Summary -White maize'!$S$18:$S$70</c:f>
              <c:numCache>
                <c:formatCode>_ * #\ ##0_ ;_ * \-#\ ##0_ ;_ * "-"??_ ;_ @_ </c:formatCode>
                <c:ptCount val="53"/>
                <c:pt idx="0">
                  <c:v>109240</c:v>
                </c:pt>
                <c:pt idx="1">
                  <c:v>292833</c:v>
                </c:pt>
                <c:pt idx="2">
                  <c:v>366322</c:v>
                </c:pt>
                <c:pt idx="3">
                  <c:v>471744</c:v>
                </c:pt>
                <c:pt idx="4">
                  <c:v>394391</c:v>
                </c:pt>
                <c:pt idx="5">
                  <c:v>392831</c:v>
                </c:pt>
                <c:pt idx="6">
                  <c:v>456054</c:v>
                </c:pt>
                <c:pt idx="7">
                  <c:v>399645</c:v>
                </c:pt>
                <c:pt idx="8">
                  <c:v>476993</c:v>
                </c:pt>
                <c:pt idx="9">
                  <c:v>365450</c:v>
                </c:pt>
                <c:pt idx="10">
                  <c:v>333150</c:v>
                </c:pt>
                <c:pt idx="11">
                  <c:v>255754</c:v>
                </c:pt>
                <c:pt idx="12">
                  <c:v>194969</c:v>
                </c:pt>
                <c:pt idx="13">
                  <c:v>94318</c:v>
                </c:pt>
                <c:pt idx="14">
                  <c:v>56790</c:v>
                </c:pt>
                <c:pt idx="15">
                  <c:v>52108</c:v>
                </c:pt>
                <c:pt idx="16">
                  <c:v>38328</c:v>
                </c:pt>
                <c:pt idx="17">
                  <c:v>45441</c:v>
                </c:pt>
                <c:pt idx="18">
                  <c:v>34049</c:v>
                </c:pt>
                <c:pt idx="19">
                  <c:v>33514</c:v>
                </c:pt>
                <c:pt idx="20">
                  <c:v>33731</c:v>
                </c:pt>
                <c:pt idx="21">
                  <c:v>38307</c:v>
                </c:pt>
                <c:pt idx="22">
                  <c:v>31989</c:v>
                </c:pt>
                <c:pt idx="23">
                  <c:v>37430</c:v>
                </c:pt>
                <c:pt idx="24">
                  <c:v>31344</c:v>
                </c:pt>
                <c:pt idx="25">
                  <c:v>23358</c:v>
                </c:pt>
                <c:pt idx="26">
                  <c:v>23268</c:v>
                </c:pt>
                <c:pt idx="27">
                  <c:v>26276</c:v>
                </c:pt>
                <c:pt idx="28">
                  <c:v>16716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3-4B61-9118-133B7FA5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8847"/>
        <c:axId val="1"/>
      </c:barChart>
      <c:lineChart>
        <c:grouping val="standard"/>
        <c:varyColors val="0"/>
        <c:ser>
          <c:idx val="1"/>
          <c:order val="1"/>
          <c:tx>
            <c:strRef>
              <c:f>'Summary -White maize'!$T$3</c:f>
              <c:strCache>
                <c:ptCount val="1"/>
                <c:pt idx="0">
                  <c:v>5 Yr. AVG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val>
            <c:numRef>
              <c:f>'Summary -White maize'!$T$17:$T$70</c:f>
              <c:numCache>
                <c:formatCode>_ * #\ ##0_ ;_ * \-#\ ##0_ ;_ * "-"??_ ;_ @_ </c:formatCode>
                <c:ptCount val="54"/>
                <c:pt idx="0">
                  <c:v>182546.4</c:v>
                </c:pt>
                <c:pt idx="1">
                  <c:v>81270.600000000006</c:v>
                </c:pt>
                <c:pt idx="2">
                  <c:v>167853.4</c:v>
                </c:pt>
                <c:pt idx="3">
                  <c:v>239537</c:v>
                </c:pt>
                <c:pt idx="4">
                  <c:v>423161.8</c:v>
                </c:pt>
                <c:pt idx="5">
                  <c:v>325480.59999999998</c:v>
                </c:pt>
                <c:pt idx="6">
                  <c:v>419453.8</c:v>
                </c:pt>
                <c:pt idx="7">
                  <c:v>517747.8</c:v>
                </c:pt>
                <c:pt idx="8">
                  <c:v>695440.6</c:v>
                </c:pt>
                <c:pt idx="9">
                  <c:v>550958.4</c:v>
                </c:pt>
                <c:pt idx="10">
                  <c:v>482432.2</c:v>
                </c:pt>
                <c:pt idx="11">
                  <c:v>524336.4</c:v>
                </c:pt>
                <c:pt idx="12">
                  <c:v>503841.2</c:v>
                </c:pt>
                <c:pt idx="13">
                  <c:v>510829.8</c:v>
                </c:pt>
                <c:pt idx="14">
                  <c:v>424921</c:v>
                </c:pt>
                <c:pt idx="15">
                  <c:v>306991.8</c:v>
                </c:pt>
                <c:pt idx="16">
                  <c:v>246121.2</c:v>
                </c:pt>
                <c:pt idx="17">
                  <c:v>223273.8</c:v>
                </c:pt>
                <c:pt idx="18">
                  <c:v>171025.6</c:v>
                </c:pt>
                <c:pt idx="19">
                  <c:v>50329</c:v>
                </c:pt>
                <c:pt idx="20">
                  <c:v>49370.2</c:v>
                </c:pt>
                <c:pt idx="21">
                  <c:v>51975.6</c:v>
                </c:pt>
                <c:pt idx="22">
                  <c:v>65863.8</c:v>
                </c:pt>
                <c:pt idx="23">
                  <c:v>22886.6</c:v>
                </c:pt>
                <c:pt idx="24">
                  <c:v>28086.400000000001</c:v>
                </c:pt>
                <c:pt idx="25">
                  <c:v>23325</c:v>
                </c:pt>
                <c:pt idx="26">
                  <c:v>30209.200000000001</c:v>
                </c:pt>
                <c:pt idx="27">
                  <c:v>30751.200000000001</c:v>
                </c:pt>
                <c:pt idx="28">
                  <c:v>16398.8</c:v>
                </c:pt>
                <c:pt idx="29">
                  <c:v>13403.6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3-4B61-9118-133B7FA5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8847"/>
        <c:axId val="1"/>
      </c:lineChart>
      <c:catAx>
        <c:axId val="2715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Marketing week</a:t>
                </a:r>
              </a:p>
            </c:rich>
          </c:tx>
          <c:layout>
            <c:manualLayout>
              <c:xMode val="edge"/>
              <c:yMode val="edge"/>
              <c:x val="0.47505208875322302"/>
              <c:y val="0.89246740292729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Tons</a:t>
                </a:r>
              </a:p>
            </c:rich>
          </c:tx>
          <c:layout>
            <c:manualLayout>
              <c:xMode val="edge"/>
              <c:yMode val="edge"/>
              <c:x val="1.6039074614440655E-2"/>
              <c:y val="0.42940939917188792"/>
            </c:manualLayout>
          </c:layout>
          <c:overlay val="0"/>
        </c:title>
        <c:numFmt formatCode="_ * #\ ##0_ ;_ * \-#\ ##0_ ;_ * &quot;-&quot;??_ ;_ @_ " sourceLinked="1"/>
        <c:majorTickMark val="out"/>
        <c:minorTickMark val="none"/>
        <c:tickLblPos val="nextTo"/>
        <c:spPr>
          <a:ln>
            <a:solidFill>
              <a:schemeClr val="bg2">
                <a:lumMod val="50000"/>
              </a:schemeClr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58847"/>
        <c:crosses val="autoZero"/>
        <c:crossBetween val="between"/>
        <c:minorUnit val="1000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1733831674124435"/>
          <c:y val="0.93568733859958331"/>
          <c:w val="0.69268693508627766"/>
          <c:h val="2.9003783102143799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Total YTD Maize deliveries for the 2024/25 season vs previous season's</a:t>
            </a:r>
          </a:p>
        </c:rich>
      </c:tx>
      <c:layout>
        <c:manualLayout>
          <c:xMode val="edge"/>
          <c:yMode val="edge"/>
          <c:x val="0.13124933613503589"/>
          <c:y val="1.22709070628176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7076449395846E-2"/>
          <c:y val="9.3520779362984752E-2"/>
          <c:w val="0.8650990184304882"/>
          <c:h val="0.66751365172076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-Total maize'!$B$79</c:f>
              <c:strCache>
                <c:ptCount val="1"/>
                <c:pt idx="0">
                  <c:v>Lewerings vanaf Mei/Deliveries from May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strRef>
              <c:f>'Summary -Total maize'!$H$77:$U$77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-Total maize'!$H$79:$U$79</c:f>
              <c:numCache>
                <c:formatCode>_ * #\ ##0_ ;_ * \-#\ ##0_ ;_ * "-"??_ ;_ @_ </c:formatCode>
                <c:ptCount val="14"/>
                <c:pt idx="0">
                  <c:v>10560697</c:v>
                </c:pt>
                <c:pt idx="1">
                  <c:v>10111706</c:v>
                </c:pt>
                <c:pt idx="2">
                  <c:v>12777922</c:v>
                </c:pt>
                <c:pt idx="3">
                  <c:v>8573837</c:v>
                </c:pt>
                <c:pt idx="4">
                  <c:v>6295380</c:v>
                </c:pt>
                <c:pt idx="5">
                  <c:v>14972363</c:v>
                </c:pt>
                <c:pt idx="6">
                  <c:v>11417329</c:v>
                </c:pt>
                <c:pt idx="7">
                  <c:v>10165134</c:v>
                </c:pt>
                <c:pt idx="8">
                  <c:v>13908696</c:v>
                </c:pt>
                <c:pt idx="9">
                  <c:v>14292567</c:v>
                </c:pt>
                <c:pt idx="10">
                  <c:v>13916971</c:v>
                </c:pt>
                <c:pt idx="11">
                  <c:v>14449445</c:v>
                </c:pt>
                <c:pt idx="12">
                  <c:v>10318504</c:v>
                </c:pt>
                <c:pt idx="13">
                  <c:v>12638378.000000004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E-44E2-809B-58C8F8C45F62}"/>
            </c:ext>
          </c:extLst>
        </c:ser>
        <c:ser>
          <c:idx val="1"/>
          <c:order val="1"/>
          <c:tx>
            <c:strRef>
              <c:f>'Summary -Total maize'!$B$80</c:f>
              <c:strCache>
                <c:ptCount val="1"/>
                <c:pt idx="0">
                  <c:v>Totale lewerings/Total deliveries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'Summary -Total maize'!$H$77:$U$77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-Total maize'!$H$80:$U$80</c:f>
              <c:numCache>
                <c:formatCode>_ * #\ ##0_ ;_ * \-#\ ##0_ ;_ * "-"??_ ;_ @_ </c:formatCode>
                <c:ptCount val="14"/>
                <c:pt idx="0">
                  <c:v>11314140</c:v>
                </c:pt>
                <c:pt idx="1">
                  <c:v>10537740</c:v>
                </c:pt>
                <c:pt idx="2">
                  <c:v>13256706</c:v>
                </c:pt>
                <c:pt idx="3">
                  <c:v>9115793</c:v>
                </c:pt>
                <c:pt idx="4">
                  <c:v>7116388</c:v>
                </c:pt>
                <c:pt idx="5">
                  <c:v>15776556</c:v>
                </c:pt>
                <c:pt idx="6">
                  <c:v>11657246</c:v>
                </c:pt>
                <c:pt idx="7">
                  <c:v>10432077</c:v>
                </c:pt>
                <c:pt idx="8">
                  <c:v>14256428</c:v>
                </c:pt>
                <c:pt idx="9">
                  <c:v>15249874</c:v>
                </c:pt>
                <c:pt idx="10">
                  <c:v>14331019</c:v>
                </c:pt>
                <c:pt idx="11">
                  <c:v>15152944</c:v>
                </c:pt>
                <c:pt idx="12">
                  <c:v>11426162</c:v>
                </c:pt>
                <c:pt idx="13">
                  <c:v>13126619.000000004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E-44E2-809B-58C8F8C4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54271"/>
        <c:axId val="1"/>
      </c:barChart>
      <c:lineChart>
        <c:grouping val="standard"/>
        <c:varyColors val="0"/>
        <c:ser>
          <c:idx val="2"/>
          <c:order val="2"/>
          <c:tx>
            <c:strRef>
              <c:f>'Summary -Total maize'!$B$82</c:f>
              <c:strCache>
                <c:ptCount val="1"/>
                <c:pt idx="0">
                  <c:v>% Gelewer van Oesskatting/% delivered crop estimate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0070C0"/>
              </a:solidFill>
              <a:ln w="9525">
                <a:solidFill>
                  <a:srgbClr val="0070C0">
                    <a:alpha val="96000"/>
                  </a:srgbClr>
                </a:solidFill>
              </a:ln>
              <a:effectLst/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-Total maize'!$H$77:$U$77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-Total maize'!$H$82:$U$82</c:f>
              <c:numCache>
                <c:formatCode>0%</c:formatCode>
                <c:ptCount val="14"/>
                <c:pt idx="0">
                  <c:v>0.96808557243490445</c:v>
                </c:pt>
                <c:pt idx="1">
                  <c:v>0.92820715684929933</c:v>
                </c:pt>
                <c:pt idx="2">
                  <c:v>0.96550393584314576</c:v>
                </c:pt>
                <c:pt idx="3" formatCode="0.0%">
                  <c:v>0.96133106669464807</c:v>
                </c:pt>
                <c:pt idx="4" formatCode="0.0%">
                  <c:v>0.95511935388275915</c:v>
                </c:pt>
                <c:pt idx="5" formatCode="0.0%">
                  <c:v>0.97152263070386102</c:v>
                </c:pt>
                <c:pt idx="6" formatCode="0.0%">
                  <c:v>0.97468612040133784</c:v>
                </c:pt>
                <c:pt idx="7" formatCode="0.0%">
                  <c:v>0.96907357176033437</c:v>
                </c:pt>
                <c:pt idx="8">
                  <c:v>0.96569880666350105</c:v>
                </c:pt>
                <c:pt idx="9">
                  <c:v>0.97188668663565103</c:v>
                </c:pt>
                <c:pt idx="10">
                  <c:v>0.96161974099174663</c:v>
                </c:pt>
                <c:pt idx="11">
                  <c:v>0.95994475846875793</c:v>
                </c:pt>
                <c:pt idx="12" formatCode="0.0%">
                  <c:v>0.92865048500290559</c:v>
                </c:pt>
                <c:pt idx="13">
                  <c:v>0.91274928802167987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E-44E2-809B-58C8F8C4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715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Million 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54271"/>
        <c:crosses val="autoZero"/>
        <c:crossBetween val="between"/>
        <c:dispUnits>
          <c:builtInUnit val="millions"/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ln w="9525">
            <a:noFill/>
          </a:ln>
        </c:sp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b"/>
      <c:layout>
        <c:manualLayout>
          <c:xMode val="edge"/>
          <c:yMode val="edge"/>
          <c:x val="1.9245325866995599E-3"/>
          <c:y val="0.91368678915135604"/>
          <c:w val="0.99761781192392363"/>
          <c:h val="7.41919987274318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8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Total YTD Maize deliveries for the 2024/25 season vs previous season's</a:t>
            </a:r>
          </a:p>
        </c:rich>
      </c:tx>
      <c:layout>
        <c:manualLayout>
          <c:xMode val="edge"/>
          <c:yMode val="edge"/>
          <c:x val="0.20397663195326396"/>
          <c:y val="1.2270874099643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7076449395846E-2"/>
          <c:y val="9.3520779362984752E-2"/>
          <c:w val="0.8650990184304882"/>
          <c:h val="0.66751365172076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-Total maize'!$B$79</c:f>
              <c:strCache>
                <c:ptCount val="1"/>
                <c:pt idx="0">
                  <c:v>Lewerings vanaf Mei/Deliveries from May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strRef>
              <c:f>'Summary -Total maize'!$G$3:$U$6</c:f>
              <c:strCache>
                <c:ptCount val="15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  <c:pt idx="8">
                  <c:v>2019/20</c:v>
                </c:pt>
                <c:pt idx="9">
                  <c:v>2020/21</c:v>
                </c:pt>
                <c:pt idx="10">
                  <c:v>2021/22</c:v>
                </c:pt>
                <c:pt idx="11">
                  <c:v>2022/23</c:v>
                </c:pt>
                <c:pt idx="12">
                  <c:v>2023/24</c:v>
                </c:pt>
                <c:pt idx="13">
                  <c:v>2024/25*</c:v>
                </c:pt>
                <c:pt idx="14">
                  <c:v>5 Yr. AVG</c:v>
                </c:pt>
              </c:strCache>
            </c:strRef>
          </c:cat>
          <c:val>
            <c:numRef>
              <c:f>'Summary -Total maize'!$G$79:$U$79</c:f>
              <c:numCache>
                <c:formatCode>_ * #\ ##0_ ;_ * \-#\ ##0_ ;_ * "-"??_ ;_ @_ </c:formatCode>
                <c:ptCount val="15"/>
                <c:pt idx="0">
                  <c:v>9453000</c:v>
                </c:pt>
                <c:pt idx="1">
                  <c:v>10560697</c:v>
                </c:pt>
                <c:pt idx="2">
                  <c:v>10111706</c:v>
                </c:pt>
                <c:pt idx="3">
                  <c:v>12777922</c:v>
                </c:pt>
                <c:pt idx="4">
                  <c:v>8573837</c:v>
                </c:pt>
                <c:pt idx="5">
                  <c:v>6295380</c:v>
                </c:pt>
                <c:pt idx="6">
                  <c:v>14972363</c:v>
                </c:pt>
                <c:pt idx="7">
                  <c:v>11417329</c:v>
                </c:pt>
                <c:pt idx="8">
                  <c:v>10165134</c:v>
                </c:pt>
                <c:pt idx="9">
                  <c:v>13908696</c:v>
                </c:pt>
                <c:pt idx="10">
                  <c:v>14292567</c:v>
                </c:pt>
                <c:pt idx="11">
                  <c:v>13916971</c:v>
                </c:pt>
                <c:pt idx="12">
                  <c:v>14449445</c:v>
                </c:pt>
                <c:pt idx="13">
                  <c:v>10318504</c:v>
                </c:pt>
                <c:pt idx="14">
                  <c:v>12638378.000000004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3-4493-AA9E-87DDF7C509D1}"/>
            </c:ext>
          </c:extLst>
        </c:ser>
        <c:ser>
          <c:idx val="1"/>
          <c:order val="1"/>
          <c:tx>
            <c:strRef>
              <c:f>'Summary -Total maize'!$B$80</c:f>
              <c:strCache>
                <c:ptCount val="1"/>
                <c:pt idx="0">
                  <c:v>Totale lewerings/Total deliveries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'Summary -Total maize'!$G$3:$U$6</c:f>
              <c:strCache>
                <c:ptCount val="15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  <c:pt idx="8">
                  <c:v>2019/20</c:v>
                </c:pt>
                <c:pt idx="9">
                  <c:v>2020/21</c:v>
                </c:pt>
                <c:pt idx="10">
                  <c:v>2021/22</c:v>
                </c:pt>
                <c:pt idx="11">
                  <c:v>2022/23</c:v>
                </c:pt>
                <c:pt idx="12">
                  <c:v>2023/24</c:v>
                </c:pt>
                <c:pt idx="13">
                  <c:v>2024/25*</c:v>
                </c:pt>
                <c:pt idx="14">
                  <c:v>5 Yr. AVG</c:v>
                </c:pt>
              </c:strCache>
            </c:strRef>
          </c:cat>
          <c:val>
            <c:numRef>
              <c:f>'Summary -Total maize'!$G$80:$U$80</c:f>
              <c:numCache>
                <c:formatCode>_ * #\ ##0_ ;_ * \-#\ ##0_ ;_ * "-"??_ ;_ @_ </c:formatCode>
                <c:ptCount val="15"/>
                <c:pt idx="0">
                  <c:v>9635240</c:v>
                </c:pt>
                <c:pt idx="1">
                  <c:v>11314140</c:v>
                </c:pt>
                <c:pt idx="2">
                  <c:v>10537740</c:v>
                </c:pt>
                <c:pt idx="3">
                  <c:v>13256706</c:v>
                </c:pt>
                <c:pt idx="4">
                  <c:v>9115793</c:v>
                </c:pt>
                <c:pt idx="5">
                  <c:v>7116388</c:v>
                </c:pt>
                <c:pt idx="6">
                  <c:v>15776556</c:v>
                </c:pt>
                <c:pt idx="7">
                  <c:v>11657246</c:v>
                </c:pt>
                <c:pt idx="8">
                  <c:v>10432077</c:v>
                </c:pt>
                <c:pt idx="9">
                  <c:v>14256428</c:v>
                </c:pt>
                <c:pt idx="10">
                  <c:v>15249874</c:v>
                </c:pt>
                <c:pt idx="11">
                  <c:v>14331019</c:v>
                </c:pt>
                <c:pt idx="12">
                  <c:v>15152944</c:v>
                </c:pt>
                <c:pt idx="13">
                  <c:v>11426162</c:v>
                </c:pt>
                <c:pt idx="14">
                  <c:v>13126619.000000004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3-4493-AA9E-87DDF7C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54271"/>
        <c:axId val="1"/>
      </c:barChart>
      <c:lineChart>
        <c:grouping val="standard"/>
        <c:varyColors val="0"/>
        <c:ser>
          <c:idx val="2"/>
          <c:order val="2"/>
          <c:tx>
            <c:strRef>
              <c:f>'Summary -Total maize'!$B$82</c:f>
              <c:strCache>
                <c:ptCount val="1"/>
                <c:pt idx="0">
                  <c:v>% Gelewer van Oesskatting/% delivered crop estimate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0070C0"/>
              </a:solidFill>
              <a:ln w="9525">
                <a:solidFill>
                  <a:srgbClr val="0070C0">
                    <a:alpha val="96000"/>
                  </a:srgbClr>
                </a:solidFill>
              </a:ln>
              <a:effectLst/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'[1]Summary -Total maize'!$H$77:$T$77</c:f>
              <c:strCache>
                <c:ptCount val="13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2022/23*</c:v>
                </c:pt>
                <c:pt idx="11">
                  <c:v>2023/24*</c:v>
                </c:pt>
                <c:pt idx="12">
                  <c:v>5 Yr. AVG</c:v>
                </c:pt>
              </c:strCache>
            </c:strRef>
          </c:cat>
          <c:val>
            <c:numRef>
              <c:f>'Summary -Total maize'!$G$82:$U$82</c:f>
              <c:numCache>
                <c:formatCode>0%</c:formatCode>
                <c:ptCount val="15"/>
                <c:pt idx="0" formatCode="0.0%">
                  <c:v>0.97464232984190446</c:v>
                </c:pt>
                <c:pt idx="1">
                  <c:v>0.96808557243490445</c:v>
                </c:pt>
                <c:pt idx="2">
                  <c:v>0.92820715684929933</c:v>
                </c:pt>
                <c:pt idx="3">
                  <c:v>0.96550393584314576</c:v>
                </c:pt>
                <c:pt idx="4" formatCode="0.0%">
                  <c:v>0.96133106669464807</c:v>
                </c:pt>
                <c:pt idx="5" formatCode="0.0%">
                  <c:v>0.95511935388275915</c:v>
                </c:pt>
                <c:pt idx="6" formatCode="0.0%">
                  <c:v>0.97152263070386102</c:v>
                </c:pt>
                <c:pt idx="7" formatCode="0.0%">
                  <c:v>0.97468612040133784</c:v>
                </c:pt>
                <c:pt idx="8" formatCode="0.0%">
                  <c:v>0.96907357176033437</c:v>
                </c:pt>
                <c:pt idx="9">
                  <c:v>0.96569880666350105</c:v>
                </c:pt>
                <c:pt idx="10">
                  <c:v>0.97188668663565103</c:v>
                </c:pt>
                <c:pt idx="11">
                  <c:v>0.96161974099174663</c:v>
                </c:pt>
                <c:pt idx="12">
                  <c:v>0.95994475846875793</c:v>
                </c:pt>
                <c:pt idx="13" formatCode="0.0%">
                  <c:v>0.92865048500290559</c:v>
                </c:pt>
                <c:pt idx="14">
                  <c:v>0.91274928802167987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3-4493-AA9E-87DDF7C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715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Million 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54271"/>
        <c:crosses val="autoZero"/>
        <c:crossBetween val="between"/>
        <c:dispUnits>
          <c:builtInUnit val="millions"/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ln w="9525">
            <a:noFill/>
          </a:ln>
        </c:sp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b"/>
      <c:layout>
        <c:manualLayout>
          <c:xMode val="edge"/>
          <c:yMode val="edge"/>
          <c:x val="1.9245325866995599E-3"/>
          <c:y val="0.91368678915135604"/>
          <c:w val="0.99761781192392363"/>
          <c:h val="7.41919987274318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8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Producer deliveries (2019-2024)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WM vordering</c:v>
          </c:tx>
          <c:spPr>
            <a:solidFill>
              <a:srgbClr val="3B6367"/>
            </a:solidFill>
            <a:ln>
              <a:noFill/>
            </a:ln>
            <a:effectLst/>
          </c:spPr>
          <c:invertIfNegative val="0"/>
          <c:cat>
            <c:strRef>
              <c:f>'Summary- Producer deliveries'!$M$4:$S$4</c:f>
              <c:strCache>
                <c:ptCount val="6"/>
                <c:pt idx="0">
                  <c:v>2020/21</c:v>
                </c:pt>
                <c:pt idx="1">
                  <c:v>2021/22</c:v>
                </c:pt>
                <c:pt idx="2">
                  <c:v>2022/23</c:v>
                </c:pt>
                <c:pt idx="3">
                  <c:v>2023/24</c:v>
                </c:pt>
                <c:pt idx="4">
                  <c:v>2024/25</c:v>
                </c:pt>
                <c:pt idx="5">
                  <c:v>5 YA</c:v>
                </c:pt>
              </c:strCache>
            </c:strRef>
          </c:cat>
          <c:val>
            <c:numRef>
              <c:f>'Summary- Producer deliveries'!$M$8:$S$8</c:f>
              <c:numCache>
                <c:formatCode>0.0%</c:formatCode>
                <c:ptCount val="6"/>
                <c:pt idx="0">
                  <c:v>0.96348095599853056</c:v>
                </c:pt>
                <c:pt idx="1">
                  <c:v>0.9767127887592284</c:v>
                </c:pt>
                <c:pt idx="2">
                  <c:v>0.9600179851427082</c:v>
                </c:pt>
                <c:pt idx="3">
                  <c:v>0.96378198338798049</c:v>
                </c:pt>
                <c:pt idx="4">
                  <c:v>0.94233260559385257</c:v>
                </c:pt>
                <c:pt idx="5">
                  <c:v>0.96126526377645993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0-400E-BFB3-1AC48AFD1659}"/>
            </c:ext>
          </c:extLst>
        </c:ser>
        <c:ser>
          <c:idx val="1"/>
          <c:order val="1"/>
          <c:tx>
            <c:v>YM vordering</c:v>
          </c:tx>
          <c:spPr>
            <a:solidFill>
              <a:srgbClr val="AE9344"/>
            </a:solidFill>
            <a:ln>
              <a:noFill/>
            </a:ln>
            <a:effectLst/>
          </c:spPr>
          <c:invertIfNegative val="0"/>
          <c:cat>
            <c:strRef>
              <c:f>'Summary- Producer deliveries'!$M$4:$S$4</c:f>
              <c:strCache>
                <c:ptCount val="6"/>
                <c:pt idx="0">
                  <c:v>2020/21</c:v>
                </c:pt>
                <c:pt idx="1">
                  <c:v>2021/22</c:v>
                </c:pt>
                <c:pt idx="2">
                  <c:v>2022/23</c:v>
                </c:pt>
                <c:pt idx="3">
                  <c:v>2023/24</c:v>
                </c:pt>
                <c:pt idx="4">
                  <c:v>2024/25</c:v>
                </c:pt>
                <c:pt idx="5">
                  <c:v>5 YA</c:v>
                </c:pt>
              </c:strCache>
            </c:strRef>
          </c:cat>
          <c:val>
            <c:numRef>
              <c:f>'Summary- Producer deliveries'!$M$15:$S$15</c:f>
              <c:numCache>
                <c:formatCode>0.0%</c:formatCode>
                <c:ptCount val="6"/>
                <c:pt idx="0">
                  <c:v>0.96903015035818307</c:v>
                </c:pt>
                <c:pt idx="1">
                  <c:v>0.96653996983408752</c:v>
                </c:pt>
                <c:pt idx="2">
                  <c:v>0.96331964038727524</c:v>
                </c:pt>
                <c:pt idx="3">
                  <c:v>0.96018678518899547</c:v>
                </c:pt>
                <c:pt idx="4">
                  <c:v>0.94403147555562616</c:v>
                </c:pt>
                <c:pt idx="5">
                  <c:v>0.96062160426483345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0-400E-BFB3-1AC48AFD1659}"/>
            </c:ext>
          </c:extLst>
        </c:ser>
        <c:ser>
          <c:idx val="2"/>
          <c:order val="2"/>
          <c:tx>
            <c:v>Totaal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'Summary- Producer deliveries'!$M$4:$S$4</c:f>
              <c:strCache>
                <c:ptCount val="6"/>
                <c:pt idx="0">
                  <c:v>2020/21</c:v>
                </c:pt>
                <c:pt idx="1">
                  <c:v>2021/22</c:v>
                </c:pt>
                <c:pt idx="2">
                  <c:v>2022/23</c:v>
                </c:pt>
                <c:pt idx="3">
                  <c:v>2023/24</c:v>
                </c:pt>
                <c:pt idx="4">
                  <c:v>2024/25</c:v>
                </c:pt>
                <c:pt idx="5">
                  <c:v>5 YA</c:v>
                </c:pt>
              </c:strCache>
            </c:strRef>
          </c:cat>
          <c:val>
            <c:numRef>
              <c:f>'Summary- Producer deliveries'!$M$22:$S$22</c:f>
              <c:numCache>
                <c:formatCode>0.0%</c:formatCode>
                <c:ptCount val="6"/>
                <c:pt idx="0">
                  <c:v>0.96569880666350105</c:v>
                </c:pt>
                <c:pt idx="1">
                  <c:v>0.97188668663565103</c:v>
                </c:pt>
                <c:pt idx="2">
                  <c:v>0.96161974099174663</c:v>
                </c:pt>
                <c:pt idx="3">
                  <c:v>0.95994475846875793</c:v>
                </c:pt>
                <c:pt idx="4">
                  <c:v>0.92865048500290559</c:v>
                </c:pt>
                <c:pt idx="5">
                  <c:v>0.95756009555251254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0-400E-BFB3-1AC48AFD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674448"/>
        <c:axId val="1511671536"/>
      </c:barChart>
      <c:catAx>
        <c:axId val="15116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71536"/>
        <c:crosses val="autoZero"/>
        <c:auto val="1"/>
        <c:lblAlgn val="ctr"/>
        <c:lblOffset val="100"/>
        <c:noMultiLvlLbl val="0"/>
      </c:catAx>
      <c:valAx>
        <c:axId val="15116715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7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blipFill dpi="0" rotWithShape="1">
          <a:blip xmlns:r="http://schemas.openxmlformats.org/officeDocument/2006/relationships" r:embed="rId3">
            <a:alphaModFix amt="20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Yellow Maize: Weekly producer deliveries</a:t>
            </a:r>
          </a:p>
        </c:rich>
      </c:tx>
      <c:layout>
        <c:manualLayout>
          <c:xMode val="edge"/>
          <c:yMode val="edge"/>
          <c:x val="0.27692024836254547"/>
          <c:y val="1.25985906868829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7070245115133"/>
          <c:y val="9.2254223453959325E-2"/>
          <c:w val="0.87914551633867555"/>
          <c:h val="0.7792359759294501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'Summary -Yellow maize'!$T$17</c:f>
              <c:strCache>
                <c:ptCount val="1"/>
                <c:pt idx="0">
                  <c:v>2024/25*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'Summary -Yellow maize'!$B$18:$B$70</c:f>
              <c:strCache>
                <c:ptCount val="53"/>
                <c:pt idx="0">
                  <c:v>Early Deliveries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'Summary -Yellow maize'!$T$19:$T$70</c:f>
              <c:numCache>
                <c:formatCode>_ * #\ ##0_ ;_ * \-#\ ##0_ ;_ * "-"??_ ;_ @_ </c:formatCode>
                <c:ptCount val="52"/>
                <c:pt idx="0">
                  <c:v>204611</c:v>
                </c:pt>
                <c:pt idx="1">
                  <c:v>484406</c:v>
                </c:pt>
                <c:pt idx="2">
                  <c:v>629619</c:v>
                </c:pt>
                <c:pt idx="3">
                  <c:v>697304</c:v>
                </c:pt>
                <c:pt idx="4">
                  <c:v>559339</c:v>
                </c:pt>
                <c:pt idx="5">
                  <c:v>499519</c:v>
                </c:pt>
                <c:pt idx="6">
                  <c:v>482676</c:v>
                </c:pt>
                <c:pt idx="7">
                  <c:v>328519</c:v>
                </c:pt>
                <c:pt idx="8">
                  <c:v>348386</c:v>
                </c:pt>
                <c:pt idx="9">
                  <c:v>176289</c:v>
                </c:pt>
                <c:pt idx="10">
                  <c:v>140166</c:v>
                </c:pt>
                <c:pt idx="11">
                  <c:v>105864</c:v>
                </c:pt>
                <c:pt idx="12">
                  <c:v>103533</c:v>
                </c:pt>
                <c:pt idx="13">
                  <c:v>58054</c:v>
                </c:pt>
                <c:pt idx="14">
                  <c:v>41491</c:v>
                </c:pt>
                <c:pt idx="15">
                  <c:v>46032</c:v>
                </c:pt>
                <c:pt idx="16">
                  <c:v>32328</c:v>
                </c:pt>
                <c:pt idx="17">
                  <c:v>45999</c:v>
                </c:pt>
                <c:pt idx="18">
                  <c:v>29495</c:v>
                </c:pt>
                <c:pt idx="19">
                  <c:v>29439</c:v>
                </c:pt>
                <c:pt idx="20">
                  <c:v>26202</c:v>
                </c:pt>
                <c:pt idx="21">
                  <c:v>37508</c:v>
                </c:pt>
                <c:pt idx="22">
                  <c:v>25760</c:v>
                </c:pt>
                <c:pt idx="23">
                  <c:v>29362</c:v>
                </c:pt>
                <c:pt idx="24">
                  <c:v>23616</c:v>
                </c:pt>
                <c:pt idx="25">
                  <c:v>26127</c:v>
                </c:pt>
                <c:pt idx="26">
                  <c:v>23509</c:v>
                </c:pt>
                <c:pt idx="27">
                  <c:v>18236</c:v>
                </c:pt>
                <c:pt idx="28">
                  <c:v>15720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C-4B5E-8A32-745F3413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5119"/>
        <c:axId val="1"/>
      </c:barChart>
      <c:lineChart>
        <c:grouping val="standard"/>
        <c:varyColors val="0"/>
        <c:ser>
          <c:idx val="0"/>
          <c:order val="0"/>
          <c:tx>
            <c:strRef>
              <c:f>'Summary -Yellow maize'!$U$3</c:f>
              <c:strCache>
                <c:ptCount val="1"/>
                <c:pt idx="0">
                  <c:v>5 Yr. AVG</c:v>
                </c:pt>
              </c:strCache>
            </c:strRef>
          </c:tx>
          <c:cat>
            <c:numRef>
              <c:f>'Summary -Yellow maize'!$B$19:$B$71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'Summary -Yellow maize'!$U$18:$U$71</c:f>
              <c:numCache>
                <c:formatCode>_ * #\ ##0_ ;_ * \-#\ ##0_ ;_ * "-"??_ ;_ @_ </c:formatCode>
                <c:ptCount val="54"/>
                <c:pt idx="0">
                  <c:v>445656.4</c:v>
                </c:pt>
                <c:pt idx="1">
                  <c:v>83843.666666666672</c:v>
                </c:pt>
                <c:pt idx="2">
                  <c:v>135181.83333333334</c:v>
                </c:pt>
                <c:pt idx="3">
                  <c:v>192005</c:v>
                </c:pt>
                <c:pt idx="4">
                  <c:v>433580.66666666669</c:v>
                </c:pt>
                <c:pt idx="5">
                  <c:v>323766</c:v>
                </c:pt>
                <c:pt idx="6">
                  <c:v>465761.83333333331</c:v>
                </c:pt>
                <c:pt idx="7">
                  <c:v>570253.16666666663</c:v>
                </c:pt>
                <c:pt idx="8">
                  <c:v>632702.16666666663</c:v>
                </c:pt>
                <c:pt idx="9">
                  <c:v>562938.16666666663</c:v>
                </c:pt>
                <c:pt idx="10">
                  <c:v>430672.33333333331</c:v>
                </c:pt>
                <c:pt idx="11">
                  <c:v>408321</c:v>
                </c:pt>
                <c:pt idx="12">
                  <c:v>365592.5</c:v>
                </c:pt>
                <c:pt idx="13">
                  <c:v>441920.16666666669</c:v>
                </c:pt>
                <c:pt idx="14">
                  <c:v>222368.33333333334</c:v>
                </c:pt>
                <c:pt idx="15">
                  <c:v>161590</c:v>
                </c:pt>
                <c:pt idx="16">
                  <c:v>119750.16666666667</c:v>
                </c:pt>
                <c:pt idx="17">
                  <c:v>116531.5</c:v>
                </c:pt>
                <c:pt idx="18">
                  <c:v>101638.5</c:v>
                </c:pt>
                <c:pt idx="19">
                  <c:v>30651.333333333332</c:v>
                </c:pt>
                <c:pt idx="20">
                  <c:v>27236.166666666668</c:v>
                </c:pt>
                <c:pt idx="21">
                  <c:v>33273.833333333336</c:v>
                </c:pt>
                <c:pt idx="22">
                  <c:v>62349</c:v>
                </c:pt>
                <c:pt idx="23">
                  <c:v>16124.833333333334</c:v>
                </c:pt>
                <c:pt idx="24">
                  <c:v>16376.166666666666</c:v>
                </c:pt>
                <c:pt idx="25">
                  <c:v>14423</c:v>
                </c:pt>
                <c:pt idx="26">
                  <c:v>42945.5</c:v>
                </c:pt>
                <c:pt idx="27">
                  <c:v>16630.833333333332</c:v>
                </c:pt>
                <c:pt idx="28">
                  <c:v>9039.8333333333339</c:v>
                </c:pt>
                <c:pt idx="29">
                  <c:v>8337.8333333333339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C-4B5E-8A32-745F3413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45119"/>
        <c:axId val="1"/>
      </c:lineChart>
      <c:catAx>
        <c:axId val="27145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Marketing week</a:t>
                </a:r>
              </a:p>
            </c:rich>
          </c:tx>
          <c:layout>
            <c:manualLayout>
              <c:xMode val="edge"/>
              <c:yMode val="edge"/>
              <c:x val="0.47021338829492909"/>
              <c:y val="0.919305736126094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Tons</a:t>
                </a:r>
              </a:p>
            </c:rich>
          </c:tx>
          <c:layout>
            <c:manualLayout>
              <c:xMode val="edge"/>
              <c:yMode val="edge"/>
              <c:x val="1.6039505949184452E-2"/>
              <c:y val="0.42941055760211561"/>
            </c:manualLayout>
          </c:layout>
          <c:overlay val="0"/>
        </c:title>
        <c:numFmt formatCode="_ * #\ ##0_ ;_ * \-#\ ##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45119"/>
        <c:crosses val="autoZero"/>
        <c:crossBetween val="between"/>
        <c:minorUnit val="30000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10550530643753268"/>
          <c:y val="0.93438322720650968"/>
          <c:w val="0.80525883319638447"/>
          <c:h val="5.4224464060529609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Weeklikse mielielewerings (Bemarkingsjaar: Mei 2023 tot April 2024)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'Mielies-Maize'!$D$3:$G$3</c:f>
              <c:strCache>
                <c:ptCount val="1"/>
                <c:pt idx="0">
                  <c:v>Witmielies/White maize 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'Summary -Total maize'!$B$19:$B$70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'Mielies-Maize'!$F$16:$F$67</c:f>
              <c:numCache>
                <c:formatCode>_ * #\ ##0_ ;_ * \-#\ ##0_ ;_ * "-"??_ ;_ @_ </c:formatCode>
                <c:ptCount val="52"/>
                <c:pt idx="0">
                  <c:v>109240</c:v>
                </c:pt>
                <c:pt idx="1">
                  <c:v>292833</c:v>
                </c:pt>
                <c:pt idx="2">
                  <c:v>366322</c:v>
                </c:pt>
                <c:pt idx="3">
                  <c:v>471744</c:v>
                </c:pt>
                <c:pt idx="4">
                  <c:v>394391</c:v>
                </c:pt>
                <c:pt idx="5">
                  <c:v>392831</c:v>
                </c:pt>
                <c:pt idx="6">
                  <c:v>456054</c:v>
                </c:pt>
                <c:pt idx="7">
                  <c:v>399645</c:v>
                </c:pt>
                <c:pt idx="8">
                  <c:v>476993</c:v>
                </c:pt>
                <c:pt idx="9">
                  <c:v>365450</c:v>
                </c:pt>
                <c:pt idx="10">
                  <c:v>333150</c:v>
                </c:pt>
                <c:pt idx="11">
                  <c:v>255754</c:v>
                </c:pt>
                <c:pt idx="12">
                  <c:v>194969</c:v>
                </c:pt>
                <c:pt idx="13">
                  <c:v>94318</c:v>
                </c:pt>
                <c:pt idx="14">
                  <c:v>56790</c:v>
                </c:pt>
                <c:pt idx="15">
                  <c:v>52108</c:v>
                </c:pt>
                <c:pt idx="16">
                  <c:v>38328</c:v>
                </c:pt>
                <c:pt idx="17">
                  <c:v>45441</c:v>
                </c:pt>
                <c:pt idx="18">
                  <c:v>34049</c:v>
                </c:pt>
                <c:pt idx="19">
                  <c:v>33514</c:v>
                </c:pt>
                <c:pt idx="20">
                  <c:v>33731</c:v>
                </c:pt>
                <c:pt idx="21">
                  <c:v>38307</c:v>
                </c:pt>
                <c:pt idx="22">
                  <c:v>31989</c:v>
                </c:pt>
                <c:pt idx="23">
                  <c:v>37430</c:v>
                </c:pt>
                <c:pt idx="24">
                  <c:v>31344</c:v>
                </c:pt>
                <c:pt idx="25">
                  <c:v>23358</c:v>
                </c:pt>
                <c:pt idx="26">
                  <c:v>23268</c:v>
                </c:pt>
                <c:pt idx="27">
                  <c:v>26276</c:v>
                </c:pt>
                <c:pt idx="28">
                  <c:v>16716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A-4286-A9DD-21A294D9F9D4}"/>
            </c:ext>
          </c:extLst>
        </c:ser>
        <c:ser>
          <c:idx val="1"/>
          <c:order val="1"/>
          <c:tx>
            <c:strRef>
              <c:f>'Mielies-Maize'!$H$3:$K$3</c:f>
              <c:strCache>
                <c:ptCount val="1"/>
                <c:pt idx="0">
                  <c:v>Geelmielies/Yellow maize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'Summary -Total maize'!$B$19:$B$70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'Mielies-Maize'!$J$16:$J$67</c:f>
              <c:numCache>
                <c:formatCode>_ * #\ ##0_ ;_ * \-#\ ##0_ ;_ * "-"??_ ;_ @_ </c:formatCode>
                <c:ptCount val="52"/>
                <c:pt idx="0">
                  <c:v>204611</c:v>
                </c:pt>
                <c:pt idx="1">
                  <c:v>484406</c:v>
                </c:pt>
                <c:pt idx="2">
                  <c:v>629619</c:v>
                </c:pt>
                <c:pt idx="3">
                  <c:v>697304</c:v>
                </c:pt>
                <c:pt idx="4">
                  <c:v>559339</c:v>
                </c:pt>
                <c:pt idx="5">
                  <c:v>499519</c:v>
                </c:pt>
                <c:pt idx="6">
                  <c:v>482676</c:v>
                </c:pt>
                <c:pt idx="7">
                  <c:v>328519</c:v>
                </c:pt>
                <c:pt idx="8">
                  <c:v>348386</c:v>
                </c:pt>
                <c:pt idx="9">
                  <c:v>176289</c:v>
                </c:pt>
                <c:pt idx="10">
                  <c:v>140166</c:v>
                </c:pt>
                <c:pt idx="11">
                  <c:v>105864</c:v>
                </c:pt>
                <c:pt idx="12">
                  <c:v>103533</c:v>
                </c:pt>
                <c:pt idx="13">
                  <c:v>58054</c:v>
                </c:pt>
                <c:pt idx="14">
                  <c:v>41491</c:v>
                </c:pt>
                <c:pt idx="15">
                  <c:v>46032</c:v>
                </c:pt>
                <c:pt idx="16">
                  <c:v>32328</c:v>
                </c:pt>
                <c:pt idx="17">
                  <c:v>45999</c:v>
                </c:pt>
                <c:pt idx="18">
                  <c:v>29495</c:v>
                </c:pt>
                <c:pt idx="19">
                  <c:v>29439</c:v>
                </c:pt>
                <c:pt idx="20">
                  <c:v>26202</c:v>
                </c:pt>
                <c:pt idx="21">
                  <c:v>37508</c:v>
                </c:pt>
                <c:pt idx="22">
                  <c:v>25760</c:v>
                </c:pt>
                <c:pt idx="23">
                  <c:v>29362</c:v>
                </c:pt>
                <c:pt idx="24">
                  <c:v>23616</c:v>
                </c:pt>
                <c:pt idx="25">
                  <c:v>26127</c:v>
                </c:pt>
                <c:pt idx="26">
                  <c:v>23509</c:v>
                </c:pt>
                <c:pt idx="27">
                  <c:v>18236</c:v>
                </c:pt>
                <c:pt idx="28">
                  <c:v>15720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A-4286-A9DD-21A294D9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27155103"/>
        <c:axId val="1"/>
      </c:barChart>
      <c:catAx>
        <c:axId val="2715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Marketing 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97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_ * #\ ##0_ ;_ * \-#\ ##0_ ;_ * &quot;-&quot;??_ ;_ @_ 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55103"/>
        <c:crosses val="autoZero"/>
        <c:crossBetween val="between"/>
        <c:majorUnit val="30000"/>
        <c:minorUnit val="3008.9703"/>
      </c:valAx>
    </c:plotArea>
    <c:legend>
      <c:legendPos val="r"/>
      <c:legendEntry>
        <c:idx val="0"/>
        <c:txPr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65132674863038231"/>
          <c:y val="8.8601684789986312E-2"/>
          <c:w val="0.20788824979457687"/>
          <c:h val="9.2055485498108464E-2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/>
              <a:t>Weekly total maize deliveries (Marketing</a:t>
            </a:r>
            <a:r>
              <a:rPr lang="en-ZA" sz="1400" baseline="0"/>
              <a:t> year</a:t>
            </a:r>
            <a:r>
              <a:rPr lang="en-ZA" sz="1400"/>
              <a:t>: May 2024 to April 2025)</a:t>
            </a:r>
          </a:p>
        </c:rich>
      </c:tx>
      <c:layout>
        <c:manualLayout>
          <c:xMode val="edge"/>
          <c:yMode val="edge"/>
          <c:x val="0.25980251813337052"/>
          <c:y val="3.1388477973526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3511221113889"/>
          <c:y val="9.6605406855186884E-2"/>
          <c:w val="0.87367139367068836"/>
          <c:h val="0.74333588427549402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'Summary -Total maize'!$T$17</c:f>
              <c:strCache>
                <c:ptCount val="1"/>
                <c:pt idx="0">
                  <c:v>2024/25*</c:v>
                </c:pt>
              </c:strCache>
            </c:strRef>
          </c:tx>
          <c:invertIfNegative val="0"/>
          <c:cat>
            <c:numRef>
              <c:f>'Summary -Total maize'!$B$19:$B$71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'Summary -Total maize'!$T$19:$T$70</c:f>
              <c:numCache>
                <c:formatCode>_ * #\ ##0_ ;_ * \-#\ ##0_ ;_ * "-"??_ ;_ @_ </c:formatCode>
                <c:ptCount val="52"/>
                <c:pt idx="0">
                  <c:v>313851</c:v>
                </c:pt>
                <c:pt idx="1">
                  <c:v>777239</c:v>
                </c:pt>
                <c:pt idx="2">
                  <c:v>995941</c:v>
                </c:pt>
                <c:pt idx="3">
                  <c:v>1169048</c:v>
                </c:pt>
                <c:pt idx="4">
                  <c:v>953730</c:v>
                </c:pt>
                <c:pt idx="5">
                  <c:v>892350</c:v>
                </c:pt>
                <c:pt idx="6">
                  <c:v>938730</c:v>
                </c:pt>
                <c:pt idx="7">
                  <c:v>728164</c:v>
                </c:pt>
                <c:pt idx="8">
                  <c:v>825379</c:v>
                </c:pt>
                <c:pt idx="9">
                  <c:v>541739</c:v>
                </c:pt>
                <c:pt idx="10">
                  <c:v>473316</c:v>
                </c:pt>
                <c:pt idx="11">
                  <c:v>361618</c:v>
                </c:pt>
                <c:pt idx="12">
                  <c:v>298502</c:v>
                </c:pt>
                <c:pt idx="13">
                  <c:v>152372</c:v>
                </c:pt>
                <c:pt idx="14">
                  <c:v>98281</c:v>
                </c:pt>
                <c:pt idx="15">
                  <c:v>98140</c:v>
                </c:pt>
                <c:pt idx="16">
                  <c:v>70656</c:v>
                </c:pt>
                <c:pt idx="17">
                  <c:v>91440</c:v>
                </c:pt>
                <c:pt idx="18">
                  <c:v>63544</c:v>
                </c:pt>
                <c:pt idx="19">
                  <c:v>62953</c:v>
                </c:pt>
                <c:pt idx="20">
                  <c:v>59933</c:v>
                </c:pt>
                <c:pt idx="21">
                  <c:v>75815</c:v>
                </c:pt>
                <c:pt idx="22">
                  <c:v>57749</c:v>
                </c:pt>
                <c:pt idx="23">
                  <c:v>66792</c:v>
                </c:pt>
                <c:pt idx="24">
                  <c:v>54960</c:v>
                </c:pt>
                <c:pt idx="25">
                  <c:v>49485</c:v>
                </c:pt>
                <c:pt idx="26">
                  <c:v>46777</c:v>
                </c:pt>
                <c:pt idx="27">
                  <c:v>44512</c:v>
                </c:pt>
                <c:pt idx="28">
                  <c:v>32436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2-42B0-A44E-A339601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7147615"/>
        <c:axId val="1"/>
      </c:barChart>
      <c:lineChart>
        <c:grouping val="standard"/>
        <c:varyColors val="0"/>
        <c:ser>
          <c:idx val="1"/>
          <c:order val="0"/>
          <c:tx>
            <c:strRef>
              <c:f>'Summary -Total maize'!$U$17</c:f>
              <c:strCache>
                <c:ptCount val="1"/>
                <c:pt idx="0">
                  <c:v>5 Yr. AVG</c:v>
                </c:pt>
              </c:strCache>
            </c:strRef>
          </c:tx>
          <c:cat>
            <c:numRef>
              <c:f>'Summary -Total maize'!$B$19:$B$65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'Summary -Total maize'!$U$19:$U$70</c:f>
              <c:numCache>
                <c:formatCode>_ * #\ ##0_ ;_ * \-#\ ##0_ ;_ * "-"??_ ;_ @_ </c:formatCode>
                <c:ptCount val="52"/>
                <c:pt idx="0">
                  <c:v>162443.71428571429</c:v>
                </c:pt>
                <c:pt idx="1">
                  <c:v>316006.85714285716</c:v>
                </c:pt>
                <c:pt idx="2">
                  <c:v>442318.71428571426</c:v>
                </c:pt>
                <c:pt idx="3">
                  <c:v>816031.42857142852</c:v>
                </c:pt>
                <c:pt idx="4">
                  <c:v>621399.28571428568</c:v>
                </c:pt>
                <c:pt idx="5">
                  <c:v>821766</c:v>
                </c:pt>
                <c:pt idx="6">
                  <c:v>998048</c:v>
                </c:pt>
                <c:pt idx="7">
                  <c:v>1166447.2857142857</c:v>
                </c:pt>
                <c:pt idx="8">
                  <c:v>1051628</c:v>
                </c:pt>
                <c:pt idx="9">
                  <c:v>835414.71428571432</c:v>
                </c:pt>
                <c:pt idx="10">
                  <c:v>841907.14285714284</c:v>
                </c:pt>
                <c:pt idx="11">
                  <c:v>800509</c:v>
                </c:pt>
                <c:pt idx="12">
                  <c:v>997321.85714285716</c:v>
                </c:pt>
                <c:pt idx="13">
                  <c:v>570084.14285714284</c:v>
                </c:pt>
                <c:pt idx="14">
                  <c:v>485659.14285714284</c:v>
                </c:pt>
                <c:pt idx="15">
                  <c:v>400009</c:v>
                </c:pt>
                <c:pt idx="16">
                  <c:v>350658.71428571426</c:v>
                </c:pt>
                <c:pt idx="17">
                  <c:v>332622</c:v>
                </c:pt>
                <c:pt idx="18">
                  <c:v>98357.142857142855</c:v>
                </c:pt>
                <c:pt idx="19">
                  <c:v>82928.428571428565</c:v>
                </c:pt>
                <c:pt idx="20">
                  <c:v>79632.142857142855</c:v>
                </c:pt>
                <c:pt idx="21">
                  <c:v>128663.14285714286</c:v>
                </c:pt>
                <c:pt idx="22">
                  <c:v>37860.714285714283</c:v>
                </c:pt>
                <c:pt idx="23">
                  <c:v>42955.714285714283</c:v>
                </c:pt>
                <c:pt idx="24">
                  <c:v>36873.714285714283</c:v>
                </c:pt>
                <c:pt idx="25">
                  <c:v>80622.571428571435</c:v>
                </c:pt>
                <c:pt idx="26">
                  <c:v>40209.428571428572</c:v>
                </c:pt>
                <c:pt idx="27">
                  <c:v>24931.428571428572</c:v>
                </c:pt>
                <c:pt idx="28">
                  <c:v>21643.285714285714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2B0-A44E-A339601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47615"/>
        <c:axId val="1"/>
      </c:lineChart>
      <c:catAx>
        <c:axId val="2714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Marketing weeks</a:t>
                </a:r>
              </a:p>
            </c:rich>
          </c:tx>
          <c:layout>
            <c:manualLayout>
              <c:xMode val="edge"/>
              <c:yMode val="edge"/>
              <c:x val="0.48663812990346633"/>
              <c:y val="0.881514674484182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4761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036243591476"/>
          <c:y val="0.91814263913004646"/>
          <c:w val="0.6203779786359902"/>
          <c:h val="3.5308953341740223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Weeklikse kumulatiewe mielielewerings (Bemarkingsjaar: Mei tot April)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23014029721106"/>
          <c:y val="8.8630982738532094E-2"/>
          <c:w val="0.87258520742461154"/>
          <c:h val="0.7654886741053101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'Mielies-Maize'!$D$3:$G$3</c:f>
              <c:strCache>
                <c:ptCount val="1"/>
                <c:pt idx="0">
                  <c:v>Witmielies/White maize 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'Summary -Total maize'!$B$19:$B$72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'Mielies-Maize'!$G$16:$G$67</c:f>
              <c:numCache>
                <c:formatCode>_ * #\ ##0_ ;_ * \-#\ ##0_ ;_ * "-"??_ ;_ @_ </c:formatCode>
                <c:ptCount val="52"/>
                <c:pt idx="0">
                  <c:v>109240</c:v>
                </c:pt>
                <c:pt idx="1">
                  <c:v>402073</c:v>
                </c:pt>
                <c:pt idx="2">
                  <c:v>768395</c:v>
                </c:pt>
                <c:pt idx="3">
                  <c:v>1240139</c:v>
                </c:pt>
                <c:pt idx="4">
                  <c:v>1634530</c:v>
                </c:pt>
                <c:pt idx="5">
                  <c:v>2027361</c:v>
                </c:pt>
                <c:pt idx="6">
                  <c:v>2483415</c:v>
                </c:pt>
                <c:pt idx="7">
                  <c:v>2883060</c:v>
                </c:pt>
                <c:pt idx="8">
                  <c:v>3360053</c:v>
                </c:pt>
                <c:pt idx="9">
                  <c:v>3725503</c:v>
                </c:pt>
                <c:pt idx="10">
                  <c:v>4058653</c:v>
                </c:pt>
                <c:pt idx="11">
                  <c:v>4314407</c:v>
                </c:pt>
                <c:pt idx="12">
                  <c:v>4509376</c:v>
                </c:pt>
                <c:pt idx="13">
                  <c:v>4603694</c:v>
                </c:pt>
                <c:pt idx="14">
                  <c:v>4660484</c:v>
                </c:pt>
                <c:pt idx="15">
                  <c:v>4712592</c:v>
                </c:pt>
                <c:pt idx="16">
                  <c:v>4750920</c:v>
                </c:pt>
                <c:pt idx="17">
                  <c:v>4796361</c:v>
                </c:pt>
                <c:pt idx="18">
                  <c:v>4830410</c:v>
                </c:pt>
                <c:pt idx="19">
                  <c:v>4863924</c:v>
                </c:pt>
                <c:pt idx="20">
                  <c:v>4897655</c:v>
                </c:pt>
                <c:pt idx="21">
                  <c:v>4935962</c:v>
                </c:pt>
                <c:pt idx="22">
                  <c:v>4967951</c:v>
                </c:pt>
                <c:pt idx="23">
                  <c:v>5005381</c:v>
                </c:pt>
                <c:pt idx="24">
                  <c:v>5036725</c:v>
                </c:pt>
                <c:pt idx="25">
                  <c:v>5060083</c:v>
                </c:pt>
                <c:pt idx="26">
                  <c:v>5083351</c:v>
                </c:pt>
                <c:pt idx="27">
                  <c:v>5109627</c:v>
                </c:pt>
                <c:pt idx="28">
                  <c:v>5126343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A37-A375-F6E47DDAE892}"/>
            </c:ext>
          </c:extLst>
        </c:ser>
        <c:ser>
          <c:idx val="0"/>
          <c:order val="1"/>
          <c:tx>
            <c:strRef>
              <c:f>'Mielies-Maize'!$H$3:$K$3</c:f>
              <c:strCache>
                <c:ptCount val="1"/>
                <c:pt idx="0">
                  <c:v>Geelmielies/Yellow maize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'Summary -Total maize'!$B$19:$B$72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'Mielies-Maize'!$K$16:$K$67</c:f>
              <c:numCache>
                <c:formatCode>_ * #\ ##0_ ;_ * \-#\ ##0_ ;_ * "-"??_ ;_ @_ </c:formatCode>
                <c:ptCount val="52"/>
                <c:pt idx="0">
                  <c:v>204611</c:v>
                </c:pt>
                <c:pt idx="1">
                  <c:v>689017</c:v>
                </c:pt>
                <c:pt idx="2">
                  <c:v>1318636</c:v>
                </c:pt>
                <c:pt idx="3">
                  <c:v>2015940</c:v>
                </c:pt>
                <c:pt idx="4">
                  <c:v>2575279</c:v>
                </c:pt>
                <c:pt idx="5">
                  <c:v>3074798</c:v>
                </c:pt>
                <c:pt idx="6">
                  <c:v>3557474</c:v>
                </c:pt>
                <c:pt idx="7">
                  <c:v>3885993</c:v>
                </c:pt>
                <c:pt idx="8">
                  <c:v>4234379</c:v>
                </c:pt>
                <c:pt idx="9">
                  <c:v>4410668</c:v>
                </c:pt>
                <c:pt idx="10">
                  <c:v>4550834</c:v>
                </c:pt>
                <c:pt idx="11">
                  <c:v>4656698</c:v>
                </c:pt>
                <c:pt idx="12">
                  <c:v>4760231</c:v>
                </c:pt>
                <c:pt idx="13">
                  <c:v>4818285</c:v>
                </c:pt>
                <c:pt idx="14">
                  <c:v>4859776</c:v>
                </c:pt>
                <c:pt idx="15">
                  <c:v>4905808</c:v>
                </c:pt>
                <c:pt idx="16">
                  <c:v>4938136</c:v>
                </c:pt>
                <c:pt idx="17">
                  <c:v>4984135</c:v>
                </c:pt>
                <c:pt idx="18">
                  <c:v>5013630</c:v>
                </c:pt>
                <c:pt idx="19">
                  <c:v>5043069</c:v>
                </c:pt>
                <c:pt idx="20">
                  <c:v>5069271</c:v>
                </c:pt>
                <c:pt idx="21">
                  <c:v>5106779</c:v>
                </c:pt>
                <c:pt idx="22">
                  <c:v>5132539</c:v>
                </c:pt>
                <c:pt idx="23">
                  <c:v>5161901</c:v>
                </c:pt>
                <c:pt idx="24">
                  <c:v>5185517</c:v>
                </c:pt>
                <c:pt idx="25">
                  <c:v>5211644</c:v>
                </c:pt>
                <c:pt idx="26">
                  <c:v>5235153</c:v>
                </c:pt>
                <c:pt idx="27">
                  <c:v>5253389</c:v>
                </c:pt>
                <c:pt idx="28">
                  <c:v>5269109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2-4A37-A375-F6E47DDAE892}"/>
            </c:ext>
          </c:extLst>
        </c:ser>
        <c:ser>
          <c:idx val="1"/>
          <c:order val="2"/>
          <c:tx>
            <c:strRef>
              <c:f>'Mielies-Maize'!$L$3:$O$3</c:f>
              <c:strCache>
                <c:ptCount val="1"/>
                <c:pt idx="0">
                  <c:v>Totaal mielies/Total maize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'Summary -Total maize'!$B$19:$B$72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'Mielies-Maize'!$O$16:$O$67</c:f>
              <c:numCache>
                <c:formatCode>_ * #\ ##0_ ;_ * \-#\ ##0_ ;_ * "-"??_ ;_ @_ </c:formatCode>
                <c:ptCount val="52"/>
                <c:pt idx="0">
                  <c:v>313834</c:v>
                </c:pt>
                <c:pt idx="1">
                  <c:v>1091191</c:v>
                </c:pt>
                <c:pt idx="2">
                  <c:v>2087169</c:v>
                </c:pt>
                <c:pt idx="3">
                  <c:v>3256125</c:v>
                </c:pt>
                <c:pt idx="4">
                  <c:v>4209654</c:v>
                </c:pt>
                <c:pt idx="5">
                  <c:v>5101703</c:v>
                </c:pt>
                <c:pt idx="6">
                  <c:v>6040468</c:v>
                </c:pt>
                <c:pt idx="7">
                  <c:v>6766642</c:v>
                </c:pt>
                <c:pt idx="8">
                  <c:v>7588964</c:v>
                </c:pt>
                <c:pt idx="9">
                  <c:v>8132098</c:v>
                </c:pt>
                <c:pt idx="10">
                  <c:v>8605716</c:v>
                </c:pt>
                <c:pt idx="11">
                  <c:v>8965945</c:v>
                </c:pt>
                <c:pt idx="12">
                  <c:v>9237376</c:v>
                </c:pt>
                <c:pt idx="13">
                  <c:v>9388058</c:v>
                </c:pt>
                <c:pt idx="14">
                  <c:v>9486691</c:v>
                </c:pt>
                <c:pt idx="15">
                  <c:v>9582214</c:v>
                </c:pt>
                <c:pt idx="16">
                  <c:v>9652870</c:v>
                </c:pt>
                <c:pt idx="17">
                  <c:v>9744310</c:v>
                </c:pt>
                <c:pt idx="18">
                  <c:v>9807854</c:v>
                </c:pt>
                <c:pt idx="19">
                  <c:v>9870807</c:v>
                </c:pt>
                <c:pt idx="20">
                  <c:v>9930740</c:v>
                </c:pt>
                <c:pt idx="21">
                  <c:v>10006555</c:v>
                </c:pt>
                <c:pt idx="22">
                  <c:v>10064304</c:v>
                </c:pt>
                <c:pt idx="23">
                  <c:v>10131096</c:v>
                </c:pt>
                <c:pt idx="24">
                  <c:v>10186056</c:v>
                </c:pt>
                <c:pt idx="25">
                  <c:v>10235541</c:v>
                </c:pt>
                <c:pt idx="26">
                  <c:v>10282318</c:v>
                </c:pt>
                <c:pt idx="27">
                  <c:v>10326830</c:v>
                </c:pt>
                <c:pt idx="28">
                  <c:v>10359266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2-4A37-A375-F6E47DDA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7150111"/>
        <c:axId val="1"/>
      </c:barChart>
      <c:catAx>
        <c:axId val="2715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Weeks</a:t>
                </a:r>
              </a:p>
            </c:rich>
          </c:tx>
          <c:layout>
            <c:manualLayout>
              <c:xMode val="edge"/>
              <c:yMode val="edge"/>
              <c:x val="0.52404249078561149"/>
              <c:y val="0.903622411322166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_ * #\ ##0_ ;_ * \-#\ ##0_ ;_ * &quot;-&quot;??_ ;_ @_ 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50111"/>
        <c:crosses val="autoZero"/>
        <c:crossBetween val="between"/>
        <c:majorUnit val="500000"/>
        <c:minorUnit val="40000"/>
      </c:valAx>
    </c:plotArea>
    <c:legend>
      <c:legendPos val="r"/>
      <c:layout>
        <c:manualLayout>
          <c:xMode val="edge"/>
          <c:yMode val="edge"/>
          <c:x val="3.697617091207888E-2"/>
          <c:y val="0.92812105926860022"/>
          <c:w val="0.88989317995069828"/>
          <c:h val="6.045032106835703E-2"/>
        </c:manualLayout>
      </c:layout>
      <c:overlay val="0"/>
      <c:txPr>
        <a:bodyPr/>
        <a:lstStyle/>
        <a:p>
          <a:pPr>
            <a:defRPr sz="8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Total YTD maize deliveries for the 2021/22 season vs previous season's</a:t>
            </a:r>
          </a:p>
        </c:rich>
      </c:tx>
      <c:layout>
        <c:manualLayout>
          <c:xMode val="edge"/>
          <c:yMode val="edge"/>
          <c:x val="0.11433465537432308"/>
          <c:y val="8.39895013123359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12395433329457"/>
          <c:y val="8.4418239189295655E-2"/>
          <c:w val="0.82909539324825776"/>
          <c:h val="0.776563413721364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'Summary -Total maize'!$B$79:$C$79</c:f>
              <c:strCache>
                <c:ptCount val="2"/>
                <c:pt idx="0">
                  <c:v>Lewerings vanaf Mei/Deliveries from May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'Summary -Total maize'!$H$77:$Q$77</c:f>
              <c:strCache>
                <c:ptCount val="10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</c:strCache>
            </c:strRef>
          </c:cat>
          <c:val>
            <c:numRef>
              <c:f>'Summary -Total maize'!$H$79:$U$79</c:f>
              <c:numCache>
                <c:formatCode>_ * #\ ##0_ ;_ * \-#\ ##0_ ;_ * "-"??_ ;_ @_ </c:formatCode>
                <c:ptCount val="14"/>
                <c:pt idx="0">
                  <c:v>10560697</c:v>
                </c:pt>
                <c:pt idx="1">
                  <c:v>10111706</c:v>
                </c:pt>
                <c:pt idx="2">
                  <c:v>12777922</c:v>
                </c:pt>
                <c:pt idx="3">
                  <c:v>8573837</c:v>
                </c:pt>
                <c:pt idx="4">
                  <c:v>6295380</c:v>
                </c:pt>
                <c:pt idx="5">
                  <c:v>14972363</c:v>
                </c:pt>
                <c:pt idx="6">
                  <c:v>11417329</c:v>
                </c:pt>
                <c:pt idx="7">
                  <c:v>10165134</c:v>
                </c:pt>
                <c:pt idx="8">
                  <c:v>13908696</c:v>
                </c:pt>
                <c:pt idx="9">
                  <c:v>14292567</c:v>
                </c:pt>
                <c:pt idx="10">
                  <c:v>13916971</c:v>
                </c:pt>
                <c:pt idx="11">
                  <c:v>14449445</c:v>
                </c:pt>
                <c:pt idx="12">
                  <c:v>10318504</c:v>
                </c:pt>
                <c:pt idx="13">
                  <c:v>12638378.000000004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9-4889-94EF-D90706A91DE7}"/>
            </c:ext>
          </c:extLst>
        </c:ser>
        <c:ser>
          <c:idx val="2"/>
          <c:order val="1"/>
          <c:tx>
            <c:strRef>
              <c:f>'Summary -Total maize'!$B$80:$C$80</c:f>
              <c:strCache>
                <c:ptCount val="2"/>
                <c:pt idx="0">
                  <c:v>Totale lewerings/Total deliveries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'Summary -Total maize'!$H$77:$Q$77</c:f>
              <c:strCache>
                <c:ptCount val="10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</c:strCache>
            </c:strRef>
          </c:cat>
          <c:val>
            <c:numRef>
              <c:f>'Summary -Total maize'!$H$80:$U$80</c:f>
              <c:numCache>
                <c:formatCode>_ * #\ ##0_ ;_ * \-#\ ##0_ ;_ * "-"??_ ;_ @_ </c:formatCode>
                <c:ptCount val="14"/>
                <c:pt idx="0">
                  <c:v>11314140</c:v>
                </c:pt>
                <c:pt idx="1">
                  <c:v>10537740</c:v>
                </c:pt>
                <c:pt idx="2">
                  <c:v>13256706</c:v>
                </c:pt>
                <c:pt idx="3">
                  <c:v>9115793</c:v>
                </c:pt>
                <c:pt idx="4">
                  <c:v>7116388</c:v>
                </c:pt>
                <c:pt idx="5">
                  <c:v>15776556</c:v>
                </c:pt>
                <c:pt idx="6">
                  <c:v>11657246</c:v>
                </c:pt>
                <c:pt idx="7">
                  <c:v>10432077</c:v>
                </c:pt>
                <c:pt idx="8">
                  <c:v>14256428</c:v>
                </c:pt>
                <c:pt idx="9">
                  <c:v>15249874</c:v>
                </c:pt>
                <c:pt idx="10">
                  <c:v>14331019</c:v>
                </c:pt>
                <c:pt idx="11">
                  <c:v>15152944</c:v>
                </c:pt>
                <c:pt idx="12">
                  <c:v>11426162</c:v>
                </c:pt>
                <c:pt idx="13">
                  <c:v>13126619.000000004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9-4889-94EF-D90706A9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157183"/>
        <c:axId val="1"/>
      </c:barChart>
      <c:lineChart>
        <c:grouping val="standard"/>
        <c:varyColors val="0"/>
        <c:ser>
          <c:idx val="3"/>
          <c:order val="2"/>
          <c:tx>
            <c:strRef>
              <c:f>'Summary -Total maize'!$B$82</c:f>
              <c:strCache>
                <c:ptCount val="1"/>
                <c:pt idx="0">
                  <c:v>% Gelewer van Oesskatting/% delivered crop estimate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</c:spPr>
          </c:marker>
          <c:dLbls>
            <c:dLbl>
              <c:idx val="1"/>
              <c:layout>
                <c:manualLayout>
                  <c:x val="-5.4967467528097447E-2"/>
                  <c:y val="-4.1994750656167978E-3"/>
                </c:manualLayout>
              </c:layout>
              <c:numFmt formatCode="0%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19-4889-94EF-D90706A91DE7}"/>
                </c:ext>
              </c:extLst>
            </c:dLbl>
            <c:dLbl>
              <c:idx val="2"/>
              <c:layout>
                <c:manualLayout>
                  <c:x val="-5.2232424793054712E-2"/>
                  <c:y val="8.3989501312335957E-3"/>
                </c:manualLayout>
              </c:layout>
              <c:numFmt formatCode="0%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19-4889-94EF-D90706A91DE7}"/>
                </c:ext>
              </c:extLst>
            </c:dLbl>
            <c:dLbl>
              <c:idx val="3"/>
              <c:layout>
                <c:manualLayout>
                  <c:x val="-3.9924732485362407E-2"/>
                  <c:y val="-4.1994750656167978E-3"/>
                </c:manualLayout>
              </c:layout>
              <c:numFmt formatCode="0%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19-4889-94EF-D90706A91DE7}"/>
                </c:ext>
              </c:extLst>
            </c:dLbl>
            <c:dLbl>
              <c:idx val="4"/>
              <c:layout>
                <c:manualLayout>
                  <c:x val="-5.3599946160576083E-2"/>
                  <c:y val="6.2992125984251968E-3"/>
                </c:manualLayout>
              </c:layout>
              <c:numFmt formatCode="0%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19-4889-94EF-D90706A91DE7}"/>
                </c:ext>
              </c:extLst>
            </c:dLbl>
            <c:dLbl>
              <c:idx val="5"/>
              <c:layout>
                <c:manualLayout>
                  <c:x val="-3.7189689750319672E-2"/>
                  <c:y val="8.3989501312335957E-3"/>
                </c:manualLayout>
              </c:layout>
              <c:numFmt formatCode="0%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19-4889-94EF-D90706A91DE7}"/>
                </c:ext>
              </c:extLst>
            </c:dLbl>
            <c:dLbl>
              <c:idx val="6"/>
              <c:layout>
                <c:manualLayout>
                  <c:x val="-5.4967467528097447E-2"/>
                  <c:y val="0"/>
                </c:manualLayout>
              </c:layout>
              <c:numFmt formatCode="0%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19-4889-94EF-D90706A91DE7}"/>
                </c:ext>
              </c:extLst>
            </c:dLbl>
            <c:numFmt formatCode="0%" sourceLinked="0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'Summary -Total maize'!$H$77:$U$78</c:f>
              <c:multiLvlStrCache>
                <c:ptCount val="14"/>
                <c:lvl>
                  <c:pt idx="0">
                    <c:v> 753 443 </c:v>
                  </c:pt>
                  <c:pt idx="1">
                    <c:v> 426 034 </c:v>
                  </c:pt>
                  <c:pt idx="2">
                    <c:v> 478 784 </c:v>
                  </c:pt>
                  <c:pt idx="3">
                    <c:v> 541 956 </c:v>
                  </c:pt>
                  <c:pt idx="4">
                    <c:v> 821 008 </c:v>
                  </c:pt>
                  <c:pt idx="5">
                    <c:v> 804 193 </c:v>
                  </c:pt>
                  <c:pt idx="6">
                    <c:v> 239 917 </c:v>
                  </c:pt>
                  <c:pt idx="7">
                    <c:v> 266 943 </c:v>
                  </c:pt>
                  <c:pt idx="8">
                    <c:v> 347 732 </c:v>
                  </c:pt>
                  <c:pt idx="9">
                    <c:v> 957 307 </c:v>
                  </c:pt>
                  <c:pt idx="10">
                    <c:v> 414 048 </c:v>
                  </c:pt>
                  <c:pt idx="11">
                    <c:v> 703 499 </c:v>
                  </c:pt>
                  <c:pt idx="12">
                    <c:v> 1 107 658 </c:v>
                  </c:pt>
                  <c:pt idx="13">
                    <c:v> 488 241 </c:v>
                  </c:pt>
                </c:lvl>
                <c:lvl>
                  <c:pt idx="0">
                    <c:v>2012/13</c:v>
                  </c:pt>
                  <c:pt idx="1">
                    <c:v>2013/14</c:v>
                  </c:pt>
                  <c:pt idx="2">
                    <c:v>2014/15</c:v>
                  </c:pt>
                  <c:pt idx="3">
                    <c:v>2015/16</c:v>
                  </c:pt>
                  <c:pt idx="4">
                    <c:v>2016/17</c:v>
                  </c:pt>
                  <c:pt idx="5">
                    <c:v>2017/18</c:v>
                  </c:pt>
                  <c:pt idx="6">
                    <c:v>2018/19</c:v>
                  </c:pt>
                  <c:pt idx="7">
                    <c:v>2019/20</c:v>
                  </c:pt>
                  <c:pt idx="8">
                    <c:v>2020/21</c:v>
                  </c:pt>
                  <c:pt idx="9">
                    <c:v>2021/22</c:v>
                  </c:pt>
                  <c:pt idx="10">
                    <c:v>2022/23</c:v>
                  </c:pt>
                  <c:pt idx="11">
                    <c:v>2023/24</c:v>
                  </c:pt>
                  <c:pt idx="12">
                    <c:v>2024/25*</c:v>
                  </c:pt>
                  <c:pt idx="13">
                    <c:v>5 Yr. AVG</c:v>
                  </c:pt>
                </c:lvl>
              </c:multiLvlStrCache>
            </c:multiLvlStrRef>
          </c:cat>
          <c:val>
            <c:numRef>
              <c:f>'Summary -Total maize'!$H$82:$U$82</c:f>
              <c:numCache>
                <c:formatCode>0%</c:formatCode>
                <c:ptCount val="14"/>
                <c:pt idx="0">
                  <c:v>0.96808557243490445</c:v>
                </c:pt>
                <c:pt idx="1">
                  <c:v>0.92820715684929933</c:v>
                </c:pt>
                <c:pt idx="2">
                  <c:v>0.96550393584314576</c:v>
                </c:pt>
                <c:pt idx="3" formatCode="0.0%">
                  <c:v>0.96133106669464807</c:v>
                </c:pt>
                <c:pt idx="4" formatCode="0.0%">
                  <c:v>0.95511935388275915</c:v>
                </c:pt>
                <c:pt idx="5" formatCode="0.0%">
                  <c:v>0.97152263070386102</c:v>
                </c:pt>
                <c:pt idx="6" formatCode="0.0%">
                  <c:v>0.97468612040133784</c:v>
                </c:pt>
                <c:pt idx="7" formatCode="0.0%">
                  <c:v>0.96907357176033437</c:v>
                </c:pt>
                <c:pt idx="8">
                  <c:v>0.96569880666350105</c:v>
                </c:pt>
                <c:pt idx="9">
                  <c:v>0.97188668663565103</c:v>
                </c:pt>
                <c:pt idx="10">
                  <c:v>0.96161974099174663</c:v>
                </c:pt>
                <c:pt idx="11">
                  <c:v>0.95994475846875793</c:v>
                </c:pt>
                <c:pt idx="12" formatCode="0.0%">
                  <c:v>0.92865048500290559</c:v>
                </c:pt>
                <c:pt idx="13">
                  <c:v>0.91274928802167987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19-4889-94EF-D90706A9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71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571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"/>
          <c:y val="0.93434343434343436"/>
          <c:w val="0.97781429745275261"/>
          <c:h val="5.4292929292929282E-2"/>
        </c:manualLayout>
      </c:layout>
      <c:overlay val="0"/>
      <c:txPr>
        <a:bodyPr/>
        <a:lstStyle/>
        <a:p>
          <a:pPr>
            <a:defRPr sz="8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Total YTD WM deliveries for the 2023/24 season vs previous season's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6402097525992"/>
          <c:y val="8.3857273016181344E-2"/>
          <c:w val="0.85936698707412329"/>
          <c:h val="0.74118420278910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-White maize'!$B$78</c:f>
              <c:strCache>
                <c:ptCount val="1"/>
                <c:pt idx="0">
                  <c:v>Lewerings vanaf Mei/Deliveries from May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strRef>
              <c:f>'Summary -White maize'!$G$76:$T$76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-White maize'!$G$78:$T$78</c:f>
              <c:numCache>
                <c:formatCode>_ * #\ ##0_ ;_ * \-#\ ##0_ ;_ * "-"??_ ;_ @_ </c:formatCode>
                <c:ptCount val="14"/>
                <c:pt idx="0">
                  <c:v>10560697</c:v>
                </c:pt>
                <c:pt idx="1">
                  <c:v>10111706</c:v>
                </c:pt>
                <c:pt idx="2">
                  <c:v>12777922</c:v>
                </c:pt>
                <c:pt idx="3">
                  <c:v>8573837</c:v>
                </c:pt>
                <c:pt idx="4">
                  <c:v>6295380</c:v>
                </c:pt>
                <c:pt idx="5">
                  <c:v>14972363</c:v>
                </c:pt>
                <c:pt idx="6">
                  <c:v>6101702</c:v>
                </c:pt>
                <c:pt idx="7">
                  <c:v>5129093</c:v>
                </c:pt>
                <c:pt idx="8">
                  <c:v>7972896</c:v>
                </c:pt>
                <c:pt idx="9">
                  <c:v>7765398</c:v>
                </c:pt>
                <c:pt idx="10">
                  <c:v>7225030</c:v>
                </c:pt>
                <c:pt idx="11">
                  <c:v>7790695</c:v>
                </c:pt>
                <c:pt idx="12">
                  <c:v>5083351</c:v>
                </c:pt>
                <c:pt idx="13">
                  <c:v>7167474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6-4FC3-AD28-EBBB0966E41B}"/>
            </c:ext>
          </c:extLst>
        </c:ser>
        <c:ser>
          <c:idx val="1"/>
          <c:order val="1"/>
          <c:tx>
            <c:strRef>
              <c:f>'Summary -White maize'!$B$79</c:f>
              <c:strCache>
                <c:ptCount val="1"/>
                <c:pt idx="0">
                  <c:v>Totale lewerings/Total deliveries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'Summary -White maize'!$G$76:$T$76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-White maize'!$G$79:$T$79</c:f>
              <c:numCache>
                <c:formatCode>_ * #\ ##0_ ;_ * \-#\ ##0_ ;_ * "-"??_ ;_ @_ </c:formatCode>
                <c:ptCount val="14"/>
                <c:pt idx="0">
                  <c:v>11071095</c:v>
                </c:pt>
                <c:pt idx="1">
                  <c:v>10381483</c:v>
                </c:pt>
                <c:pt idx="2">
                  <c:v>13083045</c:v>
                </c:pt>
                <c:pt idx="3">
                  <c:v>8748673</c:v>
                </c:pt>
                <c:pt idx="4">
                  <c:v>6583436</c:v>
                </c:pt>
                <c:pt idx="5">
                  <c:v>15582782</c:v>
                </c:pt>
                <c:pt idx="6">
                  <c:v>6219071</c:v>
                </c:pt>
                <c:pt idx="7">
                  <c:v>5214991</c:v>
                </c:pt>
                <c:pt idx="8">
                  <c:v>8104137</c:v>
                </c:pt>
                <c:pt idx="9">
                  <c:v>8202434</c:v>
                </c:pt>
                <c:pt idx="10">
                  <c:v>7366218</c:v>
                </c:pt>
                <c:pt idx="11">
                  <c:v>7984900</c:v>
                </c:pt>
                <c:pt idx="12">
                  <c:v>5481643</c:v>
                </c:pt>
                <c:pt idx="13">
                  <c:v>7350020.4000000004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6-4FC3-AD28-EBBB0966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56351"/>
        <c:axId val="1"/>
      </c:barChart>
      <c:lineChart>
        <c:grouping val="standard"/>
        <c:varyColors val="0"/>
        <c:ser>
          <c:idx val="2"/>
          <c:order val="2"/>
          <c:tx>
            <c:strRef>
              <c:f>'Summary -White maize'!$B$81</c:f>
              <c:strCache>
                <c:ptCount val="1"/>
                <c:pt idx="0">
                  <c:v>% Gelewer van Oesskatting/% delivered crop estimate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0070C0"/>
              </a:solidFill>
              <a:ln w="25400">
                <a:solidFill>
                  <a:srgbClr val="0070C0"/>
                </a:solidFill>
              </a:ln>
              <a:effectLst/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-White maize'!$G$76:$T$76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-White maize'!$G$81:$T$81</c:f>
              <c:numCache>
                <c:formatCode>0%</c:formatCode>
                <c:ptCount val="14"/>
                <c:pt idx="0">
                  <c:v>1.6306059053319959</c:v>
                </c:pt>
                <c:pt idx="1">
                  <c:v>1.8889649259496879</c:v>
                </c:pt>
                <c:pt idx="2">
                  <c:v>1.7276471317630457</c:v>
                </c:pt>
                <c:pt idx="3" formatCode="0.0%">
                  <c:v>1.891649963566701</c:v>
                </c:pt>
                <c:pt idx="4" formatCode="0.0%">
                  <c:v>1.9550223195725664</c:v>
                </c:pt>
                <c:pt idx="5" formatCode="0.0%">
                  <c:v>1.6086282646846288</c:v>
                </c:pt>
                <c:pt idx="6" formatCode="0.0%">
                  <c:v>0.94206081592835633</c:v>
                </c:pt>
                <c:pt idx="7" formatCode="0.0%">
                  <c:v>0.96842915506035288</c:v>
                </c:pt>
                <c:pt idx="8">
                  <c:v>0.96348095599853056</c:v>
                </c:pt>
                <c:pt idx="9" formatCode="0.0%">
                  <c:v>0.9767127887592284</c:v>
                </c:pt>
                <c:pt idx="10" formatCode="0.0%">
                  <c:v>0.9600179851427082</c:v>
                </c:pt>
                <c:pt idx="11" formatCode="0.0%">
                  <c:v>0.96378198338798049</c:v>
                </c:pt>
                <c:pt idx="12" formatCode="0.0%">
                  <c:v>0.94233260559385257</c:v>
                </c:pt>
                <c:pt idx="13">
                  <c:v>0.95246073054183211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6-4FC3-AD28-EBBB0966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71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Million 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56351"/>
        <c:crosses val="autoZero"/>
        <c:crossBetween val="between"/>
        <c:dispUnits>
          <c:builtInUnit val="millions"/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ln w="9525">
            <a:noFill/>
          </a:ln>
        </c:sp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0105633802816906E-2"/>
          <c:y val="0.90163934426229508"/>
          <c:w val="0.91813380281690127"/>
          <c:h val="8.07061790668347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Total YTD YM deliveries for the 2023/24</a:t>
            </a:r>
          </a:p>
          <a:p>
            <a:pPr>
              <a:defRPr sz="144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 season vs previous season's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87293008061719E-2"/>
          <c:y val="8.1715311793823048E-2"/>
          <c:w val="0.86673949038330655"/>
          <c:h val="0.79483647873434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'Summary -Yellow maize'!$B$79</c:f>
              <c:strCache>
                <c:ptCount val="1"/>
                <c:pt idx="0">
                  <c:v>Lewerings vanaf Mei/Deliveries from May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strRef>
              <c:f>'Summary -Yellow maize'!$H$77:$U$77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-Yellow maize'!$H$79:$U$79</c:f>
              <c:numCache>
                <c:formatCode>_ * #\ ##0_ ;_ * \-#\ ##0_ ;_ * "-"??_ ;_ @_ </c:formatCode>
                <c:ptCount val="14"/>
                <c:pt idx="0">
                  <c:v>4308197</c:v>
                </c:pt>
                <c:pt idx="1">
                  <c:v>5125332</c:v>
                </c:pt>
                <c:pt idx="2">
                  <c:v>5634517</c:v>
                </c:pt>
                <c:pt idx="3">
                  <c:v>4338643</c:v>
                </c:pt>
                <c:pt idx="4">
                  <c:v>3439111</c:v>
                </c:pt>
                <c:pt idx="5">
                  <c:v>6042189</c:v>
                </c:pt>
                <c:pt idx="6">
                  <c:v>5316218</c:v>
                </c:pt>
                <c:pt idx="7">
                  <c:v>5036648</c:v>
                </c:pt>
                <c:pt idx="8">
                  <c:v>5938304</c:v>
                </c:pt>
                <c:pt idx="9">
                  <c:v>6528705</c:v>
                </c:pt>
                <c:pt idx="10">
                  <c:v>6691941</c:v>
                </c:pt>
                <c:pt idx="11">
                  <c:v>6658750</c:v>
                </c:pt>
                <c:pt idx="12">
                  <c:v>5235153</c:v>
                </c:pt>
                <c:pt idx="13">
                  <c:v>6028427.666666666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F-4530-8415-3E5C1CFC1254}"/>
            </c:ext>
          </c:extLst>
        </c:ser>
        <c:ser>
          <c:idx val="2"/>
          <c:order val="1"/>
          <c:tx>
            <c:strRef>
              <c:f>'Summary -Yellow maize'!$B$80</c:f>
              <c:strCache>
                <c:ptCount val="1"/>
                <c:pt idx="0">
                  <c:v>Totale lewerings/Total deliveries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'Summary -Yellow maize'!$H$77:$U$77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-Yellow maize'!$H$80:$U$80</c:f>
              <c:numCache>
                <c:formatCode>_ * #\ ##0_ ;_ * \-#\ ##0_ ;_ * "-"??_ ;_ @_ </c:formatCode>
                <c:ptCount val="14"/>
                <c:pt idx="0">
                  <c:v>4551242</c:v>
                </c:pt>
                <c:pt idx="1">
                  <c:v>5652301</c:v>
                </c:pt>
                <c:pt idx="2">
                  <c:v>5808178</c:v>
                </c:pt>
                <c:pt idx="3">
                  <c:v>4705763</c:v>
                </c:pt>
                <c:pt idx="4">
                  <c:v>3889066</c:v>
                </c:pt>
                <c:pt idx="5">
                  <c:v>6342831</c:v>
                </c:pt>
                <c:pt idx="6">
                  <c:v>5438766</c:v>
                </c:pt>
                <c:pt idx="7">
                  <c:v>5217693</c:v>
                </c:pt>
                <c:pt idx="8">
                  <c:v>6154795</c:v>
                </c:pt>
                <c:pt idx="9">
                  <c:v>7048976</c:v>
                </c:pt>
                <c:pt idx="10">
                  <c:v>6964801</c:v>
                </c:pt>
                <c:pt idx="11">
                  <c:v>7168044</c:v>
                </c:pt>
                <c:pt idx="12">
                  <c:v>5944519</c:v>
                </c:pt>
                <c:pt idx="13">
                  <c:v>6474084.0666666664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F-4530-8415-3E5C1CFC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44287"/>
        <c:axId val="1"/>
      </c:barChart>
      <c:lineChart>
        <c:grouping val="standard"/>
        <c:varyColors val="0"/>
        <c:ser>
          <c:idx val="4"/>
          <c:order val="2"/>
          <c:tx>
            <c:strRef>
              <c:f>'Summary -Yellow maize'!$B$82</c:f>
              <c:strCache>
                <c:ptCount val="1"/>
                <c:pt idx="0">
                  <c:v>% Gelewer van Oesskatting/% delivered crop estimate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0070C0"/>
              </a:solidFill>
              <a:ln w="9525">
                <a:solidFill>
                  <a:srgbClr val="0070C0">
                    <a:alpha val="97000"/>
                  </a:srgbClr>
                </a:solidFill>
              </a:ln>
              <a:effectLst/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-Yellow maize'!$H$77:$U$77</c:f>
              <c:strCache>
                <c:ptCount val="14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  <c:pt idx="12">
                  <c:v>2024/25*</c:v>
                </c:pt>
                <c:pt idx="13">
                  <c:v>5 Yr. AVG</c:v>
                </c:pt>
              </c:strCache>
            </c:strRef>
          </c:cat>
          <c:val>
            <c:numRef>
              <c:f>'Summary -Yellow maize'!$H$82:$U$82</c:f>
              <c:numCache>
                <c:formatCode>0.0%</c:formatCode>
                <c:ptCount val="14"/>
                <c:pt idx="0">
                  <c:v>0.92928593757433531</c:v>
                </c:pt>
                <c:pt idx="1">
                  <c:v>0.96506190699531891</c:v>
                </c:pt>
                <c:pt idx="2">
                  <c:v>0.94325415308181959</c:v>
                </c:pt>
                <c:pt idx="3">
                  <c:v>0.96874637165008093</c:v>
                </c:pt>
                <c:pt idx="4">
                  <c:v>0.95242370453962155</c:v>
                </c:pt>
                <c:pt idx="5">
                  <c:v>0.96807554945054941</c:v>
                </c:pt>
                <c:pt idx="6">
                  <c:v>0.96775195729537367</c:v>
                </c:pt>
                <c:pt idx="7">
                  <c:v>0.9698314126394052</c:v>
                </c:pt>
                <c:pt idx="8" formatCode="0%">
                  <c:v>0.96903015035818307</c:v>
                </c:pt>
                <c:pt idx="9">
                  <c:v>0.96653996983408752</c:v>
                </c:pt>
                <c:pt idx="10">
                  <c:v>0.96331964038727524</c:v>
                </c:pt>
                <c:pt idx="11">
                  <c:v>0.96018678518899547</c:v>
                </c:pt>
                <c:pt idx="12">
                  <c:v>0.94403147555562616</c:v>
                </c:pt>
                <c:pt idx="13">
                  <c:v>0.93456971904471675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F-4530-8415-3E5C1CFC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71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Million 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44287"/>
        <c:crosses val="autoZero"/>
        <c:crossBetween val="between"/>
        <c:dispUnits>
          <c:builtInUnit val="millions"/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ln w="9525">
            <a:noFill/>
          </a:ln>
        </c:sp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7605633802816902E-2"/>
          <c:y val="0.94577553593947039"/>
          <c:w val="0.96654929577464777"/>
          <c:h val="4.16141235813366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-White maize'!$L$16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'Summary -White maize'!$L$18:$L$61</c:f>
              <c:numCache>
                <c:formatCode>_ * #\ ##0_ ;_ * \-#\ ##0_ ;_ * "-"??_ ;_ @_ </c:formatCode>
                <c:ptCount val="44"/>
                <c:pt idx="0">
                  <c:v>168068</c:v>
                </c:pt>
                <c:pt idx="1">
                  <c:v>341357</c:v>
                </c:pt>
                <c:pt idx="2">
                  <c:v>317183</c:v>
                </c:pt>
                <c:pt idx="3">
                  <c:v>1582136</c:v>
                </c:pt>
                <c:pt idx="4">
                  <c:v>873543</c:v>
                </c:pt>
                <c:pt idx="5">
                  <c:v>1028568</c:v>
                </c:pt>
                <c:pt idx="6">
                  <c:v>1097136</c:v>
                </c:pt>
                <c:pt idx="7">
                  <c:v>1361854</c:v>
                </c:pt>
                <c:pt idx="8">
                  <c:v>1642548</c:v>
                </c:pt>
                <c:pt idx="9">
                  <c:v>1110309</c:v>
                </c:pt>
                <c:pt idx="10">
                  <c:v>1089664</c:v>
                </c:pt>
                <c:pt idx="11">
                  <c:v>967142</c:v>
                </c:pt>
                <c:pt idx="12">
                  <c:v>1290753</c:v>
                </c:pt>
                <c:pt idx="13">
                  <c:v>424468</c:v>
                </c:pt>
                <c:pt idx="14">
                  <c:v>373057</c:v>
                </c:pt>
                <c:pt idx="15">
                  <c:v>267093</c:v>
                </c:pt>
                <c:pt idx="16">
                  <c:v>532914</c:v>
                </c:pt>
                <c:pt idx="17">
                  <c:v>48381</c:v>
                </c:pt>
                <c:pt idx="18">
                  <c:v>44994</c:v>
                </c:pt>
                <c:pt idx="19">
                  <c:v>51137</c:v>
                </c:pt>
                <c:pt idx="20">
                  <c:v>38075</c:v>
                </c:pt>
                <c:pt idx="21">
                  <c:v>116821</c:v>
                </c:pt>
                <c:pt idx="22">
                  <c:v>27298</c:v>
                </c:pt>
                <c:pt idx="23">
                  <c:v>31469</c:v>
                </c:pt>
                <c:pt idx="24">
                  <c:v>29200</c:v>
                </c:pt>
                <c:pt idx="25">
                  <c:v>106412</c:v>
                </c:pt>
                <c:pt idx="26">
                  <c:v>10783</c:v>
                </c:pt>
                <c:pt idx="27">
                  <c:v>17414</c:v>
                </c:pt>
                <c:pt idx="28">
                  <c:v>17344</c:v>
                </c:pt>
                <c:pt idx="29">
                  <c:v>107653</c:v>
                </c:pt>
                <c:pt idx="30">
                  <c:v>10642</c:v>
                </c:pt>
                <c:pt idx="31">
                  <c:v>9794</c:v>
                </c:pt>
                <c:pt idx="32">
                  <c:v>0</c:v>
                </c:pt>
                <c:pt idx="33">
                  <c:v>0</c:v>
                </c:pt>
                <c:pt idx="34">
                  <c:v>61431</c:v>
                </c:pt>
                <c:pt idx="35">
                  <c:v>6295</c:v>
                </c:pt>
                <c:pt idx="36">
                  <c:v>10667</c:v>
                </c:pt>
                <c:pt idx="37">
                  <c:v>9207</c:v>
                </c:pt>
                <c:pt idx="38">
                  <c:v>67194</c:v>
                </c:pt>
                <c:pt idx="39">
                  <c:v>2672</c:v>
                </c:pt>
                <c:pt idx="40">
                  <c:v>11706</c:v>
                </c:pt>
                <c:pt idx="41">
                  <c:v>9435</c:v>
                </c:pt>
                <c:pt idx="42">
                  <c:v>68018</c:v>
                </c:pt>
                <c:pt idx="4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3-4E9F-BE65-01A1766983F7}"/>
            </c:ext>
          </c:extLst>
        </c:ser>
        <c:ser>
          <c:idx val="1"/>
          <c:order val="1"/>
          <c:tx>
            <c:strRef>
              <c:f>'Summary -White maize'!$M$16</c:f>
              <c:strCache>
                <c:ptCount val="1"/>
                <c:pt idx="0">
                  <c:v>2018/19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'Summary -White maize'!$M$18:$M$61</c:f>
              <c:numCache>
                <c:formatCode>_ * #\ ##0_ ;_ * \-#\ ##0_ ;_ * "-"??_ ;_ @_ </c:formatCode>
                <c:ptCount val="44"/>
                <c:pt idx="0">
                  <c:v>14616</c:v>
                </c:pt>
                <c:pt idx="1">
                  <c:v>52953</c:v>
                </c:pt>
                <c:pt idx="2">
                  <c:v>64090</c:v>
                </c:pt>
                <c:pt idx="3">
                  <c:v>200841</c:v>
                </c:pt>
                <c:pt idx="4">
                  <c:v>17570</c:v>
                </c:pt>
                <c:pt idx="5">
                  <c:v>168613</c:v>
                </c:pt>
                <c:pt idx="6">
                  <c:v>265473</c:v>
                </c:pt>
                <c:pt idx="7">
                  <c:v>346775</c:v>
                </c:pt>
                <c:pt idx="8">
                  <c:v>524275</c:v>
                </c:pt>
                <c:pt idx="9">
                  <c:v>481953</c:v>
                </c:pt>
                <c:pt idx="10">
                  <c:v>439673</c:v>
                </c:pt>
                <c:pt idx="11">
                  <c:v>478746</c:v>
                </c:pt>
                <c:pt idx="12">
                  <c:v>880017</c:v>
                </c:pt>
                <c:pt idx="13">
                  <c:v>323511</c:v>
                </c:pt>
                <c:pt idx="14">
                  <c:v>454227</c:v>
                </c:pt>
                <c:pt idx="15">
                  <c:v>395364</c:v>
                </c:pt>
                <c:pt idx="16">
                  <c:v>281975</c:v>
                </c:pt>
                <c:pt idx="17">
                  <c:v>326477</c:v>
                </c:pt>
                <c:pt idx="18">
                  <c:v>96902</c:v>
                </c:pt>
                <c:pt idx="19">
                  <c:v>65235</c:v>
                </c:pt>
                <c:pt idx="20">
                  <c:v>34947</c:v>
                </c:pt>
                <c:pt idx="21">
                  <c:v>79799</c:v>
                </c:pt>
                <c:pt idx="22">
                  <c:v>12605</c:v>
                </c:pt>
                <c:pt idx="23">
                  <c:v>17419</c:v>
                </c:pt>
                <c:pt idx="24">
                  <c:v>14841</c:v>
                </c:pt>
                <c:pt idx="25">
                  <c:v>59172</c:v>
                </c:pt>
                <c:pt idx="26">
                  <c:v>3633</c:v>
                </c:pt>
                <c:pt idx="27">
                  <c:v>8399</c:v>
                </c:pt>
                <c:pt idx="28">
                  <c:v>9140</c:v>
                </c:pt>
                <c:pt idx="29">
                  <c:v>7591</c:v>
                </c:pt>
                <c:pt idx="30">
                  <c:v>32389</c:v>
                </c:pt>
                <c:pt idx="31">
                  <c:v>3944</c:v>
                </c:pt>
                <c:pt idx="32">
                  <c:v>4144</c:v>
                </c:pt>
                <c:pt idx="33">
                  <c:v>2931</c:v>
                </c:pt>
                <c:pt idx="34">
                  <c:v>9201</c:v>
                </c:pt>
                <c:pt idx="35">
                  <c:v>605</c:v>
                </c:pt>
                <c:pt idx="36">
                  <c:v>2895</c:v>
                </c:pt>
                <c:pt idx="37">
                  <c:v>1078</c:v>
                </c:pt>
                <c:pt idx="38">
                  <c:v>13637</c:v>
                </c:pt>
                <c:pt idx="39">
                  <c:v>91</c:v>
                </c:pt>
                <c:pt idx="40">
                  <c:v>2095</c:v>
                </c:pt>
                <c:pt idx="41">
                  <c:v>1001</c:v>
                </c:pt>
                <c:pt idx="42">
                  <c:v>22200</c:v>
                </c:pt>
                <c:pt idx="43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3-4E9F-BE65-01A1766983F7}"/>
            </c:ext>
          </c:extLst>
        </c:ser>
        <c:ser>
          <c:idx val="2"/>
          <c:order val="2"/>
          <c:tx>
            <c:strRef>
              <c:f>'Summary -White maize'!$N$16</c:f>
              <c:strCache>
                <c:ptCount val="1"/>
                <c:pt idx="0">
                  <c:v>2019/20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'Summary -White maize'!$N$18:$N$61</c:f>
              <c:numCache>
                <c:formatCode>_ * #\ ##0_ ;_ * \-#\ ##0_ ;_ * "-"??_ ;_ @_ </c:formatCode>
                <c:ptCount val="44"/>
                <c:pt idx="0">
                  <c:v>8464</c:v>
                </c:pt>
                <c:pt idx="1">
                  <c:v>24331</c:v>
                </c:pt>
                <c:pt idx="2">
                  <c:v>52807</c:v>
                </c:pt>
                <c:pt idx="3">
                  <c:v>97674</c:v>
                </c:pt>
                <c:pt idx="4">
                  <c:v>202885</c:v>
                </c:pt>
                <c:pt idx="5">
                  <c:v>192390</c:v>
                </c:pt>
                <c:pt idx="6">
                  <c:v>227929</c:v>
                </c:pt>
                <c:pt idx="7">
                  <c:v>216564</c:v>
                </c:pt>
                <c:pt idx="8">
                  <c:v>356391</c:v>
                </c:pt>
                <c:pt idx="9">
                  <c:v>193466</c:v>
                </c:pt>
                <c:pt idx="10">
                  <c:v>241903</c:v>
                </c:pt>
                <c:pt idx="11">
                  <c:v>306192</c:v>
                </c:pt>
                <c:pt idx="12">
                  <c:v>792531</c:v>
                </c:pt>
                <c:pt idx="13">
                  <c:v>150209</c:v>
                </c:pt>
                <c:pt idx="14">
                  <c:v>399397</c:v>
                </c:pt>
                <c:pt idx="15">
                  <c:v>409560</c:v>
                </c:pt>
                <c:pt idx="16">
                  <c:v>325385</c:v>
                </c:pt>
                <c:pt idx="17">
                  <c:v>490962</c:v>
                </c:pt>
                <c:pt idx="18">
                  <c:v>126550</c:v>
                </c:pt>
                <c:pt idx="19">
                  <c:v>75557</c:v>
                </c:pt>
                <c:pt idx="20">
                  <c:v>36755</c:v>
                </c:pt>
                <c:pt idx="21">
                  <c:v>81290</c:v>
                </c:pt>
                <c:pt idx="22">
                  <c:v>15478</c:v>
                </c:pt>
                <c:pt idx="23">
                  <c:v>15220</c:v>
                </c:pt>
                <c:pt idx="24">
                  <c:v>16496</c:v>
                </c:pt>
                <c:pt idx="25">
                  <c:v>70549</c:v>
                </c:pt>
                <c:pt idx="26">
                  <c:v>2158</c:v>
                </c:pt>
                <c:pt idx="27">
                  <c:v>11652</c:v>
                </c:pt>
                <c:pt idx="28">
                  <c:v>9598</c:v>
                </c:pt>
                <c:pt idx="29">
                  <c:v>5910</c:v>
                </c:pt>
                <c:pt idx="30">
                  <c:v>38201</c:v>
                </c:pt>
                <c:pt idx="31">
                  <c:v>3259</c:v>
                </c:pt>
                <c:pt idx="32">
                  <c:v>1457</c:v>
                </c:pt>
                <c:pt idx="33">
                  <c:v>2369</c:v>
                </c:pt>
                <c:pt idx="34">
                  <c:v>15225</c:v>
                </c:pt>
                <c:pt idx="35">
                  <c:v>247</c:v>
                </c:pt>
                <c:pt idx="36">
                  <c:v>2079</c:v>
                </c:pt>
                <c:pt idx="37">
                  <c:v>6752</c:v>
                </c:pt>
                <c:pt idx="38">
                  <c:v>9442</c:v>
                </c:pt>
                <c:pt idx="39">
                  <c:v>24062</c:v>
                </c:pt>
                <c:pt idx="40">
                  <c:v>7466</c:v>
                </c:pt>
                <c:pt idx="41">
                  <c:v>11480</c:v>
                </c:pt>
                <c:pt idx="42">
                  <c:v>9084</c:v>
                </c:pt>
                <c:pt idx="43">
                  <c:v>23857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3-4E9F-BE65-01A1766983F7}"/>
            </c:ext>
          </c:extLst>
        </c:ser>
        <c:ser>
          <c:idx val="3"/>
          <c:order val="3"/>
          <c:tx>
            <c:strRef>
              <c:f>'Summary -White maize'!$O$16</c:f>
              <c:strCache>
                <c:ptCount val="1"/>
                <c:pt idx="0">
                  <c:v>2020/21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'Summary -White maize'!$O$18:$O$61</c:f>
              <c:numCache>
                <c:formatCode>_ * #\ ##0_ ;_ * \-#\ ##0_ ;_ * "-"??_ ;_ @_ </c:formatCode>
                <c:ptCount val="44"/>
                <c:pt idx="0">
                  <c:v>2437</c:v>
                </c:pt>
                <c:pt idx="1">
                  <c:v>37574</c:v>
                </c:pt>
                <c:pt idx="2">
                  <c:v>78048</c:v>
                </c:pt>
                <c:pt idx="3">
                  <c:v>136426</c:v>
                </c:pt>
                <c:pt idx="4">
                  <c:v>346632</c:v>
                </c:pt>
                <c:pt idx="5">
                  <c:v>246460</c:v>
                </c:pt>
                <c:pt idx="6">
                  <c:v>361369</c:v>
                </c:pt>
                <c:pt idx="7">
                  <c:v>250828</c:v>
                </c:pt>
                <c:pt idx="8">
                  <c:v>875139</c:v>
                </c:pt>
                <c:pt idx="9">
                  <c:v>297273</c:v>
                </c:pt>
                <c:pt idx="10">
                  <c:v>607351</c:v>
                </c:pt>
                <c:pt idx="11">
                  <c:v>648824</c:v>
                </c:pt>
                <c:pt idx="12">
                  <c:v>708707</c:v>
                </c:pt>
                <c:pt idx="13">
                  <c:v>1123824</c:v>
                </c:pt>
                <c:pt idx="14">
                  <c:v>524045</c:v>
                </c:pt>
                <c:pt idx="15">
                  <c:v>407047</c:v>
                </c:pt>
                <c:pt idx="16">
                  <c:v>281706</c:v>
                </c:pt>
                <c:pt idx="17">
                  <c:v>536989</c:v>
                </c:pt>
                <c:pt idx="18">
                  <c:v>43317</c:v>
                </c:pt>
                <c:pt idx="19">
                  <c:v>79109</c:v>
                </c:pt>
                <c:pt idx="20">
                  <c:v>49822</c:v>
                </c:pt>
                <c:pt idx="21">
                  <c:v>188879</c:v>
                </c:pt>
                <c:pt idx="22">
                  <c:v>7035</c:v>
                </c:pt>
                <c:pt idx="23">
                  <c:v>21272</c:v>
                </c:pt>
                <c:pt idx="24">
                  <c:v>16799</c:v>
                </c:pt>
                <c:pt idx="25">
                  <c:v>13803</c:v>
                </c:pt>
                <c:pt idx="26">
                  <c:v>82181</c:v>
                </c:pt>
                <c:pt idx="27">
                  <c:v>9087</c:v>
                </c:pt>
                <c:pt idx="28">
                  <c:v>7665</c:v>
                </c:pt>
                <c:pt idx="29">
                  <c:v>7429</c:v>
                </c:pt>
                <c:pt idx="30">
                  <c:v>36065</c:v>
                </c:pt>
                <c:pt idx="31">
                  <c:v>4505</c:v>
                </c:pt>
                <c:pt idx="32">
                  <c:v>5803</c:v>
                </c:pt>
                <c:pt idx="33">
                  <c:v>3668</c:v>
                </c:pt>
                <c:pt idx="34">
                  <c:v>20941</c:v>
                </c:pt>
                <c:pt idx="35">
                  <c:v>164</c:v>
                </c:pt>
                <c:pt idx="36">
                  <c:v>2948</c:v>
                </c:pt>
                <c:pt idx="37">
                  <c:v>5613</c:v>
                </c:pt>
                <c:pt idx="38">
                  <c:v>7152</c:v>
                </c:pt>
                <c:pt idx="39">
                  <c:v>31061</c:v>
                </c:pt>
                <c:pt idx="40">
                  <c:v>5936</c:v>
                </c:pt>
                <c:pt idx="41">
                  <c:v>10507</c:v>
                </c:pt>
                <c:pt idx="42">
                  <c:v>8705</c:v>
                </c:pt>
                <c:pt idx="43">
                  <c:v>29153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53-4E9F-BE65-01A1766983F7}"/>
            </c:ext>
          </c:extLst>
        </c:ser>
        <c:ser>
          <c:idx val="4"/>
          <c:order val="4"/>
          <c:tx>
            <c:strRef>
              <c:f>'Summary -White maize'!$P$16</c:f>
              <c:strCache>
                <c:ptCount val="1"/>
                <c:pt idx="0">
                  <c:v>2021/22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'Summary -White maize'!$P$18:$P$30</c:f>
              <c:numCache>
                <c:formatCode>_ * #\ ##0_ ;_ * \-#\ ##0_ ;_ * "-"??_ ;_ @_ </c:formatCode>
                <c:ptCount val="13"/>
                <c:pt idx="0">
                  <c:v>208526</c:v>
                </c:pt>
                <c:pt idx="1">
                  <c:v>379158</c:v>
                </c:pt>
                <c:pt idx="2">
                  <c:v>545824</c:v>
                </c:pt>
                <c:pt idx="3">
                  <c:v>988629</c:v>
                </c:pt>
                <c:pt idx="4">
                  <c:v>441451</c:v>
                </c:pt>
                <c:pt idx="5">
                  <c:v>542973</c:v>
                </c:pt>
                <c:pt idx="6">
                  <c:v>626127</c:v>
                </c:pt>
                <c:pt idx="7">
                  <c:v>1439020</c:v>
                </c:pt>
                <c:pt idx="8">
                  <c:v>147268</c:v>
                </c:pt>
                <c:pt idx="9">
                  <c:v>497494</c:v>
                </c:pt>
                <c:pt idx="10">
                  <c:v>404669</c:v>
                </c:pt>
                <c:pt idx="11">
                  <c:v>316250</c:v>
                </c:pt>
                <c:pt idx="12">
                  <c:v>576087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53-4E9F-BE65-01A17669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46783"/>
        <c:axId val="1"/>
      </c:barChart>
      <c:catAx>
        <c:axId val="271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 ;_ * \-#\ ##0_ ;_ * &quot;-&quot;??_ ;_ @_ 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4678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6056338028169"/>
          <c:y val="0.92433795712484235"/>
          <c:w val="0.67517605633802813"/>
          <c:h val="6.68348045397225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0" workbookViewId="0"/>
  </sheetViews>
  <pageMargins left="0.7" right="0.7" top="1.13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7551E-9A48-48AA-A204-DCD794054D9A}">
  <sheetPr/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0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1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91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9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9055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F677C31-7A45-453B-9156-9B19B7BBF7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7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82FD5-FA9E-4B75-8922-C1D7BE459D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0AD4F-8617-9FE2-00CF-510603A5A2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3</xdr:row>
      <xdr:rowOff>38098</xdr:rowOff>
    </xdr:from>
    <xdr:to>
      <xdr:col>13</xdr:col>
      <xdr:colOff>133350</xdr:colOff>
      <xdr:row>27</xdr:row>
      <xdr:rowOff>133349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FFF7E79A-DF5D-45CF-870A-46BFFE062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BB208-AEA9-43D1-ACA6-A3ED874413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9F3E2-009B-4262-B0C5-7C89950608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6F563-0E8D-4211-A951-48794DCB64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6FDD4-A2E7-4036-BC20-B4A72D8A97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41420-2D49-4043-A40D-24AF565E6E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B7472-8FCF-405E-B701-B10DB306F3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108F2-9431-4C26-B109-6BD517C67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0426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C9AC0-4EC7-47DA-BB39-B46BC6ED76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ainsa2019.sharepoint.com/sites/Bedryfsbediening/Shared%20Documents/Mark/GSA%20Market%20Data/Data%20SAGIS/2024/SAGIS%20-%20Mielies%20Week%20prod%20deliveries%20-%20lewerings%202023-2024.xlsx" TargetMode="External"/><Relationship Id="rId1" Type="http://schemas.openxmlformats.org/officeDocument/2006/relationships/externalLinkPath" Target="https://grainsa2019.sharepoint.com/sites/Bedryfsbediening/Shared%20Documents/Mark/GSA%20Market%20Data/Data%20SAGIS/2024/SAGIS%20-%20Mielies%20Week%20prod%20deliveries%20-%20lewerings%202023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M-producer deliveries  "/>
      <sheetName val="YM-producer deliveries "/>
      <sheetName val="Weeklikse wit- en geellewerings"/>
      <sheetName val="Weeklikse totale lewerings"/>
      <sheetName val="Weeklikse kumulatiewe lewerings"/>
      <sheetName val="Lewerings tot datum "/>
      <sheetName val="Lewerings tot datum (WM)"/>
      <sheetName val="Lewerings tot datum (YM)"/>
      <sheetName val="Chart1"/>
      <sheetName val="Lewerings tot datum (TM)"/>
      <sheetName val="Summary -White maize"/>
      <sheetName val="Table-SAGIS deliver vs CEC est"/>
      <sheetName val="Mielies-Maize"/>
      <sheetName val="Summary -Yellow maize"/>
      <sheetName val="Summary -Total maize"/>
      <sheetName val="Table - Grades"/>
      <sheetName val="Summary- Producer deliveries"/>
      <sheetName val="Producer delive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>
        <row r="77">
          <cell r="H77" t="str">
            <v>2012/13</v>
          </cell>
          <cell r="I77" t="str">
            <v>2013/14</v>
          </cell>
          <cell r="J77" t="str">
            <v>2014/15</v>
          </cell>
          <cell r="K77" t="str">
            <v>2015/16</v>
          </cell>
          <cell r="L77" t="str">
            <v>2016/17</v>
          </cell>
          <cell r="M77" t="str">
            <v>2017/18</v>
          </cell>
          <cell r="N77" t="str">
            <v>2018/19</v>
          </cell>
          <cell r="O77" t="str">
            <v>2019/20</v>
          </cell>
          <cell r="P77" t="str">
            <v>2020/21</v>
          </cell>
          <cell r="Q77" t="str">
            <v>2021/22</v>
          </cell>
          <cell r="R77" t="str">
            <v>2022/23*</v>
          </cell>
          <cell r="S77" t="str">
            <v>2023/24*</v>
          </cell>
          <cell r="T77" t="str">
            <v>5 Yr. AVG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28"/>
  <sheetViews>
    <sheetView showGridLines="0" zoomScaleNormal="100" workbookViewId="0">
      <selection activeCell="E14" sqref="E14"/>
    </sheetView>
  </sheetViews>
  <sheetFormatPr defaultRowHeight="13.2" x14ac:dyDescent="0.25"/>
  <cols>
    <col min="2" max="2" width="50.44140625" customWidth="1"/>
    <col min="3" max="5" width="12.88671875" customWidth="1"/>
    <col min="6" max="6" width="54.88671875" customWidth="1"/>
    <col min="7" max="7" width="9.33203125" customWidth="1"/>
    <col min="8" max="8" width="12.33203125" bestFit="1" customWidth="1"/>
    <col min="9" max="9" width="9.33203125" customWidth="1"/>
  </cols>
  <sheetData>
    <row r="1" spans="2:8" ht="13.8" thickBot="1" x14ac:dyDescent="0.3"/>
    <row r="2" spans="2:8" ht="22.8" x14ac:dyDescent="0.4">
      <c r="B2" s="453"/>
      <c r="C2" s="454"/>
      <c r="D2" s="454"/>
      <c r="E2" s="454"/>
      <c r="F2" s="455"/>
      <c r="G2" s="363"/>
    </row>
    <row r="3" spans="2:8" ht="20.399999999999999" thickBot="1" x14ac:dyDescent="0.45">
      <c r="B3" s="456" t="s">
        <v>122</v>
      </c>
      <c r="C3" s="457"/>
      <c r="D3" s="457"/>
      <c r="E3" s="457"/>
      <c r="F3" s="458"/>
    </row>
    <row r="4" spans="2:8" ht="14.4" x14ac:dyDescent="0.3">
      <c r="B4" s="333"/>
      <c r="C4" s="421" t="s">
        <v>0</v>
      </c>
      <c r="D4" s="422" t="s">
        <v>1</v>
      </c>
      <c r="E4" s="421" t="s">
        <v>2</v>
      </c>
      <c r="F4" s="333"/>
    </row>
    <row r="5" spans="2:8" ht="14.4" x14ac:dyDescent="0.3">
      <c r="B5" s="334" t="s">
        <v>3</v>
      </c>
      <c r="C5" s="425">
        <f>'Summary -White maize'!S15</f>
        <v>398292</v>
      </c>
      <c r="D5" s="426">
        <f>'Summary -Yellow maize'!T16</f>
        <v>709366</v>
      </c>
      <c r="E5" s="425">
        <f>C5+D5</f>
        <v>1107658</v>
      </c>
      <c r="F5" s="339" t="s">
        <v>4</v>
      </c>
      <c r="G5" s="363"/>
    </row>
    <row r="6" spans="2:8" ht="13.8" x14ac:dyDescent="0.25">
      <c r="B6" s="335" t="s">
        <v>5</v>
      </c>
      <c r="C6" s="427">
        <f>'Summary -White maize'!S78</f>
        <v>5083351</v>
      </c>
      <c r="D6" s="428">
        <f>'Summary -Yellow maize'!T79</f>
        <v>5235153</v>
      </c>
      <c r="E6" s="425">
        <f>C6+D6</f>
        <v>10318504</v>
      </c>
      <c r="F6" s="340" t="s">
        <v>6</v>
      </c>
      <c r="G6" s="363"/>
    </row>
    <row r="7" spans="2:8" ht="15" thickBot="1" x14ac:dyDescent="0.35">
      <c r="B7" s="336" t="s">
        <v>7</v>
      </c>
      <c r="C7" s="429">
        <f>C5+C6</f>
        <v>5481643</v>
      </c>
      <c r="D7" s="430">
        <f>D5+D6</f>
        <v>5944519</v>
      </c>
      <c r="E7" s="429">
        <f>E5+E6</f>
        <v>11426162</v>
      </c>
      <c r="F7" s="341" t="s">
        <v>8</v>
      </c>
      <c r="H7" s="8"/>
    </row>
    <row r="8" spans="2:8" ht="15" thickTop="1" x14ac:dyDescent="0.3">
      <c r="B8" s="446" t="s">
        <v>127</v>
      </c>
      <c r="C8" s="431">
        <v>6007100</v>
      </c>
      <c r="D8" s="432">
        <v>6716950</v>
      </c>
      <c r="E8" s="431">
        <f>C8+D8</f>
        <v>12724050</v>
      </c>
      <c r="F8" s="420" t="s">
        <v>9</v>
      </c>
      <c r="G8" s="8"/>
      <c r="H8" s="8"/>
    </row>
    <row r="9" spans="2:8" ht="27.6" x14ac:dyDescent="0.25">
      <c r="B9" s="415" t="s">
        <v>126</v>
      </c>
      <c r="C9" s="433">
        <v>190000</v>
      </c>
      <c r="D9" s="434">
        <v>420000</v>
      </c>
      <c r="E9" s="433">
        <f>C9+D9</f>
        <v>610000</v>
      </c>
      <c r="F9" s="416" t="s">
        <v>125</v>
      </c>
    </row>
    <row r="10" spans="2:8" ht="28.8" x14ac:dyDescent="0.25">
      <c r="B10" s="418" t="s">
        <v>10</v>
      </c>
      <c r="C10" s="435">
        <f>C8-C9</f>
        <v>5817100</v>
      </c>
      <c r="D10" s="436">
        <f>D8-D9</f>
        <v>6296950</v>
      </c>
      <c r="E10" s="435">
        <f>E8-E9</f>
        <v>12114050</v>
      </c>
      <c r="F10" s="419" t="s">
        <v>123</v>
      </c>
      <c r="G10" s="14"/>
    </row>
    <row r="11" spans="2:8" ht="14.4" x14ac:dyDescent="0.3">
      <c r="B11" s="337" t="s">
        <v>11</v>
      </c>
      <c r="C11" s="442">
        <f>C7/C10</f>
        <v>0.94233260559385257</v>
      </c>
      <c r="D11" s="443">
        <f>D7/D10</f>
        <v>0.94403147555562616</v>
      </c>
      <c r="E11" s="442">
        <f>E7/E10</f>
        <v>0.94321568756939256</v>
      </c>
      <c r="F11" s="342" t="s">
        <v>12</v>
      </c>
    </row>
    <row r="12" spans="2:8" ht="13.8" x14ac:dyDescent="0.25">
      <c r="B12" s="338" t="s">
        <v>13</v>
      </c>
      <c r="C12" s="425">
        <f>C10-C7</f>
        <v>335457</v>
      </c>
      <c r="D12" s="426">
        <f>D10-D7</f>
        <v>352431</v>
      </c>
      <c r="E12" s="425">
        <f>E10-E7</f>
        <v>687888</v>
      </c>
      <c r="F12" s="343" t="s">
        <v>14</v>
      </c>
    </row>
    <row r="13" spans="2:8" ht="13.8" x14ac:dyDescent="0.25">
      <c r="B13" s="338" t="s">
        <v>15</v>
      </c>
      <c r="C13" s="437">
        <f>43-('Summary -White maize'!B47)</f>
        <v>13</v>
      </c>
      <c r="D13" s="437">
        <f>43-('Summary -Yellow maize'!B48)</f>
        <v>13</v>
      </c>
      <c r="E13" s="437">
        <f>43-('Summary -Total maize'!B48)</f>
        <v>13</v>
      </c>
      <c r="F13" s="343" t="s">
        <v>16</v>
      </c>
    </row>
    <row r="14" spans="2:8" ht="15" thickBot="1" x14ac:dyDescent="0.35">
      <c r="B14" s="423" t="s">
        <v>17</v>
      </c>
      <c r="C14" s="438">
        <f>C12/C13</f>
        <v>25804.384615384617</v>
      </c>
      <c r="D14" s="439">
        <f>D12/D13</f>
        <v>27110.076923076922</v>
      </c>
      <c r="E14" s="438">
        <f>E12/E13</f>
        <v>52914.461538461539</v>
      </c>
      <c r="F14" s="424" t="s">
        <v>18</v>
      </c>
    </row>
    <row r="15" spans="2:8" ht="14.4" x14ac:dyDescent="0.3">
      <c r="B15" s="450" t="s">
        <v>19</v>
      </c>
      <c r="C15" s="451"/>
      <c r="D15" s="451"/>
      <c r="E15" s="451"/>
      <c r="F15" s="452"/>
    </row>
    <row r="16" spans="2:8" ht="14.4" x14ac:dyDescent="0.3">
      <c r="B16" s="459" t="s">
        <v>124</v>
      </c>
      <c r="C16" s="460"/>
      <c r="D16" s="460"/>
      <c r="E16" s="460"/>
      <c r="F16" s="461"/>
    </row>
    <row r="17" spans="2:6" ht="14.4" x14ac:dyDescent="0.3">
      <c r="B17" s="459" t="s">
        <v>20</v>
      </c>
      <c r="C17" s="460"/>
      <c r="D17" s="460"/>
      <c r="E17" s="460"/>
      <c r="F17" s="461"/>
    </row>
    <row r="18" spans="2:6" ht="14.4" x14ac:dyDescent="0.3">
      <c r="B18" s="459" t="s">
        <v>21</v>
      </c>
      <c r="C18" s="460"/>
      <c r="D18" s="460"/>
      <c r="E18" s="460"/>
      <c r="F18" s="461"/>
    </row>
    <row r="19" spans="2:6" ht="14.4" x14ac:dyDescent="0.3">
      <c r="B19" s="462" t="s">
        <v>22</v>
      </c>
      <c r="C19" s="463"/>
      <c r="D19" s="463"/>
      <c r="E19" s="463"/>
      <c r="F19" s="464"/>
    </row>
    <row r="20" spans="2:6" ht="15" thickBot="1" x14ac:dyDescent="0.35">
      <c r="B20" s="447" t="s">
        <v>23</v>
      </c>
      <c r="C20" s="448"/>
      <c r="D20" s="448"/>
      <c r="E20" s="448"/>
      <c r="F20" s="449"/>
    </row>
    <row r="21" spans="2:6" x14ac:dyDescent="0.25">
      <c r="B21" s="15"/>
    </row>
    <row r="22" spans="2:6" x14ac:dyDescent="0.25">
      <c r="E22" s="8"/>
    </row>
    <row r="23" spans="2:6" x14ac:dyDescent="0.25">
      <c r="C23" s="8"/>
      <c r="D23" s="8"/>
    </row>
    <row r="24" spans="2:6" x14ac:dyDescent="0.25">
      <c r="C24" s="114"/>
      <c r="D24" s="114"/>
      <c r="E24" s="174"/>
      <c r="F24" s="175"/>
    </row>
    <row r="25" spans="2:6" x14ac:dyDescent="0.25">
      <c r="C25" s="114"/>
      <c r="D25" s="114"/>
      <c r="E25" s="174"/>
      <c r="F25" s="175"/>
    </row>
    <row r="27" spans="2:6" x14ac:dyDescent="0.25">
      <c r="C27" s="8"/>
      <c r="D27" s="8"/>
    </row>
    <row r="28" spans="2:6" x14ac:dyDescent="0.25">
      <c r="C28" s="8"/>
    </row>
  </sheetData>
  <mergeCells count="8">
    <mergeCell ref="B20:F20"/>
    <mergeCell ref="B15:F15"/>
    <mergeCell ref="B2:F2"/>
    <mergeCell ref="B3:F3"/>
    <mergeCell ref="B16:F16"/>
    <mergeCell ref="B17:F17"/>
    <mergeCell ref="B18:F18"/>
    <mergeCell ref="B19:F19"/>
  </mergeCells>
  <phoneticPr fontId="1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O68"/>
  <sheetViews>
    <sheetView tabSelected="1" zoomScale="96" zoomScaleNormal="96" workbookViewId="0">
      <pane xSplit="3" ySplit="5" topLeftCell="D32" activePane="bottomRight" state="frozen"/>
      <selection pane="topRight" activeCell="D1" sqref="D1"/>
      <selection pane="bottomLeft" activeCell="A6" sqref="A6"/>
      <selection pane="bottomRight" activeCell="O48" sqref="O48"/>
    </sheetView>
  </sheetViews>
  <sheetFormatPr defaultColWidth="8.88671875" defaultRowHeight="11.4" x14ac:dyDescent="0.2"/>
  <cols>
    <col min="1" max="1" width="9.109375" style="2" customWidth="1"/>
    <col min="2" max="2" width="26.5546875" style="2" customWidth="1"/>
    <col min="3" max="3" width="16.88671875" style="258" bestFit="1" customWidth="1"/>
    <col min="4" max="4" width="13.33203125" style="108" customWidth="1"/>
    <col min="5" max="5" width="12" style="2" customWidth="1"/>
    <col min="6" max="6" width="13.33203125" style="7" customWidth="1"/>
    <col min="7" max="7" width="13" style="6" bestFit="1" customWidth="1"/>
    <col min="8" max="8" width="13.33203125" style="5" customWidth="1"/>
    <col min="9" max="9" width="12" style="5" customWidth="1"/>
    <col min="10" max="10" width="12.6640625" style="7" customWidth="1"/>
    <col min="11" max="11" width="13" style="6" bestFit="1" customWidth="1"/>
    <col min="12" max="12" width="13.33203125" style="108" customWidth="1"/>
    <col min="13" max="13" width="12.44140625" style="108" customWidth="1"/>
    <col min="14" max="14" width="12.109375" style="7" customWidth="1"/>
    <col min="15" max="15" width="14" style="6" customWidth="1"/>
    <col min="16" max="16" width="30" style="2" customWidth="1"/>
    <col min="17" max="17" width="30.44140625" style="2" customWidth="1"/>
    <col min="18" max="18" width="12.33203125" style="2" bestFit="1" customWidth="1"/>
    <col min="19" max="19" width="12.109375" style="2" bestFit="1" customWidth="1"/>
    <col min="20" max="20" width="13.109375" style="2" bestFit="1" customWidth="1"/>
    <col min="21" max="21" width="36" style="2" customWidth="1"/>
    <col min="22" max="16384" width="8.88671875" style="2"/>
  </cols>
  <sheetData>
    <row r="1" spans="1:15" ht="13.8" x14ac:dyDescent="0.25">
      <c r="A1" s="29"/>
      <c r="B1" s="29"/>
      <c r="C1" s="254"/>
      <c r="D1" s="105"/>
      <c r="E1" s="29"/>
      <c r="F1" s="30"/>
      <c r="G1" s="31"/>
      <c r="H1" s="103"/>
      <c r="I1" s="105"/>
      <c r="J1" s="30"/>
      <c r="K1" s="31"/>
      <c r="L1" s="105"/>
      <c r="M1" s="105"/>
      <c r="N1" s="30"/>
      <c r="O1" s="31"/>
    </row>
    <row r="2" spans="1:15" ht="24" customHeight="1" thickBot="1" x14ac:dyDescent="0.3">
      <c r="A2" s="29"/>
      <c r="B2" s="466" t="s">
        <v>24</v>
      </c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</row>
    <row r="3" spans="1:15" s="3" customFormat="1" ht="18.600000000000001" thickTop="1" thickBot="1" x14ac:dyDescent="0.35">
      <c r="A3" s="32"/>
      <c r="B3" s="33"/>
      <c r="C3" s="255"/>
      <c r="D3" s="465" t="s">
        <v>25</v>
      </c>
      <c r="E3" s="465"/>
      <c r="F3" s="465"/>
      <c r="G3" s="465"/>
      <c r="H3" s="465" t="s">
        <v>26</v>
      </c>
      <c r="I3" s="465"/>
      <c r="J3" s="465"/>
      <c r="K3" s="465"/>
      <c r="L3" s="465" t="s">
        <v>27</v>
      </c>
      <c r="M3" s="465"/>
      <c r="N3" s="465"/>
      <c r="O3" s="465"/>
    </row>
    <row r="4" spans="1:15" s="1" customFormat="1" ht="29.4" thickBot="1" x14ac:dyDescent="0.3">
      <c r="A4" s="32"/>
      <c r="B4" s="34" t="s">
        <v>28</v>
      </c>
      <c r="C4" s="256" t="s">
        <v>29</v>
      </c>
      <c r="D4" s="106" t="s">
        <v>30</v>
      </c>
      <c r="E4" s="34" t="s">
        <v>31</v>
      </c>
      <c r="F4" s="34" t="s">
        <v>32</v>
      </c>
      <c r="G4" s="34" t="s">
        <v>33</v>
      </c>
      <c r="H4" s="104" t="s">
        <v>30</v>
      </c>
      <c r="I4" s="106" t="s">
        <v>31</v>
      </c>
      <c r="J4" s="34" t="s">
        <v>32</v>
      </c>
      <c r="K4" s="34" t="s">
        <v>33</v>
      </c>
      <c r="L4" s="106" t="s">
        <v>30</v>
      </c>
      <c r="M4" s="106" t="s">
        <v>31</v>
      </c>
      <c r="N4" s="34" t="s">
        <v>32</v>
      </c>
      <c r="O4" s="34" t="s">
        <v>33</v>
      </c>
    </row>
    <row r="5" spans="1:15" s="1" customFormat="1" ht="29.4" thickBot="1" x14ac:dyDescent="0.3">
      <c r="A5" s="32"/>
      <c r="B5" s="34" t="s">
        <v>34</v>
      </c>
      <c r="C5" s="256" t="s">
        <v>35</v>
      </c>
      <c r="D5" s="106" t="s">
        <v>36</v>
      </c>
      <c r="E5" s="34" t="s">
        <v>37</v>
      </c>
      <c r="F5" s="34" t="s">
        <v>38</v>
      </c>
      <c r="G5" s="34" t="s">
        <v>39</v>
      </c>
      <c r="H5" s="104" t="s">
        <v>36</v>
      </c>
      <c r="I5" s="106" t="s">
        <v>37</v>
      </c>
      <c r="J5" s="34" t="s">
        <v>38</v>
      </c>
      <c r="K5" s="34" t="s">
        <v>39</v>
      </c>
      <c r="L5" s="106" t="s">
        <v>36</v>
      </c>
      <c r="M5" s="106" t="s">
        <v>37</v>
      </c>
      <c r="N5" s="34" t="s">
        <v>38</v>
      </c>
      <c r="O5" s="34" t="s">
        <v>39</v>
      </c>
    </row>
    <row r="6" spans="1:15" ht="14.4" hidden="1" x14ac:dyDescent="0.3">
      <c r="A6" s="29">
        <f t="shared" ref="A6:A13" si="0">A5+1</f>
        <v>1</v>
      </c>
      <c r="B6" s="37">
        <v>45</v>
      </c>
      <c r="C6" s="257">
        <v>45359</v>
      </c>
      <c r="D6" s="246">
        <v>21594</v>
      </c>
      <c r="E6" s="246">
        <v>2327</v>
      </c>
      <c r="F6" s="36">
        <f t="shared" ref="F6:F13" si="1">D6+E6</f>
        <v>23921</v>
      </c>
      <c r="G6" s="40">
        <v>8103033</v>
      </c>
      <c r="H6" s="246">
        <v>28410</v>
      </c>
      <c r="I6" s="246">
        <v>326</v>
      </c>
      <c r="J6" s="36">
        <f t="shared" ref="J6:J13" si="2">H6+I6</f>
        <v>28736</v>
      </c>
      <c r="K6" s="38">
        <v>7076932</v>
      </c>
      <c r="L6" s="246">
        <f t="shared" ref="L6:L13" si="3">D6+H6</f>
        <v>50004</v>
      </c>
      <c r="M6" s="246">
        <f t="shared" ref="M6:M12" si="4">E6+I6</f>
        <v>2653</v>
      </c>
      <c r="N6" s="36">
        <f t="shared" ref="N6:N13" si="5">L6+M6</f>
        <v>52657</v>
      </c>
      <c r="O6" s="40">
        <v>15179965</v>
      </c>
    </row>
    <row r="7" spans="1:15" ht="14.4" hidden="1" x14ac:dyDescent="0.3">
      <c r="A7" s="29">
        <f t="shared" si="0"/>
        <v>2</v>
      </c>
      <c r="B7" s="39">
        <v>46</v>
      </c>
      <c r="C7" s="257">
        <f t="shared" ref="C7:C13" si="6">C6+7</f>
        <v>45366</v>
      </c>
      <c r="D7" s="246">
        <v>34438</v>
      </c>
      <c r="E7" s="246">
        <v>-2001</v>
      </c>
      <c r="F7" s="36">
        <f t="shared" si="1"/>
        <v>32437</v>
      </c>
      <c r="G7" s="40">
        <f t="shared" ref="G7:G13" si="7">G6+F7</f>
        <v>8135470</v>
      </c>
      <c r="H7" s="246">
        <v>38907</v>
      </c>
      <c r="I7" s="246">
        <v>283</v>
      </c>
      <c r="J7" s="36">
        <f t="shared" si="2"/>
        <v>39190</v>
      </c>
      <c r="K7" s="38">
        <f t="shared" ref="K7:K13" si="8">K6+J7</f>
        <v>7116122</v>
      </c>
      <c r="L7" s="246">
        <f t="shared" si="3"/>
        <v>73345</v>
      </c>
      <c r="M7" s="246">
        <f t="shared" si="4"/>
        <v>-1718</v>
      </c>
      <c r="N7" s="36">
        <f t="shared" si="5"/>
        <v>71627</v>
      </c>
      <c r="O7" s="40">
        <f t="shared" ref="O7:O13" si="9">O6+N7</f>
        <v>15251592</v>
      </c>
    </row>
    <row r="8" spans="1:15" ht="14.4" hidden="1" x14ac:dyDescent="0.3">
      <c r="A8" s="29">
        <f t="shared" si="0"/>
        <v>3</v>
      </c>
      <c r="B8" s="35">
        <v>47</v>
      </c>
      <c r="C8" s="257">
        <f t="shared" si="6"/>
        <v>45373</v>
      </c>
      <c r="D8" s="246">
        <v>42452</v>
      </c>
      <c r="E8" s="246">
        <v>-3148</v>
      </c>
      <c r="F8" s="36">
        <f t="shared" si="1"/>
        <v>39304</v>
      </c>
      <c r="G8" s="40">
        <f t="shared" si="7"/>
        <v>8174774</v>
      </c>
      <c r="H8" s="246">
        <v>59644</v>
      </c>
      <c r="I8" s="246">
        <v>-1512</v>
      </c>
      <c r="J8" s="36">
        <f t="shared" si="2"/>
        <v>58132</v>
      </c>
      <c r="K8" s="38">
        <f t="shared" si="8"/>
        <v>7174254</v>
      </c>
      <c r="L8" s="246">
        <f t="shared" si="3"/>
        <v>102096</v>
      </c>
      <c r="M8" s="246">
        <f t="shared" si="4"/>
        <v>-4660</v>
      </c>
      <c r="N8" s="36">
        <f t="shared" si="5"/>
        <v>97436</v>
      </c>
      <c r="O8" s="40">
        <f t="shared" si="9"/>
        <v>15349028</v>
      </c>
    </row>
    <row r="9" spans="1:15" ht="14.4" hidden="1" x14ac:dyDescent="0.3">
      <c r="A9" s="29">
        <f t="shared" si="0"/>
        <v>4</v>
      </c>
      <c r="B9" s="37">
        <v>48</v>
      </c>
      <c r="C9" s="257">
        <f t="shared" si="6"/>
        <v>45380</v>
      </c>
      <c r="D9" s="246">
        <v>32343</v>
      </c>
      <c r="E9" s="246">
        <v>4615</v>
      </c>
      <c r="F9" s="36">
        <f t="shared" si="1"/>
        <v>36958</v>
      </c>
      <c r="G9" s="40">
        <f t="shared" si="7"/>
        <v>8211732</v>
      </c>
      <c r="H9" s="246">
        <v>55115</v>
      </c>
      <c r="I9" s="246">
        <v>20146</v>
      </c>
      <c r="J9" s="36">
        <f t="shared" si="2"/>
        <v>75261</v>
      </c>
      <c r="K9" s="38">
        <f t="shared" si="8"/>
        <v>7249515</v>
      </c>
      <c r="L9" s="246">
        <f t="shared" si="3"/>
        <v>87458</v>
      </c>
      <c r="M9" s="246">
        <f t="shared" si="4"/>
        <v>24761</v>
      </c>
      <c r="N9" s="36">
        <f t="shared" si="5"/>
        <v>112219</v>
      </c>
      <c r="O9" s="40">
        <f t="shared" si="9"/>
        <v>15461247</v>
      </c>
    </row>
    <row r="10" spans="1:15" ht="14.4" hidden="1" x14ac:dyDescent="0.3">
      <c r="A10" s="29">
        <f t="shared" si="0"/>
        <v>5</v>
      </c>
      <c r="B10" s="37">
        <v>49</v>
      </c>
      <c r="C10" s="257">
        <f t="shared" si="6"/>
        <v>45387</v>
      </c>
      <c r="D10" s="246">
        <v>36746</v>
      </c>
      <c r="E10" s="246">
        <v>72</v>
      </c>
      <c r="F10" s="36">
        <f t="shared" si="1"/>
        <v>36818</v>
      </c>
      <c r="G10" s="40">
        <f t="shared" si="7"/>
        <v>8248550</v>
      </c>
      <c r="H10" s="246">
        <v>58426</v>
      </c>
      <c r="I10" s="246">
        <v>874</v>
      </c>
      <c r="J10" s="36">
        <f t="shared" si="2"/>
        <v>59300</v>
      </c>
      <c r="K10" s="38">
        <f t="shared" si="8"/>
        <v>7308815</v>
      </c>
      <c r="L10" s="246">
        <f t="shared" si="3"/>
        <v>95172</v>
      </c>
      <c r="M10" s="246">
        <f t="shared" si="4"/>
        <v>946</v>
      </c>
      <c r="N10" s="36">
        <f t="shared" si="5"/>
        <v>96118</v>
      </c>
      <c r="O10" s="40">
        <f t="shared" si="9"/>
        <v>15557365</v>
      </c>
    </row>
    <row r="11" spans="1:15" ht="14.4" hidden="1" x14ac:dyDescent="0.3">
      <c r="A11" s="29">
        <f t="shared" si="0"/>
        <v>6</v>
      </c>
      <c r="B11" s="39">
        <v>50</v>
      </c>
      <c r="C11" s="257">
        <f t="shared" si="6"/>
        <v>45394</v>
      </c>
      <c r="D11" s="246">
        <v>33910</v>
      </c>
      <c r="E11" s="246">
        <v>0</v>
      </c>
      <c r="F11" s="36">
        <f t="shared" si="1"/>
        <v>33910</v>
      </c>
      <c r="G11" s="40">
        <f t="shared" si="7"/>
        <v>8282460</v>
      </c>
      <c r="H11" s="246">
        <v>55801</v>
      </c>
      <c r="I11" s="246">
        <v>435</v>
      </c>
      <c r="J11" s="36">
        <f t="shared" si="2"/>
        <v>56236</v>
      </c>
      <c r="K11" s="38">
        <f t="shared" si="8"/>
        <v>7365051</v>
      </c>
      <c r="L11" s="246">
        <f t="shared" si="3"/>
        <v>89711</v>
      </c>
      <c r="M11" s="246">
        <f t="shared" si="4"/>
        <v>435</v>
      </c>
      <c r="N11" s="36">
        <f t="shared" si="5"/>
        <v>90146</v>
      </c>
      <c r="O11" s="40">
        <f t="shared" si="9"/>
        <v>15647511</v>
      </c>
    </row>
    <row r="12" spans="1:15" ht="14.4" hidden="1" x14ac:dyDescent="0.3">
      <c r="A12" s="29">
        <f t="shared" si="0"/>
        <v>7</v>
      </c>
      <c r="B12" s="35">
        <v>51</v>
      </c>
      <c r="C12" s="257">
        <f t="shared" si="6"/>
        <v>45401</v>
      </c>
      <c r="D12" s="246">
        <v>48072</v>
      </c>
      <c r="E12" s="246">
        <v>477</v>
      </c>
      <c r="F12" s="36">
        <f t="shared" si="1"/>
        <v>48549</v>
      </c>
      <c r="G12" s="40">
        <f t="shared" si="7"/>
        <v>8331009</v>
      </c>
      <c r="H12" s="246">
        <v>94448</v>
      </c>
      <c r="I12" s="246">
        <v>0</v>
      </c>
      <c r="J12" s="36">
        <f t="shared" si="2"/>
        <v>94448</v>
      </c>
      <c r="K12" s="38">
        <f t="shared" si="8"/>
        <v>7459499</v>
      </c>
      <c r="L12" s="246">
        <f t="shared" si="3"/>
        <v>142520</v>
      </c>
      <c r="M12" s="246">
        <f t="shared" si="4"/>
        <v>477</v>
      </c>
      <c r="N12" s="36">
        <f t="shared" si="5"/>
        <v>142997</v>
      </c>
      <c r="O12" s="40">
        <f t="shared" si="9"/>
        <v>15790508</v>
      </c>
    </row>
    <row r="13" spans="1:15" ht="14.4" hidden="1" x14ac:dyDescent="0.3">
      <c r="A13" s="29">
        <f t="shared" si="0"/>
        <v>8</v>
      </c>
      <c r="B13" s="37">
        <v>52</v>
      </c>
      <c r="C13" s="257">
        <f t="shared" si="6"/>
        <v>45408</v>
      </c>
      <c r="D13" s="107">
        <v>85252</v>
      </c>
      <c r="E13" s="246">
        <v>0</v>
      </c>
      <c r="F13" s="36">
        <f t="shared" si="1"/>
        <v>85252</v>
      </c>
      <c r="G13" s="40">
        <f t="shared" si="7"/>
        <v>8416261</v>
      </c>
      <c r="H13" s="246">
        <v>179247</v>
      </c>
      <c r="I13" s="246">
        <v>0</v>
      </c>
      <c r="J13" s="36">
        <f t="shared" si="2"/>
        <v>179247</v>
      </c>
      <c r="K13" s="38">
        <f t="shared" si="8"/>
        <v>7638746</v>
      </c>
      <c r="L13" s="246">
        <f t="shared" si="3"/>
        <v>264499</v>
      </c>
      <c r="M13" s="246"/>
      <c r="N13" s="36">
        <f t="shared" si="5"/>
        <v>264499</v>
      </c>
      <c r="O13" s="40">
        <f t="shared" si="9"/>
        <v>16055007</v>
      </c>
    </row>
    <row r="14" spans="1:15" ht="13.8" hidden="1" x14ac:dyDescent="0.25">
      <c r="A14" s="29"/>
      <c r="B14" s="29"/>
      <c r="C14" s="254"/>
      <c r="D14" s="346">
        <f t="shared" ref="D14:O14" si="10">SUM(D6:D13)</f>
        <v>334807</v>
      </c>
      <c r="E14" s="346">
        <f t="shared" si="10"/>
        <v>2342</v>
      </c>
      <c r="F14" s="346">
        <f t="shared" si="10"/>
        <v>337149</v>
      </c>
      <c r="G14" s="346">
        <f t="shared" si="10"/>
        <v>65903289</v>
      </c>
      <c r="H14" s="346">
        <f t="shared" si="10"/>
        <v>569998</v>
      </c>
      <c r="I14" s="346">
        <f t="shared" si="10"/>
        <v>20552</v>
      </c>
      <c r="J14" s="346">
        <f t="shared" si="10"/>
        <v>590550</v>
      </c>
      <c r="K14" s="346">
        <f t="shared" si="10"/>
        <v>58388934</v>
      </c>
      <c r="L14" s="346">
        <f t="shared" si="10"/>
        <v>904805</v>
      </c>
      <c r="M14" s="346">
        <f t="shared" si="10"/>
        <v>22894</v>
      </c>
      <c r="N14" s="346">
        <f t="shared" si="10"/>
        <v>927699</v>
      </c>
      <c r="O14" s="346">
        <f t="shared" si="10"/>
        <v>124292223</v>
      </c>
    </row>
    <row r="15" spans="1:15" ht="13.8" hidden="1" x14ac:dyDescent="0.25">
      <c r="A15" s="29"/>
      <c r="B15" s="29"/>
      <c r="C15" s="254"/>
      <c r="D15" s="109"/>
      <c r="E15" s="41"/>
      <c r="F15" s="42"/>
      <c r="G15" s="43"/>
      <c r="H15" s="41"/>
      <c r="I15" s="41"/>
      <c r="J15" s="42"/>
      <c r="K15" s="43"/>
      <c r="L15" s="109"/>
      <c r="M15" s="105"/>
      <c r="N15" s="30"/>
      <c r="O15" s="344"/>
    </row>
    <row r="16" spans="1:15" ht="14.4" x14ac:dyDescent="0.3">
      <c r="A16" s="29">
        <v>1</v>
      </c>
      <c r="B16" s="35">
        <v>1</v>
      </c>
      <c r="C16" s="352">
        <v>45415</v>
      </c>
      <c r="D16" s="246">
        <v>156916</v>
      </c>
      <c r="E16" s="246">
        <v>-47676</v>
      </c>
      <c r="F16" s="36">
        <f>D16+E16</f>
        <v>109240</v>
      </c>
      <c r="G16" s="40">
        <f>F16</f>
        <v>109240</v>
      </c>
      <c r="H16" s="246">
        <v>280771</v>
      </c>
      <c r="I16" s="246">
        <v>-76160</v>
      </c>
      <c r="J16" s="36">
        <f>H16+I16</f>
        <v>204611</v>
      </c>
      <c r="K16" s="40">
        <f>J16</f>
        <v>204611</v>
      </c>
      <c r="L16" s="246">
        <v>437687</v>
      </c>
      <c r="M16" s="246">
        <v>-123853</v>
      </c>
      <c r="N16" s="36">
        <f>L16+M16</f>
        <v>313834</v>
      </c>
      <c r="O16" s="40">
        <f>L16+M16</f>
        <v>313834</v>
      </c>
    </row>
    <row r="17" spans="1:15" ht="14.4" x14ac:dyDescent="0.3">
      <c r="A17" s="29">
        <f>A16+1</f>
        <v>2</v>
      </c>
      <c r="B17" s="39">
        <v>2</v>
      </c>
      <c r="C17" s="257">
        <f t="shared" ref="C17:C67" si="11">C16+7</f>
        <v>45422</v>
      </c>
      <c r="D17" s="246">
        <v>289947</v>
      </c>
      <c r="E17" s="246">
        <v>2886</v>
      </c>
      <c r="F17" s="36">
        <f>D17+E17</f>
        <v>292833</v>
      </c>
      <c r="G17" s="40">
        <f>G16+F17</f>
        <v>402073</v>
      </c>
      <c r="H17" s="246">
        <v>471528</v>
      </c>
      <c r="I17" s="246">
        <v>12878</v>
      </c>
      <c r="J17" s="36">
        <f t="shared" ref="J17:J29" si="12">H17+I17</f>
        <v>484406</v>
      </c>
      <c r="K17" s="40">
        <f>K16+J17</f>
        <v>689017</v>
      </c>
      <c r="L17" s="246">
        <v>761475</v>
      </c>
      <c r="M17" s="246">
        <v>15882</v>
      </c>
      <c r="N17" s="36">
        <f t="shared" ref="N17:N18" si="13">L17+M17</f>
        <v>777357</v>
      </c>
      <c r="O17" s="40">
        <f>O16+N17</f>
        <v>1091191</v>
      </c>
    </row>
    <row r="18" spans="1:15" ht="14.4" x14ac:dyDescent="0.3">
      <c r="A18" s="29">
        <f t="shared" ref="A18:A67" si="14">A17+1</f>
        <v>3</v>
      </c>
      <c r="B18" s="35">
        <v>3</v>
      </c>
      <c r="C18" s="257">
        <f t="shared" si="11"/>
        <v>45429</v>
      </c>
      <c r="D18" s="246">
        <v>360755</v>
      </c>
      <c r="E18" s="246">
        <v>5567</v>
      </c>
      <c r="F18" s="36">
        <f>D18+E18</f>
        <v>366322</v>
      </c>
      <c r="G18" s="40">
        <f t="shared" ref="G18:G44" si="15">G17+F18</f>
        <v>768395</v>
      </c>
      <c r="H18" s="246">
        <v>616206</v>
      </c>
      <c r="I18" s="246">
        <v>13413</v>
      </c>
      <c r="J18" s="36">
        <f t="shared" si="12"/>
        <v>629619</v>
      </c>
      <c r="K18" s="40">
        <f t="shared" ref="K18:K19" si="16">K17+J18</f>
        <v>1318636</v>
      </c>
      <c r="L18" s="246">
        <v>976961</v>
      </c>
      <c r="M18" s="246">
        <v>19017</v>
      </c>
      <c r="N18" s="36">
        <f t="shared" si="13"/>
        <v>995978</v>
      </c>
      <c r="O18" s="40">
        <f t="shared" ref="O18:O44" si="17">O17+N18</f>
        <v>2087169</v>
      </c>
    </row>
    <row r="19" spans="1:15" ht="14.4" x14ac:dyDescent="0.3">
      <c r="A19" s="29">
        <f t="shared" si="14"/>
        <v>4</v>
      </c>
      <c r="B19" s="37">
        <v>4</v>
      </c>
      <c r="C19" s="257">
        <f t="shared" si="11"/>
        <v>45436</v>
      </c>
      <c r="D19" s="246">
        <v>468819</v>
      </c>
      <c r="E19" s="246">
        <v>2925</v>
      </c>
      <c r="F19" s="36">
        <f>D19+E19</f>
        <v>471744</v>
      </c>
      <c r="G19" s="40">
        <f t="shared" si="15"/>
        <v>1240139</v>
      </c>
      <c r="H19" s="246">
        <v>696002</v>
      </c>
      <c r="I19" s="246">
        <v>1302</v>
      </c>
      <c r="J19" s="36">
        <f t="shared" si="12"/>
        <v>697304</v>
      </c>
      <c r="K19" s="40">
        <f t="shared" si="16"/>
        <v>2015940</v>
      </c>
      <c r="L19" s="246">
        <v>1164821</v>
      </c>
      <c r="M19" s="246">
        <v>4135</v>
      </c>
      <c r="N19" s="36">
        <f>L19+M19</f>
        <v>1168956</v>
      </c>
      <c r="O19" s="40">
        <f t="shared" si="17"/>
        <v>3256125</v>
      </c>
    </row>
    <row r="20" spans="1:15" ht="14.4" x14ac:dyDescent="0.3">
      <c r="A20" s="29">
        <f t="shared" si="14"/>
        <v>5</v>
      </c>
      <c r="B20" s="37">
        <v>5</v>
      </c>
      <c r="C20" s="257">
        <f t="shared" si="11"/>
        <v>45443</v>
      </c>
      <c r="D20" s="246">
        <v>362186</v>
      </c>
      <c r="E20" s="246">
        <v>32205</v>
      </c>
      <c r="F20" s="36">
        <f>D20+E20</f>
        <v>394391</v>
      </c>
      <c r="G20" s="40">
        <f t="shared" si="15"/>
        <v>1634530</v>
      </c>
      <c r="H20" s="246">
        <v>500366</v>
      </c>
      <c r="I20" s="246">
        <v>58973</v>
      </c>
      <c r="J20" s="36">
        <f t="shared" si="12"/>
        <v>559339</v>
      </c>
      <c r="K20" s="40">
        <f>K19+J20</f>
        <v>2575279</v>
      </c>
      <c r="L20" s="246">
        <v>862552</v>
      </c>
      <c r="M20" s="246">
        <v>90977</v>
      </c>
      <c r="N20" s="36">
        <f>L20+M20</f>
        <v>953529</v>
      </c>
      <c r="O20" s="40">
        <f t="shared" si="17"/>
        <v>4209654</v>
      </c>
    </row>
    <row r="21" spans="1:15" ht="14.4" x14ac:dyDescent="0.3">
      <c r="A21" s="29">
        <f t="shared" si="14"/>
        <v>6</v>
      </c>
      <c r="B21" s="39">
        <v>6</v>
      </c>
      <c r="C21" s="257">
        <f t="shared" si="11"/>
        <v>45450</v>
      </c>
      <c r="D21" s="246">
        <v>387685</v>
      </c>
      <c r="E21" s="246">
        <v>5146</v>
      </c>
      <c r="F21" s="36">
        <f t="shared" ref="F21:F28" si="18">D21+E21</f>
        <v>392831</v>
      </c>
      <c r="G21" s="40">
        <f t="shared" si="15"/>
        <v>2027361</v>
      </c>
      <c r="H21" s="246">
        <v>490826</v>
      </c>
      <c r="I21" s="246">
        <v>8693</v>
      </c>
      <c r="J21" s="36">
        <f t="shared" si="12"/>
        <v>499519</v>
      </c>
      <c r="K21" s="40">
        <f>K20+J21</f>
        <v>3074798</v>
      </c>
      <c r="L21" s="246">
        <v>878511</v>
      </c>
      <c r="M21" s="246">
        <v>13538</v>
      </c>
      <c r="N21" s="36">
        <f t="shared" ref="N21:N22" si="19">L21+M21</f>
        <v>892049</v>
      </c>
      <c r="O21" s="40">
        <f t="shared" si="17"/>
        <v>5101703</v>
      </c>
    </row>
    <row r="22" spans="1:15" ht="14.4" x14ac:dyDescent="0.3">
      <c r="A22" s="29">
        <f t="shared" si="14"/>
        <v>7</v>
      </c>
      <c r="B22" s="35">
        <v>7</v>
      </c>
      <c r="C22" s="257">
        <f t="shared" si="11"/>
        <v>45457</v>
      </c>
      <c r="D22" s="246">
        <v>451246</v>
      </c>
      <c r="E22" s="246">
        <v>4808</v>
      </c>
      <c r="F22" s="36">
        <f t="shared" si="18"/>
        <v>456054</v>
      </c>
      <c r="G22" s="40">
        <f t="shared" si="15"/>
        <v>2483415</v>
      </c>
      <c r="H22" s="246">
        <v>472229</v>
      </c>
      <c r="I22" s="246">
        <v>10447</v>
      </c>
      <c r="J22" s="36">
        <f t="shared" si="12"/>
        <v>482676</v>
      </c>
      <c r="K22" s="40">
        <f t="shared" ref="K22:K26" si="20">K21+J22</f>
        <v>3557474</v>
      </c>
      <c r="L22" s="246">
        <v>923475</v>
      </c>
      <c r="M22" s="246">
        <v>15290</v>
      </c>
      <c r="N22" s="36">
        <f t="shared" si="19"/>
        <v>938765</v>
      </c>
      <c r="O22" s="40">
        <f t="shared" si="17"/>
        <v>6040468</v>
      </c>
    </row>
    <row r="23" spans="1:15" ht="14.4" x14ac:dyDescent="0.3">
      <c r="A23" s="29">
        <f t="shared" si="14"/>
        <v>8</v>
      </c>
      <c r="B23" s="37">
        <v>8</v>
      </c>
      <c r="C23" s="257">
        <f t="shared" si="11"/>
        <v>45464</v>
      </c>
      <c r="D23" s="246">
        <v>399518</v>
      </c>
      <c r="E23" s="246">
        <v>127</v>
      </c>
      <c r="F23" s="36">
        <f t="shared" si="18"/>
        <v>399645</v>
      </c>
      <c r="G23" s="40">
        <f t="shared" si="15"/>
        <v>2883060</v>
      </c>
      <c r="H23" s="246">
        <v>321610</v>
      </c>
      <c r="I23" s="246">
        <v>6909</v>
      </c>
      <c r="J23" s="36">
        <f t="shared" si="12"/>
        <v>328519</v>
      </c>
      <c r="K23" s="40">
        <f t="shared" si="20"/>
        <v>3885993</v>
      </c>
      <c r="L23" s="246">
        <v>721128</v>
      </c>
      <c r="M23" s="246">
        <v>5046</v>
      </c>
      <c r="N23" s="36">
        <f t="shared" ref="N23:N25" si="21">L23+M23</f>
        <v>726174</v>
      </c>
      <c r="O23" s="40">
        <f t="shared" si="17"/>
        <v>6766642</v>
      </c>
    </row>
    <row r="24" spans="1:15" ht="14.4" x14ac:dyDescent="0.3">
      <c r="A24" s="29">
        <f t="shared" si="14"/>
        <v>9</v>
      </c>
      <c r="B24" s="37">
        <v>9</v>
      </c>
      <c r="C24" s="257">
        <f t="shared" si="11"/>
        <v>45471</v>
      </c>
      <c r="D24" s="246">
        <v>441331</v>
      </c>
      <c r="E24" s="246">
        <v>35662</v>
      </c>
      <c r="F24" s="36">
        <f t="shared" si="18"/>
        <v>476993</v>
      </c>
      <c r="G24" s="40">
        <f t="shared" si="15"/>
        <v>3360053</v>
      </c>
      <c r="H24" s="246">
        <v>277503</v>
      </c>
      <c r="I24" s="246">
        <v>70883</v>
      </c>
      <c r="J24" s="36">
        <f t="shared" si="12"/>
        <v>348386</v>
      </c>
      <c r="K24" s="40">
        <f t="shared" si="20"/>
        <v>4234379</v>
      </c>
      <c r="L24" s="246">
        <v>718834</v>
      </c>
      <c r="M24" s="246">
        <v>103488</v>
      </c>
      <c r="N24" s="36">
        <f t="shared" si="21"/>
        <v>822322</v>
      </c>
      <c r="O24" s="40">
        <f t="shared" si="17"/>
        <v>7588964</v>
      </c>
    </row>
    <row r="25" spans="1:15" ht="14.4" x14ac:dyDescent="0.3">
      <c r="A25" s="29">
        <f t="shared" si="14"/>
        <v>10</v>
      </c>
      <c r="B25" s="39">
        <v>10</v>
      </c>
      <c r="C25" s="257">
        <f t="shared" si="11"/>
        <v>45478</v>
      </c>
      <c r="D25" s="246">
        <v>360735</v>
      </c>
      <c r="E25" s="246">
        <v>4715</v>
      </c>
      <c r="F25" s="36">
        <f t="shared" si="18"/>
        <v>365450</v>
      </c>
      <c r="G25" s="40">
        <f t="shared" si="15"/>
        <v>3725503</v>
      </c>
      <c r="H25" s="246">
        <v>174231</v>
      </c>
      <c r="I25" s="246">
        <v>2058</v>
      </c>
      <c r="J25" s="36">
        <f t="shared" si="12"/>
        <v>176289</v>
      </c>
      <c r="K25" s="40">
        <f t="shared" si="20"/>
        <v>4410668</v>
      </c>
      <c r="L25" s="246">
        <v>534966</v>
      </c>
      <c r="M25" s="246">
        <v>8168</v>
      </c>
      <c r="N25" s="36">
        <f t="shared" si="21"/>
        <v>543134</v>
      </c>
      <c r="O25" s="40">
        <f t="shared" si="17"/>
        <v>8132098</v>
      </c>
    </row>
    <row r="26" spans="1:15" ht="14.4" x14ac:dyDescent="0.3">
      <c r="A26" s="29">
        <f t="shared" si="14"/>
        <v>11</v>
      </c>
      <c r="B26" s="35">
        <v>11</v>
      </c>
      <c r="C26" s="257">
        <f t="shared" si="11"/>
        <v>45485</v>
      </c>
      <c r="D26" s="246">
        <v>322235</v>
      </c>
      <c r="E26" s="246">
        <v>10915</v>
      </c>
      <c r="F26" s="36">
        <f t="shared" si="18"/>
        <v>333150</v>
      </c>
      <c r="G26" s="40">
        <f t="shared" si="15"/>
        <v>4058653</v>
      </c>
      <c r="H26" s="246">
        <v>138320</v>
      </c>
      <c r="I26" s="246">
        <v>1846</v>
      </c>
      <c r="J26" s="36">
        <f t="shared" si="12"/>
        <v>140166</v>
      </c>
      <c r="K26" s="40">
        <f t="shared" si="20"/>
        <v>4550834</v>
      </c>
      <c r="L26" s="246">
        <v>460555</v>
      </c>
      <c r="M26" s="246">
        <v>13063</v>
      </c>
      <c r="N26" s="36">
        <f t="shared" ref="N26:N28" si="22">L26+M26</f>
        <v>473618</v>
      </c>
      <c r="O26" s="40">
        <f t="shared" si="17"/>
        <v>8605716</v>
      </c>
    </row>
    <row r="27" spans="1:15" ht="14.4" x14ac:dyDescent="0.3">
      <c r="A27" s="29">
        <f t="shared" si="14"/>
        <v>12</v>
      </c>
      <c r="B27" s="37">
        <v>12</v>
      </c>
      <c r="C27" s="257">
        <f t="shared" si="11"/>
        <v>45492</v>
      </c>
      <c r="D27" s="246">
        <v>250090</v>
      </c>
      <c r="E27" s="246">
        <v>5664</v>
      </c>
      <c r="F27" s="36">
        <f t="shared" si="18"/>
        <v>255754</v>
      </c>
      <c r="G27" s="40">
        <f t="shared" si="15"/>
        <v>4314407</v>
      </c>
      <c r="H27" s="246">
        <v>106733</v>
      </c>
      <c r="I27" s="246">
        <v>-869</v>
      </c>
      <c r="J27" s="36">
        <f t="shared" si="12"/>
        <v>105864</v>
      </c>
      <c r="K27" s="40">
        <f t="shared" ref="K27:K44" si="23">K26+J27</f>
        <v>4656698</v>
      </c>
      <c r="L27" s="246">
        <v>356823</v>
      </c>
      <c r="M27" s="246">
        <v>3406</v>
      </c>
      <c r="N27" s="36">
        <f t="shared" si="22"/>
        <v>360229</v>
      </c>
      <c r="O27" s="40">
        <f t="shared" si="17"/>
        <v>8965945</v>
      </c>
    </row>
    <row r="28" spans="1:15" ht="14.4" x14ac:dyDescent="0.3">
      <c r="A28" s="29">
        <f t="shared" si="14"/>
        <v>13</v>
      </c>
      <c r="B28" s="37">
        <v>13</v>
      </c>
      <c r="C28" s="257">
        <f t="shared" si="11"/>
        <v>45499</v>
      </c>
      <c r="D28" s="246">
        <v>161162</v>
      </c>
      <c r="E28" s="246">
        <v>33807</v>
      </c>
      <c r="F28" s="36">
        <f t="shared" si="18"/>
        <v>194969</v>
      </c>
      <c r="G28" s="40">
        <f t="shared" si="15"/>
        <v>4509376</v>
      </c>
      <c r="H28" s="246">
        <v>69742</v>
      </c>
      <c r="I28" s="246">
        <v>33791</v>
      </c>
      <c r="J28" s="36">
        <f t="shared" si="12"/>
        <v>103533</v>
      </c>
      <c r="K28" s="40">
        <f t="shared" si="23"/>
        <v>4760231</v>
      </c>
      <c r="L28" s="246">
        <v>230904</v>
      </c>
      <c r="M28" s="246">
        <v>40527</v>
      </c>
      <c r="N28" s="36">
        <f t="shared" si="22"/>
        <v>271431</v>
      </c>
      <c r="O28" s="40">
        <f t="shared" si="17"/>
        <v>9237376</v>
      </c>
    </row>
    <row r="29" spans="1:15" ht="14.4" x14ac:dyDescent="0.3">
      <c r="A29" s="29">
        <f t="shared" si="14"/>
        <v>14</v>
      </c>
      <c r="B29" s="39">
        <v>14</v>
      </c>
      <c r="C29" s="257">
        <f t="shared" si="11"/>
        <v>45506</v>
      </c>
      <c r="D29" s="246">
        <v>90269</v>
      </c>
      <c r="E29" s="246">
        <v>4049</v>
      </c>
      <c r="F29" s="36">
        <f t="shared" ref="F29" si="24">D29+E29</f>
        <v>94318</v>
      </c>
      <c r="G29" s="40">
        <f t="shared" si="15"/>
        <v>4603694</v>
      </c>
      <c r="H29" s="246">
        <v>55275</v>
      </c>
      <c r="I29" s="246">
        <v>2779</v>
      </c>
      <c r="J29" s="36">
        <f t="shared" si="12"/>
        <v>58054</v>
      </c>
      <c r="K29" s="40">
        <f t="shared" si="23"/>
        <v>4818285</v>
      </c>
      <c r="L29" s="246">
        <v>145544</v>
      </c>
      <c r="M29" s="246">
        <v>5138</v>
      </c>
      <c r="N29" s="36">
        <f t="shared" ref="N29:N30" si="25">L29+M29</f>
        <v>150682</v>
      </c>
      <c r="O29" s="40">
        <f t="shared" si="17"/>
        <v>9388058</v>
      </c>
    </row>
    <row r="30" spans="1:15" ht="14.4" x14ac:dyDescent="0.3">
      <c r="A30" s="29">
        <f t="shared" si="14"/>
        <v>15</v>
      </c>
      <c r="B30" s="35">
        <v>15</v>
      </c>
      <c r="C30" s="257">
        <f t="shared" si="11"/>
        <v>45513</v>
      </c>
      <c r="D30" s="246">
        <v>56403</v>
      </c>
      <c r="E30" s="246">
        <v>387</v>
      </c>
      <c r="F30" s="36">
        <f t="shared" ref="F30" si="26">D30+E30</f>
        <v>56790</v>
      </c>
      <c r="G30" s="40">
        <f t="shared" si="15"/>
        <v>4660484</v>
      </c>
      <c r="H30" s="246">
        <v>39744</v>
      </c>
      <c r="I30" s="246">
        <v>1747</v>
      </c>
      <c r="J30" s="36">
        <f t="shared" ref="J30" si="27">H30+I30</f>
        <v>41491</v>
      </c>
      <c r="K30" s="40">
        <f t="shared" si="23"/>
        <v>4859776</v>
      </c>
      <c r="L30" s="246">
        <v>96147</v>
      </c>
      <c r="M30" s="246">
        <v>2486</v>
      </c>
      <c r="N30" s="36">
        <f t="shared" si="25"/>
        <v>98633</v>
      </c>
      <c r="O30" s="40">
        <f t="shared" si="17"/>
        <v>9486691</v>
      </c>
    </row>
    <row r="31" spans="1:15" ht="14.4" x14ac:dyDescent="0.3">
      <c r="A31" s="29">
        <f t="shared" si="14"/>
        <v>16</v>
      </c>
      <c r="B31" s="37">
        <v>16</v>
      </c>
      <c r="C31" s="257">
        <f t="shared" si="11"/>
        <v>45520</v>
      </c>
      <c r="D31" s="246">
        <v>50318</v>
      </c>
      <c r="E31" s="246">
        <v>1790</v>
      </c>
      <c r="F31" s="36">
        <f t="shared" ref="F31" si="28">D31+E31</f>
        <v>52108</v>
      </c>
      <c r="G31" s="40">
        <f t="shared" si="15"/>
        <v>4712592</v>
      </c>
      <c r="H31" s="246">
        <v>45205</v>
      </c>
      <c r="I31" s="246">
        <v>827</v>
      </c>
      <c r="J31" s="36">
        <f t="shared" ref="J31" si="29">H31+I31</f>
        <v>46032</v>
      </c>
      <c r="K31" s="40">
        <f t="shared" si="23"/>
        <v>4905808</v>
      </c>
      <c r="L31" s="246">
        <v>95523</v>
      </c>
      <c r="M31" s="246">
        <v>0</v>
      </c>
      <c r="N31" s="36">
        <f t="shared" ref="N31:N32" si="30">L31+M31</f>
        <v>95523</v>
      </c>
      <c r="O31" s="40">
        <f t="shared" si="17"/>
        <v>9582214</v>
      </c>
    </row>
    <row r="32" spans="1:15" ht="14.4" x14ac:dyDescent="0.3">
      <c r="A32" s="29">
        <f t="shared" si="14"/>
        <v>17</v>
      </c>
      <c r="B32" s="37">
        <v>17</v>
      </c>
      <c r="C32" s="257">
        <f t="shared" si="11"/>
        <v>45527</v>
      </c>
      <c r="D32" s="246">
        <v>38657</v>
      </c>
      <c r="E32" s="246">
        <v>-329</v>
      </c>
      <c r="F32" s="36">
        <f t="shared" ref="F32:F33" si="31">D32+E32</f>
        <v>38328</v>
      </c>
      <c r="G32" s="40">
        <f t="shared" si="15"/>
        <v>4750920</v>
      </c>
      <c r="H32" s="246">
        <v>34150</v>
      </c>
      <c r="I32" s="246">
        <v>-1822</v>
      </c>
      <c r="J32" s="36">
        <f t="shared" ref="J32" si="32">H32+I32</f>
        <v>32328</v>
      </c>
      <c r="K32" s="40">
        <f t="shared" si="23"/>
        <v>4938136</v>
      </c>
      <c r="L32" s="246">
        <f t="shared" ref="L32:L36" si="33">D32+H32</f>
        <v>72807</v>
      </c>
      <c r="M32" s="246">
        <f t="shared" ref="M32:M55" si="34">E32+I32</f>
        <v>-2151</v>
      </c>
      <c r="N32" s="36">
        <f t="shared" si="30"/>
        <v>70656</v>
      </c>
      <c r="O32" s="40">
        <f t="shared" si="17"/>
        <v>9652870</v>
      </c>
    </row>
    <row r="33" spans="1:15" ht="14.4" x14ac:dyDescent="0.3">
      <c r="A33" s="29">
        <f t="shared" si="14"/>
        <v>18</v>
      </c>
      <c r="B33" s="39">
        <v>18</v>
      </c>
      <c r="C33" s="257">
        <f t="shared" si="11"/>
        <v>45534</v>
      </c>
      <c r="D33" s="246">
        <v>29394</v>
      </c>
      <c r="E33" s="246">
        <v>16047</v>
      </c>
      <c r="F33" s="36">
        <f t="shared" si="31"/>
        <v>45441</v>
      </c>
      <c r="G33" s="40">
        <f t="shared" si="15"/>
        <v>4796361</v>
      </c>
      <c r="H33" s="246">
        <v>34651</v>
      </c>
      <c r="I33" s="246">
        <v>11348</v>
      </c>
      <c r="J33" s="36">
        <f t="shared" ref="J33" si="35">H33+I33</f>
        <v>45999</v>
      </c>
      <c r="K33" s="40">
        <f t="shared" si="23"/>
        <v>4984135</v>
      </c>
      <c r="L33" s="246">
        <f t="shared" si="33"/>
        <v>64045</v>
      </c>
      <c r="M33" s="246">
        <f t="shared" si="34"/>
        <v>27395</v>
      </c>
      <c r="N33" s="36">
        <f t="shared" ref="N33" si="36">L33+M33</f>
        <v>91440</v>
      </c>
      <c r="O33" s="40">
        <f t="shared" si="17"/>
        <v>9744310</v>
      </c>
    </row>
    <row r="34" spans="1:15" ht="14.4" x14ac:dyDescent="0.3">
      <c r="A34" s="29">
        <f t="shared" si="14"/>
        <v>19</v>
      </c>
      <c r="B34" s="35">
        <v>19</v>
      </c>
      <c r="C34" s="257">
        <f t="shared" si="11"/>
        <v>45541</v>
      </c>
      <c r="D34" s="246">
        <v>33457</v>
      </c>
      <c r="E34" s="246">
        <v>592</v>
      </c>
      <c r="F34" s="36">
        <f t="shared" ref="F34:F35" si="37">D34+E34</f>
        <v>34049</v>
      </c>
      <c r="G34" s="40">
        <f t="shared" si="15"/>
        <v>4830410</v>
      </c>
      <c r="H34" s="246">
        <v>27253</v>
      </c>
      <c r="I34" s="246">
        <v>2242</v>
      </c>
      <c r="J34" s="36">
        <f t="shared" ref="J34:J35" si="38">H34+I34</f>
        <v>29495</v>
      </c>
      <c r="K34" s="40">
        <f t="shared" si="23"/>
        <v>5013630</v>
      </c>
      <c r="L34" s="246">
        <f t="shared" si="33"/>
        <v>60710</v>
      </c>
      <c r="M34" s="246">
        <f t="shared" si="34"/>
        <v>2834</v>
      </c>
      <c r="N34" s="36">
        <f t="shared" ref="N34" si="39">L34+M34</f>
        <v>63544</v>
      </c>
      <c r="O34" s="40">
        <f t="shared" si="17"/>
        <v>9807854</v>
      </c>
    </row>
    <row r="35" spans="1:15" ht="14.4" x14ac:dyDescent="0.3">
      <c r="A35" s="29">
        <f t="shared" si="14"/>
        <v>20</v>
      </c>
      <c r="B35" s="37">
        <v>20</v>
      </c>
      <c r="C35" s="257">
        <f t="shared" si="11"/>
        <v>45548</v>
      </c>
      <c r="D35" s="246">
        <v>31932</v>
      </c>
      <c r="E35" s="246">
        <v>1582</v>
      </c>
      <c r="F35" s="36">
        <f t="shared" si="37"/>
        <v>33514</v>
      </c>
      <c r="G35" s="40">
        <f t="shared" si="15"/>
        <v>4863924</v>
      </c>
      <c r="H35" s="246">
        <v>28208</v>
      </c>
      <c r="I35" s="246">
        <v>1231</v>
      </c>
      <c r="J35" s="36">
        <f t="shared" si="38"/>
        <v>29439</v>
      </c>
      <c r="K35" s="40">
        <f t="shared" si="23"/>
        <v>5043069</v>
      </c>
      <c r="L35" s="246">
        <f t="shared" si="33"/>
        <v>60140</v>
      </c>
      <c r="M35" s="246">
        <f t="shared" si="34"/>
        <v>2813</v>
      </c>
      <c r="N35" s="36">
        <f t="shared" ref="N35:N36" si="40">L35+M35</f>
        <v>62953</v>
      </c>
      <c r="O35" s="40">
        <f t="shared" si="17"/>
        <v>9870807</v>
      </c>
    </row>
    <row r="36" spans="1:15" ht="14.4" x14ac:dyDescent="0.3">
      <c r="A36" s="29">
        <f t="shared" si="14"/>
        <v>21</v>
      </c>
      <c r="B36" s="37">
        <v>21</v>
      </c>
      <c r="C36" s="257">
        <f t="shared" si="11"/>
        <v>45555</v>
      </c>
      <c r="D36" s="246">
        <v>30595</v>
      </c>
      <c r="E36" s="246">
        <v>3136</v>
      </c>
      <c r="F36" s="36">
        <f t="shared" ref="F36" si="41">D36+E36</f>
        <v>33731</v>
      </c>
      <c r="G36" s="40">
        <f t="shared" si="15"/>
        <v>4897655</v>
      </c>
      <c r="H36" s="246">
        <v>26251</v>
      </c>
      <c r="I36" s="246">
        <v>-49</v>
      </c>
      <c r="J36" s="36">
        <f t="shared" ref="J36" si="42">H36+I36</f>
        <v>26202</v>
      </c>
      <c r="K36" s="40">
        <f t="shared" si="23"/>
        <v>5069271</v>
      </c>
      <c r="L36" s="246">
        <f t="shared" si="33"/>
        <v>56846</v>
      </c>
      <c r="M36" s="246">
        <f t="shared" si="34"/>
        <v>3087</v>
      </c>
      <c r="N36" s="36">
        <f t="shared" si="40"/>
        <v>59933</v>
      </c>
      <c r="O36" s="40">
        <f t="shared" si="17"/>
        <v>9930740</v>
      </c>
    </row>
    <row r="37" spans="1:15" ht="14.4" x14ac:dyDescent="0.3">
      <c r="A37" s="29">
        <f t="shared" si="14"/>
        <v>22</v>
      </c>
      <c r="B37" s="39">
        <v>22</v>
      </c>
      <c r="C37" s="257">
        <f t="shared" si="11"/>
        <v>45562</v>
      </c>
      <c r="D37" s="246">
        <v>23747</v>
      </c>
      <c r="E37" s="246">
        <v>14560</v>
      </c>
      <c r="F37" s="36">
        <f t="shared" ref="F37" si="43">D37+E37</f>
        <v>38307</v>
      </c>
      <c r="G37" s="40">
        <f t="shared" si="15"/>
        <v>4935962</v>
      </c>
      <c r="H37" s="246">
        <v>20128</v>
      </c>
      <c r="I37" s="246">
        <v>17380</v>
      </c>
      <c r="J37" s="36">
        <f t="shared" ref="J37" si="44">H37+I37</f>
        <v>37508</v>
      </c>
      <c r="K37" s="40">
        <f t="shared" si="23"/>
        <v>5106779</v>
      </c>
      <c r="L37" s="246">
        <f t="shared" ref="L37:L42" si="45">D37+H37</f>
        <v>43875</v>
      </c>
      <c r="M37" s="246">
        <f t="shared" si="34"/>
        <v>31940</v>
      </c>
      <c r="N37" s="36">
        <f t="shared" ref="N37" si="46">L37+M37</f>
        <v>75815</v>
      </c>
      <c r="O37" s="40">
        <f t="shared" si="17"/>
        <v>10006555</v>
      </c>
    </row>
    <row r="38" spans="1:15" ht="14.4" x14ac:dyDescent="0.3">
      <c r="A38" s="29">
        <f t="shared" si="14"/>
        <v>23</v>
      </c>
      <c r="B38" s="35">
        <v>23</v>
      </c>
      <c r="C38" s="257">
        <f t="shared" si="11"/>
        <v>45569</v>
      </c>
      <c r="D38" s="246">
        <v>30653</v>
      </c>
      <c r="E38" s="246">
        <v>1336</v>
      </c>
      <c r="F38" s="36">
        <f t="shared" ref="F38:F40" si="47">D38+E38</f>
        <v>31989</v>
      </c>
      <c r="G38" s="40">
        <f t="shared" si="15"/>
        <v>4967951</v>
      </c>
      <c r="H38" s="246">
        <v>23089</v>
      </c>
      <c r="I38" s="246">
        <v>2671</v>
      </c>
      <c r="J38" s="36">
        <f t="shared" ref="J38:J41" si="48">H38+I38</f>
        <v>25760</v>
      </c>
      <c r="K38" s="40">
        <f t="shared" si="23"/>
        <v>5132539</v>
      </c>
      <c r="L38" s="246">
        <f t="shared" si="45"/>
        <v>53742</v>
      </c>
      <c r="M38" s="246">
        <f t="shared" si="34"/>
        <v>4007</v>
      </c>
      <c r="N38" s="36">
        <f t="shared" ref="N38:N42" si="49">L38+M38</f>
        <v>57749</v>
      </c>
      <c r="O38" s="40">
        <f t="shared" si="17"/>
        <v>10064304</v>
      </c>
    </row>
    <row r="39" spans="1:15" ht="14.4" x14ac:dyDescent="0.3">
      <c r="A39" s="29">
        <f t="shared" si="14"/>
        <v>24</v>
      </c>
      <c r="B39" s="37">
        <v>24</v>
      </c>
      <c r="C39" s="257">
        <f t="shared" si="11"/>
        <v>45576</v>
      </c>
      <c r="D39" s="246">
        <v>36702</v>
      </c>
      <c r="E39" s="246">
        <v>728</v>
      </c>
      <c r="F39" s="36">
        <f t="shared" si="47"/>
        <v>37430</v>
      </c>
      <c r="G39" s="40">
        <f t="shared" si="15"/>
        <v>5005381</v>
      </c>
      <c r="H39" s="246">
        <v>28083</v>
      </c>
      <c r="I39" s="246">
        <v>1279</v>
      </c>
      <c r="J39" s="36">
        <f t="shared" si="48"/>
        <v>29362</v>
      </c>
      <c r="K39" s="40">
        <f t="shared" si="23"/>
        <v>5161901</v>
      </c>
      <c r="L39" s="246">
        <f t="shared" si="45"/>
        <v>64785</v>
      </c>
      <c r="M39" s="246">
        <f t="shared" si="34"/>
        <v>2007</v>
      </c>
      <c r="N39" s="36">
        <f t="shared" si="49"/>
        <v>66792</v>
      </c>
      <c r="O39" s="40">
        <f t="shared" si="17"/>
        <v>10131096</v>
      </c>
    </row>
    <row r="40" spans="1:15" ht="14.4" x14ac:dyDescent="0.3">
      <c r="A40" s="29">
        <f t="shared" si="14"/>
        <v>25</v>
      </c>
      <c r="B40" s="37">
        <v>25</v>
      </c>
      <c r="C40" s="257">
        <f t="shared" si="11"/>
        <v>45583</v>
      </c>
      <c r="D40" s="246">
        <v>31462</v>
      </c>
      <c r="E40" s="246">
        <v>-118</v>
      </c>
      <c r="F40" s="36">
        <f t="shared" si="47"/>
        <v>31344</v>
      </c>
      <c r="G40" s="40">
        <f t="shared" si="15"/>
        <v>5036725</v>
      </c>
      <c r="H40" s="246">
        <v>22712</v>
      </c>
      <c r="I40" s="246">
        <v>904</v>
      </c>
      <c r="J40" s="36">
        <f t="shared" si="48"/>
        <v>23616</v>
      </c>
      <c r="K40" s="40">
        <f t="shared" si="23"/>
        <v>5185517</v>
      </c>
      <c r="L40" s="246">
        <f t="shared" si="45"/>
        <v>54174</v>
      </c>
      <c r="M40" s="246">
        <f t="shared" si="34"/>
        <v>786</v>
      </c>
      <c r="N40" s="36">
        <f t="shared" si="49"/>
        <v>54960</v>
      </c>
      <c r="O40" s="40">
        <f t="shared" si="17"/>
        <v>10186056</v>
      </c>
    </row>
    <row r="41" spans="1:15" ht="14.4" x14ac:dyDescent="0.3">
      <c r="A41" s="29">
        <f t="shared" si="14"/>
        <v>26</v>
      </c>
      <c r="B41" s="39">
        <v>26</v>
      </c>
      <c r="C41" s="257">
        <f t="shared" si="11"/>
        <v>45590</v>
      </c>
      <c r="D41" s="246">
        <v>19762</v>
      </c>
      <c r="E41" s="246">
        <v>3596</v>
      </c>
      <c r="F41" s="36">
        <f t="shared" ref="F41:F50" si="50">D41+E41</f>
        <v>23358</v>
      </c>
      <c r="G41" s="40">
        <f t="shared" si="15"/>
        <v>5060083</v>
      </c>
      <c r="H41" s="246">
        <v>16114</v>
      </c>
      <c r="I41" s="246">
        <v>10013</v>
      </c>
      <c r="J41" s="36">
        <f t="shared" si="48"/>
        <v>26127</v>
      </c>
      <c r="K41" s="40">
        <f t="shared" si="23"/>
        <v>5211644</v>
      </c>
      <c r="L41" s="246">
        <f t="shared" si="45"/>
        <v>35876</v>
      </c>
      <c r="M41" s="246">
        <f t="shared" si="34"/>
        <v>13609</v>
      </c>
      <c r="N41" s="36">
        <f t="shared" si="49"/>
        <v>49485</v>
      </c>
      <c r="O41" s="40">
        <f t="shared" si="17"/>
        <v>10235541</v>
      </c>
    </row>
    <row r="42" spans="1:15" ht="14.4" x14ac:dyDescent="0.3">
      <c r="A42" s="29">
        <f t="shared" si="14"/>
        <v>27</v>
      </c>
      <c r="B42" s="35">
        <v>27</v>
      </c>
      <c r="C42" s="257">
        <f t="shared" si="11"/>
        <v>45597</v>
      </c>
      <c r="D42" s="246">
        <v>23360</v>
      </c>
      <c r="E42" s="246">
        <v>-92</v>
      </c>
      <c r="F42" s="36">
        <f t="shared" si="50"/>
        <v>23268</v>
      </c>
      <c r="G42" s="40">
        <f t="shared" si="15"/>
        <v>5083351</v>
      </c>
      <c r="H42" s="246">
        <v>21619</v>
      </c>
      <c r="I42" s="246">
        <v>1890</v>
      </c>
      <c r="J42" s="36">
        <f t="shared" ref="J42:J51" si="51">H42+I42</f>
        <v>23509</v>
      </c>
      <c r="K42" s="40">
        <f t="shared" si="23"/>
        <v>5235153</v>
      </c>
      <c r="L42" s="246">
        <f t="shared" si="45"/>
        <v>44979</v>
      </c>
      <c r="M42" s="246">
        <f t="shared" si="34"/>
        <v>1798</v>
      </c>
      <c r="N42" s="36">
        <f t="shared" si="49"/>
        <v>46777</v>
      </c>
      <c r="O42" s="40">
        <f t="shared" si="17"/>
        <v>10282318</v>
      </c>
    </row>
    <row r="43" spans="1:15" ht="14.4" x14ac:dyDescent="0.3">
      <c r="A43" s="29">
        <f t="shared" si="14"/>
        <v>28</v>
      </c>
      <c r="B43" s="37">
        <v>28</v>
      </c>
      <c r="C43" s="257">
        <f t="shared" si="11"/>
        <v>45604</v>
      </c>
      <c r="D43" s="246">
        <v>25211</v>
      </c>
      <c r="E43" s="246">
        <v>1065</v>
      </c>
      <c r="F43" s="36">
        <f t="shared" si="50"/>
        <v>26276</v>
      </c>
      <c r="G43" s="40">
        <f t="shared" si="15"/>
        <v>5109627</v>
      </c>
      <c r="H43" s="246">
        <v>17583</v>
      </c>
      <c r="I43" s="246">
        <v>653</v>
      </c>
      <c r="J43" s="36">
        <f t="shared" si="51"/>
        <v>18236</v>
      </c>
      <c r="K43" s="40">
        <f t="shared" si="23"/>
        <v>5253389</v>
      </c>
      <c r="L43" s="246">
        <f t="shared" ref="L43:L67" si="52">D43+H43</f>
        <v>42794</v>
      </c>
      <c r="M43" s="246">
        <f t="shared" si="34"/>
        <v>1718</v>
      </c>
      <c r="N43" s="36">
        <f t="shared" ref="N43:N50" si="53">L43+M43</f>
        <v>44512</v>
      </c>
      <c r="O43" s="40">
        <f t="shared" si="17"/>
        <v>10326830</v>
      </c>
    </row>
    <row r="44" spans="1:15" ht="14.4" x14ac:dyDescent="0.3">
      <c r="A44" s="29">
        <f t="shared" si="14"/>
        <v>29</v>
      </c>
      <c r="B44" s="37">
        <v>29</v>
      </c>
      <c r="C44" s="257">
        <f t="shared" si="11"/>
        <v>45611</v>
      </c>
      <c r="D44" s="246">
        <v>16716</v>
      </c>
      <c r="E44" s="246">
        <v>0</v>
      </c>
      <c r="F44" s="36">
        <f t="shared" si="50"/>
        <v>16716</v>
      </c>
      <c r="G44" s="40">
        <f t="shared" si="15"/>
        <v>5126343</v>
      </c>
      <c r="H44" s="246">
        <v>15720</v>
      </c>
      <c r="I44" s="246">
        <v>0</v>
      </c>
      <c r="J44" s="36">
        <f t="shared" si="51"/>
        <v>15720</v>
      </c>
      <c r="K44" s="40">
        <f t="shared" si="23"/>
        <v>5269109</v>
      </c>
      <c r="L44" s="246">
        <f t="shared" si="52"/>
        <v>32436</v>
      </c>
      <c r="M44" s="246">
        <f t="shared" si="34"/>
        <v>0</v>
      </c>
      <c r="N44" s="36">
        <f t="shared" si="53"/>
        <v>32436</v>
      </c>
      <c r="O44" s="40">
        <f t="shared" si="17"/>
        <v>10359266</v>
      </c>
    </row>
    <row r="45" spans="1:15" ht="14.4" x14ac:dyDescent="0.3">
      <c r="A45" s="29">
        <f t="shared" si="14"/>
        <v>30</v>
      </c>
      <c r="B45" s="39">
        <v>30</v>
      </c>
      <c r="C45" s="257">
        <f t="shared" si="11"/>
        <v>45618</v>
      </c>
      <c r="D45" s="246"/>
      <c r="E45" s="246"/>
      <c r="F45" s="36">
        <f t="shared" si="50"/>
        <v>0</v>
      </c>
      <c r="G45" s="40"/>
      <c r="H45" s="246"/>
      <c r="I45" s="246"/>
      <c r="J45" s="36">
        <f t="shared" si="51"/>
        <v>0</v>
      </c>
      <c r="K45" s="38"/>
      <c r="L45" s="246">
        <f t="shared" si="52"/>
        <v>0</v>
      </c>
      <c r="M45" s="246">
        <f t="shared" si="34"/>
        <v>0</v>
      </c>
      <c r="N45" s="36">
        <f t="shared" si="53"/>
        <v>0</v>
      </c>
      <c r="O45" s="40"/>
    </row>
    <row r="46" spans="1:15" ht="14.4" x14ac:dyDescent="0.3">
      <c r="A46" s="29">
        <f t="shared" si="14"/>
        <v>31</v>
      </c>
      <c r="B46" s="35">
        <v>31</v>
      </c>
      <c r="C46" s="257">
        <f t="shared" si="11"/>
        <v>45625</v>
      </c>
      <c r="D46" s="246"/>
      <c r="E46" s="246"/>
      <c r="F46" s="36">
        <f t="shared" si="50"/>
        <v>0</v>
      </c>
      <c r="G46" s="40"/>
      <c r="H46" s="246"/>
      <c r="I46" s="246"/>
      <c r="J46" s="36">
        <f t="shared" si="51"/>
        <v>0</v>
      </c>
      <c r="K46" s="38"/>
      <c r="L46" s="246">
        <f t="shared" si="52"/>
        <v>0</v>
      </c>
      <c r="M46" s="246">
        <f t="shared" si="34"/>
        <v>0</v>
      </c>
      <c r="N46" s="36">
        <f t="shared" si="53"/>
        <v>0</v>
      </c>
      <c r="O46" s="40"/>
    </row>
    <row r="47" spans="1:15" ht="14.4" x14ac:dyDescent="0.3">
      <c r="A47" s="29">
        <f t="shared" si="14"/>
        <v>32</v>
      </c>
      <c r="B47" s="37">
        <v>32</v>
      </c>
      <c r="C47" s="257">
        <f t="shared" si="11"/>
        <v>45632</v>
      </c>
      <c r="D47" s="246"/>
      <c r="E47" s="246"/>
      <c r="F47" s="36">
        <f t="shared" si="50"/>
        <v>0</v>
      </c>
      <c r="G47" s="40"/>
      <c r="H47" s="246"/>
      <c r="I47" s="246"/>
      <c r="J47" s="36">
        <f t="shared" si="51"/>
        <v>0</v>
      </c>
      <c r="K47" s="38"/>
      <c r="L47" s="246">
        <f t="shared" si="52"/>
        <v>0</v>
      </c>
      <c r="M47" s="246">
        <f t="shared" si="34"/>
        <v>0</v>
      </c>
      <c r="N47" s="36">
        <f t="shared" si="53"/>
        <v>0</v>
      </c>
      <c r="O47" s="40"/>
    </row>
    <row r="48" spans="1:15" ht="14.4" x14ac:dyDescent="0.3">
      <c r="A48" s="29">
        <f t="shared" si="14"/>
        <v>33</v>
      </c>
      <c r="B48" s="37">
        <v>33</v>
      </c>
      <c r="C48" s="257">
        <f t="shared" si="11"/>
        <v>45639</v>
      </c>
      <c r="D48" s="246"/>
      <c r="E48" s="246"/>
      <c r="F48" s="36">
        <f t="shared" si="50"/>
        <v>0</v>
      </c>
      <c r="G48" s="40"/>
      <c r="H48" s="246"/>
      <c r="I48" s="246"/>
      <c r="J48" s="36">
        <f t="shared" si="51"/>
        <v>0</v>
      </c>
      <c r="K48" s="38"/>
      <c r="L48" s="246">
        <f t="shared" si="52"/>
        <v>0</v>
      </c>
      <c r="M48" s="246">
        <f t="shared" si="34"/>
        <v>0</v>
      </c>
      <c r="N48" s="36">
        <f t="shared" si="53"/>
        <v>0</v>
      </c>
      <c r="O48" s="40"/>
    </row>
    <row r="49" spans="1:15" ht="14.4" x14ac:dyDescent="0.3">
      <c r="A49" s="29">
        <f t="shared" si="14"/>
        <v>34</v>
      </c>
      <c r="B49" s="39">
        <v>34</v>
      </c>
      <c r="C49" s="257">
        <f t="shared" si="11"/>
        <v>45646</v>
      </c>
      <c r="D49" s="246"/>
      <c r="E49" s="246"/>
      <c r="F49" s="36">
        <f t="shared" si="50"/>
        <v>0</v>
      </c>
      <c r="G49" s="40"/>
      <c r="H49" s="246"/>
      <c r="I49" s="246"/>
      <c r="J49" s="36">
        <f t="shared" si="51"/>
        <v>0</v>
      </c>
      <c r="K49" s="38"/>
      <c r="L49" s="246">
        <f t="shared" si="52"/>
        <v>0</v>
      </c>
      <c r="M49" s="246">
        <f t="shared" si="34"/>
        <v>0</v>
      </c>
      <c r="N49" s="36">
        <f t="shared" si="53"/>
        <v>0</v>
      </c>
      <c r="O49" s="40"/>
    </row>
    <row r="50" spans="1:15" ht="14.4" x14ac:dyDescent="0.3">
      <c r="A50" s="29">
        <f t="shared" si="14"/>
        <v>35</v>
      </c>
      <c r="B50" s="35">
        <v>35</v>
      </c>
      <c r="C50" s="257">
        <f t="shared" si="11"/>
        <v>45653</v>
      </c>
      <c r="D50" s="246"/>
      <c r="E50" s="246"/>
      <c r="F50" s="36">
        <f t="shared" si="50"/>
        <v>0</v>
      </c>
      <c r="G50" s="40"/>
      <c r="H50" s="246"/>
      <c r="I50" s="246"/>
      <c r="J50" s="36">
        <f t="shared" si="51"/>
        <v>0</v>
      </c>
      <c r="K50" s="38"/>
      <c r="L50" s="246">
        <f t="shared" si="52"/>
        <v>0</v>
      </c>
      <c r="M50" s="246">
        <f t="shared" si="34"/>
        <v>0</v>
      </c>
      <c r="N50" s="36">
        <f t="shared" si="53"/>
        <v>0</v>
      </c>
      <c r="O50" s="40"/>
    </row>
    <row r="51" spans="1:15" ht="14.4" x14ac:dyDescent="0.3">
      <c r="A51" s="29">
        <f t="shared" si="14"/>
        <v>36</v>
      </c>
      <c r="B51" s="37">
        <v>36</v>
      </c>
      <c r="C51" s="257">
        <f t="shared" si="11"/>
        <v>45660</v>
      </c>
      <c r="D51" s="246"/>
      <c r="E51" s="246"/>
      <c r="F51" s="36">
        <f t="shared" ref="F51:F53" si="54">D51+E51</f>
        <v>0</v>
      </c>
      <c r="G51" s="40"/>
      <c r="H51" s="246"/>
      <c r="I51" s="246"/>
      <c r="J51" s="36">
        <f t="shared" si="51"/>
        <v>0</v>
      </c>
      <c r="K51" s="38"/>
      <c r="L51" s="246">
        <f t="shared" si="52"/>
        <v>0</v>
      </c>
      <c r="M51" s="246">
        <f t="shared" si="34"/>
        <v>0</v>
      </c>
      <c r="N51" s="36">
        <f t="shared" ref="N51:N53" si="55">L51+M51</f>
        <v>0</v>
      </c>
      <c r="O51" s="40"/>
    </row>
    <row r="52" spans="1:15" ht="14.4" x14ac:dyDescent="0.3">
      <c r="A52" s="29">
        <f t="shared" si="14"/>
        <v>37</v>
      </c>
      <c r="B52" s="37">
        <v>37</v>
      </c>
      <c r="C52" s="257">
        <f t="shared" si="11"/>
        <v>45667</v>
      </c>
      <c r="D52" s="246"/>
      <c r="E52" s="246"/>
      <c r="F52" s="36">
        <f t="shared" si="54"/>
        <v>0</v>
      </c>
      <c r="G52" s="40"/>
      <c r="H52" s="246"/>
      <c r="I52" s="246"/>
      <c r="J52" s="36">
        <f t="shared" ref="J52:J53" si="56">H52+I52</f>
        <v>0</v>
      </c>
      <c r="K52" s="38"/>
      <c r="L52" s="246">
        <f t="shared" si="52"/>
        <v>0</v>
      </c>
      <c r="M52" s="246">
        <f t="shared" si="34"/>
        <v>0</v>
      </c>
      <c r="N52" s="36">
        <f t="shared" si="55"/>
        <v>0</v>
      </c>
      <c r="O52" s="40"/>
    </row>
    <row r="53" spans="1:15" ht="14.4" x14ac:dyDescent="0.3">
      <c r="A53" s="29">
        <f t="shared" si="14"/>
        <v>38</v>
      </c>
      <c r="B53" s="39">
        <v>38</v>
      </c>
      <c r="C53" s="257">
        <f t="shared" si="11"/>
        <v>45674</v>
      </c>
      <c r="D53" s="246"/>
      <c r="E53" s="246"/>
      <c r="F53" s="36">
        <f t="shared" si="54"/>
        <v>0</v>
      </c>
      <c r="G53" s="40"/>
      <c r="H53" s="246"/>
      <c r="I53" s="246"/>
      <c r="J53" s="36">
        <f t="shared" si="56"/>
        <v>0</v>
      </c>
      <c r="K53" s="38"/>
      <c r="L53" s="246">
        <f t="shared" si="52"/>
        <v>0</v>
      </c>
      <c r="M53" s="246">
        <f t="shared" si="34"/>
        <v>0</v>
      </c>
      <c r="N53" s="36">
        <f t="shared" si="55"/>
        <v>0</v>
      </c>
      <c r="O53" s="40"/>
    </row>
    <row r="54" spans="1:15" ht="14.4" x14ac:dyDescent="0.3">
      <c r="A54" s="29">
        <f t="shared" si="14"/>
        <v>39</v>
      </c>
      <c r="B54" s="35">
        <v>39</v>
      </c>
      <c r="C54" s="257">
        <f t="shared" si="11"/>
        <v>45681</v>
      </c>
      <c r="D54" s="246"/>
      <c r="E54" s="246"/>
      <c r="F54" s="36">
        <f t="shared" ref="F54" si="57">D54+E54</f>
        <v>0</v>
      </c>
      <c r="G54" s="40"/>
      <c r="H54" s="246"/>
      <c r="I54" s="246"/>
      <c r="J54" s="36">
        <f t="shared" ref="J54:J55" si="58">H54+I54</f>
        <v>0</v>
      </c>
      <c r="K54" s="38"/>
      <c r="L54" s="246">
        <f t="shared" si="52"/>
        <v>0</v>
      </c>
      <c r="M54" s="246">
        <f t="shared" si="34"/>
        <v>0</v>
      </c>
      <c r="N54" s="36">
        <f t="shared" ref="N54" si="59">L54+M54</f>
        <v>0</v>
      </c>
      <c r="O54" s="40"/>
    </row>
    <row r="55" spans="1:15" ht="14.4" x14ac:dyDescent="0.3">
      <c r="A55" s="29">
        <f t="shared" si="14"/>
        <v>40</v>
      </c>
      <c r="B55" s="37">
        <v>40</v>
      </c>
      <c r="C55" s="257">
        <f t="shared" si="11"/>
        <v>45688</v>
      </c>
      <c r="D55" s="246"/>
      <c r="E55" s="246"/>
      <c r="F55" s="36">
        <f t="shared" ref="F55" si="60">D55+E55</f>
        <v>0</v>
      </c>
      <c r="G55" s="40"/>
      <c r="H55" s="246"/>
      <c r="I55" s="246"/>
      <c r="J55" s="36">
        <f t="shared" si="58"/>
        <v>0</v>
      </c>
      <c r="K55" s="38"/>
      <c r="L55" s="246">
        <f t="shared" si="52"/>
        <v>0</v>
      </c>
      <c r="M55" s="246">
        <f t="shared" si="34"/>
        <v>0</v>
      </c>
      <c r="N55" s="36">
        <f t="shared" ref="N55" si="61">L55+M55</f>
        <v>0</v>
      </c>
      <c r="O55" s="40"/>
    </row>
    <row r="56" spans="1:15" ht="14.4" x14ac:dyDescent="0.3">
      <c r="A56" s="29">
        <f t="shared" si="14"/>
        <v>41</v>
      </c>
      <c r="B56" s="37">
        <v>41</v>
      </c>
      <c r="C56" s="257">
        <f t="shared" si="11"/>
        <v>45695</v>
      </c>
      <c r="D56" s="246"/>
      <c r="E56" s="246"/>
      <c r="F56" s="36">
        <f t="shared" ref="F56:F57" si="62">D56+E56</f>
        <v>0</v>
      </c>
      <c r="G56" s="40"/>
      <c r="H56" s="246"/>
      <c r="I56" s="246"/>
      <c r="J56" s="36">
        <f t="shared" ref="J56:J58" si="63">H56+I56</f>
        <v>0</v>
      </c>
      <c r="K56" s="38"/>
      <c r="L56" s="246">
        <f t="shared" si="52"/>
        <v>0</v>
      </c>
      <c r="M56" s="246">
        <f t="shared" ref="M56" si="64">E56+I56</f>
        <v>0</v>
      </c>
      <c r="N56" s="36">
        <f t="shared" ref="N56" si="65">L56+M56</f>
        <v>0</v>
      </c>
      <c r="O56" s="40"/>
    </row>
    <row r="57" spans="1:15" ht="14.4" x14ac:dyDescent="0.3">
      <c r="A57" s="29">
        <f t="shared" si="14"/>
        <v>42</v>
      </c>
      <c r="B57" s="39">
        <v>42</v>
      </c>
      <c r="C57" s="257">
        <f t="shared" si="11"/>
        <v>45702</v>
      </c>
      <c r="D57" s="246"/>
      <c r="E57" s="246"/>
      <c r="F57" s="36">
        <f t="shared" si="62"/>
        <v>0</v>
      </c>
      <c r="G57" s="40"/>
      <c r="H57" s="246"/>
      <c r="I57" s="246"/>
      <c r="J57" s="36">
        <f t="shared" si="63"/>
        <v>0</v>
      </c>
      <c r="K57" s="38"/>
      <c r="L57" s="246">
        <f t="shared" si="52"/>
        <v>0</v>
      </c>
      <c r="M57" s="246">
        <f t="shared" ref="M57:M61" si="66">E57+I57</f>
        <v>0</v>
      </c>
      <c r="N57" s="36">
        <f t="shared" ref="N57:N58" si="67">L57+M57</f>
        <v>0</v>
      </c>
      <c r="O57" s="40"/>
    </row>
    <row r="58" spans="1:15" ht="14.4" x14ac:dyDescent="0.3">
      <c r="A58" s="29">
        <f t="shared" si="14"/>
        <v>43</v>
      </c>
      <c r="B58" s="35">
        <v>43</v>
      </c>
      <c r="C58" s="257">
        <f t="shared" si="11"/>
        <v>45709</v>
      </c>
      <c r="D58" s="246"/>
      <c r="E58" s="246"/>
      <c r="F58" s="36">
        <f t="shared" ref="F58" si="68">D58+E58</f>
        <v>0</v>
      </c>
      <c r="G58" s="40"/>
      <c r="H58" s="246"/>
      <c r="I58" s="246"/>
      <c r="J58" s="36">
        <f t="shared" si="63"/>
        <v>0</v>
      </c>
      <c r="K58" s="38"/>
      <c r="L58" s="246">
        <f t="shared" si="52"/>
        <v>0</v>
      </c>
      <c r="M58" s="246">
        <f t="shared" si="66"/>
        <v>0</v>
      </c>
      <c r="N58" s="36">
        <f t="shared" si="67"/>
        <v>0</v>
      </c>
      <c r="O58" s="40"/>
    </row>
    <row r="59" spans="1:15" ht="14.4" x14ac:dyDescent="0.3">
      <c r="A59" s="29">
        <f t="shared" si="14"/>
        <v>44</v>
      </c>
      <c r="B59" s="37">
        <v>44</v>
      </c>
      <c r="C59" s="257">
        <f t="shared" si="11"/>
        <v>45716</v>
      </c>
      <c r="D59" s="246"/>
      <c r="E59" s="246"/>
      <c r="F59" s="36">
        <f t="shared" ref="F59" si="69">D59+E59</f>
        <v>0</v>
      </c>
      <c r="G59" s="40"/>
      <c r="H59" s="246"/>
      <c r="I59" s="246"/>
      <c r="J59" s="36">
        <f t="shared" ref="J59" si="70">H59+I59</f>
        <v>0</v>
      </c>
      <c r="K59" s="38"/>
      <c r="L59" s="246">
        <f t="shared" si="52"/>
        <v>0</v>
      </c>
      <c r="M59" s="246">
        <f t="shared" si="66"/>
        <v>0</v>
      </c>
      <c r="N59" s="36">
        <f t="shared" ref="N59:N61" si="71">L59+M59</f>
        <v>0</v>
      </c>
      <c r="O59" s="40"/>
    </row>
    <row r="60" spans="1:15" ht="14.4" x14ac:dyDescent="0.3">
      <c r="A60" s="29">
        <f t="shared" si="14"/>
        <v>45</v>
      </c>
      <c r="B60" s="37">
        <v>45</v>
      </c>
      <c r="C60" s="257">
        <f t="shared" si="11"/>
        <v>45723</v>
      </c>
      <c r="D60" s="246"/>
      <c r="E60" s="246"/>
      <c r="F60" s="36">
        <f t="shared" ref="F60" si="72">D60+E60</f>
        <v>0</v>
      </c>
      <c r="G60" s="40"/>
      <c r="H60" s="246"/>
      <c r="I60" s="246"/>
      <c r="J60" s="36">
        <f t="shared" ref="J60:J61" si="73">H60+I60</f>
        <v>0</v>
      </c>
      <c r="K60" s="38"/>
      <c r="L60" s="246">
        <f t="shared" si="52"/>
        <v>0</v>
      </c>
      <c r="M60" s="246">
        <f t="shared" si="66"/>
        <v>0</v>
      </c>
      <c r="N60" s="36">
        <f t="shared" si="71"/>
        <v>0</v>
      </c>
      <c r="O60" s="40"/>
    </row>
    <row r="61" spans="1:15" ht="14.4" x14ac:dyDescent="0.3">
      <c r="A61" s="29">
        <f t="shared" si="14"/>
        <v>46</v>
      </c>
      <c r="B61" s="39">
        <v>46</v>
      </c>
      <c r="C61" s="257">
        <f t="shared" si="11"/>
        <v>45730</v>
      </c>
      <c r="D61" s="246"/>
      <c r="E61" s="246"/>
      <c r="F61" s="36">
        <f t="shared" ref="F61" si="74">D61+E61</f>
        <v>0</v>
      </c>
      <c r="G61" s="40"/>
      <c r="H61" s="246"/>
      <c r="I61" s="246"/>
      <c r="J61" s="36">
        <f t="shared" si="73"/>
        <v>0</v>
      </c>
      <c r="K61" s="38"/>
      <c r="L61" s="246">
        <f t="shared" si="52"/>
        <v>0</v>
      </c>
      <c r="M61" s="246">
        <f t="shared" si="66"/>
        <v>0</v>
      </c>
      <c r="N61" s="36">
        <f t="shared" si="71"/>
        <v>0</v>
      </c>
      <c r="O61" s="40"/>
    </row>
    <row r="62" spans="1:15" ht="14.4" x14ac:dyDescent="0.3">
      <c r="A62" s="29">
        <f t="shared" si="14"/>
        <v>47</v>
      </c>
      <c r="B62" s="35">
        <v>47</v>
      </c>
      <c r="C62" s="257">
        <f t="shared" si="11"/>
        <v>45737</v>
      </c>
      <c r="D62" s="246"/>
      <c r="E62" s="246"/>
      <c r="F62" s="36">
        <f t="shared" ref="F62" si="75">D62+E62</f>
        <v>0</v>
      </c>
      <c r="G62" s="40"/>
      <c r="H62" s="246"/>
      <c r="I62" s="246"/>
      <c r="J62" s="36">
        <f t="shared" ref="J62:J65" si="76">H62+I62</f>
        <v>0</v>
      </c>
      <c r="K62" s="38"/>
      <c r="L62" s="246">
        <f t="shared" si="52"/>
        <v>0</v>
      </c>
      <c r="M62" s="246">
        <f t="shared" ref="M62" si="77">E62+I62</f>
        <v>0</v>
      </c>
      <c r="N62" s="36">
        <f t="shared" ref="N62" si="78">L62+M62</f>
        <v>0</v>
      </c>
      <c r="O62" s="40"/>
    </row>
    <row r="63" spans="1:15" ht="14.4" x14ac:dyDescent="0.3">
      <c r="A63" s="29">
        <f t="shared" si="14"/>
        <v>48</v>
      </c>
      <c r="B63" s="37">
        <v>48</v>
      </c>
      <c r="C63" s="257">
        <f t="shared" si="11"/>
        <v>45744</v>
      </c>
      <c r="D63" s="246"/>
      <c r="E63" s="246"/>
      <c r="F63" s="36">
        <f t="shared" ref="F63" si="79">D63+E63</f>
        <v>0</v>
      </c>
      <c r="G63" s="40"/>
      <c r="H63" s="246"/>
      <c r="I63" s="246"/>
      <c r="J63" s="36">
        <f t="shared" si="76"/>
        <v>0</v>
      </c>
      <c r="K63" s="38"/>
      <c r="L63" s="246">
        <f t="shared" si="52"/>
        <v>0</v>
      </c>
      <c r="M63" s="246">
        <f t="shared" ref="M63" si="80">E63+I63</f>
        <v>0</v>
      </c>
      <c r="N63" s="36">
        <f t="shared" ref="N63" si="81">L63+M63</f>
        <v>0</v>
      </c>
      <c r="O63" s="40"/>
    </row>
    <row r="64" spans="1:15" ht="14.4" x14ac:dyDescent="0.3">
      <c r="A64" s="29">
        <f t="shared" si="14"/>
        <v>49</v>
      </c>
      <c r="B64" s="37">
        <v>49</v>
      </c>
      <c r="C64" s="257">
        <f t="shared" si="11"/>
        <v>45751</v>
      </c>
      <c r="D64" s="246"/>
      <c r="E64" s="246"/>
      <c r="F64" s="36">
        <f t="shared" ref="F64" si="82">D64+E64</f>
        <v>0</v>
      </c>
      <c r="G64" s="40"/>
      <c r="H64" s="246"/>
      <c r="I64" s="246"/>
      <c r="J64" s="36">
        <f t="shared" si="76"/>
        <v>0</v>
      </c>
      <c r="K64" s="38"/>
      <c r="L64" s="246">
        <f t="shared" si="52"/>
        <v>0</v>
      </c>
      <c r="M64" s="246">
        <f t="shared" ref="M64" si="83">E64+I64</f>
        <v>0</v>
      </c>
      <c r="N64" s="36">
        <f t="shared" ref="N64" si="84">L64+M64</f>
        <v>0</v>
      </c>
      <c r="O64" s="40"/>
    </row>
    <row r="65" spans="1:15" ht="14.4" x14ac:dyDescent="0.3">
      <c r="A65" s="29">
        <f t="shared" si="14"/>
        <v>50</v>
      </c>
      <c r="B65" s="39">
        <v>50</v>
      </c>
      <c r="C65" s="257">
        <f t="shared" si="11"/>
        <v>45758</v>
      </c>
      <c r="D65" s="246"/>
      <c r="E65" s="246"/>
      <c r="F65" s="36">
        <f t="shared" ref="F65:F66" si="85">D65+E65</f>
        <v>0</v>
      </c>
      <c r="G65" s="40"/>
      <c r="H65" s="246"/>
      <c r="I65" s="246"/>
      <c r="J65" s="36">
        <f t="shared" si="76"/>
        <v>0</v>
      </c>
      <c r="K65" s="38"/>
      <c r="L65" s="246">
        <f t="shared" si="52"/>
        <v>0</v>
      </c>
      <c r="M65" s="246">
        <f t="shared" ref="M65" si="86">E65+I65</f>
        <v>0</v>
      </c>
      <c r="N65" s="36">
        <f t="shared" ref="N65" si="87">L65+M65</f>
        <v>0</v>
      </c>
      <c r="O65" s="40"/>
    </row>
    <row r="66" spans="1:15" ht="14.4" x14ac:dyDescent="0.3">
      <c r="A66" s="29">
        <f t="shared" si="14"/>
        <v>51</v>
      </c>
      <c r="B66" s="35">
        <v>51</v>
      </c>
      <c r="C66" s="257">
        <f t="shared" si="11"/>
        <v>45765</v>
      </c>
      <c r="D66" s="246"/>
      <c r="E66" s="246"/>
      <c r="F66" s="36">
        <f t="shared" si="85"/>
        <v>0</v>
      </c>
      <c r="G66" s="40"/>
      <c r="H66" s="246"/>
      <c r="I66" s="246"/>
      <c r="J66" s="36">
        <f t="shared" ref="J66" si="88">H66+I66</f>
        <v>0</v>
      </c>
      <c r="K66" s="38"/>
      <c r="L66" s="246">
        <f t="shared" si="52"/>
        <v>0</v>
      </c>
      <c r="M66" s="246">
        <f t="shared" ref="M66" si="89">E66+I66</f>
        <v>0</v>
      </c>
      <c r="N66" s="36">
        <f t="shared" ref="N66" si="90">L66+M66</f>
        <v>0</v>
      </c>
      <c r="O66" s="40"/>
    </row>
    <row r="67" spans="1:15" ht="14.4" x14ac:dyDescent="0.3">
      <c r="A67" s="29">
        <f t="shared" si="14"/>
        <v>52</v>
      </c>
      <c r="B67" s="37">
        <v>52</v>
      </c>
      <c r="C67" s="257">
        <f t="shared" si="11"/>
        <v>45772</v>
      </c>
      <c r="D67" s="107"/>
      <c r="E67" s="246"/>
      <c r="F67" s="36">
        <f t="shared" ref="F67" si="91">D67+E67</f>
        <v>0</v>
      </c>
      <c r="G67" s="40"/>
      <c r="H67" s="246"/>
      <c r="I67" s="246"/>
      <c r="J67" s="36">
        <f t="shared" ref="J67" si="92">H67+I67</f>
        <v>0</v>
      </c>
      <c r="K67" s="38"/>
      <c r="L67" s="246">
        <f t="shared" si="52"/>
        <v>0</v>
      </c>
      <c r="M67" s="246"/>
      <c r="N67" s="36">
        <f t="shared" ref="N67" si="93">L67+M67</f>
        <v>0</v>
      </c>
      <c r="O67" s="40"/>
    </row>
    <row r="68" spans="1:15" ht="14.4" x14ac:dyDescent="0.3">
      <c r="E68" s="377"/>
    </row>
  </sheetData>
  <mergeCells count="4">
    <mergeCell ref="L3:O3"/>
    <mergeCell ref="H3:K3"/>
    <mergeCell ref="D3:G3"/>
    <mergeCell ref="B2:O2"/>
  </mergeCells>
  <phoneticPr fontId="10" type="noConversion"/>
  <pageMargins left="0.75" right="0.75" top="1" bottom="1" header="0.5" footer="0.5"/>
  <pageSetup paperSize="9" scale="5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T84"/>
  <sheetViews>
    <sheetView showGridLines="0" showWhiteSpace="0" zoomScale="78" zoomScaleNormal="78" workbookViewId="0">
      <pane xSplit="3" ySplit="3" topLeftCell="H28" activePane="bottomRight" state="frozen"/>
      <selection pane="topRight" activeCell="D1" sqref="D1"/>
      <selection pane="bottomLeft" activeCell="A4" sqref="A4"/>
      <selection pane="bottomRight" activeCell="S46" sqref="S46"/>
    </sheetView>
  </sheetViews>
  <sheetFormatPr defaultColWidth="9.109375" defaultRowHeight="11.4" x14ac:dyDescent="0.2"/>
  <cols>
    <col min="1" max="1" width="8.88671875" style="2" customWidth="1"/>
    <col min="2" max="2" width="26.6640625" style="2" customWidth="1"/>
    <col min="3" max="3" width="23.88671875" style="4" customWidth="1"/>
    <col min="4" max="4" width="15.33203125" style="4" hidden="1" customWidth="1"/>
    <col min="5" max="5" width="14.5546875" style="4" hidden="1" customWidth="1"/>
    <col min="6" max="6" width="15.109375" style="2" customWidth="1"/>
    <col min="7" max="7" width="14.5546875" style="2" customWidth="1"/>
    <col min="8" max="8" width="14.88671875" style="77" customWidth="1"/>
    <col min="9" max="9" width="14.33203125" style="2" customWidth="1"/>
    <col min="10" max="10" width="15.33203125" style="2" customWidth="1"/>
    <col min="11" max="11" width="15.5546875" style="2" customWidth="1"/>
    <col min="12" max="14" width="17.109375" style="2" customWidth="1"/>
    <col min="15" max="15" width="14.44140625" style="2" customWidth="1"/>
    <col min="16" max="17" width="14.44140625" style="2" bestFit="1" customWidth="1"/>
    <col min="18" max="19" width="14.44140625" style="2" customWidth="1"/>
    <col min="20" max="20" width="13.5546875" style="2" customWidth="1"/>
    <col min="21" max="16384" width="9.109375" style="2"/>
  </cols>
  <sheetData>
    <row r="1" spans="2:20" ht="12" thickBot="1" x14ac:dyDescent="0.25"/>
    <row r="2" spans="2:20" ht="23.4" thickBot="1" x14ac:dyDescent="0.45">
      <c r="B2" s="467" t="s">
        <v>40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9"/>
    </row>
    <row r="3" spans="2:20" s="1" customFormat="1" ht="17.399999999999999" x14ac:dyDescent="0.35">
      <c r="B3" s="135" t="s">
        <v>28</v>
      </c>
      <c r="C3" s="136" t="s">
        <v>29</v>
      </c>
      <c r="D3" s="190" t="s">
        <v>41</v>
      </c>
      <c r="E3" s="190" t="s">
        <v>42</v>
      </c>
      <c r="F3" s="190" t="s">
        <v>43</v>
      </c>
      <c r="G3" s="201" t="s">
        <v>44</v>
      </c>
      <c r="H3" s="190" t="s">
        <v>45</v>
      </c>
      <c r="I3" s="190" t="s">
        <v>46</v>
      </c>
      <c r="J3" s="202" t="s">
        <v>47</v>
      </c>
      <c r="K3" s="202" t="s">
        <v>48</v>
      </c>
      <c r="L3" s="202" t="s">
        <v>49</v>
      </c>
      <c r="M3" s="318" t="s">
        <v>50</v>
      </c>
      <c r="N3" s="158" t="s">
        <v>51</v>
      </c>
      <c r="O3" s="295" t="s">
        <v>52</v>
      </c>
      <c r="P3" s="295" t="s">
        <v>53</v>
      </c>
      <c r="Q3" s="295" t="s">
        <v>97</v>
      </c>
      <c r="R3" s="295" t="s">
        <v>98</v>
      </c>
      <c r="S3" s="295" t="s">
        <v>116</v>
      </c>
      <c r="T3" s="219" t="s">
        <v>56</v>
      </c>
    </row>
    <row r="4" spans="2:20" ht="14.4" hidden="1" x14ac:dyDescent="0.3">
      <c r="B4" s="26">
        <v>45</v>
      </c>
      <c r="C4" s="126" t="s">
        <v>109</v>
      </c>
      <c r="D4" s="21">
        <v>14000</v>
      </c>
      <c r="E4" s="21">
        <v>9000</v>
      </c>
      <c r="F4" s="49">
        <v>27000</v>
      </c>
      <c r="G4" s="18">
        <v>53181</v>
      </c>
      <c r="H4" s="148">
        <v>17466</v>
      </c>
      <c r="I4" s="143">
        <v>28346</v>
      </c>
      <c r="J4" s="146">
        <v>29898</v>
      </c>
      <c r="K4" s="146">
        <v>36209</v>
      </c>
      <c r="L4" s="146">
        <v>13326</v>
      </c>
      <c r="M4" s="146">
        <v>5160</v>
      </c>
      <c r="N4" s="146">
        <v>7344</v>
      </c>
      <c r="O4" s="315">
        <v>9127</v>
      </c>
      <c r="P4" s="315">
        <v>8444</v>
      </c>
      <c r="Q4" s="315">
        <v>20073</v>
      </c>
      <c r="R4" s="315">
        <v>22481</v>
      </c>
      <c r="S4" s="315">
        <v>23921</v>
      </c>
      <c r="T4" s="278">
        <f>AVERAGE(M4:R4)</f>
        <v>12104.833333333334</v>
      </c>
    </row>
    <row r="5" spans="2:20" s="1" customFormat="1" ht="14.4" hidden="1" x14ac:dyDescent="0.3">
      <c r="B5" s="26">
        <v>46</v>
      </c>
      <c r="C5" s="126" t="s">
        <v>110</v>
      </c>
      <c r="D5" s="21">
        <v>81000</v>
      </c>
      <c r="E5" s="21">
        <v>3000</v>
      </c>
      <c r="F5" s="49">
        <v>42000</v>
      </c>
      <c r="G5" s="18">
        <v>58073</v>
      </c>
      <c r="H5" s="148">
        <v>16832</v>
      </c>
      <c r="I5" s="143">
        <v>36727</v>
      </c>
      <c r="J5" s="146">
        <v>44640</v>
      </c>
      <c r="K5" s="146">
        <v>77684</v>
      </c>
      <c r="L5" s="146">
        <v>17827</v>
      </c>
      <c r="M5" s="146">
        <v>1635</v>
      </c>
      <c r="N5" s="146">
        <v>4120</v>
      </c>
      <c r="O5" s="315">
        <v>11229</v>
      </c>
      <c r="P5" s="315">
        <v>7408</v>
      </c>
      <c r="Q5" s="315">
        <v>22482</v>
      </c>
      <c r="R5" s="315">
        <v>31801</v>
      </c>
      <c r="S5" s="315">
        <v>32437</v>
      </c>
      <c r="T5" s="278">
        <f t="shared" ref="T5:T10" si="0">AVERAGE(M5:R5)</f>
        <v>13112.5</v>
      </c>
    </row>
    <row r="6" spans="2:20" s="1" customFormat="1" ht="14.4" hidden="1" x14ac:dyDescent="0.3">
      <c r="B6" s="26">
        <v>47</v>
      </c>
      <c r="C6" s="126" t="s">
        <v>111</v>
      </c>
      <c r="D6" s="126" t="s">
        <v>60</v>
      </c>
      <c r="E6" s="126" t="s">
        <v>61</v>
      </c>
      <c r="F6" s="49">
        <v>40000</v>
      </c>
      <c r="G6" s="18">
        <v>92058</v>
      </c>
      <c r="H6" s="148">
        <v>30836</v>
      </c>
      <c r="I6" s="143">
        <v>34682</v>
      </c>
      <c r="J6" s="146">
        <v>38794</v>
      </c>
      <c r="K6" s="146">
        <v>76354</v>
      </c>
      <c r="L6" s="146">
        <v>8388</v>
      </c>
      <c r="M6" s="146">
        <v>1951</v>
      </c>
      <c r="N6" s="146">
        <v>7498</v>
      </c>
      <c r="O6" s="315">
        <v>10015</v>
      </c>
      <c r="P6" s="315">
        <v>46816</v>
      </c>
      <c r="Q6" s="315">
        <v>15725</v>
      </c>
      <c r="R6" s="315">
        <v>35220</v>
      </c>
      <c r="S6" s="315">
        <v>39304</v>
      </c>
      <c r="T6" s="278">
        <f t="shared" si="0"/>
        <v>19537.5</v>
      </c>
    </row>
    <row r="7" spans="2:20" s="1" customFormat="1" ht="14.4" hidden="1" x14ac:dyDescent="0.3">
      <c r="B7" s="26">
        <v>48</v>
      </c>
      <c r="C7" s="126" t="s">
        <v>112</v>
      </c>
      <c r="D7" s="21">
        <v>6000</v>
      </c>
      <c r="E7" s="21">
        <v>2000</v>
      </c>
      <c r="F7" s="49">
        <v>52000</v>
      </c>
      <c r="G7" s="18">
        <v>44272</v>
      </c>
      <c r="H7" s="148">
        <v>87845</v>
      </c>
      <c r="I7" s="143">
        <v>100063</v>
      </c>
      <c r="J7" s="146">
        <v>134526</v>
      </c>
      <c r="K7" s="146">
        <v>174620</v>
      </c>
      <c r="L7" s="146">
        <v>58012</v>
      </c>
      <c r="M7" s="146">
        <v>25298</v>
      </c>
      <c r="N7" s="146">
        <v>29514</v>
      </c>
      <c r="O7" s="315">
        <v>57924</v>
      </c>
      <c r="P7" s="315">
        <v>1726</v>
      </c>
      <c r="Q7" s="315">
        <v>28193</v>
      </c>
      <c r="R7" s="315">
        <v>85657</v>
      </c>
      <c r="S7" s="315">
        <v>36958</v>
      </c>
      <c r="T7" s="278">
        <f t="shared" si="0"/>
        <v>38052</v>
      </c>
    </row>
    <row r="8" spans="2:20" s="1" customFormat="1" ht="14.4" hidden="1" x14ac:dyDescent="0.3">
      <c r="B8" s="26">
        <v>49</v>
      </c>
      <c r="C8" s="126" t="s">
        <v>113</v>
      </c>
      <c r="D8" s="21">
        <v>7000</v>
      </c>
      <c r="E8" s="21">
        <v>3000</v>
      </c>
      <c r="F8" s="49">
        <v>35000</v>
      </c>
      <c r="G8" s="18">
        <v>40598</v>
      </c>
      <c r="H8" s="148">
        <v>34657</v>
      </c>
      <c r="I8" s="143">
        <v>27403</v>
      </c>
      <c r="J8" s="146">
        <v>22890</v>
      </c>
      <c r="K8" s="146">
        <v>90941</v>
      </c>
      <c r="L8" s="146">
        <v>7089</v>
      </c>
      <c r="M8" s="146">
        <v>6254</v>
      </c>
      <c r="N8" s="146">
        <v>3059</v>
      </c>
      <c r="O8" s="315">
        <v>3074</v>
      </c>
      <c r="P8" s="315">
        <v>16362</v>
      </c>
      <c r="Q8" s="315">
        <v>9429</v>
      </c>
      <c r="R8" s="315">
        <v>41051</v>
      </c>
      <c r="S8" s="315">
        <v>36818</v>
      </c>
      <c r="T8" s="278">
        <f t="shared" si="0"/>
        <v>13204.833333333334</v>
      </c>
    </row>
    <row r="9" spans="2:20" s="1" customFormat="1" ht="14.4" hidden="1" x14ac:dyDescent="0.3">
      <c r="B9" s="26">
        <v>50</v>
      </c>
      <c r="C9" s="126" t="s">
        <v>114</v>
      </c>
      <c r="D9" s="21">
        <v>10000</v>
      </c>
      <c r="E9" s="21">
        <v>38000</v>
      </c>
      <c r="F9" s="49">
        <v>93000</v>
      </c>
      <c r="G9" s="18">
        <v>94097</v>
      </c>
      <c r="H9" s="148">
        <v>51986</v>
      </c>
      <c r="I9" s="143">
        <v>33877</v>
      </c>
      <c r="J9" s="146">
        <v>70188</v>
      </c>
      <c r="K9" s="146">
        <v>46810</v>
      </c>
      <c r="L9" s="146">
        <v>17603</v>
      </c>
      <c r="M9" s="146">
        <v>9992</v>
      </c>
      <c r="N9" s="146">
        <v>5994</v>
      </c>
      <c r="O9" s="315">
        <v>16900</v>
      </c>
      <c r="P9" s="315">
        <v>5462</v>
      </c>
      <c r="Q9" s="315">
        <v>13497</v>
      </c>
      <c r="R9" s="315">
        <v>50927</v>
      </c>
      <c r="S9" s="315">
        <v>33811</v>
      </c>
      <c r="T9" s="278">
        <f t="shared" si="0"/>
        <v>17128.666666666668</v>
      </c>
    </row>
    <row r="10" spans="2:20" ht="14.4" hidden="1" x14ac:dyDescent="0.3">
      <c r="B10" s="26">
        <v>51</v>
      </c>
      <c r="C10" s="126" t="s">
        <v>115</v>
      </c>
      <c r="D10" s="21">
        <v>0</v>
      </c>
      <c r="E10" s="21">
        <v>33000</v>
      </c>
      <c r="F10" s="49">
        <v>144000</v>
      </c>
      <c r="G10" s="18">
        <v>181300</v>
      </c>
      <c r="H10" s="148">
        <v>47621</v>
      </c>
      <c r="I10" s="143">
        <v>72371</v>
      </c>
      <c r="J10" s="146">
        <v>95688</v>
      </c>
      <c r="K10" s="146">
        <v>89128</v>
      </c>
      <c r="L10" s="146">
        <v>22826</v>
      </c>
      <c r="M10" s="146">
        <v>11219</v>
      </c>
      <c r="N10" s="146">
        <v>10341</v>
      </c>
      <c r="O10" s="315">
        <v>43770</v>
      </c>
      <c r="P10" s="315">
        <v>8259</v>
      </c>
      <c r="Q10" s="315">
        <v>26981</v>
      </c>
      <c r="R10" s="315">
        <v>89194</v>
      </c>
      <c r="S10" s="315">
        <v>47444</v>
      </c>
      <c r="T10" s="278">
        <f t="shared" si="0"/>
        <v>31627.333333333332</v>
      </c>
    </row>
    <row r="11" spans="2:20" ht="14.4" hidden="1" x14ac:dyDescent="0.3">
      <c r="B11" s="27"/>
      <c r="C11" s="285"/>
      <c r="D11" s="125"/>
      <c r="E11" s="128">
        <v>14000</v>
      </c>
      <c r="F11" s="125">
        <v>50000</v>
      </c>
      <c r="G11" s="128">
        <v>144835</v>
      </c>
      <c r="H11" s="191">
        <v>77847</v>
      </c>
      <c r="I11" s="191">
        <v>19472</v>
      </c>
      <c r="J11" s="191"/>
      <c r="K11" s="210"/>
      <c r="L11" s="191"/>
      <c r="M11" s="273"/>
      <c r="N11" s="273"/>
      <c r="O11" s="317"/>
      <c r="P11" s="316"/>
      <c r="Q11" s="191"/>
      <c r="R11" s="317">
        <v>143557</v>
      </c>
      <c r="S11" s="316">
        <v>143326</v>
      </c>
      <c r="T11" s="308"/>
    </row>
    <row r="12" spans="2:20" ht="13.8" x14ac:dyDescent="0.25">
      <c r="B12" s="176" t="s">
        <v>119</v>
      </c>
      <c r="C12" s="101"/>
      <c r="D12" s="170"/>
      <c r="E12" s="169"/>
      <c r="F12" s="169"/>
      <c r="G12" s="169"/>
      <c r="H12" s="169"/>
      <c r="I12" s="169"/>
      <c r="J12" s="169"/>
      <c r="K12" s="189"/>
      <c r="L12" s="207"/>
      <c r="M12" s="259"/>
      <c r="N12" s="259">
        <v>0</v>
      </c>
      <c r="O12" s="77"/>
      <c r="P12" s="77"/>
      <c r="Q12" s="77"/>
      <c r="R12" s="77"/>
      <c r="S12" s="77"/>
      <c r="T12" s="275"/>
    </row>
    <row r="13" spans="2:20" ht="12" x14ac:dyDescent="0.25">
      <c r="B13" s="176" t="s">
        <v>117</v>
      </c>
      <c r="C13" s="10"/>
      <c r="D13" s="157">
        <v>80337</v>
      </c>
      <c r="E13" s="140">
        <v>49813</v>
      </c>
      <c r="F13" s="157">
        <f>SUM(F5:F8)</f>
        <v>169000</v>
      </c>
      <c r="G13" s="157">
        <f>SUM(G5:G8)</f>
        <v>235001</v>
      </c>
      <c r="H13" s="157">
        <f>SUM(H5:H8)</f>
        <v>170170</v>
      </c>
      <c r="I13" s="157">
        <f>SUM(I5:I8)</f>
        <v>198875</v>
      </c>
      <c r="J13" s="157">
        <f>SUM(J5:J8)</f>
        <v>240850</v>
      </c>
      <c r="K13" s="157">
        <v>128632</v>
      </c>
      <c r="L13" s="157">
        <v>280641</v>
      </c>
      <c r="M13" s="157">
        <v>49811</v>
      </c>
      <c r="N13" s="282">
        <v>35104</v>
      </c>
      <c r="O13" s="296">
        <v>48476</v>
      </c>
      <c r="P13" s="296">
        <v>88582</v>
      </c>
      <c r="Q13" s="296">
        <v>68189</v>
      </c>
      <c r="R13" s="296">
        <v>97033</v>
      </c>
      <c r="S13" s="296">
        <v>136965</v>
      </c>
      <c r="T13" s="276">
        <f>AVERAGE(M13:Q13)</f>
        <v>58032.4</v>
      </c>
    </row>
    <row r="14" spans="2:20" ht="12" x14ac:dyDescent="0.25">
      <c r="B14" s="176" t="s">
        <v>118</v>
      </c>
      <c r="C14" s="10"/>
      <c r="D14" s="157">
        <v>248004</v>
      </c>
      <c r="E14" s="140">
        <v>65890</v>
      </c>
      <c r="F14" s="157">
        <f>SUM(F9:F10)</f>
        <v>237000</v>
      </c>
      <c r="G14" s="157">
        <f>SUM(G9:G10)</f>
        <v>275397</v>
      </c>
      <c r="H14" s="157">
        <f>SUM(H9:H10)</f>
        <v>99607</v>
      </c>
      <c r="I14" s="157">
        <f>SUM(I9:I10)</f>
        <v>106248</v>
      </c>
      <c r="J14" s="157">
        <f>SUM(J9:J10)</f>
        <v>165876</v>
      </c>
      <c r="K14" s="157">
        <v>159424</v>
      </c>
      <c r="L14" s="157">
        <v>222910</v>
      </c>
      <c r="M14" s="157">
        <v>67558</v>
      </c>
      <c r="N14" s="282">
        <v>50794</v>
      </c>
      <c r="O14" s="296">
        <v>82765</v>
      </c>
      <c r="P14" s="296">
        <v>348454</v>
      </c>
      <c r="Q14" s="296">
        <v>72999</v>
      </c>
      <c r="R14" s="296">
        <v>97172</v>
      </c>
      <c r="S14" s="296">
        <v>261327</v>
      </c>
      <c r="T14" s="276">
        <f>AVERAGE(M14:Q14)</f>
        <v>124514</v>
      </c>
    </row>
    <row r="15" spans="2:20" ht="15" thickBot="1" x14ac:dyDescent="0.35">
      <c r="B15" s="177" t="s">
        <v>67</v>
      </c>
      <c r="C15" s="121"/>
      <c r="D15" s="159">
        <f t="shared" ref="D15:I15" si="1">SUM(D13:D14)</f>
        <v>328341</v>
      </c>
      <c r="E15" s="141">
        <f t="shared" si="1"/>
        <v>115703</v>
      </c>
      <c r="F15" s="141">
        <f t="shared" si="1"/>
        <v>406000</v>
      </c>
      <c r="G15" s="173">
        <f t="shared" si="1"/>
        <v>510398</v>
      </c>
      <c r="H15" s="141">
        <f t="shared" si="1"/>
        <v>269777</v>
      </c>
      <c r="I15" s="173">
        <f t="shared" si="1"/>
        <v>305123</v>
      </c>
      <c r="J15" s="161">
        <v>174836</v>
      </c>
      <c r="K15" s="159">
        <f>K13+K14</f>
        <v>288056</v>
      </c>
      <c r="L15" s="159">
        <v>610419</v>
      </c>
      <c r="M15" s="260">
        <v>117369</v>
      </c>
      <c r="N15" s="260">
        <v>85898</v>
      </c>
      <c r="O15" s="297">
        <v>131241</v>
      </c>
      <c r="P15" s="297">
        <f>P12+P13+P14</f>
        <v>437036</v>
      </c>
      <c r="Q15" s="297">
        <f>Q12+Q13+Q14</f>
        <v>141188</v>
      </c>
      <c r="R15" s="297">
        <f>SUM(R12:R14)</f>
        <v>194205</v>
      </c>
      <c r="S15" s="297">
        <f>SUM(S12:S14)</f>
        <v>398292</v>
      </c>
      <c r="T15" s="276">
        <f>T13+T14</f>
        <v>182546.4</v>
      </c>
    </row>
    <row r="16" spans="2:20" ht="17.399999999999999" x14ac:dyDescent="0.35">
      <c r="B16" s="133" t="s">
        <v>28</v>
      </c>
      <c r="C16" s="117" t="s">
        <v>29</v>
      </c>
      <c r="D16" s="119" t="s">
        <v>41</v>
      </c>
      <c r="E16" s="116" t="s">
        <v>42</v>
      </c>
      <c r="F16" s="116" t="str">
        <f>F3</f>
        <v>2011/12</v>
      </c>
      <c r="G16" s="119" t="str">
        <f>G3</f>
        <v>2012/13</v>
      </c>
      <c r="H16" s="116" t="str">
        <f>H3</f>
        <v>2013/14</v>
      </c>
      <c r="I16" s="147" t="s">
        <v>46</v>
      </c>
      <c r="J16" s="147" t="s">
        <v>47</v>
      </c>
      <c r="K16" s="147" t="s">
        <v>48</v>
      </c>
      <c r="L16" s="211" t="s">
        <v>49</v>
      </c>
      <c r="M16" s="119" t="s">
        <v>50</v>
      </c>
      <c r="N16" s="201" t="str">
        <f t="shared" ref="N16:S16" si="2">N3</f>
        <v>2019/20</v>
      </c>
      <c r="O16" s="201" t="str">
        <f t="shared" si="2"/>
        <v>2020/21</v>
      </c>
      <c r="P16" s="201" t="str">
        <f t="shared" si="2"/>
        <v>2021/22</v>
      </c>
      <c r="Q16" s="201" t="str">
        <f t="shared" si="2"/>
        <v>2022/23</v>
      </c>
      <c r="R16" s="201" t="str">
        <f t="shared" si="2"/>
        <v>2023/24</v>
      </c>
      <c r="S16" s="201" t="str">
        <f t="shared" si="2"/>
        <v>2024/25*</v>
      </c>
      <c r="T16" s="219" t="s">
        <v>56</v>
      </c>
    </row>
    <row r="17" spans="2:20" ht="14.4" x14ac:dyDescent="0.3">
      <c r="B17" s="75" t="s">
        <v>68</v>
      </c>
      <c r="C17" s="48" t="s">
        <v>68</v>
      </c>
      <c r="D17" s="13">
        <f t="shared" ref="D17:K17" si="3">D15</f>
        <v>328341</v>
      </c>
      <c r="E17" s="24">
        <f t="shared" si="3"/>
        <v>115703</v>
      </c>
      <c r="F17" s="24">
        <f t="shared" si="3"/>
        <v>406000</v>
      </c>
      <c r="G17" s="24">
        <f t="shared" si="3"/>
        <v>510398</v>
      </c>
      <c r="H17" s="24">
        <f t="shared" si="3"/>
        <v>269777</v>
      </c>
      <c r="I17" s="24">
        <f t="shared" si="3"/>
        <v>305123</v>
      </c>
      <c r="J17" s="24">
        <f t="shared" si="3"/>
        <v>174836</v>
      </c>
      <c r="K17" s="24">
        <f t="shared" si="3"/>
        <v>288056</v>
      </c>
      <c r="L17" s="24">
        <f>L15</f>
        <v>610419</v>
      </c>
      <c r="M17" s="24">
        <f t="shared" ref="M17:R17" si="4">M15</f>
        <v>117369</v>
      </c>
      <c r="N17" s="24">
        <f t="shared" si="4"/>
        <v>85898</v>
      </c>
      <c r="O17" s="24">
        <f t="shared" si="4"/>
        <v>131241</v>
      </c>
      <c r="P17" s="24">
        <f t="shared" si="4"/>
        <v>437036</v>
      </c>
      <c r="Q17" s="24">
        <f t="shared" si="4"/>
        <v>141188</v>
      </c>
      <c r="R17" s="24">
        <f t="shared" si="4"/>
        <v>194205</v>
      </c>
      <c r="S17" s="24">
        <f>S15</f>
        <v>398292</v>
      </c>
      <c r="T17" s="315">
        <f t="shared" ref="T17" si="5">T15</f>
        <v>182546.4</v>
      </c>
    </row>
    <row r="18" spans="2:20" ht="14.4" x14ac:dyDescent="0.3">
      <c r="B18" s="19">
        <v>1</v>
      </c>
      <c r="C18" s="285">
        <v>45415</v>
      </c>
      <c r="D18" s="21">
        <v>117000</v>
      </c>
      <c r="E18" s="21">
        <v>53000</v>
      </c>
      <c r="F18" s="21">
        <v>26000</v>
      </c>
      <c r="G18" s="18">
        <v>178088</v>
      </c>
      <c r="H18" s="148">
        <v>240174</v>
      </c>
      <c r="I18" s="143">
        <v>85572</v>
      </c>
      <c r="J18" s="146">
        <v>23074</v>
      </c>
      <c r="K18" s="146">
        <v>156766</v>
      </c>
      <c r="L18" s="146">
        <v>168068</v>
      </c>
      <c r="M18" s="146">
        <v>14616</v>
      </c>
      <c r="N18" s="146">
        <v>8464</v>
      </c>
      <c r="O18" s="315">
        <v>2437</v>
      </c>
      <c r="P18" s="315">
        <v>208526</v>
      </c>
      <c r="Q18" s="315">
        <v>14497</v>
      </c>
      <c r="R18" s="383">
        <v>71653</v>
      </c>
      <c r="S18" s="298">
        <f>'Mielies-Maize'!F16</f>
        <v>109240</v>
      </c>
      <c r="T18" s="315">
        <f>AVERAGE(O18:S18)</f>
        <v>81270.600000000006</v>
      </c>
    </row>
    <row r="19" spans="2:20" ht="14.4" x14ac:dyDescent="0.3">
      <c r="B19" s="19">
        <v>2</v>
      </c>
      <c r="C19" s="285">
        <f t="shared" ref="C19:C69" si="6">C18+7</f>
        <v>45422</v>
      </c>
      <c r="D19" s="21">
        <v>204000</v>
      </c>
      <c r="E19" s="21">
        <v>67000</v>
      </c>
      <c r="F19" s="21">
        <v>45000</v>
      </c>
      <c r="G19" s="18">
        <v>408805</v>
      </c>
      <c r="H19" s="148">
        <v>473735</v>
      </c>
      <c r="I19" s="143">
        <v>167878</v>
      </c>
      <c r="J19" s="146">
        <v>214667</v>
      </c>
      <c r="K19" s="146">
        <v>234124</v>
      </c>
      <c r="L19" s="146">
        <v>341357</v>
      </c>
      <c r="M19" s="146">
        <v>52953</v>
      </c>
      <c r="N19" s="146">
        <v>24331</v>
      </c>
      <c r="O19" s="315">
        <v>37574</v>
      </c>
      <c r="P19" s="315">
        <v>379158</v>
      </c>
      <c r="Q19" s="315">
        <v>43617</v>
      </c>
      <c r="R19" s="383">
        <v>86085</v>
      </c>
      <c r="S19" s="298">
        <f>'Mielies-Maize'!F17</f>
        <v>292833</v>
      </c>
      <c r="T19" s="315">
        <f t="shared" ref="T19:T37" si="7">AVERAGE(O19:S19)</f>
        <v>167853.4</v>
      </c>
    </row>
    <row r="20" spans="2:20" ht="14.25" customHeight="1" x14ac:dyDescent="0.3">
      <c r="B20" s="19">
        <v>3</v>
      </c>
      <c r="C20" s="285">
        <f t="shared" si="6"/>
        <v>45429</v>
      </c>
      <c r="D20" s="21">
        <v>351000</v>
      </c>
      <c r="E20" s="21">
        <v>160000</v>
      </c>
      <c r="F20" s="21">
        <v>65000</v>
      </c>
      <c r="G20" s="18">
        <v>564639</v>
      </c>
      <c r="H20" s="148">
        <v>420829</v>
      </c>
      <c r="I20" s="143">
        <v>356538</v>
      </c>
      <c r="J20" s="146">
        <v>352169</v>
      </c>
      <c r="K20" s="146">
        <v>185344</v>
      </c>
      <c r="L20" s="146">
        <v>317183</v>
      </c>
      <c r="M20" s="146">
        <v>64090</v>
      </c>
      <c r="N20" s="146">
        <v>52807</v>
      </c>
      <c r="O20" s="315">
        <v>78048</v>
      </c>
      <c r="P20" s="315">
        <v>545824</v>
      </c>
      <c r="Q20" s="315">
        <v>74947</v>
      </c>
      <c r="R20" s="383">
        <v>132544</v>
      </c>
      <c r="S20" s="298">
        <f>'Mielies-Maize'!F18</f>
        <v>366322</v>
      </c>
      <c r="T20" s="315">
        <f t="shared" si="7"/>
        <v>239537</v>
      </c>
    </row>
    <row r="21" spans="2:20" ht="14.4" x14ac:dyDescent="0.3">
      <c r="B21" s="19">
        <v>4</v>
      </c>
      <c r="C21" s="285">
        <f t="shared" si="6"/>
        <v>45436</v>
      </c>
      <c r="D21" s="21">
        <v>190000</v>
      </c>
      <c r="E21" s="21">
        <v>243000</v>
      </c>
      <c r="F21" s="21">
        <v>202000</v>
      </c>
      <c r="G21" s="18">
        <v>762180</v>
      </c>
      <c r="H21" s="148">
        <v>692760</v>
      </c>
      <c r="I21" s="143">
        <v>485417</v>
      </c>
      <c r="J21" s="146">
        <v>624450</v>
      </c>
      <c r="K21" s="146">
        <v>529960</v>
      </c>
      <c r="L21" s="146">
        <v>1582136</v>
      </c>
      <c r="M21" s="146">
        <v>200841</v>
      </c>
      <c r="N21" s="146">
        <v>97674</v>
      </c>
      <c r="O21" s="315">
        <v>136426</v>
      </c>
      <c r="P21" s="315">
        <v>988629</v>
      </c>
      <c r="Q21" s="315">
        <v>177511</v>
      </c>
      <c r="R21" s="383">
        <v>341499</v>
      </c>
      <c r="S21" s="298">
        <f>'Mielies-Maize'!F19</f>
        <v>471744</v>
      </c>
      <c r="T21" s="315">
        <f t="shared" si="7"/>
        <v>423161.8</v>
      </c>
    </row>
    <row r="22" spans="2:20" ht="14.4" x14ac:dyDescent="0.3">
      <c r="B22" s="19">
        <v>5</v>
      </c>
      <c r="C22" s="285">
        <f t="shared" si="6"/>
        <v>45443</v>
      </c>
      <c r="D22" s="21">
        <v>254000</v>
      </c>
      <c r="E22" s="21">
        <v>392000</v>
      </c>
      <c r="F22" s="21">
        <v>361000</v>
      </c>
      <c r="G22" s="18">
        <v>887960</v>
      </c>
      <c r="H22" s="148">
        <v>1075357</v>
      </c>
      <c r="I22" s="143">
        <v>859721</v>
      </c>
      <c r="J22" s="146">
        <v>928449</v>
      </c>
      <c r="K22" s="146">
        <v>353984</v>
      </c>
      <c r="L22" s="146">
        <v>873543</v>
      </c>
      <c r="M22" s="146">
        <v>17570</v>
      </c>
      <c r="N22" s="146">
        <v>202885</v>
      </c>
      <c r="O22" s="315">
        <v>346632</v>
      </c>
      <c r="P22" s="315">
        <v>441451</v>
      </c>
      <c r="Q22" s="315">
        <v>110061</v>
      </c>
      <c r="R22" s="383">
        <v>334868</v>
      </c>
      <c r="S22" s="298">
        <f>'Mielies-Maize'!F20</f>
        <v>394391</v>
      </c>
      <c r="T22" s="315">
        <f t="shared" si="7"/>
        <v>325480.59999999998</v>
      </c>
    </row>
    <row r="23" spans="2:20" ht="14.4" x14ac:dyDescent="0.3">
      <c r="B23" s="19">
        <v>6</v>
      </c>
      <c r="C23" s="285">
        <f t="shared" si="6"/>
        <v>45450</v>
      </c>
      <c r="D23" s="21">
        <v>340000</v>
      </c>
      <c r="E23" s="21">
        <v>113000</v>
      </c>
      <c r="F23" s="21">
        <v>344000</v>
      </c>
      <c r="G23" s="18">
        <v>902569</v>
      </c>
      <c r="H23" s="148">
        <v>961341</v>
      </c>
      <c r="I23" s="143">
        <v>835609</v>
      </c>
      <c r="J23" s="146">
        <v>739886</v>
      </c>
      <c r="K23" s="146">
        <v>524754</v>
      </c>
      <c r="L23" s="146">
        <v>1028568</v>
      </c>
      <c r="M23" s="146">
        <v>168613</v>
      </c>
      <c r="N23" s="146">
        <v>192390</v>
      </c>
      <c r="O23" s="315">
        <v>246460</v>
      </c>
      <c r="P23" s="315">
        <v>542973</v>
      </c>
      <c r="Q23" s="315">
        <v>272309</v>
      </c>
      <c r="R23" s="383">
        <v>642696</v>
      </c>
      <c r="S23" s="298">
        <f>'Mielies-Maize'!F21</f>
        <v>392831</v>
      </c>
      <c r="T23" s="315">
        <f t="shared" si="7"/>
        <v>419453.8</v>
      </c>
    </row>
    <row r="24" spans="2:20" ht="15" customHeight="1" x14ac:dyDescent="0.3">
      <c r="B24" s="19">
        <v>7</v>
      </c>
      <c r="C24" s="285">
        <f t="shared" si="6"/>
        <v>45457</v>
      </c>
      <c r="D24" s="21">
        <v>504000</v>
      </c>
      <c r="E24" s="21">
        <v>389000</v>
      </c>
      <c r="F24" s="21">
        <v>460000</v>
      </c>
      <c r="G24" s="18">
        <v>939355</v>
      </c>
      <c r="H24" s="148">
        <v>1042900</v>
      </c>
      <c r="I24" s="143">
        <v>1153598</v>
      </c>
      <c r="J24" s="146">
        <v>817476</v>
      </c>
      <c r="K24" s="146">
        <v>279998</v>
      </c>
      <c r="L24" s="146">
        <v>1097136</v>
      </c>
      <c r="M24" s="146">
        <v>265473</v>
      </c>
      <c r="N24" s="146">
        <v>227929</v>
      </c>
      <c r="O24" s="315">
        <v>361369</v>
      </c>
      <c r="P24" s="315">
        <v>626127</v>
      </c>
      <c r="Q24" s="315">
        <v>365759</v>
      </c>
      <c r="R24" s="383">
        <v>779430</v>
      </c>
      <c r="S24" s="298">
        <f>'Mielies-Maize'!F22</f>
        <v>456054</v>
      </c>
      <c r="T24" s="315">
        <f t="shared" si="7"/>
        <v>517747.8</v>
      </c>
    </row>
    <row r="25" spans="2:20" ht="15" customHeight="1" x14ac:dyDescent="0.3">
      <c r="B25" s="19">
        <v>8</v>
      </c>
      <c r="C25" s="285">
        <f t="shared" si="6"/>
        <v>45464</v>
      </c>
      <c r="D25" s="21">
        <v>562000</v>
      </c>
      <c r="E25" s="21">
        <v>505000</v>
      </c>
      <c r="F25" s="21">
        <v>714000</v>
      </c>
      <c r="G25" s="18">
        <v>890770</v>
      </c>
      <c r="H25" s="148">
        <v>861146</v>
      </c>
      <c r="I25" s="143">
        <v>1152050</v>
      </c>
      <c r="J25" s="146">
        <v>640917</v>
      </c>
      <c r="K25" s="146">
        <v>903668</v>
      </c>
      <c r="L25" s="146">
        <v>1361854</v>
      </c>
      <c r="M25" s="146">
        <v>346775</v>
      </c>
      <c r="N25" s="146">
        <v>216564</v>
      </c>
      <c r="O25" s="315">
        <v>250828</v>
      </c>
      <c r="P25" s="315">
        <v>1439020</v>
      </c>
      <c r="Q25" s="315">
        <v>483246</v>
      </c>
      <c r="R25" s="383">
        <v>904464</v>
      </c>
      <c r="S25" s="298">
        <f>'Mielies-Maize'!F23</f>
        <v>399645</v>
      </c>
      <c r="T25" s="315">
        <f t="shared" si="7"/>
        <v>695440.6</v>
      </c>
    </row>
    <row r="26" spans="2:20" ht="15" customHeight="1" x14ac:dyDescent="0.3">
      <c r="B26" s="19">
        <v>9</v>
      </c>
      <c r="C26" s="285">
        <f t="shared" si="6"/>
        <v>45471</v>
      </c>
      <c r="D26" s="21">
        <v>1463000</v>
      </c>
      <c r="E26" s="21">
        <v>610000</v>
      </c>
      <c r="F26" s="21">
        <v>829000</v>
      </c>
      <c r="G26" s="18">
        <v>469630</v>
      </c>
      <c r="H26" s="148">
        <v>1144150</v>
      </c>
      <c r="I26" s="143">
        <v>1816173</v>
      </c>
      <c r="J26" s="146">
        <v>1341444</v>
      </c>
      <c r="K26" s="146">
        <v>371663</v>
      </c>
      <c r="L26" s="146">
        <v>1642548</v>
      </c>
      <c r="M26" s="146">
        <v>524275</v>
      </c>
      <c r="N26" s="146">
        <v>356391</v>
      </c>
      <c r="O26" s="315">
        <v>875139</v>
      </c>
      <c r="P26" s="315">
        <v>147268</v>
      </c>
      <c r="Q26" s="315">
        <v>322437</v>
      </c>
      <c r="R26" s="383">
        <v>932955</v>
      </c>
      <c r="S26" s="298">
        <f>'Mielies-Maize'!F24</f>
        <v>476993</v>
      </c>
      <c r="T26" s="315">
        <f t="shared" si="7"/>
        <v>550958.4</v>
      </c>
    </row>
    <row r="27" spans="2:20" ht="15" customHeight="1" x14ac:dyDescent="0.3">
      <c r="B27" s="19">
        <v>10</v>
      </c>
      <c r="C27" s="285">
        <f t="shared" si="6"/>
        <v>45478</v>
      </c>
      <c r="D27" s="21">
        <v>635000</v>
      </c>
      <c r="E27" s="21">
        <v>640000</v>
      </c>
      <c r="F27" s="21">
        <v>770000</v>
      </c>
      <c r="G27" s="18">
        <v>758221</v>
      </c>
      <c r="H27" s="148">
        <v>623266</v>
      </c>
      <c r="I27" s="143">
        <v>1139974</v>
      </c>
      <c r="J27" s="146">
        <v>413705</v>
      </c>
      <c r="K27" s="146">
        <v>356246</v>
      </c>
      <c r="L27" s="146">
        <v>1110309</v>
      </c>
      <c r="M27" s="146">
        <v>481953</v>
      </c>
      <c r="N27" s="146">
        <v>193466</v>
      </c>
      <c r="O27" s="315">
        <v>297273</v>
      </c>
      <c r="P27" s="315">
        <v>497494</v>
      </c>
      <c r="Q27" s="315">
        <v>456040</v>
      </c>
      <c r="R27" s="383">
        <v>795904</v>
      </c>
      <c r="S27" s="298">
        <f>'Mielies-Maize'!F25</f>
        <v>365450</v>
      </c>
      <c r="T27" s="315">
        <f t="shared" si="7"/>
        <v>482432.2</v>
      </c>
    </row>
    <row r="28" spans="2:20" ht="15" customHeight="1" x14ac:dyDescent="0.3">
      <c r="B28" s="19">
        <v>11</v>
      </c>
      <c r="C28" s="285">
        <f t="shared" si="6"/>
        <v>45485</v>
      </c>
      <c r="D28" s="21">
        <v>726000</v>
      </c>
      <c r="E28" s="21">
        <v>769000</v>
      </c>
      <c r="F28" s="21">
        <v>1102000</v>
      </c>
      <c r="G28" s="18">
        <v>738207</v>
      </c>
      <c r="H28" s="148">
        <v>533619</v>
      </c>
      <c r="I28" s="143">
        <v>1050299</v>
      </c>
      <c r="J28" s="146">
        <v>462585</v>
      </c>
      <c r="K28" s="146">
        <v>398989</v>
      </c>
      <c r="L28" s="146">
        <v>1089664</v>
      </c>
      <c r="M28" s="146">
        <v>439673</v>
      </c>
      <c r="N28" s="146">
        <v>241903</v>
      </c>
      <c r="O28" s="315">
        <v>607351</v>
      </c>
      <c r="P28" s="315">
        <v>404669</v>
      </c>
      <c r="Q28" s="315">
        <v>585518</v>
      </c>
      <c r="R28" s="383">
        <v>690994</v>
      </c>
      <c r="S28" s="298">
        <f>'Mielies-Maize'!F26</f>
        <v>333150</v>
      </c>
      <c r="T28" s="315">
        <f t="shared" ref="T28" si="8">AVERAGE(O28:S28)</f>
        <v>524336.4</v>
      </c>
    </row>
    <row r="29" spans="2:20" ht="15" customHeight="1" x14ac:dyDescent="0.3">
      <c r="B29" s="19">
        <v>12</v>
      </c>
      <c r="C29" s="285">
        <f t="shared" si="6"/>
        <v>45492</v>
      </c>
      <c r="D29" s="247">
        <v>172000</v>
      </c>
      <c r="E29" s="247">
        <v>594000</v>
      </c>
      <c r="F29" s="21">
        <v>882000</v>
      </c>
      <c r="G29" s="18">
        <v>826931</v>
      </c>
      <c r="H29" s="148">
        <v>430147</v>
      </c>
      <c r="I29" s="143">
        <v>953879</v>
      </c>
      <c r="J29" s="146">
        <v>468955</v>
      </c>
      <c r="K29" s="146">
        <v>432805</v>
      </c>
      <c r="L29" s="146">
        <v>967142</v>
      </c>
      <c r="M29" s="146">
        <v>478746</v>
      </c>
      <c r="N29" s="146">
        <v>306192</v>
      </c>
      <c r="O29" s="315">
        <v>648824</v>
      </c>
      <c r="P29" s="315">
        <v>316250</v>
      </c>
      <c r="Q29" s="315">
        <v>725676</v>
      </c>
      <c r="R29" s="383">
        <v>572702</v>
      </c>
      <c r="S29" s="298">
        <f>'Mielies-Maize'!F27</f>
        <v>255754</v>
      </c>
      <c r="T29" s="315">
        <f t="shared" si="7"/>
        <v>503841.2</v>
      </c>
    </row>
    <row r="30" spans="2:20" ht="15" customHeight="1" x14ac:dyDescent="0.3">
      <c r="B30" s="19">
        <v>13</v>
      </c>
      <c r="C30" s="285">
        <f t="shared" si="6"/>
        <v>45499</v>
      </c>
      <c r="D30" s="247">
        <v>258000</v>
      </c>
      <c r="E30" s="247">
        <v>481000</v>
      </c>
      <c r="F30" s="21">
        <v>687000</v>
      </c>
      <c r="G30" s="18">
        <v>487471</v>
      </c>
      <c r="H30" s="148">
        <v>755689</v>
      </c>
      <c r="I30" s="143">
        <v>1294925</v>
      </c>
      <c r="J30" s="146">
        <v>311891</v>
      </c>
      <c r="K30" s="146">
        <v>211246</v>
      </c>
      <c r="L30" s="146">
        <v>1290753</v>
      </c>
      <c r="M30" s="146">
        <v>880017</v>
      </c>
      <c r="N30" s="146">
        <v>792531</v>
      </c>
      <c r="O30" s="315">
        <v>708707</v>
      </c>
      <c r="P30" s="315">
        <v>576087</v>
      </c>
      <c r="Q30" s="315">
        <v>651105</v>
      </c>
      <c r="R30" s="383">
        <v>423281</v>
      </c>
      <c r="S30" s="298">
        <f>'Mielies-Maize'!F28</f>
        <v>194969</v>
      </c>
      <c r="T30" s="315">
        <f t="shared" si="7"/>
        <v>510829.8</v>
      </c>
    </row>
    <row r="31" spans="2:20" ht="15" customHeight="1" x14ac:dyDescent="0.3">
      <c r="B31" s="19">
        <v>14</v>
      </c>
      <c r="C31" s="285">
        <f t="shared" si="6"/>
        <v>45506</v>
      </c>
      <c r="D31" s="21">
        <v>313000</v>
      </c>
      <c r="E31" s="21">
        <v>274000</v>
      </c>
      <c r="F31" s="21">
        <v>591000</v>
      </c>
      <c r="G31" s="18">
        <v>368426</v>
      </c>
      <c r="H31" s="148">
        <v>212992</v>
      </c>
      <c r="I31" s="143">
        <v>504763</v>
      </c>
      <c r="J31" s="146">
        <v>439925</v>
      </c>
      <c r="K31" s="146">
        <v>202635</v>
      </c>
      <c r="L31" s="146">
        <v>424468</v>
      </c>
      <c r="M31" s="146">
        <v>323511</v>
      </c>
      <c r="N31" s="146">
        <v>150209</v>
      </c>
      <c r="O31" s="315">
        <v>1123824</v>
      </c>
      <c r="P31" s="315">
        <v>110022</v>
      </c>
      <c r="Q31" s="315">
        <v>527746</v>
      </c>
      <c r="R31" s="383">
        <v>268695</v>
      </c>
      <c r="S31" s="298">
        <f>'Mielies-Maize'!F29</f>
        <v>94318</v>
      </c>
      <c r="T31" s="315">
        <f t="shared" si="7"/>
        <v>424921</v>
      </c>
    </row>
    <row r="32" spans="2:20" ht="15" customHeight="1" x14ac:dyDescent="0.3">
      <c r="B32" s="19">
        <v>15</v>
      </c>
      <c r="C32" s="285">
        <f t="shared" si="6"/>
        <v>45513</v>
      </c>
      <c r="D32" s="21">
        <v>219000</v>
      </c>
      <c r="E32" s="21">
        <v>244000</v>
      </c>
      <c r="F32" s="21">
        <v>739000</v>
      </c>
      <c r="G32" s="18">
        <v>234835</v>
      </c>
      <c r="H32" s="148">
        <v>179734</v>
      </c>
      <c r="I32" s="143">
        <v>362593</v>
      </c>
      <c r="J32" s="146">
        <v>168925</v>
      </c>
      <c r="K32" s="146">
        <v>240817</v>
      </c>
      <c r="L32" s="146">
        <v>373057</v>
      </c>
      <c r="M32" s="146">
        <v>454227</v>
      </c>
      <c r="N32" s="146">
        <v>399397</v>
      </c>
      <c r="O32" s="315">
        <v>524045</v>
      </c>
      <c r="P32" s="315">
        <v>65453</v>
      </c>
      <c r="Q32" s="315">
        <v>673300</v>
      </c>
      <c r="R32" s="383">
        <v>215371</v>
      </c>
      <c r="S32" s="298">
        <f>'Mielies-Maize'!F30</f>
        <v>56790</v>
      </c>
      <c r="T32" s="315">
        <f t="shared" si="7"/>
        <v>306991.8</v>
      </c>
    </row>
    <row r="33" spans="2:20" ht="15" customHeight="1" x14ac:dyDescent="0.3">
      <c r="B33" s="19">
        <v>16</v>
      </c>
      <c r="C33" s="285">
        <f t="shared" si="6"/>
        <v>45520</v>
      </c>
      <c r="D33" s="21">
        <v>166000</v>
      </c>
      <c r="E33" s="21">
        <v>427000</v>
      </c>
      <c r="F33" s="21">
        <v>370000</v>
      </c>
      <c r="G33" s="18">
        <v>167767</v>
      </c>
      <c r="H33" s="148">
        <v>114233</v>
      </c>
      <c r="I33" s="143">
        <v>255864</v>
      </c>
      <c r="J33" s="146">
        <v>98053</v>
      </c>
      <c r="K33" s="146">
        <v>210093</v>
      </c>
      <c r="L33" s="146">
        <v>267093</v>
      </c>
      <c r="M33" s="146">
        <v>395364</v>
      </c>
      <c r="N33" s="146">
        <v>409560</v>
      </c>
      <c r="O33" s="315">
        <v>407047</v>
      </c>
      <c r="P33" s="315">
        <v>45098</v>
      </c>
      <c r="Q33" s="315">
        <v>574911</v>
      </c>
      <c r="R33" s="383">
        <v>151442</v>
      </c>
      <c r="S33" s="298">
        <f>'Mielies-Maize'!F31</f>
        <v>52108</v>
      </c>
      <c r="T33" s="315">
        <f t="shared" si="7"/>
        <v>246121.2</v>
      </c>
    </row>
    <row r="34" spans="2:20" ht="15" customHeight="1" x14ac:dyDescent="0.3">
      <c r="B34" s="19">
        <v>17</v>
      </c>
      <c r="C34" s="285">
        <f t="shared" si="6"/>
        <v>45527</v>
      </c>
      <c r="D34" s="21">
        <v>92000</v>
      </c>
      <c r="E34" s="21">
        <v>113000</v>
      </c>
      <c r="F34" s="21">
        <v>287000</v>
      </c>
      <c r="G34" s="18">
        <v>451116</v>
      </c>
      <c r="H34" s="148">
        <v>82164</v>
      </c>
      <c r="I34" s="143">
        <v>157937</v>
      </c>
      <c r="J34" s="146">
        <v>82483</v>
      </c>
      <c r="K34" s="146">
        <v>341856</v>
      </c>
      <c r="L34" s="146">
        <v>532914</v>
      </c>
      <c r="M34" s="146">
        <v>281975</v>
      </c>
      <c r="N34" s="146">
        <v>325385</v>
      </c>
      <c r="O34" s="315">
        <v>281706</v>
      </c>
      <c r="P34" s="315">
        <v>156418</v>
      </c>
      <c r="Q34" s="315">
        <v>515378</v>
      </c>
      <c r="R34" s="383">
        <v>124539</v>
      </c>
      <c r="S34" s="298">
        <f>'Mielies-Maize'!F32</f>
        <v>38328</v>
      </c>
      <c r="T34" s="315">
        <f>AVERAGE(O34:S34)</f>
        <v>223273.8</v>
      </c>
    </row>
    <row r="35" spans="2:20" ht="15" customHeight="1" x14ac:dyDescent="0.3">
      <c r="B35" s="19">
        <v>18</v>
      </c>
      <c r="C35" s="285">
        <f t="shared" si="6"/>
        <v>45534</v>
      </c>
      <c r="D35" s="21">
        <v>42000</v>
      </c>
      <c r="E35" s="21">
        <v>51000</v>
      </c>
      <c r="F35" s="21">
        <v>195000</v>
      </c>
      <c r="G35" s="18">
        <v>89872</v>
      </c>
      <c r="H35" s="148">
        <v>-71193</v>
      </c>
      <c r="I35" s="143">
        <v>-232246</v>
      </c>
      <c r="J35" s="146">
        <v>122267</v>
      </c>
      <c r="K35" s="146">
        <v>64967</v>
      </c>
      <c r="L35" s="146">
        <v>48381</v>
      </c>
      <c r="M35" s="146">
        <v>326477</v>
      </c>
      <c r="N35" s="146">
        <v>490962</v>
      </c>
      <c r="O35" s="315">
        <v>536989</v>
      </c>
      <c r="P35" s="315">
        <v>11064</v>
      </c>
      <c r="Q35" s="315">
        <v>209949</v>
      </c>
      <c r="R35" s="383">
        <v>51685</v>
      </c>
      <c r="S35" s="298">
        <f>'Mielies-Maize'!F33</f>
        <v>45441</v>
      </c>
      <c r="T35" s="315">
        <f t="shared" si="7"/>
        <v>171025.6</v>
      </c>
    </row>
    <row r="36" spans="2:20" ht="15" customHeight="1" x14ac:dyDescent="0.3">
      <c r="B36" s="19">
        <v>19</v>
      </c>
      <c r="C36" s="285">
        <f t="shared" si="6"/>
        <v>45541</v>
      </c>
      <c r="D36" s="21">
        <v>27000</v>
      </c>
      <c r="E36" s="21">
        <v>32000</v>
      </c>
      <c r="F36" s="21">
        <v>109000</v>
      </c>
      <c r="G36" s="18">
        <v>59131</v>
      </c>
      <c r="H36" s="148">
        <v>39460</v>
      </c>
      <c r="I36" s="143">
        <v>57937</v>
      </c>
      <c r="J36" s="146">
        <v>34177</v>
      </c>
      <c r="K36" s="146">
        <v>69387</v>
      </c>
      <c r="L36" s="146">
        <v>44994</v>
      </c>
      <c r="M36" s="146">
        <v>96902</v>
      </c>
      <c r="N36" s="146">
        <v>126550</v>
      </c>
      <c r="O36" s="315">
        <v>43317</v>
      </c>
      <c r="P36" s="315">
        <v>21477</v>
      </c>
      <c r="Q36" s="315">
        <v>115242</v>
      </c>
      <c r="R36" s="383">
        <v>37560</v>
      </c>
      <c r="S36" s="298">
        <f>'Mielies-Maize'!F34</f>
        <v>34049</v>
      </c>
      <c r="T36" s="315">
        <f t="shared" si="7"/>
        <v>50329</v>
      </c>
    </row>
    <row r="37" spans="2:20" ht="15" customHeight="1" x14ac:dyDescent="0.3">
      <c r="B37" s="19">
        <v>20</v>
      </c>
      <c r="C37" s="285">
        <f t="shared" si="6"/>
        <v>45548</v>
      </c>
      <c r="D37" s="21">
        <v>20000</v>
      </c>
      <c r="E37" s="21">
        <v>95000</v>
      </c>
      <c r="F37" s="124">
        <v>392000</v>
      </c>
      <c r="G37" s="18">
        <v>39818</v>
      </c>
      <c r="H37" s="148">
        <v>37537</v>
      </c>
      <c r="I37" s="143">
        <v>41398</v>
      </c>
      <c r="J37" s="146">
        <v>47685</v>
      </c>
      <c r="K37" s="146">
        <v>50479</v>
      </c>
      <c r="L37" s="146">
        <v>51137</v>
      </c>
      <c r="M37" s="146">
        <v>65235</v>
      </c>
      <c r="N37" s="146">
        <v>75557</v>
      </c>
      <c r="O37" s="315">
        <v>79109</v>
      </c>
      <c r="P37" s="315">
        <v>22903</v>
      </c>
      <c r="Q37" s="315">
        <v>78862</v>
      </c>
      <c r="R37" s="383">
        <v>32463</v>
      </c>
      <c r="S37" s="298">
        <f>'Mielies-Maize'!F35</f>
        <v>33514</v>
      </c>
      <c r="T37" s="315">
        <f t="shared" si="7"/>
        <v>49370.2</v>
      </c>
    </row>
    <row r="38" spans="2:20" ht="15" customHeight="1" x14ac:dyDescent="0.3">
      <c r="B38" s="19">
        <v>21</v>
      </c>
      <c r="C38" s="285">
        <f t="shared" si="6"/>
        <v>45555</v>
      </c>
      <c r="D38" s="21">
        <v>12000</v>
      </c>
      <c r="E38" s="21">
        <v>15000</v>
      </c>
      <c r="F38" s="124">
        <v>120000</v>
      </c>
      <c r="G38" s="18">
        <v>156902</v>
      </c>
      <c r="H38" s="148">
        <v>30093</v>
      </c>
      <c r="I38" s="143">
        <v>36189</v>
      </c>
      <c r="J38" s="146">
        <v>31184</v>
      </c>
      <c r="K38" s="146">
        <v>39178</v>
      </c>
      <c r="L38" s="146">
        <v>38075</v>
      </c>
      <c r="M38" s="146">
        <v>34947</v>
      </c>
      <c r="N38" s="146">
        <v>36755</v>
      </c>
      <c r="O38" s="315">
        <v>49822</v>
      </c>
      <c r="P38" s="315">
        <v>96972</v>
      </c>
      <c r="Q38" s="315">
        <v>41930</v>
      </c>
      <c r="R38" s="383">
        <v>37423</v>
      </c>
      <c r="S38" s="298">
        <f>'Mielies-Maize'!F36</f>
        <v>33731</v>
      </c>
      <c r="T38" s="315">
        <f t="shared" ref="T38:T39" si="9">AVERAGE(O38:S38)</f>
        <v>51975.6</v>
      </c>
    </row>
    <row r="39" spans="2:20" ht="15" customHeight="1" x14ac:dyDescent="0.3">
      <c r="B39" s="19">
        <v>22</v>
      </c>
      <c r="C39" s="285">
        <f t="shared" si="6"/>
        <v>45562</v>
      </c>
      <c r="D39" s="21">
        <v>10000</v>
      </c>
      <c r="E39" s="21">
        <v>12000</v>
      </c>
      <c r="F39" s="124">
        <v>36000</v>
      </c>
      <c r="G39" s="18">
        <v>30795</v>
      </c>
      <c r="H39" s="148">
        <v>65360</v>
      </c>
      <c r="I39" s="143">
        <v>89673</v>
      </c>
      <c r="J39" s="146">
        <v>63650</v>
      </c>
      <c r="K39" s="146">
        <v>46687</v>
      </c>
      <c r="L39" s="146">
        <v>116821</v>
      </c>
      <c r="M39" s="146">
        <v>79799</v>
      </c>
      <c r="N39" s="146">
        <v>81290</v>
      </c>
      <c r="O39" s="315">
        <v>188879</v>
      </c>
      <c r="P39" s="315">
        <v>3840</v>
      </c>
      <c r="Q39" s="315">
        <v>66901</v>
      </c>
      <c r="R39" s="383">
        <v>31392</v>
      </c>
      <c r="S39" s="298">
        <f>'Mielies-Maize'!F37</f>
        <v>38307</v>
      </c>
      <c r="T39" s="315">
        <f t="shared" si="9"/>
        <v>65863.8</v>
      </c>
    </row>
    <row r="40" spans="2:20" ht="15" customHeight="1" x14ac:dyDescent="0.3">
      <c r="B40" s="19">
        <v>23</v>
      </c>
      <c r="C40" s="285">
        <f t="shared" si="6"/>
        <v>45569</v>
      </c>
      <c r="D40" s="21">
        <v>13000</v>
      </c>
      <c r="E40" s="21">
        <v>13000</v>
      </c>
      <c r="F40" s="124">
        <v>17000</v>
      </c>
      <c r="G40" s="18">
        <v>26612</v>
      </c>
      <c r="H40" s="148">
        <v>23565</v>
      </c>
      <c r="I40" s="143">
        <v>8545</v>
      </c>
      <c r="J40" s="146">
        <v>23462</v>
      </c>
      <c r="K40" s="146">
        <v>18255</v>
      </c>
      <c r="L40" s="146">
        <v>27298</v>
      </c>
      <c r="M40" s="146">
        <v>12605</v>
      </c>
      <c r="N40" s="146">
        <v>15478</v>
      </c>
      <c r="O40" s="315">
        <v>7035</v>
      </c>
      <c r="P40" s="315">
        <v>13913</v>
      </c>
      <c r="Q40" s="315">
        <v>32315</v>
      </c>
      <c r="R40" s="383">
        <v>29181</v>
      </c>
      <c r="S40" s="298">
        <f>'Mielies-Maize'!F38</f>
        <v>31989</v>
      </c>
      <c r="T40" s="315">
        <f t="shared" ref="T40" si="10">AVERAGE(O40:S40)</f>
        <v>22886.6</v>
      </c>
    </row>
    <row r="41" spans="2:20" ht="15" customHeight="1" x14ac:dyDescent="0.3">
      <c r="B41" s="19">
        <v>24</v>
      </c>
      <c r="C41" s="285">
        <f t="shared" si="6"/>
        <v>45576</v>
      </c>
      <c r="D41" s="21">
        <v>17000</v>
      </c>
      <c r="E41" s="21">
        <v>97000</v>
      </c>
      <c r="F41" s="21">
        <v>28000</v>
      </c>
      <c r="G41" s="18">
        <v>26031</v>
      </c>
      <c r="H41" s="148">
        <v>28713</v>
      </c>
      <c r="I41" s="143">
        <v>28007</v>
      </c>
      <c r="J41" s="146">
        <v>26319</v>
      </c>
      <c r="K41" s="146">
        <v>18585</v>
      </c>
      <c r="L41" s="146">
        <v>31469</v>
      </c>
      <c r="M41" s="146">
        <v>17419</v>
      </c>
      <c r="N41" s="146">
        <v>15220</v>
      </c>
      <c r="O41" s="315">
        <v>21272</v>
      </c>
      <c r="P41" s="315">
        <v>19297</v>
      </c>
      <c r="Q41" s="315">
        <v>30361</v>
      </c>
      <c r="R41" s="383">
        <v>32072</v>
      </c>
      <c r="S41" s="298">
        <f>'Mielies-Maize'!F39</f>
        <v>37430</v>
      </c>
      <c r="T41" s="315">
        <f t="shared" ref="T41" si="11">AVERAGE(O41:S41)</f>
        <v>28086.400000000001</v>
      </c>
    </row>
    <row r="42" spans="2:20" ht="15" customHeight="1" x14ac:dyDescent="0.3">
      <c r="B42" s="19">
        <v>25</v>
      </c>
      <c r="C42" s="285">
        <f t="shared" si="6"/>
        <v>45583</v>
      </c>
      <c r="D42" s="21">
        <v>161000</v>
      </c>
      <c r="E42" s="21">
        <v>21000</v>
      </c>
      <c r="F42" s="21">
        <v>32000</v>
      </c>
      <c r="G42" s="18">
        <v>54077</v>
      </c>
      <c r="H42" s="148">
        <v>28012</v>
      </c>
      <c r="I42" s="143">
        <v>19090</v>
      </c>
      <c r="J42" s="146">
        <v>29270</v>
      </c>
      <c r="K42" s="146">
        <v>11610</v>
      </c>
      <c r="L42" s="146">
        <v>29200</v>
      </c>
      <c r="M42" s="146">
        <v>14841</v>
      </c>
      <c r="N42" s="146">
        <v>16496</v>
      </c>
      <c r="O42" s="315">
        <v>16799</v>
      </c>
      <c r="P42" s="315">
        <v>14908</v>
      </c>
      <c r="Q42" s="315">
        <v>24609</v>
      </c>
      <c r="R42" s="383">
        <v>28965</v>
      </c>
      <c r="S42" s="298">
        <f>'Mielies-Maize'!F40</f>
        <v>31344</v>
      </c>
      <c r="T42" s="315">
        <f t="shared" ref="T42" si="12">AVERAGE(O42:S42)</f>
        <v>23325</v>
      </c>
    </row>
    <row r="43" spans="2:20" ht="15" customHeight="1" x14ac:dyDescent="0.3">
      <c r="B43" s="19">
        <v>26</v>
      </c>
      <c r="C43" s="285">
        <f t="shared" si="6"/>
        <v>45590</v>
      </c>
      <c r="D43" s="21">
        <v>13000</v>
      </c>
      <c r="E43" s="21">
        <v>15000</v>
      </c>
      <c r="F43" s="21">
        <v>29000</v>
      </c>
      <c r="G43" s="18">
        <v>23623</v>
      </c>
      <c r="H43" s="148">
        <v>63648</v>
      </c>
      <c r="I43" s="143">
        <v>18634</v>
      </c>
      <c r="J43" s="146">
        <v>27236</v>
      </c>
      <c r="K43" s="146">
        <v>34106</v>
      </c>
      <c r="L43" s="146">
        <v>106412</v>
      </c>
      <c r="M43" s="146">
        <v>59172</v>
      </c>
      <c r="N43" s="146">
        <v>70549</v>
      </c>
      <c r="O43" s="315">
        <v>13803</v>
      </c>
      <c r="P43" s="315">
        <v>63150</v>
      </c>
      <c r="Q43" s="315">
        <v>25788</v>
      </c>
      <c r="R43" s="383">
        <v>24947</v>
      </c>
      <c r="S43" s="298">
        <f>'Mielies-Maize'!F41</f>
        <v>23358</v>
      </c>
      <c r="T43" s="315">
        <f t="shared" ref="T43" si="13">AVERAGE(O43:S43)</f>
        <v>30209.200000000001</v>
      </c>
    </row>
    <row r="44" spans="2:20" ht="15" customHeight="1" x14ac:dyDescent="0.3">
      <c r="B44" s="19">
        <v>27</v>
      </c>
      <c r="C44" s="285">
        <f t="shared" si="6"/>
        <v>45597</v>
      </c>
      <c r="D44" s="21">
        <v>15000</v>
      </c>
      <c r="E44" s="21">
        <v>10000</v>
      </c>
      <c r="F44" s="49">
        <v>21000</v>
      </c>
      <c r="G44" s="18">
        <v>16866</v>
      </c>
      <c r="H44" s="148">
        <v>22275</v>
      </c>
      <c r="I44" s="143">
        <v>77905</v>
      </c>
      <c r="J44" s="146">
        <v>39533</v>
      </c>
      <c r="K44" s="146">
        <v>7178</v>
      </c>
      <c r="L44" s="146">
        <v>10783</v>
      </c>
      <c r="M44" s="146">
        <v>3633</v>
      </c>
      <c r="N44" s="146">
        <v>2158</v>
      </c>
      <c r="O44" s="315">
        <v>82181</v>
      </c>
      <c r="P44" s="315">
        <v>7407</v>
      </c>
      <c r="Q44" s="315">
        <v>25015</v>
      </c>
      <c r="R44" s="383">
        <v>15885</v>
      </c>
      <c r="S44" s="298">
        <f>'Mielies-Maize'!F42</f>
        <v>23268</v>
      </c>
      <c r="T44" s="315">
        <f>AVERAGE(O44:S44)</f>
        <v>30751.200000000001</v>
      </c>
    </row>
    <row r="45" spans="2:20" ht="15" customHeight="1" x14ac:dyDescent="0.3">
      <c r="B45" s="19">
        <v>28</v>
      </c>
      <c r="C45" s="285">
        <f t="shared" si="6"/>
        <v>45604</v>
      </c>
      <c r="D45" s="21">
        <v>8000</v>
      </c>
      <c r="E45" s="21">
        <v>11000</v>
      </c>
      <c r="F45" s="49">
        <v>12000</v>
      </c>
      <c r="G45" s="18">
        <v>21766</v>
      </c>
      <c r="H45" s="148">
        <v>15295</v>
      </c>
      <c r="I45" s="143">
        <v>16901</v>
      </c>
      <c r="J45" s="146">
        <v>19255</v>
      </c>
      <c r="K45" s="146">
        <v>6845</v>
      </c>
      <c r="L45" s="146">
        <v>17414</v>
      </c>
      <c r="M45" s="146">
        <v>8399</v>
      </c>
      <c r="N45" s="146">
        <v>11652</v>
      </c>
      <c r="O45" s="315">
        <v>9087</v>
      </c>
      <c r="P45" s="315">
        <v>9496</v>
      </c>
      <c r="Q45" s="315">
        <v>20335</v>
      </c>
      <c r="R45" s="383">
        <v>16800</v>
      </c>
      <c r="S45" s="298">
        <f>'Mielies-Maize'!F43</f>
        <v>26276</v>
      </c>
      <c r="T45" s="315">
        <f t="shared" ref="T45" si="14">AVERAGE(O45:S45)</f>
        <v>16398.8</v>
      </c>
    </row>
    <row r="46" spans="2:20" ht="15" customHeight="1" x14ac:dyDescent="0.3">
      <c r="B46" s="19">
        <v>29</v>
      </c>
      <c r="C46" s="285">
        <f t="shared" si="6"/>
        <v>45611</v>
      </c>
      <c r="D46" s="21">
        <v>11000</v>
      </c>
      <c r="E46" s="21">
        <v>11000</v>
      </c>
      <c r="F46" s="49">
        <v>28000</v>
      </c>
      <c r="G46" s="18">
        <v>19043</v>
      </c>
      <c r="H46" s="148">
        <v>-4197</v>
      </c>
      <c r="I46" s="143">
        <v>16145</v>
      </c>
      <c r="J46" s="146">
        <v>20508</v>
      </c>
      <c r="K46" s="146">
        <v>9858</v>
      </c>
      <c r="L46" s="146">
        <v>17344</v>
      </c>
      <c r="M46" s="146">
        <v>9140</v>
      </c>
      <c r="N46" s="146">
        <v>9598</v>
      </c>
      <c r="O46" s="315">
        <v>7665</v>
      </c>
      <c r="P46" s="315">
        <v>7032</v>
      </c>
      <c r="Q46" s="315">
        <v>23398</v>
      </c>
      <c r="R46" s="383">
        <v>12207</v>
      </c>
      <c r="S46" s="298">
        <f>'Mielies-Maize'!F44</f>
        <v>16716</v>
      </c>
      <c r="T46" s="315">
        <f t="shared" ref="T46:T47" si="15">AVERAGE(O46:S46)</f>
        <v>13403.6</v>
      </c>
    </row>
    <row r="47" spans="2:20" ht="15" customHeight="1" x14ac:dyDescent="0.3">
      <c r="B47" s="19">
        <v>30</v>
      </c>
      <c r="C47" s="285">
        <f t="shared" si="6"/>
        <v>45618</v>
      </c>
      <c r="D47" s="21">
        <v>8000</v>
      </c>
      <c r="E47" s="21">
        <v>11000</v>
      </c>
      <c r="F47" s="49">
        <v>48000</v>
      </c>
      <c r="G47" s="18">
        <v>57876</v>
      </c>
      <c r="H47" s="148">
        <v>15132</v>
      </c>
      <c r="I47" s="143">
        <v>16187</v>
      </c>
      <c r="J47" s="146">
        <v>11077</v>
      </c>
      <c r="K47" s="146">
        <v>58749</v>
      </c>
      <c r="L47" s="146">
        <v>107653</v>
      </c>
      <c r="M47" s="146">
        <v>7591</v>
      </c>
      <c r="N47" s="146">
        <v>5910</v>
      </c>
      <c r="O47" s="315">
        <v>7429</v>
      </c>
      <c r="P47" s="315">
        <v>44652</v>
      </c>
      <c r="Q47" s="315">
        <v>33268</v>
      </c>
      <c r="R47" s="383">
        <v>32350</v>
      </c>
      <c r="S47" s="298">
        <f>'Mielies-Maize'!F45</f>
        <v>0</v>
      </c>
      <c r="T47" s="315"/>
    </row>
    <row r="48" spans="2:20" ht="15" customHeight="1" x14ac:dyDescent="0.3">
      <c r="B48" s="19">
        <v>31</v>
      </c>
      <c r="C48" s="285">
        <f t="shared" si="6"/>
        <v>45625</v>
      </c>
      <c r="D48" s="21">
        <v>11000</v>
      </c>
      <c r="E48" s="21">
        <v>5000</v>
      </c>
      <c r="F48" s="49">
        <v>15000</v>
      </c>
      <c r="G48" s="18">
        <v>23769</v>
      </c>
      <c r="H48" s="148">
        <v>43649</v>
      </c>
      <c r="I48" s="143">
        <v>53618</v>
      </c>
      <c r="J48" s="146">
        <v>43075</v>
      </c>
      <c r="K48" s="146">
        <v>6854</v>
      </c>
      <c r="L48" s="146">
        <v>10642</v>
      </c>
      <c r="M48" s="146">
        <v>32389</v>
      </c>
      <c r="N48" s="146">
        <v>38201</v>
      </c>
      <c r="O48" s="315">
        <v>36065</v>
      </c>
      <c r="P48" s="315">
        <v>4654</v>
      </c>
      <c r="Q48" s="315">
        <v>9108</v>
      </c>
      <c r="R48" s="383">
        <v>15451</v>
      </c>
      <c r="S48" s="298"/>
      <c r="T48" s="315"/>
    </row>
    <row r="49" spans="2:20" ht="15" customHeight="1" x14ac:dyDescent="0.3">
      <c r="B49" s="19">
        <v>32</v>
      </c>
      <c r="C49" s="285">
        <f t="shared" si="6"/>
        <v>45632</v>
      </c>
      <c r="D49" s="21">
        <v>23000</v>
      </c>
      <c r="E49" s="21">
        <v>11000</v>
      </c>
      <c r="F49" s="49">
        <v>30000</v>
      </c>
      <c r="G49" s="18">
        <v>20991</v>
      </c>
      <c r="H49" s="148">
        <v>13905</v>
      </c>
      <c r="I49" s="143">
        <v>16735</v>
      </c>
      <c r="J49" s="146">
        <v>12352</v>
      </c>
      <c r="K49" s="146">
        <v>0</v>
      </c>
      <c r="L49" s="146">
        <v>9794</v>
      </c>
      <c r="M49" s="146">
        <v>3944</v>
      </c>
      <c r="N49" s="146">
        <v>3259</v>
      </c>
      <c r="O49" s="315">
        <v>4505</v>
      </c>
      <c r="P49" s="315">
        <v>7313</v>
      </c>
      <c r="Q49" s="315">
        <v>14534</v>
      </c>
      <c r="R49" s="383">
        <v>18470</v>
      </c>
      <c r="S49" s="298"/>
      <c r="T49" s="315"/>
    </row>
    <row r="50" spans="2:20" ht="15" customHeight="1" x14ac:dyDescent="0.3">
      <c r="B50" s="19">
        <v>33</v>
      </c>
      <c r="C50" s="285">
        <f t="shared" si="6"/>
        <v>45639</v>
      </c>
      <c r="D50" s="21">
        <v>0</v>
      </c>
      <c r="E50" s="21">
        <v>33000</v>
      </c>
      <c r="F50" s="49">
        <v>0</v>
      </c>
      <c r="G50" s="18">
        <v>0</v>
      </c>
      <c r="H50" s="148">
        <v>0</v>
      </c>
      <c r="I50" s="143">
        <v>0</v>
      </c>
      <c r="J50" s="146">
        <v>0</v>
      </c>
      <c r="K50" s="146">
        <v>0</v>
      </c>
      <c r="L50" s="146">
        <v>0</v>
      </c>
      <c r="M50" s="146">
        <v>4144</v>
      </c>
      <c r="N50" s="146">
        <v>1457</v>
      </c>
      <c r="O50" s="315">
        <v>5803</v>
      </c>
      <c r="P50" s="315">
        <v>5887</v>
      </c>
      <c r="Q50" s="315">
        <v>8452</v>
      </c>
      <c r="R50" s="383">
        <v>11520</v>
      </c>
      <c r="S50" s="298"/>
      <c r="T50" s="315"/>
    </row>
    <row r="51" spans="2:20" ht="15" customHeight="1" x14ac:dyDescent="0.3">
      <c r="B51" s="19">
        <v>34</v>
      </c>
      <c r="C51" s="285">
        <f t="shared" si="6"/>
        <v>45646</v>
      </c>
      <c r="D51" s="21">
        <v>0</v>
      </c>
      <c r="E51" s="21">
        <v>0</v>
      </c>
      <c r="F51" s="49">
        <v>0</v>
      </c>
      <c r="G51" s="18">
        <v>0</v>
      </c>
      <c r="H51" s="148">
        <v>0</v>
      </c>
      <c r="I51" s="143">
        <v>0</v>
      </c>
      <c r="J51" s="146">
        <v>0</v>
      </c>
      <c r="K51" s="146">
        <v>0</v>
      </c>
      <c r="L51" s="146">
        <v>0</v>
      </c>
      <c r="M51" s="146">
        <v>2931</v>
      </c>
      <c r="N51" s="146">
        <v>2369</v>
      </c>
      <c r="O51" s="315">
        <v>3668</v>
      </c>
      <c r="P51" s="315">
        <v>4338</v>
      </c>
      <c r="Q51" s="315">
        <v>7816</v>
      </c>
      <c r="R51" s="383">
        <v>8778</v>
      </c>
      <c r="S51" s="298"/>
      <c r="T51" s="315"/>
    </row>
    <row r="52" spans="2:20" ht="15" customHeight="1" x14ac:dyDescent="0.3">
      <c r="B52" s="19">
        <v>35</v>
      </c>
      <c r="C52" s="285">
        <f t="shared" si="6"/>
        <v>45653</v>
      </c>
      <c r="D52" s="21">
        <v>5000</v>
      </c>
      <c r="E52" s="21">
        <v>0</v>
      </c>
      <c r="F52" s="49">
        <v>15000</v>
      </c>
      <c r="G52" s="18">
        <v>75763</v>
      </c>
      <c r="H52" s="148">
        <v>46907</v>
      </c>
      <c r="I52" s="143">
        <v>68533</v>
      </c>
      <c r="J52" s="146">
        <v>57507</v>
      </c>
      <c r="K52" s="146">
        <v>40486</v>
      </c>
      <c r="L52" s="146">
        <v>61431</v>
      </c>
      <c r="M52" s="146">
        <v>9201</v>
      </c>
      <c r="N52" s="146">
        <v>15225</v>
      </c>
      <c r="O52" s="315">
        <v>20941</v>
      </c>
      <c r="P52" s="315">
        <v>24475</v>
      </c>
      <c r="Q52" s="315">
        <v>14301</v>
      </c>
      <c r="R52" s="383">
        <v>11283</v>
      </c>
      <c r="S52" s="298"/>
      <c r="T52" s="315"/>
    </row>
    <row r="53" spans="2:20" ht="15" customHeight="1" x14ac:dyDescent="0.3">
      <c r="B53" s="19">
        <v>36</v>
      </c>
      <c r="C53" s="285">
        <f t="shared" si="6"/>
        <v>45660</v>
      </c>
      <c r="D53" s="21">
        <v>26000</v>
      </c>
      <c r="E53" s="21">
        <v>5000</v>
      </c>
      <c r="F53" s="49">
        <v>10000</v>
      </c>
      <c r="G53" s="18">
        <v>4419</v>
      </c>
      <c r="H53" s="148">
        <v>7173</v>
      </c>
      <c r="I53" s="143">
        <v>5394</v>
      </c>
      <c r="J53" s="146">
        <v>3773</v>
      </c>
      <c r="K53" s="146">
        <v>2678</v>
      </c>
      <c r="L53" s="146">
        <v>6295</v>
      </c>
      <c r="M53" s="146">
        <v>605</v>
      </c>
      <c r="N53" s="146">
        <v>247</v>
      </c>
      <c r="O53" s="315">
        <v>164</v>
      </c>
      <c r="P53" s="315">
        <v>3593</v>
      </c>
      <c r="Q53" s="315">
        <v>5068</v>
      </c>
      <c r="R53" s="383">
        <v>7088</v>
      </c>
      <c r="S53" s="298"/>
      <c r="T53" s="315"/>
    </row>
    <row r="54" spans="2:20" ht="15" customHeight="1" x14ac:dyDescent="0.3">
      <c r="B54" s="19">
        <v>37</v>
      </c>
      <c r="C54" s="285">
        <f t="shared" si="6"/>
        <v>45667</v>
      </c>
      <c r="D54" s="21">
        <v>3000</v>
      </c>
      <c r="E54" s="21">
        <v>8000</v>
      </c>
      <c r="F54" s="49">
        <v>13000</v>
      </c>
      <c r="G54" s="18">
        <v>11178</v>
      </c>
      <c r="H54" s="148">
        <v>11752</v>
      </c>
      <c r="I54" s="143">
        <v>10088</v>
      </c>
      <c r="J54" s="146">
        <v>6980</v>
      </c>
      <c r="K54" s="146">
        <v>10518</v>
      </c>
      <c r="L54" s="146">
        <v>10667</v>
      </c>
      <c r="M54" s="146">
        <v>2895</v>
      </c>
      <c r="N54" s="146">
        <v>2079</v>
      </c>
      <c r="O54" s="315">
        <v>2948</v>
      </c>
      <c r="P54" s="315">
        <v>6261</v>
      </c>
      <c r="Q54" s="315">
        <v>12109</v>
      </c>
      <c r="R54" s="383">
        <v>8503</v>
      </c>
      <c r="S54" s="298"/>
      <c r="T54" s="315"/>
    </row>
    <row r="55" spans="2:20" ht="14.25" customHeight="1" x14ac:dyDescent="0.3">
      <c r="B55" s="19">
        <v>38</v>
      </c>
      <c r="C55" s="285">
        <f t="shared" si="6"/>
        <v>45674</v>
      </c>
      <c r="D55" s="21">
        <v>8000</v>
      </c>
      <c r="E55" s="21">
        <v>5000</v>
      </c>
      <c r="F55" s="49">
        <v>14000</v>
      </c>
      <c r="G55" s="18">
        <v>9457</v>
      </c>
      <c r="H55" s="148">
        <v>12500</v>
      </c>
      <c r="I55" s="143">
        <v>16621</v>
      </c>
      <c r="J55" s="146">
        <v>14135</v>
      </c>
      <c r="K55" s="146">
        <v>16958</v>
      </c>
      <c r="L55" s="146">
        <v>9207</v>
      </c>
      <c r="M55" s="146">
        <v>1078</v>
      </c>
      <c r="N55" s="146">
        <v>6752</v>
      </c>
      <c r="O55" s="315">
        <v>5613</v>
      </c>
      <c r="P55" s="315">
        <v>7804</v>
      </c>
      <c r="Q55" s="315">
        <v>13215</v>
      </c>
      <c r="R55" s="383">
        <v>14459</v>
      </c>
      <c r="S55" s="298"/>
      <c r="T55" s="315"/>
    </row>
    <row r="56" spans="2:20" ht="14.25" customHeight="1" x14ac:dyDescent="0.3">
      <c r="B56" s="19">
        <v>39</v>
      </c>
      <c r="C56" s="285">
        <f t="shared" si="6"/>
        <v>45681</v>
      </c>
      <c r="D56" s="21">
        <v>6000</v>
      </c>
      <c r="E56" s="21">
        <v>9000</v>
      </c>
      <c r="F56" s="49">
        <v>14000</v>
      </c>
      <c r="G56" s="18">
        <v>31329</v>
      </c>
      <c r="H56" s="148">
        <v>28954</v>
      </c>
      <c r="I56" s="143">
        <v>18997</v>
      </c>
      <c r="J56" s="146">
        <v>21957</v>
      </c>
      <c r="K56" s="146">
        <v>55917</v>
      </c>
      <c r="L56" s="146">
        <v>67194</v>
      </c>
      <c r="M56" s="146">
        <v>13637</v>
      </c>
      <c r="N56" s="146">
        <v>9442</v>
      </c>
      <c r="O56" s="315">
        <v>7152</v>
      </c>
      <c r="P56" s="315">
        <v>51784</v>
      </c>
      <c r="Q56" s="315">
        <v>27961</v>
      </c>
      <c r="R56" s="383">
        <v>24477</v>
      </c>
      <c r="S56" s="298"/>
      <c r="T56" s="315"/>
    </row>
    <row r="57" spans="2:20" ht="14.25" customHeight="1" x14ac:dyDescent="0.3">
      <c r="B57" s="19">
        <v>40</v>
      </c>
      <c r="C57" s="285">
        <f t="shared" si="6"/>
        <v>45688</v>
      </c>
      <c r="D57" s="21">
        <v>10000</v>
      </c>
      <c r="E57" s="21">
        <v>5000</v>
      </c>
      <c r="F57" s="49">
        <v>8000</v>
      </c>
      <c r="G57" s="18">
        <v>14541</v>
      </c>
      <c r="H57" s="148">
        <v>44177</v>
      </c>
      <c r="I57" s="143">
        <v>73924</v>
      </c>
      <c r="J57" s="146">
        <v>70882</v>
      </c>
      <c r="K57" s="146">
        <v>8794</v>
      </c>
      <c r="L57" s="146">
        <v>2672</v>
      </c>
      <c r="M57" s="146">
        <v>91</v>
      </c>
      <c r="N57" s="146">
        <v>24062</v>
      </c>
      <c r="O57" s="315">
        <v>31061</v>
      </c>
      <c r="P57" s="315">
        <v>4869</v>
      </c>
      <c r="Q57" s="315">
        <v>24603</v>
      </c>
      <c r="R57" s="383">
        <v>18483</v>
      </c>
      <c r="S57" s="298"/>
      <c r="T57" s="315"/>
    </row>
    <row r="58" spans="2:20" ht="14.25" customHeight="1" x14ac:dyDescent="0.3">
      <c r="B58" s="19">
        <v>41</v>
      </c>
      <c r="C58" s="285">
        <f t="shared" si="6"/>
        <v>45695</v>
      </c>
      <c r="D58" s="21">
        <v>9000</v>
      </c>
      <c r="E58" s="21">
        <v>9000</v>
      </c>
      <c r="F58" s="49">
        <v>6000</v>
      </c>
      <c r="G58" s="18">
        <v>18083</v>
      </c>
      <c r="H58" s="148">
        <v>24623</v>
      </c>
      <c r="I58" s="143">
        <v>24978</v>
      </c>
      <c r="J58" s="146">
        <v>33366</v>
      </c>
      <c r="K58" s="146">
        <v>27581</v>
      </c>
      <c r="L58" s="146">
        <v>11706</v>
      </c>
      <c r="M58" s="146">
        <v>2095</v>
      </c>
      <c r="N58" s="146">
        <v>7466</v>
      </c>
      <c r="O58" s="315">
        <v>5936</v>
      </c>
      <c r="P58" s="315">
        <v>10413</v>
      </c>
      <c r="Q58" s="315">
        <v>26466</v>
      </c>
      <c r="R58" s="383">
        <v>17202</v>
      </c>
      <c r="S58" s="298"/>
      <c r="T58" s="315"/>
    </row>
    <row r="59" spans="2:20" ht="14.25" customHeight="1" x14ac:dyDescent="0.3">
      <c r="B59" s="19">
        <v>42</v>
      </c>
      <c r="C59" s="285">
        <f t="shared" si="6"/>
        <v>45702</v>
      </c>
      <c r="D59" s="21">
        <v>9000</v>
      </c>
      <c r="E59" s="21">
        <v>21000</v>
      </c>
      <c r="F59" s="49">
        <v>33000</v>
      </c>
      <c r="G59" s="18">
        <v>24607</v>
      </c>
      <c r="H59" s="148">
        <v>29549</v>
      </c>
      <c r="I59" s="143">
        <v>32476</v>
      </c>
      <c r="J59" s="146">
        <v>45464</v>
      </c>
      <c r="K59" s="146">
        <v>46977</v>
      </c>
      <c r="L59" s="146">
        <v>9435</v>
      </c>
      <c r="M59" s="146">
        <v>1001</v>
      </c>
      <c r="N59" s="146">
        <v>11480</v>
      </c>
      <c r="O59" s="315">
        <v>10507</v>
      </c>
      <c r="P59" s="315">
        <v>5984</v>
      </c>
      <c r="Q59" s="315">
        <v>25662</v>
      </c>
      <c r="R59" s="383">
        <v>23555</v>
      </c>
      <c r="S59" s="298"/>
      <c r="T59" s="315"/>
    </row>
    <row r="60" spans="2:20" ht="14.25" customHeight="1" x14ac:dyDescent="0.3">
      <c r="B60" s="19">
        <v>43</v>
      </c>
      <c r="C60" s="285">
        <f t="shared" si="6"/>
        <v>45709</v>
      </c>
      <c r="D60" s="21">
        <v>6000</v>
      </c>
      <c r="E60" s="21">
        <v>6000</v>
      </c>
      <c r="F60" s="49">
        <v>18000</v>
      </c>
      <c r="G60" s="18">
        <v>74611</v>
      </c>
      <c r="H60" s="148">
        <v>37777</v>
      </c>
      <c r="I60" s="143">
        <v>35813</v>
      </c>
      <c r="J60" s="146">
        <v>34233</v>
      </c>
      <c r="K60" s="146">
        <v>75833</v>
      </c>
      <c r="L60" s="146">
        <v>68018</v>
      </c>
      <c r="M60" s="146">
        <v>22200</v>
      </c>
      <c r="N60" s="146">
        <v>9084</v>
      </c>
      <c r="O60" s="315">
        <v>8705</v>
      </c>
      <c r="P60" s="315">
        <v>30251</v>
      </c>
      <c r="Q60" s="315">
        <v>30709</v>
      </c>
      <c r="R60" s="383">
        <v>29986</v>
      </c>
      <c r="S60" s="298"/>
      <c r="T60" s="315"/>
    </row>
    <row r="61" spans="2:20" ht="14.25" customHeight="1" x14ac:dyDescent="0.3">
      <c r="B61" s="19">
        <v>44</v>
      </c>
      <c r="C61" s="285">
        <f t="shared" si="6"/>
        <v>45716</v>
      </c>
      <c r="D61" s="21">
        <v>8000</v>
      </c>
      <c r="E61" s="21">
        <v>9000</v>
      </c>
      <c r="F61" s="156">
        <v>14000</v>
      </c>
      <c r="G61" s="155">
        <v>48477</v>
      </c>
      <c r="H61" s="148">
        <v>56253</v>
      </c>
      <c r="I61" s="143">
        <v>91654</v>
      </c>
      <c r="J61" s="146">
        <v>89529</v>
      </c>
      <c r="K61" s="146">
        <v>12553</v>
      </c>
      <c r="L61" s="146">
        <v>3373</v>
      </c>
      <c r="M61" s="146">
        <v>1060</v>
      </c>
      <c r="N61" s="146">
        <v>23857</v>
      </c>
      <c r="O61" s="315">
        <v>29153</v>
      </c>
      <c r="P61" s="315">
        <v>5521</v>
      </c>
      <c r="Q61" s="315">
        <v>19551</v>
      </c>
      <c r="R61" s="383">
        <v>18024</v>
      </c>
      <c r="S61" s="298"/>
      <c r="T61" s="315"/>
    </row>
    <row r="62" spans="2:20" ht="14.25" customHeight="1" x14ac:dyDescent="0.3">
      <c r="B62" s="19">
        <v>45</v>
      </c>
      <c r="C62" s="285">
        <f t="shared" si="6"/>
        <v>45723</v>
      </c>
      <c r="D62" s="21">
        <v>14000</v>
      </c>
      <c r="E62" s="21">
        <v>9000</v>
      </c>
      <c r="F62" s="49">
        <v>27000</v>
      </c>
      <c r="G62" s="18">
        <v>53181</v>
      </c>
      <c r="H62" s="148">
        <v>17466</v>
      </c>
      <c r="I62" s="143">
        <v>28346</v>
      </c>
      <c r="J62" s="146">
        <v>29898</v>
      </c>
      <c r="K62" s="146">
        <v>36209</v>
      </c>
      <c r="L62" s="146">
        <v>13326</v>
      </c>
      <c r="M62" s="146">
        <v>5160</v>
      </c>
      <c r="N62" s="146">
        <v>7344</v>
      </c>
      <c r="O62" s="315">
        <v>9127</v>
      </c>
      <c r="P62" s="315">
        <v>8444</v>
      </c>
      <c r="Q62" s="315">
        <v>20073</v>
      </c>
      <c r="R62" s="383">
        <v>23921</v>
      </c>
      <c r="S62" s="298"/>
      <c r="T62" s="315"/>
    </row>
    <row r="63" spans="2:20" ht="14.25" customHeight="1" x14ac:dyDescent="0.3">
      <c r="B63" s="19">
        <v>46</v>
      </c>
      <c r="C63" s="285">
        <f t="shared" si="6"/>
        <v>45730</v>
      </c>
      <c r="D63" s="21">
        <v>81000</v>
      </c>
      <c r="E63" s="21">
        <v>3000</v>
      </c>
      <c r="F63" s="49">
        <v>42000</v>
      </c>
      <c r="G63" s="18">
        <v>58073</v>
      </c>
      <c r="H63" s="148">
        <v>16832</v>
      </c>
      <c r="I63" s="143">
        <v>36727</v>
      </c>
      <c r="J63" s="146">
        <v>44640</v>
      </c>
      <c r="K63" s="146">
        <v>77684</v>
      </c>
      <c r="L63" s="146">
        <v>17827</v>
      </c>
      <c r="M63" s="146">
        <v>1635</v>
      </c>
      <c r="N63" s="146">
        <v>4120</v>
      </c>
      <c r="O63" s="315">
        <v>11229</v>
      </c>
      <c r="P63" s="315">
        <v>7408</v>
      </c>
      <c r="Q63" s="315">
        <v>22482</v>
      </c>
      <c r="R63" s="383">
        <v>32437</v>
      </c>
      <c r="S63" s="298"/>
      <c r="T63" s="315"/>
    </row>
    <row r="64" spans="2:20" ht="14.25" customHeight="1" x14ac:dyDescent="0.3">
      <c r="B64" s="19">
        <v>47</v>
      </c>
      <c r="C64" s="285">
        <f t="shared" si="6"/>
        <v>45737</v>
      </c>
      <c r="D64" s="126" t="s">
        <v>60</v>
      </c>
      <c r="E64" s="126" t="s">
        <v>61</v>
      </c>
      <c r="F64" s="49">
        <v>40000</v>
      </c>
      <c r="G64" s="18">
        <v>92058</v>
      </c>
      <c r="H64" s="148">
        <v>30836</v>
      </c>
      <c r="I64" s="143">
        <v>34682</v>
      </c>
      <c r="J64" s="146">
        <v>38794</v>
      </c>
      <c r="K64" s="146">
        <v>76354</v>
      </c>
      <c r="L64" s="146">
        <v>8388</v>
      </c>
      <c r="M64" s="146">
        <v>1951</v>
      </c>
      <c r="N64" s="146">
        <v>7498</v>
      </c>
      <c r="O64" s="315">
        <v>10015</v>
      </c>
      <c r="P64" s="315">
        <v>46816</v>
      </c>
      <c r="Q64" s="315">
        <v>15725</v>
      </c>
      <c r="R64" s="383">
        <v>39304</v>
      </c>
      <c r="S64" s="298"/>
      <c r="T64" s="315"/>
    </row>
    <row r="65" spans="2:20" ht="14.25" customHeight="1" x14ac:dyDescent="0.3">
      <c r="B65" s="19">
        <v>48</v>
      </c>
      <c r="C65" s="285">
        <f t="shared" si="6"/>
        <v>45744</v>
      </c>
      <c r="D65" s="21">
        <v>6000</v>
      </c>
      <c r="E65" s="21">
        <v>2000</v>
      </c>
      <c r="F65" s="49">
        <v>52000</v>
      </c>
      <c r="G65" s="18">
        <v>44272</v>
      </c>
      <c r="H65" s="148">
        <v>87845</v>
      </c>
      <c r="I65" s="143">
        <v>100063</v>
      </c>
      <c r="J65" s="146">
        <v>134526</v>
      </c>
      <c r="K65" s="146">
        <v>174620</v>
      </c>
      <c r="L65" s="146">
        <v>58012</v>
      </c>
      <c r="M65" s="146">
        <v>25298</v>
      </c>
      <c r="N65" s="146">
        <v>29514</v>
      </c>
      <c r="O65" s="315">
        <v>57924</v>
      </c>
      <c r="P65" s="315">
        <v>1726</v>
      </c>
      <c r="Q65" s="315">
        <v>28193</v>
      </c>
      <c r="R65" s="383">
        <v>36958</v>
      </c>
      <c r="S65" s="298"/>
      <c r="T65" s="315"/>
    </row>
    <row r="66" spans="2:20" ht="14.25" customHeight="1" x14ac:dyDescent="0.3">
      <c r="B66" s="19">
        <v>49</v>
      </c>
      <c r="C66" s="285">
        <f t="shared" si="6"/>
        <v>45751</v>
      </c>
      <c r="D66" s="21">
        <v>7000</v>
      </c>
      <c r="E66" s="21">
        <v>3000</v>
      </c>
      <c r="F66" s="49">
        <v>35000</v>
      </c>
      <c r="G66" s="18">
        <v>40598</v>
      </c>
      <c r="H66" s="148">
        <v>34657</v>
      </c>
      <c r="I66" s="143">
        <v>27403</v>
      </c>
      <c r="J66" s="146">
        <v>22890</v>
      </c>
      <c r="K66" s="146">
        <v>90941</v>
      </c>
      <c r="L66" s="146">
        <v>7089</v>
      </c>
      <c r="M66" s="146">
        <v>6254</v>
      </c>
      <c r="N66" s="146">
        <v>3059</v>
      </c>
      <c r="O66" s="315">
        <v>3074</v>
      </c>
      <c r="P66" s="315">
        <v>16362</v>
      </c>
      <c r="Q66" s="315">
        <v>9429</v>
      </c>
      <c r="R66" s="383">
        <v>36818</v>
      </c>
      <c r="S66" s="298"/>
      <c r="T66" s="315"/>
    </row>
    <row r="67" spans="2:20" ht="14.25" customHeight="1" x14ac:dyDescent="0.3">
      <c r="B67" s="19">
        <v>50</v>
      </c>
      <c r="C67" s="285">
        <f t="shared" si="6"/>
        <v>45758</v>
      </c>
      <c r="D67" s="21">
        <v>10000</v>
      </c>
      <c r="E67" s="21">
        <v>38000</v>
      </c>
      <c r="F67" s="49">
        <v>93000</v>
      </c>
      <c r="G67" s="18">
        <v>94097</v>
      </c>
      <c r="H67" s="148">
        <v>51986</v>
      </c>
      <c r="I67" s="143">
        <v>33877</v>
      </c>
      <c r="J67" s="146">
        <v>70188</v>
      </c>
      <c r="K67" s="146">
        <v>46810</v>
      </c>
      <c r="L67" s="146">
        <v>17603</v>
      </c>
      <c r="M67" s="146">
        <v>9992</v>
      </c>
      <c r="N67" s="146">
        <v>5994</v>
      </c>
      <c r="O67" s="315">
        <v>16900</v>
      </c>
      <c r="P67" s="315">
        <v>5462</v>
      </c>
      <c r="Q67" s="315">
        <v>13497</v>
      </c>
      <c r="R67" s="383">
        <v>33811</v>
      </c>
      <c r="S67" s="298"/>
      <c r="T67" s="315"/>
    </row>
    <row r="68" spans="2:20" ht="14.25" customHeight="1" x14ac:dyDescent="0.3">
      <c r="B68" s="19">
        <v>51</v>
      </c>
      <c r="C68" s="285">
        <f t="shared" si="6"/>
        <v>45765</v>
      </c>
      <c r="D68" s="21">
        <v>0</v>
      </c>
      <c r="E68" s="21">
        <v>33000</v>
      </c>
      <c r="F68" s="49">
        <v>144000</v>
      </c>
      <c r="G68" s="18">
        <v>181300</v>
      </c>
      <c r="H68" s="148">
        <v>47621</v>
      </c>
      <c r="I68" s="143">
        <v>72371</v>
      </c>
      <c r="J68" s="146">
        <v>95688</v>
      </c>
      <c r="K68" s="146">
        <v>89128</v>
      </c>
      <c r="L68" s="146">
        <v>22826</v>
      </c>
      <c r="M68" s="146">
        <v>11219</v>
      </c>
      <c r="N68" s="146">
        <v>10341</v>
      </c>
      <c r="O68" s="315">
        <v>43770</v>
      </c>
      <c r="P68" s="315">
        <v>8259</v>
      </c>
      <c r="Q68" s="315">
        <v>26981</v>
      </c>
      <c r="R68" s="383">
        <v>47444</v>
      </c>
      <c r="S68" s="298"/>
      <c r="T68" s="315"/>
    </row>
    <row r="69" spans="2:20" ht="14.25" customHeight="1" x14ac:dyDescent="0.3">
      <c r="B69" s="19">
        <v>52</v>
      </c>
      <c r="C69" s="285">
        <f t="shared" si="6"/>
        <v>45772</v>
      </c>
      <c r="D69" s="21">
        <v>14000</v>
      </c>
      <c r="E69" s="21">
        <v>49000</v>
      </c>
      <c r="F69" s="49">
        <v>92000</v>
      </c>
      <c r="G69" s="18">
        <v>349127</v>
      </c>
      <c r="H69" s="148">
        <v>209597</v>
      </c>
      <c r="I69" s="143">
        <v>76631</v>
      </c>
      <c r="J69" s="146">
        <v>98505</v>
      </c>
      <c r="K69" s="146">
        <v>129651</v>
      </c>
      <c r="L69" s="146">
        <v>24557</v>
      </c>
      <c r="M69" s="146">
        <v>23329</v>
      </c>
      <c r="N69" s="146">
        <v>63371</v>
      </c>
      <c r="O69" s="315">
        <v>91574</v>
      </c>
      <c r="P69" s="315">
        <v>41190</v>
      </c>
      <c r="Q69" s="315">
        <v>45674</v>
      </c>
      <c r="R69" s="383">
        <v>143326</v>
      </c>
      <c r="S69" s="298"/>
      <c r="T69" s="315"/>
    </row>
    <row r="70" spans="2:20" ht="14.25" customHeight="1" x14ac:dyDescent="0.3">
      <c r="B70" s="19">
        <v>53</v>
      </c>
      <c r="C70" s="285"/>
      <c r="D70" s="21"/>
      <c r="E70" s="21"/>
      <c r="F70" s="21"/>
      <c r="G70" s="21"/>
      <c r="H70" s="146"/>
      <c r="I70" s="146"/>
      <c r="J70" s="146"/>
      <c r="K70" s="144"/>
      <c r="L70" s="146"/>
      <c r="M70" s="261"/>
      <c r="N70" s="261"/>
      <c r="O70" s="146">
        <v>193423</v>
      </c>
      <c r="P70" s="146"/>
      <c r="Q70" s="315"/>
      <c r="R70" s="384"/>
      <c r="S70" s="298"/>
      <c r="T70" s="278"/>
    </row>
    <row r="71" spans="2:20" ht="14.25" customHeight="1" x14ac:dyDescent="0.3">
      <c r="B71" s="19">
        <v>54</v>
      </c>
      <c r="C71" s="126"/>
      <c r="D71" s="28"/>
      <c r="E71" s="28"/>
      <c r="F71" s="28"/>
      <c r="G71" s="28"/>
      <c r="H71" s="191"/>
      <c r="I71" s="191"/>
      <c r="J71" s="191"/>
      <c r="K71" s="210"/>
      <c r="L71" s="191"/>
      <c r="M71" s="262"/>
      <c r="N71" s="262"/>
      <c r="O71" s="144"/>
      <c r="P71" s="146"/>
      <c r="Q71" s="315"/>
      <c r="R71" s="315"/>
      <c r="S71" s="349"/>
      <c r="T71" s="278"/>
    </row>
    <row r="72" spans="2:20" ht="14.25" customHeight="1" x14ac:dyDescent="0.3">
      <c r="B72" s="137" t="s">
        <v>69</v>
      </c>
      <c r="C72" s="200"/>
      <c r="D72" s="113">
        <v>7480000</v>
      </c>
      <c r="E72" s="112">
        <v>6775000</v>
      </c>
      <c r="F72" s="111">
        <v>6052000</v>
      </c>
      <c r="G72" s="78">
        <v>6903656</v>
      </c>
      <c r="H72" s="78">
        <v>5606800</v>
      </c>
      <c r="I72" s="110">
        <v>7710000</v>
      </c>
      <c r="J72" s="78">
        <v>4735000</v>
      </c>
      <c r="K72" s="78">
        <v>3408500</v>
      </c>
      <c r="L72" s="212">
        <v>9916000</v>
      </c>
      <c r="M72" s="240">
        <v>6801560</v>
      </c>
      <c r="N72" s="240">
        <v>5545000</v>
      </c>
      <c r="O72" s="299">
        <v>8666310</v>
      </c>
      <c r="P72" s="299">
        <v>8600000</v>
      </c>
      <c r="Q72" s="299">
        <v>7850000</v>
      </c>
      <c r="R72" s="299">
        <v>8499965</v>
      </c>
      <c r="S72" s="299">
        <f>'Table-SAGIS deliver vs CEC est'!C8</f>
        <v>6007100</v>
      </c>
      <c r="T72" s="309">
        <f>AVERAGE(O72:S72)</f>
        <v>7924675</v>
      </c>
    </row>
    <row r="73" spans="2:20" ht="14.25" customHeight="1" x14ac:dyDescent="0.3">
      <c r="B73" s="178" t="s">
        <v>70</v>
      </c>
      <c r="C73" s="149"/>
      <c r="D73" s="85">
        <v>119893</v>
      </c>
      <c r="E73" s="87">
        <v>114890</v>
      </c>
      <c r="F73" s="87">
        <v>100312</v>
      </c>
      <c r="G73" s="87">
        <v>114097</v>
      </c>
      <c r="H73" s="87">
        <v>110942</v>
      </c>
      <c r="I73" s="87">
        <v>137247</v>
      </c>
      <c r="J73" s="87">
        <v>94200</v>
      </c>
      <c r="K73" s="87">
        <v>41052</v>
      </c>
      <c r="L73" s="208">
        <f>212100+16900</f>
        <v>229000</v>
      </c>
      <c r="M73" s="241">
        <v>200000</v>
      </c>
      <c r="N73" s="241">
        <v>160000</v>
      </c>
      <c r="O73" s="300">
        <v>255000</v>
      </c>
      <c r="P73" s="300">
        <v>202000</v>
      </c>
      <c r="Q73" s="300">
        <v>177000</v>
      </c>
      <c r="R73" s="300">
        <v>215000</v>
      </c>
      <c r="S73" s="300">
        <v>190000</v>
      </c>
      <c r="T73" s="309">
        <f>AVERAGE(O73:S73)</f>
        <v>207800</v>
      </c>
    </row>
    <row r="74" spans="2:20" ht="14.25" customHeight="1" x14ac:dyDescent="0.3">
      <c r="B74" s="179" t="s">
        <v>71</v>
      </c>
      <c r="C74" s="152"/>
      <c r="D74" s="88">
        <f t="shared" ref="D74:I74" si="16">D72-D73</f>
        <v>7360107</v>
      </c>
      <c r="E74" s="88">
        <f t="shared" si="16"/>
        <v>6660110</v>
      </c>
      <c r="F74" s="88">
        <f t="shared" si="16"/>
        <v>5951688</v>
      </c>
      <c r="G74" s="88">
        <f t="shared" si="16"/>
        <v>6789559</v>
      </c>
      <c r="H74" s="88">
        <f t="shared" si="16"/>
        <v>5495858</v>
      </c>
      <c r="I74" s="88">
        <f t="shared" si="16"/>
        <v>7572753</v>
      </c>
      <c r="J74" s="88">
        <v>4624890</v>
      </c>
      <c r="K74" s="88">
        <v>3367448</v>
      </c>
      <c r="L74" s="88">
        <f>L72-L73</f>
        <v>9687000</v>
      </c>
      <c r="M74" s="242">
        <f>M72-M73</f>
        <v>6601560</v>
      </c>
      <c r="N74" s="242">
        <f>N72-N73</f>
        <v>5385000</v>
      </c>
      <c r="O74" s="242">
        <f t="shared" ref="O74:Q74" si="17">O72-O73</f>
        <v>8411310</v>
      </c>
      <c r="P74" s="242">
        <f t="shared" si="17"/>
        <v>8398000</v>
      </c>
      <c r="Q74" s="242">
        <f t="shared" si="17"/>
        <v>7673000</v>
      </c>
      <c r="R74" s="242">
        <f>R72-R73</f>
        <v>8284965</v>
      </c>
      <c r="S74" s="242">
        <f>S72-S73</f>
        <v>5817100</v>
      </c>
      <c r="T74" s="309">
        <f>AVERAGE(O74:S74)</f>
        <v>7716875</v>
      </c>
    </row>
    <row r="75" spans="2:20" ht="12" x14ac:dyDescent="0.25">
      <c r="B75" s="16"/>
      <c r="D75" s="86"/>
      <c r="E75" s="81"/>
      <c r="F75" s="81"/>
      <c r="G75" s="82"/>
      <c r="H75" s="83"/>
      <c r="I75" s="82"/>
      <c r="J75" s="162"/>
      <c r="K75" s="162"/>
      <c r="L75" s="180"/>
      <c r="M75" s="243"/>
      <c r="N75" s="243"/>
      <c r="O75" s="302"/>
      <c r="P75" s="302"/>
      <c r="Q75" s="302"/>
      <c r="R75" s="302"/>
      <c r="S75" s="302"/>
      <c r="T75" s="311"/>
    </row>
    <row r="76" spans="2:20" ht="18" thickBot="1" x14ac:dyDescent="0.4">
      <c r="B76" s="129" t="s">
        <v>72</v>
      </c>
      <c r="C76" s="130"/>
      <c r="D76" s="131" t="s">
        <v>41</v>
      </c>
      <c r="E76" s="237" t="s">
        <v>42</v>
      </c>
      <c r="F76" s="229" t="s">
        <v>43</v>
      </c>
      <c r="G76" s="229" t="s">
        <v>44</v>
      </c>
      <c r="H76" s="229" t="s">
        <v>45</v>
      </c>
      <c r="I76" s="229" t="s">
        <v>46</v>
      </c>
      <c r="J76" s="229" t="s">
        <v>47</v>
      </c>
      <c r="K76" s="229" t="s">
        <v>48</v>
      </c>
      <c r="L76" s="230" t="s">
        <v>49</v>
      </c>
      <c r="M76" s="244" t="str">
        <f>M3</f>
        <v>2018/19</v>
      </c>
      <c r="N76" s="283" t="s">
        <v>51</v>
      </c>
      <c r="O76" s="303" t="str">
        <f>O3</f>
        <v>2020/21</v>
      </c>
      <c r="P76" s="303" t="str">
        <f>P3</f>
        <v>2021/22</v>
      </c>
      <c r="Q76" s="303" t="str">
        <f>Q3</f>
        <v>2022/23</v>
      </c>
      <c r="R76" s="303" t="str">
        <f>R3</f>
        <v>2023/24</v>
      </c>
      <c r="S76" s="303" t="str">
        <f>S3</f>
        <v>2024/25*</v>
      </c>
      <c r="T76" s="277" t="s">
        <v>56</v>
      </c>
    </row>
    <row r="77" spans="2:20" x14ac:dyDescent="0.2">
      <c r="B77" s="16" t="s">
        <v>73</v>
      </c>
      <c r="C77" s="45"/>
      <c r="D77" s="23">
        <f t="shared" ref="D77:I77" si="18">D15</f>
        <v>328341</v>
      </c>
      <c r="E77" s="238">
        <f t="shared" si="18"/>
        <v>115703</v>
      </c>
      <c r="F77" s="222">
        <f t="shared" si="18"/>
        <v>406000</v>
      </c>
      <c r="G77" s="222">
        <f t="shared" si="18"/>
        <v>510398</v>
      </c>
      <c r="H77" s="222">
        <f t="shared" si="18"/>
        <v>269777</v>
      </c>
      <c r="I77" s="222">
        <f t="shared" si="18"/>
        <v>305123</v>
      </c>
      <c r="J77" s="231">
        <f t="shared" ref="J77" si="19">J17</f>
        <v>174836</v>
      </c>
      <c r="K77" s="231">
        <f>K17</f>
        <v>288056</v>
      </c>
      <c r="L77" s="231">
        <f>L17</f>
        <v>610419</v>
      </c>
      <c r="M77" s="245">
        <f t="shared" ref="M77:O77" si="20">M17</f>
        <v>117369</v>
      </c>
      <c r="N77" s="245">
        <f>N17</f>
        <v>85898</v>
      </c>
      <c r="O77" s="304">
        <f t="shared" si="20"/>
        <v>131241</v>
      </c>
      <c r="P77" s="304">
        <f>P17</f>
        <v>437036</v>
      </c>
      <c r="Q77" s="304">
        <f>Q17</f>
        <v>141188</v>
      </c>
      <c r="R77" s="304">
        <f>R17</f>
        <v>194205</v>
      </c>
      <c r="S77" s="304">
        <f>S17</f>
        <v>398292</v>
      </c>
      <c r="T77" s="231">
        <f>T17</f>
        <v>182546.4</v>
      </c>
    </row>
    <row r="78" spans="2:20" ht="12" thickBot="1" x14ac:dyDescent="0.25">
      <c r="B78" s="16" t="s">
        <v>74</v>
      </c>
      <c r="C78" s="47"/>
      <c r="D78" s="305">
        <f t="shared" ref="D78:E78" si="21">SUM(D18:D24)</f>
        <v>1960000</v>
      </c>
      <c r="E78" s="305">
        <f t="shared" si="21"/>
        <v>1417000</v>
      </c>
      <c r="F78" s="305">
        <f t="shared" ref="F78:T78" si="22">SUM(F18:F44)</f>
        <v>9453000</v>
      </c>
      <c r="G78" s="305">
        <f t="shared" si="22"/>
        <v>10560697</v>
      </c>
      <c r="H78" s="305">
        <f t="shared" si="22"/>
        <v>10111706</v>
      </c>
      <c r="I78" s="305">
        <f t="shared" si="22"/>
        <v>12777922</v>
      </c>
      <c r="J78" s="305">
        <f t="shared" si="22"/>
        <v>8573837</v>
      </c>
      <c r="K78" s="305">
        <f t="shared" si="22"/>
        <v>6295380</v>
      </c>
      <c r="L78" s="305">
        <f t="shared" si="22"/>
        <v>14972363</v>
      </c>
      <c r="M78" s="305">
        <f t="shared" si="22"/>
        <v>6101702</v>
      </c>
      <c r="N78" s="305">
        <f t="shared" si="22"/>
        <v>5129093</v>
      </c>
      <c r="O78" s="305">
        <f t="shared" si="22"/>
        <v>7972896</v>
      </c>
      <c r="P78" s="305">
        <f t="shared" si="22"/>
        <v>7765398</v>
      </c>
      <c r="Q78" s="305">
        <f t="shared" si="22"/>
        <v>7225030</v>
      </c>
      <c r="R78" s="305">
        <f t="shared" si="22"/>
        <v>7790695</v>
      </c>
      <c r="S78" s="305">
        <f t="shared" si="22"/>
        <v>5083351</v>
      </c>
      <c r="T78" s="305">
        <f t="shared" si="22"/>
        <v>7167474</v>
      </c>
    </row>
    <row r="79" spans="2:20" ht="15" thickBot="1" x14ac:dyDescent="0.35">
      <c r="B79" s="115" t="s">
        <v>75</v>
      </c>
      <c r="C79" s="132"/>
      <c r="D79" s="168">
        <f t="shared" ref="D79:K79" si="23">SUM(D77:D78)</f>
        <v>2288341</v>
      </c>
      <c r="E79" s="239">
        <f t="shared" si="23"/>
        <v>1532703</v>
      </c>
      <c r="F79" s="223">
        <f t="shared" si="23"/>
        <v>9859000</v>
      </c>
      <c r="G79" s="223">
        <f t="shared" si="23"/>
        <v>11071095</v>
      </c>
      <c r="H79" s="223">
        <f t="shared" si="23"/>
        <v>10381483</v>
      </c>
      <c r="I79" s="223">
        <f t="shared" si="23"/>
        <v>13083045</v>
      </c>
      <c r="J79" s="223">
        <f t="shared" si="23"/>
        <v>8748673</v>
      </c>
      <c r="K79" s="223">
        <f t="shared" si="23"/>
        <v>6583436</v>
      </c>
      <c r="L79" s="223">
        <f t="shared" ref="L79:T79" si="24">SUM(L77:L78)</f>
        <v>15582782</v>
      </c>
      <c r="M79" s="196">
        <f t="shared" si="24"/>
        <v>6219071</v>
      </c>
      <c r="N79" s="196">
        <f>SUM(N77:N78)</f>
        <v>5214991</v>
      </c>
      <c r="O79" s="239">
        <f t="shared" si="24"/>
        <v>8104137</v>
      </c>
      <c r="P79" s="239">
        <f>SUM(P77:P78)</f>
        <v>8202434</v>
      </c>
      <c r="Q79" s="239">
        <f>SUM(Q77:Q78)</f>
        <v>7366218</v>
      </c>
      <c r="R79" s="239">
        <f>SUM(R77:R78)</f>
        <v>7984900</v>
      </c>
      <c r="S79" s="239">
        <f>SUM(S77:S78)</f>
        <v>5481643</v>
      </c>
      <c r="T79" s="223">
        <f t="shared" si="24"/>
        <v>7350020.4000000004</v>
      </c>
    </row>
    <row r="80" spans="2:20" ht="15" thickTop="1" x14ac:dyDescent="0.3">
      <c r="B80" s="250" t="s">
        <v>76</v>
      </c>
      <c r="C80" s="248"/>
      <c r="D80" s="249">
        <f t="shared" ref="D80:K80" si="25">SUM(D17:D61)</f>
        <v>7375341</v>
      </c>
      <c r="E80" s="249">
        <f t="shared" si="25"/>
        <v>6709703</v>
      </c>
      <c r="F80" s="249">
        <f t="shared" si="25"/>
        <v>10137000</v>
      </c>
      <c r="G80" s="249">
        <f t="shared" si="25"/>
        <v>11527005</v>
      </c>
      <c r="H80" s="249">
        <f t="shared" si="25"/>
        <v>10764932</v>
      </c>
      <c r="I80" s="249">
        <f t="shared" si="25"/>
        <v>13581109</v>
      </c>
      <c r="J80" s="249">
        <f t="shared" si="25"/>
        <v>9232766</v>
      </c>
      <c r="K80" s="249">
        <f t="shared" si="25"/>
        <v>6964037</v>
      </c>
      <c r="L80" s="249">
        <f>SUM(L17:L61)</f>
        <v>15995627</v>
      </c>
      <c r="M80" s="249"/>
      <c r="N80" s="249"/>
      <c r="O80" s="306"/>
      <c r="P80" s="306"/>
      <c r="Q80" s="306"/>
      <c r="R80" s="306"/>
      <c r="S80" s="306"/>
      <c r="T80" s="249"/>
    </row>
    <row r="81" spans="2:20" ht="15" thickBot="1" x14ac:dyDescent="0.35">
      <c r="B81" s="137" t="s">
        <v>77</v>
      </c>
      <c r="C81" s="153"/>
      <c r="D81" s="232">
        <f>D79/D80</f>
        <v>0.31026917941828047</v>
      </c>
      <c r="E81" s="232">
        <f>E79/E80</f>
        <v>0.22843082622285965</v>
      </c>
      <c r="F81" s="274">
        <f>F79/F74</f>
        <v>1.6565048436678804</v>
      </c>
      <c r="G81" s="274">
        <f t="shared" ref="G81:M81" si="26">G79/G74</f>
        <v>1.6306059053319959</v>
      </c>
      <c r="H81" s="274">
        <f t="shared" si="26"/>
        <v>1.8889649259496879</v>
      </c>
      <c r="I81" s="274">
        <f t="shared" si="26"/>
        <v>1.7276471317630457</v>
      </c>
      <c r="J81" s="293">
        <f>J79/J74</f>
        <v>1.891649963566701</v>
      </c>
      <c r="K81" s="293">
        <f t="shared" si="26"/>
        <v>1.9550223195725664</v>
      </c>
      <c r="L81" s="293">
        <f>L79/L74</f>
        <v>1.6086282646846288</v>
      </c>
      <c r="M81" s="293">
        <f t="shared" si="26"/>
        <v>0.94206081592835633</v>
      </c>
      <c r="N81" s="293">
        <f t="shared" ref="N81:P81" si="27">N79/N74</f>
        <v>0.96842915506035288</v>
      </c>
      <c r="O81" s="307">
        <f t="shared" si="27"/>
        <v>0.96348095599853056</v>
      </c>
      <c r="P81" s="319">
        <f t="shared" si="27"/>
        <v>0.9767127887592284</v>
      </c>
      <c r="Q81" s="319">
        <f>Q79/Q74</f>
        <v>0.9600179851427082</v>
      </c>
      <c r="R81" s="319">
        <f>R79/R74</f>
        <v>0.96378198338798049</v>
      </c>
      <c r="S81" s="319">
        <f>S79/S74</f>
        <v>0.94233260559385257</v>
      </c>
      <c r="T81" s="347">
        <f>T79/T74</f>
        <v>0.95246073054183211</v>
      </c>
    </row>
    <row r="82" spans="2:20" ht="15" customHeight="1" x14ac:dyDescent="0.3">
      <c r="B82" s="184" t="s">
        <v>78</v>
      </c>
      <c r="C82" s="185"/>
      <c r="D82" s="185"/>
      <c r="E82" s="185"/>
      <c r="F82" s="185"/>
      <c r="G82" s="185"/>
      <c r="H82" s="185"/>
      <c r="I82" s="185"/>
      <c r="J82" s="99"/>
      <c r="K82" s="99"/>
      <c r="L82" s="99"/>
      <c r="M82" s="263"/>
      <c r="N82" s="263"/>
      <c r="O82" s="209"/>
      <c r="P82" s="209"/>
      <c r="Q82" s="209"/>
      <c r="R82" s="209"/>
      <c r="S82" s="209"/>
      <c r="T82" s="312"/>
    </row>
    <row r="83" spans="2:20" ht="15" customHeight="1" x14ac:dyDescent="0.3">
      <c r="B83" s="203" t="s">
        <v>79</v>
      </c>
      <c r="C83" s="204"/>
      <c r="D83" s="204"/>
      <c r="E83" s="204"/>
      <c r="F83" s="204"/>
      <c r="G83" s="204"/>
      <c r="H83" s="204"/>
      <c r="I83" s="204"/>
      <c r="O83" s="17"/>
      <c r="P83" s="17"/>
      <c r="Q83" s="17"/>
      <c r="R83" s="17"/>
      <c r="S83" s="17"/>
      <c r="T83" s="17"/>
    </row>
    <row r="84" spans="2:20" ht="15.75" customHeight="1" thickBot="1" x14ac:dyDescent="0.35">
      <c r="B84" s="205" t="s">
        <v>80</v>
      </c>
      <c r="C84" s="206"/>
      <c r="D84" s="206"/>
      <c r="E84" s="206"/>
      <c r="F84" s="206"/>
      <c r="G84" s="206"/>
      <c r="H84" s="206"/>
      <c r="I84" s="206"/>
      <c r="J84" s="100"/>
      <c r="K84" s="100"/>
      <c r="L84" s="100"/>
      <c r="M84" s="100"/>
      <c r="N84" s="100"/>
      <c r="O84" s="95"/>
      <c r="P84" s="95"/>
      <c r="Q84" s="95"/>
      <c r="R84" s="95"/>
      <c r="S84" s="95"/>
      <c r="T84" s="95"/>
    </row>
  </sheetData>
  <mergeCells count="1">
    <mergeCell ref="B2:T2"/>
  </mergeCells>
  <phoneticPr fontId="24" type="noConversion"/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U85"/>
  <sheetViews>
    <sheetView showGridLines="0" showWhiteSpace="0" zoomScale="77" zoomScaleNormal="77" workbookViewId="0">
      <pane xSplit="3" ySplit="3" topLeftCell="G25" activePane="bottomRight" state="frozen"/>
      <selection pane="topRight" activeCell="D1" sqref="D1"/>
      <selection pane="bottomLeft" activeCell="A4" sqref="A4"/>
      <selection pane="bottomRight" activeCell="T46" sqref="T46:U47"/>
    </sheetView>
  </sheetViews>
  <sheetFormatPr defaultColWidth="9.109375" defaultRowHeight="11.4" x14ac:dyDescent="0.2"/>
  <cols>
    <col min="1" max="1" width="8.88671875" style="2" customWidth="1"/>
    <col min="2" max="2" width="27.33203125" style="2" customWidth="1"/>
    <col min="3" max="3" width="23.88671875" style="4" customWidth="1"/>
    <col min="4" max="6" width="14.44140625" style="4" hidden="1" customWidth="1"/>
    <col min="7" max="7" width="14.44140625" style="2" customWidth="1"/>
    <col min="8" max="8" width="14.109375" style="2" customWidth="1"/>
    <col min="9" max="9" width="14" style="2" customWidth="1"/>
    <col min="10" max="10" width="14.5546875" style="2" customWidth="1"/>
    <col min="11" max="12" width="15" style="2" customWidth="1"/>
    <col min="13" max="14" width="13.33203125" style="2" customWidth="1"/>
    <col min="15" max="15" width="13.109375" style="2" customWidth="1"/>
    <col min="16" max="16" width="12.44140625" style="2" customWidth="1"/>
    <col min="17" max="17" width="12.44140625" style="2" bestFit="1" customWidth="1"/>
    <col min="18" max="18" width="14.44140625" style="2" bestFit="1" customWidth="1"/>
    <col min="19" max="19" width="14.44140625" style="2" customWidth="1"/>
    <col min="20" max="20" width="12.6640625" style="2" customWidth="1"/>
    <col min="21" max="21" width="11.109375" style="2" bestFit="1" customWidth="1"/>
    <col min="22" max="16384" width="9.109375" style="2"/>
  </cols>
  <sheetData>
    <row r="1" spans="2:21" ht="12" thickBot="1" x14ac:dyDescent="0.25"/>
    <row r="2" spans="2:21" ht="22.8" x14ac:dyDescent="0.4">
      <c r="B2" s="476" t="s">
        <v>81</v>
      </c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8"/>
    </row>
    <row r="3" spans="2:21" s="1" customFormat="1" ht="17.399999999999999" x14ac:dyDescent="0.35">
      <c r="B3" s="135" t="s">
        <v>28</v>
      </c>
      <c r="C3" s="136" t="s">
        <v>29</v>
      </c>
      <c r="D3" s="190" t="s">
        <v>41</v>
      </c>
      <c r="E3" s="190" t="s">
        <v>42</v>
      </c>
      <c r="F3" s="190" t="s">
        <v>82</v>
      </c>
      <c r="G3" s="190" t="s">
        <v>43</v>
      </c>
      <c r="H3" s="190" t="s">
        <v>44</v>
      </c>
      <c r="I3" s="190" t="s">
        <v>45</v>
      </c>
      <c r="J3" s="190" t="s">
        <v>46</v>
      </c>
      <c r="K3" s="190" t="s">
        <v>47</v>
      </c>
      <c r="L3" s="194" t="s">
        <v>48</v>
      </c>
      <c r="M3" s="145" t="s">
        <v>49</v>
      </c>
      <c r="N3" s="201" t="s">
        <v>50</v>
      </c>
      <c r="O3" s="284" t="s">
        <v>51</v>
      </c>
      <c r="P3" s="145" t="s">
        <v>52</v>
      </c>
      <c r="Q3" s="145" t="s">
        <v>53</v>
      </c>
      <c r="R3" s="145" t="s">
        <v>97</v>
      </c>
      <c r="S3" s="211" t="s">
        <v>98</v>
      </c>
      <c r="T3" s="211" t="s">
        <v>116</v>
      </c>
      <c r="U3" s="279" t="s">
        <v>56</v>
      </c>
    </row>
    <row r="4" spans="2:21" ht="14.4" hidden="1" x14ac:dyDescent="0.3">
      <c r="B4" s="26">
        <v>45</v>
      </c>
      <c r="C4" s="126" t="s">
        <v>57</v>
      </c>
      <c r="D4" s="21">
        <v>12000</v>
      </c>
      <c r="E4" s="21">
        <v>8000</v>
      </c>
      <c r="F4" s="21">
        <v>34000</v>
      </c>
      <c r="G4" s="21">
        <v>19000</v>
      </c>
      <c r="H4" s="44">
        <v>36840</v>
      </c>
      <c r="I4" s="144">
        <v>9892</v>
      </c>
      <c r="J4" s="146">
        <v>20915</v>
      </c>
      <c r="K4" s="146">
        <v>12600</v>
      </c>
      <c r="L4" s="146">
        <v>10424</v>
      </c>
      <c r="M4" s="146">
        <v>7988</v>
      </c>
      <c r="N4" s="272">
        <v>0</v>
      </c>
      <c r="O4" s="272"/>
      <c r="P4" s="313">
        <v>7876</v>
      </c>
      <c r="Q4" s="313">
        <v>18346</v>
      </c>
      <c r="R4" s="313">
        <v>21904</v>
      </c>
      <c r="S4" s="380"/>
      <c r="T4" s="378"/>
      <c r="U4" s="278">
        <f t="shared" ref="U4:U11" si="0">AVERAGE(N4:R4)</f>
        <v>12031.5</v>
      </c>
    </row>
    <row r="5" spans="2:21" s="1" customFormat="1" ht="14.4" hidden="1" x14ac:dyDescent="0.3">
      <c r="B5" s="26">
        <v>46</v>
      </c>
      <c r="C5" s="126" t="s">
        <v>58</v>
      </c>
      <c r="D5" s="21">
        <v>29000</v>
      </c>
      <c r="E5" s="21">
        <v>14000</v>
      </c>
      <c r="F5" s="21">
        <v>9000</v>
      </c>
      <c r="G5" s="21">
        <v>33000</v>
      </c>
      <c r="H5" s="44">
        <v>35391</v>
      </c>
      <c r="I5" s="144">
        <v>11779</v>
      </c>
      <c r="J5" s="146">
        <v>29975</v>
      </c>
      <c r="K5" s="146">
        <v>21498</v>
      </c>
      <c r="L5" s="146">
        <v>17466</v>
      </c>
      <c r="M5" s="146">
        <v>9412</v>
      </c>
      <c r="N5" s="272">
        <v>0</v>
      </c>
      <c r="O5" s="272"/>
      <c r="P5" s="313">
        <v>16682</v>
      </c>
      <c r="Q5" s="313">
        <v>14757</v>
      </c>
      <c r="R5" s="313">
        <v>32455</v>
      </c>
      <c r="S5" s="380"/>
      <c r="T5" s="378"/>
      <c r="U5" s="278">
        <f t="shared" si="0"/>
        <v>15973.5</v>
      </c>
    </row>
    <row r="6" spans="2:21" s="1" customFormat="1" ht="14.4" hidden="1" x14ac:dyDescent="0.3">
      <c r="B6" s="26">
        <v>47</v>
      </c>
      <c r="C6" s="126" t="s">
        <v>59</v>
      </c>
      <c r="D6" s="21">
        <v>22000</v>
      </c>
      <c r="E6" s="21">
        <v>10000</v>
      </c>
      <c r="F6" s="21">
        <v>8000</v>
      </c>
      <c r="G6" s="21">
        <v>24000</v>
      </c>
      <c r="H6" s="44">
        <v>56654</v>
      </c>
      <c r="I6" s="144">
        <v>23253</v>
      </c>
      <c r="J6" s="146">
        <v>28053</v>
      </c>
      <c r="K6" s="146">
        <v>18258</v>
      </c>
      <c r="L6" s="146">
        <v>15982</v>
      </c>
      <c r="M6" s="146">
        <v>4102</v>
      </c>
      <c r="N6" s="272">
        <v>0</v>
      </c>
      <c r="O6" s="272"/>
      <c r="P6" s="313">
        <v>18448</v>
      </c>
      <c r="Q6" s="313">
        <v>74380</v>
      </c>
      <c r="R6" s="313">
        <v>35509</v>
      </c>
      <c r="S6" s="380"/>
      <c r="T6" s="378"/>
      <c r="U6" s="278">
        <f t="shared" si="0"/>
        <v>32084.25</v>
      </c>
    </row>
    <row r="7" spans="2:21" s="1" customFormat="1" ht="14.4" hidden="1" x14ac:dyDescent="0.3">
      <c r="B7" s="26">
        <v>48</v>
      </c>
      <c r="C7" s="126" t="s">
        <v>62</v>
      </c>
      <c r="D7" s="21">
        <v>21000</v>
      </c>
      <c r="E7" s="21">
        <v>6000</v>
      </c>
      <c r="F7" s="21">
        <v>11000</v>
      </c>
      <c r="G7" s="21">
        <v>32000</v>
      </c>
      <c r="H7" s="44">
        <v>30445</v>
      </c>
      <c r="I7" s="144">
        <v>50319</v>
      </c>
      <c r="J7" s="146">
        <v>49480</v>
      </c>
      <c r="K7" s="146">
        <v>68852</v>
      </c>
      <c r="L7" s="146">
        <v>54677</v>
      </c>
      <c r="M7" s="146">
        <v>30391</v>
      </c>
      <c r="N7" s="272">
        <v>0</v>
      </c>
      <c r="O7" s="272"/>
      <c r="P7" s="313">
        <v>63932</v>
      </c>
      <c r="Q7" s="313">
        <v>4224</v>
      </c>
      <c r="R7" s="313">
        <v>51940</v>
      </c>
      <c r="S7" s="380"/>
      <c r="T7" s="378"/>
      <c r="U7" s="278">
        <f t="shared" si="0"/>
        <v>30024</v>
      </c>
    </row>
    <row r="8" spans="2:21" s="1" customFormat="1" ht="14.4" hidden="1" x14ac:dyDescent="0.3">
      <c r="B8" s="26">
        <v>49</v>
      </c>
      <c r="C8" s="126" t="s">
        <v>63</v>
      </c>
      <c r="D8" s="21">
        <v>-4000</v>
      </c>
      <c r="E8" s="21">
        <v>35000</v>
      </c>
      <c r="F8" s="21">
        <v>7000</v>
      </c>
      <c r="G8" s="21">
        <v>21000</v>
      </c>
      <c r="H8" s="44">
        <v>26404</v>
      </c>
      <c r="I8" s="144">
        <v>24511</v>
      </c>
      <c r="J8" s="146">
        <v>19256</v>
      </c>
      <c r="K8" s="146">
        <v>13097</v>
      </c>
      <c r="L8" s="146">
        <v>39179</v>
      </c>
      <c r="M8" s="146">
        <v>4779</v>
      </c>
      <c r="N8" s="272">
        <v>0</v>
      </c>
      <c r="O8" s="272"/>
      <c r="P8" s="313">
        <v>3552</v>
      </c>
      <c r="Q8" s="313">
        <v>30131</v>
      </c>
      <c r="R8" s="313">
        <v>38828</v>
      </c>
      <c r="S8" s="380"/>
      <c r="T8" s="378"/>
      <c r="U8" s="278">
        <f t="shared" si="0"/>
        <v>18127.75</v>
      </c>
    </row>
    <row r="9" spans="2:21" s="1" customFormat="1" ht="14.4" hidden="1" x14ac:dyDescent="0.3">
      <c r="B9" s="26">
        <v>50</v>
      </c>
      <c r="C9" s="126" t="s">
        <v>64</v>
      </c>
      <c r="D9" s="21">
        <v>33000</v>
      </c>
      <c r="E9" s="21">
        <v>18000</v>
      </c>
      <c r="F9" s="21">
        <v>22500</v>
      </c>
      <c r="G9" s="21">
        <v>53000</v>
      </c>
      <c r="H9" s="44">
        <v>57311</v>
      </c>
      <c r="I9" s="144">
        <v>36503</v>
      </c>
      <c r="J9" s="146">
        <v>25982</v>
      </c>
      <c r="K9" s="146">
        <v>47363</v>
      </c>
      <c r="L9" s="146">
        <v>24428</v>
      </c>
      <c r="M9" s="146">
        <v>10763</v>
      </c>
      <c r="N9" s="272">
        <v>0</v>
      </c>
      <c r="O9" s="272">
        <v>0</v>
      </c>
      <c r="P9" s="313">
        <v>27872</v>
      </c>
      <c r="Q9" s="313">
        <v>13966</v>
      </c>
      <c r="R9" s="313">
        <v>52148</v>
      </c>
      <c r="S9" s="380"/>
      <c r="T9" s="378"/>
      <c r="U9" s="278">
        <f t="shared" si="0"/>
        <v>18797.2</v>
      </c>
    </row>
    <row r="10" spans="2:21" ht="14.4" hidden="1" x14ac:dyDescent="0.3">
      <c r="B10" s="26">
        <v>51</v>
      </c>
      <c r="C10" s="126" t="s">
        <v>65</v>
      </c>
      <c r="D10" s="21">
        <v>44000</v>
      </c>
      <c r="E10" s="21">
        <v>22000</v>
      </c>
      <c r="F10" s="21">
        <v>18000</v>
      </c>
      <c r="G10" s="21">
        <v>83000</v>
      </c>
      <c r="H10" s="44">
        <v>121210</v>
      </c>
      <c r="I10" s="144">
        <v>32842</v>
      </c>
      <c r="J10" s="146">
        <v>51132</v>
      </c>
      <c r="K10" s="146">
        <v>65527</v>
      </c>
      <c r="L10" s="146">
        <v>36667</v>
      </c>
      <c r="M10" s="146">
        <v>14403</v>
      </c>
      <c r="N10" s="272">
        <v>0</v>
      </c>
      <c r="O10" s="272">
        <v>0</v>
      </c>
      <c r="P10" s="313">
        <v>50254</v>
      </c>
      <c r="Q10" s="313">
        <v>16527</v>
      </c>
      <c r="R10" s="313">
        <v>88355</v>
      </c>
      <c r="S10" s="380"/>
      <c r="T10" s="378"/>
      <c r="U10" s="278">
        <f t="shared" si="0"/>
        <v>31027.200000000001</v>
      </c>
    </row>
    <row r="11" spans="2:21" ht="14.4" hidden="1" x14ac:dyDescent="0.3">
      <c r="B11" s="26">
        <v>52</v>
      </c>
      <c r="C11" s="126" t="s">
        <v>66</v>
      </c>
      <c r="D11" s="21"/>
      <c r="E11" s="21">
        <v>16000</v>
      </c>
      <c r="F11" s="21">
        <v>6500</v>
      </c>
      <c r="G11" s="21">
        <v>60000</v>
      </c>
      <c r="H11" s="44">
        <v>74145</v>
      </c>
      <c r="I11" s="146">
        <v>131750</v>
      </c>
      <c r="J11" s="146">
        <v>57159</v>
      </c>
      <c r="K11" s="146">
        <v>66227</v>
      </c>
      <c r="L11" s="146">
        <v>61905</v>
      </c>
      <c r="M11" s="146">
        <v>12156</v>
      </c>
      <c r="N11" s="272">
        <v>0</v>
      </c>
      <c r="O11" s="272">
        <v>0</v>
      </c>
      <c r="P11" s="313">
        <v>96502</v>
      </c>
      <c r="Q11" s="313">
        <v>31423</v>
      </c>
      <c r="R11" s="313">
        <v>103266</v>
      </c>
      <c r="S11" s="380"/>
      <c r="T11" s="378"/>
      <c r="U11" s="278">
        <f t="shared" si="0"/>
        <v>46238.2</v>
      </c>
    </row>
    <row r="12" spans="2:21" ht="14.4" hidden="1" x14ac:dyDescent="0.3">
      <c r="B12" s="27"/>
      <c r="C12" s="285"/>
      <c r="D12" s="28"/>
      <c r="E12" s="28"/>
      <c r="F12" s="125">
        <v>16000</v>
      </c>
      <c r="G12" s="125"/>
      <c r="H12" s="125"/>
      <c r="I12" s="128"/>
      <c r="J12" s="191"/>
      <c r="K12" s="191"/>
      <c r="L12" s="191"/>
      <c r="M12" s="191"/>
      <c r="N12" s="191"/>
      <c r="O12" s="210"/>
      <c r="P12" s="210"/>
      <c r="Q12" s="210"/>
      <c r="R12" s="361"/>
      <c r="S12" s="381"/>
      <c r="T12" s="316"/>
      <c r="U12" s="379"/>
    </row>
    <row r="13" spans="2:21" ht="13.8" hidden="1" x14ac:dyDescent="0.25">
      <c r="B13" s="176" t="s">
        <v>119</v>
      </c>
      <c r="C13" s="101"/>
      <c r="D13" s="12"/>
      <c r="E13" s="12"/>
      <c r="F13" s="12"/>
      <c r="G13" s="12"/>
      <c r="H13" s="12"/>
      <c r="I13" s="9"/>
      <c r="J13" s="12"/>
      <c r="K13" s="12"/>
      <c r="L13" s="12"/>
      <c r="M13" s="12"/>
      <c r="N13" s="12"/>
      <c r="O13" s="12"/>
      <c r="P13" s="12"/>
      <c r="Q13" s="362"/>
      <c r="U13" s="280"/>
    </row>
    <row r="14" spans="2:21" ht="12" x14ac:dyDescent="0.25">
      <c r="B14" s="176" t="s">
        <v>117</v>
      </c>
      <c r="C14" s="10"/>
      <c r="D14" s="76">
        <v>103095</v>
      </c>
      <c r="E14" s="76">
        <v>75732</v>
      </c>
      <c r="F14" s="76">
        <f>SUM(F4:F8)</f>
        <v>69000</v>
      </c>
      <c r="G14" s="76">
        <f>SUM(G4:G8)</f>
        <v>129000</v>
      </c>
      <c r="H14" s="76">
        <f>SUM(H4:H8)</f>
        <v>185734</v>
      </c>
      <c r="I14" s="76">
        <f>SUM(I4:I8)</f>
        <v>119754</v>
      </c>
      <c r="J14" s="76">
        <f>SUM(J4:J8)</f>
        <v>147679</v>
      </c>
      <c r="K14" s="76">
        <v>132693</v>
      </c>
      <c r="L14" s="76">
        <v>121129</v>
      </c>
      <c r="M14" s="76">
        <v>104061</v>
      </c>
      <c r="N14" s="76">
        <v>53582</v>
      </c>
      <c r="O14" s="76">
        <v>64402</v>
      </c>
      <c r="P14" s="76">
        <v>82264</v>
      </c>
      <c r="Q14" s="76">
        <v>109521</v>
      </c>
      <c r="R14" s="76">
        <v>116718</v>
      </c>
      <c r="S14" s="76">
        <v>182443</v>
      </c>
      <c r="T14" s="76">
        <v>207738</v>
      </c>
      <c r="U14" s="278">
        <f>AVERAGE(N14:R14)</f>
        <v>85297.4</v>
      </c>
    </row>
    <row r="15" spans="2:21" ht="12" x14ac:dyDescent="0.25">
      <c r="B15" s="176" t="s">
        <v>118</v>
      </c>
      <c r="C15" s="10"/>
      <c r="D15" s="76">
        <v>237597</v>
      </c>
      <c r="E15" s="76">
        <v>160284</v>
      </c>
      <c r="F15" s="76">
        <f>F9</f>
        <v>22500</v>
      </c>
      <c r="G15" s="76">
        <f>G9</f>
        <v>53000</v>
      </c>
      <c r="H15" s="76">
        <f>H9</f>
        <v>57311</v>
      </c>
      <c r="I15" s="76">
        <f>I9</f>
        <v>36503</v>
      </c>
      <c r="J15" s="76">
        <f>J9</f>
        <v>25982</v>
      </c>
      <c r="K15" s="76">
        <v>234427</v>
      </c>
      <c r="L15" s="76">
        <v>328826</v>
      </c>
      <c r="M15" s="76">
        <v>196581</v>
      </c>
      <c r="N15" s="76">
        <v>68966</v>
      </c>
      <c r="O15" s="76">
        <v>116643</v>
      </c>
      <c r="P15" s="76">
        <v>134227</v>
      </c>
      <c r="Q15" s="76">
        <v>410750</v>
      </c>
      <c r="R15" s="76">
        <v>156142</v>
      </c>
      <c r="S15" s="76">
        <v>326851</v>
      </c>
      <c r="T15" s="76">
        <v>501628</v>
      </c>
      <c r="U15" s="278">
        <f>AVERAGE(N15:R15)</f>
        <v>177345.6</v>
      </c>
    </row>
    <row r="16" spans="2:21" s="363" customFormat="1" ht="13.8" x14ac:dyDescent="0.3">
      <c r="B16" s="395" t="s">
        <v>67</v>
      </c>
      <c r="C16" s="396"/>
      <c r="D16" s="397">
        <f>SUM(D14:D15)</f>
        <v>340692</v>
      </c>
      <c r="E16" s="397">
        <f>SUM(E14:E15)</f>
        <v>236016</v>
      </c>
      <c r="F16" s="397">
        <f>SUM(F14:F15)</f>
        <v>91500</v>
      </c>
      <c r="G16" s="397">
        <f t="shared" ref="G16:N16" si="1">SUM(G14:G15)</f>
        <v>182000</v>
      </c>
      <c r="H16" s="397">
        <f t="shared" si="1"/>
        <v>243045</v>
      </c>
      <c r="I16" s="398">
        <f t="shared" si="1"/>
        <v>156257</v>
      </c>
      <c r="J16" s="398">
        <f t="shared" si="1"/>
        <v>173661</v>
      </c>
      <c r="K16" s="398">
        <f t="shared" si="1"/>
        <v>367120</v>
      </c>
      <c r="L16" s="398">
        <f t="shared" si="1"/>
        <v>449955</v>
      </c>
      <c r="M16" s="398">
        <f t="shared" si="1"/>
        <v>300642</v>
      </c>
      <c r="N16" s="398">
        <f t="shared" si="1"/>
        <v>122548</v>
      </c>
      <c r="O16" s="397">
        <v>181045</v>
      </c>
      <c r="P16" s="397">
        <f>P13+P14+P15</f>
        <v>216491</v>
      </c>
      <c r="Q16" s="397">
        <f>Q13+Q14+Q15</f>
        <v>520271</v>
      </c>
      <c r="R16" s="399">
        <f>R13+R14+R15</f>
        <v>272860</v>
      </c>
      <c r="S16" s="399">
        <f>S13+S14+S15</f>
        <v>509294</v>
      </c>
      <c r="T16" s="399">
        <f>T13+T14+T15</f>
        <v>709366</v>
      </c>
      <c r="U16" s="400">
        <f>AVERAGE(P16:T16)</f>
        <v>445656.4</v>
      </c>
    </row>
    <row r="17" spans="2:21" ht="17.399999999999999" x14ac:dyDescent="0.35">
      <c r="B17" s="133" t="s">
        <v>28</v>
      </c>
      <c r="C17" s="117" t="s">
        <v>29</v>
      </c>
      <c r="D17" s="119" t="s">
        <v>41</v>
      </c>
      <c r="E17" s="116" t="s">
        <v>42</v>
      </c>
      <c r="F17" s="120" t="s">
        <v>82</v>
      </c>
      <c r="G17" s="116" t="str">
        <f>G3</f>
        <v>2011/12</v>
      </c>
      <c r="H17" s="120" t="str">
        <f>H3</f>
        <v>2012/13</v>
      </c>
      <c r="I17" s="116" t="str">
        <f>I3</f>
        <v>2013/14</v>
      </c>
      <c r="J17" s="147" t="s">
        <v>46</v>
      </c>
      <c r="K17" s="147" t="s">
        <v>47</v>
      </c>
      <c r="L17" s="147" t="s">
        <v>48</v>
      </c>
      <c r="M17" s="147" t="s">
        <v>49</v>
      </c>
      <c r="N17" s="119" t="str">
        <f t="shared" ref="N17:S17" si="2">N3</f>
        <v>2018/19</v>
      </c>
      <c r="O17" s="119" t="str">
        <f t="shared" si="2"/>
        <v>2019/20</v>
      </c>
      <c r="P17" s="119" t="str">
        <f t="shared" si="2"/>
        <v>2020/21</v>
      </c>
      <c r="Q17" s="119" t="str">
        <f t="shared" si="2"/>
        <v>2021/22</v>
      </c>
      <c r="R17" s="119" t="str">
        <f t="shared" si="2"/>
        <v>2022/23</v>
      </c>
      <c r="S17" s="119" t="str">
        <f t="shared" si="2"/>
        <v>2023/24</v>
      </c>
      <c r="T17" s="211" t="s">
        <v>116</v>
      </c>
      <c r="U17" s="277" t="s">
        <v>56</v>
      </c>
    </row>
    <row r="18" spans="2:21" x14ac:dyDescent="0.2">
      <c r="B18" s="75" t="s">
        <v>68</v>
      </c>
      <c r="C18" s="48" t="s">
        <v>68</v>
      </c>
      <c r="D18" s="13">
        <f t="shared" ref="D18:I18" si="3">D16</f>
        <v>340692</v>
      </c>
      <c r="E18" s="24">
        <f t="shared" si="3"/>
        <v>236016</v>
      </c>
      <c r="F18" s="13">
        <f t="shared" si="3"/>
        <v>91500</v>
      </c>
      <c r="G18" s="24">
        <f t="shared" si="3"/>
        <v>182000</v>
      </c>
      <c r="H18" s="80">
        <f t="shared" si="3"/>
        <v>243045</v>
      </c>
      <c r="I18" s="13">
        <f t="shared" si="3"/>
        <v>156257</v>
      </c>
      <c r="J18" s="142">
        <f>J78</f>
        <v>173661</v>
      </c>
      <c r="K18" s="192">
        <f>K16</f>
        <v>367120</v>
      </c>
      <c r="L18" s="192">
        <f>L16</f>
        <v>449955</v>
      </c>
      <c r="M18" s="192">
        <f>M16</f>
        <v>300642</v>
      </c>
      <c r="N18" s="192">
        <f>N16</f>
        <v>122548</v>
      </c>
      <c r="O18" s="192">
        <v>181045</v>
      </c>
      <c r="P18" s="192">
        <v>216491</v>
      </c>
      <c r="Q18" s="192">
        <v>520271</v>
      </c>
      <c r="R18" s="192">
        <v>272860</v>
      </c>
      <c r="S18" s="192">
        <v>272860</v>
      </c>
      <c r="T18" s="192">
        <v>272860</v>
      </c>
      <c r="U18" s="281">
        <f>U16</f>
        <v>445656.4</v>
      </c>
    </row>
    <row r="19" spans="2:21" ht="14.4" x14ac:dyDescent="0.3">
      <c r="B19" s="19">
        <v>1</v>
      </c>
      <c r="C19" s="285">
        <v>45415</v>
      </c>
      <c r="D19" s="21">
        <v>66000</v>
      </c>
      <c r="E19" s="21">
        <v>61000</v>
      </c>
      <c r="F19" s="21">
        <v>23000</v>
      </c>
      <c r="G19" s="21">
        <v>17000</v>
      </c>
      <c r="H19" s="21">
        <v>100148</v>
      </c>
      <c r="I19" s="21">
        <v>135443</v>
      </c>
      <c r="J19" s="21">
        <v>59679</v>
      </c>
      <c r="K19" s="21">
        <v>19931</v>
      </c>
      <c r="L19" s="21">
        <v>103657</v>
      </c>
      <c r="M19" s="21">
        <v>79839</v>
      </c>
      <c r="N19" s="21">
        <v>19709</v>
      </c>
      <c r="O19" s="21">
        <v>27232</v>
      </c>
      <c r="P19" s="21">
        <v>3807</v>
      </c>
      <c r="Q19" s="21">
        <v>258229</v>
      </c>
      <c r="R19" s="21">
        <v>45954</v>
      </c>
      <c r="S19" s="385">
        <v>148131</v>
      </c>
      <c r="T19" s="348">
        <f>'Mielies-Maize'!J16</f>
        <v>204611</v>
      </c>
      <c r="U19" s="278">
        <f>AVERAGE(N19:S19)</f>
        <v>83843.666666666672</v>
      </c>
    </row>
    <row r="20" spans="2:21" ht="14.4" x14ac:dyDescent="0.3">
      <c r="B20" s="19">
        <v>2</v>
      </c>
      <c r="C20" s="285">
        <f t="shared" ref="C20:C70" si="4">C19+7</f>
        <v>45422</v>
      </c>
      <c r="D20" s="21"/>
      <c r="E20" s="21"/>
      <c r="F20" s="21"/>
      <c r="G20" s="21">
        <v>31000</v>
      </c>
      <c r="H20" s="21">
        <v>238767</v>
      </c>
      <c r="I20" s="21">
        <v>274371</v>
      </c>
      <c r="J20" s="21">
        <v>105949</v>
      </c>
      <c r="K20" s="21">
        <v>139146</v>
      </c>
      <c r="L20" s="21">
        <v>146679</v>
      </c>
      <c r="M20" s="21">
        <v>175743</v>
      </c>
      <c r="N20" s="21">
        <v>73822</v>
      </c>
      <c r="O20" s="21">
        <v>65305</v>
      </c>
      <c r="P20" s="21">
        <v>53600</v>
      </c>
      <c r="Q20" s="21">
        <v>397780</v>
      </c>
      <c r="R20" s="21">
        <v>80912</v>
      </c>
      <c r="S20" s="385">
        <v>139672</v>
      </c>
      <c r="T20" s="348">
        <f>'Mielies-Maize'!J17</f>
        <v>484406</v>
      </c>
      <c r="U20" s="278">
        <f t="shared" ref="U20:U38" si="5">AVERAGE(N20:S20)</f>
        <v>135181.83333333334</v>
      </c>
    </row>
    <row r="21" spans="2:21" ht="14.4" x14ac:dyDescent="0.3">
      <c r="B21" s="19">
        <v>3</v>
      </c>
      <c r="C21" s="285">
        <f t="shared" si="4"/>
        <v>45429</v>
      </c>
      <c r="D21" s="21"/>
      <c r="E21" s="21"/>
      <c r="F21" s="21"/>
      <c r="G21" s="21">
        <v>45000</v>
      </c>
      <c r="H21" s="21">
        <v>299202</v>
      </c>
      <c r="I21" s="21">
        <v>245122</v>
      </c>
      <c r="J21" s="21">
        <v>233401</v>
      </c>
      <c r="K21" s="21">
        <v>221680</v>
      </c>
      <c r="L21" s="21">
        <v>122389</v>
      </c>
      <c r="M21" s="21">
        <v>156704</v>
      </c>
      <c r="N21" s="21">
        <v>80705</v>
      </c>
      <c r="O21" s="21">
        <v>164962</v>
      </c>
      <c r="P21" s="21">
        <v>102871</v>
      </c>
      <c r="Q21" s="21">
        <v>554659</v>
      </c>
      <c r="R21" s="21">
        <v>140475</v>
      </c>
      <c r="S21" s="385">
        <v>108358</v>
      </c>
      <c r="T21" s="348">
        <f>'Mielies-Maize'!J18</f>
        <v>629619</v>
      </c>
      <c r="U21" s="278">
        <f t="shared" si="5"/>
        <v>192005</v>
      </c>
    </row>
    <row r="22" spans="2:21" ht="14.4" x14ac:dyDescent="0.3">
      <c r="B22" s="19">
        <v>4</v>
      </c>
      <c r="C22" s="285">
        <f t="shared" si="4"/>
        <v>45436</v>
      </c>
      <c r="D22" s="21"/>
      <c r="E22" s="21"/>
      <c r="F22" s="21"/>
      <c r="G22" s="21">
        <v>136000</v>
      </c>
      <c r="H22" s="21">
        <v>370170</v>
      </c>
      <c r="I22" s="21">
        <v>397425</v>
      </c>
      <c r="J22" s="21">
        <v>277137</v>
      </c>
      <c r="K22" s="21">
        <v>372647</v>
      </c>
      <c r="L22" s="21">
        <v>349672</v>
      </c>
      <c r="M22" s="21">
        <v>811519</v>
      </c>
      <c r="N22" s="21">
        <v>427025</v>
      </c>
      <c r="O22" s="21">
        <v>310494</v>
      </c>
      <c r="P22" s="21">
        <v>209349</v>
      </c>
      <c r="Q22" s="21">
        <v>962674</v>
      </c>
      <c r="R22" s="21">
        <v>348873</v>
      </c>
      <c r="S22" s="385">
        <v>343069</v>
      </c>
      <c r="T22" s="348">
        <f>'Mielies-Maize'!J19</f>
        <v>697304</v>
      </c>
      <c r="U22" s="278">
        <f t="shared" si="5"/>
        <v>433580.66666666669</v>
      </c>
    </row>
    <row r="23" spans="2:21" ht="14.4" x14ac:dyDescent="0.3">
      <c r="B23" s="19">
        <v>5</v>
      </c>
      <c r="C23" s="285">
        <f t="shared" si="4"/>
        <v>45443</v>
      </c>
      <c r="D23" s="21"/>
      <c r="E23" s="21"/>
      <c r="F23" s="21"/>
      <c r="G23" s="21">
        <v>221000</v>
      </c>
      <c r="H23" s="21">
        <v>413276</v>
      </c>
      <c r="I23" s="21">
        <v>624015</v>
      </c>
      <c r="J23" s="21">
        <v>470900</v>
      </c>
      <c r="K23" s="21">
        <v>532195</v>
      </c>
      <c r="L23" s="21">
        <v>241653</v>
      </c>
      <c r="M23" s="21">
        <v>415304</v>
      </c>
      <c r="N23" s="21">
        <v>28600</v>
      </c>
      <c r="O23" s="21">
        <v>483901</v>
      </c>
      <c r="P23" s="21">
        <v>479176</v>
      </c>
      <c r="Q23" s="21">
        <v>352721</v>
      </c>
      <c r="R23" s="21">
        <v>164341</v>
      </c>
      <c r="S23" s="385">
        <v>433857</v>
      </c>
      <c r="T23" s="348">
        <f>'Mielies-Maize'!J20</f>
        <v>559339</v>
      </c>
      <c r="U23" s="278">
        <f t="shared" si="5"/>
        <v>323766</v>
      </c>
    </row>
    <row r="24" spans="2:21" ht="14.4" x14ac:dyDescent="0.3">
      <c r="B24" s="19">
        <v>6</v>
      </c>
      <c r="C24" s="285">
        <f t="shared" si="4"/>
        <v>45450</v>
      </c>
      <c r="D24" s="21"/>
      <c r="E24" s="21"/>
      <c r="F24" s="21"/>
      <c r="G24" s="21">
        <v>193000</v>
      </c>
      <c r="H24" s="21">
        <v>396260</v>
      </c>
      <c r="I24" s="21">
        <v>534434</v>
      </c>
      <c r="J24" s="21">
        <v>419988</v>
      </c>
      <c r="K24" s="21">
        <v>407603</v>
      </c>
      <c r="L24" s="21">
        <v>355275</v>
      </c>
      <c r="M24" s="21">
        <v>501029</v>
      </c>
      <c r="N24" s="21">
        <v>343375</v>
      </c>
      <c r="O24" s="21">
        <v>471181</v>
      </c>
      <c r="P24" s="21">
        <v>378889</v>
      </c>
      <c r="Q24" s="21">
        <v>571147</v>
      </c>
      <c r="R24" s="21">
        <v>451115</v>
      </c>
      <c r="S24" s="385">
        <v>578864</v>
      </c>
      <c r="T24" s="348">
        <f>'Mielies-Maize'!J21</f>
        <v>499519</v>
      </c>
      <c r="U24" s="278">
        <f t="shared" si="5"/>
        <v>465761.83333333331</v>
      </c>
    </row>
    <row r="25" spans="2:21" ht="14.4" x14ac:dyDescent="0.3">
      <c r="B25" s="19">
        <v>7</v>
      </c>
      <c r="C25" s="285">
        <f t="shared" si="4"/>
        <v>45457</v>
      </c>
      <c r="D25" s="21"/>
      <c r="E25" s="21"/>
      <c r="F25" s="21"/>
      <c r="G25" s="21">
        <v>241000</v>
      </c>
      <c r="H25" s="21">
        <v>385661</v>
      </c>
      <c r="I25" s="21">
        <v>544077</v>
      </c>
      <c r="J25" s="21">
        <v>556092</v>
      </c>
      <c r="K25" s="21">
        <v>435684</v>
      </c>
      <c r="L25" s="21">
        <v>187830</v>
      </c>
      <c r="M25" s="21">
        <v>486915</v>
      </c>
      <c r="N25" s="21">
        <v>503047</v>
      </c>
      <c r="O25" s="21">
        <v>513200</v>
      </c>
      <c r="P25" s="21">
        <v>550026</v>
      </c>
      <c r="Q25" s="21">
        <v>597761</v>
      </c>
      <c r="R25" s="21">
        <v>611241</v>
      </c>
      <c r="S25" s="385">
        <v>646244</v>
      </c>
      <c r="T25" s="348">
        <f>'Mielies-Maize'!J22</f>
        <v>482676</v>
      </c>
      <c r="U25" s="278">
        <f t="shared" si="5"/>
        <v>570253.16666666663</v>
      </c>
    </row>
    <row r="26" spans="2:21" ht="14.25" customHeight="1" x14ac:dyDescent="0.3">
      <c r="B26" s="19">
        <v>8</v>
      </c>
      <c r="C26" s="285">
        <f t="shared" si="4"/>
        <v>45464</v>
      </c>
      <c r="D26" s="21"/>
      <c r="E26" s="21"/>
      <c r="F26" s="21"/>
      <c r="G26" s="21">
        <v>337000</v>
      </c>
      <c r="H26" s="21">
        <v>371690</v>
      </c>
      <c r="I26" s="21">
        <v>459158</v>
      </c>
      <c r="J26" s="21">
        <v>556499</v>
      </c>
      <c r="K26" s="21">
        <v>342664</v>
      </c>
      <c r="L26" s="21">
        <v>542348</v>
      </c>
      <c r="M26" s="21">
        <v>546479</v>
      </c>
      <c r="N26" s="21">
        <v>500907</v>
      </c>
      <c r="O26" s="21">
        <v>424683</v>
      </c>
      <c r="P26" s="21">
        <v>392636</v>
      </c>
      <c r="Q26" s="21">
        <v>1099641</v>
      </c>
      <c r="R26" s="21">
        <v>707200</v>
      </c>
      <c r="S26" s="385">
        <v>671146</v>
      </c>
      <c r="T26" s="348">
        <f>'Mielies-Maize'!J23</f>
        <v>328519</v>
      </c>
      <c r="U26" s="278">
        <f t="shared" si="5"/>
        <v>632702.16666666663</v>
      </c>
    </row>
    <row r="27" spans="2:21" ht="15" customHeight="1" x14ac:dyDescent="0.3">
      <c r="B27" s="19">
        <v>9</v>
      </c>
      <c r="C27" s="285">
        <f t="shared" si="4"/>
        <v>45471</v>
      </c>
      <c r="D27" s="21"/>
      <c r="E27" s="21"/>
      <c r="F27" s="21"/>
      <c r="G27" s="21">
        <v>363000</v>
      </c>
      <c r="H27" s="21">
        <v>120273</v>
      </c>
      <c r="I27" s="21">
        <v>516035</v>
      </c>
      <c r="J27" s="21">
        <v>802737</v>
      </c>
      <c r="K27" s="21">
        <v>584925</v>
      </c>
      <c r="L27" s="21">
        <v>209742</v>
      </c>
      <c r="M27" s="21">
        <v>614165</v>
      </c>
      <c r="N27" s="21">
        <v>617790</v>
      </c>
      <c r="O27" s="21">
        <v>570954</v>
      </c>
      <c r="P27" s="21">
        <v>961975</v>
      </c>
      <c r="Q27" s="21">
        <v>79036</v>
      </c>
      <c r="R27" s="21">
        <v>412372</v>
      </c>
      <c r="S27" s="385">
        <v>735502</v>
      </c>
      <c r="T27" s="348">
        <f>'Mielies-Maize'!J24</f>
        <v>348386</v>
      </c>
      <c r="U27" s="278">
        <f t="shared" si="5"/>
        <v>562938.16666666663</v>
      </c>
    </row>
    <row r="28" spans="2:21" ht="15" customHeight="1" x14ac:dyDescent="0.3">
      <c r="B28" s="19">
        <v>10</v>
      </c>
      <c r="C28" s="285">
        <f t="shared" si="4"/>
        <v>45478</v>
      </c>
      <c r="D28" s="21"/>
      <c r="E28" s="21"/>
      <c r="F28" s="21"/>
      <c r="G28" s="21">
        <v>315000</v>
      </c>
      <c r="H28" s="21">
        <v>287818</v>
      </c>
      <c r="I28" s="21">
        <v>279489</v>
      </c>
      <c r="J28" s="21">
        <v>475453</v>
      </c>
      <c r="K28" s="21">
        <v>200197</v>
      </c>
      <c r="L28" s="21">
        <v>203239</v>
      </c>
      <c r="M28" s="21">
        <v>404227</v>
      </c>
      <c r="N28" s="21">
        <v>414749</v>
      </c>
      <c r="O28" s="21">
        <v>297850</v>
      </c>
      <c r="P28" s="21">
        <v>275658</v>
      </c>
      <c r="Q28" s="21">
        <v>381864</v>
      </c>
      <c r="R28" s="21">
        <v>552096</v>
      </c>
      <c r="S28" s="385">
        <v>661817</v>
      </c>
      <c r="T28" s="348">
        <f>'Mielies-Maize'!J25</f>
        <v>176289</v>
      </c>
      <c r="U28" s="278">
        <f t="shared" si="5"/>
        <v>430672.33333333331</v>
      </c>
    </row>
    <row r="29" spans="2:21" ht="15" customHeight="1" x14ac:dyDescent="0.3">
      <c r="B29" s="19">
        <v>11</v>
      </c>
      <c r="C29" s="285">
        <f t="shared" si="4"/>
        <v>45485</v>
      </c>
      <c r="D29" s="21"/>
      <c r="E29" s="21"/>
      <c r="F29" s="21"/>
      <c r="G29" s="21">
        <v>430000</v>
      </c>
      <c r="H29" s="21">
        <v>255047</v>
      </c>
      <c r="I29" s="21">
        <v>230017</v>
      </c>
      <c r="J29" s="21">
        <v>395147</v>
      </c>
      <c r="K29" s="21">
        <v>243948</v>
      </c>
      <c r="L29" s="21">
        <v>224775</v>
      </c>
      <c r="M29" s="21">
        <v>365268</v>
      </c>
      <c r="N29" s="21">
        <v>341942</v>
      </c>
      <c r="O29" s="21">
        <v>293623</v>
      </c>
      <c r="P29" s="21">
        <v>449351</v>
      </c>
      <c r="Q29" s="21">
        <v>227287</v>
      </c>
      <c r="R29" s="21">
        <v>632317</v>
      </c>
      <c r="S29" s="385">
        <v>505406</v>
      </c>
      <c r="T29" s="348">
        <f>'Mielies-Maize'!J26</f>
        <v>140166</v>
      </c>
      <c r="U29" s="278">
        <f t="shared" si="5"/>
        <v>408321</v>
      </c>
    </row>
    <row r="30" spans="2:21" ht="15" customHeight="1" x14ac:dyDescent="0.3">
      <c r="B30" s="19">
        <v>12</v>
      </c>
      <c r="C30" s="285">
        <f t="shared" si="4"/>
        <v>45492</v>
      </c>
      <c r="D30" s="21"/>
      <c r="E30" s="21"/>
      <c r="F30" s="127"/>
      <c r="G30" s="21">
        <v>185575</v>
      </c>
      <c r="H30" s="21">
        <v>288620</v>
      </c>
      <c r="I30" s="21">
        <v>185575</v>
      </c>
      <c r="J30" s="21">
        <v>338970</v>
      </c>
      <c r="K30" s="21">
        <v>202698</v>
      </c>
      <c r="L30" s="21">
        <v>205799</v>
      </c>
      <c r="M30" s="21">
        <v>338097</v>
      </c>
      <c r="N30" s="21">
        <v>292287</v>
      </c>
      <c r="O30" s="21">
        <v>263073</v>
      </c>
      <c r="P30" s="21">
        <v>398309</v>
      </c>
      <c r="Q30" s="21">
        <v>178611</v>
      </c>
      <c r="R30" s="21">
        <v>637165</v>
      </c>
      <c r="S30" s="385">
        <v>424110</v>
      </c>
      <c r="T30" s="348">
        <f>'Mielies-Maize'!J27</f>
        <v>105864</v>
      </c>
      <c r="U30" s="278">
        <f>AVERAGE(N30:S30)</f>
        <v>365592.5</v>
      </c>
    </row>
    <row r="31" spans="2:21" ht="15" customHeight="1" x14ac:dyDescent="0.3">
      <c r="B31" s="19">
        <v>13</v>
      </c>
      <c r="C31" s="285">
        <f t="shared" si="4"/>
        <v>45499</v>
      </c>
      <c r="D31" s="21"/>
      <c r="E31" s="21"/>
      <c r="F31" s="127"/>
      <c r="G31" s="21">
        <v>313368</v>
      </c>
      <c r="H31" s="21">
        <v>177755</v>
      </c>
      <c r="I31" s="21">
        <v>313368</v>
      </c>
      <c r="J31" s="21">
        <v>438859</v>
      </c>
      <c r="K31" s="21">
        <v>135688</v>
      </c>
      <c r="L31" s="21">
        <v>67692</v>
      </c>
      <c r="M31" s="21">
        <v>427043</v>
      </c>
      <c r="N31" s="21">
        <v>595084</v>
      </c>
      <c r="O31" s="21">
        <v>479207</v>
      </c>
      <c r="P31" s="21">
        <v>363722</v>
      </c>
      <c r="Q31" s="21">
        <v>386752</v>
      </c>
      <c r="R31" s="21">
        <v>461808</v>
      </c>
      <c r="S31" s="385">
        <v>364948</v>
      </c>
      <c r="T31" s="348">
        <f>'Mielies-Maize'!J28</f>
        <v>103533</v>
      </c>
      <c r="U31" s="278">
        <f t="shared" si="5"/>
        <v>441920.16666666669</v>
      </c>
    </row>
    <row r="32" spans="2:21" ht="15" customHeight="1" x14ac:dyDescent="0.3">
      <c r="B32" s="19">
        <v>14</v>
      </c>
      <c r="C32" s="285">
        <f t="shared" si="4"/>
        <v>45506</v>
      </c>
      <c r="D32" s="21"/>
      <c r="E32" s="21"/>
      <c r="F32" s="21"/>
      <c r="G32" s="21">
        <v>155000</v>
      </c>
      <c r="H32" s="21">
        <v>110778</v>
      </c>
      <c r="I32" s="21">
        <v>88561</v>
      </c>
      <c r="J32" s="21">
        <v>175077</v>
      </c>
      <c r="K32" s="21">
        <v>119400</v>
      </c>
      <c r="L32" s="21">
        <v>80668</v>
      </c>
      <c r="M32" s="21">
        <v>152770</v>
      </c>
      <c r="N32" s="21">
        <v>172892</v>
      </c>
      <c r="O32" s="21">
        <v>50491</v>
      </c>
      <c r="P32" s="21">
        <v>529953</v>
      </c>
      <c r="Q32" s="21">
        <v>68563</v>
      </c>
      <c r="R32" s="21">
        <v>303697</v>
      </c>
      <c r="S32" s="385">
        <v>208614</v>
      </c>
      <c r="T32" s="348">
        <f>'Mielies-Maize'!J29</f>
        <v>58054</v>
      </c>
      <c r="U32" s="278">
        <f t="shared" si="5"/>
        <v>222368.33333333334</v>
      </c>
    </row>
    <row r="33" spans="2:21" ht="15" customHeight="1" x14ac:dyDescent="0.3">
      <c r="B33" s="19">
        <v>15</v>
      </c>
      <c r="C33" s="285">
        <f t="shared" si="4"/>
        <v>45513</v>
      </c>
      <c r="D33" s="21"/>
      <c r="E33" s="21"/>
      <c r="F33" s="21"/>
      <c r="G33" s="21">
        <v>228000</v>
      </c>
      <c r="H33" s="21">
        <v>65737</v>
      </c>
      <c r="I33" s="21">
        <v>68302</v>
      </c>
      <c r="J33" s="21">
        <v>156922</v>
      </c>
      <c r="K33" s="21">
        <v>80491</v>
      </c>
      <c r="L33" s="21">
        <v>87590</v>
      </c>
      <c r="M33" s="21">
        <v>117715</v>
      </c>
      <c r="N33" s="21">
        <v>195282</v>
      </c>
      <c r="O33" s="21">
        <v>97443</v>
      </c>
      <c r="P33" s="21">
        <v>200619</v>
      </c>
      <c r="Q33" s="21">
        <v>50541</v>
      </c>
      <c r="R33" s="21">
        <v>275585</v>
      </c>
      <c r="S33" s="385">
        <v>150070</v>
      </c>
      <c r="T33" s="348">
        <f>'Mielies-Maize'!J30</f>
        <v>41491</v>
      </c>
      <c r="U33" s="278">
        <f t="shared" si="5"/>
        <v>161590</v>
      </c>
    </row>
    <row r="34" spans="2:21" ht="15" customHeight="1" x14ac:dyDescent="0.3">
      <c r="B34" s="19">
        <v>16</v>
      </c>
      <c r="C34" s="285">
        <f t="shared" si="4"/>
        <v>45520</v>
      </c>
      <c r="D34" s="21"/>
      <c r="E34" s="21"/>
      <c r="F34" s="21"/>
      <c r="G34" s="21">
        <v>95000</v>
      </c>
      <c r="H34" s="21">
        <v>66312</v>
      </c>
      <c r="I34" s="21">
        <v>48240</v>
      </c>
      <c r="J34" s="21">
        <v>95727</v>
      </c>
      <c r="K34" s="21">
        <v>48534</v>
      </c>
      <c r="L34" s="21">
        <v>64519</v>
      </c>
      <c r="M34" s="21">
        <v>81941</v>
      </c>
      <c r="N34" s="21">
        <v>163372</v>
      </c>
      <c r="O34" s="21">
        <v>84253</v>
      </c>
      <c r="P34" s="21">
        <v>125572</v>
      </c>
      <c r="Q34" s="21">
        <v>29854</v>
      </c>
      <c r="R34" s="21">
        <v>214448</v>
      </c>
      <c r="S34" s="385">
        <v>101002</v>
      </c>
      <c r="T34" s="348">
        <f>'Mielies-Maize'!J31</f>
        <v>46032</v>
      </c>
      <c r="U34" s="278">
        <f t="shared" si="5"/>
        <v>119750.16666666667</v>
      </c>
    </row>
    <row r="35" spans="2:21" ht="15" customHeight="1" x14ac:dyDescent="0.3">
      <c r="B35" s="19">
        <v>17</v>
      </c>
      <c r="C35" s="285">
        <f t="shared" si="4"/>
        <v>45527</v>
      </c>
      <c r="D35" s="21"/>
      <c r="E35" s="21"/>
      <c r="F35" s="21"/>
      <c r="G35" s="21">
        <v>77000</v>
      </c>
      <c r="H35" s="21">
        <v>183567</v>
      </c>
      <c r="I35" s="21">
        <v>38510</v>
      </c>
      <c r="J35" s="21">
        <v>55152</v>
      </c>
      <c r="K35" s="21">
        <v>42537</v>
      </c>
      <c r="L35" s="21">
        <v>92021</v>
      </c>
      <c r="M35" s="21">
        <v>161933</v>
      </c>
      <c r="N35" s="21">
        <v>109316</v>
      </c>
      <c r="O35" s="21">
        <v>58807</v>
      </c>
      <c r="P35" s="21">
        <v>87412</v>
      </c>
      <c r="Q35" s="21">
        <v>114578</v>
      </c>
      <c r="R35" s="21">
        <v>213649</v>
      </c>
      <c r="S35" s="385">
        <v>115427</v>
      </c>
      <c r="T35" s="348">
        <f>'Mielies-Maize'!J32</f>
        <v>32328</v>
      </c>
      <c r="U35" s="278">
        <f t="shared" si="5"/>
        <v>116531.5</v>
      </c>
    </row>
    <row r="36" spans="2:21" ht="15" customHeight="1" x14ac:dyDescent="0.3">
      <c r="B36" s="19">
        <v>18</v>
      </c>
      <c r="C36" s="285">
        <f t="shared" si="4"/>
        <v>45534</v>
      </c>
      <c r="D36" s="21"/>
      <c r="E36" s="21"/>
      <c r="F36" s="21"/>
      <c r="G36" s="21">
        <v>55000</v>
      </c>
      <c r="H36" s="21">
        <v>39120</v>
      </c>
      <c r="I36" s="21">
        <v>-9008</v>
      </c>
      <c r="J36" s="21">
        <v>-115374</v>
      </c>
      <c r="K36" s="21">
        <v>65779</v>
      </c>
      <c r="L36" s="21">
        <v>26358</v>
      </c>
      <c r="M36" s="21">
        <v>18586</v>
      </c>
      <c r="N36" s="21">
        <v>162377</v>
      </c>
      <c r="O36" s="21">
        <v>160692</v>
      </c>
      <c r="P36" s="21">
        <v>157153</v>
      </c>
      <c r="Q36" s="21">
        <v>7684</v>
      </c>
      <c r="R36" s="21">
        <v>83534</v>
      </c>
      <c r="S36" s="385">
        <v>38391</v>
      </c>
      <c r="T36" s="348">
        <f>'Mielies-Maize'!J33</f>
        <v>45999</v>
      </c>
      <c r="U36" s="278">
        <f t="shared" si="5"/>
        <v>101638.5</v>
      </c>
    </row>
    <row r="37" spans="2:21" ht="15" customHeight="1" x14ac:dyDescent="0.3">
      <c r="B37" s="19">
        <v>19</v>
      </c>
      <c r="C37" s="285">
        <f t="shared" si="4"/>
        <v>45541</v>
      </c>
      <c r="D37" s="21"/>
      <c r="E37" s="21"/>
      <c r="F37" s="21"/>
      <c r="G37" s="21">
        <v>29000</v>
      </c>
      <c r="H37" s="21">
        <v>24980</v>
      </c>
      <c r="I37" s="21">
        <v>15128</v>
      </c>
      <c r="J37" s="21">
        <v>21586</v>
      </c>
      <c r="K37" s="21">
        <v>17440</v>
      </c>
      <c r="L37" s="21">
        <v>21200</v>
      </c>
      <c r="M37" s="21">
        <v>18657</v>
      </c>
      <c r="N37" s="21">
        <v>42152</v>
      </c>
      <c r="O37" s="21">
        <v>22816</v>
      </c>
      <c r="P37" s="21">
        <v>17546</v>
      </c>
      <c r="Q37" s="21">
        <v>18286</v>
      </c>
      <c r="R37" s="21">
        <v>50637</v>
      </c>
      <c r="S37" s="385">
        <v>32471</v>
      </c>
      <c r="T37" s="348">
        <f>'Mielies-Maize'!J34</f>
        <v>29495</v>
      </c>
      <c r="U37" s="278">
        <f t="shared" si="5"/>
        <v>30651.333333333332</v>
      </c>
    </row>
    <row r="38" spans="2:21" ht="15" customHeight="1" x14ac:dyDescent="0.3">
      <c r="B38" s="19">
        <v>20</v>
      </c>
      <c r="C38" s="285">
        <f t="shared" si="4"/>
        <v>45548</v>
      </c>
      <c r="D38" s="21"/>
      <c r="E38" s="21"/>
      <c r="F38" s="21"/>
      <c r="G38" s="21">
        <v>143000</v>
      </c>
      <c r="H38" s="21">
        <v>12715</v>
      </c>
      <c r="I38" s="21">
        <v>12566</v>
      </c>
      <c r="J38" s="21">
        <v>13962</v>
      </c>
      <c r="K38" s="21">
        <v>18274</v>
      </c>
      <c r="L38" s="21">
        <v>15307</v>
      </c>
      <c r="M38" s="21">
        <v>20367</v>
      </c>
      <c r="N38" s="21">
        <v>38422</v>
      </c>
      <c r="O38" s="21">
        <v>18815</v>
      </c>
      <c r="P38" s="21">
        <v>21677</v>
      </c>
      <c r="Q38" s="21">
        <v>14073</v>
      </c>
      <c r="R38" s="21">
        <v>39166</v>
      </c>
      <c r="S38" s="385">
        <v>31264</v>
      </c>
      <c r="T38" s="348">
        <f>'Mielies-Maize'!J35</f>
        <v>29439</v>
      </c>
      <c r="U38" s="278">
        <f t="shared" si="5"/>
        <v>27236.166666666668</v>
      </c>
    </row>
    <row r="39" spans="2:21" ht="15" customHeight="1" x14ac:dyDescent="0.3">
      <c r="B39" s="19">
        <v>21</v>
      </c>
      <c r="C39" s="285">
        <f t="shared" si="4"/>
        <v>45555</v>
      </c>
      <c r="D39" s="21"/>
      <c r="E39" s="21"/>
      <c r="F39" s="21"/>
      <c r="G39" s="21">
        <v>12000</v>
      </c>
      <c r="H39" s="21">
        <v>27155</v>
      </c>
      <c r="I39" s="21">
        <v>9756</v>
      </c>
      <c r="J39" s="21">
        <v>12807</v>
      </c>
      <c r="K39" s="21">
        <v>10500</v>
      </c>
      <c r="L39" s="21">
        <v>11709</v>
      </c>
      <c r="M39" s="21">
        <v>15146</v>
      </c>
      <c r="N39" s="21">
        <v>28796</v>
      </c>
      <c r="O39" s="21">
        <v>14342</v>
      </c>
      <c r="P39" s="21">
        <v>15186</v>
      </c>
      <c r="Q39" s="21">
        <v>82703</v>
      </c>
      <c r="R39" s="21">
        <v>32846</v>
      </c>
      <c r="S39" s="385">
        <v>25770</v>
      </c>
      <c r="T39" s="348">
        <f>'Mielies-Maize'!J36</f>
        <v>26202</v>
      </c>
      <c r="U39" s="278">
        <f t="shared" ref="U39:U40" si="6">AVERAGE(N39:S39)</f>
        <v>33273.833333333336</v>
      </c>
    </row>
    <row r="40" spans="2:21" ht="15" customHeight="1" x14ac:dyDescent="0.3">
      <c r="B40" s="19">
        <v>22</v>
      </c>
      <c r="C40" s="285">
        <f t="shared" si="4"/>
        <v>45562</v>
      </c>
      <c r="D40" s="21"/>
      <c r="E40" s="21"/>
      <c r="F40" s="21"/>
      <c r="G40" s="21">
        <v>22000</v>
      </c>
      <c r="H40" s="21">
        <v>14916</v>
      </c>
      <c r="I40" s="21">
        <v>41667</v>
      </c>
      <c r="J40" s="21">
        <v>29932</v>
      </c>
      <c r="K40" s="21">
        <v>35491</v>
      </c>
      <c r="L40" s="21">
        <v>27381</v>
      </c>
      <c r="M40" s="21">
        <v>49621</v>
      </c>
      <c r="N40" s="21">
        <v>76493</v>
      </c>
      <c r="O40" s="21">
        <v>71870</v>
      </c>
      <c r="P40" s="21">
        <v>81393</v>
      </c>
      <c r="Q40" s="21">
        <v>4596</v>
      </c>
      <c r="R40" s="21">
        <v>79530</v>
      </c>
      <c r="S40" s="385">
        <v>60212</v>
      </c>
      <c r="T40" s="348">
        <f>'Mielies-Maize'!J37</f>
        <v>37508</v>
      </c>
      <c r="U40" s="278">
        <f t="shared" si="6"/>
        <v>62349</v>
      </c>
    </row>
    <row r="41" spans="2:21" ht="15" customHeight="1" x14ac:dyDescent="0.3">
      <c r="B41" s="19">
        <v>23</v>
      </c>
      <c r="C41" s="285">
        <f t="shared" si="4"/>
        <v>45569</v>
      </c>
      <c r="D41" s="21"/>
      <c r="E41" s="21"/>
      <c r="F41" s="21"/>
      <c r="G41" s="21">
        <v>10000</v>
      </c>
      <c r="H41" s="21">
        <v>12616</v>
      </c>
      <c r="I41" s="21">
        <v>10571</v>
      </c>
      <c r="J41" s="21">
        <v>3273</v>
      </c>
      <c r="K41" s="21">
        <v>10255</v>
      </c>
      <c r="L41" s="21">
        <v>9868</v>
      </c>
      <c r="M41" s="21">
        <v>11482</v>
      </c>
      <c r="N41" s="21">
        <v>12227</v>
      </c>
      <c r="O41" s="21">
        <v>11417</v>
      </c>
      <c r="P41" s="21">
        <v>3791</v>
      </c>
      <c r="Q41" s="21">
        <v>11332</v>
      </c>
      <c r="R41" s="21">
        <v>30610</v>
      </c>
      <c r="S41" s="385">
        <v>27372</v>
      </c>
      <c r="T41" s="348">
        <f>'Mielies-Maize'!J38</f>
        <v>25760</v>
      </c>
      <c r="U41" s="278">
        <f t="shared" ref="U41" si="7">AVERAGE(N41:S41)</f>
        <v>16124.833333333334</v>
      </c>
    </row>
    <row r="42" spans="2:21" ht="15" customHeight="1" x14ac:dyDescent="0.3">
      <c r="B42" s="19">
        <v>24</v>
      </c>
      <c r="C42" s="285">
        <f t="shared" si="4"/>
        <v>45576</v>
      </c>
      <c r="D42" s="21"/>
      <c r="E42" s="21"/>
      <c r="F42" s="21"/>
      <c r="G42" s="21">
        <v>36000</v>
      </c>
      <c r="H42" s="21">
        <v>9063</v>
      </c>
      <c r="I42" s="21">
        <v>12305</v>
      </c>
      <c r="J42" s="21">
        <v>9728</v>
      </c>
      <c r="K42" s="21">
        <v>9030</v>
      </c>
      <c r="L42" s="21">
        <v>11193</v>
      </c>
      <c r="M42" s="21">
        <v>10293</v>
      </c>
      <c r="N42" s="21">
        <v>14728</v>
      </c>
      <c r="O42" s="21">
        <v>11248</v>
      </c>
      <c r="P42" s="21">
        <v>7732</v>
      </c>
      <c r="Q42" s="21">
        <v>9882</v>
      </c>
      <c r="R42" s="21">
        <v>30353</v>
      </c>
      <c r="S42" s="385">
        <v>24314</v>
      </c>
      <c r="T42" s="348">
        <f>'Mielies-Maize'!J39</f>
        <v>29362</v>
      </c>
      <c r="U42" s="278">
        <f t="shared" ref="U42" si="8">AVERAGE(N42:S42)</f>
        <v>16376.166666666666</v>
      </c>
    </row>
    <row r="43" spans="2:21" ht="15" customHeight="1" x14ac:dyDescent="0.3">
      <c r="B43" s="19">
        <v>25</v>
      </c>
      <c r="C43" s="285">
        <f t="shared" si="4"/>
        <v>45583</v>
      </c>
      <c r="D43" s="21"/>
      <c r="E43" s="21"/>
      <c r="F43" s="21"/>
      <c r="G43" s="21">
        <v>11000</v>
      </c>
      <c r="H43" s="21">
        <v>18247</v>
      </c>
      <c r="I43" s="21">
        <v>11116</v>
      </c>
      <c r="J43" s="21">
        <v>8531</v>
      </c>
      <c r="K43" s="21">
        <v>10692</v>
      </c>
      <c r="L43" s="21">
        <v>5943</v>
      </c>
      <c r="M43" s="21">
        <v>10282</v>
      </c>
      <c r="N43" s="21">
        <v>9284</v>
      </c>
      <c r="O43" s="21">
        <v>10082</v>
      </c>
      <c r="P43" s="21">
        <v>8212</v>
      </c>
      <c r="Q43" s="21">
        <v>12443</v>
      </c>
      <c r="R43" s="21">
        <v>26998</v>
      </c>
      <c r="S43" s="385">
        <v>19519</v>
      </c>
      <c r="T43" s="348">
        <f>'Mielies-Maize'!J40</f>
        <v>23616</v>
      </c>
      <c r="U43" s="278">
        <f t="shared" ref="U43" si="9">AVERAGE(N43:S43)</f>
        <v>14423</v>
      </c>
    </row>
    <row r="44" spans="2:21" ht="15" customHeight="1" x14ac:dyDescent="0.3">
      <c r="B44" s="19">
        <v>26</v>
      </c>
      <c r="C44" s="285">
        <f t="shared" si="4"/>
        <v>45590</v>
      </c>
      <c r="D44" s="21"/>
      <c r="E44" s="21"/>
      <c r="F44" s="21"/>
      <c r="G44" s="21">
        <v>10000</v>
      </c>
      <c r="H44" s="21">
        <v>10868</v>
      </c>
      <c r="I44" s="21">
        <v>31192</v>
      </c>
      <c r="J44" s="21">
        <v>10588</v>
      </c>
      <c r="K44" s="21">
        <v>11544</v>
      </c>
      <c r="L44" s="21">
        <v>19559</v>
      </c>
      <c r="M44" s="21">
        <v>47113</v>
      </c>
      <c r="N44" s="21">
        <v>48703</v>
      </c>
      <c r="O44" s="21">
        <v>56474</v>
      </c>
      <c r="P44" s="21">
        <v>7309</v>
      </c>
      <c r="Q44" s="21">
        <v>47756</v>
      </c>
      <c r="R44" s="21">
        <v>47651</v>
      </c>
      <c r="S44" s="385">
        <v>49780</v>
      </c>
      <c r="T44" s="348">
        <f>'Mielies-Maize'!J41</f>
        <v>26127</v>
      </c>
      <c r="U44" s="278">
        <f t="shared" ref="U44:U45" si="10">AVERAGE(N44:S44)</f>
        <v>42945.5</v>
      </c>
    </row>
    <row r="45" spans="2:21" ht="15" customHeight="1" x14ac:dyDescent="0.3">
      <c r="B45" s="19">
        <v>27</v>
      </c>
      <c r="C45" s="285">
        <f t="shared" si="4"/>
        <v>45597</v>
      </c>
      <c r="D45" s="21"/>
      <c r="E45" s="21"/>
      <c r="F45" s="21"/>
      <c r="G45" s="21">
        <v>7000</v>
      </c>
      <c r="H45" s="21">
        <v>7436</v>
      </c>
      <c r="I45" s="21">
        <v>7897</v>
      </c>
      <c r="J45" s="21">
        <v>25795</v>
      </c>
      <c r="K45" s="21">
        <v>19670</v>
      </c>
      <c r="L45" s="21">
        <v>5045</v>
      </c>
      <c r="M45" s="21">
        <v>3951</v>
      </c>
      <c r="N45" s="21">
        <v>3132</v>
      </c>
      <c r="O45" s="21">
        <v>2233</v>
      </c>
      <c r="P45" s="21">
        <v>55380</v>
      </c>
      <c r="Q45" s="21">
        <v>8252</v>
      </c>
      <c r="R45" s="21">
        <v>17368</v>
      </c>
      <c r="S45" s="385">
        <v>13420</v>
      </c>
      <c r="T45" s="348">
        <f>'Mielies-Maize'!J42</f>
        <v>23509</v>
      </c>
      <c r="U45" s="278">
        <f t="shared" si="10"/>
        <v>16630.833333333332</v>
      </c>
    </row>
    <row r="46" spans="2:21" ht="15" customHeight="1" x14ac:dyDescent="0.3">
      <c r="B46" s="19">
        <v>28</v>
      </c>
      <c r="C46" s="285">
        <f t="shared" si="4"/>
        <v>45604</v>
      </c>
      <c r="D46" s="21"/>
      <c r="E46" s="21"/>
      <c r="F46" s="21"/>
      <c r="G46" s="21">
        <v>17000</v>
      </c>
      <c r="H46" s="21">
        <v>9920</v>
      </c>
      <c r="I46" s="21">
        <v>7349</v>
      </c>
      <c r="J46" s="21">
        <v>5900</v>
      </c>
      <c r="K46" s="21">
        <v>8805</v>
      </c>
      <c r="L46" s="21">
        <v>3932</v>
      </c>
      <c r="M46" s="21">
        <v>5639</v>
      </c>
      <c r="N46" s="21">
        <v>6314</v>
      </c>
      <c r="O46" s="21">
        <v>4487</v>
      </c>
      <c r="P46" s="21">
        <v>4380</v>
      </c>
      <c r="Q46" s="21">
        <v>12553</v>
      </c>
      <c r="R46" s="21">
        <v>13482</v>
      </c>
      <c r="S46" s="385">
        <v>13023</v>
      </c>
      <c r="T46" s="348">
        <f>'Mielies-Maize'!J43</f>
        <v>18236</v>
      </c>
      <c r="U46" s="278">
        <f t="shared" ref="U46" si="11">AVERAGE(N46:S46)</f>
        <v>9039.8333333333339</v>
      </c>
    </row>
    <row r="47" spans="2:21" ht="14.25" customHeight="1" x14ac:dyDescent="0.3">
      <c r="B47" s="19">
        <v>29</v>
      </c>
      <c r="C47" s="285">
        <f t="shared" si="4"/>
        <v>45611</v>
      </c>
      <c r="D47" s="21"/>
      <c r="E47" s="21"/>
      <c r="F47" s="21"/>
      <c r="G47" s="21">
        <v>10000</v>
      </c>
      <c r="H47" s="21">
        <v>9205</v>
      </c>
      <c r="I47" s="21">
        <v>6182</v>
      </c>
      <c r="J47" s="21">
        <v>5353</v>
      </c>
      <c r="K47" s="21">
        <v>9037</v>
      </c>
      <c r="L47" s="21">
        <v>5677</v>
      </c>
      <c r="M47" s="21">
        <v>4121</v>
      </c>
      <c r="N47" s="21">
        <v>5186</v>
      </c>
      <c r="O47" s="21">
        <v>2835</v>
      </c>
      <c r="P47" s="21">
        <v>3323</v>
      </c>
      <c r="Q47" s="21">
        <v>8965</v>
      </c>
      <c r="R47" s="21">
        <v>15331</v>
      </c>
      <c r="S47" s="385">
        <v>14387</v>
      </c>
      <c r="T47" s="348">
        <f>'Mielies-Maize'!J44</f>
        <v>15720</v>
      </c>
      <c r="U47" s="278">
        <f t="shared" ref="U47" si="12">AVERAGE(N47:S47)</f>
        <v>8337.8333333333339</v>
      </c>
    </row>
    <row r="48" spans="2:21" ht="15" customHeight="1" x14ac:dyDescent="0.3">
      <c r="B48" s="19">
        <v>30</v>
      </c>
      <c r="C48" s="285">
        <f t="shared" si="4"/>
        <v>45618</v>
      </c>
      <c r="D48" s="21"/>
      <c r="E48" s="21"/>
      <c r="F48" s="21"/>
      <c r="G48" s="21">
        <v>6000</v>
      </c>
      <c r="H48" s="21">
        <v>9870</v>
      </c>
      <c r="I48" s="21">
        <v>8877</v>
      </c>
      <c r="J48" s="21">
        <v>6223</v>
      </c>
      <c r="K48" s="21">
        <v>5830</v>
      </c>
      <c r="L48" s="21">
        <v>31000</v>
      </c>
      <c r="M48" s="21">
        <v>52278</v>
      </c>
      <c r="N48" s="21">
        <v>8660</v>
      </c>
      <c r="O48" s="21">
        <v>1962</v>
      </c>
      <c r="P48" s="21">
        <v>2240</v>
      </c>
      <c r="Q48" s="21">
        <v>53458</v>
      </c>
      <c r="R48" s="21">
        <v>32008</v>
      </c>
      <c r="S48" s="385">
        <v>44364</v>
      </c>
      <c r="T48" s="348"/>
      <c r="U48" s="278"/>
    </row>
    <row r="49" spans="2:21" ht="15" customHeight="1" x14ac:dyDescent="0.3">
      <c r="B49" s="19">
        <v>31</v>
      </c>
      <c r="C49" s="285">
        <f t="shared" si="4"/>
        <v>45625</v>
      </c>
      <c r="D49" s="21"/>
      <c r="E49" s="21"/>
      <c r="F49" s="21"/>
      <c r="G49" s="21">
        <v>5000</v>
      </c>
      <c r="H49" s="21">
        <v>8679</v>
      </c>
      <c r="I49" s="21">
        <v>16965</v>
      </c>
      <c r="J49" s="21">
        <v>20496</v>
      </c>
      <c r="K49" s="21">
        <v>19312</v>
      </c>
      <c r="L49" s="21">
        <v>5688</v>
      </c>
      <c r="M49" s="21">
        <v>3874</v>
      </c>
      <c r="N49" s="21">
        <v>34676</v>
      </c>
      <c r="O49" s="21">
        <v>28629</v>
      </c>
      <c r="P49" s="21">
        <v>41130</v>
      </c>
      <c r="Q49" s="21">
        <v>2130</v>
      </c>
      <c r="R49" s="21">
        <v>6274</v>
      </c>
      <c r="S49" s="385">
        <v>18905</v>
      </c>
      <c r="T49" s="348"/>
      <c r="U49" s="278"/>
    </row>
    <row r="50" spans="2:21" ht="15" customHeight="1" x14ac:dyDescent="0.3">
      <c r="B50" s="19">
        <v>32</v>
      </c>
      <c r="C50" s="285">
        <f t="shared" si="4"/>
        <v>45632</v>
      </c>
      <c r="D50" s="21"/>
      <c r="E50" s="21"/>
      <c r="F50" s="21"/>
      <c r="G50" s="21">
        <v>21000</v>
      </c>
      <c r="H50" s="21">
        <v>4596</v>
      </c>
      <c r="I50" s="21">
        <v>8626</v>
      </c>
      <c r="J50" s="21">
        <v>6887</v>
      </c>
      <c r="K50" s="21">
        <v>6538</v>
      </c>
      <c r="L50" s="21">
        <v>0</v>
      </c>
      <c r="M50" s="21">
        <v>4339</v>
      </c>
      <c r="N50" s="21">
        <v>5097</v>
      </c>
      <c r="O50" s="21">
        <v>1811</v>
      </c>
      <c r="P50" s="21">
        <v>3754</v>
      </c>
      <c r="Q50" s="21">
        <v>10338</v>
      </c>
      <c r="R50" s="21">
        <v>8093</v>
      </c>
      <c r="S50" s="385">
        <v>15594</v>
      </c>
      <c r="T50" s="348"/>
      <c r="U50" s="278"/>
    </row>
    <row r="51" spans="2:21" ht="15" customHeight="1" x14ac:dyDescent="0.3">
      <c r="B51" s="19">
        <v>33</v>
      </c>
      <c r="C51" s="285">
        <f t="shared" si="4"/>
        <v>45639</v>
      </c>
      <c r="D51" s="49"/>
      <c r="E51" s="21"/>
      <c r="F51" s="21"/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5186</v>
      </c>
      <c r="O51" s="21">
        <v>1750</v>
      </c>
      <c r="P51" s="21">
        <v>4481</v>
      </c>
      <c r="Q51" s="21">
        <v>8648</v>
      </c>
      <c r="R51" s="21">
        <v>7226</v>
      </c>
      <c r="S51" s="385">
        <v>19670</v>
      </c>
      <c r="T51" s="348"/>
      <c r="U51" s="278"/>
    </row>
    <row r="52" spans="2:21" ht="15" customHeight="1" x14ac:dyDescent="0.3">
      <c r="B52" s="19">
        <v>34</v>
      </c>
      <c r="C52" s="285">
        <f t="shared" si="4"/>
        <v>45646</v>
      </c>
      <c r="D52" s="49"/>
      <c r="E52" s="21"/>
      <c r="F52" s="21"/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8885</v>
      </c>
      <c r="O52" s="21">
        <v>3748</v>
      </c>
      <c r="P52" s="21">
        <v>4090</v>
      </c>
      <c r="Q52" s="21">
        <v>4847</v>
      </c>
      <c r="R52" s="21">
        <v>5291</v>
      </c>
      <c r="S52" s="385">
        <v>12340</v>
      </c>
      <c r="T52" s="348"/>
      <c r="U52" s="278"/>
    </row>
    <row r="53" spans="2:21" ht="15" customHeight="1" x14ac:dyDescent="0.3">
      <c r="B53" s="19">
        <v>35</v>
      </c>
      <c r="C53" s="285">
        <f t="shared" si="4"/>
        <v>45653</v>
      </c>
      <c r="D53" s="49"/>
      <c r="E53" s="21"/>
      <c r="F53" s="21"/>
      <c r="G53" s="21">
        <v>6000</v>
      </c>
      <c r="H53" s="21">
        <v>32560</v>
      </c>
      <c r="I53" s="21">
        <v>22245</v>
      </c>
      <c r="J53" s="21">
        <v>29426</v>
      </c>
      <c r="K53" s="21">
        <v>25182</v>
      </c>
      <c r="L53" s="21">
        <v>22399</v>
      </c>
      <c r="M53" s="21">
        <v>35081</v>
      </c>
      <c r="N53" s="21">
        <v>11717</v>
      </c>
      <c r="O53" s="21">
        <v>15841</v>
      </c>
      <c r="P53" s="21">
        <v>38492</v>
      </c>
      <c r="Q53" s="21">
        <v>42167</v>
      </c>
      <c r="R53" s="21">
        <v>13193</v>
      </c>
      <c r="S53" s="385">
        <v>20236</v>
      </c>
      <c r="T53" s="348"/>
      <c r="U53" s="278"/>
    </row>
    <row r="54" spans="2:21" ht="15" customHeight="1" x14ac:dyDescent="0.3">
      <c r="B54" s="19">
        <v>36</v>
      </c>
      <c r="C54" s="285">
        <f t="shared" si="4"/>
        <v>45660</v>
      </c>
      <c r="D54" s="49"/>
      <c r="E54" s="21"/>
      <c r="F54" s="21"/>
      <c r="G54" s="21">
        <v>7000</v>
      </c>
      <c r="H54" s="21">
        <v>1668</v>
      </c>
      <c r="I54" s="21">
        <v>4517</v>
      </c>
      <c r="J54" s="21">
        <v>1550</v>
      </c>
      <c r="K54" s="21">
        <v>1352</v>
      </c>
      <c r="L54" s="21">
        <v>1653</v>
      </c>
      <c r="M54" s="21">
        <v>1742</v>
      </c>
      <c r="N54" s="21">
        <v>329</v>
      </c>
      <c r="O54" s="21">
        <v>306</v>
      </c>
      <c r="P54" s="21">
        <v>306</v>
      </c>
      <c r="Q54" s="21">
        <v>4169</v>
      </c>
      <c r="R54" s="21">
        <v>2999</v>
      </c>
      <c r="S54" s="385">
        <v>7725</v>
      </c>
      <c r="T54" s="348"/>
      <c r="U54" s="278"/>
    </row>
    <row r="55" spans="2:21" ht="15" customHeight="1" x14ac:dyDescent="0.3">
      <c r="B55" s="19">
        <v>37</v>
      </c>
      <c r="C55" s="285">
        <f t="shared" si="4"/>
        <v>45667</v>
      </c>
      <c r="D55" s="49"/>
      <c r="E55" s="21"/>
      <c r="F55" s="21"/>
      <c r="G55" s="21">
        <v>6000</v>
      </c>
      <c r="H55" s="21">
        <v>4009</v>
      </c>
      <c r="I55" s="21">
        <v>3887</v>
      </c>
      <c r="J55" s="21">
        <v>4829</v>
      </c>
      <c r="K55" s="21">
        <v>3195</v>
      </c>
      <c r="L55" s="21">
        <v>6497</v>
      </c>
      <c r="M55" s="21">
        <v>2256</v>
      </c>
      <c r="N55" s="21">
        <v>2710</v>
      </c>
      <c r="O55" s="21">
        <v>3699</v>
      </c>
      <c r="P55" s="21">
        <v>1791</v>
      </c>
      <c r="Q55" s="21">
        <v>5640</v>
      </c>
      <c r="R55" s="21">
        <v>8355</v>
      </c>
      <c r="S55" s="385">
        <v>13856</v>
      </c>
      <c r="T55" s="348"/>
      <c r="U55" s="278"/>
    </row>
    <row r="56" spans="2:21" ht="15" customHeight="1" x14ac:dyDescent="0.3">
      <c r="B56" s="19">
        <v>38</v>
      </c>
      <c r="C56" s="285">
        <f t="shared" si="4"/>
        <v>45674</v>
      </c>
      <c r="D56" s="21"/>
      <c r="E56" s="21"/>
      <c r="F56" s="21"/>
      <c r="G56" s="21">
        <v>10000</v>
      </c>
      <c r="H56" s="21">
        <v>3727</v>
      </c>
      <c r="I56" s="21">
        <v>6891</v>
      </c>
      <c r="J56" s="21">
        <v>7986</v>
      </c>
      <c r="K56" s="21">
        <v>3619</v>
      </c>
      <c r="L56" s="21">
        <v>11270</v>
      </c>
      <c r="M56" s="21">
        <v>2523</v>
      </c>
      <c r="N56" s="21">
        <v>6404</v>
      </c>
      <c r="O56" s="21">
        <v>5274</v>
      </c>
      <c r="P56" s="21">
        <v>4215</v>
      </c>
      <c r="Q56" s="21">
        <v>6741</v>
      </c>
      <c r="R56" s="21">
        <v>11930</v>
      </c>
      <c r="S56" s="385">
        <v>13437</v>
      </c>
      <c r="T56" s="348"/>
      <c r="U56" s="278"/>
    </row>
    <row r="57" spans="2:21" ht="15" customHeight="1" x14ac:dyDescent="0.3">
      <c r="B57" s="19">
        <v>39</v>
      </c>
      <c r="C57" s="285">
        <f t="shared" si="4"/>
        <v>45681</v>
      </c>
      <c r="D57" s="21"/>
      <c r="E57" s="21"/>
      <c r="F57" s="21"/>
      <c r="G57" s="21">
        <v>6000</v>
      </c>
      <c r="H57" s="21">
        <v>3341</v>
      </c>
      <c r="I57" s="21">
        <v>17148</v>
      </c>
      <c r="J57" s="21">
        <v>8787</v>
      </c>
      <c r="K57" s="21">
        <v>6187</v>
      </c>
      <c r="L57" s="21">
        <v>32119</v>
      </c>
      <c r="M57" s="21">
        <v>26585</v>
      </c>
      <c r="N57" s="21">
        <v>35728</v>
      </c>
      <c r="O57" s="21">
        <v>5176</v>
      </c>
      <c r="P57" s="21">
        <v>6661</v>
      </c>
      <c r="Q57" s="21">
        <v>46417</v>
      </c>
      <c r="R57" s="21">
        <v>37580</v>
      </c>
      <c r="S57" s="385">
        <v>36083</v>
      </c>
      <c r="T57" s="348"/>
      <c r="U57" s="278"/>
    </row>
    <row r="58" spans="2:21" ht="15" customHeight="1" x14ac:dyDescent="0.3">
      <c r="B58" s="19">
        <v>40</v>
      </c>
      <c r="C58" s="285">
        <f t="shared" si="4"/>
        <v>45688</v>
      </c>
      <c r="D58" s="21"/>
      <c r="E58" s="21"/>
      <c r="F58" s="21"/>
      <c r="G58" s="21">
        <v>4000</v>
      </c>
      <c r="H58" s="21">
        <v>6501</v>
      </c>
      <c r="I58" s="21">
        <v>21579</v>
      </c>
      <c r="J58" s="21">
        <v>21557</v>
      </c>
      <c r="K58" s="21">
        <v>32619</v>
      </c>
      <c r="L58" s="21">
        <v>4929</v>
      </c>
      <c r="M58" s="21">
        <v>1418</v>
      </c>
      <c r="N58" s="21">
        <v>2804</v>
      </c>
      <c r="O58" s="21">
        <v>42759</v>
      </c>
      <c r="P58" s="21">
        <v>38393</v>
      </c>
      <c r="Q58" s="21">
        <v>8378</v>
      </c>
      <c r="R58" s="21">
        <v>21704</v>
      </c>
      <c r="S58" s="385">
        <v>26222</v>
      </c>
      <c r="T58" s="348"/>
      <c r="U58" s="278"/>
    </row>
    <row r="59" spans="2:21" ht="15" customHeight="1" x14ac:dyDescent="0.3">
      <c r="B59" s="19">
        <v>41</v>
      </c>
      <c r="C59" s="285">
        <f t="shared" si="4"/>
        <v>45695</v>
      </c>
      <c r="D59" s="21"/>
      <c r="E59" s="21"/>
      <c r="F59" s="21"/>
      <c r="G59" s="21">
        <v>3000</v>
      </c>
      <c r="H59" s="21">
        <v>10359</v>
      </c>
      <c r="I59" s="21">
        <v>14254</v>
      </c>
      <c r="J59" s="21">
        <v>13574</v>
      </c>
      <c r="K59" s="21">
        <v>13978</v>
      </c>
      <c r="L59" s="21">
        <v>9061</v>
      </c>
      <c r="M59" s="21">
        <v>6038</v>
      </c>
      <c r="N59" s="21">
        <v>7564</v>
      </c>
      <c r="O59" s="21">
        <v>8985</v>
      </c>
      <c r="P59" s="21">
        <v>3239</v>
      </c>
      <c r="Q59" s="21">
        <v>20129</v>
      </c>
      <c r="R59" s="21">
        <v>21661</v>
      </c>
      <c r="S59" s="385">
        <v>28913</v>
      </c>
      <c r="T59" s="348"/>
      <c r="U59" s="278"/>
    </row>
    <row r="60" spans="2:21" ht="15" customHeight="1" x14ac:dyDescent="0.3">
      <c r="B60" s="19">
        <v>42</v>
      </c>
      <c r="C60" s="285">
        <f t="shared" si="4"/>
        <v>45702</v>
      </c>
      <c r="D60" s="21"/>
      <c r="E60" s="21"/>
      <c r="F60" s="21"/>
      <c r="G60" s="21">
        <v>21000</v>
      </c>
      <c r="H60" s="21">
        <v>13742</v>
      </c>
      <c r="I60" s="21">
        <v>16670</v>
      </c>
      <c r="J60" s="21">
        <v>23605</v>
      </c>
      <c r="K60" s="21">
        <v>12098</v>
      </c>
      <c r="L60" s="21">
        <v>10858</v>
      </c>
      <c r="M60" s="21">
        <v>6287</v>
      </c>
      <c r="N60" s="21">
        <v>5453</v>
      </c>
      <c r="O60" s="21">
        <v>6787</v>
      </c>
      <c r="P60" s="21">
        <v>5682</v>
      </c>
      <c r="Q60" s="21">
        <v>26443</v>
      </c>
      <c r="R60" s="21">
        <v>13402</v>
      </c>
      <c r="S60" s="385">
        <v>30649</v>
      </c>
      <c r="T60" s="348"/>
      <c r="U60" s="278"/>
    </row>
    <row r="61" spans="2:21" ht="15" customHeight="1" x14ac:dyDescent="0.3">
      <c r="B61" s="19">
        <v>43</v>
      </c>
      <c r="C61" s="285">
        <f t="shared" si="4"/>
        <v>45709</v>
      </c>
      <c r="D61" s="21"/>
      <c r="E61" s="21"/>
      <c r="F61" s="21"/>
      <c r="G61" s="21">
        <v>14000</v>
      </c>
      <c r="H61" s="21">
        <v>27459</v>
      </c>
      <c r="I61" s="21">
        <v>23609</v>
      </c>
      <c r="J61" s="21">
        <v>23487</v>
      </c>
      <c r="K61" s="21">
        <v>12069</v>
      </c>
      <c r="L61" s="21">
        <v>33195</v>
      </c>
      <c r="M61" s="21">
        <v>39174</v>
      </c>
      <c r="N61" s="21">
        <v>30935</v>
      </c>
      <c r="O61" s="21">
        <v>15342</v>
      </c>
      <c r="P61" s="21">
        <v>10151</v>
      </c>
      <c r="Q61" s="21">
        <v>68582</v>
      </c>
      <c r="R61" s="21">
        <v>36640</v>
      </c>
      <c r="S61" s="385">
        <v>46085</v>
      </c>
      <c r="T61" s="348"/>
      <c r="U61" s="278"/>
    </row>
    <row r="62" spans="2:21" ht="15" customHeight="1" x14ac:dyDescent="0.3">
      <c r="B62" s="19">
        <v>44</v>
      </c>
      <c r="C62" s="285">
        <f t="shared" si="4"/>
        <v>45716</v>
      </c>
      <c r="D62" s="21"/>
      <c r="E62" s="21"/>
      <c r="F62" s="21"/>
      <c r="G62" s="21">
        <v>9000</v>
      </c>
      <c r="H62" s="21">
        <v>26796</v>
      </c>
      <c r="I62" s="21">
        <v>24811</v>
      </c>
      <c r="J62" s="21">
        <v>47446</v>
      </c>
      <c r="K62" s="21">
        <v>40215</v>
      </c>
      <c r="L62" s="21">
        <v>4855</v>
      </c>
      <c r="M62" s="21">
        <v>1051</v>
      </c>
      <c r="N62" s="21">
        <v>1372</v>
      </c>
      <c r="O62" s="21">
        <v>42049</v>
      </c>
      <c r="P62" s="21">
        <v>41746</v>
      </c>
      <c r="Q62" s="21">
        <v>8745</v>
      </c>
      <c r="R62" s="21">
        <v>18690</v>
      </c>
      <c r="S62" s="385">
        <v>26867</v>
      </c>
      <c r="T62" s="348"/>
      <c r="U62" s="278"/>
    </row>
    <row r="63" spans="2:21" ht="15" customHeight="1" x14ac:dyDescent="0.3">
      <c r="B63" s="19">
        <v>45</v>
      </c>
      <c r="C63" s="285">
        <f t="shared" si="4"/>
        <v>45723</v>
      </c>
      <c r="D63" s="21"/>
      <c r="E63" s="21"/>
      <c r="F63" s="21"/>
      <c r="G63" s="21">
        <v>19000</v>
      </c>
      <c r="H63" s="21">
        <v>36840</v>
      </c>
      <c r="I63" s="21">
        <v>9892</v>
      </c>
      <c r="J63" s="21">
        <v>20915</v>
      </c>
      <c r="K63" s="21">
        <v>12600</v>
      </c>
      <c r="L63" s="21">
        <v>10424</v>
      </c>
      <c r="M63" s="21">
        <v>7988</v>
      </c>
      <c r="N63" s="21">
        <v>6218</v>
      </c>
      <c r="O63" s="21">
        <v>5765</v>
      </c>
      <c r="P63" s="21">
        <v>7876</v>
      </c>
      <c r="Q63" s="21">
        <v>18346</v>
      </c>
      <c r="R63" s="21">
        <v>22481</v>
      </c>
      <c r="S63" s="385">
        <v>28795</v>
      </c>
      <c r="T63" s="348"/>
      <c r="U63" s="278"/>
    </row>
    <row r="64" spans="2:21" ht="15" customHeight="1" x14ac:dyDescent="0.3">
      <c r="B64" s="19">
        <v>46</v>
      </c>
      <c r="C64" s="285">
        <f t="shared" si="4"/>
        <v>45730</v>
      </c>
      <c r="D64" s="21"/>
      <c r="E64" s="21"/>
      <c r="F64" s="21"/>
      <c r="G64" s="21">
        <v>33000</v>
      </c>
      <c r="H64" s="21">
        <v>35391</v>
      </c>
      <c r="I64" s="21">
        <v>11779</v>
      </c>
      <c r="J64" s="21">
        <v>29975</v>
      </c>
      <c r="K64" s="21">
        <v>21498</v>
      </c>
      <c r="L64" s="21">
        <v>17466</v>
      </c>
      <c r="M64" s="21">
        <v>9412</v>
      </c>
      <c r="N64" s="21">
        <v>4977</v>
      </c>
      <c r="O64" s="21">
        <v>7010</v>
      </c>
      <c r="P64" s="21">
        <v>16682</v>
      </c>
      <c r="Q64" s="21">
        <v>14757</v>
      </c>
      <c r="R64" s="21">
        <v>31801</v>
      </c>
      <c r="S64" s="385">
        <v>39164</v>
      </c>
      <c r="T64" s="348"/>
      <c r="U64" s="278"/>
    </row>
    <row r="65" spans="2:21" ht="15" customHeight="1" x14ac:dyDescent="0.3">
      <c r="B65" s="19">
        <v>47</v>
      </c>
      <c r="C65" s="285">
        <f t="shared" si="4"/>
        <v>45737</v>
      </c>
      <c r="D65" s="21"/>
      <c r="E65" s="21"/>
      <c r="F65" s="21"/>
      <c r="G65" s="21">
        <v>24000</v>
      </c>
      <c r="H65" s="21">
        <v>56654</v>
      </c>
      <c r="I65" s="21">
        <v>23253</v>
      </c>
      <c r="J65" s="21">
        <v>28053</v>
      </c>
      <c r="K65" s="21">
        <v>18258</v>
      </c>
      <c r="L65" s="21">
        <v>15982</v>
      </c>
      <c r="M65" s="21">
        <v>4102</v>
      </c>
      <c r="N65" s="21">
        <v>7521</v>
      </c>
      <c r="O65" s="21">
        <v>8268</v>
      </c>
      <c r="P65" s="21">
        <v>18448</v>
      </c>
      <c r="Q65" s="21">
        <v>74870</v>
      </c>
      <c r="R65" s="21">
        <v>35220</v>
      </c>
      <c r="S65" s="385">
        <v>58161</v>
      </c>
      <c r="T65" s="348"/>
      <c r="U65" s="278"/>
    </row>
    <row r="66" spans="2:21" ht="15" customHeight="1" x14ac:dyDescent="0.3">
      <c r="B66" s="19">
        <v>48</v>
      </c>
      <c r="C66" s="285">
        <f t="shared" si="4"/>
        <v>45744</v>
      </c>
      <c r="D66" s="21"/>
      <c r="E66" s="21"/>
      <c r="F66" s="21"/>
      <c r="G66" s="21">
        <v>32000</v>
      </c>
      <c r="H66" s="21">
        <v>30445</v>
      </c>
      <c r="I66" s="21">
        <v>50319</v>
      </c>
      <c r="J66" s="21">
        <v>49480</v>
      </c>
      <c r="K66" s="21">
        <v>68852</v>
      </c>
      <c r="L66" s="21">
        <v>54677</v>
      </c>
      <c r="M66" s="21">
        <v>30391</v>
      </c>
      <c r="N66" s="21">
        <v>44314</v>
      </c>
      <c r="O66" s="21">
        <v>61221</v>
      </c>
      <c r="P66" s="21">
        <v>66459</v>
      </c>
      <c r="Q66" s="21">
        <v>5735</v>
      </c>
      <c r="R66" s="21">
        <v>85657</v>
      </c>
      <c r="S66" s="385">
        <v>74645</v>
      </c>
      <c r="T66" s="348"/>
      <c r="U66" s="278"/>
    </row>
    <row r="67" spans="2:21" ht="15" customHeight="1" x14ac:dyDescent="0.3">
      <c r="B67" s="19">
        <v>49</v>
      </c>
      <c r="C67" s="285">
        <f t="shared" si="4"/>
        <v>45751</v>
      </c>
      <c r="D67" s="21"/>
      <c r="E67" s="21"/>
      <c r="F67" s="21"/>
      <c r="G67" s="21">
        <v>21000</v>
      </c>
      <c r="H67" s="21">
        <v>26404</v>
      </c>
      <c r="I67" s="21">
        <v>24511</v>
      </c>
      <c r="J67" s="21">
        <v>19256</v>
      </c>
      <c r="K67" s="21">
        <v>13097</v>
      </c>
      <c r="L67" s="21">
        <v>39179</v>
      </c>
      <c r="M67" s="21">
        <v>4779</v>
      </c>
      <c r="N67" s="21">
        <v>20052</v>
      </c>
      <c r="O67" s="21">
        <v>5636</v>
      </c>
      <c r="P67" s="21">
        <v>3700</v>
      </c>
      <c r="Q67" s="21">
        <v>31362</v>
      </c>
      <c r="R67" s="21">
        <v>41051</v>
      </c>
      <c r="S67" s="385">
        <v>59393</v>
      </c>
      <c r="T67" s="348"/>
      <c r="U67" s="278"/>
    </row>
    <row r="68" spans="2:21" ht="15" customHeight="1" x14ac:dyDescent="0.3">
      <c r="B68" s="19">
        <v>50</v>
      </c>
      <c r="C68" s="285">
        <f t="shared" si="4"/>
        <v>45758</v>
      </c>
      <c r="D68" s="21"/>
      <c r="E68" s="21"/>
      <c r="F68" s="21"/>
      <c r="G68" s="21">
        <v>53000</v>
      </c>
      <c r="H68" s="21">
        <v>57311</v>
      </c>
      <c r="I68" s="21">
        <v>36503</v>
      </c>
      <c r="J68" s="21">
        <v>25982</v>
      </c>
      <c r="K68" s="21">
        <v>47363</v>
      </c>
      <c r="L68" s="21">
        <v>24428</v>
      </c>
      <c r="M68" s="21">
        <v>10763</v>
      </c>
      <c r="N68" s="21">
        <v>18417</v>
      </c>
      <c r="O68" s="21">
        <v>18102</v>
      </c>
      <c r="P68" s="21">
        <v>27872</v>
      </c>
      <c r="Q68" s="21">
        <v>15072</v>
      </c>
      <c r="R68" s="21">
        <v>50927</v>
      </c>
      <c r="S68" s="385">
        <v>57683</v>
      </c>
      <c r="T68" s="348"/>
      <c r="U68" s="278"/>
    </row>
    <row r="69" spans="2:21" ht="15" customHeight="1" x14ac:dyDescent="0.3">
      <c r="B69" s="19">
        <v>51</v>
      </c>
      <c r="C69" s="285">
        <f t="shared" si="4"/>
        <v>45765</v>
      </c>
      <c r="D69" s="21"/>
      <c r="E69" s="21"/>
      <c r="F69" s="21"/>
      <c r="G69" s="21">
        <v>83000</v>
      </c>
      <c r="H69" s="21">
        <v>121210</v>
      </c>
      <c r="I69" s="21">
        <v>32842</v>
      </c>
      <c r="J69" s="21">
        <v>51132</v>
      </c>
      <c r="K69" s="21">
        <v>65527</v>
      </c>
      <c r="L69" s="21">
        <v>36667</v>
      </c>
      <c r="M69" s="21">
        <v>14403</v>
      </c>
      <c r="N69" s="21">
        <v>23121</v>
      </c>
      <c r="O69" s="21">
        <v>14576</v>
      </c>
      <c r="P69" s="21">
        <v>51943</v>
      </c>
      <c r="Q69" s="21">
        <v>16527</v>
      </c>
      <c r="R69" s="21">
        <v>89194</v>
      </c>
      <c r="S69" s="385">
        <v>93632</v>
      </c>
      <c r="T69" s="348"/>
      <c r="U69" s="278"/>
    </row>
    <row r="70" spans="2:21" ht="15" customHeight="1" x14ac:dyDescent="0.3">
      <c r="B70" s="19">
        <v>52</v>
      </c>
      <c r="C70" s="285">
        <f t="shared" si="4"/>
        <v>45772</v>
      </c>
      <c r="D70" s="21"/>
      <c r="E70" s="21"/>
      <c r="F70" s="21"/>
      <c r="G70" s="21">
        <v>60000</v>
      </c>
      <c r="H70" s="21">
        <v>74145</v>
      </c>
      <c r="I70" s="21">
        <v>131750</v>
      </c>
      <c r="J70" s="21">
        <v>57159</v>
      </c>
      <c r="K70" s="21">
        <v>66227</v>
      </c>
      <c r="L70" s="21">
        <v>61905</v>
      </c>
      <c r="M70" s="21">
        <v>12156</v>
      </c>
      <c r="N70" s="21">
        <v>55053</v>
      </c>
      <c r="O70" s="21">
        <v>95913</v>
      </c>
      <c r="P70" s="21">
        <v>97838</v>
      </c>
      <c r="Q70" s="21">
        <v>87446</v>
      </c>
      <c r="R70" s="21">
        <v>145875</v>
      </c>
      <c r="S70" s="385">
        <v>291006</v>
      </c>
      <c r="T70" s="348"/>
      <c r="U70" s="278"/>
    </row>
    <row r="71" spans="2:21" ht="14.25" customHeight="1" x14ac:dyDescent="0.3">
      <c r="B71" s="19">
        <v>53</v>
      </c>
      <c r="C71" s="285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>
        <v>0</v>
      </c>
      <c r="O71" s="21">
        <v>0</v>
      </c>
      <c r="P71" s="21">
        <v>229453</v>
      </c>
      <c r="Q71" s="21"/>
      <c r="R71" s="21"/>
      <c r="S71" s="385"/>
      <c r="T71" s="348"/>
      <c r="U71" s="281"/>
    </row>
    <row r="72" spans="2:21" ht="14.25" customHeight="1" x14ac:dyDescent="0.3">
      <c r="B72" s="19">
        <v>54</v>
      </c>
      <c r="C72" s="126"/>
      <c r="D72" s="28"/>
      <c r="E72" s="28"/>
      <c r="F72" s="28"/>
      <c r="G72" s="21"/>
      <c r="H72" s="21"/>
      <c r="I72" s="21"/>
      <c r="J72" s="21"/>
      <c r="K72" s="21"/>
      <c r="L72" s="21"/>
      <c r="M72" s="21"/>
      <c r="N72" s="21">
        <v>0</v>
      </c>
      <c r="O72" s="21">
        <v>0</v>
      </c>
      <c r="P72" s="21"/>
      <c r="Q72" s="21"/>
      <c r="R72" s="21"/>
      <c r="S72" s="382"/>
      <c r="T72" s="349"/>
      <c r="U72" s="281"/>
    </row>
    <row r="73" spans="2:21" ht="14.4" x14ac:dyDescent="0.3">
      <c r="B73" s="137" t="s">
        <v>69</v>
      </c>
      <c r="C73" s="138"/>
      <c r="D73" s="66" t="s">
        <v>83</v>
      </c>
      <c r="E73" s="66">
        <v>5275000</v>
      </c>
      <c r="F73" s="66">
        <v>4985000</v>
      </c>
      <c r="G73" s="66">
        <v>4308000</v>
      </c>
      <c r="H73" s="67">
        <v>5217000</v>
      </c>
      <c r="I73" s="150">
        <v>6203800</v>
      </c>
      <c r="J73" s="150">
        <v>6540000</v>
      </c>
      <c r="K73" s="96">
        <v>5220000</v>
      </c>
      <c r="L73" s="193">
        <v>4370000</v>
      </c>
      <c r="M73" s="96">
        <v>6904000</v>
      </c>
      <c r="N73" s="96">
        <v>6129650</v>
      </c>
      <c r="O73" s="96">
        <v>5730000</v>
      </c>
      <c r="P73" s="96">
        <v>6752500</v>
      </c>
      <c r="Q73" s="96">
        <v>7715000</v>
      </c>
      <c r="R73" s="299">
        <v>7620000</v>
      </c>
      <c r="S73" s="299">
        <v>7895260</v>
      </c>
      <c r="T73" s="299">
        <f>'Table-SAGIS deliver vs CEC est'!D8</f>
        <v>6716950</v>
      </c>
      <c r="U73" s="309">
        <f>AVERAGE(P73:T73)</f>
        <v>7339942</v>
      </c>
    </row>
    <row r="74" spans="2:21" ht="14.25" customHeight="1" x14ac:dyDescent="0.3">
      <c r="B74" s="178" t="s">
        <v>70</v>
      </c>
      <c r="C74" s="149"/>
      <c r="D74" s="85">
        <v>433883</v>
      </c>
      <c r="E74" s="87">
        <v>309666</v>
      </c>
      <c r="F74" s="87">
        <v>408213</v>
      </c>
      <c r="G74" s="87">
        <v>373764</v>
      </c>
      <c r="H74" s="87">
        <v>319431</v>
      </c>
      <c r="I74" s="87">
        <v>346869</v>
      </c>
      <c r="J74" s="87">
        <v>382404</v>
      </c>
      <c r="K74" s="97">
        <v>362420</v>
      </c>
      <c r="L74" s="198">
        <v>286664</v>
      </c>
      <c r="M74" s="97">
        <f>338900+13100</f>
        <v>352000</v>
      </c>
      <c r="N74" s="97">
        <v>350000</v>
      </c>
      <c r="O74" s="97">
        <v>354000</v>
      </c>
      <c r="P74" s="97">
        <v>401000</v>
      </c>
      <c r="Q74" s="97">
        <v>422000</v>
      </c>
      <c r="R74" s="300">
        <v>390000</v>
      </c>
      <c r="S74" s="300">
        <v>430000</v>
      </c>
      <c r="T74" s="300">
        <v>420000</v>
      </c>
      <c r="U74" s="309">
        <f>AVERAGE(P74:T74)</f>
        <v>412600</v>
      </c>
    </row>
    <row r="75" spans="2:21" ht="14.25" customHeight="1" x14ac:dyDescent="0.3">
      <c r="B75" s="179" t="s">
        <v>71</v>
      </c>
      <c r="C75" s="152"/>
      <c r="D75" s="88">
        <f t="shared" ref="D75:J75" si="13">D73-D74</f>
        <v>4786117</v>
      </c>
      <c r="E75" s="88">
        <f t="shared" si="13"/>
        <v>4965334</v>
      </c>
      <c r="F75" s="88">
        <f t="shared" si="13"/>
        <v>4576787</v>
      </c>
      <c r="G75" s="88">
        <f t="shared" si="13"/>
        <v>3934236</v>
      </c>
      <c r="H75" s="88">
        <f t="shared" si="13"/>
        <v>4897569</v>
      </c>
      <c r="I75" s="88">
        <f t="shared" si="13"/>
        <v>5856931</v>
      </c>
      <c r="J75" s="88">
        <f t="shared" si="13"/>
        <v>6157596</v>
      </c>
      <c r="K75" s="98">
        <f>K73-K74</f>
        <v>4857580</v>
      </c>
      <c r="L75" s="98">
        <f>L73-L74</f>
        <v>4083336</v>
      </c>
      <c r="M75" s="98">
        <f>M73-M74</f>
        <v>6552000</v>
      </c>
      <c r="N75" s="98">
        <v>5620000</v>
      </c>
      <c r="O75" s="98">
        <v>5380000</v>
      </c>
      <c r="P75" s="98">
        <f>P73-P74</f>
        <v>6351500</v>
      </c>
      <c r="Q75" s="98">
        <f t="shared" ref="Q75:S75" si="14">Q73-Q74</f>
        <v>7293000</v>
      </c>
      <c r="R75" s="301">
        <f t="shared" si="14"/>
        <v>7230000</v>
      </c>
      <c r="S75" s="301">
        <f t="shared" si="14"/>
        <v>7465260</v>
      </c>
      <c r="T75" s="301">
        <f>T73-T74</f>
        <v>6296950</v>
      </c>
      <c r="U75" s="309">
        <f>AVERAGE(P75:T75)</f>
        <v>6927342</v>
      </c>
    </row>
    <row r="76" spans="2:21" ht="12.6" thickBot="1" x14ac:dyDescent="0.3">
      <c r="B76" s="84"/>
      <c r="C76" s="47"/>
      <c r="D76" s="79"/>
      <c r="E76" s="79"/>
      <c r="F76" s="79"/>
      <c r="G76" s="79"/>
      <c r="H76" s="79"/>
      <c r="I76" s="79"/>
      <c r="J76" s="79"/>
      <c r="K76" s="163"/>
      <c r="L76" s="163"/>
      <c r="M76" s="163"/>
      <c r="N76" s="163"/>
      <c r="O76" s="163"/>
      <c r="P76" s="163"/>
      <c r="Q76" s="163"/>
      <c r="R76" s="302"/>
      <c r="S76" s="302"/>
      <c r="T76" s="86"/>
      <c r="U76" s="280"/>
    </row>
    <row r="77" spans="2:21" ht="18" thickBot="1" x14ac:dyDescent="0.4">
      <c r="B77" s="186" t="s">
        <v>72</v>
      </c>
      <c r="C77" s="224"/>
      <c r="D77" s="187" t="s">
        <v>41</v>
      </c>
      <c r="E77" s="220" t="s">
        <v>42</v>
      </c>
      <c r="F77" s="220" t="s">
        <v>82</v>
      </c>
      <c r="G77" s="220" t="s">
        <v>43</v>
      </c>
      <c r="H77" s="220" t="s">
        <v>44</v>
      </c>
      <c r="I77" s="220" t="s">
        <v>45</v>
      </c>
      <c r="J77" s="220" t="s">
        <v>46</v>
      </c>
      <c r="K77" s="220" t="s">
        <v>47</v>
      </c>
      <c r="L77" s="220" t="s">
        <v>48</v>
      </c>
      <c r="M77" s="220" t="s">
        <v>49</v>
      </c>
      <c r="N77" s="187" t="s">
        <v>50</v>
      </c>
      <c r="O77" s="187" t="s">
        <v>51</v>
      </c>
      <c r="P77" s="145" t="s">
        <v>52</v>
      </c>
      <c r="Q77" s="145" t="s">
        <v>53</v>
      </c>
      <c r="R77" s="303" t="str">
        <f>R3</f>
        <v>2022/23</v>
      </c>
      <c r="S77" s="303" t="str">
        <f>S3</f>
        <v>2023/24</v>
      </c>
      <c r="T77" s="211" t="s">
        <v>116</v>
      </c>
      <c r="U77" s="277" t="s">
        <v>56</v>
      </c>
    </row>
    <row r="78" spans="2:21" x14ac:dyDescent="0.2">
      <c r="B78" s="16" t="s">
        <v>73</v>
      </c>
      <c r="C78" s="225"/>
      <c r="D78" s="46">
        <f>D16</f>
        <v>340692</v>
      </c>
      <c r="E78" s="222">
        <f>E16</f>
        <v>236016</v>
      </c>
      <c r="F78" s="222">
        <f>F16</f>
        <v>91500</v>
      </c>
      <c r="G78" s="222">
        <f>G16</f>
        <v>182000</v>
      </c>
      <c r="H78" s="222">
        <f>H16</f>
        <v>243045</v>
      </c>
      <c r="I78" s="354">
        <v>526969</v>
      </c>
      <c r="J78" s="355">
        <f>J16</f>
        <v>173661</v>
      </c>
      <c r="K78" s="355">
        <f>K16</f>
        <v>367120</v>
      </c>
      <c r="L78" s="355">
        <f t="shared" ref="L78:P78" si="15">L18</f>
        <v>449955</v>
      </c>
      <c r="M78" s="355">
        <f t="shared" si="15"/>
        <v>300642</v>
      </c>
      <c r="N78" s="355">
        <f t="shared" si="15"/>
        <v>122548</v>
      </c>
      <c r="O78" s="355">
        <f t="shared" si="15"/>
        <v>181045</v>
      </c>
      <c r="P78" s="355">
        <f t="shared" si="15"/>
        <v>216491</v>
      </c>
      <c r="Q78" s="355">
        <f>Q18</f>
        <v>520271</v>
      </c>
      <c r="R78" s="356">
        <f>R18</f>
        <v>272860</v>
      </c>
      <c r="S78" s="356">
        <f>S16</f>
        <v>509294</v>
      </c>
      <c r="T78" s="356">
        <f>T16</f>
        <v>709366</v>
      </c>
      <c r="U78" s="183">
        <f>U18</f>
        <v>445656.4</v>
      </c>
    </row>
    <row r="79" spans="2:21" ht="12" thickBot="1" x14ac:dyDescent="0.25">
      <c r="B79" s="16" t="s">
        <v>74</v>
      </c>
      <c r="C79" s="226"/>
      <c r="D79" s="305">
        <f>SUM(D19:D25)</f>
        <v>66000</v>
      </c>
      <c r="E79" s="305">
        <f>SUM(E19:E25)</f>
        <v>61000</v>
      </c>
      <c r="F79" s="305">
        <f>SUM(F19:F25)</f>
        <v>23000</v>
      </c>
      <c r="G79" s="357">
        <f t="shared" ref="G79:S79" si="16">SUM(G19:G45)</f>
        <v>3717943</v>
      </c>
      <c r="H79" s="357">
        <f t="shared" si="16"/>
        <v>4308197</v>
      </c>
      <c r="I79" s="357">
        <f t="shared" si="16"/>
        <v>5125332</v>
      </c>
      <c r="J79" s="357">
        <f t="shared" si="16"/>
        <v>5634517</v>
      </c>
      <c r="K79" s="357">
        <f t="shared" si="16"/>
        <v>4338643</v>
      </c>
      <c r="L79" s="357">
        <f t="shared" si="16"/>
        <v>3439111</v>
      </c>
      <c r="M79" s="357">
        <f t="shared" si="16"/>
        <v>6042189</v>
      </c>
      <c r="N79" s="357">
        <f t="shared" si="16"/>
        <v>5316218</v>
      </c>
      <c r="O79" s="357">
        <f t="shared" si="16"/>
        <v>5036648</v>
      </c>
      <c r="P79" s="357">
        <f t="shared" si="16"/>
        <v>5938304</v>
      </c>
      <c r="Q79" s="357">
        <f t="shared" si="16"/>
        <v>6528705</v>
      </c>
      <c r="R79" s="357">
        <f t="shared" si="16"/>
        <v>6691941</v>
      </c>
      <c r="S79" s="357">
        <f t="shared" si="16"/>
        <v>6658750</v>
      </c>
      <c r="T79" s="357">
        <f>SUM(T19:T45)</f>
        <v>5235153</v>
      </c>
      <c r="U79" s="357">
        <f>SUM(U19:U45)</f>
        <v>6028427.666666666</v>
      </c>
    </row>
    <row r="80" spans="2:21" ht="15" thickBot="1" x14ac:dyDescent="0.35">
      <c r="B80" s="115" t="s">
        <v>75</v>
      </c>
      <c r="C80" s="227"/>
      <c r="D80" s="196">
        <f t="shared" ref="D80:J80" si="17">SUM(D78:D79)</f>
        <v>406692</v>
      </c>
      <c r="E80" s="223">
        <f t="shared" si="17"/>
        <v>297016</v>
      </c>
      <c r="F80" s="223">
        <f t="shared" si="17"/>
        <v>114500</v>
      </c>
      <c r="G80" s="223">
        <f t="shared" si="17"/>
        <v>3899943</v>
      </c>
      <c r="H80" s="223">
        <f t="shared" si="17"/>
        <v>4551242</v>
      </c>
      <c r="I80" s="223">
        <f t="shared" si="17"/>
        <v>5652301</v>
      </c>
      <c r="J80" s="223">
        <f t="shared" si="17"/>
        <v>5808178</v>
      </c>
      <c r="K80" s="223">
        <f t="shared" ref="K80:P80" si="18">SUM(K78:K79)</f>
        <v>4705763</v>
      </c>
      <c r="L80" s="223">
        <f t="shared" si="18"/>
        <v>3889066</v>
      </c>
      <c r="M80" s="223">
        <f t="shared" si="18"/>
        <v>6342831</v>
      </c>
      <c r="N80" s="196">
        <f t="shared" si="18"/>
        <v>5438766</v>
      </c>
      <c r="O80" s="196">
        <f t="shared" si="18"/>
        <v>5217693</v>
      </c>
      <c r="P80" s="196">
        <f t="shared" si="18"/>
        <v>6154795</v>
      </c>
      <c r="Q80" s="196">
        <f>SUM(Q78:Q79)</f>
        <v>7048976</v>
      </c>
      <c r="R80" s="239">
        <f>SUM(R78:R79)</f>
        <v>6964801</v>
      </c>
      <c r="S80" s="239">
        <f>SUM(S78:S79)</f>
        <v>7168044</v>
      </c>
      <c r="T80" s="239">
        <f>SUM(T78:T79)</f>
        <v>5944519</v>
      </c>
      <c r="U80" s="196">
        <f>SUM(U78:U79)</f>
        <v>6474084.0666666664</v>
      </c>
    </row>
    <row r="81" spans="2:21" ht="15" thickTop="1" x14ac:dyDescent="0.3">
      <c r="B81" s="250"/>
      <c r="C81" s="248"/>
      <c r="D81" s="249"/>
      <c r="E81" s="249"/>
      <c r="F81" s="249"/>
      <c r="G81" s="249"/>
      <c r="H81" s="249"/>
      <c r="I81" s="249"/>
      <c r="J81" s="249"/>
      <c r="K81" s="252"/>
      <c r="L81" s="249"/>
      <c r="M81" s="249"/>
      <c r="N81" s="249"/>
      <c r="O81" s="249"/>
      <c r="P81" s="249"/>
      <c r="Q81" s="249"/>
      <c r="R81" s="306"/>
      <c r="S81" s="306"/>
      <c r="T81" s="306"/>
      <c r="U81" s="249"/>
    </row>
    <row r="82" spans="2:21" ht="15" thickBot="1" x14ac:dyDescent="0.35">
      <c r="B82" s="137" t="s">
        <v>77</v>
      </c>
      <c r="C82" s="228"/>
      <c r="D82" s="293">
        <f t="shared" ref="D82:G82" si="19">D80/D75</f>
        <v>8.4973267473402767E-2</v>
      </c>
      <c r="E82" s="293">
        <f t="shared" si="19"/>
        <v>5.981792966998796E-2</v>
      </c>
      <c r="F82" s="293">
        <f t="shared" si="19"/>
        <v>2.5017550521796186E-2</v>
      </c>
      <c r="G82" s="293">
        <f t="shared" si="19"/>
        <v>0.99128344105437494</v>
      </c>
      <c r="H82" s="293">
        <f>H80/H75</f>
        <v>0.92928593757433531</v>
      </c>
      <c r="I82" s="293">
        <f t="shared" ref="I82:M82" si="20">I80/I75</f>
        <v>0.96506190699531891</v>
      </c>
      <c r="J82" s="293">
        <f t="shared" si="20"/>
        <v>0.94325415308181959</v>
      </c>
      <c r="K82" s="293">
        <f t="shared" si="20"/>
        <v>0.96874637165008093</v>
      </c>
      <c r="L82" s="293">
        <f>L80/L75</f>
        <v>0.95242370453962155</v>
      </c>
      <c r="M82" s="293">
        <f t="shared" si="20"/>
        <v>0.96807554945054941</v>
      </c>
      <c r="N82" s="293">
        <f t="shared" ref="N82:R82" si="21">N80/N75</f>
        <v>0.96775195729537367</v>
      </c>
      <c r="O82" s="293">
        <f t="shared" si="21"/>
        <v>0.9698314126394052</v>
      </c>
      <c r="P82" s="274">
        <f t="shared" si="21"/>
        <v>0.96903015035818307</v>
      </c>
      <c r="Q82" s="293">
        <f>Q80/Q75</f>
        <v>0.96653996983408752</v>
      </c>
      <c r="R82" s="319">
        <f t="shared" si="21"/>
        <v>0.96331964038727524</v>
      </c>
      <c r="S82" s="319">
        <f>S80/S75</f>
        <v>0.96018678518899547</v>
      </c>
      <c r="T82" s="319">
        <f>T80/T75</f>
        <v>0.94403147555562616</v>
      </c>
      <c r="U82" s="293">
        <f>U80/U75</f>
        <v>0.93456971904471675</v>
      </c>
    </row>
    <row r="83" spans="2:21" ht="14.4" x14ac:dyDescent="0.3">
      <c r="B83" s="470" t="s">
        <v>78</v>
      </c>
      <c r="C83" s="471"/>
      <c r="D83" s="471"/>
      <c r="E83" s="471"/>
      <c r="F83" s="471"/>
      <c r="G83" s="471"/>
      <c r="H83" s="471"/>
      <c r="I83" s="471"/>
      <c r="J83" s="471"/>
      <c r="K83" s="471"/>
      <c r="L83" s="471"/>
      <c r="M83" s="471"/>
      <c r="N83" s="94"/>
      <c r="O83" s="94"/>
      <c r="P83" s="94"/>
      <c r="Q83" s="94"/>
      <c r="R83" s="209"/>
      <c r="S83" s="209"/>
      <c r="T83" s="209"/>
      <c r="U83" s="94"/>
    </row>
    <row r="84" spans="2:21" ht="15" customHeight="1" x14ac:dyDescent="0.3">
      <c r="B84" s="472" t="s">
        <v>79</v>
      </c>
      <c r="C84" s="473"/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17"/>
      <c r="O84" s="17"/>
      <c r="P84" s="17"/>
      <c r="Q84" s="17"/>
      <c r="R84" s="17"/>
      <c r="S84" s="17"/>
      <c r="T84" s="17"/>
      <c r="U84" s="17"/>
    </row>
    <row r="85" spans="2:21" ht="15.75" customHeight="1" thickBot="1" x14ac:dyDescent="0.35">
      <c r="B85" s="474" t="s">
        <v>80</v>
      </c>
      <c r="C85" s="475"/>
      <c r="D85" s="475"/>
      <c r="E85" s="475"/>
      <c r="F85" s="475"/>
      <c r="G85" s="475"/>
      <c r="H85" s="475"/>
      <c r="I85" s="475"/>
      <c r="J85" s="475"/>
      <c r="K85" s="475"/>
      <c r="L85" s="475"/>
      <c r="M85" s="475"/>
      <c r="N85" s="95"/>
      <c r="O85" s="95"/>
      <c r="P85" s="95"/>
      <c r="Q85" s="95"/>
      <c r="R85" s="95"/>
      <c r="S85" s="95"/>
      <c r="T85" s="95"/>
      <c r="U85" s="95"/>
    </row>
  </sheetData>
  <mergeCells count="4">
    <mergeCell ref="B83:M83"/>
    <mergeCell ref="B84:M84"/>
    <mergeCell ref="B85:M85"/>
    <mergeCell ref="B2:U2"/>
  </mergeCells>
  <phoneticPr fontId="24" type="noConversion"/>
  <pageMargins left="0.70866141732283472" right="0.70866141732283472" top="0.74803149606299213" bottom="0.74803149606299213" header="0.31496062992125984" footer="0.31496062992125984"/>
  <pageSetup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2:U102"/>
  <sheetViews>
    <sheetView showGridLines="0" showWhiteSpace="0" zoomScale="85" zoomScaleNormal="85" workbookViewId="0">
      <pane xSplit="3" ySplit="3" topLeftCell="J27" activePane="bottomRight" state="frozen"/>
      <selection pane="topRight" activeCell="D1" sqref="D1"/>
      <selection pane="bottomLeft" activeCell="A4" sqref="A4"/>
      <selection pane="bottomRight" activeCell="T48" sqref="T48"/>
    </sheetView>
  </sheetViews>
  <sheetFormatPr defaultColWidth="9.109375" defaultRowHeight="11.4" x14ac:dyDescent="0.2"/>
  <cols>
    <col min="1" max="1" width="8.88671875" style="2" customWidth="1"/>
    <col min="2" max="2" width="30.33203125" style="2" customWidth="1"/>
    <col min="3" max="3" width="23.88671875" style="4" customWidth="1"/>
    <col min="4" max="4" width="17.33203125" style="4" hidden="1" customWidth="1"/>
    <col min="5" max="5" width="15.109375" style="4" hidden="1" customWidth="1"/>
    <col min="6" max="6" width="15.44140625" style="4" hidden="1" customWidth="1"/>
    <col min="7" max="7" width="15.88671875" style="2" customWidth="1"/>
    <col min="8" max="8" width="15.109375" style="2" customWidth="1"/>
    <col min="9" max="9" width="15.88671875" style="2" bestFit="1" customWidth="1"/>
    <col min="10" max="10" width="15.6640625" style="2" customWidth="1"/>
    <col min="11" max="11" width="14.88671875" style="2" bestFit="1" customWidth="1"/>
    <col min="12" max="12" width="16.33203125" style="2" customWidth="1"/>
    <col min="13" max="15" width="15" style="2" customWidth="1"/>
    <col min="16" max="17" width="15.88671875" style="2" customWidth="1"/>
    <col min="18" max="18" width="14.44140625" style="2" bestFit="1" customWidth="1"/>
    <col min="19" max="20" width="14.44140625" style="2" customWidth="1"/>
    <col min="21" max="21" width="15.33203125" style="2" bestFit="1" customWidth="1"/>
    <col min="22" max="16384" width="9.109375" style="2"/>
  </cols>
  <sheetData>
    <row r="2" spans="2:21" ht="23.4" thickBot="1" x14ac:dyDescent="0.45">
      <c r="B2" s="483" t="s">
        <v>84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350"/>
      <c r="T2" s="350"/>
    </row>
    <row r="3" spans="2:21" s="1" customFormat="1" ht="18" thickBot="1" x14ac:dyDescent="0.4">
      <c r="B3" s="160" t="s">
        <v>28</v>
      </c>
      <c r="C3" s="136" t="s">
        <v>29</v>
      </c>
      <c r="D3" s="190" t="s">
        <v>41</v>
      </c>
      <c r="E3" s="158" t="s">
        <v>42</v>
      </c>
      <c r="F3" s="190" t="s">
        <v>82</v>
      </c>
      <c r="G3" s="158" t="s">
        <v>43</v>
      </c>
      <c r="H3" s="171" t="s">
        <v>44</v>
      </c>
      <c r="I3" s="172" t="s">
        <v>45</v>
      </c>
      <c r="J3" s="171" t="s">
        <v>46</v>
      </c>
      <c r="K3" s="171" t="s">
        <v>47</v>
      </c>
      <c r="L3" s="171" t="s">
        <v>48</v>
      </c>
      <c r="M3" s="171" t="s">
        <v>49</v>
      </c>
      <c r="N3" s="264" t="s">
        <v>50</v>
      </c>
      <c r="O3" s="264" t="s">
        <v>51</v>
      </c>
      <c r="P3" s="217" t="s">
        <v>52</v>
      </c>
      <c r="Q3" s="217" t="s">
        <v>53</v>
      </c>
      <c r="R3" s="394" t="s">
        <v>97</v>
      </c>
      <c r="S3" s="324" t="s">
        <v>98</v>
      </c>
      <c r="T3" s="324" t="s">
        <v>116</v>
      </c>
      <c r="U3" s="329" t="s">
        <v>56</v>
      </c>
    </row>
    <row r="4" spans="2:21" ht="14.4" hidden="1" x14ac:dyDescent="0.3">
      <c r="B4" s="92">
        <v>44</v>
      </c>
      <c r="C4" s="126" t="s">
        <v>85</v>
      </c>
      <c r="D4" s="20">
        <v>22000</v>
      </c>
      <c r="E4" s="22">
        <v>11000</v>
      </c>
      <c r="F4" s="21">
        <v>44000</v>
      </c>
      <c r="G4" s="49">
        <v>27000</v>
      </c>
      <c r="H4" s="18">
        <v>53181</v>
      </c>
      <c r="I4" s="148">
        <v>17466</v>
      </c>
      <c r="J4" s="143">
        <v>28346</v>
      </c>
      <c r="K4" s="146">
        <v>29898</v>
      </c>
      <c r="L4" s="146">
        <v>36209</v>
      </c>
      <c r="M4" s="146">
        <v>13326</v>
      </c>
      <c r="N4" s="146">
        <v>11452</v>
      </c>
      <c r="O4" s="146">
        <v>13109</v>
      </c>
      <c r="P4" s="315">
        <v>17003</v>
      </c>
      <c r="Q4" s="315">
        <v>26790</v>
      </c>
      <c r="R4" s="323">
        <v>38241</v>
      </c>
      <c r="S4" s="351">
        <v>44891</v>
      </c>
      <c r="T4" s="351">
        <v>44891</v>
      </c>
      <c r="U4" s="281">
        <f>AVERAGE(K4:R4)</f>
        <v>23253.5</v>
      </c>
    </row>
    <row r="5" spans="2:21" s="1" customFormat="1" ht="14.4" hidden="1" x14ac:dyDescent="0.3">
      <c r="B5" s="19">
        <v>45</v>
      </c>
      <c r="C5" s="126" t="s">
        <v>86</v>
      </c>
      <c r="D5" s="20">
        <v>39000</v>
      </c>
      <c r="E5" s="22">
        <v>25000</v>
      </c>
      <c r="F5" s="21">
        <v>12000</v>
      </c>
      <c r="G5" s="49">
        <v>42000</v>
      </c>
      <c r="H5" s="18">
        <v>58073</v>
      </c>
      <c r="I5" s="148">
        <v>16832</v>
      </c>
      <c r="J5" s="143">
        <v>36727</v>
      </c>
      <c r="K5" s="146">
        <v>44640</v>
      </c>
      <c r="L5" s="146">
        <v>77684</v>
      </c>
      <c r="M5" s="146">
        <v>17827</v>
      </c>
      <c r="N5" s="146">
        <v>6612</v>
      </c>
      <c r="O5" s="146">
        <v>11130</v>
      </c>
      <c r="P5" s="315">
        <v>27911</v>
      </c>
      <c r="Q5" s="315">
        <v>22165</v>
      </c>
      <c r="R5" s="320">
        <v>42554</v>
      </c>
      <c r="S5" s="351">
        <v>52716</v>
      </c>
      <c r="T5" s="351">
        <v>52716</v>
      </c>
      <c r="U5" s="281">
        <f>AVERAGE(K5:R5)</f>
        <v>31315.375</v>
      </c>
    </row>
    <row r="6" spans="2:21" s="1" customFormat="1" ht="14.4" hidden="1" x14ac:dyDescent="0.3">
      <c r="B6" s="19">
        <v>46</v>
      </c>
      <c r="C6" s="126" t="s">
        <v>87</v>
      </c>
      <c r="D6" s="20">
        <v>28000</v>
      </c>
      <c r="E6" s="22">
        <v>14000</v>
      </c>
      <c r="F6" s="21">
        <v>13000</v>
      </c>
      <c r="G6" s="49">
        <v>40000</v>
      </c>
      <c r="H6" s="18">
        <v>92058</v>
      </c>
      <c r="I6" s="148">
        <v>30836</v>
      </c>
      <c r="J6" s="143">
        <v>34682</v>
      </c>
      <c r="K6" s="146">
        <v>38794</v>
      </c>
      <c r="L6" s="146">
        <v>76354</v>
      </c>
      <c r="M6" s="146">
        <v>8388</v>
      </c>
      <c r="N6" s="146">
        <v>9861</v>
      </c>
      <c r="O6" s="146">
        <v>15400</v>
      </c>
      <c r="P6" s="315">
        <v>28463</v>
      </c>
      <c r="Q6" s="315">
        <v>121296</v>
      </c>
      <c r="R6" s="320">
        <v>54283</v>
      </c>
      <c r="S6" s="351">
        <v>71601</v>
      </c>
      <c r="T6" s="351">
        <v>71601</v>
      </c>
      <c r="U6" s="281">
        <f t="shared" ref="U6:U11" si="0">AVERAGE(K6:R6)</f>
        <v>44104.875</v>
      </c>
    </row>
    <row r="7" spans="2:21" s="1" customFormat="1" ht="14.4" hidden="1" x14ac:dyDescent="0.3">
      <c r="B7" s="19">
        <v>47</v>
      </c>
      <c r="C7" s="126" t="s">
        <v>88</v>
      </c>
      <c r="D7" s="20">
        <v>28000</v>
      </c>
      <c r="E7" s="22">
        <v>8000</v>
      </c>
      <c r="F7" s="21">
        <v>15000</v>
      </c>
      <c r="G7" s="49">
        <v>52000</v>
      </c>
      <c r="H7" s="18">
        <v>44272</v>
      </c>
      <c r="I7" s="148">
        <v>87845</v>
      </c>
      <c r="J7" s="143">
        <v>100063</v>
      </c>
      <c r="K7" s="146">
        <v>134526</v>
      </c>
      <c r="L7" s="146">
        <v>174620</v>
      </c>
      <c r="M7" s="146">
        <v>58012</v>
      </c>
      <c r="N7" s="146">
        <v>45854</v>
      </c>
      <c r="O7" s="146">
        <v>41465</v>
      </c>
      <c r="P7" s="315">
        <v>121384</v>
      </c>
      <c r="Q7" s="315">
        <v>5950</v>
      </c>
      <c r="R7" s="320">
        <v>50945</v>
      </c>
      <c r="S7" s="351">
        <v>97465</v>
      </c>
      <c r="T7" s="351">
        <v>97465</v>
      </c>
      <c r="U7" s="281">
        <f t="shared" si="0"/>
        <v>79094.5</v>
      </c>
    </row>
    <row r="8" spans="2:21" s="1" customFormat="1" ht="14.4" hidden="1" x14ac:dyDescent="0.3">
      <c r="B8" s="19">
        <v>48</v>
      </c>
      <c r="C8" s="126" t="s">
        <v>89</v>
      </c>
      <c r="D8" s="20">
        <v>-9000</v>
      </c>
      <c r="E8" s="22">
        <v>59000</v>
      </c>
      <c r="F8" s="21">
        <v>14000</v>
      </c>
      <c r="G8" s="49">
        <v>35000</v>
      </c>
      <c r="H8" s="18">
        <v>40598</v>
      </c>
      <c r="I8" s="148">
        <v>34657</v>
      </c>
      <c r="J8" s="143">
        <v>27403</v>
      </c>
      <c r="K8" s="146">
        <v>22890</v>
      </c>
      <c r="L8" s="146">
        <v>90941</v>
      </c>
      <c r="M8" s="146">
        <v>7089</v>
      </c>
      <c r="N8" s="146">
        <v>28612</v>
      </c>
      <c r="O8" s="146">
        <v>12880</v>
      </c>
      <c r="P8" s="315">
        <v>6626</v>
      </c>
      <c r="Q8" s="315">
        <v>46493</v>
      </c>
      <c r="R8" s="320">
        <v>113850</v>
      </c>
      <c r="S8" s="351">
        <v>111603</v>
      </c>
      <c r="T8" s="351">
        <v>111603</v>
      </c>
      <c r="U8" s="281">
        <f t="shared" si="0"/>
        <v>41172.625</v>
      </c>
    </row>
    <row r="9" spans="2:21" s="1" customFormat="1" ht="14.4" hidden="1" x14ac:dyDescent="0.3">
      <c r="B9" s="19">
        <v>49</v>
      </c>
      <c r="C9" s="126" t="s">
        <v>90</v>
      </c>
      <c r="D9" s="20">
        <v>48000</v>
      </c>
      <c r="E9" s="22">
        <v>35000</v>
      </c>
      <c r="F9" s="21">
        <v>37500</v>
      </c>
      <c r="G9" s="49">
        <v>93000</v>
      </c>
      <c r="H9" s="18">
        <v>94097</v>
      </c>
      <c r="I9" s="148">
        <v>51986</v>
      </c>
      <c r="J9" s="143">
        <v>33877</v>
      </c>
      <c r="K9" s="146">
        <v>70188</v>
      </c>
      <c r="L9" s="146">
        <v>46810</v>
      </c>
      <c r="M9" s="146">
        <v>17603</v>
      </c>
      <c r="N9" s="146">
        <v>28612</v>
      </c>
      <c r="O9" s="146">
        <v>0</v>
      </c>
      <c r="P9" s="315">
        <v>44772</v>
      </c>
      <c r="Q9" s="315">
        <v>19428</v>
      </c>
      <c r="R9" s="320">
        <v>50480</v>
      </c>
      <c r="S9" s="351">
        <v>96211</v>
      </c>
      <c r="T9" s="351">
        <v>96211</v>
      </c>
      <c r="U9" s="281">
        <f t="shared" si="0"/>
        <v>34736.625</v>
      </c>
    </row>
    <row r="10" spans="2:21" ht="14.4" hidden="1" x14ac:dyDescent="0.3">
      <c r="B10" s="19">
        <v>50</v>
      </c>
      <c r="C10" s="126" t="s">
        <v>91</v>
      </c>
      <c r="D10" s="20">
        <v>62000</v>
      </c>
      <c r="E10" s="22">
        <v>55000</v>
      </c>
      <c r="F10" s="21">
        <v>29000</v>
      </c>
      <c r="G10" s="49">
        <v>144000</v>
      </c>
      <c r="H10" s="18">
        <v>181300</v>
      </c>
      <c r="I10" s="148">
        <v>47621</v>
      </c>
      <c r="J10" s="143">
        <v>72371</v>
      </c>
      <c r="K10" s="146">
        <v>95688</v>
      </c>
      <c r="L10" s="146">
        <v>89128</v>
      </c>
      <c r="M10" s="146">
        <v>22826</v>
      </c>
      <c r="N10" s="146">
        <v>28612</v>
      </c>
      <c r="O10" s="146">
        <v>0</v>
      </c>
      <c r="P10" s="315">
        <v>92961</v>
      </c>
      <c r="Q10" s="315">
        <v>24786</v>
      </c>
      <c r="R10" s="320">
        <v>64424</v>
      </c>
      <c r="S10" s="351">
        <v>91494</v>
      </c>
      <c r="T10" s="351">
        <v>91494</v>
      </c>
      <c r="U10" s="281">
        <f t="shared" si="0"/>
        <v>52303.125</v>
      </c>
    </row>
    <row r="11" spans="2:21" ht="14.4" hidden="1" x14ac:dyDescent="0.3">
      <c r="B11" s="19">
        <v>51</v>
      </c>
      <c r="C11" s="126" t="s">
        <v>92</v>
      </c>
      <c r="D11" s="20">
        <v>0</v>
      </c>
      <c r="E11" s="22">
        <v>47000</v>
      </c>
      <c r="F11" s="21">
        <v>10500</v>
      </c>
      <c r="G11" s="49">
        <v>92000</v>
      </c>
      <c r="H11" s="18">
        <v>349127</v>
      </c>
      <c r="I11" s="148">
        <v>209597</v>
      </c>
      <c r="J11" s="143">
        <v>76631</v>
      </c>
      <c r="K11" s="146">
        <v>98505</v>
      </c>
      <c r="L11" s="146">
        <v>129651</v>
      </c>
      <c r="M11" s="146">
        <v>24557</v>
      </c>
      <c r="N11" s="146">
        <v>28612</v>
      </c>
      <c r="O11" s="146">
        <v>0</v>
      </c>
      <c r="P11" s="315">
        <v>188076</v>
      </c>
      <c r="Q11" s="315">
        <v>43714</v>
      </c>
      <c r="R11" s="320">
        <v>116175</v>
      </c>
      <c r="S11" s="351">
        <v>141076</v>
      </c>
      <c r="T11" s="351">
        <v>141076</v>
      </c>
      <c r="U11" s="281">
        <f t="shared" si="0"/>
        <v>78661.25</v>
      </c>
    </row>
    <row r="12" spans="2:21" ht="15" hidden="1" thickBot="1" x14ac:dyDescent="0.35">
      <c r="B12" s="93">
        <v>52</v>
      </c>
      <c r="C12" s="199"/>
      <c r="D12" s="21"/>
      <c r="E12" s="21"/>
      <c r="F12" s="21"/>
      <c r="G12" s="21"/>
      <c r="H12" s="21"/>
      <c r="I12" s="146"/>
      <c r="J12" s="146"/>
      <c r="K12" s="146"/>
      <c r="L12" s="146"/>
      <c r="M12" s="146"/>
      <c r="N12" s="146"/>
      <c r="O12" s="146">
        <v>0</v>
      </c>
      <c r="P12" s="315">
        <v>301664</v>
      </c>
      <c r="Q12" s="315"/>
      <c r="R12" s="325">
        <v>189231</v>
      </c>
      <c r="S12" s="325">
        <v>434332</v>
      </c>
      <c r="T12" s="325">
        <v>434332</v>
      </c>
      <c r="U12" s="358"/>
    </row>
    <row r="13" spans="2:21" ht="14.4" x14ac:dyDescent="0.3">
      <c r="B13" s="176" t="s">
        <v>119</v>
      </c>
      <c r="C13" s="102"/>
      <c r="D13" s="12"/>
      <c r="E13" s="12"/>
      <c r="F13" s="12"/>
      <c r="G13" s="402"/>
      <c r="H13" s="403"/>
      <c r="I13" s="403"/>
      <c r="J13" s="403"/>
      <c r="K13" s="403"/>
      <c r="L13" s="404">
        <v>82997</v>
      </c>
      <c r="M13" s="405"/>
      <c r="N13" s="405"/>
      <c r="O13" s="405"/>
      <c r="P13" s="405"/>
      <c r="Q13" s="406"/>
      <c r="R13" s="333"/>
      <c r="S13" s="333"/>
      <c r="T13" s="333"/>
      <c r="U13" s="333"/>
    </row>
    <row r="14" spans="2:21" ht="12" x14ac:dyDescent="0.25">
      <c r="B14" s="176" t="s">
        <v>117</v>
      </c>
      <c r="C14" s="91"/>
      <c r="D14" s="76">
        <v>183432</v>
      </c>
      <c r="E14" s="76">
        <v>125545</v>
      </c>
      <c r="F14" s="76">
        <f>SUM(F4:F8)</f>
        <v>98000</v>
      </c>
      <c r="G14" s="407">
        <v>89240</v>
      </c>
      <c r="H14" s="76">
        <f>'Summary -White maize'!G13+'Summary -Yellow maize'!H14</f>
        <v>420735</v>
      </c>
      <c r="I14" s="76">
        <f>'Summary -White maize'!H13+'Summary -Yellow maize'!I14</f>
        <v>289924</v>
      </c>
      <c r="J14" s="76">
        <f>'Summary -White maize'!I13+'Summary -Yellow maize'!J14</f>
        <v>346554</v>
      </c>
      <c r="K14" s="76">
        <f>'Summary -White maize'!J13+'Summary -Yellow maize'!K14</f>
        <v>373543</v>
      </c>
      <c r="L14" s="331">
        <f>'Summary -White maize'!K13+'Summary -Yellow maize'!L14</f>
        <v>249761</v>
      </c>
      <c r="M14" s="332">
        <f>'Summary -White maize'!L13+'Summary -Yellow maize'!M14</f>
        <v>384702</v>
      </c>
      <c r="N14" s="332">
        <f>'Summary -White maize'!M13+'Summary -Yellow maize'!N14</f>
        <v>103393</v>
      </c>
      <c r="O14" s="332">
        <f>'Summary -White maize'!N13+'Summary -Yellow maize'!O14</f>
        <v>99506</v>
      </c>
      <c r="P14" s="332">
        <f>'Summary -White maize'!O13+'Summary -Yellow maize'!P14</f>
        <v>130740</v>
      </c>
      <c r="Q14" s="330">
        <f>'Summary -White maize'!P13+'Summary -Yellow maize'!Q14</f>
        <v>198103</v>
      </c>
      <c r="R14" s="330">
        <f>'Summary -White maize'!Q13+'Summary -Yellow maize'!R14</f>
        <v>184907</v>
      </c>
      <c r="S14" s="330">
        <f>'Summary -White maize'!R13+'Summary -Yellow maize'!S14</f>
        <v>279476</v>
      </c>
      <c r="T14" s="330">
        <f>'Summary -White maize'!S13+'Summary -Yellow maize'!T14</f>
        <v>344703</v>
      </c>
      <c r="U14" s="278">
        <f>AVERAGE(N14:S14)</f>
        <v>166020.83333333334</v>
      </c>
    </row>
    <row r="15" spans="2:21" ht="12" x14ac:dyDescent="0.25">
      <c r="B15" s="176" t="s">
        <v>118</v>
      </c>
      <c r="C15" s="91"/>
      <c r="D15" s="76">
        <v>485601</v>
      </c>
      <c r="E15" s="76">
        <v>226174</v>
      </c>
      <c r="F15" s="76">
        <f>SUM(F9)</f>
        <v>37500</v>
      </c>
      <c r="G15" s="407">
        <f>SUM(G9)</f>
        <v>93000</v>
      </c>
      <c r="H15" s="76">
        <f>'Summary -White maize'!G14+'Summary -Yellow maize'!H15</f>
        <v>332708</v>
      </c>
      <c r="I15" s="76">
        <f>'Summary -White maize'!H14+'Summary -Yellow maize'!I15</f>
        <v>136110</v>
      </c>
      <c r="J15" s="76">
        <f>'Summary -White maize'!I14+'Summary -Yellow maize'!J15</f>
        <v>132230</v>
      </c>
      <c r="K15" s="76">
        <f>'Summary -White maize'!J14+'Summary -Yellow maize'!K15</f>
        <v>400303</v>
      </c>
      <c r="L15" s="331">
        <f>'Summary -White maize'!K14+'Summary -Yellow maize'!L15</f>
        <v>488250</v>
      </c>
      <c r="M15" s="332">
        <f>'Summary -White maize'!L14+'Summary -Yellow maize'!M15</f>
        <v>419491</v>
      </c>
      <c r="N15" s="332">
        <f>'Summary -White maize'!M14+'Summary -Yellow maize'!N15</f>
        <v>136524</v>
      </c>
      <c r="O15" s="332">
        <f>'Summary -White maize'!N14+'Summary -Yellow maize'!O15</f>
        <v>167437</v>
      </c>
      <c r="P15" s="332">
        <f>'Summary -White maize'!O14+'Summary -Yellow maize'!P15</f>
        <v>216992</v>
      </c>
      <c r="Q15" s="330">
        <f>'Summary -White maize'!P14+'Summary -Yellow maize'!Q15</f>
        <v>759204</v>
      </c>
      <c r="R15" s="330">
        <f>'Summary -White maize'!Q14+'Summary -Yellow maize'!R15</f>
        <v>229141</v>
      </c>
      <c r="S15" s="330">
        <f>'Summary -White maize'!R14+'Summary -Yellow maize'!S15</f>
        <v>424023</v>
      </c>
      <c r="T15" s="330">
        <f>'Summary -White maize'!S14+'Summary -Yellow maize'!T15</f>
        <v>762955</v>
      </c>
      <c r="U15" s="278">
        <f t="shared" ref="U15:U16" si="1">AVERAGE(N15:S15)</f>
        <v>322220.16666666669</v>
      </c>
    </row>
    <row r="16" spans="2:21" ht="15" thickBot="1" x14ac:dyDescent="0.35">
      <c r="B16" s="118" t="s">
        <v>67</v>
      </c>
      <c r="C16" s="167"/>
      <c r="D16" s="141">
        <f t="shared" ref="D16:J16" si="2">SUM(D14:D15)</f>
        <v>669033</v>
      </c>
      <c r="E16" s="141">
        <f t="shared" si="2"/>
        <v>351719</v>
      </c>
      <c r="F16" s="141">
        <f t="shared" si="2"/>
        <v>135500</v>
      </c>
      <c r="G16" s="408">
        <f t="shared" si="2"/>
        <v>182240</v>
      </c>
      <c r="H16" s="409">
        <f t="shared" si="2"/>
        <v>753443</v>
      </c>
      <c r="I16" s="409">
        <f t="shared" si="2"/>
        <v>426034</v>
      </c>
      <c r="J16" s="409">
        <f t="shared" si="2"/>
        <v>478784</v>
      </c>
      <c r="K16" s="409">
        <v>541956</v>
      </c>
      <c r="L16" s="410">
        <f t="shared" ref="L16:T16" si="3">L13+L14+L15</f>
        <v>821008</v>
      </c>
      <c r="M16" s="411">
        <f t="shared" si="3"/>
        <v>804193</v>
      </c>
      <c r="N16" s="411">
        <f t="shared" si="3"/>
        <v>239917</v>
      </c>
      <c r="O16" s="412">
        <f t="shared" si="3"/>
        <v>266943</v>
      </c>
      <c r="P16" s="412">
        <f t="shared" si="3"/>
        <v>347732</v>
      </c>
      <c r="Q16" s="413">
        <f t="shared" si="3"/>
        <v>957307</v>
      </c>
      <c r="R16" s="413">
        <f t="shared" si="3"/>
        <v>414048</v>
      </c>
      <c r="S16" s="413">
        <f t="shared" si="3"/>
        <v>703499</v>
      </c>
      <c r="T16" s="413">
        <f t="shared" si="3"/>
        <v>1107658</v>
      </c>
      <c r="U16" s="414">
        <f t="shared" si="1"/>
        <v>488241</v>
      </c>
    </row>
    <row r="17" spans="2:21" ht="18" thickBot="1" x14ac:dyDescent="0.4">
      <c r="B17" s="133" t="s">
        <v>28</v>
      </c>
      <c r="C17" s="117" t="s">
        <v>29</v>
      </c>
      <c r="D17" s="119" t="s">
        <v>41</v>
      </c>
      <c r="E17" s="116" t="s">
        <v>42</v>
      </c>
      <c r="F17" s="120" t="s">
        <v>82</v>
      </c>
      <c r="G17" s="190" t="str">
        <f>G3</f>
        <v>2011/12</v>
      </c>
      <c r="H17" s="201" t="str">
        <f>H3</f>
        <v>2012/13</v>
      </c>
      <c r="I17" s="190" t="str">
        <f>I3</f>
        <v>2013/14</v>
      </c>
      <c r="J17" s="401" t="s">
        <v>46</v>
      </c>
      <c r="K17" s="401" t="s">
        <v>47</v>
      </c>
      <c r="L17" s="401" t="s">
        <v>48</v>
      </c>
      <c r="M17" s="401" t="s">
        <v>49</v>
      </c>
      <c r="N17" s="201" t="s">
        <v>50</v>
      </c>
      <c r="O17" s="264" t="str">
        <f>O3</f>
        <v>2019/20</v>
      </c>
      <c r="P17" s="264" t="str">
        <f t="shared" ref="P17:R17" si="4">P3</f>
        <v>2020/21</v>
      </c>
      <c r="Q17" s="264" t="str">
        <f t="shared" si="4"/>
        <v>2021/22</v>
      </c>
      <c r="R17" s="264" t="str">
        <f t="shared" si="4"/>
        <v>2022/23</v>
      </c>
      <c r="S17" s="359" t="s">
        <v>55</v>
      </c>
      <c r="T17" s="359" t="s">
        <v>116</v>
      </c>
      <c r="U17" s="360" t="s">
        <v>56</v>
      </c>
    </row>
    <row r="18" spans="2:21" ht="14.4" x14ac:dyDescent="0.3">
      <c r="B18" s="75" t="s">
        <v>68</v>
      </c>
      <c r="C18" s="48" t="s">
        <v>93</v>
      </c>
      <c r="D18" s="13">
        <f t="shared" ref="D18:L18" si="5">D16</f>
        <v>669033</v>
      </c>
      <c r="E18" s="24">
        <f t="shared" si="5"/>
        <v>351719</v>
      </c>
      <c r="F18" s="13">
        <f t="shared" si="5"/>
        <v>135500</v>
      </c>
      <c r="G18" s="24">
        <f t="shared" si="5"/>
        <v>182240</v>
      </c>
      <c r="H18" s="24">
        <f t="shared" si="5"/>
        <v>753443</v>
      </c>
      <c r="I18" s="24">
        <f t="shared" si="5"/>
        <v>426034</v>
      </c>
      <c r="J18" s="24">
        <f t="shared" si="5"/>
        <v>478784</v>
      </c>
      <c r="K18" s="24">
        <f t="shared" si="5"/>
        <v>541956</v>
      </c>
      <c r="L18" s="24">
        <f t="shared" si="5"/>
        <v>821008</v>
      </c>
      <c r="M18" s="24">
        <f>M16</f>
        <v>804193</v>
      </c>
      <c r="N18" s="24">
        <f>N16</f>
        <v>239917</v>
      </c>
      <c r="O18" s="24">
        <v>266943</v>
      </c>
      <c r="P18" s="314">
        <v>347732</v>
      </c>
      <c r="Q18" s="271">
        <f>Q16</f>
        <v>957307</v>
      </c>
      <c r="R18" s="271">
        <f>R16</f>
        <v>414048</v>
      </c>
      <c r="S18" s="271">
        <f>S16</f>
        <v>703499</v>
      </c>
      <c r="T18" s="271">
        <f>T16</f>
        <v>1107658</v>
      </c>
      <c r="U18" s="281">
        <f>U16</f>
        <v>488241</v>
      </c>
    </row>
    <row r="19" spans="2:21" ht="14.4" x14ac:dyDescent="0.3">
      <c r="B19" s="19">
        <v>1</v>
      </c>
      <c r="C19" s="285">
        <v>45415</v>
      </c>
      <c r="D19" s="11">
        <v>183000</v>
      </c>
      <c r="E19" s="22">
        <v>114000</v>
      </c>
      <c r="F19" s="12">
        <v>63000</v>
      </c>
      <c r="G19" s="21">
        <v>26000</v>
      </c>
      <c r="H19" s="18">
        <v>178088</v>
      </c>
      <c r="I19" s="148">
        <v>240174</v>
      </c>
      <c r="J19" s="143">
        <v>85572</v>
      </c>
      <c r="K19" s="146">
        <v>23074</v>
      </c>
      <c r="L19" s="146">
        <v>156766</v>
      </c>
      <c r="M19" s="146">
        <v>168068</v>
      </c>
      <c r="N19" s="146">
        <v>34325</v>
      </c>
      <c r="O19" s="146">
        <v>35696</v>
      </c>
      <c r="P19" s="315">
        <v>6244</v>
      </c>
      <c r="Q19" s="315">
        <v>466755</v>
      </c>
      <c r="R19" s="315">
        <f>'Summary -White maize'!Q18+'Summary -Yellow maize'!R19</f>
        <v>60451</v>
      </c>
      <c r="S19" s="387">
        <f>'Summary -White maize'!R18+'Summary -Yellow maize'!S19</f>
        <v>219784</v>
      </c>
      <c r="T19" s="351">
        <f>'Summary -White maize'!S18+'Summary -Yellow maize'!T19</f>
        <v>313851</v>
      </c>
      <c r="U19" s="278">
        <f>AVERAGE(N19:T19)</f>
        <v>162443.71428571429</v>
      </c>
    </row>
    <row r="20" spans="2:21" ht="14.4" x14ac:dyDescent="0.3">
      <c r="B20" s="19">
        <v>2</v>
      </c>
      <c r="C20" s="285">
        <f t="shared" ref="C20:C70" si="6">C19+7</f>
        <v>45422</v>
      </c>
      <c r="D20" s="11">
        <v>372000</v>
      </c>
      <c r="E20" s="22">
        <v>176000</v>
      </c>
      <c r="F20" s="12">
        <v>184000</v>
      </c>
      <c r="G20" s="21">
        <v>45000</v>
      </c>
      <c r="H20" s="18">
        <v>408805</v>
      </c>
      <c r="I20" s="148">
        <v>473735</v>
      </c>
      <c r="J20" s="143">
        <v>167878</v>
      </c>
      <c r="K20" s="146">
        <v>214667</v>
      </c>
      <c r="L20" s="146">
        <v>234124</v>
      </c>
      <c r="M20" s="146">
        <v>341357</v>
      </c>
      <c r="N20" s="146">
        <v>126775</v>
      </c>
      <c r="O20" s="146">
        <v>89636</v>
      </c>
      <c r="P20" s="315">
        <v>91174</v>
      </c>
      <c r="Q20" s="315">
        <v>776938</v>
      </c>
      <c r="R20" s="315">
        <f>'Summary -White maize'!Q19+'Summary -Yellow maize'!R20</f>
        <v>124529</v>
      </c>
      <c r="S20" s="387">
        <f>'Summary -White maize'!R19+'Summary -Yellow maize'!S20</f>
        <v>225757</v>
      </c>
      <c r="T20" s="351">
        <f>'Summary -White maize'!S19+'Summary -Yellow maize'!T20</f>
        <v>777239</v>
      </c>
      <c r="U20" s="278">
        <f t="shared" ref="U20:U29" si="7">AVERAGE(N20:T20)</f>
        <v>316006.85714285716</v>
      </c>
    </row>
    <row r="21" spans="2:21" ht="14.4" x14ac:dyDescent="0.3">
      <c r="B21" s="19">
        <v>3</v>
      </c>
      <c r="C21" s="285">
        <f t="shared" si="6"/>
        <v>45429</v>
      </c>
      <c r="D21" s="11">
        <v>590000</v>
      </c>
      <c r="E21" s="22">
        <v>340000</v>
      </c>
      <c r="F21" s="12">
        <v>214000</v>
      </c>
      <c r="G21" s="21">
        <v>65000</v>
      </c>
      <c r="H21" s="18">
        <v>564639</v>
      </c>
      <c r="I21" s="148">
        <v>420829</v>
      </c>
      <c r="J21" s="143">
        <v>356538</v>
      </c>
      <c r="K21" s="146">
        <v>352169</v>
      </c>
      <c r="L21" s="146">
        <v>185344</v>
      </c>
      <c r="M21" s="146">
        <v>317183</v>
      </c>
      <c r="N21" s="146">
        <v>144795</v>
      </c>
      <c r="O21" s="146">
        <v>217769</v>
      </c>
      <c r="P21" s="315">
        <v>180919</v>
      </c>
      <c r="Q21" s="315">
        <v>1100483</v>
      </c>
      <c r="R21" s="315">
        <f>'Summary -White maize'!Q20+'Summary -Yellow maize'!R21</f>
        <v>215422</v>
      </c>
      <c r="S21" s="387">
        <f>'Summary -White maize'!R20+'Summary -Yellow maize'!S21</f>
        <v>240902</v>
      </c>
      <c r="T21" s="351">
        <f>'Summary -White maize'!S20+'Summary -Yellow maize'!T21</f>
        <v>995941</v>
      </c>
      <c r="U21" s="278">
        <f t="shared" si="7"/>
        <v>442318.71428571426</v>
      </c>
    </row>
    <row r="22" spans="2:21" ht="14.4" x14ac:dyDescent="0.3">
      <c r="B22" s="19">
        <v>4</v>
      </c>
      <c r="C22" s="285">
        <f t="shared" si="6"/>
        <v>45436</v>
      </c>
      <c r="D22" s="11">
        <v>365000</v>
      </c>
      <c r="E22" s="22">
        <v>504000</v>
      </c>
      <c r="F22" s="12">
        <v>483000</v>
      </c>
      <c r="G22" s="21">
        <v>202000</v>
      </c>
      <c r="H22" s="18">
        <v>762180</v>
      </c>
      <c r="I22" s="148">
        <v>692760</v>
      </c>
      <c r="J22" s="143">
        <v>485417</v>
      </c>
      <c r="K22" s="146">
        <v>624450</v>
      </c>
      <c r="L22" s="146">
        <v>529960</v>
      </c>
      <c r="M22" s="146">
        <v>1582136</v>
      </c>
      <c r="N22" s="146">
        <v>627550</v>
      </c>
      <c r="O22" s="146">
        <v>408168</v>
      </c>
      <c r="P22" s="315">
        <v>345775</v>
      </c>
      <c r="Q22" s="315">
        <v>1950727</v>
      </c>
      <c r="R22" s="315">
        <f>'Summary -White maize'!Q21+'Summary -Yellow maize'!R22</f>
        <v>526384</v>
      </c>
      <c r="S22" s="387">
        <f>'Summary -White maize'!R21+'Summary -Yellow maize'!S22</f>
        <v>684568</v>
      </c>
      <c r="T22" s="351">
        <f>'Summary -White maize'!S21+'Summary -Yellow maize'!T22</f>
        <v>1169048</v>
      </c>
      <c r="U22" s="278">
        <f t="shared" si="7"/>
        <v>816031.42857142852</v>
      </c>
    </row>
    <row r="23" spans="2:21" ht="14.4" x14ac:dyDescent="0.3">
      <c r="B23" s="19">
        <v>5</v>
      </c>
      <c r="C23" s="285">
        <f t="shared" si="6"/>
        <v>45443</v>
      </c>
      <c r="D23" s="11">
        <v>479000</v>
      </c>
      <c r="E23" s="22">
        <v>729000</v>
      </c>
      <c r="F23" s="12">
        <v>662000</v>
      </c>
      <c r="G23" s="21">
        <v>361000</v>
      </c>
      <c r="H23" s="18">
        <v>887960</v>
      </c>
      <c r="I23" s="148">
        <v>1075357</v>
      </c>
      <c r="J23" s="143">
        <v>859721</v>
      </c>
      <c r="K23" s="146">
        <v>928449</v>
      </c>
      <c r="L23" s="146">
        <v>353984</v>
      </c>
      <c r="M23" s="146">
        <v>873543</v>
      </c>
      <c r="N23" s="146">
        <v>46170</v>
      </c>
      <c r="O23" s="146">
        <v>686786</v>
      </c>
      <c r="P23" s="315">
        <v>825810</v>
      </c>
      <c r="Q23" s="315">
        <v>794172</v>
      </c>
      <c r="R23" s="315">
        <f>'Summary -White maize'!Q22+'Summary -Yellow maize'!R23</f>
        <v>274402</v>
      </c>
      <c r="S23" s="387">
        <f>'Summary -White maize'!R22+'Summary -Yellow maize'!S23</f>
        <v>768725</v>
      </c>
      <c r="T23" s="351">
        <f>'Summary -White maize'!S22+'Summary -Yellow maize'!T23</f>
        <v>953730</v>
      </c>
      <c r="U23" s="278">
        <f t="shared" si="7"/>
        <v>621399.28571428568</v>
      </c>
    </row>
    <row r="24" spans="2:21" ht="14.4" x14ac:dyDescent="0.3">
      <c r="B24" s="19">
        <v>6</v>
      </c>
      <c r="C24" s="285">
        <f t="shared" si="6"/>
        <v>45450</v>
      </c>
      <c r="D24" s="11">
        <v>752000</v>
      </c>
      <c r="E24" s="22">
        <v>405000</v>
      </c>
      <c r="F24" s="12">
        <v>1038000</v>
      </c>
      <c r="G24" s="21">
        <v>344000</v>
      </c>
      <c r="H24" s="18">
        <v>902569</v>
      </c>
      <c r="I24" s="148">
        <v>961341</v>
      </c>
      <c r="J24" s="143">
        <v>835609</v>
      </c>
      <c r="K24" s="146">
        <v>739886</v>
      </c>
      <c r="L24" s="146">
        <v>524754</v>
      </c>
      <c r="M24" s="146">
        <v>1028568</v>
      </c>
      <c r="N24" s="146">
        <v>511988</v>
      </c>
      <c r="O24" s="146">
        <v>663571</v>
      </c>
      <c r="P24" s="315">
        <v>625349</v>
      </c>
      <c r="Q24" s="315">
        <v>1114120</v>
      </c>
      <c r="R24" s="315">
        <f>'Summary -White maize'!Q23+'Summary -Yellow maize'!R24</f>
        <v>723424</v>
      </c>
      <c r="S24" s="387">
        <f>'Summary -White maize'!R23+'Summary -Yellow maize'!S24</f>
        <v>1221560</v>
      </c>
      <c r="T24" s="351">
        <f>'Summary -White maize'!S23+'Summary -Yellow maize'!T24</f>
        <v>892350</v>
      </c>
      <c r="U24" s="278">
        <f t="shared" si="7"/>
        <v>821766</v>
      </c>
    </row>
    <row r="25" spans="2:21" ht="14.4" x14ac:dyDescent="0.3">
      <c r="B25" s="19">
        <v>7</v>
      </c>
      <c r="C25" s="285">
        <f t="shared" si="6"/>
        <v>45457</v>
      </c>
      <c r="D25" s="11">
        <v>869000</v>
      </c>
      <c r="E25" s="22">
        <v>589000</v>
      </c>
      <c r="F25" s="12">
        <v>928000</v>
      </c>
      <c r="G25" s="21">
        <v>460000</v>
      </c>
      <c r="H25" s="18">
        <v>939355</v>
      </c>
      <c r="I25" s="148">
        <v>1042900</v>
      </c>
      <c r="J25" s="143">
        <v>1153598</v>
      </c>
      <c r="K25" s="146">
        <v>817476</v>
      </c>
      <c r="L25" s="146">
        <v>279998</v>
      </c>
      <c r="M25" s="146">
        <v>1097136</v>
      </c>
      <c r="N25" s="146">
        <v>768520</v>
      </c>
      <c r="O25" s="146">
        <v>741129</v>
      </c>
      <c r="P25" s="315">
        <v>911395</v>
      </c>
      <c r="Q25" s="315">
        <v>1223888</v>
      </c>
      <c r="R25" s="315">
        <f>'Summary -White maize'!Q24+'Summary -Yellow maize'!R25</f>
        <v>977000</v>
      </c>
      <c r="S25" s="387">
        <f>'Summary -White maize'!R24+'Summary -Yellow maize'!S25</f>
        <v>1425674</v>
      </c>
      <c r="T25" s="351">
        <f>'Summary -White maize'!S24+'Summary -Yellow maize'!T25</f>
        <v>938730</v>
      </c>
      <c r="U25" s="278">
        <f t="shared" si="7"/>
        <v>998048</v>
      </c>
    </row>
    <row r="26" spans="2:21" ht="15" customHeight="1" x14ac:dyDescent="0.3">
      <c r="B26" s="19">
        <v>8</v>
      </c>
      <c r="C26" s="285">
        <f t="shared" si="6"/>
        <v>45464</v>
      </c>
      <c r="D26" s="25">
        <v>952000</v>
      </c>
      <c r="E26" s="22">
        <v>833000</v>
      </c>
      <c r="F26" s="21">
        <v>1085000</v>
      </c>
      <c r="G26" s="21">
        <v>714000</v>
      </c>
      <c r="H26" s="18">
        <v>890770</v>
      </c>
      <c r="I26" s="148">
        <v>861146</v>
      </c>
      <c r="J26" s="143">
        <v>1152050</v>
      </c>
      <c r="K26" s="146">
        <v>640917</v>
      </c>
      <c r="L26" s="146">
        <v>903668</v>
      </c>
      <c r="M26" s="146">
        <v>1361854</v>
      </c>
      <c r="N26" s="146">
        <v>847682</v>
      </c>
      <c r="O26" s="146">
        <v>641247</v>
      </c>
      <c r="P26" s="315">
        <v>643464</v>
      </c>
      <c r="Q26" s="315">
        <v>2538518</v>
      </c>
      <c r="R26" s="315">
        <f>'Summary -White maize'!Q25+'Summary -Yellow maize'!R26</f>
        <v>1190446</v>
      </c>
      <c r="S26" s="387">
        <f>'Summary -White maize'!R25+'Summary -Yellow maize'!S26</f>
        <v>1575610</v>
      </c>
      <c r="T26" s="351">
        <f>'Summary -White maize'!S25+'Summary -Yellow maize'!T26</f>
        <v>728164</v>
      </c>
      <c r="U26" s="278">
        <f t="shared" si="7"/>
        <v>1166447.2857142857</v>
      </c>
    </row>
    <row r="27" spans="2:21" ht="15" customHeight="1" x14ac:dyDescent="0.3">
      <c r="B27" s="19">
        <v>9</v>
      </c>
      <c r="C27" s="285">
        <f t="shared" si="6"/>
        <v>45471</v>
      </c>
      <c r="D27" s="20">
        <v>1822000</v>
      </c>
      <c r="E27" s="22">
        <v>1083000</v>
      </c>
      <c r="F27" s="21">
        <v>1031000</v>
      </c>
      <c r="G27" s="21">
        <v>829000</v>
      </c>
      <c r="H27" s="18">
        <v>469630</v>
      </c>
      <c r="I27" s="148">
        <v>1144150</v>
      </c>
      <c r="J27" s="143">
        <v>1816173</v>
      </c>
      <c r="K27" s="146">
        <v>1341444</v>
      </c>
      <c r="L27" s="146">
        <v>371663</v>
      </c>
      <c r="M27" s="146">
        <v>1642548</v>
      </c>
      <c r="N27" s="146">
        <v>1141738</v>
      </c>
      <c r="O27" s="146">
        <v>927345</v>
      </c>
      <c r="P27" s="315">
        <v>1837364</v>
      </c>
      <c r="Q27" s="315">
        <v>226304</v>
      </c>
      <c r="R27" s="315">
        <f>'Summary -White maize'!Q26+'Summary -Yellow maize'!R27</f>
        <v>734809</v>
      </c>
      <c r="S27" s="387">
        <f>'Summary -White maize'!R26+'Summary -Yellow maize'!S27</f>
        <v>1668457</v>
      </c>
      <c r="T27" s="351">
        <f>'Summary -White maize'!S26+'Summary -Yellow maize'!T27</f>
        <v>825379</v>
      </c>
      <c r="U27" s="278">
        <f t="shared" si="7"/>
        <v>1051628</v>
      </c>
    </row>
    <row r="28" spans="2:21" ht="15" customHeight="1" x14ac:dyDescent="0.3">
      <c r="B28" s="19">
        <v>10</v>
      </c>
      <c r="C28" s="285">
        <f t="shared" si="6"/>
        <v>45478</v>
      </c>
      <c r="D28" s="20">
        <v>1088000</v>
      </c>
      <c r="E28" s="22">
        <v>1331000</v>
      </c>
      <c r="F28" s="21">
        <v>1309000</v>
      </c>
      <c r="G28" s="21">
        <v>770000</v>
      </c>
      <c r="H28" s="18">
        <v>758221</v>
      </c>
      <c r="I28" s="148">
        <v>623266</v>
      </c>
      <c r="J28" s="143">
        <v>1139974</v>
      </c>
      <c r="K28" s="146">
        <v>413705</v>
      </c>
      <c r="L28" s="146">
        <v>356246</v>
      </c>
      <c r="M28" s="146">
        <v>1110309</v>
      </c>
      <c r="N28" s="146">
        <v>896702</v>
      </c>
      <c r="O28" s="146">
        <v>491316</v>
      </c>
      <c r="P28" s="315">
        <v>572931</v>
      </c>
      <c r="Q28" s="315">
        <v>879358</v>
      </c>
      <c r="R28" s="315">
        <f>'Summary -White maize'!Q27+'Summary -Yellow maize'!R28</f>
        <v>1008136</v>
      </c>
      <c r="S28" s="387">
        <f>'Summary -White maize'!R27+'Summary -Yellow maize'!S28</f>
        <v>1457721</v>
      </c>
      <c r="T28" s="351">
        <f>'Summary -White maize'!S27+'Summary -Yellow maize'!T28</f>
        <v>541739</v>
      </c>
      <c r="U28" s="278">
        <f t="shared" si="7"/>
        <v>835414.71428571432</v>
      </c>
    </row>
    <row r="29" spans="2:21" ht="15" customHeight="1" x14ac:dyDescent="0.3">
      <c r="B29" s="19">
        <v>11</v>
      </c>
      <c r="C29" s="285">
        <f t="shared" si="6"/>
        <v>45485</v>
      </c>
      <c r="D29" s="20">
        <v>803000</v>
      </c>
      <c r="E29" s="22">
        <v>1070000</v>
      </c>
      <c r="F29" s="21">
        <v>942000</v>
      </c>
      <c r="G29" s="21">
        <v>1102000</v>
      </c>
      <c r="H29" s="18">
        <v>738207</v>
      </c>
      <c r="I29" s="148">
        <v>533619</v>
      </c>
      <c r="J29" s="143">
        <v>1050299</v>
      </c>
      <c r="K29" s="146">
        <v>462585</v>
      </c>
      <c r="L29" s="146">
        <v>398989</v>
      </c>
      <c r="M29" s="146">
        <v>1089664</v>
      </c>
      <c r="N29" s="146">
        <v>781615</v>
      </c>
      <c r="O29" s="146">
        <v>535526</v>
      </c>
      <c r="P29" s="315">
        <v>1056702</v>
      </c>
      <c r="Q29" s="315">
        <v>631956</v>
      </c>
      <c r="R29" s="315">
        <f>'Summary -White maize'!Q28+'Summary -Yellow maize'!R29</f>
        <v>1217835</v>
      </c>
      <c r="S29" s="387">
        <f>'Summary -White maize'!R28+'Summary -Yellow maize'!S29</f>
        <v>1196400</v>
      </c>
      <c r="T29" s="351">
        <f>'Summary -White maize'!S28+'Summary -Yellow maize'!T29</f>
        <v>473316</v>
      </c>
      <c r="U29" s="278">
        <f t="shared" si="7"/>
        <v>841907.14285714284</v>
      </c>
    </row>
    <row r="30" spans="2:21" ht="15" customHeight="1" x14ac:dyDescent="0.3">
      <c r="B30" s="19">
        <v>12</v>
      </c>
      <c r="C30" s="285">
        <f t="shared" si="6"/>
        <v>45492</v>
      </c>
      <c r="D30" s="20">
        <v>650000</v>
      </c>
      <c r="E30" s="22">
        <v>962000</v>
      </c>
      <c r="F30" s="21">
        <v>789000</v>
      </c>
      <c r="G30" s="21">
        <v>882000</v>
      </c>
      <c r="H30" s="18">
        <v>826931</v>
      </c>
      <c r="I30" s="148">
        <v>430147</v>
      </c>
      <c r="J30" s="143">
        <v>953879</v>
      </c>
      <c r="K30" s="146">
        <v>468955</v>
      </c>
      <c r="L30" s="146">
        <v>432805</v>
      </c>
      <c r="M30" s="146">
        <v>967142</v>
      </c>
      <c r="N30" s="146">
        <v>771033</v>
      </c>
      <c r="O30" s="146">
        <v>569265</v>
      </c>
      <c r="P30" s="315">
        <v>1047133</v>
      </c>
      <c r="Q30" s="315">
        <v>494861</v>
      </c>
      <c r="R30" s="315">
        <f>'Summary -White maize'!Q29+'Summary -Yellow maize'!R30</f>
        <v>1362841</v>
      </c>
      <c r="S30" s="387">
        <f>'Summary -White maize'!R29+'Summary -Yellow maize'!S30</f>
        <v>996812</v>
      </c>
      <c r="T30" s="351">
        <f>'Summary -White maize'!S29+'Summary -Yellow maize'!T30</f>
        <v>361618</v>
      </c>
      <c r="U30" s="278">
        <f t="shared" ref="U30:U37" si="8">AVERAGE(N30:T30)</f>
        <v>800509</v>
      </c>
    </row>
    <row r="31" spans="2:21" ht="15" customHeight="1" x14ac:dyDescent="0.3">
      <c r="B31" s="19">
        <v>13</v>
      </c>
      <c r="C31" s="285">
        <f t="shared" si="6"/>
        <v>45499</v>
      </c>
      <c r="D31" s="20">
        <v>467000</v>
      </c>
      <c r="E31" s="22">
        <v>738000</v>
      </c>
      <c r="F31" s="21">
        <v>637000</v>
      </c>
      <c r="G31" s="21">
        <v>687000</v>
      </c>
      <c r="H31" s="18">
        <v>487471</v>
      </c>
      <c r="I31" s="148">
        <v>755689</v>
      </c>
      <c r="J31" s="143">
        <v>1294925</v>
      </c>
      <c r="K31" s="146">
        <v>311891</v>
      </c>
      <c r="L31" s="146">
        <v>211246</v>
      </c>
      <c r="M31" s="146">
        <v>1290753</v>
      </c>
      <c r="N31" s="146">
        <v>1475101</v>
      </c>
      <c r="O31" s="146">
        <v>1271422</v>
      </c>
      <c r="P31" s="315">
        <v>1072429</v>
      </c>
      <c r="Q31" s="315">
        <v>962657</v>
      </c>
      <c r="R31" s="315">
        <f>'Summary -White maize'!Q30+'Summary -Yellow maize'!R31</f>
        <v>1112913</v>
      </c>
      <c r="S31" s="387">
        <f>'Summary -White maize'!R30+'Summary -Yellow maize'!S31</f>
        <v>788229</v>
      </c>
      <c r="T31" s="351">
        <f>'Summary -White maize'!S30+'Summary -Yellow maize'!T31</f>
        <v>298502</v>
      </c>
      <c r="U31" s="278">
        <f t="shared" si="8"/>
        <v>997321.85714285716</v>
      </c>
    </row>
    <row r="32" spans="2:21" ht="15" customHeight="1" x14ac:dyDescent="0.3">
      <c r="B32" s="19">
        <v>14</v>
      </c>
      <c r="C32" s="285">
        <f t="shared" si="6"/>
        <v>45506</v>
      </c>
      <c r="D32" s="20">
        <v>476000</v>
      </c>
      <c r="E32" s="22">
        <v>421000</v>
      </c>
      <c r="F32" s="21">
        <v>476000</v>
      </c>
      <c r="G32" s="21">
        <v>591000</v>
      </c>
      <c r="H32" s="18">
        <v>368426</v>
      </c>
      <c r="I32" s="148">
        <v>212992</v>
      </c>
      <c r="J32" s="143">
        <v>504763</v>
      </c>
      <c r="K32" s="146">
        <v>439925</v>
      </c>
      <c r="L32" s="146">
        <v>202635</v>
      </c>
      <c r="M32" s="146">
        <v>424468</v>
      </c>
      <c r="N32" s="146">
        <v>496403</v>
      </c>
      <c r="O32" s="146">
        <v>200700</v>
      </c>
      <c r="P32" s="315">
        <v>1653777</v>
      </c>
      <c r="Q32" s="315">
        <v>178585</v>
      </c>
      <c r="R32" s="315">
        <f>'Summary -White maize'!Q31+'Summary -Yellow maize'!R32</f>
        <v>831443</v>
      </c>
      <c r="S32" s="387">
        <f>'Summary -White maize'!R31+'Summary -Yellow maize'!S32</f>
        <v>477309</v>
      </c>
      <c r="T32" s="351">
        <f>'Summary -White maize'!S31+'Summary -Yellow maize'!T32</f>
        <v>152372</v>
      </c>
      <c r="U32" s="278">
        <f t="shared" si="8"/>
        <v>570084.14285714284</v>
      </c>
    </row>
    <row r="33" spans="2:21" ht="15" customHeight="1" x14ac:dyDescent="0.3">
      <c r="B33" s="19">
        <v>15</v>
      </c>
      <c r="C33" s="285">
        <f t="shared" si="6"/>
        <v>45513</v>
      </c>
      <c r="D33" s="20">
        <v>494000</v>
      </c>
      <c r="E33" s="22">
        <v>662000</v>
      </c>
      <c r="F33" s="21">
        <v>637000</v>
      </c>
      <c r="G33" s="21">
        <v>739000</v>
      </c>
      <c r="H33" s="18">
        <v>234835</v>
      </c>
      <c r="I33" s="148">
        <v>179734</v>
      </c>
      <c r="J33" s="143">
        <v>362593</v>
      </c>
      <c r="K33" s="146">
        <v>168925</v>
      </c>
      <c r="L33" s="146">
        <v>240817</v>
      </c>
      <c r="M33" s="146">
        <v>373057</v>
      </c>
      <c r="N33" s="146">
        <v>649509</v>
      </c>
      <c r="O33" s="146">
        <v>496840</v>
      </c>
      <c r="P33" s="315">
        <v>724664</v>
      </c>
      <c r="Q33" s="315">
        <v>115994</v>
      </c>
      <c r="R33" s="315">
        <f>'Summary -White maize'!Q32+'Summary -Yellow maize'!R33</f>
        <v>948885</v>
      </c>
      <c r="S33" s="387">
        <f>'Summary -White maize'!R32+'Summary -Yellow maize'!S33</f>
        <v>365441</v>
      </c>
      <c r="T33" s="351">
        <f>'Summary -White maize'!S32+'Summary -Yellow maize'!T33</f>
        <v>98281</v>
      </c>
      <c r="U33" s="278">
        <f t="shared" si="8"/>
        <v>485659.14285714284</v>
      </c>
    </row>
    <row r="34" spans="2:21" ht="15" customHeight="1" x14ac:dyDescent="0.3">
      <c r="B34" s="19">
        <v>16</v>
      </c>
      <c r="C34" s="285">
        <f t="shared" si="6"/>
        <v>45520</v>
      </c>
      <c r="D34" s="20">
        <v>220000</v>
      </c>
      <c r="E34" s="22">
        <v>289000</v>
      </c>
      <c r="F34" s="21">
        <v>181000</v>
      </c>
      <c r="G34" s="21">
        <v>370000</v>
      </c>
      <c r="H34" s="18">
        <v>167767</v>
      </c>
      <c r="I34" s="148">
        <v>114233</v>
      </c>
      <c r="J34" s="143">
        <v>255864</v>
      </c>
      <c r="K34" s="146">
        <v>98053</v>
      </c>
      <c r="L34" s="146">
        <v>210093</v>
      </c>
      <c r="M34" s="146">
        <v>267093</v>
      </c>
      <c r="N34" s="146">
        <v>558736</v>
      </c>
      <c r="O34" s="146">
        <v>493813</v>
      </c>
      <c r="P34" s="315">
        <v>532619</v>
      </c>
      <c r="Q34" s="315">
        <v>74952</v>
      </c>
      <c r="R34" s="315">
        <f>'Summary -White maize'!Q33+'Summary -Yellow maize'!R34</f>
        <v>789359</v>
      </c>
      <c r="S34" s="387">
        <f>'Summary -White maize'!R33+'Summary -Yellow maize'!S34</f>
        <v>252444</v>
      </c>
      <c r="T34" s="351">
        <f>'Summary -White maize'!S33+'Summary -Yellow maize'!T34</f>
        <v>98140</v>
      </c>
      <c r="U34" s="278">
        <f t="shared" si="8"/>
        <v>400009</v>
      </c>
    </row>
    <row r="35" spans="2:21" ht="15" customHeight="1" x14ac:dyDescent="0.3">
      <c r="B35" s="19">
        <v>17</v>
      </c>
      <c r="C35" s="285">
        <f t="shared" si="6"/>
        <v>45527</v>
      </c>
      <c r="D35" s="20">
        <v>141000</v>
      </c>
      <c r="E35" s="22">
        <v>168000</v>
      </c>
      <c r="F35" s="21">
        <v>126000</v>
      </c>
      <c r="G35" s="21">
        <v>287000</v>
      </c>
      <c r="H35" s="18">
        <v>451116</v>
      </c>
      <c r="I35" s="148">
        <v>82164</v>
      </c>
      <c r="J35" s="143">
        <v>157937</v>
      </c>
      <c r="K35" s="146">
        <v>82483</v>
      </c>
      <c r="L35" s="146">
        <v>341856</v>
      </c>
      <c r="M35" s="146">
        <v>532914</v>
      </c>
      <c r="N35" s="146">
        <v>391291</v>
      </c>
      <c r="O35" s="146">
        <v>384192</v>
      </c>
      <c r="P35" s="315">
        <v>369118</v>
      </c>
      <c r="Q35" s="315">
        <v>270361</v>
      </c>
      <c r="R35" s="315">
        <f>'Summary -White maize'!Q34+'Summary -Yellow maize'!R35</f>
        <v>729027</v>
      </c>
      <c r="S35" s="387">
        <f>'Summary -White maize'!R34+'Summary -Yellow maize'!S35</f>
        <v>239966</v>
      </c>
      <c r="T35" s="351">
        <f>'Summary -White maize'!S34+'Summary -Yellow maize'!T35</f>
        <v>70656</v>
      </c>
      <c r="U35" s="278">
        <f t="shared" si="8"/>
        <v>350658.71428571426</v>
      </c>
    </row>
    <row r="36" spans="2:21" ht="15" customHeight="1" x14ac:dyDescent="0.3">
      <c r="B36" s="19">
        <v>18</v>
      </c>
      <c r="C36" s="285">
        <f t="shared" si="6"/>
        <v>45534</v>
      </c>
      <c r="D36" s="20">
        <v>71000</v>
      </c>
      <c r="E36" s="22">
        <v>92000</v>
      </c>
      <c r="F36" s="21">
        <v>96000</v>
      </c>
      <c r="G36" s="21">
        <v>195000</v>
      </c>
      <c r="H36" s="18">
        <v>89872</v>
      </c>
      <c r="I36" s="148">
        <v>-71193</v>
      </c>
      <c r="J36" s="143">
        <v>-232246</v>
      </c>
      <c r="K36" s="146">
        <v>122267</v>
      </c>
      <c r="L36" s="146">
        <v>64967</v>
      </c>
      <c r="M36" s="146">
        <v>48381</v>
      </c>
      <c r="N36" s="146">
        <v>488848</v>
      </c>
      <c r="O36" s="146">
        <v>651617</v>
      </c>
      <c r="P36" s="315">
        <v>694142</v>
      </c>
      <c r="Q36" s="315">
        <v>18748</v>
      </c>
      <c r="R36" s="315">
        <f>'Summary -White maize'!Q35+'Summary -Yellow maize'!R36</f>
        <v>293483</v>
      </c>
      <c r="S36" s="387">
        <f>'Summary -White maize'!R35+'Summary -Yellow maize'!S36</f>
        <v>90076</v>
      </c>
      <c r="T36" s="351">
        <f>'Summary -White maize'!S35+'Summary -Yellow maize'!T36</f>
        <v>91440</v>
      </c>
      <c r="U36" s="278">
        <f t="shared" si="8"/>
        <v>332622</v>
      </c>
    </row>
    <row r="37" spans="2:21" ht="15" customHeight="1" x14ac:dyDescent="0.3">
      <c r="B37" s="19">
        <v>19</v>
      </c>
      <c r="C37" s="285">
        <f t="shared" si="6"/>
        <v>45541</v>
      </c>
      <c r="D37" s="20">
        <v>47000</v>
      </c>
      <c r="E37" s="22">
        <v>223000</v>
      </c>
      <c r="F37" s="21">
        <v>342000</v>
      </c>
      <c r="G37" s="21">
        <v>109000</v>
      </c>
      <c r="H37" s="18">
        <v>59131</v>
      </c>
      <c r="I37" s="148">
        <v>39460</v>
      </c>
      <c r="J37" s="143">
        <v>57937</v>
      </c>
      <c r="K37" s="146">
        <v>34177</v>
      </c>
      <c r="L37" s="146">
        <v>69387</v>
      </c>
      <c r="M37" s="146">
        <v>44994</v>
      </c>
      <c r="N37" s="146">
        <v>139054</v>
      </c>
      <c r="O37" s="146">
        <v>149366</v>
      </c>
      <c r="P37" s="315">
        <v>60863</v>
      </c>
      <c r="Q37" s="315">
        <v>39763</v>
      </c>
      <c r="R37" s="315">
        <f>'Summary -White maize'!Q36+'Summary -Yellow maize'!R37</f>
        <v>165879</v>
      </c>
      <c r="S37" s="387">
        <f>'Summary -White maize'!R36+'Summary -Yellow maize'!S37</f>
        <v>70031</v>
      </c>
      <c r="T37" s="351">
        <f>'Summary -White maize'!S36+'Summary -Yellow maize'!T37</f>
        <v>63544</v>
      </c>
      <c r="U37" s="278">
        <f t="shared" si="8"/>
        <v>98357.142857142855</v>
      </c>
    </row>
    <row r="38" spans="2:21" ht="15" customHeight="1" x14ac:dyDescent="0.3">
      <c r="B38" s="19">
        <v>20</v>
      </c>
      <c r="C38" s="285">
        <f t="shared" si="6"/>
        <v>45548</v>
      </c>
      <c r="D38" s="122">
        <v>59000</v>
      </c>
      <c r="E38" s="123">
        <v>39000</v>
      </c>
      <c r="F38" s="124">
        <v>49000</v>
      </c>
      <c r="G38" s="124">
        <v>392000</v>
      </c>
      <c r="H38" s="18">
        <v>39818</v>
      </c>
      <c r="I38" s="148">
        <v>37537</v>
      </c>
      <c r="J38" s="143">
        <v>41398</v>
      </c>
      <c r="K38" s="146">
        <v>47685</v>
      </c>
      <c r="L38" s="146">
        <v>50479</v>
      </c>
      <c r="M38" s="146">
        <v>51137</v>
      </c>
      <c r="N38" s="146">
        <v>103657</v>
      </c>
      <c r="O38" s="146">
        <v>94372</v>
      </c>
      <c r="P38" s="315">
        <v>100786</v>
      </c>
      <c r="Q38" s="315">
        <v>36976</v>
      </c>
      <c r="R38" s="315">
        <f>'Summary -White maize'!Q37+'Summary -Yellow maize'!R38</f>
        <v>118028</v>
      </c>
      <c r="S38" s="387">
        <f>'Summary -White maize'!R37+'Summary -Yellow maize'!S38</f>
        <v>63727</v>
      </c>
      <c r="T38" s="351">
        <f>'Summary -White maize'!S37+'Summary -Yellow maize'!T38</f>
        <v>62953</v>
      </c>
      <c r="U38" s="278">
        <f t="shared" ref="U38" si="9">AVERAGE(N38:T38)</f>
        <v>82928.428571428565</v>
      </c>
    </row>
    <row r="39" spans="2:21" ht="15" customHeight="1" x14ac:dyDescent="0.3">
      <c r="B39" s="19">
        <v>21</v>
      </c>
      <c r="C39" s="285">
        <f t="shared" si="6"/>
        <v>45555</v>
      </c>
      <c r="D39" s="122">
        <v>23000</v>
      </c>
      <c r="E39" s="123">
        <v>28000</v>
      </c>
      <c r="F39" s="124">
        <v>39000</v>
      </c>
      <c r="G39" s="124">
        <v>120000</v>
      </c>
      <c r="H39" s="18">
        <v>156902</v>
      </c>
      <c r="I39" s="148">
        <v>30093</v>
      </c>
      <c r="J39" s="143">
        <v>36189</v>
      </c>
      <c r="K39" s="146">
        <v>31184</v>
      </c>
      <c r="L39" s="146">
        <v>39178</v>
      </c>
      <c r="M39" s="146">
        <v>38075</v>
      </c>
      <c r="N39" s="146">
        <v>63743</v>
      </c>
      <c r="O39" s="146">
        <v>51097</v>
      </c>
      <c r="P39" s="315">
        <v>65008</v>
      </c>
      <c r="Q39" s="315">
        <v>179675</v>
      </c>
      <c r="R39" s="315">
        <f>'Summary -White maize'!Q38+'Summary -Yellow maize'!R39</f>
        <v>74776</v>
      </c>
      <c r="S39" s="387">
        <f>'Summary -White maize'!R38+'Summary -Yellow maize'!S39</f>
        <v>63193</v>
      </c>
      <c r="T39" s="351">
        <f>'Summary -White maize'!S38+'Summary -Yellow maize'!T39</f>
        <v>59933</v>
      </c>
      <c r="U39" s="278">
        <f t="shared" ref="U39:U40" si="10">AVERAGE(N39:T39)</f>
        <v>79632.142857142855</v>
      </c>
    </row>
    <row r="40" spans="2:21" ht="15" customHeight="1" x14ac:dyDescent="0.3">
      <c r="B40" s="19">
        <v>22</v>
      </c>
      <c r="C40" s="285">
        <f t="shared" si="6"/>
        <v>45562</v>
      </c>
      <c r="D40" s="122">
        <v>18000</v>
      </c>
      <c r="E40" s="123">
        <v>23000</v>
      </c>
      <c r="F40" s="124">
        <v>38000</v>
      </c>
      <c r="G40" s="124">
        <v>36000</v>
      </c>
      <c r="H40" s="18">
        <v>30795</v>
      </c>
      <c r="I40" s="148">
        <v>65360</v>
      </c>
      <c r="J40" s="143">
        <v>89673</v>
      </c>
      <c r="K40" s="146">
        <v>63650</v>
      </c>
      <c r="L40" s="146">
        <v>46687</v>
      </c>
      <c r="M40" s="146">
        <v>116821</v>
      </c>
      <c r="N40" s="146">
        <v>156305</v>
      </c>
      <c r="O40" s="146">
        <v>153160</v>
      </c>
      <c r="P40" s="315">
        <v>268891</v>
      </c>
      <c r="Q40" s="315">
        <v>8436</v>
      </c>
      <c r="R40" s="315">
        <f>'Summary -White maize'!Q39+'Summary -Yellow maize'!R40</f>
        <v>146431</v>
      </c>
      <c r="S40" s="387">
        <f>'Summary -White maize'!R39+'Summary -Yellow maize'!S40</f>
        <v>91604</v>
      </c>
      <c r="T40" s="351">
        <f>'Summary -White maize'!S39+'Summary -Yellow maize'!T40</f>
        <v>75815</v>
      </c>
      <c r="U40" s="278">
        <f t="shared" si="10"/>
        <v>128663.14285714286</v>
      </c>
    </row>
    <row r="41" spans="2:21" ht="15" customHeight="1" x14ac:dyDescent="0.3">
      <c r="B41" s="19">
        <v>23</v>
      </c>
      <c r="C41" s="285">
        <f t="shared" si="6"/>
        <v>45569</v>
      </c>
      <c r="D41" s="134">
        <v>20000</v>
      </c>
      <c r="E41" s="123">
        <v>123000</v>
      </c>
      <c r="F41" s="124">
        <v>113000</v>
      </c>
      <c r="G41" s="124">
        <v>17000</v>
      </c>
      <c r="H41" s="18">
        <v>26612</v>
      </c>
      <c r="I41" s="148">
        <v>23565</v>
      </c>
      <c r="J41" s="143">
        <v>8545</v>
      </c>
      <c r="K41" s="146">
        <v>23462</v>
      </c>
      <c r="L41" s="146">
        <v>18255</v>
      </c>
      <c r="M41" s="146">
        <v>27298</v>
      </c>
      <c r="N41" s="146">
        <v>24832</v>
      </c>
      <c r="O41" s="146">
        <v>26895</v>
      </c>
      <c r="P41" s="315">
        <v>10826</v>
      </c>
      <c r="Q41" s="315">
        <v>25245</v>
      </c>
      <c r="R41" s="315">
        <f>'Summary -White maize'!Q40+'Summary -Yellow maize'!R41</f>
        <v>62925</v>
      </c>
      <c r="S41" s="387">
        <f>'Summary -White maize'!R40+'Summary -Yellow maize'!S41</f>
        <v>56553</v>
      </c>
      <c r="T41" s="351">
        <f>'Summary -White maize'!S40+'Summary -Yellow maize'!T41</f>
        <v>57749</v>
      </c>
      <c r="U41" s="278">
        <f t="shared" ref="U41:U43" si="11">AVERAGE(N41:T41)</f>
        <v>37860.714285714283</v>
      </c>
    </row>
    <row r="42" spans="2:21" ht="15" customHeight="1" x14ac:dyDescent="0.3">
      <c r="B42" s="19">
        <v>24</v>
      </c>
      <c r="C42" s="285">
        <f t="shared" si="6"/>
        <v>45576</v>
      </c>
      <c r="D42" s="20">
        <v>190000</v>
      </c>
      <c r="E42" s="22">
        <v>24000</v>
      </c>
      <c r="F42" s="21">
        <v>38000</v>
      </c>
      <c r="G42" s="21">
        <v>28000</v>
      </c>
      <c r="H42" s="18">
        <v>26031</v>
      </c>
      <c r="I42" s="148">
        <v>28713</v>
      </c>
      <c r="J42" s="143">
        <v>28007</v>
      </c>
      <c r="K42" s="146">
        <v>26319</v>
      </c>
      <c r="L42" s="146">
        <v>18585</v>
      </c>
      <c r="M42" s="146">
        <v>31469</v>
      </c>
      <c r="N42" s="146">
        <v>32147</v>
      </c>
      <c r="O42" s="146">
        <v>26468</v>
      </c>
      <c r="P42" s="315">
        <v>29004</v>
      </c>
      <c r="Q42" s="315">
        <v>29179</v>
      </c>
      <c r="R42" s="315">
        <f>'Summary -White maize'!Q41+'Summary -Yellow maize'!R42</f>
        <v>60714</v>
      </c>
      <c r="S42" s="387">
        <f>'Summary -White maize'!R41+'Summary -Yellow maize'!S42</f>
        <v>56386</v>
      </c>
      <c r="T42" s="351">
        <f>'Summary -White maize'!S41+'Summary -Yellow maize'!T42</f>
        <v>66792</v>
      </c>
      <c r="U42" s="278">
        <f t="shared" si="11"/>
        <v>42955.714285714283</v>
      </c>
    </row>
    <row r="43" spans="2:21" ht="15" customHeight="1" x14ac:dyDescent="0.3">
      <c r="B43" s="19">
        <v>25</v>
      </c>
      <c r="C43" s="285">
        <f t="shared" si="6"/>
        <v>45583</v>
      </c>
      <c r="D43" s="20">
        <v>22000</v>
      </c>
      <c r="E43" s="22">
        <v>27000</v>
      </c>
      <c r="F43" s="21">
        <v>60000</v>
      </c>
      <c r="G43" s="21">
        <v>32000</v>
      </c>
      <c r="H43" s="18">
        <v>54077</v>
      </c>
      <c r="I43" s="148">
        <v>28012</v>
      </c>
      <c r="J43" s="143">
        <v>19090</v>
      </c>
      <c r="K43" s="146">
        <v>29270</v>
      </c>
      <c r="L43" s="146">
        <v>11610</v>
      </c>
      <c r="M43" s="146">
        <v>29200</v>
      </c>
      <c r="N43" s="146">
        <v>24125</v>
      </c>
      <c r="O43" s="146">
        <v>26578</v>
      </c>
      <c r="P43" s="315">
        <v>25011</v>
      </c>
      <c r="Q43" s="315">
        <v>27351</v>
      </c>
      <c r="R43" s="315">
        <f>'Summary -White maize'!Q42+'Summary -Yellow maize'!R43</f>
        <v>51607</v>
      </c>
      <c r="S43" s="387">
        <f>'Summary -White maize'!R42+'Summary -Yellow maize'!S43</f>
        <v>48484</v>
      </c>
      <c r="T43" s="351">
        <f>'Summary -White maize'!S42+'Summary -Yellow maize'!T43</f>
        <v>54960</v>
      </c>
      <c r="U43" s="278">
        <f t="shared" si="11"/>
        <v>36873.714285714283</v>
      </c>
    </row>
    <row r="44" spans="2:21" ht="15" customHeight="1" x14ac:dyDescent="0.3">
      <c r="B44" s="19">
        <v>26</v>
      </c>
      <c r="C44" s="285">
        <f t="shared" si="6"/>
        <v>45590</v>
      </c>
      <c r="D44" s="20">
        <v>18000</v>
      </c>
      <c r="E44" s="22">
        <v>27000</v>
      </c>
      <c r="F44" s="49">
        <v>26000</v>
      </c>
      <c r="G44" s="21">
        <v>29000</v>
      </c>
      <c r="H44" s="18">
        <v>23623</v>
      </c>
      <c r="I44" s="148">
        <v>63648</v>
      </c>
      <c r="J44" s="143">
        <v>18634</v>
      </c>
      <c r="K44" s="146">
        <v>27236</v>
      </c>
      <c r="L44" s="146">
        <v>34106</v>
      </c>
      <c r="M44" s="146">
        <v>106412</v>
      </c>
      <c r="N44" s="146">
        <v>107920</v>
      </c>
      <c r="O44" s="146">
        <v>126769</v>
      </c>
      <c r="P44" s="315">
        <v>21112</v>
      </c>
      <c r="Q44" s="315">
        <v>110906</v>
      </c>
      <c r="R44" s="315">
        <f>'Summary -White maize'!Q43+'Summary -Yellow maize'!R44</f>
        <v>73439</v>
      </c>
      <c r="S44" s="387">
        <f>'Summary -White maize'!R43+'Summary -Yellow maize'!S44</f>
        <v>74727</v>
      </c>
      <c r="T44" s="351">
        <f>'Summary -White maize'!S43+'Summary -Yellow maize'!T44</f>
        <v>49485</v>
      </c>
      <c r="U44" s="278">
        <f t="shared" ref="U44:U45" si="12">AVERAGE(N44:T44)</f>
        <v>80622.571428571435</v>
      </c>
    </row>
    <row r="45" spans="2:21" ht="15" customHeight="1" x14ac:dyDescent="0.3">
      <c r="B45" s="19">
        <v>27</v>
      </c>
      <c r="C45" s="285">
        <f t="shared" si="6"/>
        <v>45597</v>
      </c>
      <c r="D45" s="20">
        <v>18000</v>
      </c>
      <c r="E45" s="22">
        <v>19000</v>
      </c>
      <c r="F45" s="49">
        <v>26000</v>
      </c>
      <c r="G45" s="49">
        <v>21000</v>
      </c>
      <c r="H45" s="18">
        <v>16866</v>
      </c>
      <c r="I45" s="148">
        <v>22275</v>
      </c>
      <c r="J45" s="143">
        <v>77905</v>
      </c>
      <c r="K45" s="146">
        <v>39533</v>
      </c>
      <c r="L45" s="146">
        <v>7178</v>
      </c>
      <c r="M45" s="146">
        <v>10783</v>
      </c>
      <c r="N45" s="146">
        <v>6765</v>
      </c>
      <c r="O45" s="146">
        <v>4391</v>
      </c>
      <c r="P45" s="315">
        <v>136186</v>
      </c>
      <c r="Q45" s="315">
        <v>15659</v>
      </c>
      <c r="R45" s="315">
        <f>'Summary -White maize'!Q44+'Summary -Yellow maize'!R45</f>
        <v>42383</v>
      </c>
      <c r="S45" s="387">
        <f>'Summary -White maize'!R44+'Summary -Yellow maize'!S45</f>
        <v>29305</v>
      </c>
      <c r="T45" s="351">
        <f>'Summary -White maize'!S44+'Summary -Yellow maize'!T45</f>
        <v>46777</v>
      </c>
      <c r="U45" s="278">
        <f t="shared" si="12"/>
        <v>40209.428571428572</v>
      </c>
    </row>
    <row r="46" spans="2:21" ht="15" customHeight="1" x14ac:dyDescent="0.3">
      <c r="B46" s="19">
        <v>28</v>
      </c>
      <c r="C46" s="285">
        <f t="shared" si="6"/>
        <v>45604</v>
      </c>
      <c r="D46" s="20">
        <v>17000</v>
      </c>
      <c r="E46" s="22">
        <v>50000</v>
      </c>
      <c r="F46" s="21">
        <v>39000</v>
      </c>
      <c r="G46" s="49">
        <v>12000</v>
      </c>
      <c r="H46" s="18">
        <v>21766</v>
      </c>
      <c r="I46" s="148">
        <v>15295</v>
      </c>
      <c r="J46" s="143">
        <v>16901</v>
      </c>
      <c r="K46" s="146">
        <v>19255</v>
      </c>
      <c r="L46" s="146">
        <v>6845</v>
      </c>
      <c r="M46" s="146">
        <v>17414</v>
      </c>
      <c r="N46" s="146">
        <v>14713</v>
      </c>
      <c r="O46" s="146">
        <v>16139</v>
      </c>
      <c r="P46" s="315">
        <v>13467</v>
      </c>
      <c r="Q46" s="315">
        <v>22049</v>
      </c>
      <c r="R46" s="315">
        <f>'Summary -White maize'!Q45+'Summary -Yellow maize'!R46</f>
        <v>33817</v>
      </c>
      <c r="S46" s="387">
        <f>'Summary -White maize'!R45+'Summary -Yellow maize'!S46</f>
        <v>29823</v>
      </c>
      <c r="T46" s="351">
        <f>'Summary -White maize'!S45+'Summary -Yellow maize'!T46</f>
        <v>44512</v>
      </c>
      <c r="U46" s="278">
        <f t="shared" ref="U46" si="13">AVERAGE(N46:T46)</f>
        <v>24931.428571428572</v>
      </c>
    </row>
    <row r="47" spans="2:21" ht="15" customHeight="1" x14ac:dyDescent="0.3">
      <c r="B47" s="19">
        <v>29</v>
      </c>
      <c r="C47" s="285">
        <f t="shared" si="6"/>
        <v>45611</v>
      </c>
      <c r="D47" s="20">
        <v>38000</v>
      </c>
      <c r="E47" s="22">
        <v>20000</v>
      </c>
      <c r="F47" s="21">
        <v>24000</v>
      </c>
      <c r="G47" s="49">
        <v>28000</v>
      </c>
      <c r="H47" s="18">
        <v>19043</v>
      </c>
      <c r="I47" s="148">
        <v>-4197</v>
      </c>
      <c r="J47" s="143">
        <v>16145</v>
      </c>
      <c r="K47" s="146">
        <v>20508</v>
      </c>
      <c r="L47" s="146">
        <v>9858</v>
      </c>
      <c r="M47" s="146">
        <v>17344</v>
      </c>
      <c r="N47" s="146">
        <v>14326</v>
      </c>
      <c r="O47" s="146">
        <v>12433</v>
      </c>
      <c r="P47" s="315">
        <v>10988</v>
      </c>
      <c r="Q47" s="315">
        <v>15997</v>
      </c>
      <c r="R47" s="315">
        <f>'Summary -White maize'!Q46+'Summary -Yellow maize'!R47</f>
        <v>38729</v>
      </c>
      <c r="S47" s="387">
        <f>'Summary -White maize'!R46+'Summary -Yellow maize'!S47</f>
        <v>26594</v>
      </c>
      <c r="T47" s="351">
        <f>'Summary -White maize'!S46+'Summary -Yellow maize'!T47</f>
        <v>32436</v>
      </c>
      <c r="U47" s="278">
        <f t="shared" ref="U47" si="14">AVERAGE(N47:T47)</f>
        <v>21643.285714285714</v>
      </c>
    </row>
    <row r="48" spans="2:21" ht="15" customHeight="1" x14ac:dyDescent="0.3">
      <c r="B48" s="19">
        <v>30</v>
      </c>
      <c r="C48" s="285">
        <f t="shared" si="6"/>
        <v>45618</v>
      </c>
      <c r="D48" s="20">
        <v>34000</v>
      </c>
      <c r="E48" s="22">
        <v>25000</v>
      </c>
      <c r="F48" s="21">
        <v>27000</v>
      </c>
      <c r="G48" s="49">
        <v>48000</v>
      </c>
      <c r="H48" s="18">
        <v>57876</v>
      </c>
      <c r="I48" s="148">
        <v>15132</v>
      </c>
      <c r="J48" s="143">
        <v>16187</v>
      </c>
      <c r="K48" s="146">
        <v>11077</v>
      </c>
      <c r="L48" s="146">
        <v>58749</v>
      </c>
      <c r="M48" s="146">
        <v>107653</v>
      </c>
      <c r="N48" s="146">
        <v>16251</v>
      </c>
      <c r="O48" s="146">
        <v>7872</v>
      </c>
      <c r="P48" s="315">
        <v>9669</v>
      </c>
      <c r="Q48" s="315">
        <v>98202</v>
      </c>
      <c r="R48" s="315">
        <f>'Summary -White maize'!Q47+'Summary -Yellow maize'!R48</f>
        <v>65276</v>
      </c>
      <c r="S48" s="387">
        <f>'Summary -White maize'!R47+'Summary -Yellow maize'!S48</f>
        <v>76714</v>
      </c>
      <c r="T48" s="351"/>
      <c r="U48" s="278"/>
    </row>
    <row r="49" spans="2:21" ht="15" customHeight="1" x14ac:dyDescent="0.3">
      <c r="B49" s="19">
        <v>31</v>
      </c>
      <c r="C49" s="285">
        <f t="shared" si="6"/>
        <v>45625</v>
      </c>
      <c r="D49" s="25">
        <v>-4000</v>
      </c>
      <c r="E49" s="22">
        <v>15000</v>
      </c>
      <c r="F49" s="21">
        <v>17000</v>
      </c>
      <c r="G49" s="49">
        <v>15000</v>
      </c>
      <c r="H49" s="18">
        <v>23769</v>
      </c>
      <c r="I49" s="148">
        <v>43649</v>
      </c>
      <c r="J49" s="143">
        <v>53618</v>
      </c>
      <c r="K49" s="146">
        <v>43075</v>
      </c>
      <c r="L49" s="146">
        <v>6854</v>
      </c>
      <c r="M49" s="146">
        <v>10642</v>
      </c>
      <c r="N49" s="146">
        <v>68407</v>
      </c>
      <c r="O49" s="146">
        <v>66898</v>
      </c>
      <c r="P49" s="315">
        <v>77188</v>
      </c>
      <c r="Q49" s="315">
        <v>6784</v>
      </c>
      <c r="R49" s="315">
        <f>'Summary -White maize'!Q48+'Summary -Yellow maize'!R49</f>
        <v>15382</v>
      </c>
      <c r="S49" s="387">
        <f>'Summary -White maize'!R48+'Summary -Yellow maize'!S49</f>
        <v>34356</v>
      </c>
      <c r="T49" s="351"/>
      <c r="U49" s="278"/>
    </row>
    <row r="50" spans="2:21" ht="15" customHeight="1" x14ac:dyDescent="0.3">
      <c r="B50" s="19">
        <v>32</v>
      </c>
      <c r="C50" s="285">
        <f t="shared" si="6"/>
        <v>45632</v>
      </c>
      <c r="D50" s="25">
        <v>26000</v>
      </c>
      <c r="E50" s="22">
        <v>25000</v>
      </c>
      <c r="F50" s="21">
        <v>-13000</v>
      </c>
      <c r="G50" s="49">
        <v>30000</v>
      </c>
      <c r="H50" s="18">
        <v>20991</v>
      </c>
      <c r="I50" s="148">
        <v>13905</v>
      </c>
      <c r="J50" s="143">
        <v>16735</v>
      </c>
      <c r="K50" s="146">
        <v>12352</v>
      </c>
      <c r="L50" s="146">
        <v>0</v>
      </c>
      <c r="M50" s="146">
        <v>9794</v>
      </c>
      <c r="N50" s="146">
        <v>9041</v>
      </c>
      <c r="O50" s="146">
        <v>5070</v>
      </c>
      <c r="P50" s="315">
        <v>8259</v>
      </c>
      <c r="Q50" s="315">
        <v>17651</v>
      </c>
      <c r="R50" s="315">
        <f>'Summary -White maize'!Q49+'Summary -Yellow maize'!R50</f>
        <v>22627</v>
      </c>
      <c r="S50" s="387">
        <f>'Summary -White maize'!R49+'Summary -Yellow maize'!S50</f>
        <v>34064</v>
      </c>
      <c r="T50" s="351"/>
      <c r="U50" s="278"/>
    </row>
    <row r="51" spans="2:21" ht="15" customHeight="1" x14ac:dyDescent="0.3">
      <c r="B51" s="19">
        <v>33</v>
      </c>
      <c r="C51" s="285">
        <f t="shared" si="6"/>
        <v>45639</v>
      </c>
      <c r="D51" s="25">
        <v>0</v>
      </c>
      <c r="E51" s="22">
        <v>0</v>
      </c>
      <c r="F51" s="21">
        <v>5000</v>
      </c>
      <c r="G51" s="49">
        <v>0</v>
      </c>
      <c r="H51" s="18">
        <v>0</v>
      </c>
      <c r="I51" s="148">
        <v>0</v>
      </c>
      <c r="J51" s="143">
        <v>0</v>
      </c>
      <c r="K51" s="146">
        <v>0</v>
      </c>
      <c r="L51" s="146">
        <v>0</v>
      </c>
      <c r="M51" s="146">
        <v>0</v>
      </c>
      <c r="N51" s="146">
        <v>9330</v>
      </c>
      <c r="O51" s="146">
        <v>3207</v>
      </c>
      <c r="P51" s="315">
        <v>10284</v>
      </c>
      <c r="Q51" s="315">
        <v>14535</v>
      </c>
      <c r="R51" s="315">
        <f>'Summary -White maize'!Q50+'Summary -Yellow maize'!R51</f>
        <v>15678</v>
      </c>
      <c r="S51" s="387">
        <f>'Summary -White maize'!R50+'Summary -Yellow maize'!S51</f>
        <v>31190</v>
      </c>
      <c r="T51" s="351"/>
      <c r="U51" s="278"/>
    </row>
    <row r="52" spans="2:21" ht="15" customHeight="1" x14ac:dyDescent="0.3">
      <c r="B52" s="19">
        <v>34</v>
      </c>
      <c r="C52" s="285">
        <f t="shared" si="6"/>
        <v>45646</v>
      </c>
      <c r="D52" s="25">
        <v>31000</v>
      </c>
      <c r="E52" s="22">
        <v>0</v>
      </c>
      <c r="F52" s="21">
        <v>5000</v>
      </c>
      <c r="G52" s="49">
        <v>0</v>
      </c>
      <c r="H52" s="18">
        <v>0</v>
      </c>
      <c r="I52" s="148">
        <v>0</v>
      </c>
      <c r="J52" s="143">
        <v>0</v>
      </c>
      <c r="K52" s="146">
        <v>0</v>
      </c>
      <c r="L52" s="146">
        <v>0</v>
      </c>
      <c r="M52" s="146">
        <v>0</v>
      </c>
      <c r="N52" s="146">
        <v>11816</v>
      </c>
      <c r="O52" s="146">
        <v>6117</v>
      </c>
      <c r="P52" s="315">
        <v>7758</v>
      </c>
      <c r="Q52" s="315">
        <v>9185</v>
      </c>
      <c r="R52" s="315">
        <f>'Summary -White maize'!Q51+'Summary -Yellow maize'!R52</f>
        <v>13107</v>
      </c>
      <c r="S52" s="387">
        <f>'Summary -White maize'!R51+'Summary -Yellow maize'!S52</f>
        <v>21118</v>
      </c>
      <c r="T52" s="351"/>
      <c r="U52" s="278"/>
    </row>
    <row r="53" spans="2:21" ht="15" customHeight="1" x14ac:dyDescent="0.3">
      <c r="B53" s="19">
        <v>35</v>
      </c>
      <c r="C53" s="285">
        <f t="shared" si="6"/>
        <v>45653</v>
      </c>
      <c r="D53" s="25">
        <v>34000</v>
      </c>
      <c r="E53" s="22">
        <v>35000</v>
      </c>
      <c r="F53" s="21">
        <v>5000</v>
      </c>
      <c r="G53" s="49">
        <v>15000</v>
      </c>
      <c r="H53" s="18">
        <v>75763</v>
      </c>
      <c r="I53" s="148">
        <v>46907</v>
      </c>
      <c r="J53" s="143">
        <v>68533</v>
      </c>
      <c r="K53" s="146">
        <v>57507</v>
      </c>
      <c r="L53" s="146">
        <v>40486</v>
      </c>
      <c r="M53" s="146">
        <v>61431</v>
      </c>
      <c r="N53" s="146">
        <v>20993</v>
      </c>
      <c r="O53" s="146">
        <v>31539</v>
      </c>
      <c r="P53" s="315">
        <v>59049</v>
      </c>
      <c r="Q53" s="315">
        <v>66642</v>
      </c>
      <c r="R53" s="315">
        <f>'Summary -White maize'!Q52+'Summary -Yellow maize'!R53</f>
        <v>27494</v>
      </c>
      <c r="S53" s="387">
        <f>'Summary -White maize'!R52+'Summary -Yellow maize'!S53</f>
        <v>31519</v>
      </c>
      <c r="T53" s="351"/>
      <c r="U53" s="278"/>
    </row>
    <row r="54" spans="2:21" ht="15" customHeight="1" x14ac:dyDescent="0.3">
      <c r="B54" s="19">
        <v>36</v>
      </c>
      <c r="C54" s="285">
        <f t="shared" si="6"/>
        <v>45660</v>
      </c>
      <c r="D54" s="25">
        <v>13000</v>
      </c>
      <c r="E54" s="22">
        <v>12000</v>
      </c>
      <c r="F54" s="21">
        <v>5000</v>
      </c>
      <c r="G54" s="49">
        <v>10000</v>
      </c>
      <c r="H54" s="18">
        <v>4419</v>
      </c>
      <c r="I54" s="148">
        <v>7173</v>
      </c>
      <c r="J54" s="143">
        <v>5394</v>
      </c>
      <c r="K54" s="146">
        <v>3773</v>
      </c>
      <c r="L54" s="146">
        <v>2678</v>
      </c>
      <c r="M54" s="146">
        <v>6295</v>
      </c>
      <c r="N54" s="146">
        <v>934</v>
      </c>
      <c r="O54" s="146">
        <v>553</v>
      </c>
      <c r="P54" s="315">
        <v>470</v>
      </c>
      <c r="Q54" s="315">
        <v>7762</v>
      </c>
      <c r="R54" s="315">
        <f>'Summary -White maize'!Q53+'Summary -Yellow maize'!R54</f>
        <v>8067</v>
      </c>
      <c r="S54" s="387">
        <f>'Summary -White maize'!R53+'Summary -Yellow maize'!S54</f>
        <v>14813</v>
      </c>
      <c r="T54" s="351"/>
      <c r="U54" s="278"/>
    </row>
    <row r="55" spans="2:21" ht="15" customHeight="1" x14ac:dyDescent="0.3">
      <c r="B55" s="19">
        <v>37</v>
      </c>
      <c r="C55" s="285">
        <f t="shared" si="6"/>
        <v>45667</v>
      </c>
      <c r="D55" s="20">
        <v>17000</v>
      </c>
      <c r="E55" s="22">
        <v>4000</v>
      </c>
      <c r="F55" s="21">
        <v>7000</v>
      </c>
      <c r="G55" s="49">
        <v>13000</v>
      </c>
      <c r="H55" s="18">
        <v>11178</v>
      </c>
      <c r="I55" s="148">
        <v>11752</v>
      </c>
      <c r="J55" s="143">
        <v>10088</v>
      </c>
      <c r="K55" s="146">
        <v>6980</v>
      </c>
      <c r="L55" s="146">
        <v>10518</v>
      </c>
      <c r="M55" s="146">
        <v>10667</v>
      </c>
      <c r="N55" s="146">
        <v>5605</v>
      </c>
      <c r="O55" s="146">
        <v>5778</v>
      </c>
      <c r="P55" s="315">
        <v>4739</v>
      </c>
      <c r="Q55" s="315">
        <v>11901</v>
      </c>
      <c r="R55" s="315">
        <f>'Summary -White maize'!Q54+'Summary -Yellow maize'!R55</f>
        <v>20464</v>
      </c>
      <c r="S55" s="387">
        <f>'Summary -White maize'!R54+'Summary -Yellow maize'!S55</f>
        <v>22359</v>
      </c>
      <c r="T55" s="351"/>
      <c r="U55" s="278"/>
    </row>
    <row r="56" spans="2:21" ht="15" customHeight="1" x14ac:dyDescent="0.3">
      <c r="B56" s="19">
        <v>38</v>
      </c>
      <c r="C56" s="285">
        <f t="shared" si="6"/>
        <v>45674</v>
      </c>
      <c r="D56" s="20">
        <v>10000</v>
      </c>
      <c r="E56" s="22">
        <v>12000</v>
      </c>
      <c r="F56" s="21">
        <v>3000</v>
      </c>
      <c r="G56" s="49">
        <v>14000</v>
      </c>
      <c r="H56" s="18">
        <v>9457</v>
      </c>
      <c r="I56" s="148">
        <v>12500</v>
      </c>
      <c r="J56" s="143">
        <v>16621</v>
      </c>
      <c r="K56" s="146">
        <v>14135</v>
      </c>
      <c r="L56" s="146">
        <v>16958</v>
      </c>
      <c r="M56" s="146">
        <v>9207</v>
      </c>
      <c r="N56" s="146">
        <v>7482</v>
      </c>
      <c r="O56" s="146">
        <v>12026</v>
      </c>
      <c r="P56" s="315">
        <v>9828</v>
      </c>
      <c r="Q56" s="315">
        <v>14545</v>
      </c>
      <c r="R56" s="315">
        <f>'Summary -White maize'!Q55+'Summary -Yellow maize'!R56</f>
        <v>25145</v>
      </c>
      <c r="S56" s="387">
        <f>'Summary -White maize'!R55+'Summary -Yellow maize'!S56</f>
        <v>27896</v>
      </c>
      <c r="T56" s="351"/>
      <c r="U56" s="278"/>
    </row>
    <row r="57" spans="2:21" ht="15" customHeight="1" x14ac:dyDescent="0.3">
      <c r="B57" s="19">
        <v>39</v>
      </c>
      <c r="C57" s="285">
        <f t="shared" si="6"/>
        <v>45681</v>
      </c>
      <c r="D57" s="20">
        <v>20000</v>
      </c>
      <c r="E57" s="22">
        <v>16000</v>
      </c>
      <c r="F57" s="21">
        <v>11000</v>
      </c>
      <c r="G57" s="49">
        <v>14000</v>
      </c>
      <c r="H57" s="18">
        <v>31329</v>
      </c>
      <c r="I57" s="148">
        <v>28954</v>
      </c>
      <c r="J57" s="143">
        <v>18997</v>
      </c>
      <c r="K57" s="146">
        <v>21957</v>
      </c>
      <c r="L57" s="146">
        <v>55917</v>
      </c>
      <c r="M57" s="146">
        <v>67194</v>
      </c>
      <c r="N57" s="146">
        <v>50806</v>
      </c>
      <c r="O57" s="146">
        <v>14618</v>
      </c>
      <c r="P57" s="315">
        <v>13813</v>
      </c>
      <c r="Q57" s="315">
        <v>98301</v>
      </c>
      <c r="R57" s="315">
        <f>'Summary -White maize'!Q56+'Summary -Yellow maize'!R57</f>
        <v>65541</v>
      </c>
      <c r="S57" s="387">
        <f>'Summary -White maize'!R56+'Summary -Yellow maize'!S57</f>
        <v>60560</v>
      </c>
      <c r="T57" s="351"/>
      <c r="U57" s="278"/>
    </row>
    <row r="58" spans="2:21" ht="15" customHeight="1" x14ac:dyDescent="0.3">
      <c r="B58" s="19">
        <v>40</v>
      </c>
      <c r="C58" s="285">
        <f t="shared" si="6"/>
        <v>45688</v>
      </c>
      <c r="D58" s="20">
        <v>15000</v>
      </c>
      <c r="E58" s="22">
        <v>15000</v>
      </c>
      <c r="F58" s="21">
        <v>13000</v>
      </c>
      <c r="G58" s="49">
        <v>8000</v>
      </c>
      <c r="H58" s="18">
        <v>14541</v>
      </c>
      <c r="I58" s="148">
        <v>44177</v>
      </c>
      <c r="J58" s="143">
        <v>73924</v>
      </c>
      <c r="K58" s="146">
        <v>70882</v>
      </c>
      <c r="L58" s="146">
        <v>8794</v>
      </c>
      <c r="M58" s="146">
        <v>2672</v>
      </c>
      <c r="N58" s="146">
        <v>2895</v>
      </c>
      <c r="O58" s="146">
        <v>67168</v>
      </c>
      <c r="P58" s="315">
        <v>69925</v>
      </c>
      <c r="Q58" s="315">
        <v>13247</v>
      </c>
      <c r="R58" s="315">
        <f>'Summary -White maize'!Q57+'Summary -Yellow maize'!R58</f>
        <v>46307</v>
      </c>
      <c r="S58" s="387">
        <f>'Summary -White maize'!R57+'Summary -Yellow maize'!S58</f>
        <v>44705</v>
      </c>
      <c r="T58" s="351"/>
      <c r="U58" s="278"/>
    </row>
    <row r="59" spans="2:21" ht="15" customHeight="1" x14ac:dyDescent="0.3">
      <c r="B59" s="19">
        <v>41</v>
      </c>
      <c r="C59" s="285">
        <f t="shared" si="6"/>
        <v>45695</v>
      </c>
      <c r="D59" s="20">
        <v>18000</v>
      </c>
      <c r="E59" s="22">
        <v>21000</v>
      </c>
      <c r="F59" s="21">
        <v>16000</v>
      </c>
      <c r="G59" s="49">
        <v>6000</v>
      </c>
      <c r="H59" s="18">
        <v>18083</v>
      </c>
      <c r="I59" s="148">
        <v>24623</v>
      </c>
      <c r="J59" s="143">
        <v>24978</v>
      </c>
      <c r="K59" s="146">
        <v>33366</v>
      </c>
      <c r="L59" s="146">
        <v>27581</v>
      </c>
      <c r="M59" s="146">
        <v>11706</v>
      </c>
      <c r="N59" s="146">
        <v>9659</v>
      </c>
      <c r="O59" s="146">
        <v>16451</v>
      </c>
      <c r="P59" s="315">
        <v>9175</v>
      </c>
      <c r="Q59" s="315">
        <v>30542</v>
      </c>
      <c r="R59" s="315">
        <f>'Summary -White maize'!Q58+'Summary -Yellow maize'!R59</f>
        <v>48127</v>
      </c>
      <c r="S59" s="387">
        <f>'Summary -White maize'!R58+'Summary -Yellow maize'!S59</f>
        <v>46115</v>
      </c>
      <c r="T59" s="351"/>
      <c r="U59" s="278"/>
    </row>
    <row r="60" spans="2:21" ht="15" customHeight="1" x14ac:dyDescent="0.3">
      <c r="B60" s="19">
        <v>42</v>
      </c>
      <c r="C60" s="285">
        <f t="shared" si="6"/>
        <v>45702</v>
      </c>
      <c r="D60" s="20">
        <v>15000</v>
      </c>
      <c r="E60" s="22">
        <v>11000</v>
      </c>
      <c r="F60" s="21">
        <v>21000</v>
      </c>
      <c r="G60" s="49">
        <v>33000</v>
      </c>
      <c r="H60" s="18">
        <v>24607</v>
      </c>
      <c r="I60" s="148">
        <v>29549</v>
      </c>
      <c r="J60" s="143">
        <v>32476</v>
      </c>
      <c r="K60" s="146">
        <v>45464</v>
      </c>
      <c r="L60" s="146">
        <v>46977</v>
      </c>
      <c r="M60" s="146">
        <v>9435</v>
      </c>
      <c r="N60" s="146">
        <v>6454</v>
      </c>
      <c r="O60" s="146">
        <v>18267</v>
      </c>
      <c r="P60" s="315">
        <v>16189</v>
      </c>
      <c r="Q60" s="315">
        <v>32427</v>
      </c>
      <c r="R60" s="315">
        <f>'Summary -White maize'!Q59+'Summary -Yellow maize'!R60</f>
        <v>39064</v>
      </c>
      <c r="S60" s="387">
        <f>'Summary -White maize'!R59+'Summary -Yellow maize'!S60</f>
        <v>54204</v>
      </c>
      <c r="T60" s="351"/>
      <c r="U60" s="278"/>
    </row>
    <row r="61" spans="2:21" ht="15" customHeight="1" x14ac:dyDescent="0.3">
      <c r="B61" s="19">
        <v>43</v>
      </c>
      <c r="C61" s="285">
        <f t="shared" si="6"/>
        <v>45709</v>
      </c>
      <c r="D61" s="65">
        <v>22000</v>
      </c>
      <c r="E61" s="22">
        <v>13000</v>
      </c>
      <c r="F61" s="21">
        <v>13000</v>
      </c>
      <c r="G61" s="49">
        <v>18000</v>
      </c>
      <c r="H61" s="18">
        <v>74611</v>
      </c>
      <c r="I61" s="148">
        <v>37777</v>
      </c>
      <c r="J61" s="143">
        <v>35813</v>
      </c>
      <c r="K61" s="146">
        <v>34233</v>
      </c>
      <c r="L61" s="146">
        <v>75833</v>
      </c>
      <c r="M61" s="146">
        <v>68018</v>
      </c>
      <c r="N61" s="146">
        <v>52292</v>
      </c>
      <c r="O61" s="146">
        <v>24426</v>
      </c>
      <c r="P61" s="315">
        <v>18856</v>
      </c>
      <c r="Q61" s="315">
        <v>98603</v>
      </c>
      <c r="R61" s="315">
        <f>'Summary -White maize'!Q60+'Summary -Yellow maize'!R61</f>
        <v>67349</v>
      </c>
      <c r="S61" s="387">
        <f>'Summary -White maize'!R60+'Summary -Yellow maize'!S61</f>
        <v>76071</v>
      </c>
      <c r="T61" s="351"/>
      <c r="U61" s="278"/>
    </row>
    <row r="62" spans="2:21" ht="15" customHeight="1" x14ac:dyDescent="0.3">
      <c r="B62" s="19">
        <v>44</v>
      </c>
      <c r="C62" s="285">
        <f t="shared" si="6"/>
        <v>45716</v>
      </c>
      <c r="D62" s="154">
        <v>152000</v>
      </c>
      <c r="E62" s="155">
        <v>12000</v>
      </c>
      <c r="F62" s="155">
        <v>15000</v>
      </c>
      <c r="G62" s="156">
        <v>14000</v>
      </c>
      <c r="H62" s="155">
        <v>48477</v>
      </c>
      <c r="I62" s="148">
        <v>56253</v>
      </c>
      <c r="J62" s="143">
        <v>91654</v>
      </c>
      <c r="K62" s="146">
        <v>89529</v>
      </c>
      <c r="L62" s="146">
        <v>12553</v>
      </c>
      <c r="M62" s="146">
        <v>3373</v>
      </c>
      <c r="N62" s="146">
        <v>2372</v>
      </c>
      <c r="O62" s="146">
        <v>64009</v>
      </c>
      <c r="P62" s="315">
        <v>69157</v>
      </c>
      <c r="Q62" s="315">
        <v>14266</v>
      </c>
      <c r="R62" s="315">
        <f>'Summary -White maize'!Q61+'Summary -Yellow maize'!R62</f>
        <v>38241</v>
      </c>
      <c r="S62" s="387">
        <f>'Summary -White maize'!R61+'Summary -Yellow maize'!S62</f>
        <v>44891</v>
      </c>
      <c r="T62" s="351"/>
      <c r="U62" s="278"/>
    </row>
    <row r="63" spans="2:21" ht="15" customHeight="1" x14ac:dyDescent="0.3">
      <c r="B63" s="19">
        <v>45</v>
      </c>
      <c r="C63" s="285">
        <f t="shared" si="6"/>
        <v>45723</v>
      </c>
      <c r="D63" s="20">
        <v>22000</v>
      </c>
      <c r="E63" s="22">
        <v>11000</v>
      </c>
      <c r="F63" s="21">
        <v>44000</v>
      </c>
      <c r="G63" s="49">
        <v>27000</v>
      </c>
      <c r="H63" s="18">
        <v>53181</v>
      </c>
      <c r="I63" s="148">
        <v>17466</v>
      </c>
      <c r="J63" s="143">
        <v>28346</v>
      </c>
      <c r="K63" s="146">
        <v>29898</v>
      </c>
      <c r="L63" s="146">
        <v>36209</v>
      </c>
      <c r="M63" s="146">
        <v>13326</v>
      </c>
      <c r="N63" s="146">
        <v>11452</v>
      </c>
      <c r="O63" s="146">
        <v>13109</v>
      </c>
      <c r="P63" s="315">
        <v>17003</v>
      </c>
      <c r="Q63" s="315">
        <v>26790</v>
      </c>
      <c r="R63" s="315">
        <f>'Summary -White maize'!Q62+'Summary -Yellow maize'!R63</f>
        <v>42554</v>
      </c>
      <c r="S63" s="387">
        <f>'Summary -White maize'!R62+'Summary -Yellow maize'!S63</f>
        <v>52716</v>
      </c>
      <c r="T63" s="351"/>
      <c r="U63" s="278"/>
    </row>
    <row r="64" spans="2:21" ht="15" customHeight="1" x14ac:dyDescent="0.3">
      <c r="B64" s="19">
        <v>46</v>
      </c>
      <c r="C64" s="285">
        <f t="shared" si="6"/>
        <v>45730</v>
      </c>
      <c r="D64" s="20">
        <v>39000</v>
      </c>
      <c r="E64" s="22">
        <v>25000</v>
      </c>
      <c r="F64" s="21">
        <v>12000</v>
      </c>
      <c r="G64" s="49">
        <v>42000</v>
      </c>
      <c r="H64" s="18">
        <v>58073</v>
      </c>
      <c r="I64" s="148">
        <v>16832</v>
      </c>
      <c r="J64" s="143">
        <v>36727</v>
      </c>
      <c r="K64" s="146">
        <v>44640</v>
      </c>
      <c r="L64" s="146">
        <v>77684</v>
      </c>
      <c r="M64" s="146">
        <v>17827</v>
      </c>
      <c r="N64" s="146">
        <v>6612</v>
      </c>
      <c r="O64" s="146">
        <v>11130</v>
      </c>
      <c r="P64" s="315">
        <v>27911</v>
      </c>
      <c r="Q64" s="315">
        <v>22165</v>
      </c>
      <c r="R64" s="315">
        <f>'Summary -White maize'!Q63+'Summary -Yellow maize'!R64</f>
        <v>54283</v>
      </c>
      <c r="S64" s="387">
        <f>'Summary -White maize'!R63+'Summary -Yellow maize'!S64</f>
        <v>71601</v>
      </c>
      <c r="T64" s="351"/>
      <c r="U64" s="278"/>
    </row>
    <row r="65" spans="2:21" ht="15" customHeight="1" x14ac:dyDescent="0.3">
      <c r="B65" s="19">
        <v>47</v>
      </c>
      <c r="C65" s="285">
        <f t="shared" si="6"/>
        <v>45737</v>
      </c>
      <c r="D65" s="20">
        <v>28000</v>
      </c>
      <c r="E65" s="22">
        <v>14000</v>
      </c>
      <c r="F65" s="21">
        <v>13000</v>
      </c>
      <c r="G65" s="49">
        <v>40000</v>
      </c>
      <c r="H65" s="18">
        <v>92058</v>
      </c>
      <c r="I65" s="148">
        <v>30836</v>
      </c>
      <c r="J65" s="143">
        <v>34682</v>
      </c>
      <c r="K65" s="146">
        <v>38794</v>
      </c>
      <c r="L65" s="146">
        <v>76354</v>
      </c>
      <c r="M65" s="146">
        <v>8388</v>
      </c>
      <c r="N65" s="146">
        <v>9861</v>
      </c>
      <c r="O65" s="146">
        <v>15400</v>
      </c>
      <c r="P65" s="315">
        <v>28463</v>
      </c>
      <c r="Q65" s="315">
        <v>121296</v>
      </c>
      <c r="R65" s="315">
        <f>'Summary -White maize'!Q64+'Summary -Yellow maize'!R65</f>
        <v>50945</v>
      </c>
      <c r="S65" s="387">
        <f>'Summary -White maize'!R64+'Summary -Yellow maize'!S65</f>
        <v>97465</v>
      </c>
      <c r="T65" s="351"/>
      <c r="U65" s="278"/>
    </row>
    <row r="66" spans="2:21" ht="15" customHeight="1" x14ac:dyDescent="0.3">
      <c r="B66" s="19">
        <v>48</v>
      </c>
      <c r="C66" s="285">
        <f t="shared" si="6"/>
        <v>45744</v>
      </c>
      <c r="D66" s="20">
        <v>28000</v>
      </c>
      <c r="E66" s="22">
        <v>8000</v>
      </c>
      <c r="F66" s="21">
        <v>15000</v>
      </c>
      <c r="G66" s="49">
        <v>52000</v>
      </c>
      <c r="H66" s="18">
        <v>44272</v>
      </c>
      <c r="I66" s="148">
        <v>87845</v>
      </c>
      <c r="J66" s="143">
        <v>100063</v>
      </c>
      <c r="K66" s="146">
        <v>134526</v>
      </c>
      <c r="L66" s="146">
        <v>174620</v>
      </c>
      <c r="M66" s="146">
        <v>58012</v>
      </c>
      <c r="N66" s="146">
        <v>45854</v>
      </c>
      <c r="O66" s="146">
        <v>41465</v>
      </c>
      <c r="P66" s="315">
        <v>121384</v>
      </c>
      <c r="Q66" s="315">
        <v>5950</v>
      </c>
      <c r="R66" s="315">
        <f>'Summary -White maize'!Q65+'Summary -Yellow maize'!R66</f>
        <v>113850</v>
      </c>
      <c r="S66" s="387">
        <f>'Summary -White maize'!R65+'Summary -Yellow maize'!S66</f>
        <v>111603</v>
      </c>
      <c r="T66" s="351"/>
      <c r="U66" s="278"/>
    </row>
    <row r="67" spans="2:21" ht="15" customHeight="1" x14ac:dyDescent="0.3">
      <c r="B67" s="19">
        <v>49</v>
      </c>
      <c r="C67" s="285">
        <f t="shared" si="6"/>
        <v>45751</v>
      </c>
      <c r="D67" s="20">
        <v>-9000</v>
      </c>
      <c r="E67" s="22">
        <v>59000</v>
      </c>
      <c r="F67" s="21">
        <v>14000</v>
      </c>
      <c r="G67" s="49">
        <v>35000</v>
      </c>
      <c r="H67" s="18">
        <v>40598</v>
      </c>
      <c r="I67" s="148">
        <v>34657</v>
      </c>
      <c r="J67" s="143">
        <v>27403</v>
      </c>
      <c r="K67" s="146">
        <v>22890</v>
      </c>
      <c r="L67" s="146">
        <v>90941</v>
      </c>
      <c r="M67" s="146">
        <v>7089</v>
      </c>
      <c r="N67" s="146">
        <v>28612</v>
      </c>
      <c r="O67" s="146">
        <v>12880</v>
      </c>
      <c r="P67" s="315">
        <v>6626</v>
      </c>
      <c r="Q67" s="315">
        <v>46493</v>
      </c>
      <c r="R67" s="315">
        <f>'Summary -White maize'!Q66+'Summary -Yellow maize'!R67</f>
        <v>50480</v>
      </c>
      <c r="S67" s="387">
        <f>'Summary -White maize'!R66+'Summary -Yellow maize'!S67</f>
        <v>96211</v>
      </c>
      <c r="T67" s="351"/>
      <c r="U67" s="278"/>
    </row>
    <row r="68" spans="2:21" ht="15" customHeight="1" x14ac:dyDescent="0.3">
      <c r="B68" s="19">
        <v>50</v>
      </c>
      <c r="C68" s="285">
        <f t="shared" si="6"/>
        <v>45758</v>
      </c>
      <c r="D68" s="20">
        <v>48000</v>
      </c>
      <c r="E68" s="22">
        <v>35000</v>
      </c>
      <c r="F68" s="21">
        <v>37500</v>
      </c>
      <c r="G68" s="49">
        <v>93000</v>
      </c>
      <c r="H68" s="18">
        <v>94097</v>
      </c>
      <c r="I68" s="148">
        <v>51986</v>
      </c>
      <c r="J68" s="143">
        <v>33877</v>
      </c>
      <c r="K68" s="146">
        <v>70188</v>
      </c>
      <c r="L68" s="146">
        <v>46810</v>
      </c>
      <c r="M68" s="146">
        <v>17603</v>
      </c>
      <c r="N68" s="146">
        <v>28612</v>
      </c>
      <c r="O68" s="146">
        <v>0</v>
      </c>
      <c r="P68" s="315">
        <v>44772</v>
      </c>
      <c r="Q68" s="315">
        <v>19428</v>
      </c>
      <c r="R68" s="315">
        <f>'Summary -White maize'!Q67+'Summary -Yellow maize'!R68</f>
        <v>64424</v>
      </c>
      <c r="S68" s="387">
        <f>'Summary -White maize'!R67+'Summary -Yellow maize'!S68</f>
        <v>91494</v>
      </c>
      <c r="T68" s="351"/>
      <c r="U68" s="278"/>
    </row>
    <row r="69" spans="2:21" ht="15" customHeight="1" x14ac:dyDescent="0.3">
      <c r="B69" s="19">
        <v>51</v>
      </c>
      <c r="C69" s="285">
        <f t="shared" si="6"/>
        <v>45765</v>
      </c>
      <c r="D69" s="20">
        <v>62000</v>
      </c>
      <c r="E69" s="22">
        <v>55000</v>
      </c>
      <c r="F69" s="21">
        <v>29000</v>
      </c>
      <c r="G69" s="49">
        <v>144000</v>
      </c>
      <c r="H69" s="18">
        <v>181300</v>
      </c>
      <c r="I69" s="148">
        <v>47621</v>
      </c>
      <c r="J69" s="143">
        <v>72371</v>
      </c>
      <c r="K69" s="146">
        <v>95688</v>
      </c>
      <c r="L69" s="146">
        <v>89128</v>
      </c>
      <c r="M69" s="146">
        <v>22826</v>
      </c>
      <c r="N69" s="146">
        <v>28612</v>
      </c>
      <c r="O69" s="146">
        <v>0</v>
      </c>
      <c r="P69" s="315">
        <v>92961</v>
      </c>
      <c r="Q69" s="315">
        <v>24786</v>
      </c>
      <c r="R69" s="315">
        <f>'Summary -White maize'!Q68+'Summary -Yellow maize'!R69</f>
        <v>116175</v>
      </c>
      <c r="S69" s="387">
        <f>'Summary -White maize'!R68+'Summary -Yellow maize'!S69</f>
        <v>141076</v>
      </c>
      <c r="T69" s="351"/>
      <c r="U69" s="278"/>
    </row>
    <row r="70" spans="2:21" ht="15" customHeight="1" x14ac:dyDescent="0.3">
      <c r="B70" s="19">
        <v>52</v>
      </c>
      <c r="C70" s="285">
        <f t="shared" si="6"/>
        <v>45772</v>
      </c>
      <c r="D70" s="20">
        <v>0</v>
      </c>
      <c r="E70" s="22">
        <v>47000</v>
      </c>
      <c r="F70" s="21">
        <v>10500</v>
      </c>
      <c r="G70" s="49">
        <v>92000</v>
      </c>
      <c r="H70" s="18">
        <v>349127</v>
      </c>
      <c r="I70" s="148">
        <v>209597</v>
      </c>
      <c r="J70" s="143">
        <v>76631</v>
      </c>
      <c r="K70" s="146">
        <v>98505</v>
      </c>
      <c r="L70" s="146">
        <v>129651</v>
      </c>
      <c r="M70" s="146">
        <v>24557</v>
      </c>
      <c r="N70" s="146">
        <v>28612</v>
      </c>
      <c r="O70" s="146">
        <v>0</v>
      </c>
      <c r="P70" s="315">
        <v>188076</v>
      </c>
      <c r="Q70" s="315">
        <v>43714</v>
      </c>
      <c r="R70" s="315">
        <f>'Summary -White maize'!Q69+'Summary -Yellow maize'!R70</f>
        <v>191549</v>
      </c>
      <c r="S70" s="387">
        <f>'Summary -White maize'!R69+'Summary -Yellow maize'!S70</f>
        <v>434332</v>
      </c>
      <c r="T70" s="351"/>
      <c r="U70" s="278"/>
    </row>
    <row r="71" spans="2:21" ht="14.25" customHeight="1" x14ac:dyDescent="0.3">
      <c r="B71" s="19">
        <v>53</v>
      </c>
      <c r="C71" s="285"/>
      <c r="D71" s="21"/>
      <c r="E71" s="21"/>
      <c r="F71" s="21"/>
      <c r="G71" s="21"/>
      <c r="H71" s="21"/>
      <c r="I71" s="146"/>
      <c r="J71" s="146"/>
      <c r="K71" s="146"/>
      <c r="L71" s="146"/>
      <c r="M71" s="146"/>
      <c r="N71" s="146"/>
      <c r="O71" s="146"/>
      <c r="P71" s="271"/>
      <c r="Q71" s="315"/>
      <c r="R71" s="315"/>
      <c r="S71" s="387">
        <f>'Summary -White maize'!R70+'Summary -Yellow maize'!S71</f>
        <v>0</v>
      </c>
      <c r="T71" s="351"/>
      <c r="U71" s="281"/>
    </row>
    <row r="72" spans="2:21" ht="14.25" customHeight="1" x14ac:dyDescent="0.3">
      <c r="B72" s="19">
        <v>54</v>
      </c>
      <c r="C72" s="126"/>
      <c r="D72" s="28"/>
      <c r="E72" s="28"/>
      <c r="F72" s="28"/>
      <c r="G72" s="28"/>
      <c r="H72" s="28"/>
      <c r="I72" s="191"/>
      <c r="J72" s="191"/>
      <c r="K72" s="191"/>
      <c r="L72" s="191"/>
      <c r="M72" s="191"/>
      <c r="N72" s="191"/>
      <c r="O72" s="191"/>
      <c r="P72" s="271"/>
      <c r="Q72" s="315"/>
      <c r="R72" s="315"/>
      <c r="S72" s="386">
        <f>'Summary -White maize'!R71+'Summary -Yellow maize'!S72</f>
        <v>0</v>
      </c>
      <c r="T72" s="351"/>
      <c r="U72" s="281"/>
    </row>
    <row r="73" spans="2:21" ht="14.4" x14ac:dyDescent="0.3">
      <c r="B73" s="137" t="s">
        <v>69</v>
      </c>
      <c r="C73" s="138"/>
      <c r="D73" s="139">
        <v>12700000</v>
      </c>
      <c r="E73" s="139">
        <v>12050000</v>
      </c>
      <c r="F73" s="139">
        <v>12050000</v>
      </c>
      <c r="G73" s="197">
        <f>'Summary -White maize'!F72+'Summary -Yellow maize'!G73</f>
        <v>10360000</v>
      </c>
      <c r="H73" s="197">
        <f>'Summary -White maize'!G72+'Summary -Yellow maize'!H73</f>
        <v>12120656</v>
      </c>
      <c r="I73" s="151">
        <v>11810600</v>
      </c>
      <c r="J73" s="151">
        <v>14250000</v>
      </c>
      <c r="K73" s="197">
        <v>9955000</v>
      </c>
      <c r="L73" s="197">
        <v>7778500</v>
      </c>
      <c r="M73" s="188">
        <v>16820000</v>
      </c>
      <c r="N73" s="151">
        <v>12510000</v>
      </c>
      <c r="O73" s="151">
        <v>11275000</v>
      </c>
      <c r="P73" s="188">
        <f>'Summary -White maize'!O72+'Summary -Yellow maize'!P73</f>
        <v>15418810</v>
      </c>
      <c r="Q73" s="188">
        <v>16315000</v>
      </c>
      <c r="R73" s="309">
        <v>15470000</v>
      </c>
      <c r="S73" s="309">
        <f>'Summary -White maize'!R72+'Summary -Yellow maize'!S73</f>
        <v>16395225</v>
      </c>
      <c r="T73" s="309">
        <f>'Table-SAGIS deliver vs CEC est'!E8</f>
        <v>12724050</v>
      </c>
      <c r="U73" s="309">
        <f>AVERAGE(O73:S73)</f>
        <v>14974807</v>
      </c>
    </row>
    <row r="74" spans="2:21" ht="14.25" customHeight="1" x14ac:dyDescent="0.3">
      <c r="B74" s="178" t="s">
        <v>70</v>
      </c>
      <c r="C74" s="149"/>
      <c r="D74" s="85">
        <f>'Summary -White maize'!D73+'Summary -Yellow maize'!D74</f>
        <v>553776</v>
      </c>
      <c r="E74" s="87">
        <f>'Summary -White maize'!E73+'Summary -Yellow maize'!E74</f>
        <v>424556</v>
      </c>
      <c r="F74" s="87">
        <f>'Summary -White maize'!F73+'Summary -Yellow maize'!F74</f>
        <v>508525</v>
      </c>
      <c r="G74" s="87">
        <f>'Summary -White maize'!F73+'Summary -Yellow maize'!G74</f>
        <v>474076</v>
      </c>
      <c r="H74" s="87">
        <f>'Summary -White maize'!G73+'Summary -Yellow maize'!H74</f>
        <v>433528</v>
      </c>
      <c r="I74" s="87">
        <f>'Summary -White maize'!H73+'Summary -Yellow maize'!I74</f>
        <v>457811</v>
      </c>
      <c r="J74" s="87">
        <f>'Summary -White maize'!I73+'Summary -Yellow maize'!J74</f>
        <v>519651</v>
      </c>
      <c r="K74" s="97">
        <v>472530</v>
      </c>
      <c r="L74" s="198">
        <v>327716</v>
      </c>
      <c r="M74" s="181">
        <f>'Summary -White maize'!L73+'Summary -Yellow maize'!M74</f>
        <v>581000</v>
      </c>
      <c r="N74" s="265">
        <v>550000</v>
      </c>
      <c r="O74" s="265">
        <v>510000</v>
      </c>
      <c r="P74" s="188">
        <f>'Summary -White maize'!O73+'Summary -Yellow maize'!P74</f>
        <v>656000</v>
      </c>
      <c r="Q74" s="188">
        <f>'Summary -White maize'!P73+'Summary -Yellow maize'!Q74</f>
        <v>624000</v>
      </c>
      <c r="R74" s="321">
        <v>567000</v>
      </c>
      <c r="S74" s="321">
        <f>'Table-SAGIS deliver vs CEC est'!E9</f>
        <v>610000</v>
      </c>
      <c r="T74" s="321">
        <f>'Table-SAGIS deliver vs CEC est'!D9</f>
        <v>420000</v>
      </c>
      <c r="U74" s="309">
        <f>AVERAGE(O74:S74)</f>
        <v>593400</v>
      </c>
    </row>
    <row r="75" spans="2:21" ht="14.25" customHeight="1" x14ac:dyDescent="0.3">
      <c r="B75" s="179" t="s">
        <v>71</v>
      </c>
      <c r="C75" s="152"/>
      <c r="D75" s="88">
        <f t="shared" ref="D75:I75" si="15">D73-D74</f>
        <v>12146224</v>
      </c>
      <c r="E75" s="88">
        <f t="shared" si="15"/>
        <v>11625444</v>
      </c>
      <c r="F75" s="88">
        <f t="shared" si="15"/>
        <v>11541475</v>
      </c>
      <c r="G75" s="88">
        <f t="shared" si="15"/>
        <v>9885924</v>
      </c>
      <c r="H75" s="88">
        <f>H73-H74</f>
        <v>11687128</v>
      </c>
      <c r="I75" s="88">
        <f t="shared" si="15"/>
        <v>11352789</v>
      </c>
      <c r="J75" s="88">
        <f>J73-J74</f>
        <v>13730349</v>
      </c>
      <c r="K75" s="98">
        <v>9482470</v>
      </c>
      <c r="L75" s="98">
        <f>L73-L74</f>
        <v>7450784</v>
      </c>
      <c r="M75" s="182">
        <f>M73-M74</f>
        <v>16239000</v>
      </c>
      <c r="N75" s="266">
        <f>N73-N74</f>
        <v>11960000</v>
      </c>
      <c r="O75" s="266">
        <v>10765000</v>
      </c>
      <c r="P75" s="269">
        <f t="shared" ref="P75:T75" si="16">P73-P74</f>
        <v>14762810</v>
      </c>
      <c r="Q75" s="269">
        <f t="shared" si="16"/>
        <v>15691000</v>
      </c>
      <c r="R75" s="310">
        <f t="shared" si="16"/>
        <v>14903000</v>
      </c>
      <c r="S75" s="310">
        <f>S73-S74</f>
        <v>15785225</v>
      </c>
      <c r="T75" s="310">
        <f t="shared" si="16"/>
        <v>12304050</v>
      </c>
      <c r="U75" s="310">
        <f>U73-U74</f>
        <v>14381407</v>
      </c>
    </row>
    <row r="76" spans="2:21" ht="15" thickBot="1" x14ac:dyDescent="0.35">
      <c r="B76" s="84"/>
      <c r="C76" s="47"/>
      <c r="D76" s="68"/>
      <c r="E76" s="68"/>
      <c r="F76" s="68"/>
      <c r="G76" s="68"/>
      <c r="H76" s="68"/>
      <c r="I76" s="68"/>
      <c r="J76" s="68"/>
      <c r="K76" s="166"/>
      <c r="L76" s="166"/>
      <c r="M76" s="166"/>
      <c r="N76" s="267"/>
      <c r="O76" s="267"/>
      <c r="P76" s="270"/>
      <c r="Q76" s="270"/>
      <c r="R76" s="311"/>
      <c r="S76" s="311"/>
      <c r="T76" s="311"/>
      <c r="U76" s="309"/>
    </row>
    <row r="77" spans="2:21" ht="18" thickBot="1" x14ac:dyDescent="0.4">
      <c r="B77" s="135" t="s">
        <v>72</v>
      </c>
      <c r="C77" s="234"/>
      <c r="D77" s="233" t="s">
        <v>41</v>
      </c>
      <c r="E77" s="219" t="s">
        <v>42</v>
      </c>
      <c r="F77" s="219" t="s">
        <v>82</v>
      </c>
      <c r="G77" s="219" t="s">
        <v>43</v>
      </c>
      <c r="H77" s="219" t="s">
        <v>44</v>
      </c>
      <c r="I77" s="219" t="s">
        <v>45</v>
      </c>
      <c r="J77" s="219" t="s">
        <v>46</v>
      </c>
      <c r="K77" s="220" t="s">
        <v>47</v>
      </c>
      <c r="L77" s="220" t="s">
        <v>48</v>
      </c>
      <c r="M77" s="220" t="s">
        <v>49</v>
      </c>
      <c r="N77" s="220" t="s">
        <v>50</v>
      </c>
      <c r="O77" s="220" t="s">
        <v>51</v>
      </c>
      <c r="P77" s="220" t="s">
        <v>52</v>
      </c>
      <c r="Q77" s="220" t="s">
        <v>53</v>
      </c>
      <c r="R77" s="220" t="str">
        <f>R3</f>
        <v>2022/23</v>
      </c>
      <c r="S77" s="220" t="str">
        <f>S3</f>
        <v>2023/24</v>
      </c>
      <c r="T77" s="359" t="s">
        <v>116</v>
      </c>
      <c r="U77" s="329" t="s">
        <v>56</v>
      </c>
    </row>
    <row r="78" spans="2:21" ht="14.4" x14ac:dyDescent="0.3">
      <c r="B78" s="16" t="s">
        <v>73</v>
      </c>
      <c r="C78" s="235"/>
      <c r="D78" s="218">
        <f t="shared" ref="D78:K78" si="17">D16</f>
        <v>669033</v>
      </c>
      <c r="E78" s="221">
        <f t="shared" si="17"/>
        <v>351719</v>
      </c>
      <c r="F78" s="221">
        <f t="shared" si="17"/>
        <v>135500</v>
      </c>
      <c r="G78" s="364">
        <f t="shared" si="17"/>
        <v>182240</v>
      </c>
      <c r="H78" s="364">
        <f t="shared" si="17"/>
        <v>753443</v>
      </c>
      <c r="I78" s="365">
        <f t="shared" si="17"/>
        <v>426034</v>
      </c>
      <c r="J78" s="364">
        <f t="shared" si="17"/>
        <v>478784</v>
      </c>
      <c r="K78" s="364">
        <f t="shared" si="17"/>
        <v>541956</v>
      </c>
      <c r="L78" s="364">
        <f t="shared" ref="L78:Q78" si="18">L18</f>
        <v>821008</v>
      </c>
      <c r="M78" s="364">
        <f t="shared" si="18"/>
        <v>804193</v>
      </c>
      <c r="N78" s="364">
        <f t="shared" si="18"/>
        <v>239917</v>
      </c>
      <c r="O78" s="364">
        <f t="shared" si="18"/>
        <v>266943</v>
      </c>
      <c r="P78" s="364">
        <f t="shared" si="18"/>
        <v>347732</v>
      </c>
      <c r="Q78" s="364">
        <f t="shared" si="18"/>
        <v>957307</v>
      </c>
      <c r="R78" s="353">
        <f>R18</f>
        <v>414048</v>
      </c>
      <c r="S78" s="353">
        <f>S18</f>
        <v>703499</v>
      </c>
      <c r="T78" s="353">
        <f>T18</f>
        <v>1107658</v>
      </c>
      <c r="U78" s="366">
        <f>U18</f>
        <v>488241</v>
      </c>
    </row>
    <row r="79" spans="2:21" ht="15" thickBot="1" x14ac:dyDescent="0.35">
      <c r="B79" s="16" t="s">
        <v>74</v>
      </c>
      <c r="C79" s="235"/>
      <c r="D79" s="322">
        <f>SUM(D19:D25)</f>
        <v>3610000</v>
      </c>
      <c r="E79" s="367">
        <f t="shared" ref="E79:F79" si="19">SUM(E19:E35)</f>
        <v>10414000</v>
      </c>
      <c r="F79" s="367">
        <f t="shared" si="19"/>
        <v>10785000</v>
      </c>
      <c r="G79" s="367">
        <f t="shared" ref="G79:S79" si="20">SUM(G19:G45)</f>
        <v>9453000</v>
      </c>
      <c r="H79" s="367">
        <f t="shared" si="20"/>
        <v>10560697</v>
      </c>
      <c r="I79" s="367">
        <f t="shared" si="20"/>
        <v>10111706</v>
      </c>
      <c r="J79" s="367">
        <f t="shared" si="20"/>
        <v>12777922</v>
      </c>
      <c r="K79" s="367">
        <f t="shared" si="20"/>
        <v>8573837</v>
      </c>
      <c r="L79" s="367">
        <f t="shared" si="20"/>
        <v>6295380</v>
      </c>
      <c r="M79" s="367">
        <f t="shared" si="20"/>
        <v>14972363</v>
      </c>
      <c r="N79" s="367">
        <f t="shared" si="20"/>
        <v>11417329</v>
      </c>
      <c r="O79" s="367">
        <f t="shared" si="20"/>
        <v>10165134</v>
      </c>
      <c r="P79" s="367">
        <f t="shared" si="20"/>
        <v>13908696</v>
      </c>
      <c r="Q79" s="367">
        <f t="shared" si="20"/>
        <v>14292567</v>
      </c>
      <c r="R79" s="367">
        <f t="shared" si="20"/>
        <v>13916971</v>
      </c>
      <c r="S79" s="367">
        <f t="shared" si="20"/>
        <v>14449445</v>
      </c>
      <c r="T79" s="367">
        <f>SUM(T19:T45)</f>
        <v>10318504</v>
      </c>
      <c r="U79" s="367">
        <f>SUM(U19:U45)</f>
        <v>12638378.000000004</v>
      </c>
    </row>
    <row r="80" spans="2:21" ht="15" thickBot="1" x14ac:dyDescent="0.35">
      <c r="B80" s="115" t="s">
        <v>75</v>
      </c>
      <c r="C80" s="236"/>
      <c r="D80" s="164">
        <f t="shared" ref="D80:K80" si="21">D78+D79</f>
        <v>4279033</v>
      </c>
      <c r="E80" s="164">
        <f t="shared" si="21"/>
        <v>10765719</v>
      </c>
      <c r="F80" s="164">
        <f t="shared" si="21"/>
        <v>10920500</v>
      </c>
      <c r="G80" s="164">
        <f t="shared" si="21"/>
        <v>9635240</v>
      </c>
      <c r="H80" s="164">
        <f t="shared" si="21"/>
        <v>11314140</v>
      </c>
      <c r="I80" s="164">
        <f t="shared" si="21"/>
        <v>10537740</v>
      </c>
      <c r="J80" s="164">
        <f t="shared" si="21"/>
        <v>13256706</v>
      </c>
      <c r="K80" s="164">
        <f t="shared" si="21"/>
        <v>9115793</v>
      </c>
      <c r="L80" s="164">
        <f t="shared" ref="L80:Q80" si="22">L78+L79</f>
        <v>7116388</v>
      </c>
      <c r="M80" s="164">
        <f t="shared" si="22"/>
        <v>15776556</v>
      </c>
      <c r="N80" s="164">
        <f t="shared" si="22"/>
        <v>11657246</v>
      </c>
      <c r="O80" s="164">
        <f t="shared" si="22"/>
        <v>10432077</v>
      </c>
      <c r="P80" s="164">
        <f t="shared" si="22"/>
        <v>14256428</v>
      </c>
      <c r="Q80" s="164">
        <f t="shared" si="22"/>
        <v>15249874</v>
      </c>
      <c r="R80" s="223">
        <f>SUM(R78:R79)</f>
        <v>14331019</v>
      </c>
      <c r="S80" s="223">
        <f>SUM(S78:S79)</f>
        <v>15152944</v>
      </c>
      <c r="T80" s="223">
        <f>SUM(T78:T79)</f>
        <v>11426162</v>
      </c>
      <c r="U80" s="326">
        <f>U78+U79</f>
        <v>13126619.000000004</v>
      </c>
    </row>
    <row r="81" spans="2:21" ht="15" thickTop="1" x14ac:dyDescent="0.3">
      <c r="B81" s="250"/>
      <c r="C81" s="248"/>
      <c r="D81" s="249"/>
      <c r="E81" s="249"/>
      <c r="F81" s="249"/>
      <c r="G81" s="249"/>
      <c r="H81" s="291"/>
      <c r="I81" s="291"/>
      <c r="J81" s="291"/>
      <c r="K81" s="291"/>
      <c r="L81" s="291"/>
      <c r="M81" s="291"/>
      <c r="N81" s="286"/>
      <c r="O81" s="287"/>
      <c r="P81" s="288"/>
      <c r="Q81" s="288"/>
      <c r="R81" s="249"/>
      <c r="S81" s="249"/>
      <c r="T81" s="249"/>
      <c r="U81" s="327"/>
    </row>
    <row r="82" spans="2:21" ht="15" thickBot="1" x14ac:dyDescent="0.35">
      <c r="B82" s="137" t="s">
        <v>77</v>
      </c>
      <c r="C82" s="228"/>
      <c r="D82" s="165">
        <f>D80/D75</f>
        <v>0.35229327237831282</v>
      </c>
      <c r="E82" s="195">
        <f>E80/E75</f>
        <v>0.92604798578015601</v>
      </c>
      <c r="F82" s="195">
        <f>F80/F75</f>
        <v>0.94619621842095569</v>
      </c>
      <c r="G82" s="195">
        <f>G80/G75</f>
        <v>0.97464232984190446</v>
      </c>
      <c r="H82" s="290">
        <f>H80/H75</f>
        <v>0.96808557243490445</v>
      </c>
      <c r="I82" s="290">
        <f t="shared" ref="I82:L82" si="23">I80/I75</f>
        <v>0.92820715684929933</v>
      </c>
      <c r="J82" s="290">
        <f t="shared" si="23"/>
        <v>0.96550393584314576</v>
      </c>
      <c r="K82" s="294">
        <f t="shared" si="23"/>
        <v>0.96133106669464807</v>
      </c>
      <c r="L82" s="294">
        <f t="shared" si="23"/>
        <v>0.95511935388275915</v>
      </c>
      <c r="M82" s="294">
        <f t="shared" ref="M82:P82" si="24">M80/M75</f>
        <v>0.97152263070386102</v>
      </c>
      <c r="N82" s="294">
        <f t="shared" si="24"/>
        <v>0.97468612040133784</v>
      </c>
      <c r="O82" s="294">
        <f>O80/O75</f>
        <v>0.96907357176033437</v>
      </c>
      <c r="P82" s="290">
        <f t="shared" si="24"/>
        <v>0.96569880666350105</v>
      </c>
      <c r="Q82" s="290">
        <f>Q80/Q75</f>
        <v>0.97188668663565103</v>
      </c>
      <c r="R82" s="290">
        <f>R80/R75</f>
        <v>0.96161974099174663</v>
      </c>
      <c r="S82" s="290">
        <f>S80/S75</f>
        <v>0.95994475846875793</v>
      </c>
      <c r="T82" s="294">
        <f>T80/T75</f>
        <v>0.92865048500290559</v>
      </c>
      <c r="U82" s="328">
        <f>U80/U75</f>
        <v>0.91274928802167987</v>
      </c>
    </row>
    <row r="83" spans="2:21" ht="15" customHeight="1" x14ac:dyDescent="0.3">
      <c r="B83" s="184" t="s">
        <v>78</v>
      </c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268"/>
      <c r="Q83" s="268"/>
      <c r="R83" s="209"/>
      <c r="S83" s="209"/>
      <c r="T83" s="209"/>
      <c r="U83" s="209"/>
    </row>
    <row r="84" spans="2:21" s="388" customFormat="1" ht="14.4" x14ac:dyDescent="0.3">
      <c r="B84" s="479" t="s">
        <v>79</v>
      </c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P84" s="389"/>
      <c r="Q84" s="389"/>
      <c r="R84" s="390"/>
      <c r="S84" s="390"/>
      <c r="T84" s="390"/>
      <c r="U84" s="390"/>
    </row>
    <row r="85" spans="2:21" s="388" customFormat="1" ht="15.75" customHeight="1" thickBot="1" x14ac:dyDescent="0.35">
      <c r="B85" s="481" t="s">
        <v>80</v>
      </c>
      <c r="C85" s="482"/>
      <c r="D85" s="482"/>
      <c r="E85" s="482"/>
      <c r="F85" s="482"/>
      <c r="G85" s="482"/>
      <c r="H85" s="482"/>
      <c r="I85" s="482"/>
      <c r="J85" s="482"/>
      <c r="K85" s="482"/>
      <c r="L85" s="482"/>
      <c r="M85" s="482"/>
      <c r="N85" s="391"/>
      <c r="O85" s="391"/>
      <c r="P85" s="392"/>
      <c r="Q85" s="392"/>
      <c r="R85" s="393"/>
      <c r="S85" s="393"/>
      <c r="T85" s="393"/>
      <c r="U85" s="393"/>
    </row>
    <row r="86" spans="2:21" hidden="1" x14ac:dyDescent="0.2"/>
    <row r="87" spans="2:21" ht="13.2" hidden="1" x14ac:dyDescent="0.25">
      <c r="B87" s="2" t="s">
        <v>94</v>
      </c>
      <c r="D87" s="368">
        <f t="shared" ref="D87:J87" si="25">SUM(D48:D62)/D75</f>
        <v>3.3179035723365551E-2</v>
      </c>
      <c r="E87" s="368">
        <f t="shared" si="25"/>
        <v>1.8579935527623718E-2</v>
      </c>
      <c r="F87" s="368">
        <f t="shared" si="25"/>
        <v>1.2996605719806178E-2</v>
      </c>
      <c r="G87" s="368">
        <f t="shared" si="25"/>
        <v>2.4074633792450763E-2</v>
      </c>
      <c r="H87" s="368">
        <f t="shared" si="25"/>
        <v>3.5517793593088057E-2</v>
      </c>
      <c r="I87" s="368">
        <f t="shared" si="25"/>
        <v>3.2798196108462865E-2</v>
      </c>
      <c r="J87" s="368">
        <f t="shared" si="25"/>
        <v>3.3867893671165973E-2</v>
      </c>
      <c r="K87" s="89">
        <f>1-K82</f>
        <v>3.8668933305351927E-2</v>
      </c>
    </row>
    <row r="88" spans="2:21" hidden="1" x14ac:dyDescent="0.2"/>
    <row r="89" spans="2:21" hidden="1" x14ac:dyDescent="0.2">
      <c r="I89" s="2" t="s">
        <v>95</v>
      </c>
      <c r="J89" s="90">
        <f>SUM(AVERAGE(D87:J87))</f>
        <v>2.7287727733709015E-2</v>
      </c>
    </row>
    <row r="90" spans="2:21" hidden="1" x14ac:dyDescent="0.2"/>
    <row r="93" spans="2:21" x14ac:dyDescent="0.2">
      <c r="H93" s="289"/>
      <c r="I93" s="289"/>
      <c r="J93" s="289"/>
      <c r="K93" s="289"/>
      <c r="L93" s="289"/>
      <c r="M93" s="289"/>
      <c r="N93" s="289"/>
      <c r="O93" s="289"/>
      <c r="P93" s="289"/>
      <c r="Q93" s="289"/>
      <c r="R93" s="292"/>
      <c r="S93" s="292"/>
      <c r="T93" s="292"/>
    </row>
    <row r="94" spans="2:21" x14ac:dyDescent="0.2">
      <c r="R94" s="292">
        <f>R73*V94</f>
        <v>0</v>
      </c>
      <c r="S94" s="292"/>
      <c r="T94" s="292"/>
    </row>
    <row r="95" spans="2:21" x14ac:dyDescent="0.2">
      <c r="R95" s="292"/>
      <c r="S95" s="292"/>
      <c r="T95" s="292"/>
      <c r="U95" s="251"/>
    </row>
    <row r="96" spans="2:21" x14ac:dyDescent="0.2">
      <c r="R96" s="292"/>
      <c r="S96" s="292"/>
      <c r="T96" s="292"/>
    </row>
    <row r="97" spans="17:21" x14ac:dyDescent="0.2">
      <c r="R97" s="292"/>
      <c r="S97" s="292"/>
      <c r="T97" s="292"/>
    </row>
    <row r="98" spans="17:21" x14ac:dyDescent="0.2">
      <c r="Q98" s="292"/>
      <c r="R98" s="292"/>
      <c r="S98" s="292"/>
      <c r="T98" s="292"/>
      <c r="U98" s="289"/>
    </row>
    <row r="99" spans="17:21" x14ac:dyDescent="0.2">
      <c r="R99" s="289"/>
      <c r="S99" s="289"/>
      <c r="T99" s="289"/>
    </row>
    <row r="100" spans="17:21" x14ac:dyDescent="0.2">
      <c r="Q100" s="292"/>
    </row>
    <row r="102" spans="17:21" x14ac:dyDescent="0.2">
      <c r="R102" s="292"/>
      <c r="S102" s="292"/>
      <c r="T102" s="292"/>
    </row>
  </sheetData>
  <mergeCells count="3">
    <mergeCell ref="B84:M84"/>
    <mergeCell ref="B85:M85"/>
    <mergeCell ref="B2:R2"/>
  </mergeCells>
  <phoneticPr fontId="24" type="noConversion"/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4"/>
  <sheetViews>
    <sheetView zoomScale="98" zoomScaleNormal="85" workbookViewId="0">
      <selection activeCell="M1" sqref="B1:M1048576"/>
    </sheetView>
  </sheetViews>
  <sheetFormatPr defaultRowHeight="13.2" x14ac:dyDescent="0.25"/>
  <cols>
    <col min="1" max="1" width="12.33203125" style="50" customWidth="1"/>
    <col min="2" max="4" width="11.88671875" style="52" hidden="1" customWidth="1"/>
    <col min="5" max="5" width="11.44140625" style="52" hidden="1" customWidth="1"/>
    <col min="6" max="8" width="11.88671875" style="52" hidden="1" customWidth="1"/>
    <col min="9" max="9" width="13.109375" style="52" hidden="1" customWidth="1"/>
    <col min="10" max="10" width="11.44140625" hidden="1" customWidth="1"/>
    <col min="11" max="11" width="12.44140625" hidden="1" customWidth="1"/>
    <col min="12" max="13" width="12.44140625" style="213" hidden="1" customWidth="1"/>
    <col min="14" max="18" width="12.44140625" style="213" customWidth="1"/>
    <col min="19" max="19" width="11.33203125" bestFit="1" customWidth="1"/>
  </cols>
  <sheetData>
    <row r="1" spans="1:20" ht="17.399999999999999" x14ac:dyDescent="0.3">
      <c r="A1" s="216" t="s">
        <v>96</v>
      </c>
    </row>
    <row r="2" spans="1:20" ht="13.8" thickBot="1" x14ac:dyDescent="0.3">
      <c r="A2" s="369"/>
    </row>
    <row r="3" spans="1:20" ht="13.8" thickBot="1" x14ac:dyDescent="0.3">
      <c r="A3" s="51" t="s">
        <v>40</v>
      </c>
      <c r="B3" s="370"/>
      <c r="C3" s="370"/>
      <c r="D3" s="370"/>
      <c r="E3" s="370"/>
      <c r="F3" s="370"/>
      <c r="G3" s="370"/>
      <c r="H3" s="370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</row>
    <row r="4" spans="1:20" ht="13.8" thickBot="1" x14ac:dyDescent="0.3">
      <c r="A4" s="444" t="s">
        <v>72</v>
      </c>
      <c r="B4" s="70" t="str">
        <f>'Summary -White maize'!D76</f>
        <v>2008/09</v>
      </c>
      <c r="C4" s="54" t="str">
        <f>'Summary -White maize'!E76</f>
        <v>2009/10</v>
      </c>
      <c r="D4" s="70" t="e">
        <f>'Summary -White maize'!#REF!</f>
        <v>#REF!</v>
      </c>
      <c r="E4" s="70" t="str">
        <f>'Summary -White maize'!F76</f>
        <v>2011/12</v>
      </c>
      <c r="F4" s="70" t="str">
        <f>'Summary -White maize'!G76</f>
        <v>2012/13</v>
      </c>
      <c r="G4" s="70" t="str">
        <f>'Summary -White maize'!H76</f>
        <v>2013/14</v>
      </c>
      <c r="H4" s="71" t="str">
        <f>'Summary -White maize'!I76</f>
        <v>2014/15</v>
      </c>
      <c r="I4" s="253" t="s">
        <v>47</v>
      </c>
      <c r="J4" s="253" t="s">
        <v>48</v>
      </c>
      <c r="K4" s="253" t="s">
        <v>49</v>
      </c>
      <c r="L4" s="253" t="s">
        <v>50</v>
      </c>
      <c r="M4" s="253" t="s">
        <v>51</v>
      </c>
      <c r="N4" s="253" t="s">
        <v>52</v>
      </c>
      <c r="O4" s="253" t="s">
        <v>53</v>
      </c>
      <c r="P4" s="253" t="s">
        <v>97</v>
      </c>
      <c r="Q4" s="253" t="s">
        <v>98</v>
      </c>
      <c r="R4" s="253" t="s">
        <v>120</v>
      </c>
      <c r="S4" s="253" t="s">
        <v>99</v>
      </c>
    </row>
    <row r="5" spans="1:20" ht="13.8" thickBot="1" x14ac:dyDescent="0.3">
      <c r="A5" s="372" t="s">
        <v>100</v>
      </c>
      <c r="B5" s="55">
        <f>'Summary -White maize'!D77</f>
        <v>328341</v>
      </c>
      <c r="C5" s="55">
        <f>'Summary -White maize'!E77</f>
        <v>115703</v>
      </c>
      <c r="D5" s="55" t="e">
        <f>'Summary -White maize'!#REF!</f>
        <v>#REF!</v>
      </c>
      <c r="E5" s="55">
        <f>'Summary -White maize'!F77</f>
        <v>406000</v>
      </c>
      <c r="F5" s="55">
        <f>'Summary -White maize'!G77</f>
        <v>510398</v>
      </c>
      <c r="G5" s="55">
        <f>'Summary -White maize'!H77</f>
        <v>269777</v>
      </c>
      <c r="H5" s="55">
        <f>'Summary -White maize'!I77</f>
        <v>305123</v>
      </c>
      <c r="I5" s="55">
        <f>'Summary -White maize'!J77</f>
        <v>174836</v>
      </c>
      <c r="J5" s="55">
        <f>'Summary -White maize'!K77</f>
        <v>288056</v>
      </c>
      <c r="K5" s="55">
        <f>'Summary -White maize'!L77</f>
        <v>610419</v>
      </c>
      <c r="L5" s="55">
        <f>'Summary -White maize'!M77</f>
        <v>117369</v>
      </c>
      <c r="M5" s="55">
        <f>'Summary -White maize'!N77</f>
        <v>85898</v>
      </c>
      <c r="N5" s="55">
        <f>'Summary -White maize'!O77</f>
        <v>131241</v>
      </c>
      <c r="O5" s="55">
        <f>'Summary -White maize'!P77</f>
        <v>437036</v>
      </c>
      <c r="P5" s="55">
        <f>'Summary -White maize'!Q77</f>
        <v>141188</v>
      </c>
      <c r="Q5" s="55">
        <f>'Summary -White maize'!R77</f>
        <v>194205</v>
      </c>
      <c r="R5" s="55">
        <f>'Summary -White maize'!S77</f>
        <v>398292</v>
      </c>
      <c r="S5" s="55">
        <f>AVERAGE(N5:R5)</f>
        <v>260392.4</v>
      </c>
    </row>
    <row r="6" spans="1:20" ht="13.8" thickBot="1" x14ac:dyDescent="0.3">
      <c r="A6" s="373" t="s">
        <v>101</v>
      </c>
      <c r="B6" s="55">
        <f>'Summary -White maize'!D78</f>
        <v>1960000</v>
      </c>
      <c r="C6" s="55">
        <f>'Summary -White maize'!E78</f>
        <v>1417000</v>
      </c>
      <c r="D6" s="55" t="e">
        <f>'Summary -White maize'!#REF!</f>
        <v>#REF!</v>
      </c>
      <c r="E6" s="55">
        <f>'Summary -White maize'!F78</f>
        <v>9453000</v>
      </c>
      <c r="F6" s="55">
        <f>'Summary -White maize'!G78</f>
        <v>10560697</v>
      </c>
      <c r="G6" s="55">
        <f>'Summary -White maize'!H78</f>
        <v>10111706</v>
      </c>
      <c r="H6" s="55">
        <f>'Summary -White maize'!I78</f>
        <v>12777922</v>
      </c>
      <c r="I6" s="55">
        <f>'Summary -White maize'!J78</f>
        <v>8573837</v>
      </c>
      <c r="J6" s="55">
        <f>'Summary -White maize'!K78</f>
        <v>6295380</v>
      </c>
      <c r="K6" s="55">
        <f>'Summary -White maize'!L78</f>
        <v>14972363</v>
      </c>
      <c r="L6" s="55">
        <f>'Summary -White maize'!M78</f>
        <v>6101702</v>
      </c>
      <c r="M6" s="417">
        <f>'Summary -White maize'!N78</f>
        <v>5129093</v>
      </c>
      <c r="N6" s="417">
        <f>'Summary -White maize'!O78</f>
        <v>7972896</v>
      </c>
      <c r="O6" s="417">
        <f>'Summary -White maize'!P78</f>
        <v>7765398</v>
      </c>
      <c r="P6" s="417">
        <f>'Summary -White maize'!Q78</f>
        <v>7225030</v>
      </c>
      <c r="Q6" s="417">
        <f>'Summary -White maize'!R78</f>
        <v>7790695</v>
      </c>
      <c r="R6" s="417">
        <f>'Summary -White maize'!S78</f>
        <v>5083351</v>
      </c>
      <c r="S6" s="417">
        <f>AVERAGE(N6:R6)</f>
        <v>7167474</v>
      </c>
    </row>
    <row r="7" spans="1:20" ht="14.4" thickBot="1" x14ac:dyDescent="0.35">
      <c r="A7" s="59" t="s">
        <v>102</v>
      </c>
      <c r="B7" s="60">
        <f>'Summary -White maize'!D79</f>
        <v>2288341</v>
      </c>
      <c r="C7" s="60">
        <f>'Summary -White maize'!E79</f>
        <v>1532703</v>
      </c>
      <c r="D7" s="60" t="e">
        <f>'Summary -White maize'!#REF!</f>
        <v>#REF!</v>
      </c>
      <c r="E7" s="61">
        <f>'Summary -White maize'!F79</f>
        <v>9859000</v>
      </c>
      <c r="F7" s="60">
        <f>'Summary -White maize'!G79</f>
        <v>11071095</v>
      </c>
      <c r="G7" s="60">
        <f>'Summary -White maize'!H79</f>
        <v>10381483</v>
      </c>
      <c r="H7" s="60">
        <f>'Summary -White maize'!I79</f>
        <v>13083045</v>
      </c>
      <c r="I7" s="60">
        <f>'Summary -White maize'!J79</f>
        <v>8748673</v>
      </c>
      <c r="J7" s="60">
        <f>'Summary -White maize'!K79</f>
        <v>6583436</v>
      </c>
      <c r="K7" s="60">
        <f>'Summary -White maize'!L79</f>
        <v>15582782</v>
      </c>
      <c r="L7" s="60">
        <f>'Summary -White maize'!M79</f>
        <v>6219071</v>
      </c>
      <c r="M7" s="60">
        <f>'Summary -White maize'!N79</f>
        <v>5214991</v>
      </c>
      <c r="N7" s="60">
        <f>'Summary -White maize'!O79</f>
        <v>8104137</v>
      </c>
      <c r="O7" s="60">
        <f>'Summary -White maize'!P79</f>
        <v>8202434</v>
      </c>
      <c r="P7" s="60">
        <f>'Summary -White maize'!Q79</f>
        <v>7366218</v>
      </c>
      <c r="Q7" s="60">
        <f>'Summary -White maize'!R79</f>
        <v>7984900</v>
      </c>
      <c r="R7" s="60">
        <f>'Summary -White maize'!S79</f>
        <v>5481643</v>
      </c>
      <c r="S7" s="440">
        <f>AVERAGE(N7:R7)</f>
        <v>7427866.4000000004</v>
      </c>
    </row>
    <row r="8" spans="1:20" ht="15" thickTop="1" thickBot="1" x14ac:dyDescent="0.35">
      <c r="A8" s="72" t="s">
        <v>103</v>
      </c>
      <c r="B8" s="73">
        <f>'Summary -White maize'!D81</f>
        <v>0.31026917941828047</v>
      </c>
      <c r="C8" s="63">
        <f>'Summary -White maize'!E81</f>
        <v>0.22843082622285965</v>
      </c>
      <c r="D8" s="73" t="e">
        <f>'Summary -White maize'!#REF!</f>
        <v>#REF!</v>
      </c>
      <c r="E8" s="69">
        <f>'Summary -White maize'!F81</f>
        <v>1.6565048436678804</v>
      </c>
      <c r="F8" s="69">
        <f>'Summary -White maize'!G81</f>
        <v>1.6306059053319959</v>
      </c>
      <c r="G8" s="69">
        <f>'Summary -White maize'!H81</f>
        <v>1.8889649259496879</v>
      </c>
      <c r="H8" s="69">
        <f>'Summary -White maize'!I81</f>
        <v>1.7276471317630457</v>
      </c>
      <c r="I8" s="69">
        <f>'Summary -White maize'!J81</f>
        <v>1.891649963566701</v>
      </c>
      <c r="J8" s="69">
        <f>'Summary -White maize'!K81</f>
        <v>1.9550223195725664</v>
      </c>
      <c r="K8" s="69">
        <f>'Summary -White maize'!L81</f>
        <v>1.6086282646846288</v>
      </c>
      <c r="L8" s="69">
        <f>'Summary -White maize'!M81</f>
        <v>0.94206081592835633</v>
      </c>
      <c r="M8" s="69">
        <f>'Summary -White maize'!N81</f>
        <v>0.96842915506035288</v>
      </c>
      <c r="N8" s="69">
        <f>'Summary -White maize'!O81</f>
        <v>0.96348095599853056</v>
      </c>
      <c r="O8" s="69">
        <f>'Summary -White maize'!P81</f>
        <v>0.9767127887592284</v>
      </c>
      <c r="P8" s="69">
        <f>'Summary -White maize'!Q81</f>
        <v>0.9600179851427082</v>
      </c>
      <c r="Q8" s="69">
        <f>'Summary -White maize'!R81</f>
        <v>0.96378198338798049</v>
      </c>
      <c r="R8" s="69">
        <f>'Summary -White maize'!S81</f>
        <v>0.94233260559385257</v>
      </c>
      <c r="S8" s="214">
        <f>AVERAGE(N8:R8)</f>
        <v>0.96126526377645993</v>
      </c>
      <c r="T8" s="345"/>
    </row>
    <row r="9" spans="1:20" ht="13.8" thickBot="1" x14ac:dyDescent="0.3">
      <c r="A9" s="374"/>
      <c r="B9" s="370"/>
      <c r="C9" s="370"/>
      <c r="D9" s="370"/>
      <c r="E9" s="370"/>
      <c r="F9" s="370"/>
      <c r="G9" s="370"/>
      <c r="H9" s="370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</row>
    <row r="10" spans="1:20" ht="13.8" thickBot="1" x14ac:dyDescent="0.3">
      <c r="A10" s="74" t="s">
        <v>81</v>
      </c>
      <c r="B10" s="375"/>
      <c r="C10" s="375"/>
      <c r="D10" s="375"/>
      <c r="E10" s="375"/>
      <c r="F10" s="375"/>
      <c r="G10" s="375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</row>
    <row r="11" spans="1:20" ht="13.8" thickBot="1" x14ac:dyDescent="0.3">
      <c r="A11" s="445" t="s">
        <v>72</v>
      </c>
      <c r="B11" s="53" t="str">
        <f>'Summary -Yellow maize'!D77</f>
        <v>2008/09</v>
      </c>
      <c r="C11" s="54" t="str">
        <f>'Summary -Yellow maize'!E77</f>
        <v>2009/10</v>
      </c>
      <c r="D11" s="53" t="str">
        <f>'Summary -Yellow maize'!F77</f>
        <v>2010/11</v>
      </c>
      <c r="E11" s="53" t="str">
        <f>'Summary -Yellow maize'!G77</f>
        <v>2011/12</v>
      </c>
      <c r="F11" s="53" t="str">
        <f>'Summary -Yellow maize'!H77</f>
        <v>2012/13</v>
      </c>
      <c r="G11" s="53" t="str">
        <f>'Summary -Yellow maize'!I77</f>
        <v>2013/14</v>
      </c>
      <c r="H11" s="54" t="str">
        <f>'Summary -Yellow maize'!J77</f>
        <v>2014/15</v>
      </c>
      <c r="I11" s="253" t="s">
        <v>47</v>
      </c>
      <c r="J11" s="253" t="s">
        <v>48</v>
      </c>
      <c r="K11" s="253" t="s">
        <v>49</v>
      </c>
      <c r="L11" s="253" t="s">
        <v>104</v>
      </c>
      <c r="M11" s="253" t="s">
        <v>105</v>
      </c>
      <c r="N11" s="253" t="s">
        <v>106</v>
      </c>
      <c r="O11" s="253" t="s">
        <v>107</v>
      </c>
      <c r="P11" s="253" t="s">
        <v>54</v>
      </c>
      <c r="Q11" s="253" t="s">
        <v>98</v>
      </c>
      <c r="R11" s="253" t="s">
        <v>120</v>
      </c>
      <c r="S11" s="253" t="s">
        <v>99</v>
      </c>
    </row>
    <row r="12" spans="1:20" ht="13.8" thickBot="1" x14ac:dyDescent="0.3">
      <c r="A12" s="372" t="s">
        <v>100</v>
      </c>
      <c r="B12" s="55">
        <f>'Summary -Yellow maize'!D78</f>
        <v>340692</v>
      </c>
      <c r="C12" s="55">
        <f>'Summary -Yellow maize'!E78</f>
        <v>236016</v>
      </c>
      <c r="D12" s="55">
        <f>'Summary -Yellow maize'!F78</f>
        <v>91500</v>
      </c>
      <c r="E12" s="56">
        <f>'Summary -Yellow maize'!G78</f>
        <v>182000</v>
      </c>
      <c r="F12" s="55">
        <f>'Summary -Yellow maize'!H78</f>
        <v>243045</v>
      </c>
      <c r="G12" s="55">
        <f>'Summary -Yellow maize'!I78</f>
        <v>526969</v>
      </c>
      <c r="H12" s="55">
        <f>'Summary -Yellow maize'!J78</f>
        <v>173661</v>
      </c>
      <c r="I12" s="55">
        <f>'Summary -Yellow maize'!K78</f>
        <v>367120</v>
      </c>
      <c r="J12" s="55">
        <f>'Summary -Yellow maize'!L78</f>
        <v>449955</v>
      </c>
      <c r="K12" s="55">
        <f>'Summary -Yellow maize'!M78</f>
        <v>300642</v>
      </c>
      <c r="L12" s="55">
        <f>'Summary -Yellow maize'!N78</f>
        <v>122548</v>
      </c>
      <c r="M12" s="55">
        <f>'Summary -Yellow maize'!O78</f>
        <v>181045</v>
      </c>
      <c r="N12" s="55">
        <f>'Summary -Yellow maize'!P78</f>
        <v>216491</v>
      </c>
      <c r="O12" s="55">
        <f>'Summary -Yellow maize'!Q78</f>
        <v>520271</v>
      </c>
      <c r="P12" s="55">
        <f>'Summary -Yellow maize'!R78</f>
        <v>272860</v>
      </c>
      <c r="Q12" s="55">
        <f>'Summary -Yellow maize'!S78</f>
        <v>509294</v>
      </c>
      <c r="R12" s="55">
        <f>'Summary -Yellow maize'!T78</f>
        <v>709366</v>
      </c>
      <c r="S12" s="55">
        <f>AVERAGE(N12:R12)</f>
        <v>445656.4</v>
      </c>
    </row>
    <row r="13" spans="1:20" ht="13.8" thickBot="1" x14ac:dyDescent="0.3">
      <c r="A13" s="373" t="s">
        <v>101</v>
      </c>
      <c r="B13" s="57">
        <f>'Summary -Yellow maize'!D79</f>
        <v>66000</v>
      </c>
      <c r="C13" s="57">
        <f>'Summary -Yellow maize'!E79</f>
        <v>61000</v>
      </c>
      <c r="D13" s="57">
        <f>'Summary -Yellow maize'!F79</f>
        <v>23000</v>
      </c>
      <c r="E13" s="58">
        <f>'Summary -Yellow maize'!G79</f>
        <v>3717943</v>
      </c>
      <c r="F13" s="57">
        <f>'Summary -Yellow maize'!H79</f>
        <v>4308197</v>
      </c>
      <c r="G13" s="57">
        <f>'Summary -Yellow maize'!I79</f>
        <v>5125332</v>
      </c>
      <c r="H13" s="57">
        <f>'Summary -Yellow maize'!J79</f>
        <v>5634517</v>
      </c>
      <c r="I13" s="57">
        <f>'Summary -Yellow maize'!K79</f>
        <v>4338643</v>
      </c>
      <c r="J13" s="57">
        <f>'Summary -Yellow maize'!L79</f>
        <v>3439111</v>
      </c>
      <c r="K13" s="57">
        <f>'Summary -Yellow maize'!M79</f>
        <v>6042189</v>
      </c>
      <c r="L13" s="57">
        <f>'Summary -Yellow maize'!N79</f>
        <v>5316218</v>
      </c>
      <c r="M13" s="57">
        <f>'Summary -Yellow maize'!O79</f>
        <v>5036648</v>
      </c>
      <c r="N13" s="57">
        <f>'Summary -Yellow maize'!P79</f>
        <v>5938304</v>
      </c>
      <c r="O13" s="57">
        <f>'Summary -Yellow maize'!Q79</f>
        <v>6528705</v>
      </c>
      <c r="P13" s="57">
        <f>'Summary -Yellow maize'!R79</f>
        <v>6691941</v>
      </c>
      <c r="Q13" s="57">
        <f>'Summary -Yellow maize'!S79</f>
        <v>6658750</v>
      </c>
      <c r="R13" s="441">
        <f>'Summary -Yellow maize'!T79</f>
        <v>5235153</v>
      </c>
      <c r="S13" s="440">
        <f>AVERAGE(N13:R13)</f>
        <v>6210570.5999999996</v>
      </c>
    </row>
    <row r="14" spans="1:20" ht="14.4" thickBot="1" x14ac:dyDescent="0.35">
      <c r="A14" s="59" t="s">
        <v>102</v>
      </c>
      <c r="B14" s="60">
        <f>'Summary -Yellow maize'!D80</f>
        <v>406692</v>
      </c>
      <c r="C14" s="60">
        <f>'Summary -Yellow maize'!E80</f>
        <v>297016</v>
      </c>
      <c r="D14" s="60">
        <f>'Summary -Yellow maize'!F80</f>
        <v>114500</v>
      </c>
      <c r="E14" s="61">
        <f>'Summary -Yellow maize'!G80</f>
        <v>3899943</v>
      </c>
      <c r="F14" s="60">
        <f>'Summary -Yellow maize'!H80</f>
        <v>4551242</v>
      </c>
      <c r="G14" s="60">
        <f>'Summary -Yellow maize'!I80</f>
        <v>5652301</v>
      </c>
      <c r="H14" s="60">
        <f>'Summary -Yellow maize'!J80</f>
        <v>5808178</v>
      </c>
      <c r="I14" s="60">
        <f>'Summary -Yellow maize'!K80</f>
        <v>4705763</v>
      </c>
      <c r="J14" s="60">
        <f>'Summary -Yellow maize'!L80</f>
        <v>3889066</v>
      </c>
      <c r="K14" s="60">
        <f>'Summary -Yellow maize'!M80</f>
        <v>6342831</v>
      </c>
      <c r="L14" s="60">
        <f>'Summary -Yellow maize'!N80</f>
        <v>5438766</v>
      </c>
      <c r="M14" s="60">
        <f>'Summary -Yellow maize'!O80</f>
        <v>5217693</v>
      </c>
      <c r="N14" s="60">
        <f>'Summary -Yellow maize'!P80</f>
        <v>6154795</v>
      </c>
      <c r="O14" s="60">
        <f>'Summary -Yellow maize'!Q80</f>
        <v>7048976</v>
      </c>
      <c r="P14" s="60">
        <f>'Summary -Yellow maize'!R80</f>
        <v>6964801</v>
      </c>
      <c r="Q14" s="60">
        <f>'Summary -Yellow maize'!S80</f>
        <v>7168044</v>
      </c>
      <c r="R14" s="60">
        <f>'Summary -Yellow maize'!T80</f>
        <v>5944519</v>
      </c>
      <c r="S14" s="60">
        <f t="shared" ref="S14" si="0">AVERAGE(L14:Q14)</f>
        <v>6332179.166666667</v>
      </c>
    </row>
    <row r="15" spans="1:20" ht="15" thickTop="1" thickBot="1" x14ac:dyDescent="0.35">
      <c r="A15" s="72" t="s">
        <v>103</v>
      </c>
      <c r="B15" s="73">
        <f>'Summary -Yellow maize'!D82</f>
        <v>8.4973267473402767E-2</v>
      </c>
      <c r="C15" s="63">
        <f>'Summary -Yellow maize'!E82</f>
        <v>5.981792966998796E-2</v>
      </c>
      <c r="D15" s="73">
        <f>'Summary -Yellow maize'!F82</f>
        <v>2.5017550521796186E-2</v>
      </c>
      <c r="E15" s="69">
        <f>'Summary -Yellow maize'!G82</f>
        <v>0.99128344105437494</v>
      </c>
      <c r="F15" s="69">
        <f>'Summary -Yellow maize'!H82</f>
        <v>0.92928593757433531</v>
      </c>
      <c r="G15" s="69">
        <f>'Summary -Yellow maize'!I82</f>
        <v>0.96506190699531891</v>
      </c>
      <c r="H15" s="69">
        <f>'Summary -Yellow maize'!J82</f>
        <v>0.94325415308181959</v>
      </c>
      <c r="I15" s="69">
        <f>'Summary -Yellow maize'!K82</f>
        <v>0.96874637165008093</v>
      </c>
      <c r="J15" s="69">
        <f>'Summary -Yellow maize'!L82</f>
        <v>0.95242370453962155</v>
      </c>
      <c r="K15" s="69">
        <f>'Summary -Yellow maize'!M82</f>
        <v>0.96807554945054941</v>
      </c>
      <c r="L15" s="69">
        <f>'Summary -Yellow maize'!N82</f>
        <v>0.96775195729537367</v>
      </c>
      <c r="M15" s="69">
        <f>'Summary -Yellow maize'!O82</f>
        <v>0.9698314126394052</v>
      </c>
      <c r="N15" s="69">
        <f>'Summary -Yellow maize'!P82</f>
        <v>0.96903015035818307</v>
      </c>
      <c r="O15" s="69">
        <f>'Summary -Yellow maize'!Q82</f>
        <v>0.96653996983408752</v>
      </c>
      <c r="P15" s="69">
        <f>'Summary -Yellow maize'!R82</f>
        <v>0.96331964038727524</v>
      </c>
      <c r="Q15" s="69">
        <f>'Summary -Yellow maize'!S82</f>
        <v>0.96018678518899547</v>
      </c>
      <c r="R15" s="69">
        <f>'Summary -Yellow maize'!T82</f>
        <v>0.94403147555562616</v>
      </c>
      <c r="S15" s="214">
        <f>AVERAGE(N15:R15)</f>
        <v>0.96062160426483345</v>
      </c>
      <c r="T15" s="345"/>
    </row>
    <row r="16" spans="1:20" ht="13.8" thickBot="1" x14ac:dyDescent="0.3">
      <c r="A16" s="374"/>
      <c r="B16" s="370"/>
      <c r="C16" s="370"/>
      <c r="D16" s="370"/>
      <c r="E16" s="370"/>
      <c r="F16" s="370"/>
      <c r="G16" s="370"/>
      <c r="H16" s="370"/>
      <c r="I16" s="371"/>
      <c r="J16" s="371"/>
      <c r="K16" s="371"/>
      <c r="L16" s="371"/>
      <c r="M16" s="371"/>
      <c r="N16" s="371"/>
      <c r="O16" s="371"/>
      <c r="P16" s="371"/>
      <c r="Q16" s="371"/>
      <c r="R16" s="371"/>
      <c r="S16" s="371"/>
    </row>
    <row r="17" spans="1:20" ht="13.8" thickBot="1" x14ac:dyDescent="0.3">
      <c r="A17" s="74" t="s">
        <v>84</v>
      </c>
      <c r="B17" s="375"/>
      <c r="C17" s="375"/>
      <c r="D17" s="375"/>
      <c r="E17" s="375"/>
      <c r="F17" s="375"/>
      <c r="G17" s="375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</row>
    <row r="18" spans="1:20" ht="13.8" thickBot="1" x14ac:dyDescent="0.3">
      <c r="A18" s="445" t="s">
        <v>72</v>
      </c>
      <c r="B18" s="53" t="str">
        <f>'Summary -Total maize'!D77</f>
        <v>2008/09</v>
      </c>
      <c r="C18" s="54" t="str">
        <f>'Summary -Total maize'!E77</f>
        <v>2009/10</v>
      </c>
      <c r="D18" s="53" t="str">
        <f>'Summary -Total maize'!F77</f>
        <v>2010/11</v>
      </c>
      <c r="E18" s="53" t="str">
        <f>'Summary -Total maize'!G77</f>
        <v>2011/12</v>
      </c>
      <c r="F18" s="53" t="str">
        <f>'Summary -Total maize'!H77</f>
        <v>2012/13</v>
      </c>
      <c r="G18" s="53" t="str">
        <f>'Summary -Total maize'!I77</f>
        <v>2013/14</v>
      </c>
      <c r="H18" s="54" t="str">
        <f>'Summary -Total maize'!J77</f>
        <v>2014/15</v>
      </c>
      <c r="I18" s="253" t="s">
        <v>47</v>
      </c>
      <c r="J18" s="253" t="s">
        <v>48</v>
      </c>
      <c r="K18" s="253" t="s">
        <v>49</v>
      </c>
      <c r="L18" s="253" t="s">
        <v>104</v>
      </c>
      <c r="M18" s="253" t="s">
        <v>105</v>
      </c>
      <c r="N18" s="253" t="s">
        <v>106</v>
      </c>
      <c r="O18" s="253" t="s">
        <v>107</v>
      </c>
      <c r="P18" s="253" t="s">
        <v>54</v>
      </c>
      <c r="Q18" s="253" t="s">
        <v>98</v>
      </c>
      <c r="R18" s="253" t="s">
        <v>120</v>
      </c>
      <c r="S18" s="253" t="s">
        <v>99</v>
      </c>
    </row>
    <row r="19" spans="1:20" x14ac:dyDescent="0.25">
      <c r="A19" s="372" t="s">
        <v>100</v>
      </c>
      <c r="B19" s="55">
        <f>'Summary -Total maize'!D78</f>
        <v>669033</v>
      </c>
      <c r="C19" s="55">
        <f>'Summary -Total maize'!E78</f>
        <v>351719</v>
      </c>
      <c r="D19" s="55">
        <f>'Summary -Total maize'!F78</f>
        <v>135500</v>
      </c>
      <c r="E19" s="56">
        <f>'Summary -Total maize'!G78</f>
        <v>182240</v>
      </c>
      <c r="F19" s="55">
        <f>'Summary -Total maize'!H78</f>
        <v>753443</v>
      </c>
      <c r="G19" s="55">
        <f>'Summary -Total maize'!I78</f>
        <v>426034</v>
      </c>
      <c r="H19" s="55">
        <f>'Summary -Total maize'!J78</f>
        <v>478784</v>
      </c>
      <c r="I19" s="55">
        <f>'Summary -Total maize'!K78</f>
        <v>541956</v>
      </c>
      <c r="J19" s="55">
        <f>'Summary -Total maize'!L78</f>
        <v>821008</v>
      </c>
      <c r="K19" s="55">
        <f>'Summary -Total maize'!M78</f>
        <v>804193</v>
      </c>
      <c r="L19" s="55">
        <f>'Summary -Total maize'!N78</f>
        <v>239917</v>
      </c>
      <c r="M19" s="55">
        <f>'Summary -Total maize'!O78</f>
        <v>266943</v>
      </c>
      <c r="N19" s="55">
        <f>'Summary -Total maize'!P78</f>
        <v>347732</v>
      </c>
      <c r="O19" s="55">
        <f>'Summary -Total maize'!Q78</f>
        <v>957307</v>
      </c>
      <c r="P19" s="55">
        <f>'Summary -Total maize'!R78</f>
        <v>414048</v>
      </c>
      <c r="Q19" s="55">
        <f>'Summary -Total maize'!S78</f>
        <v>703499</v>
      </c>
      <c r="R19" s="55">
        <f>'Summary -Total maize'!T78</f>
        <v>1107658</v>
      </c>
      <c r="S19" s="55">
        <f>AVERAGE(N19:R19)</f>
        <v>706048.8</v>
      </c>
    </row>
    <row r="20" spans="1:20" ht="13.8" thickBot="1" x14ac:dyDescent="0.3">
      <c r="A20" s="373" t="s">
        <v>101</v>
      </c>
      <c r="B20" s="57">
        <f>'Summary -Total maize'!D79</f>
        <v>3610000</v>
      </c>
      <c r="C20" s="57">
        <f>'Summary -Total maize'!E79</f>
        <v>10414000</v>
      </c>
      <c r="D20" s="57">
        <f>'Summary -Total maize'!F79</f>
        <v>10785000</v>
      </c>
      <c r="E20" s="58">
        <f>'Summary -Total maize'!G79</f>
        <v>9453000</v>
      </c>
      <c r="F20" s="57">
        <f>'Summary -Total maize'!H79</f>
        <v>10560697</v>
      </c>
      <c r="G20" s="57">
        <f>'Summary -Total maize'!I79</f>
        <v>10111706</v>
      </c>
      <c r="H20" s="57">
        <f>'Summary -Total maize'!J79</f>
        <v>12777922</v>
      </c>
      <c r="I20" s="57">
        <f>'Summary -Total maize'!K79</f>
        <v>8573837</v>
      </c>
      <c r="J20" s="57">
        <f>'Summary -Total maize'!L79</f>
        <v>6295380</v>
      </c>
      <c r="K20" s="57">
        <f>'Summary -Total maize'!M79</f>
        <v>14972363</v>
      </c>
      <c r="L20" s="57">
        <f>'Summary -Total maize'!N79</f>
        <v>11417329</v>
      </c>
      <c r="M20" s="57">
        <f>'Summary -Total maize'!O79</f>
        <v>10165134</v>
      </c>
      <c r="N20" s="57">
        <f>'Summary -Total maize'!P79</f>
        <v>13908696</v>
      </c>
      <c r="O20" s="57">
        <f>'Summary -Total maize'!Q79</f>
        <v>14292567</v>
      </c>
      <c r="P20" s="57">
        <f>'Summary -Total maize'!R79</f>
        <v>13916971</v>
      </c>
      <c r="Q20" s="57">
        <f>'Summary -Total maize'!S79</f>
        <v>14449445</v>
      </c>
      <c r="R20" s="57">
        <f>'Summary -Total maize'!T79</f>
        <v>10318504</v>
      </c>
      <c r="S20" s="57">
        <f>AVERAGE(N20:R20)</f>
        <v>13377236.6</v>
      </c>
    </row>
    <row r="21" spans="1:20" ht="14.4" thickBot="1" x14ac:dyDescent="0.35">
      <c r="A21" s="59" t="s">
        <v>102</v>
      </c>
      <c r="B21" s="60">
        <f>'Summary -Total maize'!D80</f>
        <v>4279033</v>
      </c>
      <c r="C21" s="60">
        <f>'Summary -Total maize'!E80</f>
        <v>10765719</v>
      </c>
      <c r="D21" s="60">
        <f>'Summary -Total maize'!F80</f>
        <v>10920500</v>
      </c>
      <c r="E21" s="61">
        <f>'Summary -Total maize'!G80</f>
        <v>9635240</v>
      </c>
      <c r="F21" s="60">
        <f>'Summary -Total maize'!H80</f>
        <v>11314140</v>
      </c>
      <c r="G21" s="60">
        <f>'Summary -Total maize'!I80</f>
        <v>10537740</v>
      </c>
      <c r="H21" s="60">
        <f>'Summary -Total maize'!J80</f>
        <v>13256706</v>
      </c>
      <c r="I21" s="60">
        <f>'Summary -Total maize'!K80</f>
        <v>9115793</v>
      </c>
      <c r="J21" s="60">
        <f>'Summary -Total maize'!L80</f>
        <v>7116388</v>
      </c>
      <c r="K21" s="60">
        <f>'Summary -Total maize'!M80</f>
        <v>15776556</v>
      </c>
      <c r="L21" s="60">
        <f>'Summary -Total maize'!N80</f>
        <v>11657246</v>
      </c>
      <c r="M21" s="60">
        <f>'Summary -Total maize'!O80</f>
        <v>10432077</v>
      </c>
      <c r="N21" s="60">
        <f>'Summary -Total maize'!P80</f>
        <v>14256428</v>
      </c>
      <c r="O21" s="60">
        <f>'Summary -Total maize'!Q80</f>
        <v>15249874</v>
      </c>
      <c r="P21" s="60">
        <f>'Summary -Total maize'!R80</f>
        <v>14331019</v>
      </c>
      <c r="Q21" s="60">
        <f>'Summary -Total maize'!S80</f>
        <v>15152944</v>
      </c>
      <c r="R21" s="60">
        <f>'Summary -Total maize'!T80</f>
        <v>11426162</v>
      </c>
      <c r="S21" s="60">
        <f t="shared" ref="S21" si="1">AVERAGE(L21:Q21)</f>
        <v>13513264.666666666</v>
      </c>
    </row>
    <row r="22" spans="1:20" ht="15" thickTop="1" thickBot="1" x14ac:dyDescent="0.35">
      <c r="A22" s="62" t="s">
        <v>103</v>
      </c>
      <c r="B22" s="63">
        <f>'Summary -Total maize'!D82</f>
        <v>0.35229327237831282</v>
      </c>
      <c r="C22" s="63">
        <f>'Summary -Total maize'!E82</f>
        <v>0.92604798578015601</v>
      </c>
      <c r="D22" s="63">
        <f>'Summary -Total maize'!F82</f>
        <v>0.94619621842095569</v>
      </c>
      <c r="E22" s="64">
        <f>'Summary -Total maize'!G82</f>
        <v>0.97464232984190446</v>
      </c>
      <c r="F22" s="64">
        <f>'Summary -Total maize'!H82</f>
        <v>0.96808557243490445</v>
      </c>
      <c r="G22" s="64">
        <f>'Summary -Total maize'!I82</f>
        <v>0.92820715684929933</v>
      </c>
      <c r="H22" s="64">
        <f>'Summary -Total maize'!J82</f>
        <v>0.96550393584314576</v>
      </c>
      <c r="I22" s="64">
        <f>'Summary -Total maize'!K82</f>
        <v>0.96133106669464807</v>
      </c>
      <c r="J22" s="64">
        <f>'Summary -Total maize'!L82</f>
        <v>0.95511935388275915</v>
      </c>
      <c r="K22" s="64">
        <f>'Summary -Total maize'!M82</f>
        <v>0.97152263070386102</v>
      </c>
      <c r="L22" s="64">
        <f>'Summary -Total maize'!N82</f>
        <v>0.97468612040133784</v>
      </c>
      <c r="M22" s="64">
        <f>'Summary -Total maize'!O82</f>
        <v>0.96907357176033437</v>
      </c>
      <c r="N22" s="64">
        <f>'Summary -Total maize'!P82</f>
        <v>0.96569880666350105</v>
      </c>
      <c r="O22" s="64">
        <f>'Summary -Total maize'!Q82</f>
        <v>0.97188668663565103</v>
      </c>
      <c r="P22" s="64">
        <f>'Summary -Total maize'!R82</f>
        <v>0.96161974099174663</v>
      </c>
      <c r="Q22" s="64">
        <f>'Summary -Total maize'!S82</f>
        <v>0.95994475846875793</v>
      </c>
      <c r="R22" s="64">
        <f>'Summary -Total maize'!T82</f>
        <v>0.92865048500290559</v>
      </c>
      <c r="S22" s="215">
        <f>AVERAGE(N22:R22)</f>
        <v>0.95756009555251254</v>
      </c>
      <c r="T22" s="345"/>
    </row>
    <row r="23" spans="1:20" x14ac:dyDescent="0.25">
      <c r="A23" s="369" t="s">
        <v>108</v>
      </c>
      <c r="K23" s="363"/>
      <c r="L23" s="363"/>
      <c r="M23" s="363"/>
      <c r="N23" s="363"/>
      <c r="O23" s="363"/>
      <c r="P23" s="363"/>
      <c r="Q23" s="363"/>
      <c r="R23" s="363"/>
    </row>
    <row r="24" spans="1:20" x14ac:dyDescent="0.25">
      <c r="A24" s="369" t="s">
        <v>121</v>
      </c>
    </row>
  </sheetData>
  <pageMargins left="0.70866141732283472" right="0.70866141732283472" top="0.74803149606299213" bottom="0.74803149606299213" header="0.31496062992125984" footer="0.31496062992125984"/>
  <pageSetup paperSize="9" scale="1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FAEB-9F24-432B-87AB-3A95274C3947}">
  <dimension ref="A1"/>
  <sheetViews>
    <sheetView topLeftCell="A3" workbookViewId="0">
      <selection activeCell="O8" sqref="O8"/>
    </sheetView>
  </sheetViews>
  <sheetFormatPr defaultRowHeight="13.2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EB078C1C8474F8AAD7AD9366D8E54" ma:contentTypeVersion="18" ma:contentTypeDescription="Create a new document." ma:contentTypeScope="" ma:versionID="67044263fe21af9ac3a1d12f29ca5c88">
  <xsd:schema xmlns:xsd="http://www.w3.org/2001/XMLSchema" xmlns:xs="http://www.w3.org/2001/XMLSchema" xmlns:p="http://schemas.microsoft.com/office/2006/metadata/properties" xmlns:ns2="25435354-646d-4f90-a923-d4d04749eaf7" xmlns:ns3="5d7b95ce-97cf-4a61-8884-fde260c16070" targetNamespace="http://schemas.microsoft.com/office/2006/metadata/properties" ma:root="true" ma:fieldsID="271ee2a5c7b3bc834aebdb2261501666" ns2:_="" ns3:_="">
    <xsd:import namespace="25435354-646d-4f90-a923-d4d04749eaf7"/>
    <xsd:import namespace="5d7b95ce-97cf-4a61-8884-fde260c16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5354-646d-4f90-a923-d4d04749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362023-a8c1-4b5e-9a31-595cfc731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b95ce-97cf-4a61-8884-fde260c16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9ad402-32d3-4889-bd98-4915c3de7cc5}" ma:internalName="TaxCatchAll" ma:showField="CatchAllData" ma:web="5d7b95ce-97cf-4a61-8884-fde260c16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7b95ce-97cf-4a61-8884-fde260c16070" xsi:nil="true"/>
    <lcf76f155ced4ddcb4097134ff3c332f xmlns="25435354-646d-4f90-a923-d4d04749eaf7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250E48-3AF1-4FB3-ABBE-71638EC0B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5354-646d-4f90-a923-d4d04749eaf7"/>
    <ds:schemaRef ds:uri="5d7b95ce-97cf-4a61-8884-fde260c16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6160AD-FD46-4C0F-B7FB-D6026B0D7737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C245AD4-A44E-4D57-9139-6772E57C882F}">
  <ds:schemaRefs>
    <ds:schemaRef ds:uri="http://schemas.microsoft.com/office/2006/metadata/properties"/>
    <ds:schemaRef ds:uri="http://schemas.microsoft.com/office/infopath/2007/PartnerControls"/>
    <ds:schemaRef ds:uri="5d7b95ce-97cf-4a61-8884-fde260c16070"/>
    <ds:schemaRef ds:uri="25435354-646d-4f90-a923-d4d04749eaf7"/>
  </ds:schemaRefs>
</ds:datastoreItem>
</file>

<file path=customXml/itemProps4.xml><?xml version="1.0" encoding="utf-8"?>
<ds:datastoreItem xmlns:ds="http://schemas.openxmlformats.org/officeDocument/2006/customXml" ds:itemID="{FF7CA998-762E-406A-A611-ED362E894F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Table-SAGIS deliver vs CEC est</vt:lpstr>
      <vt:lpstr>Mielies-Maize</vt:lpstr>
      <vt:lpstr>Summary -White maize</vt:lpstr>
      <vt:lpstr>Summary -Yellow maize</vt:lpstr>
      <vt:lpstr>Summary -Total maize</vt:lpstr>
      <vt:lpstr>Summary- Producer deliveries</vt:lpstr>
      <vt:lpstr>Producer deliveries</vt:lpstr>
      <vt:lpstr>WM-producer deliveries  </vt:lpstr>
      <vt:lpstr>YM-producer deliveries </vt:lpstr>
      <vt:lpstr>Weeklikse wit- en geellewerings</vt:lpstr>
      <vt:lpstr>Weeklikse totale lewerings</vt:lpstr>
      <vt:lpstr>Weeklikse kumulatiewe lewerings</vt:lpstr>
      <vt:lpstr>Lewerings tot datum </vt:lpstr>
      <vt:lpstr>Lewerings tot datum (WM)</vt:lpstr>
      <vt:lpstr>Lewerings tot datum (YM)</vt:lpstr>
      <vt:lpstr>Chart1</vt:lpstr>
      <vt:lpstr>Lewerings tot datum (TM)</vt:lpstr>
      <vt:lpstr>Lewerings tot datum (TM)1</vt:lpstr>
      <vt:lpstr>'Summary- Producer deliveries'!Print_Area</vt:lpstr>
      <vt:lpstr>'Summary -Total maize'!Print_Area</vt:lpstr>
      <vt:lpstr>'Summary -White maize'!Print_Area</vt:lpstr>
      <vt:lpstr>'Summary -Yellow maize'!Print_Area</vt:lpstr>
      <vt:lpstr>'Table-SAGIS deliver vs CEC est'!Print_Area</vt:lpstr>
    </vt:vector>
  </TitlesOfParts>
  <Manager/>
  <Company>Nampo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Wessel Lemmer (Grain SA)</dc:creator>
  <cp:keywords/>
  <dc:description/>
  <cp:lastModifiedBy>Luzelle Botha</cp:lastModifiedBy>
  <cp:revision/>
  <dcterms:created xsi:type="dcterms:W3CDTF">2005-11-02T09:45:58Z</dcterms:created>
  <dcterms:modified xsi:type="dcterms:W3CDTF">2024-11-20T10:24:29Z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0x010100ED8EB078C1C8474F8AAD7AD9366D8E54</vt:lpwstr>
  </property>
  <property fmtid="{D5CDD505-2E9C-101B-9397-08002B2CF9AE}" pid="3" name="display_urn:schemas-microsoft-com:office:office#Editor">
    <vt:lpwstr>Luzelle Botha</vt:lpwstr>
  </property>
  <property fmtid="{D5CDD505-2E9C-101B-9397-08002B2CF9AE}" pid="4" name="Order">
    <vt:lpwstr>11268800.0000000</vt:lpwstr>
  </property>
  <property fmtid="{D5CDD505-2E9C-101B-9397-08002B2CF9AE}" pid="5" name="display_urn:schemas-microsoft-com:office:office#Author">
    <vt:lpwstr>Luzelle Botha</vt:lpwstr>
  </property>
  <property fmtid="{D5CDD505-2E9C-101B-9397-08002B2CF9AE}" pid="6" name="MediaServiceImageTags">
    <vt:lpwstr/>
  </property>
</Properties>
</file>