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Simulator" sheetId="2" r:id="rId5"/>
  </sheets>
  <definedNames/>
  <calcPr/>
</workbook>
</file>

<file path=xl/sharedStrings.xml><?xml version="1.0" encoding="utf-8"?>
<sst xmlns="http://schemas.openxmlformats.org/spreadsheetml/2006/main" count="76" uniqueCount="71">
  <si>
    <t>OBJECTIVE: CALCULATE THE AUCTION PRICE IN REAL TIME</t>
  </si>
  <si>
    <t>Buyers are willing to buy a certain quantity for a certain price</t>
  </si>
  <si>
    <t>These buyers are listed in the API endpoint below:</t>
  </si>
  <si>
    <t>https://api.flowbtc.com.br:8443/ap/GetL2Snapshot?OMSId=1&amp;InstrumentId=16&amp;Depth=50</t>
  </si>
  <si>
    <t>And there is subscribing method as it can be seen in the example file: subscribelevel2BIDS.js</t>
  </si>
  <si>
    <t>Sellers are willing to sell a certain quantity for a certain price</t>
  </si>
  <si>
    <t>These sellers are listed in the API endpoint below:</t>
  </si>
  <si>
    <t>https://api.flowbtc.com.br:8443/ap/GetL2Snapshot?OMSId=1&amp;InstrumentId=17&amp;Depth=50</t>
  </si>
  <si>
    <t>And there is subscribing method as it can be seen in the example file: subscribelevel2OFFERS.js</t>
  </si>
  <si>
    <t>For both endpoints and files above the response format is the following:</t>
  </si>
  <si>
    <t>[</t>
  </si>
  <si>
    <t>0, // MDUpdateId</t>
  </si>
  <si>
    <t>1, // Number of Unique Accounts</t>
  </si>
  <si>
    <t>123,// ActionDateTime in Posix format X 1000</t>
  </si>
  <si>
    <t>0,   // ActionType 0 (New), 1 (Update), 2(Delete)</t>
  </si>
  <si>
    <t>0.0, // LastTradePrice</t>
  </si>
  <si>
    <t>0, // Number of Orders</t>
  </si>
  <si>
    <t>0.0, //Price</t>
  </si>
  <si>
    <t>0,  // ProductPairCode</t>
  </si>
  <si>
    <t>0.0, // Quantity</t>
  </si>
  <si>
    <t>0, // Side</t>
  </si>
  <si>
    <t>],</t>
  </si>
  <si>
    <t>]</t>
  </si>
  <si>
    <t>// This is how the response is sent:</t>
  </si>
  <si>
    <t>[[0,1,123,0,0.0,0,0.0,0,0.0,0]]</t>
  </si>
  <si>
    <t>STEP 1:</t>
  </si>
  <si>
    <t>Determine all POSSIBLE PRICES. A possible price any price input by either a buyer or a seller.</t>
  </si>
  <si>
    <t>THE AUCTION PRICE IS NECESSARILY ONE OF THE POSSIBLE PRICES.</t>
  </si>
  <si>
    <t>See column J in the tab Simulator</t>
  </si>
  <si>
    <t>STEP 2:</t>
  </si>
  <si>
    <t>Determine the CUMULATIVE BUYING QUANTITY and CUMULATIVE SELLING QUANTITY for each specific POSSIBLE PRICE (Columns K and L).</t>
  </si>
  <si>
    <t>The CUMULATIVE BUYING QUANTITY is the quantity for that specific price added to ALL quantities of higher prices.</t>
  </si>
  <si>
    <t>The CUMULATIVE SELLING QUANTITY is the quantity for that specific price added to ALL quantities of lower prices.</t>
  </si>
  <si>
    <t>STEP 3:</t>
  </si>
  <si>
    <t xml:space="preserve">Determine the TRADABLE QUANTITY for each POSSIBLE PRICE. </t>
  </si>
  <si>
    <t>The TRADABLE QUANTITY will be the MINIMUM of the CUMULATIVE BUYING AND CUMULATIVE SELLING QUANTITIES for that specific POSSIBLE PRICE (Column M).</t>
  </si>
  <si>
    <t>RESULT:</t>
  </si>
  <si>
    <t>The AUCTION PRICE is the price of MAXIMUM of all TRADABLE QUANTITIES among all POSSIBLE PRICE.</t>
  </si>
  <si>
    <t>IF THERE IS A TIE:</t>
  </si>
  <si>
    <t>If more than one POSSIBLE PRICE satisfies the MAXIMUM TRADABLE QUANTITY condition than:</t>
  </si>
  <si>
    <t>STEP 4:</t>
  </si>
  <si>
    <t>Calculate the IMBALANCES for each POSSIBLE TIED AUCTION PRICE:</t>
  </si>
  <si>
    <t>The IMBALANCE is the absolute difference between CUMULATIVE BUYING QUANTITY and CUMULATIVE SELLING QUANTITY (Column O).</t>
  </si>
  <si>
    <t>The AUCTION PRICE is the price of MINIMUM IMBALANCE among each TIED AUCTION PRICE.</t>
  </si>
  <si>
    <t>IS THERE STILL A TIE:</t>
  </si>
  <si>
    <t>If there is still more than one POSSIBLE PRICE that satisfies MAXIMUM TRADABLE and MINIMUM IMBALANCE:</t>
  </si>
  <si>
    <t>The price that is closer to the LAST PRICE wins and becomes the AUCTION PRICE:</t>
  </si>
  <si>
    <t>https://api.flowbtc.com.br:8443/ap/GetLevel1?OMSId=1&amp;InstrumentId=11</t>
  </si>
  <si>
    <t>The key/value pair below is an example of LAST PRICE</t>
  </si>
  <si>
    <t>"LastTradedPx":27</t>
  </si>
  <si>
    <t>The following example script also contains the LAST PRICE in real time:</t>
  </si>
  <si>
    <t>getlevel1.js</t>
  </si>
  <si>
    <t>BIDS</t>
  </si>
  <si>
    <t>OFFERS</t>
  </si>
  <si>
    <t>CUMULATIVE QTY</t>
  </si>
  <si>
    <t>QUANTITY</t>
  </si>
  <si>
    <t>PRICE</t>
  </si>
  <si>
    <t>POSSIBLE PRICES</t>
  </si>
  <si>
    <t>BID QUANTITY</t>
  </si>
  <si>
    <t>OFFER QUANTITY</t>
  </si>
  <si>
    <t>TRADABLE</t>
  </si>
  <si>
    <t>IMBALANCE</t>
  </si>
  <si>
    <t>MAX TRADABLE QTY</t>
  </si>
  <si>
    <t>IS THERE A TIE?</t>
  </si>
  <si>
    <t>AUCTION PRICE 1</t>
  </si>
  <si>
    <t>IMBALANCE 1</t>
  </si>
  <si>
    <t>AUCTION PRICE 2</t>
  </si>
  <si>
    <t>IMBALANCE 2</t>
  </si>
  <si>
    <t>STILL TIED?</t>
  </si>
  <si>
    <t>LAST PRICE</t>
  </si>
  <si>
    <t>FINAL AUCTION 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</si>
</sst>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1155CC"/>
    </font>
    <font>
      <sz val="9.0"/>
      <color theme="1"/>
      <name val="Consolas"/>
    </font>
    <font>
      <color rgb="FF000000"/>
      <name val="Arial"/>
      <scheme val="minor"/>
    </font>
    <font>
      <b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theme="5"/>
        <bgColor theme="5"/>
      </patternFill>
    </fill>
    <fill>
      <patternFill patternType="solid">
        <fgColor rgb="FF38761D"/>
        <bgColor rgb="FF38761D"/>
      </patternFill>
    </fill>
    <fill>
      <patternFill patternType="solid">
        <fgColor rgb="FFCC0000"/>
        <bgColor rgb="FFCC0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2" fontId="2" numFmtId="0" xfId="0" applyAlignment="1" applyBorder="1" applyFill="1" applyFont="1">
      <alignment readingOrder="0"/>
    </xf>
    <xf borderId="4" fillId="2" fontId="2" numFmtId="0" xfId="0" applyAlignment="1" applyBorder="1" applyFont="1">
      <alignment readingOrder="0"/>
    </xf>
    <xf borderId="0" fillId="0" fontId="2" numFmtId="0" xfId="0" applyFont="1"/>
    <xf borderId="3" fillId="0" fontId="2" numFmtId="0" xfId="0" applyAlignment="1" applyBorder="1" applyFont="1">
      <alignment readingOrder="0"/>
    </xf>
    <xf borderId="4" fillId="3" fontId="2" numFmtId="0" xfId="0" applyAlignment="1" applyBorder="1" applyFill="1" applyFont="1">
      <alignment readingOrder="0"/>
    </xf>
    <xf borderId="3" fillId="4" fontId="2" numFmtId="0" xfId="0" applyAlignment="1" applyBorder="1" applyFill="1" applyFont="1">
      <alignment readingOrder="0"/>
    </xf>
    <xf borderId="4" fillId="0" fontId="2" numFmtId="0" xfId="0" applyAlignment="1" applyBorder="1" applyFont="1">
      <alignment readingOrder="0"/>
    </xf>
    <xf borderId="0" fillId="3" fontId="2" numFmtId="0" xfId="0" applyFont="1"/>
    <xf borderId="4" fillId="5" fontId="2" numFmtId="0" xfId="0" applyAlignment="1" applyBorder="1" applyFill="1" applyFont="1">
      <alignment readingOrder="0"/>
    </xf>
    <xf borderId="3" fillId="6" fontId="2" numFmtId="0" xfId="0" applyAlignment="1" applyBorder="1" applyFill="1" applyFont="1">
      <alignment readingOrder="0"/>
    </xf>
    <xf borderId="0" fillId="3" fontId="7" numFmtId="0" xfId="0" applyFont="1"/>
    <xf borderId="0" fillId="0" fontId="7" numFmtId="0" xfId="0" applyFont="1"/>
    <xf borderId="0" fillId="3" fontId="2" numFmtId="0" xfId="0" applyAlignment="1" applyFont="1">
      <alignment readingOrder="0"/>
    </xf>
    <xf borderId="5" fillId="0" fontId="2" numFmtId="0" xfId="0" applyBorder="1" applyFont="1"/>
    <xf borderId="6" fillId="3" fontId="2" numFmtId="0" xfId="0" applyBorder="1" applyFont="1"/>
    <xf borderId="5" fillId="4" fontId="2" numFmtId="0" xfId="0" applyBorder="1" applyFont="1"/>
    <xf borderId="6" fillId="0" fontId="2" numFmtId="0" xfId="0" applyBorder="1" applyFont="1"/>
    <xf borderId="0" fillId="7" fontId="2" numFmtId="0" xfId="0" applyFill="1" applyFont="1"/>
    <xf borderId="0" fillId="7" fontId="2" numFmtId="0" xfId="0" applyAlignment="1" applyFont="1">
      <alignment readingOrder="0"/>
    </xf>
    <xf borderId="0" fillId="7" fontId="7" numFmtId="0" xfId="0" applyFont="1"/>
    <xf borderId="0" fillId="8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pi.flowbtc.com.br:8443/ap/GetL2Snapshot?OMSId=1&amp;InstrumentId=16&amp;Depth=50" TargetMode="External"/><Relationship Id="rId2" Type="http://schemas.openxmlformats.org/officeDocument/2006/relationships/hyperlink" Target="https://api.flowbtc.com.br:8443/ap/GetL2Snapshot?OMSId=1&amp;InstrumentId=17&amp;Depth=50" TargetMode="External"/><Relationship Id="rId3" Type="http://schemas.openxmlformats.org/officeDocument/2006/relationships/hyperlink" Target="https://api.flowbtc.com.br:8443/ap/GetLevel1?OMSId=1&amp;InstrumentId=11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</cols>
  <sheetData>
    <row r="1">
      <c r="A1" s="1" t="s">
        <v>0</v>
      </c>
    </row>
    <row r="3">
      <c r="A3" s="2" t="s">
        <v>1</v>
      </c>
    </row>
    <row r="4">
      <c r="A4" s="2" t="s">
        <v>2</v>
      </c>
    </row>
    <row r="5">
      <c r="A5" s="3" t="s">
        <v>3</v>
      </c>
    </row>
    <row r="6">
      <c r="A6" s="2" t="s">
        <v>4</v>
      </c>
    </row>
    <row r="9">
      <c r="A9" s="2" t="s">
        <v>5</v>
      </c>
    </row>
    <row r="10">
      <c r="A10" s="2" t="s">
        <v>6</v>
      </c>
    </row>
    <row r="11">
      <c r="A11" s="4" t="s">
        <v>7</v>
      </c>
    </row>
    <row r="12">
      <c r="A12" s="2" t="s">
        <v>8</v>
      </c>
    </row>
    <row r="15">
      <c r="A15" s="2" t="s">
        <v>9</v>
      </c>
    </row>
    <row r="17">
      <c r="A17" s="5" t="s">
        <v>10</v>
      </c>
    </row>
    <row r="18">
      <c r="A18" s="5" t="s">
        <v>10</v>
      </c>
    </row>
    <row r="19">
      <c r="A19" s="5" t="s">
        <v>11</v>
      </c>
    </row>
    <row r="20">
      <c r="A20" s="5" t="s">
        <v>12</v>
      </c>
    </row>
    <row r="21">
      <c r="A21" s="5" t="s">
        <v>13</v>
      </c>
    </row>
    <row r="22">
      <c r="A22" s="5" t="s">
        <v>14</v>
      </c>
    </row>
    <row r="23">
      <c r="A23" s="5" t="s">
        <v>15</v>
      </c>
    </row>
    <row r="24">
      <c r="A24" s="5" t="s">
        <v>16</v>
      </c>
    </row>
    <row r="25">
      <c r="A25" s="5" t="s">
        <v>17</v>
      </c>
    </row>
    <row r="26">
      <c r="A26" s="5" t="s">
        <v>18</v>
      </c>
    </row>
    <row r="27">
      <c r="A27" s="5" t="s">
        <v>19</v>
      </c>
    </row>
    <row r="28">
      <c r="A28" s="5" t="s">
        <v>20</v>
      </c>
    </row>
    <row r="29">
      <c r="A29" s="5" t="s">
        <v>21</v>
      </c>
    </row>
    <row r="30">
      <c r="A30" s="5" t="s">
        <v>22</v>
      </c>
    </row>
    <row r="31">
      <c r="A31" s="5" t="s">
        <v>23</v>
      </c>
    </row>
    <row r="32">
      <c r="A32" s="5" t="s">
        <v>24</v>
      </c>
    </row>
    <row r="35">
      <c r="A35" s="1" t="s">
        <v>25</v>
      </c>
    </row>
    <row r="36">
      <c r="A36" s="2" t="s">
        <v>26</v>
      </c>
    </row>
    <row r="37">
      <c r="A37" s="2" t="s">
        <v>27</v>
      </c>
    </row>
    <row r="38">
      <c r="A38" s="2" t="s">
        <v>28</v>
      </c>
    </row>
    <row r="40">
      <c r="A40" s="1" t="s">
        <v>29</v>
      </c>
    </row>
    <row r="41">
      <c r="A41" s="2" t="s">
        <v>30</v>
      </c>
    </row>
    <row r="42">
      <c r="A42" s="2" t="s">
        <v>31</v>
      </c>
    </row>
    <row r="43">
      <c r="A43" s="2" t="s">
        <v>32</v>
      </c>
    </row>
    <row r="45">
      <c r="A45" s="1" t="s">
        <v>33</v>
      </c>
    </row>
    <row r="46">
      <c r="A46" s="2" t="s">
        <v>34</v>
      </c>
    </row>
    <row r="47">
      <c r="A47" s="2" t="s">
        <v>35</v>
      </c>
    </row>
    <row r="49">
      <c r="A49" s="1" t="s">
        <v>36</v>
      </c>
    </row>
    <row r="50">
      <c r="A50" s="2" t="s">
        <v>37</v>
      </c>
    </row>
    <row r="52">
      <c r="A52" s="1" t="s">
        <v>38</v>
      </c>
    </row>
    <row r="54">
      <c r="A54" s="2" t="s">
        <v>39</v>
      </c>
    </row>
    <row r="56">
      <c r="A56" s="1" t="s">
        <v>40</v>
      </c>
    </row>
    <row r="57">
      <c r="A57" s="2" t="s">
        <v>41</v>
      </c>
    </row>
    <row r="58">
      <c r="A58" s="2" t="s">
        <v>42</v>
      </c>
    </row>
    <row r="60">
      <c r="A60" s="1" t="s">
        <v>36</v>
      </c>
    </row>
    <row r="61">
      <c r="A61" s="2" t="s">
        <v>43</v>
      </c>
    </row>
    <row r="63">
      <c r="A63" s="1" t="s">
        <v>44</v>
      </c>
    </row>
    <row r="64">
      <c r="A64" s="2" t="s">
        <v>45</v>
      </c>
    </row>
    <row r="65">
      <c r="A65" s="2" t="s">
        <v>46</v>
      </c>
    </row>
    <row r="66">
      <c r="A66" s="3" t="s">
        <v>47</v>
      </c>
    </row>
    <row r="67">
      <c r="A67" s="2" t="s">
        <v>48</v>
      </c>
    </row>
    <row r="68">
      <c r="A68" s="6" t="s">
        <v>49</v>
      </c>
    </row>
    <row r="69">
      <c r="A69" s="2" t="s">
        <v>50</v>
      </c>
    </row>
    <row r="70">
      <c r="A70" s="2" t="s">
        <v>51</v>
      </c>
    </row>
  </sheetData>
  <hyperlinks>
    <hyperlink r:id="rId1" ref="A5"/>
    <hyperlink r:id="rId2" ref="A11"/>
    <hyperlink r:id="rId3" ref="A66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19.5"/>
    <col customWidth="1" min="5" max="5" width="13.25"/>
    <col customWidth="1" min="6" max="6" width="15.5"/>
    <col customWidth="1" min="7" max="7" width="5.25"/>
    <col customWidth="1" min="8" max="8" width="15.88"/>
    <col customWidth="1" min="9" max="9" width="14.75"/>
    <col customWidth="1" min="10" max="10" width="15.5"/>
    <col customWidth="1" min="12" max="12" width="15.88"/>
  </cols>
  <sheetData>
    <row r="3">
      <c r="B3" s="7" t="s">
        <v>52</v>
      </c>
      <c r="C3" s="8"/>
      <c r="D3" s="7" t="s">
        <v>53</v>
      </c>
      <c r="E3" s="8"/>
    </row>
    <row r="4">
      <c r="A4" s="2" t="s">
        <v>54</v>
      </c>
      <c r="B4" s="9" t="s">
        <v>55</v>
      </c>
      <c r="C4" s="10" t="s">
        <v>56</v>
      </c>
      <c r="D4" s="9" t="s">
        <v>56</v>
      </c>
      <c r="E4" s="10" t="s">
        <v>55</v>
      </c>
      <c r="F4" s="2" t="s">
        <v>54</v>
      </c>
      <c r="H4" s="2" t="s">
        <v>57</v>
      </c>
      <c r="I4" s="2" t="s">
        <v>58</v>
      </c>
      <c r="J4" s="2" t="s">
        <v>59</v>
      </c>
      <c r="K4" s="2" t="s">
        <v>60</v>
      </c>
      <c r="L4" s="11" t="str">
        <f t="shared" ref="L4:L24" si="1">H4</f>
        <v>POSSIBLE PRICES</v>
      </c>
      <c r="M4" s="2" t="s">
        <v>61</v>
      </c>
    </row>
    <row r="5">
      <c r="A5" s="11">
        <f>B5</f>
        <v>141</v>
      </c>
      <c r="B5" s="12">
        <v>141.0</v>
      </c>
      <c r="C5" s="13">
        <v>90.0</v>
      </c>
      <c r="D5" s="14">
        <v>30.0</v>
      </c>
      <c r="E5" s="15">
        <v>11.0</v>
      </c>
      <c r="F5" s="11">
        <f>E5</f>
        <v>11</v>
      </c>
      <c r="H5" s="16">
        <f t="shared" ref="H5:H14" si="2">C5</f>
        <v>90</v>
      </c>
      <c r="I5" s="11">
        <f t="shared" ref="I5:I14" si="3">A5</f>
        <v>141</v>
      </c>
      <c r="J5" s="11">
        <f t="shared" ref="J5:J14" si="4">SUMIF($D$5:$D$14,"&lt;="&amp; H5,$E$5:$E$14)</f>
        <v>147</v>
      </c>
      <c r="K5" s="11">
        <f t="shared" ref="K5:K24" si="5">min(I5,J5)</f>
        <v>141</v>
      </c>
      <c r="L5" s="11">
        <f t="shared" si="1"/>
        <v>90</v>
      </c>
      <c r="M5" s="11">
        <f t="shared" ref="M5:M24" si="6">ABS(J5-I5)</f>
        <v>6</v>
      </c>
    </row>
    <row r="6">
      <c r="A6" s="11">
        <f t="shared" ref="A6:A14" si="7">B6+A5</f>
        <v>308</v>
      </c>
      <c r="B6" s="12">
        <v>167.0</v>
      </c>
      <c r="C6" s="17">
        <v>74.0</v>
      </c>
      <c r="D6" s="18">
        <v>42.0</v>
      </c>
      <c r="E6" s="15">
        <v>67.0</v>
      </c>
      <c r="F6" s="11">
        <f t="shared" ref="F6:F14" si="8">E6+F5</f>
        <v>78</v>
      </c>
      <c r="H6" s="19">
        <f t="shared" si="2"/>
        <v>74</v>
      </c>
      <c r="I6" s="20">
        <f t="shared" si="3"/>
        <v>308</v>
      </c>
      <c r="J6" s="20">
        <f t="shared" si="4"/>
        <v>78</v>
      </c>
      <c r="K6" s="20">
        <f t="shared" si="5"/>
        <v>78</v>
      </c>
      <c r="L6" s="20">
        <f t="shared" si="1"/>
        <v>74</v>
      </c>
      <c r="M6" s="20">
        <f t="shared" si="6"/>
        <v>230</v>
      </c>
    </row>
    <row r="7">
      <c r="A7" s="11">
        <f t="shared" si="7"/>
        <v>308</v>
      </c>
      <c r="B7" s="12"/>
      <c r="C7" s="13"/>
      <c r="D7" s="14">
        <v>80.0</v>
      </c>
      <c r="E7" s="15">
        <v>13.0</v>
      </c>
      <c r="F7" s="11">
        <f t="shared" si="8"/>
        <v>91</v>
      </c>
      <c r="H7" s="21" t="str">
        <f t="shared" si="2"/>
        <v/>
      </c>
      <c r="I7" s="11">
        <f t="shared" si="3"/>
        <v>308</v>
      </c>
      <c r="J7" s="11">
        <f t="shared" si="4"/>
        <v>0</v>
      </c>
      <c r="K7" s="11">
        <f t="shared" si="5"/>
        <v>0</v>
      </c>
      <c r="L7" s="11" t="str">
        <f t="shared" si="1"/>
        <v/>
      </c>
      <c r="M7" s="11">
        <f t="shared" si="6"/>
        <v>308</v>
      </c>
    </row>
    <row r="8">
      <c r="A8" s="11">
        <f t="shared" si="7"/>
        <v>308</v>
      </c>
      <c r="B8" s="12"/>
      <c r="C8" s="17"/>
      <c r="D8" s="18">
        <v>90.0</v>
      </c>
      <c r="E8" s="15">
        <v>56.0</v>
      </c>
      <c r="F8" s="11">
        <f t="shared" si="8"/>
        <v>147</v>
      </c>
      <c r="H8" s="16" t="str">
        <f t="shared" si="2"/>
        <v/>
      </c>
      <c r="I8" s="11">
        <f t="shared" si="3"/>
        <v>308</v>
      </c>
      <c r="J8" s="11">
        <f t="shared" si="4"/>
        <v>0</v>
      </c>
      <c r="K8" s="11">
        <f t="shared" si="5"/>
        <v>0</v>
      </c>
      <c r="L8" s="11" t="str">
        <f t="shared" si="1"/>
        <v/>
      </c>
      <c r="M8" s="11">
        <f t="shared" si="6"/>
        <v>308</v>
      </c>
    </row>
    <row r="9">
      <c r="A9" s="11">
        <f t="shared" si="7"/>
        <v>308</v>
      </c>
      <c r="B9" s="12"/>
      <c r="C9" s="13"/>
      <c r="D9" s="14"/>
      <c r="E9" s="15">
        <v>103.0</v>
      </c>
      <c r="F9" s="11">
        <f t="shared" si="8"/>
        <v>250</v>
      </c>
      <c r="H9" s="16" t="str">
        <f t="shared" si="2"/>
        <v/>
      </c>
      <c r="I9" s="11">
        <f t="shared" si="3"/>
        <v>308</v>
      </c>
      <c r="J9" s="11">
        <f t="shared" si="4"/>
        <v>0</v>
      </c>
      <c r="K9" s="11">
        <f t="shared" si="5"/>
        <v>0</v>
      </c>
      <c r="L9" s="11" t="str">
        <f t="shared" si="1"/>
        <v/>
      </c>
      <c r="M9" s="11">
        <f t="shared" si="6"/>
        <v>308</v>
      </c>
    </row>
    <row r="10">
      <c r="A10" s="11">
        <f t="shared" si="7"/>
        <v>308</v>
      </c>
      <c r="B10" s="12"/>
      <c r="C10" s="17"/>
      <c r="D10" s="18"/>
      <c r="E10" s="15">
        <v>178.0</v>
      </c>
      <c r="F10" s="11">
        <f t="shared" si="8"/>
        <v>428</v>
      </c>
      <c r="H10" s="16" t="str">
        <f t="shared" si="2"/>
        <v/>
      </c>
      <c r="I10" s="11">
        <f t="shared" si="3"/>
        <v>308</v>
      </c>
      <c r="J10" s="11">
        <f t="shared" si="4"/>
        <v>0</v>
      </c>
      <c r="K10" s="11">
        <f t="shared" si="5"/>
        <v>0</v>
      </c>
      <c r="L10" s="11" t="str">
        <f t="shared" si="1"/>
        <v/>
      </c>
      <c r="M10" s="11">
        <f t="shared" si="6"/>
        <v>308</v>
      </c>
    </row>
    <row r="11">
      <c r="A11" s="11">
        <f t="shared" si="7"/>
        <v>308</v>
      </c>
      <c r="B11" s="12"/>
      <c r="C11" s="13"/>
      <c r="D11" s="14"/>
      <c r="E11" s="15">
        <v>70.0</v>
      </c>
      <c r="F11" s="11">
        <f t="shared" si="8"/>
        <v>498</v>
      </c>
      <c r="H11" s="21" t="str">
        <f t="shared" si="2"/>
        <v/>
      </c>
      <c r="I11" s="11">
        <f t="shared" si="3"/>
        <v>308</v>
      </c>
      <c r="J11" s="11">
        <f t="shared" si="4"/>
        <v>0</v>
      </c>
      <c r="K11" s="11">
        <f t="shared" si="5"/>
        <v>0</v>
      </c>
      <c r="L11" s="11" t="str">
        <f t="shared" si="1"/>
        <v/>
      </c>
      <c r="M11" s="11">
        <f t="shared" si="6"/>
        <v>308</v>
      </c>
    </row>
    <row r="12">
      <c r="A12" s="11">
        <f t="shared" si="7"/>
        <v>308</v>
      </c>
      <c r="B12" s="12"/>
      <c r="C12" s="17"/>
      <c r="D12" s="18"/>
      <c r="E12" s="15">
        <v>93.0</v>
      </c>
      <c r="F12" s="11">
        <f t="shared" si="8"/>
        <v>591</v>
      </c>
      <c r="H12" s="16" t="str">
        <f t="shared" si="2"/>
        <v/>
      </c>
      <c r="I12" s="11">
        <f t="shared" si="3"/>
        <v>308</v>
      </c>
      <c r="J12" s="11">
        <f t="shared" si="4"/>
        <v>0</v>
      </c>
      <c r="K12" s="11">
        <f t="shared" si="5"/>
        <v>0</v>
      </c>
      <c r="L12" s="11" t="str">
        <f t="shared" si="1"/>
        <v/>
      </c>
      <c r="M12" s="11">
        <f t="shared" si="6"/>
        <v>308</v>
      </c>
    </row>
    <row r="13">
      <c r="A13" s="11">
        <f t="shared" si="7"/>
        <v>308</v>
      </c>
      <c r="B13" s="12"/>
      <c r="C13" s="13"/>
      <c r="D13" s="14"/>
      <c r="E13" s="15">
        <v>121.0</v>
      </c>
      <c r="F13" s="11">
        <f t="shared" si="8"/>
        <v>712</v>
      </c>
      <c r="H13" s="16" t="str">
        <f t="shared" si="2"/>
        <v/>
      </c>
      <c r="I13" s="11">
        <f t="shared" si="3"/>
        <v>308</v>
      </c>
      <c r="J13" s="11">
        <f t="shared" si="4"/>
        <v>0</v>
      </c>
      <c r="K13" s="11">
        <f t="shared" si="5"/>
        <v>0</v>
      </c>
      <c r="L13" s="11" t="str">
        <f t="shared" si="1"/>
        <v/>
      </c>
      <c r="M13" s="11">
        <f t="shared" si="6"/>
        <v>308</v>
      </c>
    </row>
    <row r="14">
      <c r="A14" s="11">
        <f t="shared" si="7"/>
        <v>308</v>
      </c>
      <c r="B14" s="22"/>
      <c r="C14" s="23"/>
      <c r="D14" s="24"/>
      <c r="E14" s="25"/>
      <c r="F14" s="11">
        <f t="shared" si="8"/>
        <v>712</v>
      </c>
      <c r="H14" s="16" t="str">
        <f t="shared" si="2"/>
        <v/>
      </c>
      <c r="I14" s="11">
        <f t="shared" si="3"/>
        <v>308</v>
      </c>
      <c r="J14" s="11">
        <f t="shared" si="4"/>
        <v>0</v>
      </c>
      <c r="K14" s="11">
        <f t="shared" si="5"/>
        <v>0</v>
      </c>
      <c r="L14" s="11" t="str">
        <f t="shared" si="1"/>
        <v/>
      </c>
      <c r="M14" s="11">
        <f t="shared" si="6"/>
        <v>308</v>
      </c>
    </row>
    <row r="15">
      <c r="H15" s="26">
        <f t="shared" ref="H15:H23" si="9">D5</f>
        <v>30</v>
      </c>
      <c r="I15" s="11">
        <f t="shared" ref="I15:I24" si="10">SUMIF($C$5:$C$14,"&gt;="&amp; H15,$B$5:$B$14)</f>
        <v>308</v>
      </c>
      <c r="J15" s="11">
        <f t="shared" ref="J15:J24" si="11">F5</f>
        <v>11</v>
      </c>
      <c r="K15" s="11">
        <f t="shared" si="5"/>
        <v>11</v>
      </c>
      <c r="L15" s="11">
        <f t="shared" si="1"/>
        <v>30</v>
      </c>
      <c r="M15" s="11">
        <f t="shared" si="6"/>
        <v>297</v>
      </c>
    </row>
    <row r="16">
      <c r="H16" s="27">
        <f t="shared" si="9"/>
        <v>42</v>
      </c>
      <c r="I16" s="11">
        <f t="shared" si="10"/>
        <v>308</v>
      </c>
      <c r="J16" s="11">
        <f t="shared" si="11"/>
        <v>78</v>
      </c>
      <c r="K16" s="11">
        <f t="shared" si="5"/>
        <v>78</v>
      </c>
      <c r="L16" s="11">
        <f t="shared" si="1"/>
        <v>42</v>
      </c>
      <c r="M16" s="11">
        <f t="shared" si="6"/>
        <v>230</v>
      </c>
    </row>
    <row r="17">
      <c r="B17" s="2" t="s">
        <v>62</v>
      </c>
      <c r="C17" s="11">
        <f>max(K5:K24)</f>
        <v>141</v>
      </c>
      <c r="H17" s="26">
        <f t="shared" si="9"/>
        <v>80</v>
      </c>
      <c r="I17" s="11">
        <f t="shared" si="10"/>
        <v>141</v>
      </c>
      <c r="J17" s="11">
        <f t="shared" si="11"/>
        <v>91</v>
      </c>
      <c r="K17" s="11">
        <f t="shared" si="5"/>
        <v>91</v>
      </c>
      <c r="L17" s="11">
        <f t="shared" si="1"/>
        <v>80</v>
      </c>
      <c r="M17" s="11">
        <f t="shared" si="6"/>
        <v>50</v>
      </c>
    </row>
    <row r="18">
      <c r="B18" s="2" t="s">
        <v>63</v>
      </c>
      <c r="C18" s="11" t="str">
        <f>if(and(D18=1,E18=1),"YES","NO")</f>
        <v>YES</v>
      </c>
      <c r="D18" s="11">
        <f>countif(K5:K14,"="&amp;C17)</f>
        <v>1</v>
      </c>
      <c r="E18" s="11">
        <f>countif(K15:K24,"="&amp;C17)</f>
        <v>1</v>
      </c>
      <c r="F18" s="2">
        <v>10.0</v>
      </c>
      <c r="H18" s="26">
        <f t="shared" si="9"/>
        <v>90</v>
      </c>
      <c r="I18" s="11">
        <f t="shared" si="10"/>
        <v>141</v>
      </c>
      <c r="J18" s="11">
        <f t="shared" si="11"/>
        <v>147</v>
      </c>
      <c r="K18" s="11">
        <f t="shared" si="5"/>
        <v>141</v>
      </c>
      <c r="L18" s="11">
        <f t="shared" si="1"/>
        <v>90</v>
      </c>
      <c r="M18" s="11">
        <f t="shared" si="6"/>
        <v>6</v>
      </c>
    </row>
    <row r="19">
      <c r="B19" s="2" t="s">
        <v>64</v>
      </c>
      <c r="C19" s="11">
        <f>vlookup(C17,K5:L14,2,false)</f>
        <v>90</v>
      </c>
      <c r="D19" s="2" t="s">
        <v>65</v>
      </c>
      <c r="E19" s="11">
        <f t="shared" ref="E19:E20" si="12">vlookup(C19,$L$5:$M$24,2,false)</f>
        <v>6</v>
      </c>
      <c r="F19" s="2">
        <v>200.0</v>
      </c>
      <c r="H19" s="28" t="str">
        <f t="shared" si="9"/>
        <v/>
      </c>
      <c r="I19" s="20">
        <f t="shared" si="10"/>
        <v>0</v>
      </c>
      <c r="J19" s="20">
        <f t="shared" si="11"/>
        <v>250</v>
      </c>
      <c r="K19" s="20">
        <f t="shared" si="5"/>
        <v>0</v>
      </c>
      <c r="L19" s="20" t="str">
        <f t="shared" si="1"/>
        <v/>
      </c>
      <c r="M19" s="20">
        <f t="shared" si="6"/>
        <v>250</v>
      </c>
    </row>
    <row r="20">
      <c r="B20" s="2" t="s">
        <v>66</v>
      </c>
      <c r="C20" s="11">
        <f>vlookup(C17,K15:L23,2,false)</f>
        <v>90</v>
      </c>
      <c r="D20" s="2" t="s">
        <v>67</v>
      </c>
      <c r="E20" s="11">
        <f t="shared" si="12"/>
        <v>6</v>
      </c>
      <c r="H20" s="26" t="str">
        <f t="shared" si="9"/>
        <v/>
      </c>
      <c r="I20" s="11">
        <f t="shared" si="10"/>
        <v>0</v>
      </c>
      <c r="J20" s="11">
        <f t="shared" si="11"/>
        <v>428</v>
      </c>
      <c r="K20" s="11">
        <f t="shared" si="5"/>
        <v>0</v>
      </c>
      <c r="L20" s="11" t="str">
        <f t="shared" si="1"/>
        <v/>
      </c>
      <c r="M20" s="11">
        <f t="shared" si="6"/>
        <v>428</v>
      </c>
    </row>
    <row r="21">
      <c r="B21" s="2" t="s">
        <v>68</v>
      </c>
      <c r="C21" s="11" t="str">
        <f>if(E19=E20,"YES","NO")</f>
        <v>YES</v>
      </c>
      <c r="H21" s="26" t="str">
        <f t="shared" si="9"/>
        <v/>
      </c>
      <c r="I21" s="11">
        <f t="shared" si="10"/>
        <v>0</v>
      </c>
      <c r="J21" s="11">
        <f t="shared" si="11"/>
        <v>498</v>
      </c>
      <c r="K21" s="11">
        <f t="shared" si="5"/>
        <v>0</v>
      </c>
      <c r="L21" s="11" t="str">
        <f t="shared" si="1"/>
        <v/>
      </c>
      <c r="M21" s="11">
        <f t="shared" si="6"/>
        <v>498</v>
      </c>
    </row>
    <row r="22">
      <c r="H22" s="26" t="str">
        <f t="shared" si="9"/>
        <v/>
      </c>
      <c r="I22" s="11">
        <f t="shared" si="10"/>
        <v>0</v>
      </c>
      <c r="J22" s="11">
        <f t="shared" si="11"/>
        <v>591</v>
      </c>
      <c r="K22" s="11">
        <f t="shared" si="5"/>
        <v>0</v>
      </c>
      <c r="L22" s="11" t="str">
        <f t="shared" si="1"/>
        <v/>
      </c>
      <c r="M22" s="11">
        <f t="shared" si="6"/>
        <v>591</v>
      </c>
    </row>
    <row r="23">
      <c r="B23" s="2" t="s">
        <v>69</v>
      </c>
      <c r="C23" s="29">
        <v>65.0</v>
      </c>
      <c r="H23" s="26" t="str">
        <f t="shared" si="9"/>
        <v/>
      </c>
      <c r="I23" s="11">
        <f t="shared" si="10"/>
        <v>0</v>
      </c>
      <c r="J23" s="11">
        <f t="shared" si="11"/>
        <v>712</v>
      </c>
      <c r="K23" s="11">
        <f t="shared" si="5"/>
        <v>0</v>
      </c>
      <c r="L23" s="11" t="str">
        <f t="shared" si="1"/>
        <v/>
      </c>
      <c r="M23" s="11">
        <f t="shared" si="6"/>
        <v>712</v>
      </c>
    </row>
    <row r="24">
      <c r="B24" s="2" t="s">
        <v>70</v>
      </c>
      <c r="H24" s="26"/>
      <c r="I24" s="11">
        <f t="shared" si="10"/>
        <v>0</v>
      </c>
      <c r="J24" s="11">
        <f t="shared" si="11"/>
        <v>712</v>
      </c>
      <c r="K24" s="11">
        <f t="shared" si="5"/>
        <v>0</v>
      </c>
      <c r="L24" s="11" t="str">
        <f t="shared" si="1"/>
        <v/>
      </c>
      <c r="M24" s="11">
        <f t="shared" si="6"/>
        <v>712</v>
      </c>
    </row>
  </sheetData>
  <drawing r:id="rId1"/>
</worksheet>
</file>