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dys\OneDrive\바탕 화면\JBNU\수업 관련\24년 1학기\Numerical Method\Numerical_practice\Chapter 7 연습문제 풀이\"/>
    </mc:Choice>
  </mc:AlternateContent>
  <xr:revisionPtr revIDLastSave="0" documentId="13_ncr:1_{74591A51-C85B-46C2-9786-C89C406EFC43}" xr6:coauthVersionLast="47" xr6:coauthVersionMax="47" xr10:uidLastSave="{00000000-0000-0000-0000-000000000000}"/>
  <bookViews>
    <workbookView xWindow="-110" yWindow="-110" windowWidth="25820" windowHeight="15500" xr2:uid="{F4AD768B-B367-44BF-8A9F-57D9E98D3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P142" i="1"/>
  <c r="H143" i="1" s="1"/>
  <c r="E143" i="1" s="1"/>
  <c r="C173" i="1"/>
  <c r="C174" i="1" s="1"/>
  <c r="C172" i="1"/>
  <c r="H172" i="1" s="1"/>
  <c r="H171" i="1"/>
  <c r="I170" i="1"/>
  <c r="F170" i="1" s="1"/>
  <c r="J170" i="1"/>
  <c r="E171" i="1"/>
  <c r="J171" i="1" s="1"/>
  <c r="H170" i="1"/>
  <c r="E161" i="1"/>
  <c r="J161" i="1" s="1"/>
  <c r="C161" i="1"/>
  <c r="H161" i="1" s="1"/>
  <c r="F126" i="1"/>
  <c r="I160" i="1"/>
  <c r="F160" i="1" s="1"/>
  <c r="J160" i="1"/>
  <c r="H160" i="1"/>
  <c r="J143" i="1"/>
  <c r="P155" i="1"/>
  <c r="P156" i="1"/>
  <c r="P157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F144" i="1"/>
  <c r="M144" i="1" s="1"/>
  <c r="M143" i="1"/>
  <c r="O110" i="1"/>
  <c r="G111" i="1" s="1"/>
  <c r="H133" i="1"/>
  <c r="J133" i="1"/>
  <c r="E133" i="1"/>
  <c r="E134" i="1" s="1"/>
  <c r="J134" i="1" s="1"/>
  <c r="K131" i="1"/>
  <c r="I132" i="1"/>
  <c r="J132" i="1"/>
  <c r="H132" i="1"/>
  <c r="H126" i="1"/>
  <c r="E127" i="1"/>
  <c r="J127" i="1" s="1"/>
  <c r="C127" i="1"/>
  <c r="C128" i="1" s="1"/>
  <c r="H128" i="1" s="1"/>
  <c r="I126" i="1"/>
  <c r="J126" i="1"/>
  <c r="H111" i="1"/>
  <c r="O121" i="1"/>
  <c r="O111" i="1"/>
  <c r="O112" i="1"/>
  <c r="O113" i="1"/>
  <c r="O114" i="1"/>
  <c r="O115" i="1"/>
  <c r="O116" i="1"/>
  <c r="O117" i="1"/>
  <c r="O118" i="1"/>
  <c r="O119" i="1"/>
  <c r="O120" i="1"/>
  <c r="F112" i="1"/>
  <c r="K112" i="1" s="1"/>
  <c r="K111" i="1"/>
  <c r="M83" i="1"/>
  <c r="G83" i="1" s="1"/>
  <c r="E83" i="1" s="1"/>
  <c r="F84" i="1" s="1"/>
  <c r="I105" i="1"/>
  <c r="I104" i="1"/>
  <c r="I103" i="1"/>
  <c r="I102" i="1"/>
  <c r="I101" i="1"/>
  <c r="I100" i="1"/>
  <c r="I99" i="1"/>
  <c r="E97" i="1"/>
  <c r="I97" i="1" s="1"/>
  <c r="D97" i="1"/>
  <c r="I96" i="1"/>
  <c r="H96" i="1"/>
  <c r="G96" i="1"/>
  <c r="H83" i="1"/>
  <c r="C84" i="1"/>
  <c r="H84" i="1" s="1"/>
  <c r="K83" i="1"/>
  <c r="D75" i="1"/>
  <c r="M84" i="1"/>
  <c r="M85" i="1"/>
  <c r="M86" i="1"/>
  <c r="M87" i="1"/>
  <c r="M88" i="1"/>
  <c r="M89" i="1"/>
  <c r="M90" i="1"/>
  <c r="M91" i="1"/>
  <c r="M92" i="1"/>
  <c r="M93" i="1"/>
  <c r="E75" i="1"/>
  <c r="C60" i="1"/>
  <c r="F60" i="1" s="1"/>
  <c r="H59" i="1"/>
  <c r="F59" i="1"/>
  <c r="D59" i="1"/>
  <c r="E60" i="1" s="1"/>
  <c r="D52" i="1"/>
  <c r="F52" i="1"/>
  <c r="H52" i="1"/>
  <c r="E45" i="1"/>
  <c r="D45" i="1"/>
  <c r="D10" i="1"/>
  <c r="K13" i="1" s="1"/>
  <c r="D161" i="1" l="1"/>
  <c r="K160" i="1"/>
  <c r="C175" i="1"/>
  <c r="H174" i="1"/>
  <c r="H173" i="1"/>
  <c r="E162" i="1"/>
  <c r="D171" i="1"/>
  <c r="K170" i="1"/>
  <c r="I161" i="1"/>
  <c r="F161" i="1" s="1"/>
  <c r="M161" i="1" s="1"/>
  <c r="D162" i="1"/>
  <c r="D127" i="1"/>
  <c r="F132" i="1"/>
  <c r="D133" i="1" s="1"/>
  <c r="L143" i="1"/>
  <c r="D144" i="1"/>
  <c r="E145" i="1" s="1"/>
  <c r="K132" i="1"/>
  <c r="O143" i="1"/>
  <c r="H127" i="1"/>
  <c r="D143" i="1"/>
  <c r="C144" i="1" s="1"/>
  <c r="E128" i="1"/>
  <c r="I127" i="1"/>
  <c r="F96" i="1"/>
  <c r="J96" i="1" s="1"/>
  <c r="K126" i="1"/>
  <c r="D111" i="1"/>
  <c r="C112" i="1" s="1"/>
  <c r="G112" i="1" s="1"/>
  <c r="E111" i="1"/>
  <c r="D112" i="1" s="1"/>
  <c r="C113" i="1" s="1"/>
  <c r="F113" i="1"/>
  <c r="K113" i="1" s="1"/>
  <c r="E98" i="1"/>
  <c r="I98" i="1" s="1"/>
  <c r="G59" i="1"/>
  <c r="D98" i="1"/>
  <c r="H97" i="1"/>
  <c r="K84" i="1"/>
  <c r="F85" i="1"/>
  <c r="F86" i="1" s="1"/>
  <c r="G84" i="1"/>
  <c r="E84" i="1" s="1"/>
  <c r="J84" i="1" s="1"/>
  <c r="F75" i="1"/>
  <c r="C76" i="1" s="1"/>
  <c r="J83" i="1"/>
  <c r="D83" i="1"/>
  <c r="I83" i="1" s="1"/>
  <c r="E61" i="1"/>
  <c r="H60" i="1"/>
  <c r="D60" i="1"/>
  <c r="D11" i="1"/>
  <c r="C54" i="1"/>
  <c r="F45" i="1"/>
  <c r="C46" i="1" s="1"/>
  <c r="E35" i="1"/>
  <c r="I35" i="1" s="1"/>
  <c r="C35" i="1"/>
  <c r="C36" i="1" s="1"/>
  <c r="G36" i="1" s="1"/>
  <c r="I34" i="1"/>
  <c r="H34" i="1"/>
  <c r="G34" i="1"/>
  <c r="H20" i="1"/>
  <c r="C21" i="1"/>
  <c r="H21" i="1" s="1"/>
  <c r="K20" i="1"/>
  <c r="R20" i="1"/>
  <c r="P21" i="1"/>
  <c r="O22" i="1"/>
  <c r="O23" i="1" s="1"/>
  <c r="J162" i="1" l="1"/>
  <c r="E163" i="1"/>
  <c r="H175" i="1"/>
  <c r="C176" i="1"/>
  <c r="I171" i="1"/>
  <c r="F171" i="1" s="1"/>
  <c r="E172" i="1"/>
  <c r="J172" i="1" s="1"/>
  <c r="C162" i="1"/>
  <c r="H162" i="1" s="1"/>
  <c r="K161" i="1"/>
  <c r="I162" i="1"/>
  <c r="C163" i="1"/>
  <c r="H163" i="1" s="1"/>
  <c r="O144" i="1"/>
  <c r="K143" i="1"/>
  <c r="H144" i="1"/>
  <c r="E144" i="1" s="1"/>
  <c r="C145" i="1"/>
  <c r="J144" i="1"/>
  <c r="I133" i="1"/>
  <c r="F133" i="1" s="1"/>
  <c r="D134" i="1"/>
  <c r="K144" i="1"/>
  <c r="F127" i="1"/>
  <c r="M127" i="1" s="1"/>
  <c r="J111" i="1"/>
  <c r="D128" i="1"/>
  <c r="K127" i="1"/>
  <c r="J128" i="1"/>
  <c r="E129" i="1"/>
  <c r="J129" i="1" s="1"/>
  <c r="M111" i="1"/>
  <c r="I112" i="1"/>
  <c r="C97" i="1"/>
  <c r="G97" i="1" s="1"/>
  <c r="I111" i="1"/>
  <c r="Q111" i="1" s="1"/>
  <c r="F97" i="1"/>
  <c r="L97" i="1" s="1"/>
  <c r="G75" i="1"/>
  <c r="H113" i="1"/>
  <c r="C114" i="1"/>
  <c r="G113" i="1"/>
  <c r="E113" i="1" s="1"/>
  <c r="H112" i="1"/>
  <c r="E112" i="1"/>
  <c r="M112" i="1" s="1"/>
  <c r="H98" i="1"/>
  <c r="K86" i="1"/>
  <c r="K85" i="1"/>
  <c r="D84" i="1"/>
  <c r="E62" i="1"/>
  <c r="H61" i="1"/>
  <c r="F34" i="1"/>
  <c r="J34" i="1" s="1"/>
  <c r="L34" i="1" s="1"/>
  <c r="C61" i="1"/>
  <c r="G60" i="1"/>
  <c r="D46" i="1"/>
  <c r="E46" i="1"/>
  <c r="E76" i="1"/>
  <c r="D76" i="1"/>
  <c r="P22" i="1"/>
  <c r="Q22" i="1" s="1"/>
  <c r="P23" i="1"/>
  <c r="Q23" i="1" s="1"/>
  <c r="G35" i="1"/>
  <c r="O24" i="1"/>
  <c r="Q21" i="1"/>
  <c r="G20" i="1"/>
  <c r="C37" i="1"/>
  <c r="G37" i="1" s="1"/>
  <c r="H176" i="1" l="1"/>
  <c r="C177" i="1"/>
  <c r="J163" i="1"/>
  <c r="E164" i="1"/>
  <c r="F162" i="1"/>
  <c r="K162" i="1" s="1"/>
  <c r="M171" i="1"/>
  <c r="D172" i="1"/>
  <c r="K171" i="1"/>
  <c r="K133" i="1"/>
  <c r="C134" i="1"/>
  <c r="M133" i="1"/>
  <c r="L144" i="1"/>
  <c r="F145" i="1"/>
  <c r="F146" i="1"/>
  <c r="L145" i="1"/>
  <c r="I134" i="1"/>
  <c r="E135" i="1"/>
  <c r="J135" i="1" s="1"/>
  <c r="C146" i="1"/>
  <c r="J146" i="1" s="1"/>
  <c r="J145" i="1"/>
  <c r="C129" i="1"/>
  <c r="I128" i="1"/>
  <c r="F128" i="1" s="1"/>
  <c r="M128" i="1" s="1"/>
  <c r="C98" i="1"/>
  <c r="C99" i="1" s="1"/>
  <c r="G99" i="1" s="1"/>
  <c r="J97" i="1"/>
  <c r="J113" i="1"/>
  <c r="F114" i="1"/>
  <c r="J112" i="1"/>
  <c r="Q112" i="1" s="1"/>
  <c r="D113" i="1"/>
  <c r="M113" i="1" s="1"/>
  <c r="C115" i="1"/>
  <c r="H115" i="1" s="1"/>
  <c r="H114" i="1"/>
  <c r="G98" i="1"/>
  <c r="F98" i="1" s="1"/>
  <c r="C85" i="1"/>
  <c r="I84" i="1"/>
  <c r="F46" i="1"/>
  <c r="C47" i="1" s="1"/>
  <c r="F76" i="1"/>
  <c r="C77" i="1" s="1"/>
  <c r="F61" i="1"/>
  <c r="D61" i="1"/>
  <c r="E63" i="1"/>
  <c r="H62" i="1"/>
  <c r="D35" i="1"/>
  <c r="E36" i="1" s="1"/>
  <c r="I36" i="1" s="1"/>
  <c r="P24" i="1"/>
  <c r="Q24" i="1" s="1"/>
  <c r="K34" i="1"/>
  <c r="O25" i="1"/>
  <c r="E20" i="1"/>
  <c r="D20" i="1"/>
  <c r="I20" i="1" s="1"/>
  <c r="J164" i="1" l="1"/>
  <c r="E165" i="1"/>
  <c r="J165" i="1" s="1"/>
  <c r="D163" i="1"/>
  <c r="C164" i="1" s="1"/>
  <c r="H164" i="1" s="1"/>
  <c r="M162" i="1"/>
  <c r="O162" i="1" s="1"/>
  <c r="R144" i="1" s="1"/>
  <c r="H177" i="1"/>
  <c r="C178" i="1"/>
  <c r="E173" i="1"/>
  <c r="J173" i="1" s="1"/>
  <c r="I172" i="1"/>
  <c r="F172" i="1" s="1"/>
  <c r="F147" i="1"/>
  <c r="M146" i="1"/>
  <c r="H146" i="1"/>
  <c r="D146" i="1" s="1"/>
  <c r="M145" i="1"/>
  <c r="H145" i="1"/>
  <c r="D145" i="1" s="1"/>
  <c r="O145" i="1" s="1"/>
  <c r="R145" i="1" s="1"/>
  <c r="H134" i="1"/>
  <c r="F134" i="1" s="1"/>
  <c r="C135" i="1"/>
  <c r="K128" i="1"/>
  <c r="D129" i="1"/>
  <c r="C130" i="1"/>
  <c r="H130" i="1" s="1"/>
  <c r="H129" i="1"/>
  <c r="I113" i="1"/>
  <c r="Q113" i="1" s="1"/>
  <c r="E114" i="1"/>
  <c r="K114" i="1"/>
  <c r="G114" i="1"/>
  <c r="D114" i="1" s="1"/>
  <c r="M114" i="1" s="1"/>
  <c r="J98" i="1"/>
  <c r="D99" i="1"/>
  <c r="L98" i="1"/>
  <c r="H46" i="1"/>
  <c r="G76" i="1"/>
  <c r="H76" i="1"/>
  <c r="H85" i="1"/>
  <c r="G85" i="1"/>
  <c r="D85" i="1" s="1"/>
  <c r="D47" i="1"/>
  <c r="E47" i="1"/>
  <c r="C62" i="1"/>
  <c r="G61" i="1"/>
  <c r="H63" i="1"/>
  <c r="E64" i="1"/>
  <c r="H64" i="1" s="1"/>
  <c r="D77" i="1"/>
  <c r="E77" i="1"/>
  <c r="P25" i="1"/>
  <c r="Q25" i="1" s="1"/>
  <c r="H35" i="1"/>
  <c r="F35" i="1" s="1"/>
  <c r="K35" i="1" s="1"/>
  <c r="O26" i="1"/>
  <c r="J20" i="1"/>
  <c r="L20" i="1" s="1"/>
  <c r="F21" i="1"/>
  <c r="I163" i="1" l="1"/>
  <c r="F163" i="1" s="1"/>
  <c r="H178" i="1"/>
  <c r="C179" i="1"/>
  <c r="H179" i="1" s="1"/>
  <c r="M172" i="1"/>
  <c r="K172" i="1"/>
  <c r="D173" i="1"/>
  <c r="K163" i="1"/>
  <c r="M163" i="1"/>
  <c r="O163" i="1" s="1"/>
  <c r="C147" i="1"/>
  <c r="H147" i="1" s="1"/>
  <c r="K146" i="1"/>
  <c r="E146" i="1"/>
  <c r="K145" i="1"/>
  <c r="H135" i="1"/>
  <c r="E136" i="1"/>
  <c r="J136" i="1" s="1"/>
  <c r="K134" i="1"/>
  <c r="M134" i="1"/>
  <c r="D135" i="1"/>
  <c r="F148" i="1"/>
  <c r="M147" i="1"/>
  <c r="I129" i="1"/>
  <c r="F129" i="1" s="1"/>
  <c r="M129" i="1" s="1"/>
  <c r="E130" i="1"/>
  <c r="J130" i="1" s="1"/>
  <c r="E115" i="1"/>
  <c r="I114" i="1"/>
  <c r="J114" i="1"/>
  <c r="F115" i="1"/>
  <c r="C100" i="1"/>
  <c r="G100" i="1" s="1"/>
  <c r="H99" i="1"/>
  <c r="F99" i="1" s="1"/>
  <c r="I85" i="1"/>
  <c r="C86" i="1"/>
  <c r="E85" i="1"/>
  <c r="J85" i="1" s="1"/>
  <c r="D62" i="1"/>
  <c r="F62" i="1"/>
  <c r="F47" i="1"/>
  <c r="H47" i="1" s="1"/>
  <c r="F77" i="1"/>
  <c r="G77" i="1" s="1"/>
  <c r="D36" i="1"/>
  <c r="E37" i="1" s="1"/>
  <c r="J35" i="1"/>
  <c r="L35" i="1" s="1"/>
  <c r="P26" i="1"/>
  <c r="Q26" i="1" s="1"/>
  <c r="O27" i="1"/>
  <c r="P27" i="1" s="1"/>
  <c r="Q27" i="1" s="1"/>
  <c r="K21" i="1"/>
  <c r="F22" i="1"/>
  <c r="G21" i="1"/>
  <c r="E21" i="1" s="1"/>
  <c r="J21" i="1" s="1"/>
  <c r="M115" i="1" l="1"/>
  <c r="I173" i="1"/>
  <c r="F173" i="1" s="1"/>
  <c r="E174" i="1"/>
  <c r="J174" i="1" s="1"/>
  <c r="I164" i="1"/>
  <c r="F164" i="1" s="1"/>
  <c r="C165" i="1"/>
  <c r="H165" i="1" s="1"/>
  <c r="M148" i="1"/>
  <c r="D147" i="1"/>
  <c r="L146" i="1"/>
  <c r="O146" i="1"/>
  <c r="R146" i="1" s="1"/>
  <c r="I135" i="1"/>
  <c r="C136" i="1"/>
  <c r="H136" i="1" s="1"/>
  <c r="J147" i="1"/>
  <c r="E147" i="1"/>
  <c r="D130" i="1"/>
  <c r="K129" i="1"/>
  <c r="K77" i="1"/>
  <c r="Q114" i="1"/>
  <c r="K115" i="1"/>
  <c r="F116" i="1"/>
  <c r="G115" i="1"/>
  <c r="D115" i="1" s="1"/>
  <c r="D116" i="1"/>
  <c r="J115" i="1"/>
  <c r="J99" i="1"/>
  <c r="D100" i="1"/>
  <c r="L99" i="1"/>
  <c r="C87" i="1"/>
  <c r="H86" i="1"/>
  <c r="G86" i="1"/>
  <c r="D86" i="1" s="1"/>
  <c r="I86" i="1" s="1"/>
  <c r="C63" i="1"/>
  <c r="G62" i="1"/>
  <c r="H77" i="1"/>
  <c r="C78" i="1"/>
  <c r="D78" i="1" s="1"/>
  <c r="O28" i="1"/>
  <c r="P28" i="1" s="1"/>
  <c r="Q28" i="1" s="1"/>
  <c r="H36" i="1"/>
  <c r="F36" i="1" s="1"/>
  <c r="J36" i="1" s="1"/>
  <c r="L36" i="1" s="1"/>
  <c r="K22" i="1"/>
  <c r="E38" i="1"/>
  <c r="I37" i="1"/>
  <c r="D21" i="1"/>
  <c r="M173" i="1" l="1"/>
  <c r="K173" i="1"/>
  <c r="D174" i="1"/>
  <c r="K164" i="1"/>
  <c r="D165" i="1"/>
  <c r="M164" i="1"/>
  <c r="O164" i="1" s="1"/>
  <c r="F135" i="1"/>
  <c r="K147" i="1"/>
  <c r="C148" i="1"/>
  <c r="L147" i="1"/>
  <c r="D148" i="1"/>
  <c r="E149" i="1" s="1"/>
  <c r="O147" i="1"/>
  <c r="R147" i="1" s="1"/>
  <c r="I130" i="1"/>
  <c r="F130" i="1" s="1"/>
  <c r="M130" i="1" s="1"/>
  <c r="F117" i="1"/>
  <c r="K117" i="1" s="1"/>
  <c r="I116" i="1"/>
  <c r="C117" i="1"/>
  <c r="E78" i="1"/>
  <c r="F78" i="1" s="1"/>
  <c r="G78" i="1" s="1"/>
  <c r="C116" i="1"/>
  <c r="G116" i="1" s="1"/>
  <c r="I115" i="1"/>
  <c r="Q115" i="1" s="1"/>
  <c r="K116" i="1"/>
  <c r="C101" i="1"/>
  <c r="G101" i="1" s="1"/>
  <c r="H100" i="1"/>
  <c r="F100" i="1" s="1"/>
  <c r="H87" i="1"/>
  <c r="E86" i="1"/>
  <c r="F63" i="1"/>
  <c r="D63" i="1"/>
  <c r="D37" i="1"/>
  <c r="H37" i="1" s="1"/>
  <c r="F37" i="1" s="1"/>
  <c r="K36" i="1"/>
  <c r="E39" i="1"/>
  <c r="I39" i="1" s="1"/>
  <c r="I38" i="1"/>
  <c r="I21" i="1"/>
  <c r="L21" i="1" s="1"/>
  <c r="C22" i="1"/>
  <c r="E175" i="1" l="1"/>
  <c r="J175" i="1" s="1"/>
  <c r="I174" i="1"/>
  <c r="F174" i="1"/>
  <c r="I165" i="1"/>
  <c r="F165" i="1" s="1"/>
  <c r="F150" i="1"/>
  <c r="L149" i="1"/>
  <c r="C149" i="1"/>
  <c r="H148" i="1"/>
  <c r="O148" i="1"/>
  <c r="R148" i="1" s="1"/>
  <c r="K148" i="1"/>
  <c r="J148" i="1"/>
  <c r="K135" i="1"/>
  <c r="O135" i="1" s="1"/>
  <c r="M135" i="1"/>
  <c r="D136" i="1"/>
  <c r="G117" i="1"/>
  <c r="E117" i="1" s="1"/>
  <c r="K130" i="1"/>
  <c r="C118" i="1"/>
  <c r="H117" i="1"/>
  <c r="H78" i="1"/>
  <c r="E116" i="1"/>
  <c r="M116" i="1" s="1"/>
  <c r="H116" i="1"/>
  <c r="J100" i="1"/>
  <c r="D101" i="1"/>
  <c r="L100" i="1"/>
  <c r="F87" i="1"/>
  <c r="J86" i="1"/>
  <c r="G63" i="1"/>
  <c r="C64" i="1"/>
  <c r="C38" i="1"/>
  <c r="G38" i="1" s="1"/>
  <c r="D38" i="1"/>
  <c r="K37" i="1"/>
  <c r="J37" i="1"/>
  <c r="L37" i="1" s="1"/>
  <c r="H22" i="1"/>
  <c r="C23" i="1"/>
  <c r="G22" i="1"/>
  <c r="D22" i="1" s="1"/>
  <c r="I22" i="1" s="1"/>
  <c r="M174" i="1" l="1"/>
  <c r="K174" i="1"/>
  <c r="D175" i="1"/>
  <c r="M165" i="1"/>
  <c r="O165" i="1" s="1"/>
  <c r="K165" i="1"/>
  <c r="C150" i="1"/>
  <c r="J150" i="1" s="1"/>
  <c r="J149" i="1"/>
  <c r="F151" i="1"/>
  <c r="M150" i="1"/>
  <c r="I136" i="1"/>
  <c r="F118" i="1"/>
  <c r="J117" i="1"/>
  <c r="D117" i="1"/>
  <c r="M117" i="1" s="1"/>
  <c r="H118" i="1"/>
  <c r="C119" i="1"/>
  <c r="H119" i="1" s="1"/>
  <c r="J116" i="1"/>
  <c r="Q116" i="1" s="1"/>
  <c r="F88" i="1"/>
  <c r="G87" i="1"/>
  <c r="E87" i="1" s="1"/>
  <c r="J87" i="1" s="1"/>
  <c r="K87" i="1"/>
  <c r="H101" i="1"/>
  <c r="F101" i="1" s="1"/>
  <c r="C102" i="1"/>
  <c r="G102" i="1" s="1"/>
  <c r="C65" i="1"/>
  <c r="F64" i="1"/>
  <c r="D64" i="1"/>
  <c r="H23" i="1"/>
  <c r="E22" i="1"/>
  <c r="C39" i="1"/>
  <c r="G39" i="1" s="1"/>
  <c r="H38" i="1"/>
  <c r="F38" i="1" s="1"/>
  <c r="H150" i="1" l="1"/>
  <c r="D150" i="1" s="1"/>
  <c r="C151" i="1" s="1"/>
  <c r="E176" i="1"/>
  <c r="J176" i="1" s="1"/>
  <c r="I175" i="1"/>
  <c r="F175" i="1" s="1"/>
  <c r="M151" i="1"/>
  <c r="F136" i="1"/>
  <c r="D87" i="1"/>
  <c r="I87" i="1" s="1"/>
  <c r="E118" i="1"/>
  <c r="I117" i="1"/>
  <c r="Q117" i="1" s="1"/>
  <c r="K118" i="1"/>
  <c r="G118" i="1"/>
  <c r="D118" i="1" s="1"/>
  <c r="D102" i="1"/>
  <c r="L101" i="1"/>
  <c r="K88" i="1"/>
  <c r="E65" i="1"/>
  <c r="H65" i="1" s="1"/>
  <c r="G64" i="1"/>
  <c r="F65" i="1"/>
  <c r="C66" i="1"/>
  <c r="K38" i="1"/>
  <c r="J38" i="1"/>
  <c r="L38" i="1" s="1"/>
  <c r="D39" i="1"/>
  <c r="F23" i="1"/>
  <c r="J22" i="1"/>
  <c r="L22" i="1" s="1"/>
  <c r="C152" i="1" l="1"/>
  <c r="J152" i="1" s="1"/>
  <c r="H151" i="1"/>
  <c r="E151" i="1" s="1"/>
  <c r="K150" i="1"/>
  <c r="D176" i="1"/>
  <c r="M175" i="1"/>
  <c r="K175" i="1"/>
  <c r="C88" i="1"/>
  <c r="G88" i="1" s="1"/>
  <c r="D88" i="1" s="1"/>
  <c r="I88" i="1" s="1"/>
  <c r="J151" i="1"/>
  <c r="M118" i="1"/>
  <c r="E119" i="1"/>
  <c r="K136" i="1"/>
  <c r="O136" i="1" s="1"/>
  <c r="M136" i="1"/>
  <c r="I118" i="1"/>
  <c r="F119" i="1"/>
  <c r="J118" i="1"/>
  <c r="D65" i="1"/>
  <c r="G65" i="1" s="1"/>
  <c r="H102" i="1"/>
  <c r="F102" i="1" s="1"/>
  <c r="C103" i="1"/>
  <c r="G103" i="1" s="1"/>
  <c r="C67" i="1"/>
  <c r="F66" i="1"/>
  <c r="H39" i="1"/>
  <c r="F39" i="1" s="1"/>
  <c r="F24" i="1"/>
  <c r="G23" i="1"/>
  <c r="E23" i="1" s="1"/>
  <c r="J23" i="1" s="1"/>
  <c r="K23" i="1"/>
  <c r="E88" i="1" l="1"/>
  <c r="J88" i="1" s="1"/>
  <c r="C89" i="1"/>
  <c r="H89" i="1" s="1"/>
  <c r="H88" i="1"/>
  <c r="I176" i="1"/>
  <c r="F176" i="1"/>
  <c r="E177" i="1"/>
  <c r="J177" i="1" s="1"/>
  <c r="L151" i="1"/>
  <c r="F152" i="1"/>
  <c r="M119" i="1"/>
  <c r="E66" i="1"/>
  <c r="H66" i="1" s="1"/>
  <c r="F120" i="1"/>
  <c r="K119" i="1"/>
  <c r="G119" i="1"/>
  <c r="D119" i="1" s="1"/>
  <c r="J119" i="1"/>
  <c r="D120" i="1"/>
  <c r="Q118" i="1"/>
  <c r="L102" i="1"/>
  <c r="J102" i="1"/>
  <c r="D103" i="1"/>
  <c r="F67" i="1"/>
  <c r="K24" i="1"/>
  <c r="D23" i="1"/>
  <c r="J39" i="1"/>
  <c r="L39" i="1" s="1"/>
  <c r="K39" i="1"/>
  <c r="D66" i="1" l="1"/>
  <c r="G66" i="1" s="1"/>
  <c r="F89" i="1"/>
  <c r="G89" i="1" s="1"/>
  <c r="E89" i="1" s="1"/>
  <c r="C90" i="1"/>
  <c r="H152" i="1"/>
  <c r="E152" i="1" s="1"/>
  <c r="M152" i="1"/>
  <c r="F153" i="1"/>
  <c r="D152" i="1"/>
  <c r="O152" i="1"/>
  <c r="D177" i="1"/>
  <c r="M176" i="1"/>
  <c r="K176" i="1"/>
  <c r="I120" i="1"/>
  <c r="E121" i="1"/>
  <c r="J121" i="1" s="1"/>
  <c r="I119" i="1"/>
  <c r="Q119" i="1" s="1"/>
  <c r="C120" i="1"/>
  <c r="C121" i="1" s="1"/>
  <c r="H121" i="1" s="1"/>
  <c r="K120" i="1"/>
  <c r="G120" i="1"/>
  <c r="K89" i="1"/>
  <c r="H103" i="1"/>
  <c r="F103" i="1" s="1"/>
  <c r="C104" i="1"/>
  <c r="G104" i="1" s="1"/>
  <c r="H90" i="1"/>
  <c r="C24" i="1"/>
  <c r="I23" i="1"/>
  <c r="L23" i="1" s="1"/>
  <c r="E67" i="1" l="1"/>
  <c r="C153" i="1"/>
  <c r="K152" i="1"/>
  <c r="H153" i="1"/>
  <c r="F154" i="1"/>
  <c r="M153" i="1"/>
  <c r="D153" i="1"/>
  <c r="L152" i="1"/>
  <c r="I177" i="1"/>
  <c r="E178" i="1"/>
  <c r="J178" i="1" s="1"/>
  <c r="F177" i="1"/>
  <c r="M120" i="1"/>
  <c r="H120" i="1"/>
  <c r="E120" i="1"/>
  <c r="F121" i="1" s="1"/>
  <c r="J103" i="1"/>
  <c r="L103" i="1"/>
  <c r="D104" i="1"/>
  <c r="J89" i="1"/>
  <c r="F90" i="1"/>
  <c r="D89" i="1"/>
  <c r="I89" i="1" s="1"/>
  <c r="H67" i="1"/>
  <c r="D67" i="1"/>
  <c r="C25" i="1"/>
  <c r="H24" i="1"/>
  <c r="G24" i="1"/>
  <c r="D24" i="1" s="1"/>
  <c r="I24" i="1" s="1"/>
  <c r="C154" i="1" l="1"/>
  <c r="K153" i="1"/>
  <c r="M154" i="1"/>
  <c r="H154" i="1"/>
  <c r="E153" i="1"/>
  <c r="J153" i="1"/>
  <c r="M177" i="1"/>
  <c r="D178" i="1"/>
  <c r="K177" i="1"/>
  <c r="K121" i="1"/>
  <c r="M121" i="1"/>
  <c r="G121" i="1"/>
  <c r="D121" i="1" s="1"/>
  <c r="I121" i="1" s="1"/>
  <c r="Q121" i="1" s="1"/>
  <c r="J120" i="1"/>
  <c r="Q120" i="1" s="1"/>
  <c r="H104" i="1"/>
  <c r="F104" i="1" s="1"/>
  <c r="C105" i="1"/>
  <c r="G105" i="1" s="1"/>
  <c r="K90" i="1"/>
  <c r="F91" i="1"/>
  <c r="G90" i="1"/>
  <c r="E90" i="1" s="1"/>
  <c r="J90" i="1" s="1"/>
  <c r="L67" i="1"/>
  <c r="G67" i="1"/>
  <c r="J67" i="1"/>
  <c r="E24" i="1"/>
  <c r="H25" i="1"/>
  <c r="C26" i="1"/>
  <c r="D154" i="1" l="1"/>
  <c r="L153" i="1"/>
  <c r="O153" i="1"/>
  <c r="R153" i="1" s="1"/>
  <c r="J154" i="1"/>
  <c r="C155" i="1"/>
  <c r="J155" i="1" s="1"/>
  <c r="E154" i="1"/>
  <c r="I178" i="1"/>
  <c r="F178" i="1"/>
  <c r="E179" i="1"/>
  <c r="J179" i="1" s="1"/>
  <c r="J104" i="1"/>
  <c r="D105" i="1"/>
  <c r="H105" i="1" s="1"/>
  <c r="F105" i="1" s="1"/>
  <c r="L104" i="1"/>
  <c r="K91" i="1"/>
  <c r="D90" i="1"/>
  <c r="H26" i="1"/>
  <c r="J24" i="1"/>
  <c r="L24" i="1" s="1"/>
  <c r="F25" i="1"/>
  <c r="F155" i="1" l="1"/>
  <c r="L154" i="1"/>
  <c r="K154" i="1"/>
  <c r="E155" i="1"/>
  <c r="O154" i="1"/>
  <c r="R154" i="1" s="1"/>
  <c r="D179" i="1"/>
  <c r="M178" i="1"/>
  <c r="K178" i="1"/>
  <c r="I90" i="1"/>
  <c r="C91" i="1"/>
  <c r="J105" i="1"/>
  <c r="L105" i="1"/>
  <c r="K25" i="1"/>
  <c r="G25" i="1"/>
  <c r="E25" i="1" s="1"/>
  <c r="L155" i="1" l="1"/>
  <c r="D156" i="1"/>
  <c r="K156" i="1" s="1"/>
  <c r="F156" i="1"/>
  <c r="H155" i="1"/>
  <c r="D155" i="1" s="1"/>
  <c r="M155" i="1"/>
  <c r="I179" i="1"/>
  <c r="F179" i="1"/>
  <c r="H91" i="1"/>
  <c r="G91" i="1"/>
  <c r="D91" i="1" s="1"/>
  <c r="I91" i="1" s="1"/>
  <c r="J25" i="1"/>
  <c r="F26" i="1"/>
  <c r="D25" i="1"/>
  <c r="I25" i="1" s="1"/>
  <c r="C156" i="1" l="1"/>
  <c r="J156" i="1" s="1"/>
  <c r="K155" i="1"/>
  <c r="O155" i="1"/>
  <c r="R155" i="1" s="1"/>
  <c r="H156" i="1"/>
  <c r="E156" i="1" s="1"/>
  <c r="L156" i="1" s="1"/>
  <c r="O156" i="1"/>
  <c r="R156" i="1" s="1"/>
  <c r="M156" i="1"/>
  <c r="M179" i="1"/>
  <c r="K179" i="1"/>
  <c r="E91" i="1"/>
  <c r="J91" i="1" s="1"/>
  <c r="L25" i="1"/>
  <c r="F27" i="1"/>
  <c r="K26" i="1"/>
  <c r="G26" i="1"/>
  <c r="E26" i="1" s="1"/>
  <c r="J26" i="1" s="1"/>
  <c r="D26" i="1" l="1"/>
  <c r="K27" i="1"/>
  <c r="C27" i="1" l="1"/>
  <c r="I26" i="1"/>
  <c r="L26" i="1" s="1"/>
  <c r="C28" i="1" l="1"/>
  <c r="H27" i="1"/>
  <c r="G27" i="1"/>
  <c r="E27" i="1" l="1"/>
  <c r="D27" i="1"/>
  <c r="I27" i="1" s="1"/>
  <c r="H28" i="1"/>
  <c r="F28" i="1" l="1"/>
  <c r="J27" i="1"/>
  <c r="L27" i="1" s="1"/>
  <c r="G28" i="1" l="1"/>
  <c r="E28" i="1" s="1"/>
  <c r="J28" i="1" s="1"/>
  <c r="K28" i="1"/>
  <c r="D28" i="1"/>
  <c r="I28" i="1" s="1"/>
  <c r="L28" i="1" l="1"/>
  <c r="J101" i="1"/>
  <c r="E148" i="1"/>
  <c r="F149" i="1" s="1"/>
  <c r="M149" i="1" l="1"/>
  <c r="H149" i="1"/>
  <c r="D149" i="1" s="1"/>
  <c r="L148" i="1"/>
  <c r="E150" i="1" l="1"/>
  <c r="K149" i="1"/>
  <c r="O149" i="1"/>
  <c r="R149" i="1" s="1"/>
  <c r="L150" i="1" l="1"/>
  <c r="D151" i="1"/>
  <c r="O150" i="1"/>
  <c r="R150" i="1" s="1"/>
  <c r="K151" i="1" l="1"/>
  <c r="O151" i="1"/>
  <c r="R151" i="1" l="1"/>
  <c r="R152" i="1"/>
</calcChain>
</file>

<file path=xl/sharedStrings.xml><?xml version="1.0" encoding="utf-8"?>
<sst xmlns="http://schemas.openxmlformats.org/spreadsheetml/2006/main" count="178" uniqueCount="78">
  <si>
    <t>예제 7.2</t>
    <phoneticPr fontId="1" type="noConversion"/>
  </si>
  <si>
    <t>iter</t>
    <phoneticPr fontId="1" type="noConversion"/>
  </si>
  <si>
    <t>xl</t>
    <phoneticPr fontId="1" type="noConversion"/>
  </si>
  <si>
    <t>x2</t>
    <phoneticPr fontId="1" type="noConversion"/>
  </si>
  <si>
    <t>x1</t>
    <phoneticPr fontId="1" type="noConversion"/>
  </si>
  <si>
    <t>xu</t>
    <phoneticPr fontId="1" type="noConversion"/>
  </si>
  <si>
    <t>fl</t>
    <phoneticPr fontId="1" type="noConversion"/>
  </si>
  <si>
    <t>f2</t>
    <phoneticPr fontId="1" type="noConversion"/>
  </si>
  <si>
    <t>f1</t>
    <phoneticPr fontId="1" type="noConversion"/>
  </si>
  <si>
    <t>fu</t>
    <phoneticPr fontId="1" type="noConversion"/>
  </si>
  <si>
    <t>d</t>
    <phoneticPr fontId="1" type="noConversion"/>
  </si>
  <si>
    <t>Golden ratio generator using Fibonacci sequences</t>
    <phoneticPr fontId="1" type="noConversion"/>
  </si>
  <si>
    <t>i</t>
    <phoneticPr fontId="1" type="noConversion"/>
  </si>
  <si>
    <t>ratio</t>
    <phoneticPr fontId="1" type="noConversion"/>
  </si>
  <si>
    <t>ai</t>
    <phoneticPr fontId="1" type="noConversion"/>
  </si>
  <si>
    <t>golden ratio</t>
    <phoneticPr fontId="1" type="noConversion"/>
  </si>
  <si>
    <t>Error</t>
    <phoneticPr fontId="1" type="noConversion"/>
  </si>
  <si>
    <t>f1&lt;f2?</t>
    <phoneticPr fontId="1" type="noConversion"/>
  </si>
  <si>
    <t>예제 7.3</t>
    <phoneticPr fontId="1" type="noConversion"/>
  </si>
  <si>
    <t>2차 보간법</t>
    <phoneticPr fontId="1" type="noConversion"/>
  </si>
  <si>
    <t>황금분할탐색법</t>
    <phoneticPr fontId="1" type="noConversion"/>
  </si>
  <si>
    <t>x3</t>
    <phoneticPr fontId="1" type="noConversion"/>
  </si>
  <si>
    <t>x4</t>
    <phoneticPr fontId="1" type="noConversion"/>
  </si>
  <si>
    <t>f3</t>
    <phoneticPr fontId="1" type="noConversion"/>
  </si>
  <si>
    <t>f4</t>
    <phoneticPr fontId="1" type="noConversion"/>
  </si>
  <si>
    <t>f4&lt;f2?</t>
    <phoneticPr fontId="1" type="noConversion"/>
  </si>
  <si>
    <t>x4&lt;x2?</t>
    <phoneticPr fontId="1" type="noConversion"/>
  </si>
  <si>
    <t>예제 7.1</t>
    <phoneticPr fontId="1" type="noConversion"/>
  </si>
  <si>
    <t>근을 구하는 방법을 사용하여 해석적으로 최적값 구하기</t>
    <phoneticPr fontId="1" type="noConversion"/>
  </si>
  <si>
    <t>t =</t>
    <phoneticPr fontId="1" type="noConversion"/>
  </si>
  <si>
    <t xml:space="preserve"> </t>
    <phoneticPr fontId="1" type="noConversion"/>
  </si>
  <si>
    <t>z =</t>
    <phoneticPr fontId="1" type="noConversion"/>
  </si>
  <si>
    <t xml:space="preserve"> s</t>
    <phoneticPr fontId="1" type="noConversion"/>
  </si>
  <si>
    <t xml:space="preserve"> m</t>
    <phoneticPr fontId="1" type="noConversion"/>
  </si>
  <si>
    <t>a =</t>
    <phoneticPr fontId="1" type="noConversion"/>
  </si>
  <si>
    <t xml:space="preserve"> m/s^2</t>
    <phoneticPr fontId="1" type="noConversion"/>
  </si>
  <si>
    <t>문제 7.1</t>
    <phoneticPr fontId="1" type="noConversion"/>
  </si>
  <si>
    <t>xi</t>
    <phoneticPr fontId="1" type="noConversion"/>
  </si>
  <si>
    <t>xi+1</t>
    <phoneticPr fontId="1" type="noConversion"/>
  </si>
  <si>
    <t>f(xi)</t>
    <phoneticPr fontId="1" type="noConversion"/>
  </si>
  <si>
    <t>f'(xi)</t>
    <phoneticPr fontId="1" type="noConversion"/>
  </si>
  <si>
    <t>ea</t>
    <phoneticPr fontId="1" type="noConversion"/>
  </si>
  <si>
    <t>문제 7.2</t>
    <phoneticPr fontId="1" type="noConversion"/>
  </si>
  <si>
    <t>(a)</t>
    <phoneticPr fontId="1" type="noConversion"/>
  </si>
  <si>
    <t>(4, 4)에서 최대값을 갖는다</t>
    <phoneticPr fontId="1" type="noConversion"/>
  </si>
  <si>
    <t>(b)</t>
    <phoneticPr fontId="1" type="noConversion"/>
  </si>
  <si>
    <t>문제 7.3</t>
    <phoneticPr fontId="1" type="noConversion"/>
  </si>
  <si>
    <t>xr</t>
    <phoneticPr fontId="1" type="noConversion"/>
  </si>
  <si>
    <t>g(xl)</t>
    <phoneticPr fontId="1" type="noConversion"/>
  </si>
  <si>
    <t>g(xr)</t>
    <phoneticPr fontId="1" type="noConversion"/>
  </si>
  <si>
    <t>g(xu)</t>
    <phoneticPr fontId="1" type="noConversion"/>
  </si>
  <si>
    <t>최소값</t>
    <phoneticPr fontId="1" type="noConversion"/>
  </si>
  <si>
    <t>이계도함수</t>
    <phoneticPr fontId="1" type="noConversion"/>
  </si>
  <si>
    <t>문제 7.4</t>
    <phoneticPr fontId="1" type="noConversion"/>
  </si>
  <si>
    <t>(c)</t>
    <phoneticPr fontId="1" type="noConversion"/>
  </si>
  <si>
    <t>Newton-Raphson Method</t>
    <phoneticPr fontId="1" type="noConversion"/>
  </si>
  <si>
    <t>f''(xi)</t>
    <phoneticPr fontId="1" type="noConversion"/>
  </si>
  <si>
    <t>f'(xi+1)</t>
    <phoneticPr fontId="1" type="noConversion"/>
  </si>
  <si>
    <t>추정값</t>
    <phoneticPr fontId="1" type="noConversion"/>
  </si>
  <si>
    <t>문제 7.5</t>
    <phoneticPr fontId="1" type="noConversion"/>
  </si>
  <si>
    <t>Golde section search</t>
  </si>
  <si>
    <t>Golde section search</t>
    <phoneticPr fontId="1" type="noConversion"/>
  </si>
  <si>
    <t>Golden Ratio</t>
    <phoneticPr fontId="1" type="noConversion"/>
  </si>
  <si>
    <t>문제 7.6</t>
    <phoneticPr fontId="1" type="noConversion"/>
  </si>
  <si>
    <t>Parabolic Interpolation</t>
  </si>
  <si>
    <t>Parabolic Interpolation</t>
    <phoneticPr fontId="1" type="noConversion"/>
  </si>
  <si>
    <t>Sir Newton의 위대함…</t>
    <phoneticPr fontId="1" type="noConversion"/>
  </si>
  <si>
    <t>문제 7.7</t>
    <phoneticPr fontId="1" type="noConversion"/>
  </si>
  <si>
    <t>비교기 (f2 &lt; f1 ?)</t>
    <phoneticPr fontId="1" type="noConversion"/>
  </si>
  <si>
    <t>문제 7.8</t>
    <phoneticPr fontId="1" type="noConversion"/>
  </si>
  <si>
    <t>문제 7.9</t>
    <phoneticPr fontId="1" type="noConversion"/>
  </si>
  <si>
    <t>Golden section search</t>
    <phoneticPr fontId="1" type="noConversion"/>
  </si>
  <si>
    <t>문제 7.10</t>
    <phoneticPr fontId="1" type="noConversion"/>
  </si>
  <si>
    <t>: golden ratio</t>
    <phoneticPr fontId="1" type="noConversion"/>
  </si>
  <si>
    <t>오차감소률</t>
  </si>
  <si>
    <t>오차감소률</t>
    <phoneticPr fontId="1" type="noConversion"/>
  </si>
  <si>
    <t>ed==(현재오차)/(이전오차)</t>
  </si>
  <si>
    <t>ed==(현재오차)/(이전오차)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</si>
</sst>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130174</xdr:colOff>
      <xdr:row>2</xdr:row>
      <xdr:rowOff>82550</xdr:rowOff>
    </xdr:from>
    <xdr:ext cx="3698875" cy="360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9AD84C-77E6-693D-5AF6-941841EE7787}"/>
                </a:ext>
              </a:extLst>
            </xdr:cNvPr>
            <xdr:cNvSpPr txBox="1"/>
          </xdr:nvSpPr>
          <xdr:spPr>
            <a:xfrm>
              <a:off x="1450974" y="514350"/>
              <a:ext cx="3698875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400"/>
                <a:t>z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𝑧</m:t>
                      </m:r>
                    </m:e>
                    <m: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altLang="ko-KR" sz="1400" b="0" i="1">
                      <a:latin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1−</m:t>
                      </m:r>
                      <m:sSup>
                        <m:sSup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d>
                            <m:dPr>
                              <m:ctrlP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altLang="ko-KR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altLang="ko-KR" sz="14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num>
                                <m:den>
                                  <m:r>
                                    <a:rPr lang="en-US" altLang="ko-KR" sz="1400" b="0" i="1">
                                      <a:latin typeface="Cambria Math" panose="02040503050406030204" pitchFamily="18" charset="0"/>
                                    </a:rPr>
                                    <m:t>𝑚</m:t>
                                  </m:r>
                                </m:den>
                              </m:f>
                            </m:e>
                          </m:d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p>
                      </m:sSup>
                    </m:e>
                  </m:d>
                  <m:r>
                    <a:rPr lang="en-US" altLang="ko-KR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m:rPr>
                      <m:sty m:val="p"/>
                    </m:rPr>
                    <a:rPr lang="en-US" altLang="ko-KR" sz="1400" b="0" i="0">
                      <a:latin typeface="Cambria Math" panose="02040503050406030204" pitchFamily="18" charset="0"/>
                    </a:rPr>
                    <m:t>t</m:t>
                  </m:r>
                </m:oMath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9AD84C-77E6-693D-5AF6-941841EE7787}"/>
                </a:ext>
              </a:extLst>
            </xdr:cNvPr>
            <xdr:cNvSpPr txBox="1"/>
          </xdr:nvSpPr>
          <xdr:spPr>
            <a:xfrm>
              <a:off x="1450974" y="514350"/>
              <a:ext cx="3698875" cy="360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400"/>
                <a:t>z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𝑧_0+  𝑚/𝑐 (𝑣_0+𝑚𝑔/𝑐)(1−𝑒^(−(𝑐/𝑚)𝑡) )−𝑚𝑔/𝑐 t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2</xdr:col>
      <xdr:colOff>120650</xdr:colOff>
      <xdr:row>4</xdr:row>
      <xdr:rowOff>19050</xdr:rowOff>
    </xdr:from>
    <xdr:ext cx="473710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08285F-94D3-47CC-8963-D8E45F5C1591}"/>
                </a:ext>
              </a:extLst>
            </xdr:cNvPr>
            <xdr:cNvSpPr txBox="1"/>
          </xdr:nvSpPr>
          <xdr:spPr>
            <a:xfrm>
              <a:off x="1441450" y="882650"/>
              <a:ext cx="4737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𝑑𝑧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𝑑𝑡</m:t>
                      </m:r>
                    </m:den>
                  </m:f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r>
                    <a:rPr lang="en-US" altLang="ko-KR" sz="14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a:rPr lang="en-US" altLang="ko-KR" sz="14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a:rPr lang="en-US" altLang="ko-KR" sz="1400" b="0" i="1">
                      <a:latin typeface="Cambria Math" panose="02040503050406030204" pitchFamily="18" charset="0"/>
                    </a:rPr>
                    <m:t>(1−</m:t>
                  </m:r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</m:oMath>
              </a14:m>
              <a:r>
                <a:rPr lang="en-US" altLang="ko-KR" sz="1400" b="0"/>
                <a:t>)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08285F-94D3-47CC-8963-D8E45F5C1591}"/>
                </a:ext>
              </a:extLst>
            </xdr:cNvPr>
            <xdr:cNvSpPr txBox="1"/>
          </xdr:nvSpPr>
          <xdr:spPr>
            <a:xfrm>
              <a:off x="1441450" y="882650"/>
              <a:ext cx="4737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𝑑𝑧/𝑑𝑡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 (𝑣_0+𝑚𝑔/𝑐)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𝑒^(−(𝑐/𝑚)𝑡)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−𝑚𝑔/𝑐= 𝑣_0 𝑒^(−(𝑐/𝑚)𝑡)+𝑚𝑔/𝑐(1−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𝑒^(−(𝑐/𝑚)𝑡)</a:t>
              </a:r>
              <a:r>
                <a:rPr lang="en-US" altLang="ko-KR" sz="1400" b="0"/>
                <a:t>) </a:t>
              </a:r>
            </a:p>
          </xdr:txBody>
        </xdr:sp>
      </mc:Fallback>
    </mc:AlternateContent>
    <xdr:clientData/>
  </xdr:oneCellAnchor>
  <xdr:oneCellAnchor>
    <xdr:from>
      <xdr:col>2</xdr:col>
      <xdr:colOff>114300</xdr:colOff>
      <xdr:row>6</xdr:row>
      <xdr:rowOff>63500</xdr:rowOff>
    </xdr:from>
    <xdr:ext cx="244475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4E3AA8-9A9E-4531-AA4C-CDE9CE12EE7C}"/>
                </a:ext>
              </a:extLst>
            </xdr:cNvPr>
            <xdr:cNvSpPr txBox="1"/>
          </xdr:nvSpPr>
          <xdr:spPr>
            <a:xfrm>
              <a:off x="1435100" y="1358900"/>
              <a:ext cx="24447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𝑑𝑧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𝑑𝑡</m:t>
                      </m:r>
                    </m:den>
                  </m:f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r>
                    <a:rPr lang="en-US" altLang="ko-KR" sz="14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a:rPr lang="en-US" altLang="ko-KR" sz="1400" b="0" i="1">
                      <a:latin typeface="Cambria Math" panose="02040503050406030204" pitchFamily="18" charset="0"/>
                    </a:rPr>
                    <m:t>=0</m:t>
                  </m:r>
                </m:oMath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4E3AA8-9A9E-4531-AA4C-CDE9CE12EE7C}"/>
                </a:ext>
              </a:extLst>
            </xdr:cNvPr>
            <xdr:cNvSpPr txBox="1"/>
          </xdr:nvSpPr>
          <xdr:spPr>
            <a:xfrm>
              <a:off x="1435100" y="1358900"/>
              <a:ext cx="24447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𝑑𝑧/𝑑𝑡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 (𝑣_0+𝑚𝑔/𝑐)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𝑒^(−(𝑐/𝑚)𝑡)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−𝑚𝑔/𝑐=0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6</xdr:col>
      <xdr:colOff>342900</xdr:colOff>
      <xdr:row>6</xdr:row>
      <xdr:rowOff>69850</xdr:rowOff>
    </xdr:from>
    <xdr:ext cx="307340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DE7448-00FE-4F1E-A868-0D1D87D31A4C}"/>
                </a:ext>
              </a:extLst>
            </xdr:cNvPr>
            <xdr:cNvSpPr txBox="1"/>
          </xdr:nvSpPr>
          <xdr:spPr>
            <a:xfrm>
              <a:off x="4305300" y="1365250"/>
              <a:ext cx="30734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num>
                              <m:den>
                                <m: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US" altLang="ko-K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f>
                      <m:fPr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num>
                      <m:den>
                        <m:sSub>
                          <m:sSubPr>
                            <m:ctrlP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US" altLang="ko-KR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𝑚𝑔</m:t>
                        </m:r>
                      </m:den>
                    </m:f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𝑚𝑔</m:t>
                        </m:r>
                      </m:num>
                      <m:den>
                        <m:sSub>
                          <m:sSubPr>
                            <m:ctrlP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𝑚𝑔</m:t>
                        </m:r>
                      </m:den>
                    </m:f>
                  </m:oMath>
                </m:oMathPara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BDE7448-00FE-4F1E-A868-0D1D87D31A4C}"/>
                </a:ext>
              </a:extLst>
            </xdr:cNvPr>
            <xdr:cNvSpPr txBox="1"/>
          </xdr:nvSpPr>
          <xdr:spPr>
            <a:xfrm>
              <a:off x="4305300" y="1365250"/>
              <a:ext cx="30734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𝑒^(−(𝑐/𝑚)𝑡)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𝑚𝑔/𝑐  𝑐/(𝑣_0 𝑐+𝑚𝑔)= 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𝑚𝑔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/(𝑣_0 𝑐+𝑚𝑔)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12</xdr:col>
      <xdr:colOff>19050</xdr:colOff>
      <xdr:row>6</xdr:row>
      <xdr:rowOff>0</xdr:rowOff>
    </xdr:from>
    <xdr:ext cx="181610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76E3C1-92A6-424E-979B-3B8D739635B0}"/>
                </a:ext>
              </a:extLst>
            </xdr:cNvPr>
            <xdr:cNvSpPr txBox="1"/>
          </xdr:nvSpPr>
          <xdr:spPr>
            <a:xfrm>
              <a:off x="7943850" y="1295400"/>
              <a:ext cx="1816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altLang="ko-K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ko-KR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altLang="ko-KR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den>
                    </m:f>
                    <m:r>
                      <a:rPr lang="en-US" altLang="ko-K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𝑙𝑜𝑔</m:t>
                    </m:r>
                    <m:d>
                      <m:dPr>
                        <m:ctrlP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  <m:sSub>
                              <m:sSubPr>
                                <m:ctrlP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altLang="ko-K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r>
                              <a:rPr lang="en-US" altLang="ko-K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𝑚𝑔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776E3C1-92A6-424E-979B-3B8D739635B0}"/>
                </a:ext>
              </a:extLst>
            </xdr:cNvPr>
            <xdr:cNvSpPr txBox="1"/>
          </xdr:nvSpPr>
          <xdr:spPr>
            <a:xfrm>
              <a:off x="7943850" y="1295400"/>
              <a:ext cx="1816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=m/c 𝑙𝑜𝑔(1+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𝑐𝑣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)/𝑚𝑔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11</xdr:col>
      <xdr:colOff>155575</xdr:colOff>
      <xdr:row>13</xdr:row>
      <xdr:rowOff>158750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9ACA6BD-81DC-DE9D-FC36-0BCDD5ACBF10}"/>
            </a:ext>
          </a:extLst>
        </xdr:cNvPr>
        <xdr:cNvSpPr txBox="1"/>
      </xdr:nvSpPr>
      <xdr:spPr>
        <a:xfrm>
          <a:off x="7419975" y="2978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6</xdr:col>
      <xdr:colOff>31750</xdr:colOff>
      <xdr:row>6</xdr:row>
      <xdr:rowOff>158750</xdr:rowOff>
    </xdr:from>
    <xdr:to>
      <xdr:col>6</xdr:col>
      <xdr:colOff>400050</xdr:colOff>
      <xdr:row>7</xdr:row>
      <xdr:rowOff>69850</xdr:rowOff>
    </xdr:to>
    <xdr:sp macro="" textlink="">
      <xdr:nvSpPr>
        <xdr:cNvPr id="8" name="화살표: 오른쪽 7">
          <a:extLst>
            <a:ext uri="{FF2B5EF4-FFF2-40B4-BE49-F238E27FC236}">
              <a16:creationId xmlns:a16="http://schemas.microsoft.com/office/drawing/2014/main" id="{D4A17026-2698-A4C4-8174-6A9F2A38D85C}"/>
            </a:ext>
          </a:extLst>
        </xdr:cNvPr>
        <xdr:cNvSpPr/>
      </xdr:nvSpPr>
      <xdr:spPr>
        <a:xfrm>
          <a:off x="3994150" y="1454150"/>
          <a:ext cx="368300" cy="127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184150</xdr:colOff>
      <xdr:row>6</xdr:row>
      <xdr:rowOff>184150</xdr:rowOff>
    </xdr:from>
    <xdr:to>
      <xdr:col>11</xdr:col>
      <xdr:colOff>552450</xdr:colOff>
      <xdr:row>7</xdr:row>
      <xdr:rowOff>95250</xdr:rowOff>
    </xdr:to>
    <xdr:sp macro="" textlink="">
      <xdr:nvSpPr>
        <xdr:cNvPr id="9" name="화살표: 오른쪽 8">
          <a:extLst>
            <a:ext uri="{FF2B5EF4-FFF2-40B4-BE49-F238E27FC236}">
              <a16:creationId xmlns:a16="http://schemas.microsoft.com/office/drawing/2014/main" id="{C67DF9B5-5C97-49F0-925B-CABD3D7CCAB6}"/>
            </a:ext>
          </a:extLst>
        </xdr:cNvPr>
        <xdr:cNvSpPr/>
      </xdr:nvSpPr>
      <xdr:spPr>
        <a:xfrm>
          <a:off x="7448550" y="1479550"/>
          <a:ext cx="368300" cy="127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152400</xdr:colOff>
      <xdr:row>12</xdr:row>
      <xdr:rowOff>76200</xdr:rowOff>
    </xdr:from>
    <xdr:ext cx="432435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D6E4A4D-2E3F-4AF8-B296-C6E3D09A48A4}"/>
                </a:ext>
              </a:extLst>
            </xdr:cNvPr>
            <xdr:cNvSpPr txBox="1"/>
          </xdr:nvSpPr>
          <xdr:spPr>
            <a:xfrm>
              <a:off x="1473200" y="2673350"/>
              <a:ext cx="43243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ko-K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𝑧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</m:t>
                      </m:r>
                      <m:sSup>
                        <m:sSupPr>
                          <m:ctrlPr>
                            <a:rPr lang="en-US" altLang="ko-K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p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r>
                    <a:rPr lang="en-US" altLang="ko-KR" sz="1400" b="0" i="1">
                      <a:latin typeface="Cambria Math" panose="02040503050406030204" pitchFamily="18" charset="0"/>
                    </a:rPr>
                    <m:t> −</m:t>
                  </m:r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den>
                      </m:f>
                    </m:e>
                  </m:d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=−</m:t>
                  </m:r>
                  <m:f>
                    <m:f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num>
                    <m:den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  <m:sSub>
                    <m:sSub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</m:oMath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D6E4A4D-2E3F-4AF8-B296-C6E3D09A48A4}"/>
                </a:ext>
              </a:extLst>
            </xdr:cNvPr>
            <xdr:cNvSpPr txBox="1"/>
          </xdr:nvSpPr>
          <xdr:spPr>
            <a:xfrm>
              <a:off x="1473200" y="2673350"/>
              <a:ext cx="43243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i="0">
                  <a:latin typeface="Cambria Math" panose="02040503050406030204" pitchFamily="18" charset="0"/>
                </a:rPr>
                <a:t>(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𝑧)/(𝑑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 −(𝑐/𝑚)(𝑣_0+𝑚𝑔/𝑐)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𝑒^(−(𝑐/𝑚)𝑡)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=−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𝑐/𝑚 𝑣_0 𝑒^(−(𝑐/𝑚)𝑡)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𝑒〗^(−(𝑐/𝑚)𝑡)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8</xdr:col>
      <xdr:colOff>209550</xdr:colOff>
      <xdr:row>43</xdr:row>
      <xdr:rowOff>31750</xdr:rowOff>
    </xdr:from>
    <xdr:ext cx="473710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6557F35-5366-4A72-9E41-BBED767FA2F4}"/>
                </a:ext>
              </a:extLst>
            </xdr:cNvPr>
            <xdr:cNvSpPr txBox="1"/>
          </xdr:nvSpPr>
          <xdr:spPr>
            <a:xfrm>
              <a:off x="5492750" y="9340850"/>
              <a:ext cx="4737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𝑑𝑧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𝑑𝑡</m:t>
                      </m:r>
                    </m:den>
                  </m:f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r>
                    <a:rPr lang="en-US" altLang="ko-KR" sz="1400" b="0" i="1"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a:rPr lang="en-US" altLang="ko-KR" sz="14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𝑣</m:t>
                      </m:r>
                    </m:e>
                    <m: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𝑚𝑔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𝑐</m:t>
                      </m:r>
                    </m:den>
                  </m:f>
                  <m:r>
                    <a:rPr lang="en-US" altLang="ko-KR" sz="1400" b="0" i="1">
                      <a:latin typeface="Cambria Math" panose="02040503050406030204" pitchFamily="18" charset="0"/>
                    </a:rPr>
                    <m:t>(1−</m:t>
                  </m:r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</m:oMath>
              </a14:m>
              <a:r>
                <a:rPr lang="en-US" altLang="ko-KR" sz="1400" b="0"/>
                <a:t>) </a:t>
              </a: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6557F35-5366-4A72-9E41-BBED767FA2F4}"/>
                </a:ext>
              </a:extLst>
            </xdr:cNvPr>
            <xdr:cNvSpPr txBox="1"/>
          </xdr:nvSpPr>
          <xdr:spPr>
            <a:xfrm>
              <a:off x="5492750" y="9340850"/>
              <a:ext cx="473710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𝑑𝑧/𝑑𝑡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 (𝑣_0+𝑚𝑔/𝑐)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𝑒^(−(𝑐/𝑚)𝑡)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−𝑚𝑔/𝑐= 𝑣_0 𝑒^(−(𝑐/𝑚)𝑡)+𝑚𝑔/𝑐(1−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𝑒^(−(𝑐/𝑚)𝑡)</a:t>
              </a:r>
              <a:r>
                <a:rPr lang="en-US" altLang="ko-KR" sz="1400" b="0"/>
                <a:t>) </a:t>
              </a:r>
            </a:p>
          </xdr:txBody>
        </xdr:sp>
      </mc:Fallback>
    </mc:AlternateContent>
    <xdr:clientData/>
  </xdr:oneCellAnchor>
  <xdr:oneCellAnchor>
    <xdr:from>
      <xdr:col>8</xdr:col>
      <xdr:colOff>209550</xdr:colOff>
      <xdr:row>45</xdr:row>
      <xdr:rowOff>12700</xdr:rowOff>
    </xdr:from>
    <xdr:ext cx="4324350" cy="444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C41258-1556-4379-8E04-92D36F090E9C}"/>
                </a:ext>
              </a:extLst>
            </xdr:cNvPr>
            <xdr:cNvSpPr txBox="1"/>
          </xdr:nvSpPr>
          <xdr:spPr>
            <a:xfrm>
              <a:off x="5492750" y="9753600"/>
              <a:ext cx="43243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ko-K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p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𝑧</m:t>
                      </m:r>
                    </m:num>
                    <m:den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𝑑</m:t>
                      </m:r>
                      <m:sSup>
                        <m:sSupPr>
                          <m:ctrlPr>
                            <a:rPr lang="en-US" altLang="ko-K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p>
                          <m: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r>
                    <a:rPr lang="en-US" altLang="ko-KR" sz="1400" b="0" i="1">
                      <a:latin typeface="Cambria Math" panose="02040503050406030204" pitchFamily="18" charset="0"/>
                    </a:rPr>
                    <m:t> −</m:t>
                  </m:r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den>
                      </m:f>
                    </m:e>
                  </m:d>
                  <m:d>
                    <m:dPr>
                      <m:ctrlPr>
                        <a:rPr lang="en-US" altLang="ko-KR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altLang="ko-KR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altLang="ko-KR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𝑚𝑔</m:t>
                          </m:r>
                        </m:num>
                        <m:den>
                          <m:r>
                            <a:rPr lang="en-US" altLang="ko-KR" sz="14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den>
                      </m:f>
                    </m:e>
                  </m:d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1">
                      <a:latin typeface="Cambria Math" panose="02040503050406030204" pitchFamily="18" charset="0"/>
                    </a:rPr>
                    <m:t>=−</m:t>
                  </m:r>
                  <m:f>
                    <m:f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num>
                    <m:den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  <m:sSub>
                    <m:sSub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  <m:r>
                    <a:rPr lang="en-US" altLang="ko-KR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𝑔𝑒</m:t>
                      </m:r>
                    </m:e>
                    <m:sup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d>
                        <m:dPr>
                          <m:ctrlPr>
                            <a:rPr lang="en-US" altLang="ko-K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num>
                            <m:den>
                              <m:r>
                                <a:rPr lang="en-US" altLang="ko-K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</m:e>
                      </m:d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p>
                  </m:sSup>
                </m:oMath>
              </a14:m>
              <a:endParaRPr lang="en-US" altLang="ko-KR" sz="1400" b="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8C41258-1556-4379-8E04-92D36F090E9C}"/>
                </a:ext>
              </a:extLst>
            </xdr:cNvPr>
            <xdr:cNvSpPr txBox="1"/>
          </xdr:nvSpPr>
          <xdr:spPr>
            <a:xfrm>
              <a:off x="5492750" y="9753600"/>
              <a:ext cx="4324350" cy="444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400" i="0">
                  <a:latin typeface="Cambria Math" panose="02040503050406030204" pitchFamily="18" charset="0"/>
                </a:rPr>
                <a:t>(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𝑧)/(𝑑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 −(𝑐/𝑚)(𝑣_0+𝑚𝑔/𝑐)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𝑒^(−(𝑐/𝑚)𝑡)</a:t>
              </a:r>
              <a:r>
                <a:rPr lang="en-US" altLang="ko-KR" sz="1400" b="0" i="0">
                  <a:latin typeface="Cambria Math" panose="02040503050406030204" pitchFamily="18" charset="0"/>
                </a:rPr>
                <a:t>=−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𝑐/𝑚 𝑣_0 𝑒^(−(𝑐/𝑚)𝑡)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𝑒〗^(−(𝑐/𝑚)𝑡)</a:t>
              </a:r>
              <a:endParaRPr lang="en-US" altLang="ko-KR" sz="1400" b="0"/>
            </a:p>
          </xdr:txBody>
        </xdr:sp>
      </mc:Fallback>
    </mc:AlternateContent>
    <xdr:clientData/>
  </xdr:oneCellAnchor>
  <xdr:oneCellAnchor>
    <xdr:from>
      <xdr:col>2</xdr:col>
      <xdr:colOff>53975</xdr:colOff>
      <xdr:row>49</xdr:row>
      <xdr:rowOff>38100</xdr:rowOff>
    </xdr:from>
    <xdr:ext cx="2385140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EA0D0CB-43E8-B334-8922-800CF527D64D}"/>
                </a:ext>
              </a:extLst>
            </xdr:cNvPr>
            <xdr:cNvSpPr txBox="1"/>
          </xdr:nvSpPr>
          <xdr:spPr>
            <a:xfrm>
              <a:off x="1374775" y="10642600"/>
              <a:ext cx="238514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ko-KR" sz="1100" b="0" i="0">
                            <a:latin typeface="Cambria Math" panose="02040503050406030204" pitchFamily="18" charset="0"/>
                          </a:rPr>
                          <m:t>x</m:t>
                        </m:r>
                      </m:e>
                    </m:d>
                    <m:r>
                      <a:rPr lang="en-US" altLang="ko-KR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+8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−12=−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+4</m:t>
                    </m:r>
                  </m:oMath>
                </m:oMathPara>
              </a14:m>
              <a:endParaRPr lang="en-US" altLang="ko-KR" sz="1100" b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EA0D0CB-43E8-B334-8922-800CF527D64D}"/>
                </a:ext>
              </a:extLst>
            </xdr:cNvPr>
            <xdr:cNvSpPr txBox="1"/>
          </xdr:nvSpPr>
          <xdr:spPr>
            <a:xfrm>
              <a:off x="1374775" y="10642600"/>
              <a:ext cx="238514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f(x)=−𝑥^2+8𝑥−12=−(𝑥−4)^2+4</a:t>
              </a:r>
              <a:endParaRPr lang="en-US" altLang="ko-KR" sz="1100" b="0"/>
            </a:p>
          </xdr:txBody>
        </xdr:sp>
      </mc:Fallback>
    </mc:AlternateContent>
    <xdr:clientData/>
  </xdr:oneCellAnchor>
  <xdr:oneCellAnchor>
    <xdr:from>
      <xdr:col>2</xdr:col>
      <xdr:colOff>161925</xdr:colOff>
      <xdr:row>56</xdr:row>
      <xdr:rowOff>25400</xdr:rowOff>
    </xdr:from>
    <xdr:ext cx="2353080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54E8B9-FEA6-00D4-B3C4-F8A16B9AFB39}"/>
                </a:ext>
              </a:extLst>
            </xdr:cNvPr>
            <xdr:cNvSpPr txBox="1"/>
          </xdr:nvSpPr>
          <xdr:spPr>
            <a:xfrm>
              <a:off x="1482725" y="12141200"/>
              <a:ext cx="23530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=16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+9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+10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+6=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altLang="ko-KR" sz="1100" b="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454E8B9-FEA6-00D4-B3C4-F8A16B9AFB39}"/>
                </a:ext>
              </a:extLst>
            </xdr:cNvPr>
            <xdr:cNvSpPr txBox="1"/>
          </xdr:nvSpPr>
          <xdr:spPr>
            <a:xfrm>
              <a:off x="1482725" y="12141200"/>
              <a:ext cx="2353080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𝑓^′ (𝑥)=16𝑥^3+9𝑥^2+10𝑥+6=𝑔(𝑥)</a:t>
              </a:r>
              <a:endParaRPr lang="en-US" altLang="ko-KR" sz="1100" b="0"/>
            </a:p>
          </xdr:txBody>
        </xdr:sp>
      </mc:Fallback>
    </mc:AlternateContent>
    <xdr:clientData/>
  </xdr:oneCellAnchor>
  <xdr:oneCellAnchor>
    <xdr:from>
      <xdr:col>9</xdr:col>
      <xdr:colOff>0</xdr:colOff>
      <xdr:row>56</xdr:row>
      <xdr:rowOff>0</xdr:rowOff>
    </xdr:from>
    <xdr:ext cx="1604157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122B0E-50D5-40D2-9BA2-BCF4EBD66E2A}"/>
                </a:ext>
              </a:extLst>
            </xdr:cNvPr>
            <xdr:cNvSpPr txBox="1"/>
          </xdr:nvSpPr>
          <xdr:spPr>
            <a:xfrm>
              <a:off x="5943600" y="12115800"/>
              <a:ext cx="160415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=48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+18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+10</m:t>
                    </m:r>
                  </m:oMath>
                </m:oMathPara>
              </a14:m>
              <a:endParaRPr lang="en-US" altLang="ko-KR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4122B0E-50D5-40D2-9BA2-BCF4EBD66E2A}"/>
                </a:ext>
              </a:extLst>
            </xdr:cNvPr>
            <xdr:cNvSpPr txBox="1"/>
          </xdr:nvSpPr>
          <xdr:spPr>
            <a:xfrm>
              <a:off x="5943600" y="12115800"/>
              <a:ext cx="160415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𝑓^′′(𝑥)=48𝑥^2+18𝑥+10</a:t>
              </a:r>
              <a:endParaRPr lang="en-US" altLang="ko-KR" sz="1100" b="0"/>
            </a:p>
          </xdr:txBody>
        </xdr:sp>
      </mc:Fallback>
    </mc:AlternateContent>
    <xdr:clientData/>
  </xdr:oneCellAnchor>
  <xdr:oneCellAnchor>
    <xdr:from>
      <xdr:col>11</xdr:col>
      <xdr:colOff>155575</xdr:colOff>
      <xdr:row>58</xdr:row>
      <xdr:rowOff>146050</xdr:rowOff>
    </xdr:from>
    <xdr:ext cx="1810111" cy="180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2C75578-0BA6-4018-C109-40F7D58EE85B}"/>
                </a:ext>
              </a:extLst>
            </xdr:cNvPr>
            <xdr:cNvSpPr txBox="1"/>
          </xdr:nvSpPr>
          <xdr:spPr>
            <a:xfrm>
              <a:off x="7419975" y="12693650"/>
              <a:ext cx="1810111" cy="180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여기에</a:t>
                    </a:fld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 </a:t>
                    </a:fld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수식을</a:t>
                    </a:fld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 </a:t>
                    </a:fld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입력하십시오</a:t>
                    </a:fld>
                    <a:fld id="{825F15A7-03F4-43D7-82C5-3E23DA2F108C}" type="mathplaceholder">
                      <a:rPr lang="ko-KR" altLang="en-US" sz="1100" i="1">
                        <a:latin typeface="Cambria Math" panose="02040503050406030204" pitchFamily="18" charset="0"/>
                      </a:rPr>
                      <a:t>.</a:t>
                    </a:fl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2C75578-0BA6-4018-C109-40F7D58EE85B}"/>
                </a:ext>
              </a:extLst>
            </xdr:cNvPr>
            <xdr:cNvSpPr txBox="1"/>
          </xdr:nvSpPr>
          <xdr:spPr>
            <a:xfrm>
              <a:off x="7419975" y="12693650"/>
              <a:ext cx="1810111" cy="180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"여기에 수식을 입력하십시오."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73025</xdr:colOff>
      <xdr:row>71</xdr:row>
      <xdr:rowOff>19050</xdr:rowOff>
    </xdr:from>
    <xdr:ext cx="158581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FDB59D4-2FD0-2E83-D01B-E8F6ABBD1DB2}"/>
                </a:ext>
              </a:extLst>
            </xdr:cNvPr>
            <xdr:cNvSpPr txBox="1"/>
          </xdr:nvSpPr>
          <xdr:spPr>
            <a:xfrm>
              <a:off x="1393825" y="15373350"/>
              <a:ext cx="158581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=−9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−8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FDB59D4-2FD0-2E83-D01B-E8F6ABBD1DB2}"/>
                </a:ext>
              </a:extLst>
            </xdr:cNvPr>
            <xdr:cNvSpPr txBox="1"/>
          </xdr:nvSpPr>
          <xdr:spPr>
            <a:xfrm>
              <a:off x="1393825" y="15373350"/>
              <a:ext cx="158581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𝑓^′ (𝑥)=−9𝑥^5−8𝑥^3+12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127000</xdr:colOff>
      <xdr:row>71</xdr:row>
      <xdr:rowOff>25400</xdr:rowOff>
    </xdr:from>
    <xdr:ext cx="2899768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E8C63DE-5765-4BC9-9A08-F5D84E3F4646}"/>
                </a:ext>
              </a:extLst>
            </xdr:cNvPr>
            <xdr:cNvSpPr txBox="1"/>
          </xdr:nvSpPr>
          <xdr:spPr>
            <a:xfrm>
              <a:off x="3429000" y="15379700"/>
              <a:ext cx="289976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=−45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−24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45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+24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&lt;0</m:t>
                    </m:r>
                  </m:oMath>
                </m:oMathPara>
              </a14:m>
              <a:endParaRPr lang="en-US" altLang="ko-KR" sz="1100" b="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E8C63DE-5765-4BC9-9A08-F5D84E3F4646}"/>
                </a:ext>
              </a:extLst>
            </xdr:cNvPr>
            <xdr:cNvSpPr txBox="1"/>
          </xdr:nvSpPr>
          <xdr:spPr>
            <a:xfrm>
              <a:off x="3429000" y="15379700"/>
              <a:ext cx="289976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𝑓^′′ (𝑥)=−45𝑥^4−24𝑥^2=−𝑥^2 (45𝑥^2+24)&lt;0</a:t>
              </a:r>
              <a:endParaRPr lang="en-US" altLang="ko-KR" sz="1100" b="0"/>
            </a:p>
          </xdr:txBody>
        </xdr:sp>
      </mc:Fallback>
    </mc:AlternateContent>
    <xdr:clientData/>
  </xdr:oneCellAnchor>
  <xdr:oneCellAnchor>
    <xdr:from>
      <xdr:col>2</xdr:col>
      <xdr:colOff>41275</xdr:colOff>
      <xdr:row>107</xdr:row>
      <xdr:rowOff>25400</xdr:rowOff>
    </xdr:from>
    <xdr:ext cx="2181238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892DF84-128B-B125-6273-78B0C7FF619A}"/>
                </a:ext>
              </a:extLst>
            </xdr:cNvPr>
            <xdr:cNvSpPr txBox="1"/>
          </xdr:nvSpPr>
          <xdr:spPr>
            <a:xfrm>
              <a:off x="1362075" y="23152100"/>
              <a:ext cx="218123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 −1.8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+1.2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−0.3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892DF84-128B-B125-6273-78B0C7FF619A}"/>
                </a:ext>
              </a:extLst>
            </xdr:cNvPr>
            <xdr:cNvSpPr txBox="1"/>
          </xdr:nvSpPr>
          <xdr:spPr>
            <a:xfrm>
              <a:off x="1362075" y="23152100"/>
              <a:ext cx="218123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𝑓(𝑥)=4𝑥 −1.8𝑥^2+1.2𝑥^3−0.3𝑥^4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82550</xdr:colOff>
      <xdr:row>124</xdr:row>
      <xdr:rowOff>38100</xdr:rowOff>
    </xdr:from>
    <xdr:ext cx="3658950" cy="75238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AE7E87-2551-B58D-3711-51ADAB38728E}"/>
            </a:ext>
          </a:extLst>
        </xdr:cNvPr>
        <xdr:cNvSpPr txBox="1"/>
      </xdr:nvSpPr>
      <xdr:spPr>
        <a:xfrm>
          <a:off x="9328150" y="26841450"/>
          <a:ext cx="3658950" cy="7523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x_4</a:t>
          </a:r>
          <a:r>
            <a:rPr lang="ko-KR" altLang="en-US" sz="1100"/>
            <a:t>는 </a:t>
          </a:r>
          <a:r>
            <a:rPr lang="en-US" altLang="ko-KR" sz="1100"/>
            <a:t>interpolartion</a:t>
          </a:r>
          <a:r>
            <a:rPr lang="ko-KR" altLang="en-US" sz="1100" baseline="0"/>
            <a:t>으로 구한 </a:t>
          </a:r>
          <a:r>
            <a:rPr lang="en-US" altLang="ko-KR" sz="1100" baseline="0"/>
            <a:t>2</a:t>
          </a:r>
          <a:r>
            <a:rPr lang="ko-KR" altLang="en-US" sz="1100" baseline="0"/>
            <a:t>차함수 위 꼭지점 위치이고</a:t>
          </a:r>
          <a:r>
            <a:rPr lang="en-US" altLang="ko-KR" sz="1100" baseline="0"/>
            <a:t>,</a:t>
          </a:r>
        </a:p>
        <a:p>
          <a:r>
            <a:rPr lang="en-US" altLang="ko-KR" sz="1100"/>
            <a:t>f_4</a:t>
          </a:r>
          <a:r>
            <a:rPr lang="ko-KR" altLang="en-US" sz="1100"/>
            <a:t>는 원래 함수에 </a:t>
          </a:r>
          <a:r>
            <a:rPr lang="en-US" altLang="ko-KR" sz="1100"/>
            <a:t>x_4</a:t>
          </a:r>
          <a:r>
            <a:rPr lang="ko-KR" altLang="en-US" sz="1100"/>
            <a:t>를 대입하여 얻은 함수값</a:t>
          </a:r>
          <a:r>
            <a:rPr lang="en-US" altLang="ko-KR" sz="1100"/>
            <a:t>.</a:t>
          </a:r>
        </a:p>
        <a:p>
          <a:endParaRPr lang="ko-KR" altLang="en-US" sz="1100"/>
        </a:p>
      </xdr:txBody>
    </xdr:sp>
    <xdr:clientData/>
  </xdr:oneCellAnchor>
  <xdr:oneCellAnchor>
    <xdr:from>
      <xdr:col>1</xdr:col>
      <xdr:colOff>654050</xdr:colOff>
      <xdr:row>122</xdr:row>
      <xdr:rowOff>165100</xdr:rowOff>
    </xdr:from>
    <xdr:ext cx="4531433" cy="33624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3309B60-9C07-ADCD-649A-E6DA1A2890C6}"/>
            </a:ext>
          </a:extLst>
        </xdr:cNvPr>
        <xdr:cNvSpPr txBox="1"/>
      </xdr:nvSpPr>
      <xdr:spPr>
        <a:xfrm>
          <a:off x="1314450" y="26530300"/>
          <a:ext cx="453143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f(x_4)</a:t>
          </a:r>
          <a:r>
            <a:rPr lang="ko-KR" altLang="en-US" sz="1100"/>
            <a:t>의 크기는 고려하지 않고</a:t>
          </a:r>
          <a:r>
            <a:rPr lang="en-US" altLang="ko-KR" sz="1100"/>
            <a:t>,</a:t>
          </a:r>
          <a:r>
            <a:rPr lang="en-US" altLang="ko-KR" sz="1100" baseline="0"/>
            <a:t> x_4</a:t>
          </a:r>
          <a:r>
            <a:rPr lang="ko-KR" altLang="en-US" sz="1100" baseline="0"/>
            <a:t>의 위치만 </a:t>
          </a:r>
          <a:r>
            <a:rPr lang="en-US" altLang="ko-KR" sz="1100" baseline="0"/>
            <a:t>x_2</a:t>
          </a:r>
          <a:r>
            <a:rPr lang="ko-KR" altLang="en-US" sz="1100" baseline="0"/>
            <a:t>로 갱신하며 수행한 경우</a:t>
          </a:r>
          <a:endParaRPr lang="ko-KR" altLang="en-US" sz="1100"/>
        </a:p>
      </xdr:txBody>
    </xdr:sp>
    <xdr:clientData/>
  </xdr:oneCellAnchor>
  <xdr:oneCellAnchor>
    <xdr:from>
      <xdr:col>2</xdr:col>
      <xdr:colOff>6350</xdr:colOff>
      <xdr:row>129</xdr:row>
      <xdr:rowOff>171450</xdr:rowOff>
    </xdr:from>
    <xdr:ext cx="3660810" cy="33624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4855B07-6215-41AE-B280-DAC0F69EB4E0}"/>
            </a:ext>
          </a:extLst>
        </xdr:cNvPr>
        <xdr:cNvSpPr txBox="1"/>
      </xdr:nvSpPr>
      <xdr:spPr>
        <a:xfrm>
          <a:off x="1327150" y="28054300"/>
          <a:ext cx="36608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f(x_4)</a:t>
          </a:r>
          <a:r>
            <a:rPr lang="ko-KR" altLang="en-US" sz="1100"/>
            <a:t>의 크기는 고려하고</a:t>
          </a:r>
          <a:r>
            <a:rPr lang="en-US" altLang="ko-KR" sz="1100"/>
            <a:t>,</a:t>
          </a:r>
          <a:r>
            <a:rPr lang="en-US" altLang="ko-KR" sz="1100" baseline="0"/>
            <a:t> x_i</a:t>
          </a:r>
          <a:r>
            <a:rPr lang="ko-KR" altLang="en-US" sz="1100" baseline="0"/>
            <a:t>를 모두 갱신하며 수행한 경우</a:t>
          </a:r>
          <a:endParaRPr lang="ko-KR" altLang="en-US" sz="1100"/>
        </a:p>
      </xdr:txBody>
    </xdr:sp>
    <xdr:clientData/>
  </xdr:oneCellAnchor>
  <xdr:oneCellAnchor>
    <xdr:from>
      <xdr:col>2</xdr:col>
      <xdr:colOff>34925</xdr:colOff>
      <xdr:row>138</xdr:row>
      <xdr:rowOff>63500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BA5A6D4-50DA-4B7B-714D-7C833B0E2856}"/>
            </a:ext>
          </a:extLst>
        </xdr:cNvPr>
        <xdr:cNvSpPr txBox="1"/>
      </xdr:nvSpPr>
      <xdr:spPr>
        <a:xfrm>
          <a:off x="1355725" y="2988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11</xdr:col>
      <xdr:colOff>165100</xdr:colOff>
      <xdr:row>179</xdr:row>
      <xdr:rowOff>165100</xdr:rowOff>
    </xdr:from>
    <xdr:ext cx="1261564" cy="33624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3808D0C-9263-03C3-8349-7795B977CE14}"/>
            </a:ext>
          </a:extLst>
        </xdr:cNvPr>
        <xdr:cNvSpPr txBox="1"/>
      </xdr:nvSpPr>
      <xdr:spPr>
        <a:xfrm>
          <a:off x="7429500" y="38842950"/>
          <a:ext cx="126156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느리게 수렴한다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oneCellAnchor>
    <xdr:from>
      <xdr:col>2</xdr:col>
      <xdr:colOff>63500</xdr:colOff>
      <xdr:row>139</xdr:row>
      <xdr:rowOff>50800</xdr:rowOff>
    </xdr:from>
    <xdr:ext cx="1712841" cy="1688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04D7393-F06C-42D5-AF69-8F4A7458F125}"/>
                </a:ext>
              </a:extLst>
            </xdr:cNvPr>
            <xdr:cNvSpPr txBox="1"/>
          </xdr:nvSpPr>
          <xdr:spPr>
            <a:xfrm>
              <a:off x="1384300" y="30092650"/>
              <a:ext cx="1712841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4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+2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altLang="ko-K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+8</m:t>
                  </m:r>
                  <m:sSup>
                    <m:sSupPr>
                      <m:ctrlP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altLang="ko-K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altLang="ko-KR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 + 5x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04D7393-F06C-42D5-AF69-8F4A7458F125}"/>
                </a:ext>
              </a:extLst>
            </xdr:cNvPr>
            <xdr:cNvSpPr txBox="1"/>
          </xdr:nvSpPr>
          <xdr:spPr>
            <a:xfrm>
              <a:off x="1384300" y="30092650"/>
              <a:ext cx="1712841" cy="168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𝑓(𝑥)=𝑥^4+2𝑥^3+8𝑥^2</a:t>
              </a:r>
              <a:r>
                <a:rPr lang="en-US" altLang="ko-KR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 + 5x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18</xdr:col>
      <xdr:colOff>101600</xdr:colOff>
      <xdr:row>147</xdr:row>
      <xdr:rowOff>158750</xdr:rowOff>
    </xdr:from>
    <xdr:ext cx="2437334" cy="58015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3B45EAA-57F0-0BF1-9A1B-9616BCB6BD63}"/>
            </a:ext>
          </a:extLst>
        </xdr:cNvPr>
        <xdr:cNvSpPr txBox="1"/>
      </xdr:nvSpPr>
      <xdr:spPr>
        <a:xfrm>
          <a:off x="12280900" y="31927800"/>
          <a:ext cx="243733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매 </a:t>
          </a:r>
          <a:r>
            <a:rPr lang="en-US" altLang="ko-KR" sz="1100"/>
            <a:t>iteration</a:t>
          </a:r>
          <a:r>
            <a:rPr lang="ko-KR" altLang="en-US" sz="1100"/>
            <a:t>마다 상대오차가</a:t>
          </a:r>
          <a:endParaRPr lang="en-US" altLang="ko-KR" sz="1100"/>
        </a:p>
        <a:p>
          <a:r>
            <a:rPr lang="ko-KR" altLang="en-US" sz="1100"/>
            <a:t>약 </a:t>
          </a:r>
          <a:r>
            <a:rPr lang="en-US" altLang="ko-KR" sz="1100"/>
            <a:t>60% </a:t>
          </a:r>
          <a:r>
            <a:rPr lang="ko-KR" altLang="en-US" sz="1100"/>
            <a:t>가량 줄어드는 것이 관찰된다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oneCellAnchor>
    <xdr:from>
      <xdr:col>15</xdr:col>
      <xdr:colOff>209550</xdr:colOff>
      <xdr:row>160</xdr:row>
      <xdr:rowOff>165100</xdr:rowOff>
    </xdr:from>
    <xdr:ext cx="2160656" cy="824072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2FF41F9-22EB-416A-A3D6-F760B4663027}"/>
            </a:ext>
          </a:extLst>
        </xdr:cNvPr>
        <xdr:cNvSpPr txBox="1"/>
      </xdr:nvSpPr>
      <xdr:spPr>
        <a:xfrm>
          <a:off x="10115550" y="34740850"/>
          <a:ext cx="2160656" cy="8240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매 </a:t>
          </a:r>
          <a:r>
            <a:rPr lang="en-US" altLang="ko-KR" sz="1100"/>
            <a:t>iteration</a:t>
          </a:r>
          <a:r>
            <a:rPr lang="ko-KR" altLang="en-US" sz="1100"/>
            <a:t>마다 상대오차가</a:t>
          </a:r>
          <a:endParaRPr lang="en-US" altLang="ko-KR" sz="1100"/>
        </a:p>
        <a:p>
          <a:r>
            <a:rPr lang="ko-KR" altLang="en-US" sz="1100"/>
            <a:t>황금분활탐색법에서 보다</a:t>
          </a:r>
          <a:endParaRPr lang="en-US" altLang="ko-KR" sz="1100"/>
        </a:p>
        <a:p>
          <a:r>
            <a:rPr lang="ko-KR" altLang="en-US" sz="1100"/>
            <a:t>더 빨리 줄어드는 것이 관찰된다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4D41D-F9A3-439B-A2D7-3B25B6BE75C1}">
  <sheetPr>
    <pageSetUpPr fitToPage="1"/>
  </sheetPr>
  <dimension ref="B2:R179"/>
  <sheetViews>
    <sheetView tabSelected="1" topLeftCell="A130" workbookViewId="0">
      <selection activeCell="P165" sqref="P165"/>
    </sheetView>
  </sheetViews>
  <sheetFormatPr defaultRowHeight="17"/>
  <cols>
    <col min="8" max="8" width="8.6640625" customWidth="1"/>
    <col min="10" max="10" width="8.6640625" customWidth="1"/>
    <col min="13" max="13" width="8.6640625" customWidth="1"/>
    <col min="15" max="15" width="8.6640625" customWidth="1"/>
    <col min="17" max="17" width="12.5" bestFit="1" customWidth="1"/>
  </cols>
  <sheetData>
    <row r="2" spans="2:12">
      <c r="B2" t="s">
        <v>27</v>
      </c>
      <c r="C2" t="s">
        <v>28</v>
      </c>
    </row>
    <row r="10" spans="2:12">
      <c r="C10" s="4" t="s">
        <v>29</v>
      </c>
      <c r="D10" s="3">
        <f>(80/15)*LN(1+15*55/(9.81*80))</f>
        <v>3.8316603648452263</v>
      </c>
      <c r="E10" s="3" t="s">
        <v>32</v>
      </c>
    </row>
    <row r="11" spans="2:12">
      <c r="B11" t="s">
        <v>30</v>
      </c>
      <c r="C11" s="4" t="s">
        <v>31</v>
      </c>
      <c r="D11" s="3">
        <f xml:space="preserve"> 100 + (80/15) *(55+80*9.81/15)*(1-EXP(-15*D10/80)) - 80*9.81/15 * D10</f>
        <v>192.86086304463092</v>
      </c>
      <c r="E11" s="3" t="s">
        <v>33</v>
      </c>
    </row>
    <row r="12" spans="2:12" ht="17.5" customHeight="1"/>
    <row r="13" spans="2:12" ht="17.5" customHeight="1">
      <c r="J13" s="4" t="s">
        <v>34</v>
      </c>
      <c r="K13" s="3">
        <f>-(15/80)*55*EXP(-15*D10/80) - 9.81*EXP(-15*D10/80)</f>
        <v>-9.8100000000000023</v>
      </c>
      <c r="L13" s="3" t="s">
        <v>35</v>
      </c>
    </row>
    <row r="14" spans="2:12" ht="17.5" customHeight="1"/>
    <row r="15" spans="2:12" ht="17.5" customHeight="1"/>
    <row r="17" spans="2:18">
      <c r="B17" t="s">
        <v>0</v>
      </c>
      <c r="C17" t="s">
        <v>20</v>
      </c>
    </row>
    <row r="18" spans="2:18">
      <c r="N18" t="s">
        <v>11</v>
      </c>
    </row>
    <row r="19" spans="2:18"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10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17</v>
      </c>
      <c r="N19" s="1" t="s">
        <v>12</v>
      </c>
      <c r="O19" s="1" t="s">
        <v>14</v>
      </c>
      <c r="P19" s="1" t="s">
        <v>13</v>
      </c>
      <c r="Q19" s="1" t="s">
        <v>16</v>
      </c>
      <c r="R19" s="1" t="s">
        <v>15</v>
      </c>
    </row>
    <row r="20" spans="2:18">
      <c r="B20">
        <v>1</v>
      </c>
      <c r="C20" s="2">
        <v>0</v>
      </c>
      <c r="D20" s="2">
        <f t="shared" ref="D20:D28" si="0">F20-G20</f>
        <v>1.5278640450004204</v>
      </c>
      <c r="E20" s="2">
        <f t="shared" ref="E20:E28" si="1">C20+G20</f>
        <v>2.4721359549995796</v>
      </c>
      <c r="F20">
        <v>4</v>
      </c>
      <c r="G20">
        <f>(R20-1)*(F20-C20)</f>
        <v>2.4721359549995796</v>
      </c>
      <c r="H20">
        <f t="shared" ref="H20:H28" si="2">(C20^2)/10 - 2*SIN(C20)</f>
        <v>0</v>
      </c>
      <c r="I20" s="2">
        <f t="shared" ref="I20:K20" si="3">(D20^2)/10 - 2*SIN(D20)</f>
        <v>-1.7647202482716493</v>
      </c>
      <c r="J20">
        <f t="shared" si="3"/>
        <v>-0.62997446998224593</v>
      </c>
      <c r="K20">
        <f t="shared" si="3"/>
        <v>3.1136049906158565</v>
      </c>
      <c r="L20" t="b">
        <f t="shared" ref="L20:L28" si="4">J20&lt;I20</f>
        <v>0</v>
      </c>
      <c r="N20">
        <v>1</v>
      </c>
      <c r="O20">
        <v>1</v>
      </c>
      <c r="R20">
        <f>(1+SQRT(5))/2</f>
        <v>1.6180339887498949</v>
      </c>
    </row>
    <row r="21" spans="2:18">
      <c r="B21">
        <v>2</v>
      </c>
      <c r="C21">
        <f>C20</f>
        <v>0</v>
      </c>
      <c r="D21" s="2">
        <f t="shared" si="0"/>
        <v>0.94427190999915878</v>
      </c>
      <c r="E21" s="2">
        <f t="shared" si="1"/>
        <v>1.5278640450004208</v>
      </c>
      <c r="F21" s="2">
        <f>E20</f>
        <v>2.4721359549995796</v>
      </c>
      <c r="G21">
        <f>(R20-1)*(F21-C21)</f>
        <v>1.5278640450004208</v>
      </c>
      <c r="H21">
        <f t="shared" si="2"/>
        <v>0</v>
      </c>
      <c r="I21">
        <f t="shared" ref="I21" si="5">(D21^2)/10 - 2*SIN(D21)</f>
        <v>-1.5309755469264761</v>
      </c>
      <c r="J21" s="2">
        <f t="shared" ref="J21" si="6">(E21^2)/10 - 2*SIN(E21)</f>
        <v>-1.7647202482716495</v>
      </c>
      <c r="K21">
        <f t="shared" ref="K21" si="7">(F21^2)/10 - 2*SIN(F21)</f>
        <v>-0.62997446998224593</v>
      </c>
      <c r="L21" t="b">
        <f t="shared" si="4"/>
        <v>1</v>
      </c>
      <c r="N21">
        <v>2</v>
      </c>
      <c r="O21">
        <v>1</v>
      </c>
      <c r="P21">
        <f>O21/O20</f>
        <v>1</v>
      </c>
      <c r="Q21">
        <f>ABS((R20-P21)/P21)*100</f>
        <v>61.80339887498949</v>
      </c>
    </row>
    <row r="22" spans="2:18">
      <c r="B22">
        <v>3</v>
      </c>
      <c r="C22" s="2">
        <f>D21</f>
        <v>0.94427190999915878</v>
      </c>
      <c r="D22" s="2">
        <f t="shared" si="0"/>
        <v>1.5278640450004206</v>
      </c>
      <c r="E22" s="2">
        <f t="shared" si="1"/>
        <v>1.8885438199983178</v>
      </c>
      <c r="F22">
        <f>F21</f>
        <v>2.4721359549995796</v>
      </c>
      <c r="G22">
        <f>(R20-1)*(F22-C22)</f>
        <v>0.944271909999159</v>
      </c>
      <c r="H22">
        <f t="shared" si="2"/>
        <v>-1.5309755469264761</v>
      </c>
      <c r="I22" s="2">
        <f t="shared" ref="I22" si="8">(D22^2)/10 - 2*SIN(D22)</f>
        <v>-1.7647202482716495</v>
      </c>
      <c r="J22">
        <f t="shared" ref="J22" si="9">(E22^2)/10 - 2*SIN(E22)</f>
        <v>-1.5432233693764972</v>
      </c>
      <c r="K22">
        <f t="shared" ref="K22" si="10">(F22^2)/10 - 2*SIN(F22)</f>
        <v>-0.62997446998224593</v>
      </c>
      <c r="L22" t="b">
        <f t="shared" si="4"/>
        <v>0</v>
      </c>
      <c r="N22">
        <v>3</v>
      </c>
      <c r="O22">
        <f>O20+O21</f>
        <v>2</v>
      </c>
      <c r="P22">
        <f t="shared" ref="P22:P28" si="11">O22/O21</f>
        <v>2</v>
      </c>
      <c r="Q22">
        <f>ABS((R20-P22)/P22)*100</f>
        <v>19.098300562505255</v>
      </c>
    </row>
    <row r="23" spans="2:18">
      <c r="B23">
        <v>4</v>
      </c>
      <c r="C23">
        <f>C22</f>
        <v>0.94427190999915878</v>
      </c>
      <c r="D23" s="2">
        <f t="shared" si="0"/>
        <v>1.3049516849970557</v>
      </c>
      <c r="E23" s="2">
        <f t="shared" si="1"/>
        <v>1.5278640450004208</v>
      </c>
      <c r="F23" s="2">
        <f>E22</f>
        <v>1.8885438199983178</v>
      </c>
      <c r="G23">
        <f>(R20-1)*(F23-C23)</f>
        <v>0.58359213500126206</v>
      </c>
      <c r="H23">
        <f t="shared" si="2"/>
        <v>-1.5309755469264761</v>
      </c>
      <c r="I23">
        <f t="shared" ref="I23" si="12">(D23^2)/10 - 2*SIN(D23)</f>
        <v>-1.7594519842513348</v>
      </c>
      <c r="J23" s="2">
        <f t="shared" ref="J23" si="13">(E23^2)/10 - 2*SIN(E23)</f>
        <v>-1.7647202482716495</v>
      </c>
      <c r="K23">
        <f t="shared" ref="K23" si="14">(F23^2)/10 - 2*SIN(F23)</f>
        <v>-1.5432233693764972</v>
      </c>
      <c r="L23" t="b">
        <f t="shared" si="4"/>
        <v>1</v>
      </c>
      <c r="N23">
        <v>4</v>
      </c>
      <c r="O23">
        <f t="shared" ref="O23:O28" si="15">O21+O22</f>
        <v>3</v>
      </c>
      <c r="P23">
        <f t="shared" si="11"/>
        <v>1.5</v>
      </c>
      <c r="Q23">
        <f>ABS((R20-P23)/P23)*100</f>
        <v>7.8689325833263268</v>
      </c>
    </row>
    <row r="24" spans="2:18">
      <c r="B24">
        <v>5</v>
      </c>
      <c r="C24" s="2">
        <f>D23</f>
        <v>1.3049516849970557</v>
      </c>
      <c r="D24" s="2">
        <f t="shared" si="0"/>
        <v>1.5278640450004206</v>
      </c>
      <c r="E24" s="2">
        <f t="shared" si="1"/>
        <v>1.6656314599949529</v>
      </c>
      <c r="F24">
        <f>F23</f>
        <v>1.8885438199983178</v>
      </c>
      <c r="G24">
        <f>(R20-1)*(F24-C24)</f>
        <v>0.36067977499789716</v>
      </c>
      <c r="H24">
        <f t="shared" si="2"/>
        <v>-1.7594519842513348</v>
      </c>
      <c r="I24" s="2">
        <f t="shared" ref="I24" si="16">(D24^2)/10 - 2*SIN(D24)</f>
        <v>-1.7647202482716495</v>
      </c>
      <c r="J24">
        <f t="shared" ref="J24" si="17">(E24^2)/10 - 2*SIN(E24)</f>
        <v>-1.7135802199950465</v>
      </c>
      <c r="K24">
        <f t="shared" ref="K24" si="18">(F24^2)/10 - 2*SIN(F24)</f>
        <v>-1.5432233693764972</v>
      </c>
      <c r="L24" t="b">
        <f t="shared" si="4"/>
        <v>0</v>
      </c>
      <c r="N24">
        <v>5</v>
      </c>
      <c r="O24">
        <f t="shared" si="15"/>
        <v>5</v>
      </c>
      <c r="P24">
        <f t="shared" si="11"/>
        <v>1.6666666666666667</v>
      </c>
      <c r="Q24">
        <f>ABS((R20-P24)/P24)*100</f>
        <v>2.9179606750063103</v>
      </c>
    </row>
    <row r="25" spans="2:18">
      <c r="B25">
        <v>6</v>
      </c>
      <c r="C25" s="2">
        <f>C24</f>
        <v>1.3049516849970557</v>
      </c>
      <c r="D25" s="2">
        <f t="shared" si="0"/>
        <v>1.4427190999915878</v>
      </c>
      <c r="E25" s="2">
        <f t="shared" si="1"/>
        <v>1.5278640450004208</v>
      </c>
      <c r="F25">
        <f>E24</f>
        <v>1.6656314599949529</v>
      </c>
      <c r="G25">
        <f>(R20-1)*(F25-C25)</f>
        <v>0.22291236000336501</v>
      </c>
      <c r="H25">
        <f t="shared" si="2"/>
        <v>-1.7594519842513348</v>
      </c>
      <c r="I25" s="2">
        <f t="shared" ref="I25" si="19">(D25^2)/10 - 2*SIN(D25)</f>
        <v>-1.7754747952244816</v>
      </c>
      <c r="J25">
        <f t="shared" ref="J25" si="20">(E25^2)/10 - 2*SIN(E25)</f>
        <v>-1.7647202482716495</v>
      </c>
      <c r="K25">
        <f t="shared" ref="K25" si="21">(F25^2)/10 - 2*SIN(F25)</f>
        <v>-1.7135802199950465</v>
      </c>
      <c r="L25" t="b">
        <f t="shared" si="4"/>
        <v>0</v>
      </c>
      <c r="N25">
        <v>6</v>
      </c>
      <c r="O25">
        <f t="shared" si="15"/>
        <v>8</v>
      </c>
      <c r="P25">
        <f t="shared" si="11"/>
        <v>1.6</v>
      </c>
      <c r="Q25">
        <f>ABS((R20-P25)/P25)*100</f>
        <v>1.1271242968684259</v>
      </c>
    </row>
    <row r="26" spans="2:18">
      <c r="B26">
        <v>7</v>
      </c>
      <c r="C26">
        <f>C25</f>
        <v>1.3049516849970557</v>
      </c>
      <c r="D26" s="2">
        <f t="shared" si="0"/>
        <v>1.3900966300058886</v>
      </c>
      <c r="E26" s="2">
        <f t="shared" si="1"/>
        <v>1.442719099991588</v>
      </c>
      <c r="F26" s="2">
        <f>E25</f>
        <v>1.5278640450004208</v>
      </c>
      <c r="G26">
        <f>(R20-1)*(F26-C26)</f>
        <v>0.13776741499453227</v>
      </c>
      <c r="H26">
        <f t="shared" si="2"/>
        <v>-1.7594519842513348</v>
      </c>
      <c r="I26">
        <f t="shared" ref="I26" si="22">(D26^2)/10 - 2*SIN(D26)</f>
        <v>-1.7741995070201424</v>
      </c>
      <c r="J26" s="2">
        <f t="shared" ref="J26" si="23">(E26^2)/10 - 2*SIN(E26)</f>
        <v>-1.7754747952244818</v>
      </c>
      <c r="K26">
        <f t="shared" ref="K26" si="24">(F26^2)/10 - 2*SIN(F26)</f>
        <v>-1.7647202482716495</v>
      </c>
      <c r="L26" t="b">
        <f t="shared" si="4"/>
        <v>1</v>
      </c>
      <c r="N26">
        <v>7</v>
      </c>
      <c r="O26">
        <f t="shared" si="15"/>
        <v>13</v>
      </c>
      <c r="P26">
        <f t="shared" si="11"/>
        <v>1.625</v>
      </c>
      <c r="Q26">
        <f>ABS((R20-P26)/P26)*100</f>
        <v>0.42867761539108296</v>
      </c>
    </row>
    <row r="27" spans="2:18">
      <c r="B27">
        <v>8</v>
      </c>
      <c r="C27" s="2">
        <f>D26</f>
        <v>1.3900966300058886</v>
      </c>
      <c r="D27" s="2">
        <f t="shared" si="0"/>
        <v>1.442719099991588</v>
      </c>
      <c r="E27" s="2">
        <f t="shared" si="1"/>
        <v>1.4752415750147214</v>
      </c>
      <c r="F27">
        <f>F26</f>
        <v>1.5278640450004208</v>
      </c>
      <c r="G27">
        <f>(R20-1)*(F27-C27)</f>
        <v>8.5144945008832851E-2</v>
      </c>
      <c r="H27">
        <f t="shared" si="2"/>
        <v>-1.7741995070201424</v>
      </c>
      <c r="I27" s="2">
        <f t="shared" ref="I27" si="25">(D27^2)/10 - 2*SIN(D27)</f>
        <v>-1.7754747952244818</v>
      </c>
      <c r="J27">
        <f t="shared" ref="J27" si="26">(E27^2)/10 - 2*SIN(E27)</f>
        <v>-1.7732424643225182</v>
      </c>
      <c r="K27">
        <f t="shared" ref="K27" si="27">(F27^2)/10 - 2*SIN(F27)</f>
        <v>-1.7647202482716495</v>
      </c>
      <c r="L27" t="b">
        <f t="shared" si="4"/>
        <v>0</v>
      </c>
      <c r="N27">
        <v>8</v>
      </c>
      <c r="O27">
        <f t="shared" si="15"/>
        <v>21</v>
      </c>
      <c r="P27">
        <f t="shared" si="11"/>
        <v>1.6153846153846154</v>
      </c>
      <c r="Q27">
        <f>ABS((R20-P27)/P27)*100</f>
        <v>0.16400882737444422</v>
      </c>
    </row>
    <row r="28" spans="2:18">
      <c r="B28">
        <v>9</v>
      </c>
      <c r="C28" s="2">
        <f>C27</f>
        <v>1.3900966300058886</v>
      </c>
      <c r="D28" s="3">
        <f t="shared" si="0"/>
        <v>1.422619105029022</v>
      </c>
      <c r="E28" s="2">
        <f t="shared" si="1"/>
        <v>1.442719099991588</v>
      </c>
      <c r="F28">
        <f>E27</f>
        <v>1.4752415750147214</v>
      </c>
      <c r="G28">
        <f>(R20-1)*(F28-C28)</f>
        <v>5.2622469985699423E-2</v>
      </c>
      <c r="H28">
        <f t="shared" si="2"/>
        <v>-1.7741995070201424</v>
      </c>
      <c r="I28" s="2">
        <f t="shared" ref="I28" si="28">(D28^2)/10 - 2*SIN(D28)</f>
        <v>-1.7756991437102354</v>
      </c>
      <c r="J28">
        <f t="shared" ref="J28" si="29">(E28^2)/10 - 2*SIN(E28)</f>
        <v>-1.7754747952244818</v>
      </c>
      <c r="K28">
        <f t="shared" ref="K28" si="30">(F28^2)/10 - 2*SIN(F28)</f>
        <v>-1.7732424643225182</v>
      </c>
      <c r="L28" t="b">
        <f t="shared" si="4"/>
        <v>0</v>
      </c>
      <c r="N28">
        <v>9</v>
      </c>
      <c r="O28">
        <f t="shared" si="15"/>
        <v>34</v>
      </c>
      <c r="P28">
        <f t="shared" si="11"/>
        <v>1.6190476190476191</v>
      </c>
      <c r="Q28">
        <f>ABS((R20-P28)/P28)*100</f>
        <v>6.2606577212374961E-2</v>
      </c>
    </row>
    <row r="32" spans="2:18">
      <c r="B32" t="s">
        <v>18</v>
      </c>
      <c r="C32" t="s">
        <v>19</v>
      </c>
    </row>
    <row r="33" spans="2:12">
      <c r="B33" t="s">
        <v>1</v>
      </c>
      <c r="C33" t="s">
        <v>4</v>
      </c>
      <c r="D33" t="s">
        <v>3</v>
      </c>
      <c r="E33" t="s">
        <v>21</v>
      </c>
      <c r="F33" t="s">
        <v>22</v>
      </c>
      <c r="G33" t="s">
        <v>8</v>
      </c>
      <c r="H33" t="s">
        <v>7</v>
      </c>
      <c r="I33" t="s">
        <v>23</v>
      </c>
      <c r="J33" t="s">
        <v>24</v>
      </c>
      <c r="K33" t="s">
        <v>26</v>
      </c>
      <c r="L33" t="s">
        <v>25</v>
      </c>
    </row>
    <row r="34" spans="2:12">
      <c r="B34">
        <v>1</v>
      </c>
      <c r="C34">
        <v>0</v>
      </c>
      <c r="D34">
        <v>1</v>
      </c>
      <c r="E34">
        <v>4</v>
      </c>
      <c r="F34">
        <f t="shared" ref="F34:F39" si="31">D34 - (0.5)*( (H34-I34)*(D34-C34)^2 - (H34-G34)*(D34-E34)^2) / ( (H34-I34)*(D34-C34) - (H34-G34)*(D34-E34) )</f>
        <v>1.5055348739896623</v>
      </c>
      <c r="G34">
        <f t="shared" ref="G34:G39" si="32">(C34^2)/10 - 2*SIN(C34)</f>
        <v>0</v>
      </c>
      <c r="H34">
        <f t="shared" ref="H34:J39" si="33">(D34^2)/10 - 2*SIN(D34)</f>
        <v>-1.5829419696157929</v>
      </c>
      <c r="I34">
        <f t="shared" si="33"/>
        <v>3.1136049906158565</v>
      </c>
      <c r="J34">
        <f t="shared" si="33"/>
        <v>-1.7690789285139574</v>
      </c>
      <c r="K34" t="b">
        <f t="shared" ref="K34:K39" si="34">F34&lt;D34</f>
        <v>0</v>
      </c>
      <c r="L34" t="b">
        <f>J34&lt;H34</f>
        <v>1</v>
      </c>
    </row>
    <row r="35" spans="2:12">
      <c r="B35">
        <v>2</v>
      </c>
      <c r="C35">
        <f>D34</f>
        <v>1</v>
      </c>
      <c r="D35">
        <f>F34</f>
        <v>1.5055348739896623</v>
      </c>
      <c r="E35">
        <f>E34</f>
        <v>4</v>
      </c>
      <c r="F35">
        <f t="shared" si="31"/>
        <v>1.4902527508500856</v>
      </c>
      <c r="G35">
        <f t="shared" si="32"/>
        <v>-1.5829419696157929</v>
      </c>
      <c r="H35">
        <f t="shared" si="33"/>
        <v>-1.7690789285139574</v>
      </c>
      <c r="I35">
        <f t="shared" si="33"/>
        <v>3.1136049906158565</v>
      </c>
      <c r="J35">
        <f t="shared" si="33"/>
        <v>-1.77143091252755</v>
      </c>
      <c r="K35" t="b">
        <f t="shared" si="34"/>
        <v>1</v>
      </c>
      <c r="L35" t="b">
        <f t="shared" ref="L35" si="35">J35&lt;H35</f>
        <v>1</v>
      </c>
    </row>
    <row r="36" spans="2:12">
      <c r="B36">
        <v>3</v>
      </c>
      <c r="C36">
        <f>C35</f>
        <v>1</v>
      </c>
      <c r="D36">
        <f>F35</f>
        <v>1.4902527508500856</v>
      </c>
      <c r="E36">
        <f>D35</f>
        <v>1.5055348739896623</v>
      </c>
      <c r="F36">
        <f t="shared" si="31"/>
        <v>1.4256359542842876</v>
      </c>
      <c r="G36">
        <f t="shared" si="32"/>
        <v>-1.5829419696157929</v>
      </c>
      <c r="H36">
        <f t="shared" ref="H36" si="36">(D36^2)/10 - 2*SIN(D36)</f>
        <v>-1.77143091252755</v>
      </c>
      <c r="I36">
        <f t="shared" ref="I36" si="37">(E36^2)/10 - 2*SIN(E36)</f>
        <v>-1.7690789285139574</v>
      </c>
      <c r="J36">
        <f t="shared" si="33"/>
        <v>-1.7757216536533067</v>
      </c>
      <c r="K36" t="b">
        <f t="shared" si="34"/>
        <v>1</v>
      </c>
      <c r="L36" t="b">
        <f t="shared" ref="L36" si="38">J36&lt;H36</f>
        <v>1</v>
      </c>
    </row>
    <row r="37" spans="2:12">
      <c r="B37">
        <v>4</v>
      </c>
      <c r="C37">
        <f>C36</f>
        <v>1</v>
      </c>
      <c r="D37">
        <f>F36</f>
        <v>1.4256359542842876</v>
      </c>
      <c r="E37">
        <f>D36</f>
        <v>1.4902527508500856</v>
      </c>
      <c r="F37">
        <f t="shared" si="31"/>
        <v>1.4266015225844553</v>
      </c>
      <c r="G37">
        <f t="shared" si="32"/>
        <v>-1.5829419696157929</v>
      </c>
      <c r="H37">
        <f t="shared" ref="H37" si="39">(D37^2)/10 - 2*SIN(D37)</f>
        <v>-1.7757216536533067</v>
      </c>
      <c r="I37">
        <f t="shared" ref="I37" si="40">(E37^2)/10 - 2*SIN(E37)</f>
        <v>-1.77143091252755</v>
      </c>
      <c r="J37">
        <f t="shared" si="33"/>
        <v>-1.7757246691511883</v>
      </c>
      <c r="K37" t="b">
        <f t="shared" si="34"/>
        <v>0</v>
      </c>
      <c r="L37" t="b">
        <f t="shared" ref="L37" si="41">J37&lt;H37</f>
        <v>1</v>
      </c>
    </row>
    <row r="38" spans="2:12">
      <c r="B38">
        <v>5</v>
      </c>
      <c r="C38">
        <f>D37</f>
        <v>1.4256359542842876</v>
      </c>
      <c r="D38">
        <f>F37</f>
        <v>1.4266015225844553</v>
      </c>
      <c r="E38">
        <f>E37</f>
        <v>1.4902527508500856</v>
      </c>
      <c r="F38">
        <f t="shared" si="31"/>
        <v>1.4275483108858007</v>
      </c>
      <c r="G38">
        <f t="shared" si="32"/>
        <v>-1.7757216536533067</v>
      </c>
      <c r="H38">
        <f t="shared" ref="H38:H39" si="42">(D38^2)/10 - 2*SIN(D38)</f>
        <v>-1.7757246691511883</v>
      </c>
      <c r="I38">
        <f t="shared" ref="I38:I39" si="43">(E38^2)/10 - 2*SIN(E38)</f>
        <v>-1.77143091252755</v>
      </c>
      <c r="J38">
        <f t="shared" si="33"/>
        <v>-1.7757256531343095</v>
      </c>
      <c r="K38" t="b">
        <f t="shared" si="34"/>
        <v>0</v>
      </c>
      <c r="L38" t="b">
        <f t="shared" ref="L38" si="44">J38&lt;H38</f>
        <v>1</v>
      </c>
    </row>
    <row r="39" spans="2:12">
      <c r="B39">
        <v>6</v>
      </c>
      <c r="C39">
        <f>D38</f>
        <v>1.4266015225844553</v>
      </c>
      <c r="D39">
        <f>F38</f>
        <v>1.4275483108858007</v>
      </c>
      <c r="E39">
        <f>E38</f>
        <v>1.4902527508500856</v>
      </c>
      <c r="F39">
        <f t="shared" si="31"/>
        <v>1.4275506160066227</v>
      </c>
      <c r="G39">
        <f t="shared" si="32"/>
        <v>-1.7757246691511883</v>
      </c>
      <c r="H39">
        <f t="shared" si="42"/>
        <v>-1.7757256531343095</v>
      </c>
      <c r="I39">
        <f t="shared" si="43"/>
        <v>-1.77143091252755</v>
      </c>
      <c r="J39">
        <f t="shared" si="33"/>
        <v>-1.7757256531459418</v>
      </c>
      <c r="K39" t="b">
        <f t="shared" si="34"/>
        <v>0</v>
      </c>
      <c r="L39" t="b">
        <f t="shared" ref="L39" si="45">J39&lt;H39</f>
        <v>1</v>
      </c>
    </row>
    <row r="40" spans="2:12">
      <c r="B40">
        <v>7</v>
      </c>
    </row>
    <row r="41" spans="2:12">
      <c r="B41">
        <v>8</v>
      </c>
    </row>
    <row r="43" spans="2:12">
      <c r="B43" t="s">
        <v>36</v>
      </c>
    </row>
    <row r="44" spans="2:12">
      <c r="B44" s="1" t="s">
        <v>12</v>
      </c>
      <c r="C44" t="s">
        <v>37</v>
      </c>
      <c r="D44" t="s">
        <v>39</v>
      </c>
      <c r="E44" t="s">
        <v>40</v>
      </c>
      <c r="F44" t="s">
        <v>38</v>
      </c>
      <c r="H44" t="s">
        <v>41</v>
      </c>
    </row>
    <row r="45" spans="2:12">
      <c r="B45">
        <v>1</v>
      </c>
      <c r="C45">
        <v>3</v>
      </c>
      <c r="D45">
        <f>(55+80*9.81/15)*EXP(-15*C45/80)-80*9.81/15</f>
        <v>8.8290927501226548</v>
      </c>
      <c r="E45">
        <f>-(15/80)*55*EXP(-15*C45/80) - 9.81*EXP(-15*C45/80)</f>
        <v>-11.465454890647997</v>
      </c>
      <c r="F45">
        <f>C45 - D45/E45</f>
        <v>3.7700603974574323</v>
      </c>
    </row>
    <row r="46" spans="2:12">
      <c r="B46">
        <v>2</v>
      </c>
      <c r="C46">
        <f>F45</f>
        <v>3.7700603974574323</v>
      </c>
      <c r="D46">
        <f t="shared" ref="D46:D47" si="46">(55+80*9.81/15)*EXP(-15*C46/80)-80*9.81/15</f>
        <v>0.60779896040946113</v>
      </c>
      <c r="E46">
        <f>-(15/80)*55*EXP(-15*C46/80) - 9.81*EXP(-15*C46/80)</f>
        <v>-9.9239623050767758</v>
      </c>
      <c r="F46">
        <f t="shared" ref="F46:F47" si="47">C46 - D46/E46</f>
        <v>3.831305990873132</v>
      </c>
      <c r="H46">
        <f>ABS((F46-F45)/F46)*100</f>
        <v>1.5985565643046478</v>
      </c>
    </row>
    <row r="47" spans="2:12">
      <c r="B47">
        <v>3</v>
      </c>
      <c r="C47">
        <f>F46</f>
        <v>3.831305990873132</v>
      </c>
      <c r="D47">
        <f t="shared" si="46"/>
        <v>3.4765241640073441E-3</v>
      </c>
      <c r="E47">
        <f>-(15/80)*55*EXP(-15*C47/80) - 9.81*EXP(-15*C47/80)</f>
        <v>-9.8106518482807523</v>
      </c>
      <c r="F47">
        <f t="shared" si="47"/>
        <v>3.8316603530722775</v>
      </c>
      <c r="H47">
        <f>ABS((F47-F46)/F47)*100</f>
        <v>9.2482675000511959E-3</v>
      </c>
    </row>
    <row r="49" spans="2:8">
      <c r="B49" t="s">
        <v>42</v>
      </c>
    </row>
    <row r="50" spans="2:8">
      <c r="B50" s="1" t="s">
        <v>43</v>
      </c>
      <c r="G50" t="s">
        <v>44</v>
      </c>
    </row>
    <row r="51" spans="2:8">
      <c r="B51" s="1" t="s">
        <v>45</v>
      </c>
      <c r="C51" t="s">
        <v>4</v>
      </c>
      <c r="D51" t="s">
        <v>8</v>
      </c>
      <c r="E51" t="s">
        <v>3</v>
      </c>
      <c r="F51" t="s">
        <v>7</v>
      </c>
      <c r="G51" t="s">
        <v>21</v>
      </c>
      <c r="H51" t="s">
        <v>23</v>
      </c>
    </row>
    <row r="52" spans="2:8">
      <c r="C52">
        <v>0</v>
      </c>
      <c r="D52">
        <f>-(C52^2)+8*C52-12</f>
        <v>-12</v>
      </c>
      <c r="E52">
        <v>2</v>
      </c>
      <c r="F52">
        <f>-(E52^2)+8*E52-12</f>
        <v>0</v>
      </c>
      <c r="G52">
        <v>6</v>
      </c>
      <c r="H52">
        <f>-(G52^2)+8*G52-12</f>
        <v>0</v>
      </c>
    </row>
    <row r="53" spans="2:8">
      <c r="C53" t="s">
        <v>22</v>
      </c>
    </row>
    <row r="54" spans="2:8">
      <c r="C54">
        <f>E52 - (0.5)*((F52-H52)*(E52-C52)^2 - (F52-D52)*(E52-G52)^2)/((F52-H52)*(E52-C52)-(F52-D52)*(E52-G52))</f>
        <v>4</v>
      </c>
    </row>
    <row r="57" spans="2:8">
      <c r="B57" t="s">
        <v>46</v>
      </c>
    </row>
    <row r="58" spans="2:8">
      <c r="B58" t="s">
        <v>12</v>
      </c>
      <c r="C58" t="s">
        <v>2</v>
      </c>
      <c r="D58" t="s">
        <v>47</v>
      </c>
      <c r="E58" t="s">
        <v>5</v>
      </c>
      <c r="F58" t="s">
        <v>48</v>
      </c>
      <c r="G58" t="s">
        <v>49</v>
      </c>
      <c r="H58" t="s">
        <v>50</v>
      </c>
    </row>
    <row r="59" spans="2:8">
      <c r="B59">
        <v>1</v>
      </c>
      <c r="C59">
        <v>-2</v>
      </c>
      <c r="D59">
        <f t="shared" ref="D59:D67" si="48">(C59+E59)/2</f>
        <v>-0.5</v>
      </c>
      <c r="E59">
        <v>1</v>
      </c>
      <c r="F59">
        <f t="shared" ref="F59:F67" si="49">16*C59^3+9*C59^2+10*C59+6</f>
        <v>-106</v>
      </c>
      <c r="G59">
        <f t="shared" ref="G59:H59" si="50">16*D59^3+9*D59^2+10*D59+6</f>
        <v>1.25</v>
      </c>
      <c r="H59">
        <f t="shared" si="50"/>
        <v>41</v>
      </c>
    </row>
    <row r="60" spans="2:8">
      <c r="B60">
        <v>2</v>
      </c>
      <c r="C60">
        <f>C59</f>
        <v>-2</v>
      </c>
      <c r="D60">
        <f t="shared" si="48"/>
        <v>-1.25</v>
      </c>
      <c r="E60">
        <f>D59</f>
        <v>-0.5</v>
      </c>
      <c r="F60">
        <f t="shared" si="49"/>
        <v>-106</v>
      </c>
      <c r="G60">
        <f t="shared" ref="G60" si="51">16*D60^3+9*D60^2+10*D60+6</f>
        <v>-23.6875</v>
      </c>
      <c r="H60">
        <f t="shared" ref="H60" si="52">16*E60^3+9*E60^2+10*E60+6</f>
        <v>1.25</v>
      </c>
    </row>
    <row r="61" spans="2:8">
      <c r="B61">
        <v>3</v>
      </c>
      <c r="C61">
        <f>D60</f>
        <v>-1.25</v>
      </c>
      <c r="D61">
        <f t="shared" si="48"/>
        <v>-0.875</v>
      </c>
      <c r="E61">
        <f>E60</f>
        <v>-0.5</v>
      </c>
      <c r="F61">
        <f t="shared" si="49"/>
        <v>-23.6875</v>
      </c>
      <c r="G61">
        <f t="shared" ref="G61" si="53">16*D61^3+9*D61^2+10*D61+6</f>
        <v>-6.578125</v>
      </c>
      <c r="H61">
        <f t="shared" ref="H61" si="54">16*E61^3+9*E61^2+10*E61+6</f>
        <v>1.25</v>
      </c>
    </row>
    <row r="62" spans="2:8">
      <c r="B62">
        <v>4</v>
      </c>
      <c r="C62">
        <f>D61</f>
        <v>-0.875</v>
      </c>
      <c r="D62">
        <f t="shared" si="48"/>
        <v>-0.6875</v>
      </c>
      <c r="E62">
        <f>E61</f>
        <v>-0.5</v>
      </c>
      <c r="F62">
        <f t="shared" si="49"/>
        <v>-6.578125</v>
      </c>
      <c r="G62">
        <f t="shared" ref="G62" si="55">16*D62^3+9*D62^2+10*D62+6</f>
        <v>-1.8203125</v>
      </c>
      <c r="H62">
        <f t="shared" ref="H62" si="56">16*E62^3+9*E62^2+10*E62+6</f>
        <v>1.25</v>
      </c>
    </row>
    <row r="63" spans="2:8">
      <c r="B63">
        <v>5</v>
      </c>
      <c r="C63">
        <f>D62</f>
        <v>-0.6875</v>
      </c>
      <c r="D63">
        <f t="shared" si="48"/>
        <v>-0.59375</v>
      </c>
      <c r="E63">
        <f>E62</f>
        <v>-0.5</v>
      </c>
      <c r="F63">
        <f t="shared" si="49"/>
        <v>-1.8203125</v>
      </c>
      <c r="G63">
        <f t="shared" ref="G63" si="57">16*D63^3+9*D63^2+10*D63+6</f>
        <v>-0.11376953125</v>
      </c>
      <c r="H63">
        <f t="shared" ref="H63" si="58">16*E63^3+9*E63^2+10*E63+6</f>
        <v>1.25</v>
      </c>
    </row>
    <row r="64" spans="2:8">
      <c r="B64">
        <v>6</v>
      </c>
      <c r="C64">
        <f>D63</f>
        <v>-0.59375</v>
      </c>
      <c r="D64">
        <f t="shared" si="48"/>
        <v>-0.546875</v>
      </c>
      <c r="E64">
        <f>E63</f>
        <v>-0.5</v>
      </c>
      <c r="F64">
        <f t="shared" si="49"/>
        <v>-0.11376953125</v>
      </c>
      <c r="G64">
        <f t="shared" ref="G64:G66" si="59">16*D64^3+9*D64^2+10*D64+6</f>
        <v>0.60601806640625</v>
      </c>
      <c r="H64">
        <f t="shared" ref="H64:H66" si="60">16*E64^3+9*E64^2+10*E64+6</f>
        <v>1.25</v>
      </c>
    </row>
    <row r="65" spans="2:13">
      <c r="B65">
        <v>7</v>
      </c>
      <c r="C65">
        <f>C64</f>
        <v>-0.59375</v>
      </c>
      <c r="D65">
        <f t="shared" si="48"/>
        <v>-0.5703125</v>
      </c>
      <c r="E65">
        <f>D64</f>
        <v>-0.546875</v>
      </c>
      <c r="F65">
        <f t="shared" si="49"/>
        <v>-0.11376953125</v>
      </c>
      <c r="G65">
        <f t="shared" si="59"/>
        <v>0.25621795654296875</v>
      </c>
      <c r="H65">
        <f t="shared" si="60"/>
        <v>0.60601806640625</v>
      </c>
    </row>
    <row r="66" spans="2:13">
      <c r="B66">
        <v>8</v>
      </c>
      <c r="C66">
        <f>C65</f>
        <v>-0.59375</v>
      </c>
      <c r="D66">
        <f t="shared" si="48"/>
        <v>-0.58203125</v>
      </c>
      <c r="E66">
        <f>D65</f>
        <v>-0.5703125</v>
      </c>
      <c r="F66">
        <f t="shared" si="49"/>
        <v>-0.11376953125</v>
      </c>
      <c r="G66">
        <f t="shared" si="59"/>
        <v>7.3824882507324219E-2</v>
      </c>
      <c r="H66">
        <f t="shared" si="60"/>
        <v>0.25621795654296875</v>
      </c>
      <c r="J66" t="s">
        <v>52</v>
      </c>
      <c r="L66" t="s">
        <v>51</v>
      </c>
    </row>
    <row r="67" spans="2:13">
      <c r="B67">
        <v>9</v>
      </c>
      <c r="C67">
        <f>C66</f>
        <v>-0.59375</v>
      </c>
      <c r="D67" s="3">
        <f t="shared" si="48"/>
        <v>-0.587890625</v>
      </c>
      <c r="E67">
        <f>D66</f>
        <v>-0.58203125</v>
      </c>
      <c r="F67">
        <f t="shared" si="49"/>
        <v>-0.11376953125</v>
      </c>
      <c r="G67">
        <f t="shared" ref="G67" si="61">16*D67^3+9*D67^2+10*D67+6</f>
        <v>-1.9312500953674316E-2</v>
      </c>
      <c r="H67">
        <f t="shared" ref="H67" si="62">16*E67^3+9*E67^2+10*E67+6</f>
        <v>7.3824882507324219E-2</v>
      </c>
      <c r="J67">
        <f>48*D67^2+18*D67+10</f>
        <v>16.00750732421875</v>
      </c>
      <c r="L67">
        <f>3+6*D67+5*D67^2+3*D67^3+4*D67^4</f>
        <v>1.0689810300827958</v>
      </c>
    </row>
    <row r="70" spans="2:13">
      <c r="B70" t="s">
        <v>53</v>
      </c>
    </row>
    <row r="71" spans="2:13">
      <c r="B71" t="s">
        <v>43</v>
      </c>
    </row>
    <row r="72" spans="2:13">
      <c r="B72" t="s">
        <v>45</v>
      </c>
    </row>
    <row r="73" spans="2:13">
      <c r="B73" t="s">
        <v>54</v>
      </c>
      <c r="C73" t="s">
        <v>55</v>
      </c>
    </row>
    <row r="74" spans="2:13">
      <c r="B74" s="1" t="s">
        <v>12</v>
      </c>
      <c r="C74" s="1" t="s">
        <v>37</v>
      </c>
      <c r="D74" s="1" t="s">
        <v>40</v>
      </c>
      <c r="E74" s="1" t="s">
        <v>56</v>
      </c>
      <c r="F74" s="1" t="s">
        <v>38</v>
      </c>
      <c r="G74" s="1" t="s">
        <v>57</v>
      </c>
      <c r="H74" s="1" t="s">
        <v>41</v>
      </c>
    </row>
    <row r="75" spans="2:13">
      <c r="B75">
        <v>1</v>
      </c>
      <c r="C75">
        <v>1</v>
      </c>
      <c r="D75">
        <f>-9*(C75^5)-8*(C75^3)+12</f>
        <v>-5</v>
      </c>
      <c r="E75">
        <f>-45*(C75^4)-24*(C75^2)</f>
        <v>-69</v>
      </c>
      <c r="F75">
        <f>C75-D75/E75</f>
        <v>0.92753623188405798</v>
      </c>
      <c r="G75">
        <f>-9*(F75^5)-8*(F75^3)+12</f>
        <v>-0.56254684444947145</v>
      </c>
    </row>
    <row r="76" spans="2:13">
      <c r="B76">
        <v>2</v>
      </c>
      <c r="C76">
        <f>F75</f>
        <v>0.92753623188405798</v>
      </c>
      <c r="D76">
        <f>-9*(C76^5)-8*(C76^3)+12</f>
        <v>-0.56254684444947145</v>
      </c>
      <c r="E76">
        <f>-45*(C76^4)-24*(C76^2)</f>
        <v>-53.954803700037601</v>
      </c>
      <c r="F76">
        <f>C76-D76/E76</f>
        <v>0.91710997127569849</v>
      </c>
      <c r="G76">
        <f>-9*(F76^5)-8*(F76^3)+12</f>
        <v>-1.0130722748193932E-2</v>
      </c>
      <c r="H76">
        <f>ABS((F76-F75)/F76)*100</f>
        <v>1.1368604567516132</v>
      </c>
    </row>
    <row r="77" spans="2:13">
      <c r="B77">
        <v>3</v>
      </c>
      <c r="C77">
        <f>F76</f>
        <v>0.91710997127569849</v>
      </c>
      <c r="D77">
        <f>-9*(C77^5)-8*(C77^3)+12</f>
        <v>-1.0130722748193932E-2</v>
      </c>
      <c r="E77">
        <f>-45*(C77^4)-24*(C77^2)</f>
        <v>-52.020687194700386</v>
      </c>
      <c r="F77" s="3">
        <f>C77-D77/E77</f>
        <v>0.91691522715956875</v>
      </c>
      <c r="G77">
        <f>-9*(F77^5)-8*(F77^3)+12</f>
        <v>-3.4670478985532327E-6</v>
      </c>
      <c r="H77">
        <f>ABS((F77-F76)/F77)*100</f>
        <v>2.1239053552750142E-2</v>
      </c>
      <c r="J77" s="5" t="s">
        <v>58</v>
      </c>
      <c r="K77" s="3">
        <f>F77</f>
        <v>0.91691522715956875</v>
      </c>
    </row>
    <row r="78" spans="2:13">
      <c r="B78">
        <v>4</v>
      </c>
      <c r="C78">
        <f>F77</f>
        <v>0.91691522715956875</v>
      </c>
      <c r="D78">
        <f>-9*(C78^5)-8*(C78^3)+12</f>
        <v>-3.4670478985532327E-6</v>
      </c>
      <c r="E78">
        <f>-45*(C78^4)-24*(C78^2)</f>
        <v>-51.985084179421946</v>
      </c>
      <c r="F78" s="3">
        <f>C78-D78/E78</f>
        <v>0.91691516046644028</v>
      </c>
      <c r="G78">
        <f>-9*(F78^5)-8*(F78^3)+12</f>
        <v>-4.0500935938325711E-13</v>
      </c>
      <c r="H78">
        <f>ABS((F78-F77)/F78)*100</f>
        <v>7.2736422451968301E-6</v>
      </c>
      <c r="M78" t="s">
        <v>66</v>
      </c>
    </row>
    <row r="81" spans="2:13">
      <c r="B81" t="s">
        <v>59</v>
      </c>
      <c r="C81" t="s">
        <v>61</v>
      </c>
    </row>
    <row r="82" spans="2:13">
      <c r="B82" s="1" t="s">
        <v>12</v>
      </c>
      <c r="C82" s="1" t="s">
        <v>2</v>
      </c>
      <c r="D82" s="1" t="s">
        <v>3</v>
      </c>
      <c r="E82" s="1" t="s">
        <v>4</v>
      </c>
      <c r="F82" s="1" t="s">
        <v>5</v>
      </c>
      <c r="G82" s="10" t="s">
        <v>10</v>
      </c>
      <c r="H82" s="1" t="s">
        <v>6</v>
      </c>
      <c r="I82" s="1" t="s">
        <v>7</v>
      </c>
      <c r="J82" s="1" t="s">
        <v>8</v>
      </c>
      <c r="K82" s="1" t="s">
        <v>9</v>
      </c>
      <c r="M82" t="s">
        <v>62</v>
      </c>
    </row>
    <row r="83" spans="2:13">
      <c r="B83">
        <v>1</v>
      </c>
      <c r="C83" s="6">
        <v>0</v>
      </c>
      <c r="D83" s="6">
        <f t="shared" ref="D83:D91" si="63">F83-G83</f>
        <v>0.76393202250021019</v>
      </c>
      <c r="E83" s="6">
        <f t="shared" ref="E83:E91" si="64">C83+G83</f>
        <v>1.2360679774997898</v>
      </c>
      <c r="F83">
        <v>2</v>
      </c>
      <c r="G83" s="7">
        <f t="shared" ref="G83:G91" si="65">(M83-1)*(F83-C83)</f>
        <v>1.2360679774997898</v>
      </c>
      <c r="H83" s="6">
        <f t="shared" ref="H83:H91" si="66">-1.5*(C83^6)-2*(C83^4)+12*C83</f>
        <v>0</v>
      </c>
      <c r="I83" s="6">
        <f t="shared" ref="I83:K83" si="67">-1.5*(D83^6)-2*(D83^4)+12*D83</f>
        <v>8.1878851884782424</v>
      </c>
      <c r="J83" s="6">
        <f t="shared" si="67"/>
        <v>4.8141820099066237</v>
      </c>
      <c r="K83">
        <f t="shared" si="67"/>
        <v>-104</v>
      </c>
      <c r="M83">
        <f>(1+SQRT(5))/2</f>
        <v>1.6180339887498949</v>
      </c>
    </row>
    <row r="84" spans="2:13">
      <c r="B84">
        <v>2</v>
      </c>
      <c r="C84">
        <f>C83</f>
        <v>0</v>
      </c>
      <c r="D84" s="6">
        <f t="shared" si="63"/>
        <v>0.47213595499957939</v>
      </c>
      <c r="E84" s="11">
        <f t="shared" si="64"/>
        <v>0.76393202250021042</v>
      </c>
      <c r="F84" s="6">
        <f>E83</f>
        <v>1.2360679774997898</v>
      </c>
      <c r="G84" s="7">
        <f t="shared" si="65"/>
        <v>0.76393202250021042</v>
      </c>
      <c r="H84">
        <f t="shared" si="66"/>
        <v>0</v>
      </c>
      <c r="I84" s="6">
        <f t="shared" ref="I84" si="68">-1.5*(D84^6)-2*(D84^4)+12*D84</f>
        <v>5.5496368734260386</v>
      </c>
      <c r="J84" s="11">
        <f t="shared" ref="J84" si="69">-1.5*(E84^6)-2*(E84^4)+12*E84</f>
        <v>8.1878851884782442</v>
      </c>
      <c r="K84" s="6">
        <f t="shared" ref="K84" si="70">-1.5*(F84^6)-2*(F84^4)+12*F84</f>
        <v>4.8141820099066237</v>
      </c>
      <c r="M84" s="9">
        <f t="shared" ref="M84:M93" si="71">(1+SQRT(5))/2</f>
        <v>1.6180339887498949</v>
      </c>
    </row>
    <row r="85" spans="2:13">
      <c r="B85">
        <v>3</v>
      </c>
      <c r="C85">
        <f>D84</f>
        <v>0.47213595499957939</v>
      </c>
      <c r="D85" s="6">
        <f t="shared" si="63"/>
        <v>0.76393202250021031</v>
      </c>
      <c r="E85" s="11">
        <f t="shared" si="64"/>
        <v>0.94427190999915889</v>
      </c>
      <c r="F85" s="6">
        <f>F84</f>
        <v>1.2360679774997898</v>
      </c>
      <c r="G85" s="7">
        <f t="shared" si="65"/>
        <v>0.4721359549995795</v>
      </c>
      <c r="H85">
        <f t="shared" si="66"/>
        <v>5.5496368734260386</v>
      </c>
      <c r="I85" s="6">
        <f t="shared" ref="I85" si="72">-1.5*(D85^6)-2*(D85^4)+12*D85</f>
        <v>8.1878851884782442</v>
      </c>
      <c r="J85" s="11">
        <f t="shared" ref="J85" si="73">-1.5*(E85^6)-2*(E85^4)+12*E85</f>
        <v>8.6778417228372753</v>
      </c>
      <c r="K85" s="6">
        <f t="shared" ref="K85" si="74">-1.5*(F85^6)-2*(F85^4)+12*F85</f>
        <v>4.8141820099066237</v>
      </c>
      <c r="M85" s="9">
        <f t="shared" si="71"/>
        <v>1.6180339887498949</v>
      </c>
    </row>
    <row r="86" spans="2:13">
      <c r="B86">
        <v>4</v>
      </c>
      <c r="C86" s="6">
        <f>D85</f>
        <v>0.76393202250021031</v>
      </c>
      <c r="D86" s="11">
        <f t="shared" si="63"/>
        <v>0.94427190999915878</v>
      </c>
      <c r="E86" s="6">
        <f t="shared" si="64"/>
        <v>1.0557280900008412</v>
      </c>
      <c r="F86">
        <f>F85</f>
        <v>1.2360679774997898</v>
      </c>
      <c r="G86" s="7">
        <f t="shared" si="65"/>
        <v>0.29179606750063103</v>
      </c>
      <c r="H86" s="6">
        <f t="shared" si="66"/>
        <v>8.1878851884782442</v>
      </c>
      <c r="I86" s="11">
        <f t="shared" ref="I86" si="75">-1.5*(D86^6)-2*(D86^4)+12*D86</f>
        <v>8.6778417228372753</v>
      </c>
      <c r="J86" s="6">
        <f t="shared" ref="J86" si="76">-1.5*(E86^6)-2*(E86^4)+12*E86</f>
        <v>8.1073978073497361</v>
      </c>
      <c r="K86">
        <f t="shared" ref="K86" si="77">-1.5*(F86^6)-2*(F86^4)+12*F86</f>
        <v>4.8141820099066237</v>
      </c>
      <c r="M86" s="9">
        <f t="shared" si="71"/>
        <v>1.6180339887498949</v>
      </c>
    </row>
    <row r="87" spans="2:13">
      <c r="B87">
        <v>5</v>
      </c>
      <c r="C87">
        <f>C86</f>
        <v>0.76393202250021031</v>
      </c>
      <c r="D87" s="6">
        <f t="shared" si="63"/>
        <v>0.87538820250189275</v>
      </c>
      <c r="E87" s="11">
        <f t="shared" si="64"/>
        <v>0.94427190999915878</v>
      </c>
      <c r="F87" s="6">
        <f>E86</f>
        <v>1.0557280900008412</v>
      </c>
      <c r="G87" s="7">
        <f t="shared" si="65"/>
        <v>0.1803398874989485</v>
      </c>
      <c r="H87">
        <f t="shared" si="66"/>
        <v>8.1878851884782442</v>
      </c>
      <c r="I87" s="6">
        <f t="shared" ref="I87" si="78">-1.5*(D87^6)-2*(D87^4)+12*D87</f>
        <v>8.6552262615318298</v>
      </c>
      <c r="J87" s="11">
        <f t="shared" ref="J87" si="79">-1.5*(E87^6)-2*(E87^4)+12*E87</f>
        <v>8.6778417228372753</v>
      </c>
      <c r="K87" s="6">
        <f t="shared" ref="K87" si="80">-1.5*(F87^6)-2*(F87^4)+12*F87</f>
        <v>8.1073978073497361</v>
      </c>
      <c r="M87" s="9">
        <f t="shared" si="71"/>
        <v>1.6180339887498949</v>
      </c>
    </row>
    <row r="88" spans="2:13">
      <c r="B88">
        <v>6</v>
      </c>
      <c r="C88" s="6">
        <f>D87</f>
        <v>0.87538820250189275</v>
      </c>
      <c r="D88" s="11">
        <f t="shared" si="63"/>
        <v>0.94427190999915878</v>
      </c>
      <c r="E88" s="6">
        <f t="shared" si="64"/>
        <v>0.9868443825035752</v>
      </c>
      <c r="F88">
        <f>F87</f>
        <v>1.0557280900008412</v>
      </c>
      <c r="G88" s="7">
        <f t="shared" si="65"/>
        <v>0.11145618000168243</v>
      </c>
      <c r="H88" s="6">
        <f t="shared" si="66"/>
        <v>8.6552262615318298</v>
      </c>
      <c r="I88" s="11">
        <f t="shared" ref="I88" si="81">-1.5*(D88^6)-2*(D88^4)+12*D88</f>
        <v>8.6778417228372753</v>
      </c>
      <c r="J88" s="6">
        <f t="shared" ref="J88" si="82">-1.5*(E88^6)-2*(E88^4)+12*E88</f>
        <v>8.5598929529496495</v>
      </c>
      <c r="K88">
        <f t="shared" ref="K88" si="83">-1.5*(F88^6)-2*(F88^4)+12*F88</f>
        <v>8.1073978073497361</v>
      </c>
      <c r="M88" s="9">
        <f t="shared" si="71"/>
        <v>1.6180339887498949</v>
      </c>
    </row>
    <row r="89" spans="2:13">
      <c r="B89">
        <v>7</v>
      </c>
      <c r="C89" s="6">
        <f>C88</f>
        <v>0.87538820250189275</v>
      </c>
      <c r="D89" s="11">
        <f t="shared" si="63"/>
        <v>0.91796067500630918</v>
      </c>
      <c r="E89" s="6">
        <f t="shared" si="64"/>
        <v>0.94427190999915878</v>
      </c>
      <c r="F89">
        <f>E88</f>
        <v>0.9868443825035752</v>
      </c>
      <c r="G89" s="7">
        <f t="shared" si="65"/>
        <v>6.8883707497266078E-2</v>
      </c>
      <c r="H89" s="6">
        <f t="shared" si="66"/>
        <v>8.6552262615318298</v>
      </c>
      <c r="I89" s="11">
        <f t="shared" ref="I89" si="84">-1.5*(D89^6)-2*(D89^4)+12*D89</f>
        <v>8.6979013779006387</v>
      </c>
      <c r="J89" s="6">
        <f t="shared" ref="J89" si="85">-1.5*(E89^6)-2*(E89^4)+12*E89</f>
        <v>8.6778417228372753</v>
      </c>
      <c r="K89">
        <f t="shared" ref="K89" si="86">-1.5*(F89^6)-2*(F89^4)+12*F89</f>
        <v>8.5598929529496495</v>
      </c>
      <c r="M89" s="9">
        <f t="shared" si="71"/>
        <v>1.6180339887498949</v>
      </c>
    </row>
    <row r="90" spans="2:13">
      <c r="B90">
        <v>8</v>
      </c>
      <c r="C90">
        <f>C89</f>
        <v>0.87538820250189275</v>
      </c>
      <c r="D90" s="6">
        <f t="shared" si="63"/>
        <v>0.90169943749474246</v>
      </c>
      <c r="E90" s="11">
        <f t="shared" si="64"/>
        <v>0.91796067500630907</v>
      </c>
      <c r="F90" s="6">
        <f>E89</f>
        <v>0.94427190999915878</v>
      </c>
      <c r="G90" s="7">
        <f t="shared" si="65"/>
        <v>4.2572472504416363E-2</v>
      </c>
      <c r="H90">
        <f t="shared" si="66"/>
        <v>8.6552262615318298</v>
      </c>
      <c r="I90" s="6">
        <f t="shared" ref="I90" si="87">-1.5*(D90^6)-2*(D90^4)+12*D90</f>
        <v>8.6920182731156341</v>
      </c>
      <c r="J90" s="11">
        <f t="shared" ref="J90" si="88">-1.5*(E90^6)-2*(E90^4)+12*E90</f>
        <v>8.6979013779006387</v>
      </c>
      <c r="K90" s="6">
        <f t="shared" ref="K90" si="89">-1.5*(F90^6)-2*(F90^4)+12*F90</f>
        <v>8.6778417228372753</v>
      </c>
      <c r="M90" s="9">
        <f t="shared" si="71"/>
        <v>1.6180339887498949</v>
      </c>
    </row>
    <row r="91" spans="2:13">
      <c r="B91">
        <v>9</v>
      </c>
      <c r="C91">
        <f>D90</f>
        <v>0.90169943749474246</v>
      </c>
      <c r="D91" s="11">
        <f t="shared" si="63"/>
        <v>0.91796067500630918</v>
      </c>
      <c r="E91">
        <f t="shared" si="64"/>
        <v>0.92801067248759206</v>
      </c>
      <c r="F91">
        <f>F90</f>
        <v>0.94427190999915878</v>
      </c>
      <c r="G91" s="7">
        <f t="shared" si="65"/>
        <v>2.6311234992849642E-2</v>
      </c>
      <c r="H91">
        <f t="shared" si="66"/>
        <v>8.6920182731156341</v>
      </c>
      <c r="I91" s="11">
        <f t="shared" ref="I91" si="90">-1.5*(D91^6)-2*(D91^4)+12*D91</f>
        <v>8.6979013779006387</v>
      </c>
      <c r="J91" s="8">
        <f t="shared" ref="J91" si="91">-1.5*(E91^6)-2*(E91^4)+12*E91</f>
        <v>8.694687945695021</v>
      </c>
      <c r="K91" s="8">
        <f t="shared" ref="K91" si="92">-1.5*(F91^6)-2*(F91^4)+12*F91</f>
        <v>8.6778417228372753</v>
      </c>
      <c r="M91" s="9">
        <f t="shared" si="71"/>
        <v>1.6180339887498949</v>
      </c>
    </row>
    <row r="92" spans="2:13">
      <c r="M92" s="9">
        <f t="shared" si="71"/>
        <v>1.6180339887498949</v>
      </c>
    </row>
    <row r="93" spans="2:13">
      <c r="M93" s="9">
        <f t="shared" si="71"/>
        <v>1.6180339887498949</v>
      </c>
    </row>
    <row r="94" spans="2:13">
      <c r="B94" t="s">
        <v>63</v>
      </c>
      <c r="C94" t="s">
        <v>65</v>
      </c>
    </row>
    <row r="95" spans="2:13">
      <c r="B95" s="1" t="s">
        <v>12</v>
      </c>
      <c r="C95" s="1" t="s">
        <v>4</v>
      </c>
      <c r="D95" s="1" t="s">
        <v>3</v>
      </c>
      <c r="E95" s="1" t="s">
        <v>21</v>
      </c>
      <c r="F95" s="1" t="s">
        <v>22</v>
      </c>
      <c r="G95" s="1" t="s">
        <v>8</v>
      </c>
      <c r="H95" s="1" t="s">
        <v>7</v>
      </c>
      <c r="I95" s="1" t="s">
        <v>23</v>
      </c>
      <c r="J95" s="1" t="s">
        <v>24</v>
      </c>
      <c r="L95" s="1" t="s">
        <v>41</v>
      </c>
    </row>
    <row r="96" spans="2:13">
      <c r="B96">
        <v>1</v>
      </c>
      <c r="C96">
        <v>0</v>
      </c>
      <c r="D96">
        <v>1</v>
      </c>
      <c r="E96">
        <v>2</v>
      </c>
      <c r="F96">
        <f t="shared" ref="F96:F105" si="93">D96 - (0.5)* ( (H96-I96)*(D96-C96)^2 - (H96-G96)*(D96-E96)^2 )/( (H96-I96)*(D96-C96) - (H96-G96)*(D96-E96) )</f>
        <v>0.57024793388429751</v>
      </c>
      <c r="G96">
        <f t="shared" ref="G96:G105" si="94">-1.5*(C96^6)-2*(C96^4)+12*C96</f>
        <v>0</v>
      </c>
      <c r="H96">
        <f t="shared" ref="H96:H105" si="95">-1.5*(D96^6)-2*(D96^4)+12*D96</f>
        <v>8.5</v>
      </c>
      <c r="I96">
        <f t="shared" ref="I96:I105" si="96">-1.5*(E96^6)-2*(E96^4)+12*E96</f>
        <v>-104</v>
      </c>
      <c r="J96">
        <f t="shared" ref="J96:J105" si="97">-1.5*(F96^6)-2*(F96^4)+12*F96</f>
        <v>6.5799085430969813</v>
      </c>
    </row>
    <row r="97" spans="2:17">
      <c r="B97">
        <v>2</v>
      </c>
      <c r="C97">
        <f>F96</f>
        <v>0.57024793388429751</v>
      </c>
      <c r="D97">
        <f>D96</f>
        <v>1</v>
      </c>
      <c r="E97">
        <f>E96</f>
        <v>2</v>
      </c>
      <c r="F97">
        <f t="shared" si="93"/>
        <v>0.81243058823784686</v>
      </c>
      <c r="G97">
        <f t="shared" si="94"/>
        <v>6.5799085430969813</v>
      </c>
      <c r="H97">
        <f t="shared" si="95"/>
        <v>8.5</v>
      </c>
      <c r="I97">
        <f t="shared" si="96"/>
        <v>-104</v>
      </c>
      <c r="J97">
        <f t="shared" si="97"/>
        <v>8.446523121533728</v>
      </c>
      <c r="L97">
        <f>ABS((F97-F96)/F97) * 100</f>
        <v>29.809642554060023</v>
      </c>
    </row>
    <row r="98" spans="2:17">
      <c r="B98">
        <v>3</v>
      </c>
      <c r="C98">
        <f>F97</f>
        <v>0.81243058823784686</v>
      </c>
      <c r="D98">
        <f>D97</f>
        <v>1</v>
      </c>
      <c r="E98">
        <f>E97</f>
        <v>2</v>
      </c>
      <c r="F98">
        <f t="shared" si="93"/>
        <v>0.90771629619707017</v>
      </c>
      <c r="G98">
        <f t="shared" si="94"/>
        <v>8.446523121533728</v>
      </c>
      <c r="H98">
        <f t="shared" si="95"/>
        <v>8.5</v>
      </c>
      <c r="I98">
        <f t="shared" si="96"/>
        <v>-104</v>
      </c>
      <c r="J98">
        <f t="shared" si="97"/>
        <v>8.6957539222882012</v>
      </c>
      <c r="L98">
        <f t="shared" ref="L98:L105" si="98">ABS((F98-F97)/F98) * 100</f>
        <v>10.497300572704079</v>
      </c>
    </row>
    <row r="99" spans="2:17">
      <c r="B99">
        <v>4</v>
      </c>
      <c r="C99">
        <f>C98</f>
        <v>0.81243058823784686</v>
      </c>
      <c r="D99">
        <f t="shared" ref="D99:D105" si="99">F98</f>
        <v>0.90771629619707017</v>
      </c>
      <c r="E99">
        <v>1</v>
      </c>
      <c r="F99">
        <f t="shared" si="93"/>
        <v>0.91186008477643543</v>
      </c>
      <c r="G99">
        <f t="shared" si="94"/>
        <v>8.446523121533728</v>
      </c>
      <c r="H99">
        <f t="shared" si="95"/>
        <v>8.6957539222882012</v>
      </c>
      <c r="I99">
        <f t="shared" si="96"/>
        <v>8.5</v>
      </c>
      <c r="J99">
        <f t="shared" si="97"/>
        <v>8.6972695386919039</v>
      </c>
      <c r="L99">
        <f t="shared" si="98"/>
        <v>0.45443249995762341</v>
      </c>
    </row>
    <row r="100" spans="2:17">
      <c r="B100">
        <v>5</v>
      </c>
      <c r="C100">
        <f t="shared" ref="C100:C105" si="100">D99</f>
        <v>0.90771629619707017</v>
      </c>
      <c r="D100">
        <f t="shared" si="99"/>
        <v>0.91186008477643543</v>
      </c>
      <c r="E100">
        <v>1</v>
      </c>
      <c r="F100">
        <f t="shared" si="93"/>
        <v>0.91626950250182682</v>
      </c>
      <c r="G100">
        <f t="shared" si="94"/>
        <v>8.6957539222882012</v>
      </c>
      <c r="H100">
        <f t="shared" si="95"/>
        <v>8.6972695386919039</v>
      </c>
      <c r="I100">
        <f t="shared" si="96"/>
        <v>8.5</v>
      </c>
      <c r="J100">
        <f t="shared" si="97"/>
        <v>8.6979189977745719</v>
      </c>
      <c r="L100">
        <f t="shared" si="98"/>
        <v>0.48123589329904531</v>
      </c>
    </row>
    <row r="101" spans="2:17">
      <c r="B101">
        <v>6</v>
      </c>
      <c r="C101">
        <f t="shared" si="100"/>
        <v>0.91186008477643543</v>
      </c>
      <c r="D101">
        <f t="shared" si="99"/>
        <v>0.91626950250182682</v>
      </c>
      <c r="E101">
        <v>1</v>
      </c>
      <c r="F101">
        <f t="shared" si="93"/>
        <v>0.91664977595026542</v>
      </c>
      <c r="G101">
        <f t="shared" si="94"/>
        <v>8.6972695386919039</v>
      </c>
      <c r="H101">
        <f t="shared" si="95"/>
        <v>8.6979189977745719</v>
      </c>
      <c r="I101">
        <f t="shared" si="96"/>
        <v>8.5</v>
      </c>
      <c r="J101">
        <f t="shared" si="97"/>
        <v>8.6979279951394677</v>
      </c>
      <c r="L101">
        <f t="shared" si="98"/>
        <v>4.1485140608296903E-2</v>
      </c>
    </row>
    <row r="102" spans="2:17">
      <c r="B102">
        <v>7</v>
      </c>
      <c r="C102">
        <f t="shared" si="100"/>
        <v>0.91626950250182682</v>
      </c>
      <c r="D102">
        <f t="shared" si="99"/>
        <v>0.91664977595026542</v>
      </c>
      <c r="E102">
        <v>1</v>
      </c>
      <c r="F102">
        <f t="shared" si="93"/>
        <v>0.91687265515885563</v>
      </c>
      <c r="G102">
        <f t="shared" si="94"/>
        <v>8.6979189977745719</v>
      </c>
      <c r="H102">
        <f t="shared" si="95"/>
        <v>8.6979279951394677</v>
      </c>
      <c r="I102">
        <f t="shared" si="96"/>
        <v>8.5</v>
      </c>
      <c r="J102">
        <f t="shared" si="97"/>
        <v>8.6979297782386062</v>
      </c>
      <c r="L102">
        <f t="shared" si="98"/>
        <v>2.4308632974946141E-2</v>
      </c>
    </row>
    <row r="103" spans="2:17">
      <c r="B103">
        <v>8</v>
      </c>
      <c r="C103">
        <f t="shared" si="100"/>
        <v>0.91664977595026542</v>
      </c>
      <c r="D103">
        <f t="shared" si="99"/>
        <v>0.91687265515885563</v>
      </c>
      <c r="E103">
        <v>1</v>
      </c>
      <c r="F103">
        <f t="shared" si="93"/>
        <v>0.91690077482759202</v>
      </c>
      <c r="G103">
        <f t="shared" si="94"/>
        <v>8.6979279951394677</v>
      </c>
      <c r="H103">
        <f t="shared" si="95"/>
        <v>8.6979297782386062</v>
      </c>
      <c r="I103">
        <f t="shared" si="96"/>
        <v>8.5</v>
      </c>
      <c r="J103">
        <f t="shared" si="97"/>
        <v>8.6979298198180359</v>
      </c>
      <c r="L103">
        <f t="shared" si="98"/>
        <v>3.0668169891862234E-3</v>
      </c>
    </row>
    <row r="104" spans="2:17">
      <c r="B104">
        <v>9</v>
      </c>
      <c r="C104">
        <f t="shared" si="100"/>
        <v>0.91687265515885563</v>
      </c>
      <c r="D104">
        <f t="shared" si="99"/>
        <v>0.91690077482759202</v>
      </c>
      <c r="E104">
        <v>1</v>
      </c>
      <c r="F104">
        <f t="shared" si="93"/>
        <v>0.91691250185298723</v>
      </c>
      <c r="G104">
        <f t="shared" si="94"/>
        <v>8.6979297782386062</v>
      </c>
      <c r="H104">
        <f t="shared" si="95"/>
        <v>8.6979298198180359</v>
      </c>
      <c r="I104">
        <f t="shared" si="96"/>
        <v>8.5</v>
      </c>
      <c r="J104">
        <f t="shared" si="97"/>
        <v>8.6979298250132935</v>
      </c>
      <c r="L104">
        <f t="shared" si="98"/>
        <v>1.2789688625145521E-3</v>
      </c>
    </row>
    <row r="105" spans="2:17">
      <c r="B105">
        <v>10</v>
      </c>
      <c r="C105">
        <f t="shared" si="100"/>
        <v>0.91690077482759202</v>
      </c>
      <c r="D105">
        <f t="shared" si="99"/>
        <v>0.91691250185298723</v>
      </c>
      <c r="E105">
        <v>1</v>
      </c>
      <c r="F105">
        <f t="shared" si="93"/>
        <v>0.91691436389867265</v>
      </c>
      <c r="G105">
        <f t="shared" si="94"/>
        <v>8.6979298198180359</v>
      </c>
      <c r="H105">
        <f t="shared" si="95"/>
        <v>8.6979298250132935</v>
      </c>
      <c r="I105">
        <f t="shared" si="96"/>
        <v>8.5</v>
      </c>
      <c r="J105">
        <f t="shared" si="97"/>
        <v>8.6979298251805197</v>
      </c>
      <c r="L105">
        <f t="shared" si="98"/>
        <v>2.0307738200345246E-4</v>
      </c>
    </row>
    <row r="108" spans="2:17">
      <c r="B108" t="s">
        <v>67</v>
      </c>
    </row>
    <row r="109" spans="2:17">
      <c r="B109" t="s">
        <v>43</v>
      </c>
      <c r="C109" t="s">
        <v>60</v>
      </c>
      <c r="O109" t="s">
        <v>62</v>
      </c>
    </row>
    <row r="110" spans="2:17">
      <c r="B110" s="1" t="s">
        <v>12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10</v>
      </c>
      <c r="H110" s="1" t="s">
        <v>6</v>
      </c>
      <c r="I110" s="1" t="s">
        <v>7</v>
      </c>
      <c r="J110" s="1" t="s">
        <v>8</v>
      </c>
      <c r="K110" s="1" t="s">
        <v>9</v>
      </c>
      <c r="L110" s="1"/>
      <c r="M110" s="1" t="s">
        <v>41</v>
      </c>
      <c r="O110">
        <f>(1+SQRT(5))/2</f>
        <v>1.6180339887498949</v>
      </c>
      <c r="Q110" t="s">
        <v>68</v>
      </c>
    </row>
    <row r="111" spans="2:17">
      <c r="B111">
        <v>1</v>
      </c>
      <c r="C111">
        <v>-2</v>
      </c>
      <c r="D111">
        <f>F111-G111</f>
        <v>0.29179606750063058</v>
      </c>
      <c r="E111" s="3">
        <f>C111+G111</f>
        <v>1.7082039324993694</v>
      </c>
      <c r="F111">
        <v>4</v>
      </c>
      <c r="G111">
        <f t="shared" ref="G111:G121" si="101">(O110-1)*(F111-C111)</f>
        <v>3.7082039324993694</v>
      </c>
      <c r="H111">
        <f t="shared" ref="H111:H121" si="102">4*C111-1.8*(C111^2)+1.2*(C111^3)-0.3*(C111^4)</f>
        <v>-29.599999999999998</v>
      </c>
      <c r="I111">
        <f t="shared" ref="I111:K111" si="103">4*D111-1.8*(D111^2)+1.2*(D111^3)-0.3*(D111^4)</f>
        <v>1.0415624226338183</v>
      </c>
      <c r="J111">
        <f t="shared" si="103"/>
        <v>5.0075044446302872</v>
      </c>
      <c r="K111">
        <f t="shared" si="103"/>
        <v>-12.799999999999997</v>
      </c>
      <c r="M111">
        <f xml:space="preserve"> (2-O110)*ABS( (F111-C111)/E111)*100</f>
        <v>134.16407864998735</v>
      </c>
      <c r="O111" s="9">
        <f t="shared" ref="O111:O121" si="104">(1+SQRT(5))/2</f>
        <v>1.6180339887498949</v>
      </c>
      <c r="Q111" t="b">
        <f>I111&lt;J111</f>
        <v>1</v>
      </c>
    </row>
    <row r="112" spans="2:17">
      <c r="B112">
        <v>2</v>
      </c>
      <c r="C112">
        <f>D111</f>
        <v>0.29179606750063058</v>
      </c>
      <c r="D112">
        <f>E111</f>
        <v>1.7082039324993694</v>
      </c>
      <c r="E112" s="3">
        <f>C112+G112</f>
        <v>2.5835921350012621</v>
      </c>
      <c r="F112">
        <f>F111</f>
        <v>4</v>
      </c>
      <c r="G112">
        <f t="shared" si="101"/>
        <v>2.2917960675006315</v>
      </c>
      <c r="H112">
        <f t="shared" si="102"/>
        <v>1.0415624226338183</v>
      </c>
      <c r="I112">
        <f t="shared" ref="I112" si="105">4*D112-1.8*(D112^2)+1.2*(D112^3)-0.3*(D112^4)</f>
        <v>5.0075044446302872</v>
      </c>
      <c r="J112">
        <f t="shared" ref="J112" si="106">4*E112-1.8*(E112^2)+1.2*(E112^3)-0.3*(E112^4)</f>
        <v>5.6473938188048525</v>
      </c>
      <c r="K112">
        <f t="shared" ref="K112" si="107">4*F112-1.8*(F112^2)+1.2*(F112^3)-0.3*(F112^4)</f>
        <v>-12.799999999999997</v>
      </c>
      <c r="M112">
        <f xml:space="preserve"> (2-O110)*ABS( (F112-C112)/E112)*100</f>
        <v>54.823199289467041</v>
      </c>
      <c r="O112" s="9">
        <f t="shared" si="104"/>
        <v>1.6180339887498949</v>
      </c>
      <c r="Q112" t="b">
        <f t="shared" ref="Q112:Q121" si="108">I112&lt;J112</f>
        <v>1</v>
      </c>
    </row>
    <row r="113" spans="2:17">
      <c r="B113">
        <v>3</v>
      </c>
      <c r="C113">
        <f>D112</f>
        <v>1.7082039324993694</v>
      </c>
      <c r="D113" s="3">
        <f>E112</f>
        <v>2.5835921350012621</v>
      </c>
      <c r="E113">
        <f>C113+G113</f>
        <v>3.1246117974981074</v>
      </c>
      <c r="F113">
        <f>F112</f>
        <v>4</v>
      </c>
      <c r="G113">
        <f t="shared" si="101"/>
        <v>1.4164078649987382</v>
      </c>
      <c r="H113">
        <f t="shared" si="102"/>
        <v>5.0075044446302872</v>
      </c>
      <c r="I113">
        <f t="shared" ref="I113" si="109">4*D113-1.8*(D113^2)+1.2*(D113^3)-0.3*(D113^4)</f>
        <v>5.6473938188048525</v>
      </c>
      <c r="J113">
        <f t="shared" ref="J113" si="110">4*E113-1.8*(E113^2)+1.2*(E113^3)-0.3*(E113^4)</f>
        <v>2.9361211571909784</v>
      </c>
      <c r="K113">
        <f t="shared" ref="K113" si="111">4*F113-1.8*(F113^2)+1.2*(F113^3)-0.3*(F113^4)</f>
        <v>-12.799999999999997</v>
      </c>
      <c r="L113" s="1"/>
      <c r="M113">
        <f xml:space="preserve"> (2-O111)*ABS( (F113-C113)/D113)*100</f>
        <v>33.882600532899701</v>
      </c>
      <c r="O113" s="9">
        <f t="shared" si="104"/>
        <v>1.6180339887498949</v>
      </c>
      <c r="Q113" t="b">
        <f t="shared" si="108"/>
        <v>0</v>
      </c>
    </row>
    <row r="114" spans="2:17">
      <c r="B114">
        <v>4</v>
      </c>
      <c r="C114">
        <f>C113</f>
        <v>1.7082039324993694</v>
      </c>
      <c r="D114" s="3">
        <f>F114-G114</f>
        <v>2.2492235949962147</v>
      </c>
      <c r="E114">
        <f>D113</f>
        <v>2.5835921350012621</v>
      </c>
      <c r="F114">
        <f>E113</f>
        <v>3.1246117974981074</v>
      </c>
      <c r="G114">
        <f t="shared" si="101"/>
        <v>0.87538820250189264</v>
      </c>
      <c r="H114">
        <f t="shared" si="102"/>
        <v>5.0075044446302872</v>
      </c>
      <c r="I114">
        <f t="shared" ref="I114" si="112">4*D114-1.8*(D114^2)+1.2*(D114^3)-0.3*(D114^4)</f>
        <v>5.8672221955306432</v>
      </c>
      <c r="J114">
        <f t="shared" ref="J114" si="113">4*E114-1.8*(E114^2)+1.2*(E114^3)-0.3*(E114^4)</f>
        <v>5.6473938188048525</v>
      </c>
      <c r="K114">
        <f t="shared" ref="K114" si="114">4*F114-1.8*(F114^2)+1.2*(F114^3)-0.3*(F114^4)</f>
        <v>2.9361211571909784</v>
      </c>
      <c r="M114">
        <f xml:space="preserve"> (2-O112)*ABS( (F114-C114)/D114)*100</f>
        <v>24.05361848863922</v>
      </c>
      <c r="O114" s="9">
        <f t="shared" si="104"/>
        <v>1.6180339887498949</v>
      </c>
      <c r="Q114" t="b">
        <f t="shared" si="108"/>
        <v>0</v>
      </c>
    </row>
    <row r="115" spans="2:17">
      <c r="B115">
        <v>5</v>
      </c>
      <c r="C115">
        <f>C114</f>
        <v>1.7082039324993694</v>
      </c>
      <c r="D115">
        <f>F115-G115</f>
        <v>2.0425724725044168</v>
      </c>
      <c r="E115" s="3">
        <f>D114</f>
        <v>2.2492235949962147</v>
      </c>
      <c r="F115">
        <f>E114</f>
        <v>2.5835921350012621</v>
      </c>
      <c r="G115">
        <f t="shared" si="101"/>
        <v>0.54101966249684541</v>
      </c>
      <c r="H115">
        <f t="shared" si="102"/>
        <v>5.0075044446302872</v>
      </c>
      <c r="I115">
        <f t="shared" ref="I115" si="115">4*D115-1.8*(D115^2)+1.2*(D115^3)-0.3*(D115^4)</f>
        <v>5.6647600319984113</v>
      </c>
      <c r="J115">
        <f t="shared" ref="J115" si="116">4*E115-1.8*(E115^2)+1.2*(E115^3)-0.3*(E115^4)</f>
        <v>5.8672221955306432</v>
      </c>
      <c r="K115">
        <f t="shared" ref="K115" si="117">4*F115-1.8*(F115^2)+1.2*(F115^3)-0.3*(F115^4)</f>
        <v>5.6473938188048525</v>
      </c>
      <c r="M115">
        <f xml:space="preserve"> (2-O113)*ABS( (F115-C115)/E115)*100</f>
        <v>14.865953778401916</v>
      </c>
      <c r="O115" s="9">
        <f t="shared" si="104"/>
        <v>1.6180339887498949</v>
      </c>
      <c r="Q115" t="b">
        <f t="shared" si="108"/>
        <v>1</v>
      </c>
    </row>
    <row r="116" spans="2:17">
      <c r="B116">
        <v>6</v>
      </c>
      <c r="C116">
        <f>D115</f>
        <v>2.0425724725044168</v>
      </c>
      <c r="D116">
        <f>E115</f>
        <v>2.2492235949962147</v>
      </c>
      <c r="E116" s="3">
        <f>C116+G116</f>
        <v>2.3769410125094641</v>
      </c>
      <c r="F116">
        <f>F115</f>
        <v>2.5835921350012621</v>
      </c>
      <c r="G116">
        <f t="shared" si="101"/>
        <v>0.33436854000504723</v>
      </c>
      <c r="H116">
        <f t="shared" si="102"/>
        <v>5.6647600319984113</v>
      </c>
      <c r="I116">
        <f t="shared" ref="I116" si="118">4*D116-1.8*(D116^2)+1.2*(D116^3)-0.3*(D116^4)</f>
        <v>5.8672221955306432</v>
      </c>
      <c r="J116">
        <f t="shared" ref="J116" si="119">4*E116-1.8*(E116^2)+1.2*(E116^3)-0.3*(E116^4)</f>
        <v>5.877028085214631</v>
      </c>
      <c r="K116">
        <f t="shared" ref="K116" si="120">4*F116-1.8*(F116^2)+1.2*(F116^3)-0.3*(F116^4)</f>
        <v>5.6473938188048525</v>
      </c>
      <c r="M116">
        <f xml:space="preserve"> (2-O114)*ABS( (F116-C116)/E116)*100</f>
        <v>8.6939945671443244</v>
      </c>
      <c r="O116" s="9">
        <f t="shared" si="104"/>
        <v>1.6180339887498949</v>
      </c>
      <c r="Q116" t="b">
        <f t="shared" si="108"/>
        <v>1</v>
      </c>
    </row>
    <row r="117" spans="2:17">
      <c r="B117">
        <v>7</v>
      </c>
      <c r="C117">
        <f>D116</f>
        <v>2.2492235949962147</v>
      </c>
      <c r="D117" s="3">
        <f>E116</f>
        <v>2.3769410125094641</v>
      </c>
      <c r="E117">
        <f>C117+G117</f>
        <v>2.4558747174880131</v>
      </c>
      <c r="F117">
        <f>F116</f>
        <v>2.5835921350012621</v>
      </c>
      <c r="G117">
        <f t="shared" si="101"/>
        <v>0.20665112249179821</v>
      </c>
      <c r="H117">
        <f t="shared" si="102"/>
        <v>5.8672221955306432</v>
      </c>
      <c r="I117">
        <f t="shared" ref="I117" si="121">4*D117-1.8*(D117^2)+1.2*(D117^3)-0.3*(D117^4)</f>
        <v>5.877028085214631</v>
      </c>
      <c r="J117">
        <f t="shared" ref="J117" si="122">4*E117-1.8*(E117^2)+1.2*(E117^3)-0.3*(E117^4)</f>
        <v>5.8286745962813473</v>
      </c>
      <c r="K117">
        <f t="shared" ref="K117" si="123">4*F117-1.8*(F117^2)+1.2*(F117^3)-0.3*(F117^4)</f>
        <v>5.6473938188048525</v>
      </c>
      <c r="M117">
        <f xml:space="preserve"> (2-O115)*ABS( (F117-C117)/D117)*100</f>
        <v>5.373184140502123</v>
      </c>
      <c r="O117" s="9">
        <f t="shared" si="104"/>
        <v>1.6180339887498949</v>
      </c>
      <c r="Q117" t="b">
        <f t="shared" si="108"/>
        <v>0</v>
      </c>
    </row>
    <row r="118" spans="2:17">
      <c r="B118">
        <v>8</v>
      </c>
      <c r="C118">
        <f>C117</f>
        <v>2.2492235949962147</v>
      </c>
      <c r="D118" s="3">
        <f>F118-G118</f>
        <v>2.3281572999747637</v>
      </c>
      <c r="E118">
        <f>D117</f>
        <v>2.3769410125094641</v>
      </c>
      <c r="F118">
        <f>E117</f>
        <v>2.4558747174880131</v>
      </c>
      <c r="G118">
        <f t="shared" si="101"/>
        <v>0.12771741751324928</v>
      </c>
      <c r="H118">
        <f t="shared" si="102"/>
        <v>5.8672221955306432</v>
      </c>
      <c r="I118">
        <f t="shared" ref="I118" si="124">4*D118-1.8*(D118^2)+1.2*(D118^3)-0.3*(D118^4)</f>
        <v>5.8853297205450819</v>
      </c>
      <c r="J118">
        <f t="shared" ref="J118" si="125">4*E118-1.8*(E118^2)+1.2*(E118^3)-0.3*(E118^4)</f>
        <v>5.877028085214631</v>
      </c>
      <c r="K118">
        <f t="shared" ref="K118" si="126">4*F118-1.8*(F118^2)+1.2*(F118^3)-0.3*(F118^4)</f>
        <v>5.8286745962813473</v>
      </c>
      <c r="M118">
        <f xml:space="preserve"> (2-O116)*ABS( (F118-C118)/D118)*100</f>
        <v>3.3903939815151123</v>
      </c>
      <c r="O118" s="9">
        <f t="shared" si="104"/>
        <v>1.6180339887498949</v>
      </c>
      <c r="Q118" t="b">
        <f t="shared" si="108"/>
        <v>0</v>
      </c>
    </row>
    <row r="119" spans="2:17">
      <c r="B119">
        <v>9</v>
      </c>
      <c r="C119">
        <f>C118</f>
        <v>2.2492235949962147</v>
      </c>
      <c r="D119">
        <f>F119-G119</f>
        <v>2.2980073075309151</v>
      </c>
      <c r="E119" s="3">
        <f>D118</f>
        <v>2.3281572999747637</v>
      </c>
      <c r="F119">
        <f>E118</f>
        <v>2.3769410125094641</v>
      </c>
      <c r="G119">
        <f t="shared" si="101"/>
        <v>7.8933704978549207E-2</v>
      </c>
      <c r="H119">
        <f t="shared" si="102"/>
        <v>5.8672221955306432</v>
      </c>
      <c r="I119">
        <f t="shared" ref="I119" si="127">4*D119-1.8*(D119^2)+1.2*(D119^3)-0.3*(D119^4)</f>
        <v>5.882831928606624</v>
      </c>
      <c r="J119">
        <f t="shared" ref="J119" si="128">4*E119-1.8*(E119^2)+1.2*(E119^3)-0.3*(E119^4)</f>
        <v>5.8853297205450819</v>
      </c>
      <c r="K119">
        <f t="shared" ref="K119" si="129">4*F119-1.8*(F119^2)+1.2*(F119^3)-0.3*(F119^4)</f>
        <v>5.877028085214631</v>
      </c>
      <c r="M119">
        <f xml:space="preserve"> (2-O117)*ABS( (F119-C119)/E119)*100</f>
        <v>2.0953787158294235</v>
      </c>
      <c r="O119" s="9">
        <f t="shared" si="104"/>
        <v>1.6180339887498949</v>
      </c>
      <c r="Q119" t="b">
        <f t="shared" si="108"/>
        <v>1</v>
      </c>
    </row>
    <row r="120" spans="2:17">
      <c r="B120">
        <v>10</v>
      </c>
      <c r="C120">
        <f>D119</f>
        <v>2.2980073075309151</v>
      </c>
      <c r="D120" s="3">
        <f>E119</f>
        <v>2.3281572999747637</v>
      </c>
      <c r="E120">
        <f>C120+G120</f>
        <v>2.346791020065615</v>
      </c>
      <c r="F120">
        <f>F119</f>
        <v>2.3769410125094641</v>
      </c>
      <c r="G120">
        <f t="shared" si="101"/>
        <v>4.8783712534700083E-2</v>
      </c>
      <c r="H120">
        <f t="shared" si="102"/>
        <v>5.882831928606624</v>
      </c>
      <c r="I120">
        <f t="shared" ref="I120" si="130">4*D120-1.8*(D120^2)+1.2*(D120^3)-0.3*(D120^4)</f>
        <v>5.8853297205450819</v>
      </c>
      <c r="J120">
        <f t="shared" ref="J120" si="131">4*E120-1.8*(E120^2)+1.2*(E120^3)-0.3*(E120^4)</f>
        <v>5.8840036063714436</v>
      </c>
      <c r="K120">
        <f t="shared" ref="K120" si="132">4*F120-1.8*(F120^2)+1.2*(F120^3)-0.3*(F120^4)</f>
        <v>5.877028085214631</v>
      </c>
      <c r="M120">
        <f xml:space="preserve"> (2-O118)*ABS( (F120-C120)/D120)*100</f>
        <v>1.2950152656856881</v>
      </c>
      <c r="O120" s="9">
        <f t="shared" si="104"/>
        <v>1.6180339887498949</v>
      </c>
      <c r="Q120" t="b">
        <f t="shared" si="108"/>
        <v>0</v>
      </c>
    </row>
    <row r="121" spans="2:17">
      <c r="B121">
        <v>11</v>
      </c>
      <c r="C121">
        <f>C120</f>
        <v>2.2980073075309151</v>
      </c>
      <c r="D121">
        <f>F121-G121</f>
        <v>2.3166410276217664</v>
      </c>
      <c r="E121" s="3">
        <f>D120</f>
        <v>2.3281572999747637</v>
      </c>
      <c r="F121">
        <f>E120</f>
        <v>2.346791020065615</v>
      </c>
      <c r="G121">
        <f t="shared" si="101"/>
        <v>3.0149992443848844E-2</v>
      </c>
      <c r="H121">
        <f t="shared" si="102"/>
        <v>5.882831928606624</v>
      </c>
      <c r="I121">
        <f t="shared" ref="I121" si="133">4*D121-1.8*(D121^2)+1.2*(D121^3)-0.3*(D121^4)</f>
        <v>5.8850428579696334</v>
      </c>
      <c r="J121">
        <f t="shared" ref="J121" si="134">4*E121-1.8*(E121^2)+1.2*(E121^3)-0.3*(E121^4)</f>
        <v>5.8853297205450819</v>
      </c>
      <c r="K121">
        <f t="shared" ref="K121" si="135">4*F121-1.8*(F121^2)+1.2*(F121^3)-0.3*(F121^4)</f>
        <v>5.8840036063714436</v>
      </c>
      <c r="M121">
        <f xml:space="preserve"> (2-O119)*ABS( (F121-C121)/E121)*100</f>
        <v>0.80036345014372812</v>
      </c>
      <c r="O121" s="9">
        <f t="shared" si="104"/>
        <v>1.6180339887498949</v>
      </c>
      <c r="Q121" t="b">
        <f t="shared" si="108"/>
        <v>1</v>
      </c>
    </row>
    <row r="124" spans="2:17" ht="17.5" thickBot="1">
      <c r="B124" t="s">
        <v>45</v>
      </c>
    </row>
    <row r="125" spans="2:17">
      <c r="B125" s="1" t="s">
        <v>12</v>
      </c>
      <c r="C125" s="1" t="s">
        <v>4</v>
      </c>
      <c r="D125" s="1" t="s">
        <v>3</v>
      </c>
      <c r="E125" s="1" t="s">
        <v>21</v>
      </c>
      <c r="F125" s="1" t="s">
        <v>22</v>
      </c>
      <c r="G125" s="1"/>
      <c r="H125" s="1" t="s">
        <v>8</v>
      </c>
      <c r="I125" s="1" t="s">
        <v>7</v>
      </c>
      <c r="J125" s="1" t="s">
        <v>23</v>
      </c>
      <c r="K125" s="12" t="s">
        <v>24</v>
      </c>
      <c r="M125" s="1" t="s">
        <v>41</v>
      </c>
    </row>
    <row r="126" spans="2:17">
      <c r="B126">
        <v>1</v>
      </c>
      <c r="C126">
        <v>1.75</v>
      </c>
      <c r="D126">
        <v>2</v>
      </c>
      <c r="E126">
        <v>2.5</v>
      </c>
      <c r="F126">
        <f>D126 - (0.5)* ( (I126-J126)*(D126-C126)^2 - (I126-H126)*(D126-E126)^2 )/( (I126-J126)*(D126-C126) - (I126-H126)*(D126-E126) )</f>
        <v>2.3340579710144937</v>
      </c>
      <c r="H126">
        <f>4*C126-1.8*(C126^2)+1.2*(C126^3)-0.3*(C126^4)</f>
        <v>5.1050781249999995</v>
      </c>
      <c r="I126">
        <f t="shared" ref="I126:K126" si="136">4*D126-1.8*(D126^2)+1.2*(D126^3)-0.3*(D126^4)</f>
        <v>5.5999999999999988</v>
      </c>
      <c r="J126">
        <f t="shared" si="136"/>
        <v>5.78125</v>
      </c>
      <c r="K126" s="13">
        <f t="shared" si="136"/>
        <v>5.8851512981378669</v>
      </c>
    </row>
    <row r="127" spans="2:17">
      <c r="B127">
        <v>2</v>
      </c>
      <c r="C127">
        <f>D126</f>
        <v>2</v>
      </c>
      <c r="D127">
        <f>F126</f>
        <v>2.3340579710144937</v>
      </c>
      <c r="E127">
        <f>E126</f>
        <v>2.5</v>
      </c>
      <c r="F127">
        <f>D127 - (0.5)* ( (I127-J127)*(D127-C127)^2 - (I127-H127)*(D127-E127)^2 )/( (I127-J127)*(D127-C127) - (I127-H127)*(D127-E127) )</f>
        <v>2.3112443497719206</v>
      </c>
      <c r="H127">
        <f>4*C127-1.8*(C127^2)+1.2*(C127^3)-0.3*(C127^4)</f>
        <v>5.5999999999999988</v>
      </c>
      <c r="I127">
        <f t="shared" ref="I127" si="137">4*D127-1.8*(D127^2)+1.2*(D127^3)-0.3*(D127^4)</f>
        <v>5.8851512981378669</v>
      </c>
      <c r="J127">
        <f t="shared" ref="J127" si="138">4*E127-1.8*(E127^2)+1.2*(E127^3)-0.3*(E127^4)</f>
        <v>5.78125</v>
      </c>
      <c r="K127" s="13">
        <f>4*F127-1.8*(F127^2)+1.2*(F127^3)-0.3*(F127^4)</f>
        <v>5.8846227365078025</v>
      </c>
      <c r="M127">
        <f>ABS((F127-F126)/F127)*100</f>
        <v>0.98707093626099884</v>
      </c>
    </row>
    <row r="128" spans="2:17">
      <c r="B128">
        <v>3</v>
      </c>
      <c r="C128">
        <f>C127</f>
        <v>2</v>
      </c>
      <c r="D128">
        <f>F127</f>
        <v>2.3112443497719206</v>
      </c>
      <c r="E128">
        <f>D127</f>
        <v>2.3340579710144937</v>
      </c>
      <c r="F128">
        <f>D128 - (0.5)* ( (I128-J128)*(D128-C128)^2 - (I128-H128)*(D128-E128)^2 )/( (I128-J128)*(D128-C128) - (I128-H128)*(D128-E128) )</f>
        <v>2.3269929631165858</v>
      </c>
      <c r="H128">
        <f>4*C128-1.8*(C128^2)+1.2*(C128^3)-0.3*(C128^4)</f>
        <v>5.5999999999999988</v>
      </c>
      <c r="I128">
        <f t="shared" ref="I128" si="139">4*D128-1.8*(D128^2)+1.2*(D128^3)-0.3*(D128^4)</f>
        <v>5.8846227365078025</v>
      </c>
      <c r="J128">
        <f t="shared" ref="J128" si="140">4*E128-1.8*(E128^2)+1.2*(E128^3)-0.3*(E128^4)</f>
        <v>5.8851512981378669</v>
      </c>
      <c r="K128" s="13">
        <f>4*F128-1.8*(F128^2)+1.2*(F128^3)-0.3*(F128^4)</f>
        <v>5.885338745805468</v>
      </c>
      <c r="M128">
        <f t="shared" ref="M128:M136" si="141">ABS((F128-F127)/F128)*100</f>
        <v>0.67677958611326172</v>
      </c>
    </row>
    <row r="129" spans="2:18">
      <c r="B129">
        <v>4</v>
      </c>
      <c r="C129" s="3">
        <f>D128</f>
        <v>2.3112443497719206</v>
      </c>
      <c r="D129">
        <f>F128</f>
        <v>2.3269929631165858</v>
      </c>
      <c r="E129">
        <f>E128</f>
        <v>2.3340579710144937</v>
      </c>
      <c r="F129">
        <f>D129 - (0.5)* ( (I129-J129)*(D129-C129)^2 - (I129-H129)*(D129-E129)^2 )/( (I129-J129)*(D129-C129) - (I129-H129)*(D129-E129) )</f>
        <v>2.3263218928702365</v>
      </c>
      <c r="H129">
        <f>4*C129-1.8*(C129^2)+1.2*(C129^3)-0.3*(C129^4)</f>
        <v>5.8846227365078025</v>
      </c>
      <c r="I129">
        <f t="shared" ref="I129" si="142">4*D129-1.8*(D129^2)+1.2*(D129^3)-0.3*(D129^4)</f>
        <v>5.885338745805468</v>
      </c>
      <c r="J129">
        <f t="shared" ref="J129:K136" si="143">4*E129-1.8*(E129^2)+1.2*(E129^3)-0.3*(E129^4)</f>
        <v>5.8851512981378669</v>
      </c>
      <c r="K129" s="13">
        <f t="shared" si="143"/>
        <v>5.8853400425799229</v>
      </c>
      <c r="M129">
        <f t="shared" si="141"/>
        <v>2.884683535868279E-2</v>
      </c>
    </row>
    <row r="130" spans="2:18">
      <c r="B130">
        <v>5</v>
      </c>
      <c r="C130" s="3">
        <f>C129</f>
        <v>2.3112443497719206</v>
      </c>
      <c r="D130">
        <f>F129</f>
        <v>2.3263218928702365</v>
      </c>
      <c r="E130">
        <f>D129</f>
        <v>2.3269929631165858</v>
      </c>
      <c r="F130" s="3">
        <f>D130 - (0.5)* ( (I130-J130)*(D130-C130)^2 - (I130-H130)*(D130-E130)^2 )/( (I130-J130)*(D130-C130) - (I130-H130)*(D130-E130) )</f>
        <v>2.3263500708088416</v>
      </c>
      <c r="H130">
        <f>4*C130-1.8*(C130^2)+1.2*(C130^3)-0.3*(C130^4)</f>
        <v>5.8846227365078025</v>
      </c>
      <c r="I130">
        <f t="shared" ref="I130" si="144">4*D130-1.8*(D130^2)+1.2*(D130^3)-0.3*(D130^4)</f>
        <v>5.8853400425799229</v>
      </c>
      <c r="J130">
        <f t="shared" ref="J130" si="145">4*E130-1.8*(E130^2)+1.2*(E130^3)-0.3*(E130^4)</f>
        <v>5.885338745805468</v>
      </c>
      <c r="K130" s="13">
        <f t="shared" si="143"/>
        <v>5.8853400455102545</v>
      </c>
      <c r="M130">
        <f t="shared" si="141"/>
        <v>1.2112510046823498E-3</v>
      </c>
    </row>
    <row r="131" spans="2:18">
      <c r="K131" s="14">
        <f t="shared" si="143"/>
        <v>0</v>
      </c>
    </row>
    <row r="132" spans="2:18">
      <c r="B132">
        <v>1</v>
      </c>
      <c r="C132">
        <v>1.75</v>
      </c>
      <c r="D132">
        <v>2</v>
      </c>
      <c r="E132">
        <v>2.5</v>
      </c>
      <c r="F132">
        <f t="shared" ref="F132:F136" si="146">D132 - (0.5)* ( (I132-J132)*(D132-C132)^2 - (I132-H132)*(D132-E132)^2 )/( (I132-J132)*(D132-C132) - (I132-H132)*(D132-E132) )</f>
        <v>2.3340579710144937</v>
      </c>
      <c r="H132">
        <f>4*C132-1.8*(C132^2)+1.2*(C132^3)-0.3*(C132^4)</f>
        <v>5.1050781249999995</v>
      </c>
      <c r="I132">
        <f t="shared" ref="I132:J132" si="147">4*D132-1.8*(D132^2)+1.2*(D132^3)-0.3*(D132^4)</f>
        <v>5.5999999999999988</v>
      </c>
      <c r="J132">
        <f t="shared" si="147"/>
        <v>5.78125</v>
      </c>
      <c r="K132" s="14">
        <f t="shared" si="143"/>
        <v>5.8851512981378669</v>
      </c>
    </row>
    <row r="133" spans="2:18">
      <c r="B133">
        <v>2</v>
      </c>
      <c r="C133">
        <v>2</v>
      </c>
      <c r="D133">
        <f>F132</f>
        <v>2.3340579710144937</v>
      </c>
      <c r="E133">
        <f>E132</f>
        <v>2.5</v>
      </c>
      <c r="F133">
        <f t="shared" si="146"/>
        <v>2.3112443497719206</v>
      </c>
      <c r="H133">
        <f>4*C133-1.8*(C133^2)+1.2*(C133^3)-0.3*(C133^4)</f>
        <v>5.5999999999999988</v>
      </c>
      <c r="I133">
        <f t="shared" ref="I133" si="148">4*D133-1.8*(D133^2)+1.2*(D133^3)-0.3*(D133^4)</f>
        <v>5.8851512981378669</v>
      </c>
      <c r="J133">
        <f t="shared" ref="J133" si="149">4*E133-1.8*(E133^2)+1.2*(E133^3)-0.3*(E133^4)</f>
        <v>5.78125</v>
      </c>
      <c r="K133" s="14">
        <f t="shared" si="143"/>
        <v>5.8846227365078025</v>
      </c>
      <c r="M133">
        <f t="shared" si="141"/>
        <v>0.98707093626099884</v>
      </c>
    </row>
    <row r="134" spans="2:18">
      <c r="B134">
        <v>3</v>
      </c>
      <c r="C134">
        <f>F133</f>
        <v>2.3112443497719206</v>
      </c>
      <c r="D134">
        <f>D133</f>
        <v>2.3340579710144937</v>
      </c>
      <c r="E134">
        <f>E133</f>
        <v>2.5</v>
      </c>
      <c r="F134">
        <f t="shared" si="146"/>
        <v>2.3260188091183367</v>
      </c>
      <c r="H134">
        <f>4*C134-1.8*(C134^2)+1.2*(C134^3)-0.3*(C134^4)</f>
        <v>5.8846227365078025</v>
      </c>
      <c r="I134">
        <f t="shared" ref="I134" si="150">4*D134-1.8*(D134^2)+1.2*(D134^3)-0.3*(D134^4)</f>
        <v>5.8851512981378669</v>
      </c>
      <c r="J134">
        <f t="shared" ref="J134" si="151">4*E134-1.8*(E134^2)+1.2*(E134^3)-0.3*(E134^4)</f>
        <v>5.78125</v>
      </c>
      <c r="K134" s="14">
        <f t="shared" si="143"/>
        <v>5.8853396931949487</v>
      </c>
      <c r="M134">
        <f t="shared" si="141"/>
        <v>0.63518228178112834</v>
      </c>
    </row>
    <row r="135" spans="2:18">
      <c r="B135">
        <v>4</v>
      </c>
      <c r="C135">
        <f>C134</f>
        <v>2.3112443497719206</v>
      </c>
      <c r="D135">
        <f>F134</f>
        <v>2.3260188091183367</v>
      </c>
      <c r="E135">
        <f>D134</f>
        <v>2.3340579710144937</v>
      </c>
      <c r="F135">
        <f t="shared" si="146"/>
        <v>2.3263236947830341</v>
      </c>
      <c r="H135">
        <f>4*C135-1.8*(C135^2)+1.2*(C135^3)-0.3*(C135^4)</f>
        <v>5.8846227365078025</v>
      </c>
      <c r="I135">
        <f t="shared" ref="I135" si="152">4*D135-1.8*(D135^2)+1.2*(D135^3)-0.3*(D135^4)</f>
        <v>5.8853396931949487</v>
      </c>
      <c r="J135">
        <f t="shared" ref="J135" si="153">4*E135-1.8*(E135^2)+1.2*(E135^3)-0.3*(E135^4)</f>
        <v>5.8851512981378669</v>
      </c>
      <c r="K135" s="14">
        <f t="shared" si="143"/>
        <v>5.8853400429178038</v>
      </c>
      <c r="M135">
        <f t="shared" si="141"/>
        <v>1.3105900325959411E-2</v>
      </c>
      <c r="O135">
        <f>I135-K135</f>
        <v>-3.4972285511969403E-7</v>
      </c>
    </row>
    <row r="136" spans="2:18">
      <c r="B136">
        <v>5</v>
      </c>
      <c r="C136">
        <f>D135</f>
        <v>2.3260188091183367</v>
      </c>
      <c r="D136">
        <f>F135</f>
        <v>2.3263236947830341</v>
      </c>
      <c r="E136">
        <f>C135</f>
        <v>2.3112443497719206</v>
      </c>
      <c r="F136" s="3">
        <f t="shared" si="146"/>
        <v>2.326353787383419</v>
      </c>
      <c r="H136">
        <f>4*C136-1.8*(C136^2)+1.2*(C136^3)-0.3*(C136^4)</f>
        <v>5.8853396931949487</v>
      </c>
      <c r="I136">
        <f t="shared" ref="I136" si="154">4*D136-1.8*(D136^2)+1.2*(D136^3)-0.3*(D136^4)</f>
        <v>5.8853400429178038</v>
      </c>
      <c r="J136">
        <f t="shared" ref="J136" si="155">4*E136-1.8*(E136^2)+1.2*(E136^3)-0.3*(E136^4)</f>
        <v>5.8846227365078025</v>
      </c>
      <c r="K136" s="14">
        <f t="shared" si="143"/>
        <v>5.8853400455214011</v>
      </c>
      <c r="M136">
        <f t="shared" si="141"/>
        <v>1.2935521909045861E-3</v>
      </c>
      <c r="O136">
        <f>I136-K136</f>
        <v>-2.6035973377247501E-9</v>
      </c>
    </row>
    <row r="138" spans="2:18">
      <c r="B138" t="s">
        <v>69</v>
      </c>
    </row>
    <row r="140" spans="2:18">
      <c r="B140" t="s">
        <v>70</v>
      </c>
    </row>
    <row r="141" spans="2:18">
      <c r="B141" t="s">
        <v>43</v>
      </c>
      <c r="C141" t="s">
        <v>71</v>
      </c>
    </row>
    <row r="142" spans="2:18">
      <c r="B142" t="s">
        <v>12</v>
      </c>
      <c r="C142" t="s">
        <v>2</v>
      </c>
      <c r="D142" t="s">
        <v>3</v>
      </c>
      <c r="E142" t="s">
        <v>4</v>
      </c>
      <c r="F142" t="s">
        <v>5</v>
      </c>
      <c r="H142" t="s">
        <v>10</v>
      </c>
      <c r="J142" t="s">
        <v>6</v>
      </c>
      <c r="K142" t="s">
        <v>7</v>
      </c>
      <c r="L142" t="s">
        <v>8</v>
      </c>
      <c r="M142" t="s">
        <v>9</v>
      </c>
      <c r="O142" t="s">
        <v>41</v>
      </c>
      <c r="P142" s="9">
        <f>(1+SQRT(5))/2</f>
        <v>1.6180339887498949</v>
      </c>
      <c r="R142" t="s">
        <v>75</v>
      </c>
    </row>
    <row r="143" spans="2:18">
      <c r="B143">
        <v>1</v>
      </c>
      <c r="C143">
        <v>-2</v>
      </c>
      <c r="D143">
        <f>F143-H143</f>
        <v>-0.85410196624968471</v>
      </c>
      <c r="E143" s="3">
        <f>C143+H143</f>
        <v>-0.14589803375031529</v>
      </c>
      <c r="F143">
        <v>1</v>
      </c>
      <c r="H143">
        <f>(P142-1)*(F143-C143)</f>
        <v>1.8541019662496847</v>
      </c>
      <c r="J143">
        <f t="shared" ref="J143:J156" si="156" xml:space="preserve"> (C143^4) +2*(C143^3) + 8*(C143^2) + 5*C143</f>
        <v>22</v>
      </c>
      <c r="K143">
        <f t="shared" ref="K143:M143" si="157" xml:space="preserve"> (D143^4) +2*(D143^3) + 8*(D143^2) + 5*D143</f>
        <v>0.85144945008832895</v>
      </c>
      <c r="L143" s="3">
        <f t="shared" si="157"/>
        <v>-0.56495841491041021</v>
      </c>
      <c r="M143">
        <f t="shared" si="157"/>
        <v>16</v>
      </c>
      <c r="O143">
        <f>(2-P142)*ABS((F143-C143)/E143)*100</f>
        <v>785.41019662496922</v>
      </c>
      <c r="P143">
        <f t="shared" ref="P143:P157" si="158">(1+SQRT(5))/2</f>
        <v>1.6180339887498949</v>
      </c>
      <c r="Q143" t="s">
        <v>73</v>
      </c>
      <c r="R143" t="s">
        <v>77</v>
      </c>
    </row>
    <row r="144" spans="2:18">
      <c r="B144">
        <v>2</v>
      </c>
      <c r="C144">
        <f>D143</f>
        <v>-0.85410196624968471</v>
      </c>
      <c r="D144" s="3">
        <f>E143</f>
        <v>-0.14589803375031529</v>
      </c>
      <c r="E144">
        <f>C144+H144</f>
        <v>0.29179606750063103</v>
      </c>
      <c r="F144">
        <f>F143</f>
        <v>1</v>
      </c>
      <c r="H144">
        <f t="shared" ref="H144:H156" si="159">(P142-1)*(F144-C144)</f>
        <v>1.1458980337503157</v>
      </c>
      <c r="J144">
        <f t="shared" si="156"/>
        <v>0.85144945008832895</v>
      </c>
      <c r="K144" s="3">
        <f t="shared" ref="K144" si="160" xml:space="preserve"> (D144^4) +2*(D144^3) + 8*(D144^2) + 5*D144</f>
        <v>-0.56495841491041021</v>
      </c>
      <c r="L144">
        <f t="shared" ref="L144" si="161" xml:space="preserve"> (E144^4) +2*(E144^3) + 8*(E144^2) + 5*E144</f>
        <v>2.1970794794766446</v>
      </c>
      <c r="M144">
        <f t="shared" ref="M144" si="162" xml:space="preserve"> (F144^4) +2*(F144^3) + 8*(F144^2) + 5*F144</f>
        <v>16</v>
      </c>
      <c r="O144">
        <f>(2-P143)*ABS((F144-C144)/D144)*100</f>
        <v>485.41019662496893</v>
      </c>
      <c r="P144" s="9">
        <f t="shared" si="158"/>
        <v>1.6180339887498949</v>
      </c>
      <c r="R144" s="7">
        <f>O162</f>
        <v>2.1951582025527436</v>
      </c>
    </row>
    <row r="145" spans="2:18">
      <c r="B145">
        <v>3</v>
      </c>
      <c r="C145">
        <f>C144</f>
        <v>-0.85410196624968471</v>
      </c>
      <c r="D145" s="3">
        <f>F145-H145</f>
        <v>-0.41640786499873828</v>
      </c>
      <c r="E145">
        <f>D144</f>
        <v>-0.14589803375031529</v>
      </c>
      <c r="F145">
        <f>E144</f>
        <v>0.29179606750063103</v>
      </c>
      <c r="H145">
        <f t="shared" si="159"/>
        <v>0.7082039324993693</v>
      </c>
      <c r="J145">
        <f t="shared" si="156"/>
        <v>0.85144945008832895</v>
      </c>
      <c r="K145" s="3">
        <f t="shared" ref="K145" si="163" xml:space="preserve"> (D145^4) +2*(D145^3) + 8*(D145^2) + 5*D145</f>
        <v>-0.80921575009795177</v>
      </c>
      <c r="L145">
        <f t="shared" ref="L145" si="164" xml:space="preserve"> (E145^4) +2*(E145^3) + 8*(E145^2) + 5*E145</f>
        <v>-0.56495841491041021</v>
      </c>
      <c r="M145">
        <f t="shared" ref="M145" si="165" xml:space="preserve"> (F145^4) +2*(F145^3) + 8*(F145^2) + 5*F145</f>
        <v>2.1970794794766446</v>
      </c>
      <c r="O145">
        <f>(2-P144)*ABS((F145-C145)/D145)*100</f>
        <v>105.11187180680956</v>
      </c>
      <c r="P145" s="9">
        <f t="shared" si="158"/>
        <v>1.6180339887498949</v>
      </c>
      <c r="R145" s="7">
        <f t="shared" ref="R145:R156" si="166">O145/O144</f>
        <v>0.21654236465910021</v>
      </c>
    </row>
    <row r="146" spans="2:18">
      <c r="B146">
        <v>4</v>
      </c>
      <c r="C146">
        <f>C145</f>
        <v>-0.85410196624968471</v>
      </c>
      <c r="D146">
        <f>F146-H146</f>
        <v>-0.58359213500126184</v>
      </c>
      <c r="E146" s="3">
        <f>D145</f>
        <v>-0.41640786499873828</v>
      </c>
      <c r="F146">
        <f>E145</f>
        <v>-0.14589803375031529</v>
      </c>
      <c r="H146">
        <f t="shared" si="159"/>
        <v>0.4376941012509466</v>
      </c>
      <c r="J146">
        <f t="shared" si="156"/>
        <v>0.85144945008832895</v>
      </c>
      <c r="K146">
        <f t="shared" ref="K146" si="167" xml:space="preserve"> (D146^4) +2*(D146^3) + 8*(D146^2) + 5*D146</f>
        <v>-0.47484721009290487</v>
      </c>
      <c r="L146" s="3">
        <f t="shared" ref="L146" si="168" xml:space="preserve"> (E146^4) +2*(E146^3) + 8*(E146^2) + 5*E146</f>
        <v>-0.80921575009795177</v>
      </c>
      <c r="M146">
        <f t="shared" ref="M146" si="169" xml:space="preserve"> (F146^4) +2*(F146^3) + 8*(F146^2) + 5*F146</f>
        <v>-0.56495841491041021</v>
      </c>
      <c r="O146">
        <f>(2-P145)*ABS((F146-C146)/E146)*100</f>
        <v>64.962709397730151</v>
      </c>
      <c r="P146" s="9">
        <f t="shared" si="158"/>
        <v>1.6180339887498949</v>
      </c>
      <c r="R146" s="7">
        <f t="shared" si="166"/>
        <v>0.61803398874989501</v>
      </c>
    </row>
    <row r="147" spans="2:18">
      <c r="B147">
        <v>5</v>
      </c>
      <c r="C147">
        <f>D146</f>
        <v>-0.58359213500126184</v>
      </c>
      <c r="D147">
        <f>E146</f>
        <v>-0.41640786499873828</v>
      </c>
      <c r="E147" s="3">
        <f>C147+H147</f>
        <v>-0.31308230375283896</v>
      </c>
      <c r="F147">
        <f>F146</f>
        <v>-0.14589803375031529</v>
      </c>
      <c r="H147">
        <f t="shared" si="159"/>
        <v>0.27050983124842287</v>
      </c>
      <c r="J147">
        <f t="shared" si="156"/>
        <v>-0.47484721009290487</v>
      </c>
      <c r="K147">
        <f t="shared" ref="K147" si="170" xml:space="preserve"> (D147^4) +2*(D147^3) + 8*(D147^2) + 5*D147</f>
        <v>-0.80921575009795177</v>
      </c>
      <c r="L147" s="3">
        <f t="shared" ref="L147" si="171" xml:space="preserve"> (E147^4) +2*(E147^3) + 8*(E147^2) + 5*E147</f>
        <v>-0.83301624930901952</v>
      </c>
      <c r="M147">
        <f t="shared" ref="M147" si="172" xml:space="preserve"> (F147^4) +2*(F147^3) + 8*(F147^2) + 5*F147</f>
        <v>-0.56495841491041021</v>
      </c>
      <c r="O147">
        <f>(2-P146)*ABS((F147-C147)/E147)*100</f>
        <v>53.399463335528019</v>
      </c>
      <c r="P147" s="9">
        <f t="shared" si="158"/>
        <v>1.6180339887498949</v>
      </c>
      <c r="R147" s="7">
        <f>O147/O146</f>
        <v>0.82200178888157394</v>
      </c>
    </row>
    <row r="148" spans="2:18">
      <c r="B148">
        <v>6</v>
      </c>
      <c r="C148">
        <f>D147</f>
        <v>-0.41640786499873828</v>
      </c>
      <c r="D148" s="3">
        <f>E147</f>
        <v>-0.31308230375283896</v>
      </c>
      <c r="E148">
        <f>C148+H148</f>
        <v>-0.24922359499621446</v>
      </c>
      <c r="F148">
        <f>F147</f>
        <v>-0.14589803375031529</v>
      </c>
      <c r="H148">
        <f t="shared" si="159"/>
        <v>0.16718427000252381</v>
      </c>
      <c r="J148">
        <f t="shared" si="156"/>
        <v>-0.80921575009795177</v>
      </c>
      <c r="K148" s="3">
        <f t="shared" ref="K148" si="173" xml:space="preserve"> (D148^4) +2*(D148^3) + 8*(D148^2) + 5*D148</f>
        <v>-0.83301624930901952</v>
      </c>
      <c r="L148">
        <f t="shared" ref="L148" si="174" xml:space="preserve"> (E148^4) +2*(E148^3) + 8*(E148^2) + 5*E148</f>
        <v>-0.77632057368162932</v>
      </c>
      <c r="M148">
        <f t="shared" ref="M148" si="175" xml:space="preserve"> (F148^4) +2*(F148^3) + 8*(F148^2) + 5*F148</f>
        <v>-0.56495841491041021</v>
      </c>
      <c r="O148">
        <f>(2-P147)*ABS((F148-C148)/D148)*100</f>
        <v>33.002683322360163</v>
      </c>
      <c r="P148" s="9">
        <f t="shared" si="158"/>
        <v>1.6180339887498949</v>
      </c>
      <c r="R148" s="7">
        <f t="shared" si="166"/>
        <v>0.61803398874989512</v>
      </c>
    </row>
    <row r="149" spans="2:18">
      <c r="B149">
        <v>7</v>
      </c>
      <c r="C149">
        <f>C148</f>
        <v>-0.41640786499873828</v>
      </c>
      <c r="D149" s="3">
        <f>F149-H149</f>
        <v>-0.35254915624211364</v>
      </c>
      <c r="E149">
        <f>D148</f>
        <v>-0.31308230375283896</v>
      </c>
      <c r="F149">
        <f>E148</f>
        <v>-0.24922359499621446</v>
      </c>
      <c r="H149">
        <f t="shared" si="159"/>
        <v>0.10332556124589919</v>
      </c>
      <c r="J149">
        <f t="shared" si="156"/>
        <v>-0.80921575009795177</v>
      </c>
      <c r="K149" s="3">
        <f t="shared" ref="K149" si="176" xml:space="preserve"> (D149^4) +2*(D149^3) + 8*(D149^2) + 5*D149</f>
        <v>-0.84060760015316649</v>
      </c>
      <c r="L149">
        <f t="shared" ref="L149" si="177" xml:space="preserve"> (E149^4) +2*(E149^3) + 8*(E149^2) + 5*E149</f>
        <v>-0.83301624930901952</v>
      </c>
      <c r="M149">
        <f t="shared" ref="M149" si="178" xml:space="preserve"> (F149^4) +2*(F149^3) + 8*(F149^2) + 5*F149</f>
        <v>-0.77632057368162932</v>
      </c>
      <c r="O149">
        <f>(2-P148)*ABS((F149-C149)/D149)*100</f>
        <v>18.113419824147744</v>
      </c>
      <c r="P149" s="9">
        <f t="shared" si="158"/>
        <v>1.6180339887498949</v>
      </c>
      <c r="R149" s="7">
        <f t="shared" si="166"/>
        <v>0.54884688154661165</v>
      </c>
    </row>
    <row r="150" spans="2:18">
      <c r="B150">
        <v>8</v>
      </c>
      <c r="C150">
        <f>C149</f>
        <v>-0.41640786499873828</v>
      </c>
      <c r="D150">
        <f>F150-H150</f>
        <v>-0.37694101250946366</v>
      </c>
      <c r="E150" s="3">
        <f>D149</f>
        <v>-0.35254915624211364</v>
      </c>
      <c r="F150">
        <f>E149</f>
        <v>-0.31308230375283896</v>
      </c>
      <c r="H150">
        <f t="shared" si="159"/>
        <v>6.3858708756624707E-2</v>
      </c>
      <c r="J150">
        <f t="shared" si="156"/>
        <v>-0.80921575009795177</v>
      </c>
      <c r="K150">
        <f t="shared" ref="K150" si="179" xml:space="preserve"> (D150^4) +2*(D150^3) + 8*(D150^2) + 5*D150</f>
        <v>-0.83495580533834945</v>
      </c>
      <c r="L150" s="3">
        <f t="shared" ref="L150" si="180" xml:space="preserve"> (E150^4) +2*(E150^3) + 8*(E150^2) + 5*E150</f>
        <v>-0.84060760015316649</v>
      </c>
      <c r="M150">
        <f t="shared" ref="M150" si="181" xml:space="preserve"> (F150^4) +2*(F150^3) + 8*(F150^2) + 5*F150</f>
        <v>-0.83301624930901952</v>
      </c>
      <c r="O150">
        <f>(2-P149)*ABS((F150-C150)/E150)*100</f>
        <v>11.194709103819465</v>
      </c>
      <c r="P150" s="9">
        <f t="shared" si="158"/>
        <v>1.6180339887498949</v>
      </c>
      <c r="R150" s="7">
        <f t="shared" si="166"/>
        <v>0.61803398874989568</v>
      </c>
    </row>
    <row r="151" spans="2:18">
      <c r="B151">
        <v>9</v>
      </c>
      <c r="C151">
        <f>D150</f>
        <v>-0.37694101250946366</v>
      </c>
      <c r="D151" s="3">
        <f>E150</f>
        <v>-0.35254915624211364</v>
      </c>
      <c r="E151">
        <f>C151+H151</f>
        <v>-0.33747416002018904</v>
      </c>
      <c r="F151">
        <f>F150</f>
        <v>-0.31308230375283896</v>
      </c>
      <c r="H151">
        <f t="shared" si="159"/>
        <v>3.9466852489274604E-2</v>
      </c>
      <c r="J151">
        <f t="shared" si="156"/>
        <v>-0.83495580533834945</v>
      </c>
      <c r="K151" s="3">
        <f t="shared" ref="K151" si="182" xml:space="preserve"> (D151^4) +2*(D151^3) + 8*(D151^2) + 5*D151</f>
        <v>-0.84060760015316649</v>
      </c>
      <c r="L151">
        <f t="shared" ref="L151" si="183" xml:space="preserve"> (E151^4) +2*(E151^3) + 8*(E151^2) + 5*E151</f>
        <v>-0.84015872999829988</v>
      </c>
      <c r="M151">
        <f t="shared" ref="M151" si="184" xml:space="preserve"> (F151^4) +2*(F151^3) + 8*(F151^2) + 5*F151</f>
        <v>-0.83301624930901952</v>
      </c>
      <c r="O151">
        <f>(2-P150)*ABS((F151-C151)/D151)*100</f>
        <v>6.9187107203283027</v>
      </c>
      <c r="P151" s="9">
        <f t="shared" si="158"/>
        <v>1.6180339887498949</v>
      </c>
      <c r="R151" s="7">
        <f t="shared" si="166"/>
        <v>0.61803398874989468</v>
      </c>
    </row>
    <row r="152" spans="2:18">
      <c r="B152">
        <v>10</v>
      </c>
      <c r="C152">
        <f>C151</f>
        <v>-0.37694101250946366</v>
      </c>
      <c r="D152">
        <f>F152-H152</f>
        <v>-0.36186601628753917</v>
      </c>
      <c r="E152" s="3">
        <f>C152+H152</f>
        <v>-0.35254915624211353</v>
      </c>
      <c r="F152">
        <f>E151</f>
        <v>-0.33747416002018904</v>
      </c>
      <c r="H152">
        <f t="shared" si="159"/>
        <v>2.4391856267350111E-2</v>
      </c>
      <c r="J152">
        <f t="shared" si="156"/>
        <v>-0.83495580533834945</v>
      </c>
      <c r="K152">
        <f t="shared" ref="K152" si="185" xml:space="preserve"> (D152^4) +2*(D152^3) + 8*(D152^2) + 5*D152</f>
        <v>-0.83937739949521162</v>
      </c>
      <c r="L152" s="3">
        <f t="shared" ref="L152" si="186" xml:space="preserve"> (E152^4) +2*(E152^3) + 8*(E152^2) + 5*E152</f>
        <v>-0.84060760015316638</v>
      </c>
      <c r="M152">
        <f t="shared" ref="M152" si="187" xml:space="preserve"> (F152^4) +2*(F152^3) + 8*(F152^2) + 5*F152</f>
        <v>-0.84015872999829988</v>
      </c>
      <c r="O152">
        <f>(2-P151)*ABS((F152-C152)/E152)*100</f>
        <v>4.2759983834911628</v>
      </c>
      <c r="P152" s="9">
        <f t="shared" si="158"/>
        <v>1.6180339887498949</v>
      </c>
      <c r="R152" s="7">
        <f t="shared" si="166"/>
        <v>0.61803398874989535</v>
      </c>
    </row>
    <row r="153" spans="2:18">
      <c r="B153">
        <v>11</v>
      </c>
      <c r="C153">
        <f>D152</f>
        <v>-0.36186601628753917</v>
      </c>
      <c r="D153">
        <f>E152</f>
        <v>-0.35254915624211353</v>
      </c>
      <c r="E153" s="3">
        <f>C153+H153</f>
        <v>-0.34679102006561463</v>
      </c>
      <c r="F153">
        <f>F152</f>
        <v>-0.33747416002018904</v>
      </c>
      <c r="H153">
        <f t="shared" si="159"/>
        <v>1.5074996221924524E-2</v>
      </c>
      <c r="J153">
        <f t="shared" si="156"/>
        <v>-0.83937739949521162</v>
      </c>
      <c r="K153">
        <f t="shared" ref="K153" si="188" xml:space="preserve"> (D153^4) +2*(D153^3) + 8*(D153^2) + 5*D153</f>
        <v>-0.84060760015316638</v>
      </c>
      <c r="L153" s="3">
        <f t="shared" ref="L153" si="189" xml:space="preserve"> (E153^4) +2*(E153^3) + 8*(E153^2) + 5*E153</f>
        <v>-0.8407925335758073</v>
      </c>
      <c r="M153">
        <f t="shared" ref="M153" si="190" xml:space="preserve"> (F153^4) +2*(F153^3) + 8*(F153^2) + 5*F153</f>
        <v>-0.84015872999829988</v>
      </c>
      <c r="O153">
        <f>(2-P152)*ABS((F153-C153)/E153)*100</f>
        <v>2.6865920702510717</v>
      </c>
      <c r="P153" s="9">
        <f t="shared" si="158"/>
        <v>1.6180339887498949</v>
      </c>
      <c r="R153" s="7">
        <f t="shared" si="166"/>
        <v>0.62829585731919491</v>
      </c>
    </row>
    <row r="154" spans="2:18">
      <c r="B154">
        <v>12</v>
      </c>
      <c r="C154">
        <f>D153</f>
        <v>-0.35254915624211353</v>
      </c>
      <c r="D154" s="3">
        <f>E153</f>
        <v>-0.34679102006561463</v>
      </c>
      <c r="E154">
        <f>C154+H154</f>
        <v>-0.34323229619668794</v>
      </c>
      <c r="F154">
        <f>F153</f>
        <v>-0.33747416002018904</v>
      </c>
      <c r="H154">
        <f t="shared" si="159"/>
        <v>9.3168600454255866E-3</v>
      </c>
      <c r="J154">
        <f t="shared" si="156"/>
        <v>-0.84060760015316638</v>
      </c>
      <c r="K154" s="3">
        <f t="shared" ref="K154" si="191" xml:space="preserve"> (D154^4) +2*(D154^3) + 8*(D154^2) + 5*D154</f>
        <v>-0.8407925335758073</v>
      </c>
      <c r="L154">
        <f t="shared" ref="L154" si="192" xml:space="preserve"> (E154^4) +2*(E154^3) + 8*(E154^2) + 5*E154</f>
        <v>-0.84068668806615043</v>
      </c>
      <c r="M154">
        <f t="shared" ref="M154" si="193" xml:space="preserve"> (F154^4) +2*(F154^3) + 8*(F154^2) + 5*F154</f>
        <v>-0.84015872999829988</v>
      </c>
      <c r="O154">
        <f>(2-P153)*ABS((F154-C154)/D154)*100</f>
        <v>1.6604052133211038</v>
      </c>
      <c r="P154" s="9">
        <f t="shared" si="158"/>
        <v>1.6180339887498949</v>
      </c>
      <c r="R154" s="7">
        <f t="shared" si="166"/>
        <v>0.61803398874989346</v>
      </c>
    </row>
    <row r="155" spans="2:18">
      <c r="B155">
        <v>13</v>
      </c>
      <c r="C155">
        <f>C154</f>
        <v>-0.35254915624211353</v>
      </c>
      <c r="D155">
        <f>F155-H155</f>
        <v>-0.34899043237318683</v>
      </c>
      <c r="E155" s="3">
        <f>D154</f>
        <v>-0.34679102006561463</v>
      </c>
      <c r="F155">
        <f>E154</f>
        <v>-0.34323229619668794</v>
      </c>
      <c r="H155">
        <f t="shared" si="159"/>
        <v>5.7581361764989045E-3</v>
      </c>
      <c r="J155">
        <f t="shared" si="156"/>
        <v>-0.84060760015316638</v>
      </c>
      <c r="K155">
        <f t="shared" ref="K155" si="194" xml:space="preserve"> (D155^4) +2*(D155^3) + 8*(D155^2) + 5*D155</f>
        <v>-0.84077383603018041</v>
      </c>
      <c r="L155" s="3">
        <f t="shared" ref="L155" si="195" xml:space="preserve"> (E155^4) +2*(E155^3) + 8*(E155^2) + 5*E155</f>
        <v>-0.8407925335758073</v>
      </c>
      <c r="M155">
        <f t="shared" ref="M155" si="196" xml:space="preserve"> (F155^4) +2*(F155^3) + 8*(F155^2) + 5*F155</f>
        <v>-0.84068668806615043</v>
      </c>
      <c r="O155">
        <f>(2-P154)*ABS((F155-C155)/D155)*100</f>
        <v>1.0197196079923552</v>
      </c>
      <c r="P155" s="9">
        <f t="shared" si="158"/>
        <v>1.6180339887498949</v>
      </c>
      <c r="R155" s="7">
        <f t="shared" si="166"/>
        <v>0.61413900643731167</v>
      </c>
    </row>
    <row r="156" spans="2:18">
      <c r="B156">
        <v>14</v>
      </c>
      <c r="C156">
        <f>D155</f>
        <v>-0.34899043237318683</v>
      </c>
      <c r="D156" s="3">
        <f>E155</f>
        <v>-0.34679102006561463</v>
      </c>
      <c r="E156">
        <f>C156+H156</f>
        <v>-0.34543170850426014</v>
      </c>
      <c r="F156">
        <f>F155</f>
        <v>-0.34323229619668794</v>
      </c>
      <c r="H156">
        <f t="shared" si="159"/>
        <v>3.5587238689266817E-3</v>
      </c>
      <c r="J156">
        <f t="shared" si="156"/>
        <v>-0.84077383603018041</v>
      </c>
      <c r="K156" s="3">
        <f t="shared" ref="K156" si="197" xml:space="preserve"> (D156^4) +2*(D156^3) + 8*(D156^2) + 5*D156</f>
        <v>-0.8407925335758073</v>
      </c>
      <c r="L156" s="8">
        <f t="shared" ref="L156" si="198" xml:space="preserve"> (E156^4) +2*(E156^3) + 8*(E156^2) + 5*E156</f>
        <v>-0.84077196728136905</v>
      </c>
      <c r="M156">
        <f t="shared" ref="M156" si="199" xml:space="preserve"> (F156^4) +2*(F156^3) + 8*(F156^2) + 5*F156</f>
        <v>-0.84068668806615043</v>
      </c>
      <c r="O156">
        <f>(2-P155)*ABS((F156-C156)/D156)*100</f>
        <v>0.63421835639114132</v>
      </c>
      <c r="P156" s="9">
        <f t="shared" si="158"/>
        <v>1.6180339887498949</v>
      </c>
      <c r="R156" s="7">
        <f t="shared" si="166"/>
        <v>0.62195367375528199</v>
      </c>
    </row>
    <row r="157" spans="2:18">
      <c r="P157" s="9">
        <f t="shared" si="158"/>
        <v>1.6180339887498949</v>
      </c>
    </row>
    <row r="158" spans="2:18">
      <c r="B158" t="s">
        <v>45</v>
      </c>
      <c r="C158" t="s">
        <v>64</v>
      </c>
    </row>
    <row r="159" spans="2:18">
      <c r="B159" t="s">
        <v>12</v>
      </c>
      <c r="C159" t="s">
        <v>4</v>
      </c>
      <c r="D159" t="s">
        <v>3</v>
      </c>
      <c r="E159" t="s">
        <v>21</v>
      </c>
      <c r="F159" t="s">
        <v>22</v>
      </c>
      <c r="H159" t="s">
        <v>8</v>
      </c>
      <c r="I159" t="s">
        <v>7</v>
      </c>
      <c r="J159" t="s">
        <v>23</v>
      </c>
      <c r="K159" t="s">
        <v>24</v>
      </c>
      <c r="M159" t="s">
        <v>41</v>
      </c>
      <c r="O159" s="15" t="s">
        <v>74</v>
      </c>
    </row>
    <row r="160" spans="2:18">
      <c r="B160">
        <v>1</v>
      </c>
      <c r="C160">
        <v>-2</v>
      </c>
      <c r="D160">
        <v>-1</v>
      </c>
      <c r="E160">
        <v>1</v>
      </c>
      <c r="F160">
        <f t="shared" ref="F160:F165" si="200">D160 - (0.5) * ( (I160-J160)*(D160-C160)^2 - (I160-H160)*(D160-E160)^2) / ( (I160-J160)*(D160-C160) - (I160-H160)*(D160-E160))</f>
        <v>-0.38888888888888884</v>
      </c>
      <c r="H160">
        <f t="shared" ref="H160:H165" si="201" xml:space="preserve"> (C160^4) +2*(C160^3) + 8*(C160^2) + 5*C160</f>
        <v>22</v>
      </c>
      <c r="I160">
        <f t="shared" ref="I160:K165" si="202" xml:space="preserve"> (D160^4) +2*(D160^3) + 8*(D160^2) + 5*D160</f>
        <v>2</v>
      </c>
      <c r="J160">
        <f t="shared" si="202"/>
        <v>16</v>
      </c>
      <c r="K160">
        <f t="shared" si="202"/>
        <v>-0.82932289285169958</v>
      </c>
      <c r="O160" s="15" t="s">
        <v>76</v>
      </c>
    </row>
    <row r="161" spans="2:15">
      <c r="B161">
        <v>2</v>
      </c>
      <c r="C161">
        <f>D160</f>
        <v>-1</v>
      </c>
      <c r="D161">
        <f>F160</f>
        <v>-0.38888888888888884</v>
      </c>
      <c r="E161">
        <f>E160</f>
        <v>1</v>
      </c>
      <c r="F161">
        <f t="shared" si="200"/>
        <v>-0.41798746774788054</v>
      </c>
      <c r="H161">
        <f t="shared" si="201"/>
        <v>2</v>
      </c>
      <c r="I161">
        <f t="shared" ref="I161" si="203" xml:space="preserve"> (D161^4) +2*(D161^3) + 8*(D161^2) + 5*D161</f>
        <v>-0.82932289285169958</v>
      </c>
      <c r="J161">
        <f t="shared" ref="J161" si="204" xml:space="preserve"> (E161^4) +2*(E161^3) + 8*(E161^2) + 5*E161</f>
        <v>16</v>
      </c>
      <c r="K161">
        <f t="shared" si="202"/>
        <v>-0.80776046428073878</v>
      </c>
      <c r="M161">
        <f>ABS((F161-F160)/F161)*100</f>
        <v>6.961591220850484</v>
      </c>
      <c r="O161" s="15"/>
    </row>
    <row r="162" spans="2:15">
      <c r="B162">
        <v>3</v>
      </c>
      <c r="C162">
        <f>F161</f>
        <v>-0.41798746774788054</v>
      </c>
      <c r="D162">
        <f>D161</f>
        <v>-0.38888888888888884</v>
      </c>
      <c r="E162">
        <f>E161</f>
        <v>1</v>
      </c>
      <c r="F162">
        <f t="shared" si="200"/>
        <v>-0.36257890598881015</v>
      </c>
      <c r="H162">
        <f t="shared" si="201"/>
        <v>-0.80776046428073878</v>
      </c>
      <c r="I162">
        <f t="shared" ref="I162" si="205" xml:space="preserve"> (D162^4) +2*(D162^3) + 8*(D162^2) + 5*D162</f>
        <v>-0.82932289285169958</v>
      </c>
      <c r="J162">
        <f t="shared" ref="J162" si="206" xml:space="preserve"> (E162^4) +2*(E162^3) + 8*(E162^2) + 5*E162</f>
        <v>16</v>
      </c>
      <c r="K162">
        <f t="shared" si="202"/>
        <v>-0.83923594051129125</v>
      </c>
      <c r="M162">
        <f t="shared" ref="M162:M165" si="207">ABS((F162-F161)/F162)*100</f>
        <v>15.281794071269109</v>
      </c>
      <c r="O162" s="7">
        <f>M162/M161</f>
        <v>2.1951582025527436</v>
      </c>
    </row>
    <row r="163" spans="2:15">
      <c r="B163">
        <v>4</v>
      </c>
      <c r="C163">
        <f>D162</f>
        <v>-0.38888888888888884</v>
      </c>
      <c r="D163">
        <f>F162</f>
        <v>-0.36257890598881015</v>
      </c>
      <c r="E163">
        <f>E162</f>
        <v>1</v>
      </c>
      <c r="F163">
        <f t="shared" si="200"/>
        <v>-0.35518821522956839</v>
      </c>
      <c r="H163">
        <f t="shared" si="201"/>
        <v>-0.82932289285169958</v>
      </c>
      <c r="I163">
        <f t="shared" ref="I163" si="208" xml:space="preserve"> (D163^4) +2*(D163^3) + 8*(D163^2) + 5*D163</f>
        <v>-0.83923594051129125</v>
      </c>
      <c r="J163">
        <f t="shared" ref="J163" si="209" xml:space="preserve"> (E163^4) +2*(E163^3) + 8*(E163^2) + 5*E163</f>
        <v>16</v>
      </c>
      <c r="K163">
        <f t="shared" si="202"/>
        <v>-0.8403758650869001</v>
      </c>
      <c r="M163">
        <f t="shared" si="207"/>
        <v>2.0807815243715058</v>
      </c>
      <c r="O163" s="7">
        <f>M163/M162</f>
        <v>0.1361608142779209</v>
      </c>
    </row>
    <row r="164" spans="2:15">
      <c r="B164">
        <v>5</v>
      </c>
      <c r="C164">
        <f>D163</f>
        <v>-0.36257890598881015</v>
      </c>
      <c r="D164">
        <f>F163</f>
        <v>-0.35518821522956839</v>
      </c>
      <c r="E164">
        <f>E163</f>
        <v>1</v>
      </c>
      <c r="F164" s="3">
        <f t="shared" si="200"/>
        <v>-0.3505311211172204</v>
      </c>
      <c r="H164">
        <f t="shared" si="201"/>
        <v>-0.83923594051129125</v>
      </c>
      <c r="I164">
        <f t="shared" ref="I164" si="210" xml:space="preserve"> (D164^4) +2*(D164^3) + 8*(D164^2) + 5*D164</f>
        <v>-0.8403758650869001</v>
      </c>
      <c r="J164">
        <f t="shared" ref="J164" si="211" xml:space="preserve"> (E164^4) +2*(E164^3) + 8*(E164^2) + 5*E164</f>
        <v>16</v>
      </c>
      <c r="K164" s="3">
        <f t="shared" si="202"/>
        <v>-0.840722492504267</v>
      </c>
      <c r="M164">
        <f t="shared" si="207"/>
        <v>1.3285822090503123</v>
      </c>
      <c r="O164" s="7">
        <f>M164/M163</f>
        <v>0.63850154064185416</v>
      </c>
    </row>
    <row r="165" spans="2:15">
      <c r="B165">
        <v>6</v>
      </c>
      <c r="C165">
        <f>D164</f>
        <v>-0.35518821522956839</v>
      </c>
      <c r="D165">
        <f>F164</f>
        <v>-0.3505311211172204</v>
      </c>
      <c r="E165">
        <f>E164</f>
        <v>1</v>
      </c>
      <c r="F165" s="3">
        <f t="shared" si="200"/>
        <v>-0.34883919790315165</v>
      </c>
      <c r="H165">
        <f t="shared" si="201"/>
        <v>-0.8403758650869001</v>
      </c>
      <c r="I165">
        <f t="shared" ref="I165" si="212" xml:space="preserve"> (D165^4) +2*(D165^3) + 8*(D165^2) + 5*D165</f>
        <v>-0.840722492504267</v>
      </c>
      <c r="J165">
        <f t="shared" ref="J165" si="213" xml:space="preserve"> (E165^4) +2*(E165^3) + 8*(E165^2) + 5*E165</f>
        <v>16</v>
      </c>
      <c r="K165" s="3">
        <f t="shared" si="202"/>
        <v>-0.84077717792913165</v>
      </c>
      <c r="M165">
        <f t="shared" si="207"/>
        <v>0.48501522312824374</v>
      </c>
      <c r="O165" s="7">
        <f>M165/M164</f>
        <v>0.36506225947052151</v>
      </c>
    </row>
    <row r="168" spans="2:15">
      <c r="B168" t="s">
        <v>72</v>
      </c>
    </row>
    <row r="169" spans="2:15">
      <c r="B169" s="1" t="s">
        <v>12</v>
      </c>
      <c r="C169" s="1" t="s">
        <v>4</v>
      </c>
      <c r="D169" s="1" t="s">
        <v>3</v>
      </c>
      <c r="E169" s="1" t="s">
        <v>21</v>
      </c>
      <c r="F169" s="1" t="s">
        <v>22</v>
      </c>
      <c r="G169" s="1"/>
      <c r="H169" s="1" t="s">
        <v>8</v>
      </c>
      <c r="I169" s="1" t="s">
        <v>7</v>
      </c>
      <c r="J169" s="1" t="s">
        <v>23</v>
      </c>
      <c r="K169" s="1" t="s">
        <v>24</v>
      </c>
      <c r="L169" s="1"/>
      <c r="M169" s="1" t="s">
        <v>41</v>
      </c>
    </row>
    <row r="170" spans="2:15">
      <c r="B170">
        <v>1</v>
      </c>
      <c r="C170">
        <v>0.1</v>
      </c>
      <c r="D170">
        <v>0.5</v>
      </c>
      <c r="E170">
        <v>5</v>
      </c>
      <c r="F170">
        <f t="shared" ref="F170:F179" si="214">D170 - (0.5) * ( (I170-J170)*(D170-C170)^2 - (I170-H170)*(D170-E170)^2) / ( (I170-J170)*(D170-C170) - (I170-H170)*(D170-E170))</f>
        <v>2.7166666666666668</v>
      </c>
      <c r="H170">
        <f t="shared" ref="H170:H179" si="215">2*C170+3/C170</f>
        <v>30.2</v>
      </c>
      <c r="I170">
        <f t="shared" ref="I170:J170" si="216">2*D170+3/D170</f>
        <v>7</v>
      </c>
      <c r="J170">
        <f t="shared" si="216"/>
        <v>10.6</v>
      </c>
      <c r="K170" s="3">
        <f t="shared" ref="K170:K172" si="217">2*F170+3/F170</f>
        <v>6.5376278118609408</v>
      </c>
    </row>
    <row r="171" spans="2:15">
      <c r="B171">
        <v>2</v>
      </c>
      <c r="C171">
        <v>0.5</v>
      </c>
      <c r="D171">
        <f t="shared" ref="D171:D179" si="218">F170</f>
        <v>2.7166666666666668</v>
      </c>
      <c r="E171">
        <f>E170</f>
        <v>5</v>
      </c>
      <c r="F171">
        <f t="shared" si="214"/>
        <v>1.8444444444444446</v>
      </c>
      <c r="H171">
        <f t="shared" si="215"/>
        <v>7</v>
      </c>
      <c r="I171">
        <f t="shared" ref="I171" si="219">2*D171+3/D171</f>
        <v>6.5376278118609408</v>
      </c>
      <c r="J171">
        <f t="shared" ref="J171" si="220">2*E171+3/E171</f>
        <v>10.6</v>
      </c>
      <c r="K171" s="3">
        <f t="shared" si="217"/>
        <v>5.3153949129852744</v>
      </c>
      <c r="M171">
        <f>ABS((F171-F170)/F171)*100</f>
        <v>47.289156626506021</v>
      </c>
    </row>
    <row r="172" spans="2:15">
      <c r="B172">
        <v>3</v>
      </c>
      <c r="C172">
        <f t="shared" ref="C172:C179" si="221">C171</f>
        <v>0.5</v>
      </c>
      <c r="D172">
        <f t="shared" si="218"/>
        <v>1.8444444444444446</v>
      </c>
      <c r="E172">
        <f t="shared" ref="E172:E179" si="222">D171</f>
        <v>2.7166666666666668</v>
      </c>
      <c r="F172">
        <f t="shared" si="214"/>
        <v>1.6954320987654321</v>
      </c>
      <c r="H172">
        <f t="shared" si="215"/>
        <v>7</v>
      </c>
      <c r="I172">
        <f t="shared" ref="I172" si="223">2*D172+3/D172</f>
        <v>5.3153949129852744</v>
      </c>
      <c r="J172">
        <f t="shared" ref="J172" si="224">2*E172+3/E172</f>
        <v>6.5376278118609408</v>
      </c>
      <c r="K172" s="3">
        <f t="shared" si="217"/>
        <v>5.1603246213275584</v>
      </c>
      <c r="M172">
        <f t="shared" ref="M172:M179" si="225">ABS((F172-F171)/F172)*100</f>
        <v>8.7890482778708279</v>
      </c>
    </row>
    <row r="173" spans="2:15">
      <c r="B173">
        <v>4</v>
      </c>
      <c r="C173">
        <f t="shared" si="221"/>
        <v>0.5</v>
      </c>
      <c r="D173">
        <f t="shared" si="218"/>
        <v>1.6954320987654321</v>
      </c>
      <c r="E173">
        <f t="shared" si="222"/>
        <v>1.8444444444444446</v>
      </c>
      <c r="F173">
        <f t="shared" si="214"/>
        <v>1.4987498856881576</v>
      </c>
      <c r="H173">
        <f t="shared" si="215"/>
        <v>7</v>
      </c>
      <c r="I173">
        <f t="shared" ref="I173" si="226">2*D173+3/D173</f>
        <v>5.1603246213275584</v>
      </c>
      <c r="J173">
        <f t="shared" ref="J173" si="227">2*E173+3/E173</f>
        <v>5.3153949129852744</v>
      </c>
      <c r="K173" s="3">
        <f t="shared" ref="K173:K179" si="228">2*F173+3/F173</f>
        <v>4.9991679807603893</v>
      </c>
      <c r="M173">
        <f t="shared" si="225"/>
        <v>13.1230844422695</v>
      </c>
    </row>
    <row r="174" spans="2:15">
      <c r="B174">
        <v>5</v>
      </c>
      <c r="C174">
        <f t="shared" si="221"/>
        <v>0.5</v>
      </c>
      <c r="D174">
        <f t="shared" si="218"/>
        <v>1.4987498856881576</v>
      </c>
      <c r="E174">
        <f t="shared" si="222"/>
        <v>1.6954320987654321</v>
      </c>
      <c r="F174">
        <f t="shared" si="214"/>
        <v>1.4235862148573406</v>
      </c>
      <c r="H174">
        <f t="shared" si="215"/>
        <v>7</v>
      </c>
      <c r="I174">
        <f t="shared" ref="I174" si="229">2*D174+3/D174</f>
        <v>4.9991679807603893</v>
      </c>
      <c r="J174">
        <f t="shared" ref="J174" si="230">2*E174+3/E174</f>
        <v>5.1603246213275584</v>
      </c>
      <c r="K174" s="3">
        <f t="shared" si="228"/>
        <v>4.9545263565020612</v>
      </c>
      <c r="M174">
        <f t="shared" si="225"/>
        <v>5.279881895902542</v>
      </c>
    </row>
    <row r="175" spans="2:15">
      <c r="B175">
        <v>6</v>
      </c>
      <c r="C175">
        <f t="shared" si="221"/>
        <v>0.5</v>
      </c>
      <c r="D175">
        <f t="shared" si="218"/>
        <v>1.4235862148573406</v>
      </c>
      <c r="E175">
        <f t="shared" si="222"/>
        <v>1.4987498856881576</v>
      </c>
      <c r="F175">
        <f t="shared" si="214"/>
        <v>1.3555681041419689</v>
      </c>
      <c r="H175">
        <f t="shared" si="215"/>
        <v>7</v>
      </c>
      <c r="I175">
        <f t="shared" ref="I175:I179" si="231">2*D175+3/D175</f>
        <v>4.9545263565020612</v>
      </c>
      <c r="J175">
        <f t="shared" ref="J175:J179" si="232">2*E175+3/E175</f>
        <v>4.9991679807603893</v>
      </c>
      <c r="K175" s="3">
        <f t="shared" si="228"/>
        <v>4.9242304754280468</v>
      </c>
      <c r="M175">
        <f t="shared" si="225"/>
        <v>5.0176830295387447</v>
      </c>
    </row>
    <row r="176" spans="2:15">
      <c r="B176">
        <v>7</v>
      </c>
      <c r="C176">
        <f t="shared" si="221"/>
        <v>0.5</v>
      </c>
      <c r="D176">
        <f t="shared" si="218"/>
        <v>1.3555681041419689</v>
      </c>
      <c r="E176">
        <f t="shared" si="222"/>
        <v>1.4235862148573406</v>
      </c>
      <c r="F176">
        <f t="shared" si="214"/>
        <v>1.3179491484401875</v>
      </c>
      <c r="H176">
        <f t="shared" si="215"/>
        <v>7</v>
      </c>
      <c r="I176">
        <f t="shared" si="231"/>
        <v>4.9242304754280468</v>
      </c>
      <c r="J176">
        <f t="shared" si="232"/>
        <v>4.9545263565020612</v>
      </c>
      <c r="K176" s="3">
        <f t="shared" si="228"/>
        <v>4.9121621448069392</v>
      </c>
      <c r="M176">
        <f t="shared" si="225"/>
        <v>2.8543556286905312</v>
      </c>
    </row>
    <row r="177" spans="2:13">
      <c r="B177">
        <v>8</v>
      </c>
      <c r="C177">
        <f t="shared" si="221"/>
        <v>0.5</v>
      </c>
      <c r="D177">
        <f t="shared" si="218"/>
        <v>1.3179491484401875</v>
      </c>
      <c r="E177">
        <f t="shared" si="222"/>
        <v>1.3555681041419689</v>
      </c>
      <c r="F177">
        <f t="shared" si="214"/>
        <v>1.2889969882066468</v>
      </c>
      <c r="H177">
        <f t="shared" si="215"/>
        <v>7</v>
      </c>
      <c r="I177">
        <f t="shared" si="231"/>
        <v>4.9121621448069392</v>
      </c>
      <c r="J177">
        <f t="shared" si="232"/>
        <v>4.9242304754280468</v>
      </c>
      <c r="K177" s="3">
        <f t="shared" si="228"/>
        <v>4.9053849846528355</v>
      </c>
      <c r="M177">
        <f t="shared" si="225"/>
        <v>2.246099913221772</v>
      </c>
    </row>
    <row r="178" spans="2:13">
      <c r="B178">
        <v>9</v>
      </c>
      <c r="C178">
        <f t="shared" si="221"/>
        <v>0.5</v>
      </c>
      <c r="D178">
        <f t="shared" si="218"/>
        <v>1.2889969882066468</v>
      </c>
      <c r="E178">
        <f t="shared" si="222"/>
        <v>1.3179491484401875</v>
      </c>
      <c r="F178">
        <f t="shared" si="214"/>
        <v>1.2703343211652669</v>
      </c>
      <c r="H178">
        <f t="shared" si="215"/>
        <v>7</v>
      </c>
      <c r="I178">
        <f t="shared" si="231"/>
        <v>4.9053849846528355</v>
      </c>
      <c r="J178">
        <f t="shared" si="232"/>
        <v>4.9121621448069392</v>
      </c>
      <c r="K178" s="3">
        <f t="shared" si="228"/>
        <v>4.9022516917817409</v>
      </c>
      <c r="M178">
        <f t="shared" si="225"/>
        <v>1.4691146047491466</v>
      </c>
    </row>
    <row r="179" spans="2:13">
      <c r="B179">
        <v>10</v>
      </c>
      <c r="C179">
        <f t="shared" si="221"/>
        <v>0.5</v>
      </c>
      <c r="D179">
        <f t="shared" si="218"/>
        <v>1.2703343211652669</v>
      </c>
      <c r="E179">
        <f t="shared" si="222"/>
        <v>1.2889969882066468</v>
      </c>
      <c r="F179">
        <f t="shared" si="214"/>
        <v>1.2567561356863606</v>
      </c>
      <c r="H179">
        <f t="shared" si="215"/>
        <v>7</v>
      </c>
      <c r="I179">
        <f t="shared" si="231"/>
        <v>4.9022516917817409</v>
      </c>
      <c r="J179">
        <f t="shared" si="232"/>
        <v>4.9053849846528355</v>
      </c>
      <c r="K179" s="3">
        <f t="shared" si="228"/>
        <v>4.9006102252343826</v>
      </c>
      <c r="M179">
        <f t="shared" si="225"/>
        <v>1.0804152924617136</v>
      </c>
    </row>
  </sheetData>
  <phoneticPr fontId="1" type="noConversion"/>
  <pageMargins left="0.25" right="0.25" top="0.75" bottom="0.75" header="0.3" footer="0.3"/>
  <pageSetup paperSize="9" scale="16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2F0AC25-4D61-46DA-8733-5D4E3DBB5E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Sheet1!J143:M143</xm:f>
              <xm:sqref>N143</xm:sqref>
            </x14:sparkline>
            <x14:sparkline>
              <xm:f>Sheet1!J144:M144</xm:f>
              <xm:sqref>N144</xm:sqref>
            </x14:sparkline>
            <x14:sparkline>
              <xm:f>Sheet1!J145:M145</xm:f>
              <xm:sqref>N145</xm:sqref>
            </x14:sparkline>
            <x14:sparkline>
              <xm:f>Sheet1!J146:M146</xm:f>
              <xm:sqref>N146</xm:sqref>
            </x14:sparkline>
            <x14:sparkline>
              <xm:f>Sheet1!J147:M147</xm:f>
              <xm:sqref>N147</xm:sqref>
            </x14:sparkline>
            <x14:sparkline>
              <xm:f>Sheet1!J148:M148</xm:f>
              <xm:sqref>N148</xm:sqref>
            </x14:sparkline>
            <x14:sparkline>
              <xm:f>Sheet1!J149:M149</xm:f>
              <xm:sqref>N149</xm:sqref>
            </x14:sparkline>
            <x14:sparkline>
              <xm:f>Sheet1!J150:M150</xm:f>
              <xm:sqref>N150</xm:sqref>
            </x14:sparkline>
            <x14:sparkline>
              <xm:f>Sheet1!J151:M151</xm:f>
              <xm:sqref>N151</xm:sqref>
            </x14:sparkline>
            <x14:sparkline>
              <xm:f>Sheet1!J152:M152</xm:f>
              <xm:sqref>N152</xm:sqref>
            </x14:sparkline>
            <x14:sparkline>
              <xm:f>Sheet1!J153:M153</xm:f>
              <xm:sqref>N153</xm:sqref>
            </x14:sparkline>
            <x14:sparkline>
              <xm:f>Sheet1!J154:M154</xm:f>
              <xm:sqref>N154</xm:sqref>
            </x14:sparkline>
            <x14:sparkline>
              <xm:f>Sheet1!J155:M155</xm:f>
              <xm:sqref>N155</xm:sqref>
            </x14:sparkline>
            <x14:sparkline>
              <xm:f>Sheet1!J156:M156</xm:f>
              <xm:sqref>N156</xm:sqref>
            </x14:sparkline>
          </x14:sparklines>
        </x14:sparklineGroup>
        <x14:sparklineGroup displayEmptyCellsAs="span" xr2:uid="{69E1608A-6C3D-44C1-BF2A-52A1632CD7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Sheet1!H111:K111</xm:f>
              <xm:sqref>L111</xm:sqref>
            </x14:sparkline>
            <x14:sparkline>
              <xm:f>Sheet1!H112:K112</xm:f>
              <xm:sqref>L112</xm:sqref>
            </x14:sparkline>
            <x14:sparkline>
              <xm:f>Sheet1!H113:K113</xm:f>
              <xm:sqref>L113</xm:sqref>
            </x14:sparkline>
            <x14:sparkline>
              <xm:f>Sheet1!H114:K114</xm:f>
              <xm:sqref>L114</xm:sqref>
            </x14:sparkline>
            <x14:sparkline>
              <xm:f>Sheet1!H115:K115</xm:f>
              <xm:sqref>L115</xm:sqref>
            </x14:sparkline>
            <x14:sparkline>
              <xm:f>Sheet1!H116:K116</xm:f>
              <xm:sqref>L116</xm:sqref>
            </x14:sparkline>
            <x14:sparkline>
              <xm:f>Sheet1!H117:K117</xm:f>
              <xm:sqref>L117</xm:sqref>
            </x14:sparkline>
            <x14:sparkline>
              <xm:f>Sheet1!H118:K118</xm:f>
              <xm:sqref>L118</xm:sqref>
            </x14:sparkline>
            <x14:sparkline>
              <xm:f>Sheet1!H119:K119</xm:f>
              <xm:sqref>L119</xm:sqref>
            </x14:sparkline>
            <x14:sparkline>
              <xm:f>Sheet1!H120:K120</xm:f>
              <xm:sqref>L120</xm:sqref>
            </x14:sparkline>
            <x14:sparkline>
              <xm:f>Sheet1!H121:K121</xm:f>
              <xm:sqref>L121</xm:sqref>
            </x14:sparkline>
            <x14:sparkline>
              <xm:f>Sheet1!H122:K122</xm:f>
              <xm:sqref>L122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조형권</dc:creator>
  <cp:lastModifiedBy>조형권</cp:lastModifiedBy>
  <cp:lastPrinted>2024-04-03T00:12:51Z</cp:lastPrinted>
  <dcterms:created xsi:type="dcterms:W3CDTF">2024-03-30T09:46:46Z</dcterms:created>
  <dcterms:modified xsi:type="dcterms:W3CDTF">2024-04-03T00:15:10Z</dcterms:modified>
</cp:coreProperties>
</file>