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dys\OneDrive\바탕 화면\JBNU\수업 관련\24년 1학기\Numerical Method\Numerical_practice\Chapter 11 연습문제 풀이\"/>
    </mc:Choice>
  </mc:AlternateContent>
  <xr:revisionPtr revIDLastSave="0" documentId="13_ncr:1_{65C15ED1-C76C-4745-9D7E-52D6AE5B1C46}" xr6:coauthVersionLast="47" xr6:coauthVersionMax="47" xr10:uidLastSave="{00000000-0000-0000-0000-000000000000}"/>
  <bookViews>
    <workbookView xWindow="-110" yWindow="-110" windowWidth="25820" windowHeight="15500" xr2:uid="{B9454959-D794-4DE5-97FA-32AF0AFA71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3" i="1" l="1"/>
  <c r="AJ19" i="1"/>
  <c r="AJ15" i="1"/>
  <c r="AJ11" i="1"/>
  <c r="AG18" i="1"/>
  <c r="AG14" i="1"/>
  <c r="AD14" i="1"/>
  <c r="AD10" i="1"/>
  <c r="AG10" i="1"/>
  <c r="U62" i="1"/>
  <c r="U61" i="1"/>
  <c r="U58" i="1"/>
  <c r="U57" i="1"/>
  <c r="AF23" i="1"/>
  <c r="AD18" i="1"/>
  <c r="Y62" i="1"/>
  <c r="T50" i="1"/>
  <c r="S46" i="1"/>
  <c r="S45" i="1"/>
  <c r="S42" i="1"/>
  <c r="T34" i="1"/>
  <c r="S34" i="1"/>
  <c r="W38" i="1"/>
  <c r="S50" i="1" s="1"/>
  <c r="W37" i="1"/>
  <c r="S41" i="1" s="1"/>
  <c r="T30" i="1"/>
  <c r="T33" i="1" s="1"/>
  <c r="T37" i="1" s="1"/>
  <c r="U53" i="1" s="1"/>
  <c r="T29" i="1"/>
  <c r="S30" i="1"/>
  <c r="S33" i="1" s="1"/>
  <c r="S29" i="1"/>
  <c r="R30" i="1"/>
  <c r="R34" i="1" s="1"/>
  <c r="R38" i="1" s="1"/>
  <c r="R29" i="1"/>
  <c r="R33" i="1" s="1"/>
  <c r="R37" i="1" s="1"/>
  <c r="D48" i="1"/>
  <c r="D44" i="1"/>
  <c r="D40" i="1"/>
  <c r="N37" i="1"/>
  <c r="N36" i="1"/>
  <c r="D26" i="1"/>
  <c r="M21" i="1"/>
  <c r="M20" i="1"/>
  <c r="K14" i="1"/>
  <c r="D22" i="1" s="1"/>
  <c r="K13" i="1"/>
  <c r="D21" i="1" s="1"/>
  <c r="K8" i="1"/>
  <c r="D17" i="1"/>
  <c r="E14" i="1"/>
  <c r="E18" i="1" s="1"/>
  <c r="E13" i="1"/>
  <c r="E17" i="1" s="1"/>
  <c r="D14" i="1"/>
  <c r="L14" i="1" s="1"/>
  <c r="D13" i="1"/>
  <c r="C14" i="1"/>
  <c r="C13" i="1"/>
  <c r="T38" i="1" l="1"/>
  <c r="U54" i="1" s="1"/>
  <c r="AB54" i="1" s="1"/>
  <c r="AD5" i="1" s="1"/>
  <c r="E30" i="1"/>
  <c r="E38" i="1" s="1"/>
  <c r="N38" i="1" s="1"/>
  <c r="E22" i="1"/>
  <c r="M22" i="1" s="1"/>
  <c r="D34" i="1" s="1"/>
  <c r="H38" i="1" s="1"/>
  <c r="E26" i="1"/>
  <c r="M26" i="1" s="1"/>
  <c r="E34" i="1" s="1"/>
  <c r="I38" i="1" s="1"/>
  <c r="F42" i="1"/>
  <c r="F46" i="1" s="1"/>
  <c r="F50" i="1" s="1"/>
  <c r="M50" i="1" s="1"/>
  <c r="M10" i="1"/>
  <c r="D25" i="1"/>
  <c r="S38" i="1"/>
  <c r="D18" i="1"/>
  <c r="X38" i="1"/>
  <c r="S49" i="1"/>
  <c r="AB49" i="1" s="1"/>
  <c r="Y61" i="1" s="1"/>
  <c r="S37" i="1"/>
  <c r="M37" i="1"/>
  <c r="L36" i="1"/>
  <c r="L38" i="1"/>
  <c r="M38" i="1"/>
  <c r="M36" i="1" l="1"/>
  <c r="J46" i="1"/>
  <c r="M46" i="1" s="1"/>
  <c r="J58" i="1"/>
  <c r="F54" i="1"/>
  <c r="M49" i="1"/>
  <c r="L37" i="1"/>
  <c r="J42" i="1"/>
  <c r="M42" i="1" s="1"/>
  <c r="T61" i="1"/>
  <c r="T53" i="1"/>
  <c r="T42" i="1"/>
  <c r="AB58" i="1" s="1"/>
  <c r="T46" i="1"/>
  <c r="AB62" i="1" s="1"/>
  <c r="AF5" i="1" s="1"/>
  <c r="D54" i="1" l="1"/>
  <c r="M41" i="1"/>
  <c r="H58" i="1"/>
  <c r="J57" i="1"/>
  <c r="M48" i="1"/>
  <c r="F53" i="1"/>
  <c r="AB61" i="1"/>
  <c r="AB57" i="1"/>
  <c r="AE5" i="1"/>
  <c r="E54" i="1"/>
  <c r="I58" i="1"/>
  <c r="M45" i="1"/>
  <c r="T57" i="1"/>
  <c r="AB53" i="1"/>
  <c r="AB60" i="1" l="1"/>
  <c r="AF3" i="1" s="1"/>
  <c r="AF4" i="1"/>
  <c r="AD4" i="1"/>
  <c r="AB52" i="1"/>
  <c r="AD3" i="1" s="1"/>
  <c r="E53" i="1"/>
  <c r="M44" i="1"/>
  <c r="I57" i="1"/>
  <c r="J56" i="1"/>
  <c r="F52" i="1"/>
  <c r="AB56" i="1"/>
  <c r="AE3" i="1" s="1"/>
  <c r="AE4" i="1"/>
  <c r="AF19" i="1" s="1"/>
  <c r="M40" i="1"/>
  <c r="D53" i="1"/>
  <c r="H57" i="1"/>
  <c r="N56" i="1" l="1"/>
  <c r="N57" i="1"/>
  <c r="N58" i="1"/>
  <c r="E52" i="1"/>
  <c r="I56" i="1"/>
  <c r="H56" i="1"/>
  <c r="D52" i="1"/>
  <c r="AF15" i="1"/>
  <c r="AF11" i="1"/>
  <c r="L56" i="1" l="1"/>
  <c r="L58" i="1"/>
  <c r="L57" i="1"/>
  <c r="M56" i="1"/>
  <c r="M57" i="1"/>
  <c r="M58" i="1"/>
</calcChain>
</file>

<file path=xl/sharedStrings.xml><?xml version="1.0" encoding="utf-8"?>
<sst xmlns="http://schemas.openxmlformats.org/spreadsheetml/2006/main" count="219" uniqueCount="123">
  <si>
    <t>Problem 11.2 LU decomposition으로 Inverse matrix 구하기</t>
  </si>
  <si>
    <t>A = LU</t>
    <phoneticPr fontId="2" type="noConversion"/>
  </si>
  <si>
    <t>AX = B</t>
    <phoneticPr fontId="2" type="noConversion"/>
  </si>
  <si>
    <t>LUX = B</t>
    <phoneticPr fontId="2" type="noConversion"/>
  </si>
  <si>
    <t>LD = B</t>
    <phoneticPr fontId="2" type="noConversion"/>
  </si>
  <si>
    <t>UX = D</t>
    <phoneticPr fontId="2" type="noConversion"/>
  </si>
  <si>
    <t>then, X = A^-1</t>
    <phoneticPr fontId="2" type="noConversion"/>
  </si>
  <si>
    <t>if, B = I.</t>
    <phoneticPr fontId="2" type="noConversion"/>
  </si>
  <si>
    <t>A =</t>
    <phoneticPr fontId="2" type="noConversion"/>
  </si>
  <si>
    <t>PA = LU</t>
    <phoneticPr fontId="2" type="noConversion"/>
  </si>
  <si>
    <t>PAX = LUX = PB</t>
    <phoneticPr fontId="2" type="noConversion"/>
  </si>
  <si>
    <t>LD = PB</t>
    <phoneticPr fontId="2" type="noConversion"/>
  </si>
  <si>
    <t>Row2 - (a21/a11)*Row1</t>
    <phoneticPr fontId="2" type="noConversion"/>
  </si>
  <si>
    <t>Row3 - (a31/a11)*Row1</t>
    <phoneticPr fontId="2" type="noConversion"/>
  </si>
  <si>
    <t>P =</t>
    <phoneticPr fontId="2" type="noConversion"/>
  </si>
  <si>
    <t>Row3 - (a32/a22)*Row2</t>
    <phoneticPr fontId="2" type="noConversion"/>
  </si>
  <si>
    <t xml:space="preserve"> = U</t>
    <phoneticPr fontId="2" type="noConversion"/>
  </si>
  <si>
    <t xml:space="preserve">U = </t>
    <phoneticPr fontId="2" type="noConversion"/>
  </si>
  <si>
    <t xml:space="preserve">L = </t>
    <phoneticPr fontId="2" type="noConversion"/>
  </si>
  <si>
    <t>※ Permutation Matrix를 사용하는 경우,</t>
    <phoneticPr fontId="2" type="noConversion"/>
  </si>
  <si>
    <t>LD=I</t>
    <phoneticPr fontId="2" type="noConversion"/>
  </si>
  <si>
    <t>d11</t>
    <phoneticPr fontId="2" type="noConversion"/>
  </si>
  <si>
    <t>d21</t>
    <phoneticPr fontId="2" type="noConversion"/>
  </si>
  <si>
    <t>d31</t>
    <phoneticPr fontId="2" type="noConversion"/>
  </si>
  <si>
    <t>X</t>
    <phoneticPr fontId="2" type="noConversion"/>
  </si>
  <si>
    <t>=</t>
    <phoneticPr fontId="2" type="noConversion"/>
  </si>
  <si>
    <t>d21 =</t>
    <phoneticPr fontId="2" type="noConversion"/>
  </si>
  <si>
    <t>d11 =</t>
    <phoneticPr fontId="2" type="noConversion"/>
  </si>
  <si>
    <t>d31 =</t>
    <phoneticPr fontId="2" type="noConversion"/>
  </si>
  <si>
    <t>→</t>
    <phoneticPr fontId="2" type="noConversion"/>
  </si>
  <si>
    <t>Ld_i = i_i</t>
  </si>
  <si>
    <t>i = 1</t>
    <phoneticPr fontId="2" type="noConversion"/>
  </si>
  <si>
    <t>i = 2</t>
    <phoneticPr fontId="2" type="noConversion"/>
  </si>
  <si>
    <t>d12</t>
    <phoneticPr fontId="2" type="noConversion"/>
  </si>
  <si>
    <t>d22</t>
    <phoneticPr fontId="2" type="noConversion"/>
  </si>
  <si>
    <t>d32</t>
    <phoneticPr fontId="2" type="noConversion"/>
  </si>
  <si>
    <t>d12 =</t>
    <phoneticPr fontId="2" type="noConversion"/>
  </si>
  <si>
    <t>d22 =</t>
    <phoneticPr fontId="2" type="noConversion"/>
  </si>
  <si>
    <t>d32 =</t>
    <phoneticPr fontId="2" type="noConversion"/>
  </si>
  <si>
    <t>i = 3</t>
    <phoneticPr fontId="2" type="noConversion"/>
  </si>
  <si>
    <t>d13</t>
    <phoneticPr fontId="2" type="noConversion"/>
  </si>
  <si>
    <t>d23</t>
    <phoneticPr fontId="2" type="noConversion"/>
  </si>
  <si>
    <t>d33</t>
    <phoneticPr fontId="2" type="noConversion"/>
  </si>
  <si>
    <t>d13 =</t>
    <phoneticPr fontId="2" type="noConversion"/>
  </si>
  <si>
    <t>d23 =</t>
    <phoneticPr fontId="2" type="noConversion"/>
  </si>
  <si>
    <t>d33 =</t>
    <phoneticPr fontId="2" type="noConversion"/>
  </si>
  <si>
    <t>D =</t>
    <phoneticPr fontId="2" type="noConversion"/>
  </si>
  <si>
    <t>Check</t>
    <phoneticPr fontId="2" type="noConversion"/>
  </si>
  <si>
    <t>Ux_i=d_i</t>
    <phoneticPr fontId="2" type="noConversion"/>
  </si>
  <si>
    <t>x11</t>
    <phoneticPr fontId="2" type="noConversion"/>
  </si>
  <si>
    <t>x21</t>
    <phoneticPr fontId="2" type="noConversion"/>
  </si>
  <si>
    <t>x31</t>
    <phoneticPr fontId="2" type="noConversion"/>
  </si>
  <si>
    <t>x11 =</t>
    <phoneticPr fontId="2" type="noConversion"/>
  </si>
  <si>
    <t>x21 =</t>
    <phoneticPr fontId="2" type="noConversion"/>
  </si>
  <si>
    <t>x31 =</t>
    <phoneticPr fontId="2" type="noConversion"/>
  </si>
  <si>
    <t>x12</t>
    <phoneticPr fontId="2" type="noConversion"/>
  </si>
  <si>
    <t>x22</t>
    <phoneticPr fontId="2" type="noConversion"/>
  </si>
  <si>
    <t>x32</t>
    <phoneticPr fontId="2" type="noConversion"/>
  </si>
  <si>
    <t>x13</t>
    <phoneticPr fontId="2" type="noConversion"/>
  </si>
  <si>
    <t>x23</t>
    <phoneticPr fontId="2" type="noConversion"/>
  </si>
  <si>
    <t>x33</t>
    <phoneticPr fontId="2" type="noConversion"/>
  </si>
  <si>
    <t>x12 =</t>
    <phoneticPr fontId="2" type="noConversion"/>
  </si>
  <si>
    <t>x22 =</t>
    <phoneticPr fontId="2" type="noConversion"/>
  </si>
  <si>
    <t>x32 =</t>
    <phoneticPr fontId="2" type="noConversion"/>
  </si>
  <si>
    <t>x13 =</t>
    <phoneticPr fontId="2" type="noConversion"/>
  </si>
  <si>
    <t>x23 =</t>
    <phoneticPr fontId="2" type="noConversion"/>
  </si>
  <si>
    <t>x33 =</t>
    <phoneticPr fontId="2" type="noConversion"/>
  </si>
  <si>
    <t xml:space="preserve">X = </t>
    <phoneticPr fontId="2" type="noConversion"/>
  </si>
  <si>
    <t xml:space="preserve"> = A^-1</t>
    <phoneticPr fontId="2" type="noConversion"/>
  </si>
  <si>
    <t>AX=I</t>
    <phoneticPr fontId="2" type="noConversion"/>
  </si>
  <si>
    <t>(Excel 풀이)</t>
    <phoneticPr fontId="2" type="noConversion"/>
  </si>
  <si>
    <t>Problem 11.13</t>
    <phoneticPr fontId="2" type="noConversion"/>
  </si>
  <si>
    <t>(a) 다음 행렬에 대해 역행렬과 조건수를 구하라.</t>
    <phoneticPr fontId="2" type="noConversion"/>
  </si>
  <si>
    <t>sol)</t>
    <phoneticPr fontId="2" type="noConversion"/>
  </si>
  <si>
    <t>det(A)를 먼저 계산해보면,</t>
    <phoneticPr fontId="2" type="noConversion"/>
  </si>
  <si>
    <t>det(A) =</t>
    <phoneticPr fontId="2" type="noConversion"/>
  </si>
  <si>
    <t>1*(5*9-6*8) - 2*(4*9-6*7) + 3*(4*8 - 5*7)</t>
    <phoneticPr fontId="2" type="noConversion"/>
  </si>
  <si>
    <t xml:space="preserve"> = 0</t>
    <phoneticPr fontId="2" type="noConversion"/>
  </si>
  <si>
    <t xml:space="preserve">→ </t>
    <phoneticPr fontId="2" type="noConversion"/>
  </si>
  <si>
    <t>singular matrix이므로, 역행렬이 존재하지 않는다.</t>
    <phoneticPr fontId="2" type="noConversion"/>
  </si>
  <si>
    <t>역행렬이 존재하지 않으므로, 조건수를 구할 수 없다.</t>
    <phoneticPr fontId="2" type="noConversion"/>
  </si>
  <si>
    <t>(b) a33 = 9.1로 바꾸고 (a)를 반복하라.</t>
    <phoneticPr fontId="2" type="noConversion"/>
  </si>
  <si>
    <t>det(A)를 먼저 계산하자.</t>
    <phoneticPr fontId="2" type="noConversion"/>
  </si>
  <si>
    <t>1*(5*9.1-6*8) - 2*(4*9.1-6*7) + 3*(4*8 - 5*7)</t>
    <phoneticPr fontId="2" type="noConversion"/>
  </si>
  <si>
    <t xml:space="preserve"> = -0.3</t>
    <phoneticPr fontId="2" type="noConversion"/>
  </si>
  <si>
    <t>det가 0이 아니고, Square matrix이므로, 역행렬이 존재한다.</t>
    <phoneticPr fontId="2" type="noConversion"/>
  </si>
  <si>
    <t>Row3 = Row1</t>
    <phoneticPr fontId="2" type="noConversion"/>
  </si>
  <si>
    <t>Row1 = Row3</t>
    <phoneticPr fontId="2" type="noConversion"/>
  </si>
  <si>
    <t>Row2-(a21/a11)*Row1</t>
    <phoneticPr fontId="2" type="noConversion"/>
  </si>
  <si>
    <t>Row3-(a31/a11)*Row1</t>
    <phoneticPr fontId="2" type="noConversion"/>
  </si>
  <si>
    <t>Row2 = Row3</t>
    <phoneticPr fontId="2" type="noConversion"/>
  </si>
  <si>
    <t>Row3 = Row2</t>
    <phoneticPr fontId="2" type="noConversion"/>
  </si>
  <si>
    <t>Row3-(a32/a22)*Row2</t>
    <phoneticPr fontId="2" type="noConversion"/>
  </si>
  <si>
    <t>L =</t>
    <phoneticPr fontId="2" type="noConversion"/>
  </si>
  <si>
    <t>LD=PI</t>
    <phoneticPr fontId="2" type="noConversion"/>
  </si>
  <si>
    <t>LD_i=PI_i</t>
    <phoneticPr fontId="2" type="noConversion"/>
  </si>
  <si>
    <t>UX=D</t>
    <phoneticPr fontId="2" type="noConversion"/>
  </si>
  <si>
    <t>Ud_i=d_i</t>
    <phoneticPr fontId="2" type="noConversion"/>
  </si>
  <si>
    <t>X =</t>
    <phoneticPr fontId="2" type="noConversion"/>
  </si>
  <si>
    <t>■</t>
    <phoneticPr fontId="2" type="noConversion"/>
  </si>
  <si>
    <t>이제 조건수를 구하자.</t>
    <phoneticPr fontId="2" type="noConversion"/>
  </si>
  <si>
    <t>||A||_f =</t>
    <phoneticPr fontId="2" type="noConversion"/>
  </si>
  <si>
    <t>||A^-1||_f =</t>
    <phoneticPr fontId="2" type="noConversion"/>
  </si>
  <si>
    <r>
      <t>Cond(</t>
    </r>
    <r>
      <rPr>
        <b/>
        <sz val="11"/>
        <color theme="1"/>
        <rFont val="맑은 고딕"/>
        <family val="3"/>
        <charset val="129"/>
        <scheme val="minor"/>
      </rPr>
      <t>A</t>
    </r>
    <r>
      <rPr>
        <sz val="11"/>
        <color theme="1"/>
        <rFont val="맑은 고딕"/>
        <family val="2"/>
        <charset val="129"/>
        <scheme val="minor"/>
      </rPr>
      <t xml:space="preserve">) = </t>
    </r>
    <phoneticPr fontId="2" type="noConversion"/>
  </si>
  <si>
    <t>1) Frobeninus Norm 기준</t>
    <phoneticPr fontId="2" type="noConversion"/>
  </si>
  <si>
    <t>||A||_l =</t>
    <phoneticPr fontId="2" type="noConversion"/>
  </si>
  <si>
    <t>||A^-1||_l =</t>
    <phoneticPr fontId="2" type="noConversion"/>
  </si>
  <si>
    <t>3) Row-Sun Norm 기준</t>
    <phoneticPr fontId="2" type="noConversion"/>
  </si>
  <si>
    <t>2) Column-Sum Norm 기준</t>
    <phoneticPr fontId="2" type="noConversion"/>
  </si>
  <si>
    <t>||A||_inf =</t>
    <phoneticPr fontId="2" type="noConversion"/>
  </si>
  <si>
    <t>||A^-1||_inf =</t>
    <phoneticPr fontId="2" type="noConversion"/>
  </si>
  <si>
    <r>
      <t>||</t>
    </r>
    <r>
      <rPr>
        <b/>
        <sz val="11"/>
        <color theme="1"/>
        <rFont val="맑은 고딕"/>
        <family val="3"/>
        <charset val="129"/>
        <scheme val="minor"/>
      </rPr>
      <t>A</t>
    </r>
    <r>
      <rPr>
        <sz val="11"/>
        <color theme="1"/>
        <rFont val="맑은 고딕"/>
        <family val="2"/>
        <charset val="129"/>
        <scheme val="minor"/>
      </rPr>
      <t>||_f*||</t>
    </r>
    <r>
      <rPr>
        <b/>
        <sz val="11"/>
        <color theme="1"/>
        <rFont val="맑은 고딕"/>
        <family val="3"/>
        <charset val="129"/>
        <scheme val="minor"/>
      </rPr>
      <t>A^-1</t>
    </r>
    <r>
      <rPr>
        <sz val="11"/>
        <color theme="1"/>
        <rFont val="맑은 고딕"/>
        <family val="2"/>
        <charset val="129"/>
        <scheme val="minor"/>
      </rPr>
      <t>||_f =</t>
    </r>
    <phoneticPr fontId="2" type="noConversion"/>
  </si>
  <si>
    <r>
      <t>||</t>
    </r>
    <r>
      <rPr>
        <b/>
        <sz val="11"/>
        <color theme="1"/>
        <rFont val="맑은 고딕"/>
        <family val="3"/>
        <charset val="129"/>
        <scheme val="minor"/>
      </rPr>
      <t>A</t>
    </r>
    <r>
      <rPr>
        <sz val="11"/>
        <color theme="1"/>
        <rFont val="맑은 고딕"/>
        <family val="2"/>
        <charset val="129"/>
        <scheme val="minor"/>
      </rPr>
      <t>||_l*||</t>
    </r>
    <r>
      <rPr>
        <b/>
        <sz val="11"/>
        <color theme="1"/>
        <rFont val="맑은 고딕"/>
        <family val="3"/>
        <charset val="129"/>
        <scheme val="minor"/>
      </rPr>
      <t>A^-1</t>
    </r>
    <r>
      <rPr>
        <sz val="11"/>
        <color theme="1"/>
        <rFont val="맑은 고딕"/>
        <family val="2"/>
        <charset val="129"/>
        <scheme val="minor"/>
      </rPr>
      <t>||_l =</t>
    </r>
    <phoneticPr fontId="2" type="noConversion"/>
  </si>
  <si>
    <r>
      <t>||</t>
    </r>
    <r>
      <rPr>
        <b/>
        <sz val="11"/>
        <color theme="1"/>
        <rFont val="맑은 고딕"/>
        <family val="3"/>
        <charset val="129"/>
        <scheme val="minor"/>
      </rPr>
      <t>A</t>
    </r>
    <r>
      <rPr>
        <sz val="11"/>
        <color theme="1"/>
        <rFont val="맑은 고딕"/>
        <family val="2"/>
        <charset val="129"/>
        <scheme val="minor"/>
      </rPr>
      <t>||_inf*||</t>
    </r>
    <r>
      <rPr>
        <b/>
        <sz val="11"/>
        <color theme="1"/>
        <rFont val="맑은 고딕"/>
        <family val="3"/>
        <charset val="129"/>
        <scheme val="minor"/>
      </rPr>
      <t>A^-1</t>
    </r>
    <r>
      <rPr>
        <sz val="11"/>
        <color theme="1"/>
        <rFont val="맑은 고딕"/>
        <family val="2"/>
        <charset val="129"/>
        <scheme val="minor"/>
      </rPr>
      <t>||_inf =</t>
    </r>
    <phoneticPr fontId="2" type="noConversion"/>
  </si>
  <si>
    <t>4) p=2 Norm</t>
    <phoneticPr fontId="2" type="noConversion"/>
  </si>
  <si>
    <r>
      <t>||</t>
    </r>
    <r>
      <rPr>
        <b/>
        <sz val="11"/>
        <color theme="1"/>
        <rFont val="맑은 고딕"/>
        <family val="3"/>
        <charset val="129"/>
        <scheme val="minor"/>
      </rPr>
      <t>A</t>
    </r>
    <r>
      <rPr>
        <sz val="11"/>
        <color theme="1"/>
        <rFont val="맑은 고딕"/>
        <family val="3"/>
        <charset val="129"/>
        <scheme val="minor"/>
      </rPr>
      <t xml:space="preserve">||_2 = </t>
    </r>
    <phoneticPr fontId="2" type="noConversion"/>
  </si>
  <si>
    <r>
      <t>||</t>
    </r>
    <r>
      <rPr>
        <b/>
        <sz val="11"/>
        <color theme="1"/>
        <rFont val="맑은 고딕"/>
        <family val="3"/>
        <charset val="129"/>
        <scheme val="minor"/>
      </rPr>
      <t>A^-1</t>
    </r>
    <r>
      <rPr>
        <sz val="11"/>
        <color theme="1"/>
        <rFont val="맑은 고딕"/>
        <family val="2"/>
        <charset val="129"/>
        <scheme val="minor"/>
      </rPr>
      <t>||_2 =</t>
    </r>
    <phoneticPr fontId="2" type="noConversion"/>
  </si>
  <si>
    <r>
      <t>||</t>
    </r>
    <r>
      <rPr>
        <b/>
        <sz val="11"/>
        <color theme="1"/>
        <rFont val="맑은 고딕"/>
        <family val="3"/>
        <charset val="129"/>
        <scheme val="minor"/>
      </rPr>
      <t>A</t>
    </r>
    <r>
      <rPr>
        <sz val="11"/>
        <color theme="1"/>
        <rFont val="맑은 고딕"/>
        <family val="2"/>
        <charset val="129"/>
        <scheme val="minor"/>
      </rPr>
      <t>||_2*||</t>
    </r>
    <r>
      <rPr>
        <b/>
        <sz val="11"/>
        <color theme="1"/>
        <rFont val="맑은 고딕"/>
        <family val="3"/>
        <charset val="129"/>
        <scheme val="minor"/>
      </rPr>
      <t>A^-1</t>
    </r>
    <r>
      <rPr>
        <sz val="11"/>
        <color theme="1"/>
        <rFont val="맑은 고딕"/>
        <family val="2"/>
        <charset val="129"/>
        <scheme val="minor"/>
      </rPr>
      <t>||_2 =</t>
    </r>
    <phoneticPr fontId="2" type="noConversion"/>
  </si>
  <si>
    <t>(MATLAB 참고)</t>
    <phoneticPr fontId="2" type="noConversion"/>
  </si>
  <si>
    <r>
      <t>c = log( Cond(</t>
    </r>
    <r>
      <rPr>
        <b/>
        <sz val="11"/>
        <color theme="1"/>
        <rFont val="맑은 고딕"/>
        <family val="3"/>
        <charset val="129"/>
        <scheme val="minor"/>
      </rPr>
      <t>A</t>
    </r>
    <r>
      <rPr>
        <sz val="11"/>
        <color theme="1"/>
        <rFont val="맑은 고딕"/>
        <family val="2"/>
        <charset val="129"/>
        <scheme val="minor"/>
      </rPr>
      <t>) ) =</t>
    </r>
    <phoneticPr fontId="2" type="noConversion"/>
  </si>
  <si>
    <t>엑셀에서의 기계엡실론은 대략 2.22*10^-16 이므로,</t>
    <phoneticPr fontId="2" type="noConversion"/>
  </si>
  <si>
    <t>이 경우, 해는 16-3 = 13 자릿수까지만 정확하다.</t>
    <phoneticPr fontId="2" type="noConversion"/>
  </si>
  <si>
    <t>Comment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</si>
</sst>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3" fillId="0" borderId="0" xfId="0" applyFont="1" applyFill="1">
      <alignment vertical="center"/>
    </xf>
    <xf numFmtId="0" fontId="0" fillId="0" borderId="0" xfId="0" applyFill="1">
      <alignment vertical="center"/>
    </xf>
    <xf numFmtId="0" fontId="3" fillId="0" borderId="0" xfId="0" applyFont="1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0" borderId="0" xfId="0" applyAlignment="1">
      <alignment vertical="center"/>
    </xf>
    <xf numFmtId="0" fontId="3" fillId="6" borderId="0" xfId="0" applyFont="1" applyFill="1" applyAlignment="1">
      <alignment horizontal="right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right" vertical="center"/>
    </xf>
    <xf numFmtId="0" fontId="0" fillId="6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>
      <alignment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6" borderId="2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5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5" borderId="7" xfId="0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6" borderId="7" xfId="0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1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Alignment="1">
      <alignment horizontal="right" vertical="center"/>
    </xf>
    <xf numFmtId="0" fontId="0" fillId="8" borderId="0" xfId="0" applyFill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3" fillId="8" borderId="0" xfId="0" applyFont="1" applyFill="1" applyAlignment="1">
      <alignment horizontal="right" vertical="center"/>
    </xf>
    <xf numFmtId="0" fontId="3" fillId="8" borderId="0" xfId="0" applyFont="1" applyFill="1">
      <alignment vertical="center"/>
    </xf>
    <xf numFmtId="0" fontId="3" fillId="0" borderId="0" xfId="0" applyFont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0" fillId="0" borderId="1" xfId="0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79375</xdr:colOff>
      <xdr:row>2</xdr:row>
      <xdr:rowOff>69850</xdr:rowOff>
    </xdr:from>
    <xdr:ext cx="2314575" cy="7584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3B5244C-8B19-5494-BEE0-C2C190E565E5}"/>
                </a:ext>
              </a:extLst>
            </xdr:cNvPr>
            <xdr:cNvSpPr txBox="1"/>
          </xdr:nvSpPr>
          <xdr:spPr>
            <a:xfrm>
              <a:off x="739775" y="501650"/>
              <a:ext cx="2314575" cy="7584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600" b="0" i="1">
                        <a:latin typeface="Cambria Math" panose="02040503050406030204" pitchFamily="18" charset="0"/>
                      </a:rPr>
                      <m:t>−8</m:t>
                    </m:r>
                    <m:sSub>
                      <m:sSubPr>
                        <m:ctrlPr>
                          <a:rPr lang="en-US" altLang="ko-KR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ko-KR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altLang="ko-KR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16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altLang="ko-KR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altLang="ko-KR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−2</m:t>
                    </m:r>
                    <m:sSub>
                      <m:sSubPr>
                        <m:ctrlPr>
                          <a:rPr lang="en-US" altLang="ko-KR" sz="16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altLang="ko-KR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altLang="ko-KR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=−20</m:t>
                    </m:r>
                  </m:oMath>
                </m:oMathPara>
              </a14:m>
              <a:endParaRPr lang="en-US" altLang="ko-KR" sz="16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 2</m:t>
                    </m:r>
                    <m:sSub>
                      <m:sSubPr>
                        <m:ctrlPr>
                          <a:rPr lang="en-US" altLang="ko-KR" sz="16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altLang="ko-KR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altLang="ko-KR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−6</m:t>
                    </m:r>
                    <m:sSub>
                      <m:sSubPr>
                        <m:ctrlPr>
                          <a:rPr lang="en-US" altLang="ko-KR" sz="16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altLang="ko-KR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altLang="ko-KR" sz="16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altLang="ko-KR" sz="16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altLang="ko-KR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altLang="ko-KR" sz="16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38</m:t>
                    </m:r>
                  </m:oMath>
                </m:oMathPara>
              </a14:m>
              <a:endParaRPr lang="en-US" altLang="ko-KR" sz="1600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6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r>
                      <a:rPr lang="en-US" altLang="ko-KR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3</m:t>
                    </m:r>
                    <m:sSub>
                      <m:sSubPr>
                        <m:ctrlPr>
                          <a:rPr lang="en-US" altLang="ko-KR" sz="16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altLang="ko-KR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altLang="ko-KR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altLang="ko-KR" sz="16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altLang="ko-KR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altLang="ko-KR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+7</m:t>
                    </m:r>
                    <m:sSub>
                      <m:sSubPr>
                        <m:ctrlPr>
                          <a:rPr lang="en-US" altLang="ko-KR" sz="16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altLang="ko-KR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altLang="ko-KR" sz="16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34</m:t>
                    </m:r>
                  </m:oMath>
                </m:oMathPara>
              </a14:m>
              <a:endParaRPr lang="ko-KR" altLang="en-US" sz="16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3B5244C-8B19-5494-BEE0-C2C190E565E5}"/>
                </a:ext>
              </a:extLst>
            </xdr:cNvPr>
            <xdr:cNvSpPr txBox="1"/>
          </xdr:nvSpPr>
          <xdr:spPr>
            <a:xfrm>
              <a:off x="739775" y="501650"/>
              <a:ext cx="2314575" cy="7584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ko-KR" sz="1600" b="0" i="0">
                  <a:latin typeface="Cambria Math" panose="02040503050406030204" pitchFamily="18" charset="0"/>
                </a:rPr>
                <a:t>−8𝑥_1+</a:t>
              </a:r>
              <a:r>
                <a:rPr lang="en-US" altLang="ko-KR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US" altLang="ko-KR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2−2</a:t>
              </a:r>
              <a:r>
                <a:rPr lang="en-US" altLang="ko-KR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US" altLang="ko-KR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3=−20</a:t>
              </a:r>
              <a:endParaRPr lang="en-US" altLang="ko-KR" sz="16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r>
                <a:rPr lang="en-US" altLang="ko-KR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2</a:t>
              </a:r>
              <a:r>
                <a:rPr lang="en-US" altLang="ko-KR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𝑥_1</a:t>
              </a:r>
              <a:r>
                <a:rPr lang="en-US" altLang="ko-KR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−6</a:t>
              </a:r>
              <a:r>
                <a:rPr lang="en-US" altLang="ko-KR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𝑥_2−𝑥_3=−</a:t>
              </a:r>
              <a:r>
                <a:rPr lang="en-US" altLang="ko-KR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38</a:t>
              </a:r>
              <a:endParaRPr lang="en-US" altLang="ko-KR" sz="1600"/>
            </a:p>
            <a:p>
              <a:r>
                <a:rPr lang="en-US" altLang="ko-KR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altLang="ko-KR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altLang="ko-KR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𝑥_1</a:t>
              </a:r>
              <a:r>
                <a:rPr lang="en-US" altLang="ko-KR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altLang="ko-KR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𝑥_2</a:t>
              </a:r>
              <a:r>
                <a:rPr lang="en-US" altLang="ko-KR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+7</a:t>
              </a:r>
              <a:r>
                <a:rPr lang="en-US" altLang="ko-KR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𝑥_3=−</a:t>
              </a:r>
              <a:r>
                <a:rPr lang="en-US" altLang="ko-KR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</a:t>
              </a:r>
              <a:endParaRPr lang="ko-KR" altLang="en-US" sz="1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E45C4-F15B-4B50-9BB1-5E4DD51846E8}">
  <sheetPr>
    <pageSetUpPr fitToPage="1"/>
  </sheetPr>
  <dimension ref="B1:AJ62"/>
  <sheetViews>
    <sheetView tabSelected="1" zoomScale="55" zoomScaleNormal="55" workbookViewId="0">
      <selection activeCell="Q45" sqref="Q45"/>
    </sheetView>
  </sheetViews>
  <sheetFormatPr defaultRowHeight="17" x14ac:dyDescent="0.45"/>
  <cols>
    <col min="4" max="5" width="8.6640625" customWidth="1"/>
    <col min="12" max="12" width="8.6640625" customWidth="1"/>
    <col min="23" max="23" width="8.6640625" customWidth="1"/>
    <col min="25" max="25" width="8.6640625" customWidth="1"/>
  </cols>
  <sheetData>
    <row r="1" spans="2:36" x14ac:dyDescent="0.45">
      <c r="B1" t="s">
        <v>0</v>
      </c>
      <c r="Q1" t="s">
        <v>71</v>
      </c>
      <c r="S1" t="s">
        <v>70</v>
      </c>
    </row>
    <row r="2" spans="2:36" x14ac:dyDescent="0.45">
      <c r="B2" t="s">
        <v>70</v>
      </c>
      <c r="Q2" t="s">
        <v>72</v>
      </c>
    </row>
    <row r="3" spans="2:36" x14ac:dyDescent="0.45">
      <c r="F3" s="2" t="s">
        <v>1</v>
      </c>
      <c r="G3" s="2"/>
      <c r="H3" s="2"/>
      <c r="J3" s="3" t="s">
        <v>19</v>
      </c>
      <c r="K3" s="3"/>
      <c r="L3" s="3"/>
      <c r="M3" s="3"/>
      <c r="Q3" s="8" t="s">
        <v>8</v>
      </c>
      <c r="R3" s="12">
        <v>1</v>
      </c>
      <c r="S3" s="12">
        <v>2</v>
      </c>
      <c r="T3" s="12">
        <v>3</v>
      </c>
      <c r="AC3" s="50" t="s">
        <v>98</v>
      </c>
      <c r="AD3" s="46">
        <f>AB52</f>
        <v>8.3333333333333908</v>
      </c>
      <c r="AE3" s="46">
        <f>AB56</f>
        <v>-19.333333333333453</v>
      </c>
      <c r="AF3" s="46">
        <f>AB60</f>
        <v>10.000000000000057</v>
      </c>
      <c r="AG3" s="51" t="s">
        <v>68</v>
      </c>
    </row>
    <row r="4" spans="2:36" x14ac:dyDescent="0.45">
      <c r="F4" s="2" t="s">
        <v>2</v>
      </c>
      <c r="G4" s="2" t="s">
        <v>3</v>
      </c>
      <c r="H4" s="2" t="s">
        <v>4</v>
      </c>
      <c r="J4" s="2" t="s">
        <v>9</v>
      </c>
      <c r="K4" s="3"/>
      <c r="L4" s="3"/>
      <c r="M4" s="3"/>
      <c r="R4" s="12">
        <v>4</v>
      </c>
      <c r="S4" s="12">
        <v>5</v>
      </c>
      <c r="T4" s="12">
        <v>6</v>
      </c>
      <c r="AC4" s="5"/>
      <c r="AD4" s="46">
        <f>AB53</f>
        <v>-18.666666666666782</v>
      </c>
      <c r="AE4" s="46">
        <f>AB57</f>
        <v>39.666666666666899</v>
      </c>
      <c r="AF4" s="46">
        <f>AB61</f>
        <v>-20.000000000000114</v>
      </c>
      <c r="AG4" s="5"/>
    </row>
    <row r="5" spans="2:36" x14ac:dyDescent="0.45">
      <c r="F5" s="2"/>
      <c r="G5" s="2"/>
      <c r="H5" s="2" t="s">
        <v>5</v>
      </c>
      <c r="J5" s="2" t="s">
        <v>2</v>
      </c>
      <c r="K5" s="2" t="s">
        <v>10</v>
      </c>
      <c r="L5" s="3"/>
      <c r="M5" s="2" t="s">
        <v>11</v>
      </c>
      <c r="R5" s="12">
        <v>7</v>
      </c>
      <c r="S5" s="12">
        <v>8</v>
      </c>
      <c r="T5" s="12">
        <v>9</v>
      </c>
      <c r="AC5" s="5"/>
      <c r="AD5" s="46">
        <f>AB54</f>
        <v>10.000000000000057</v>
      </c>
      <c r="AE5" s="46">
        <f>AB58</f>
        <v>-20.000000000000114</v>
      </c>
      <c r="AF5" s="46">
        <f>AB62</f>
        <v>10.000000000000057</v>
      </c>
      <c r="AG5" s="5"/>
      <c r="AH5" t="s">
        <v>99</v>
      </c>
    </row>
    <row r="6" spans="2:36" x14ac:dyDescent="0.45">
      <c r="F6" s="2" t="s">
        <v>7</v>
      </c>
      <c r="G6" s="2" t="s">
        <v>6</v>
      </c>
      <c r="H6" s="3"/>
      <c r="I6" s="4"/>
      <c r="J6" s="2"/>
      <c r="K6" s="3"/>
      <c r="L6" s="3"/>
      <c r="M6" s="2" t="s">
        <v>5</v>
      </c>
      <c r="AC6" s="5"/>
      <c r="AG6" s="5"/>
    </row>
    <row r="7" spans="2:36" x14ac:dyDescent="0.45">
      <c r="Q7" t="s">
        <v>73</v>
      </c>
      <c r="R7" t="s">
        <v>74</v>
      </c>
    </row>
    <row r="8" spans="2:36" x14ac:dyDescent="0.45">
      <c r="B8" s="8" t="s">
        <v>8</v>
      </c>
      <c r="C8" s="9">
        <v>-8</v>
      </c>
      <c r="D8" s="9">
        <v>1</v>
      </c>
      <c r="E8" s="9">
        <v>-2</v>
      </c>
      <c r="J8" s="6" t="s">
        <v>17</v>
      </c>
      <c r="K8" s="10">
        <f>-8</f>
        <v>-8</v>
      </c>
      <c r="L8" s="10">
        <v>1</v>
      </c>
      <c r="M8" s="10">
        <v>-2</v>
      </c>
      <c r="R8" s="12" t="s">
        <v>75</v>
      </c>
      <c r="S8" t="s">
        <v>76</v>
      </c>
      <c r="W8" t="s">
        <v>77</v>
      </c>
      <c r="AC8" t="s">
        <v>100</v>
      </c>
    </row>
    <row r="9" spans="2:36" x14ac:dyDescent="0.45">
      <c r="B9" s="7"/>
      <c r="C9" s="9">
        <v>2</v>
      </c>
      <c r="D9" s="9">
        <v>-6</v>
      </c>
      <c r="E9" s="9">
        <v>-1</v>
      </c>
      <c r="G9" t="s">
        <v>12</v>
      </c>
      <c r="J9" s="7"/>
      <c r="K9" s="10">
        <v>0</v>
      </c>
      <c r="L9" s="10">
        <v>-5.75</v>
      </c>
      <c r="M9" s="10">
        <v>-1.5</v>
      </c>
      <c r="R9" s="7" t="s">
        <v>78</v>
      </c>
      <c r="S9" t="s">
        <v>79</v>
      </c>
      <c r="AC9" t="s">
        <v>104</v>
      </c>
    </row>
    <row r="10" spans="2:36" x14ac:dyDescent="0.45">
      <c r="B10" s="7"/>
      <c r="C10" s="9">
        <v>-3</v>
      </c>
      <c r="D10" s="9">
        <v>-1</v>
      </c>
      <c r="E10" s="9">
        <v>7</v>
      </c>
      <c r="G10" t="s">
        <v>13</v>
      </c>
      <c r="J10" s="7"/>
      <c r="K10" s="10">
        <v>0</v>
      </c>
      <c r="L10" s="10">
        <v>0</v>
      </c>
      <c r="M10" s="10">
        <f>E18</f>
        <v>8.108695652173914</v>
      </c>
      <c r="R10" s="7" t="s">
        <v>78</v>
      </c>
      <c r="S10" t="s">
        <v>80</v>
      </c>
      <c r="AC10" s="7" t="s">
        <v>101</v>
      </c>
      <c r="AD10">
        <f>SQRT( 1^2 + 2^2 + 3^2 + 4^2 +5^2 + 6^2 + 7^2 + 8^2 + 9.1^2)</f>
        <v>16.93546574499798</v>
      </c>
      <c r="AF10" s="7" t="s">
        <v>102</v>
      </c>
      <c r="AG10">
        <f>SQRT( AD3^2 + AD4^2 + AD5^2 + AE3^2 +AE4^2 + AE5^2 + AF3^2 + AF4^2 + AF5^2)</f>
        <v>58.865194394575404</v>
      </c>
    </row>
    <row r="11" spans="2:36" x14ac:dyDescent="0.45">
      <c r="B11" s="7"/>
      <c r="C11" s="5"/>
      <c r="D11" s="5"/>
      <c r="E11" s="5"/>
      <c r="J11" s="7"/>
      <c r="AC11" s="7" t="s">
        <v>103</v>
      </c>
      <c r="AD11" s="16" t="s">
        <v>111</v>
      </c>
      <c r="AF11">
        <f>AD10*AG10</f>
        <v>996.90948324197893</v>
      </c>
      <c r="AH11" t="s">
        <v>119</v>
      </c>
      <c r="AJ11">
        <f>LOG10(AF11)</f>
        <v>2.9986557273054983</v>
      </c>
    </row>
    <row r="12" spans="2:36" x14ac:dyDescent="0.45">
      <c r="B12" s="7"/>
      <c r="C12" s="9">
        <v>-8</v>
      </c>
      <c r="D12" s="9">
        <v>1</v>
      </c>
      <c r="E12" s="9">
        <v>-2</v>
      </c>
      <c r="J12" s="8" t="s">
        <v>18</v>
      </c>
      <c r="K12" s="11">
        <v>1</v>
      </c>
      <c r="L12" s="11">
        <v>0</v>
      </c>
      <c r="M12" s="11">
        <v>0</v>
      </c>
      <c r="Q12" t="s">
        <v>81</v>
      </c>
    </row>
    <row r="13" spans="2:36" x14ac:dyDescent="0.45">
      <c r="B13" s="7"/>
      <c r="C13" s="9">
        <f>C9 - (C9/C8)*C8</f>
        <v>0</v>
      </c>
      <c r="D13" s="9">
        <f>D9 - (C9/C8)*D8</f>
        <v>-5.75</v>
      </c>
      <c r="E13" s="9">
        <f>E9 - (C9/C8)*E8</f>
        <v>-1.5</v>
      </c>
      <c r="J13" s="7"/>
      <c r="K13" s="11">
        <f>C9/C8</f>
        <v>-0.25</v>
      </c>
      <c r="L13" s="11">
        <v>1</v>
      </c>
      <c r="M13" s="11">
        <v>0</v>
      </c>
      <c r="Q13" s="8" t="s">
        <v>8</v>
      </c>
      <c r="R13" s="12">
        <v>1</v>
      </c>
      <c r="S13" s="12">
        <v>2</v>
      </c>
      <c r="T13" s="12">
        <v>3</v>
      </c>
      <c r="AC13" t="s">
        <v>108</v>
      </c>
    </row>
    <row r="14" spans="2:36" x14ac:dyDescent="0.45">
      <c r="B14" s="7"/>
      <c r="C14" s="9">
        <f>C10 - (C10/C8)*C8</f>
        <v>0</v>
      </c>
      <c r="D14" s="9">
        <f>D10 - (C10/C8)*D8</f>
        <v>-1.375</v>
      </c>
      <c r="E14" s="9">
        <f>E10 - (C10/C8)*E8</f>
        <v>7.75</v>
      </c>
      <c r="G14" t="s">
        <v>15</v>
      </c>
      <c r="J14" s="7"/>
      <c r="K14" s="11">
        <f>C10/C8</f>
        <v>0.375</v>
      </c>
      <c r="L14" s="11">
        <f>D14/D13</f>
        <v>0.2391304347826087</v>
      </c>
      <c r="M14" s="11">
        <v>1</v>
      </c>
      <c r="R14" s="12">
        <v>4</v>
      </c>
      <c r="S14" s="12">
        <v>5</v>
      </c>
      <c r="T14" s="12">
        <v>6</v>
      </c>
      <c r="AC14" s="7" t="s">
        <v>105</v>
      </c>
      <c r="AD14">
        <f>ABS(T20)+ABS(T21)+ABS(T22)</f>
        <v>18.100000000000001</v>
      </c>
      <c r="AF14" s="7" t="s">
        <v>106</v>
      </c>
      <c r="AG14">
        <f>ABS(AE3)+ABS(AE4)+ABS(AE5)</f>
        <v>79.000000000000469</v>
      </c>
    </row>
    <row r="15" spans="2:36" x14ac:dyDescent="0.45">
      <c r="B15" s="7"/>
      <c r="C15" s="5"/>
      <c r="D15" s="5"/>
      <c r="E15" s="5"/>
      <c r="R15" s="12">
        <v>7</v>
      </c>
      <c r="S15" s="12">
        <v>8</v>
      </c>
      <c r="T15" s="12">
        <v>9.1</v>
      </c>
      <c r="AC15" s="7" t="s">
        <v>103</v>
      </c>
      <c r="AD15" s="16" t="s">
        <v>112</v>
      </c>
      <c r="AF15">
        <f>AD14*AG14</f>
        <v>1429.9000000000085</v>
      </c>
      <c r="AH15" t="s">
        <v>119</v>
      </c>
      <c r="AJ15">
        <f>LOG10(AF15)</f>
        <v>3.1553056661596286</v>
      </c>
    </row>
    <row r="16" spans="2:36" x14ac:dyDescent="0.45">
      <c r="B16" s="7"/>
      <c r="C16" s="9">
        <v>-8</v>
      </c>
      <c r="D16" s="9">
        <v>1</v>
      </c>
      <c r="E16" s="9">
        <v>-2</v>
      </c>
      <c r="Q16" t="s">
        <v>73</v>
      </c>
      <c r="R16" t="s">
        <v>82</v>
      </c>
    </row>
    <row r="17" spans="2:36" x14ac:dyDescent="0.45">
      <c r="B17" s="7"/>
      <c r="C17" s="9">
        <v>0</v>
      </c>
      <c r="D17" s="9">
        <f>D13</f>
        <v>-5.75</v>
      </c>
      <c r="E17" s="9">
        <f>E13</f>
        <v>-1.5</v>
      </c>
      <c r="F17" s="1" t="s">
        <v>16</v>
      </c>
      <c r="R17" s="12" t="s">
        <v>75</v>
      </c>
      <c r="S17" t="s">
        <v>83</v>
      </c>
      <c r="W17" t="s">
        <v>84</v>
      </c>
      <c r="AC17" t="s">
        <v>107</v>
      </c>
      <c r="AG17" s="60"/>
    </row>
    <row r="18" spans="2:36" x14ac:dyDescent="0.45">
      <c r="B18" s="7"/>
      <c r="C18" s="9">
        <v>0</v>
      </c>
      <c r="D18" s="9">
        <f>D14 - (D14/D13)*D13</f>
        <v>0</v>
      </c>
      <c r="E18" s="9">
        <f>E14 - (D14/D13)*E13</f>
        <v>8.108695652173914</v>
      </c>
      <c r="R18" t="s">
        <v>85</v>
      </c>
      <c r="AC18" s="7" t="s">
        <v>109</v>
      </c>
      <c r="AD18">
        <f>ABS(R22)+ABS(S22)+ABS(T22)</f>
        <v>24.1</v>
      </c>
      <c r="AF18" s="7" t="s">
        <v>110</v>
      </c>
      <c r="AG18" s="61">
        <f>ABS(AD4)+ABS(AE4)+ABS(AF4)</f>
        <v>78.333333333333798</v>
      </c>
    </row>
    <row r="19" spans="2:36" x14ac:dyDescent="0.45">
      <c r="L19" s="5"/>
      <c r="M19" s="5"/>
      <c r="AC19" s="7" t="s">
        <v>103</v>
      </c>
      <c r="AD19" s="16" t="s">
        <v>113</v>
      </c>
      <c r="AF19">
        <f>AD18*AG18</f>
        <v>1887.8333333333446</v>
      </c>
      <c r="AH19" t="s">
        <v>119</v>
      </c>
      <c r="AJ19">
        <f>LOG10(AF19)</f>
        <v>3.2759636501269447</v>
      </c>
    </row>
    <row r="20" spans="2:36" x14ac:dyDescent="0.45">
      <c r="B20" s="1" t="s">
        <v>20</v>
      </c>
      <c r="C20" s="49" t="s">
        <v>31</v>
      </c>
      <c r="D20" s="13">
        <v>1</v>
      </c>
      <c r="E20" s="13">
        <v>0</v>
      </c>
      <c r="F20" s="13">
        <v>0</v>
      </c>
      <c r="G20" s="12"/>
      <c r="H20" s="18" t="s">
        <v>21</v>
      </c>
      <c r="I20" s="12"/>
      <c r="J20" s="12">
        <v>1</v>
      </c>
      <c r="L20" s="19" t="s">
        <v>27</v>
      </c>
      <c r="M20" s="20">
        <f>1</f>
        <v>1</v>
      </c>
      <c r="Q20" s="8" t="s">
        <v>8</v>
      </c>
      <c r="R20" s="57">
        <v>1</v>
      </c>
      <c r="S20" s="57">
        <v>2</v>
      </c>
      <c r="T20" s="57">
        <v>3</v>
      </c>
      <c r="U20" t="s">
        <v>87</v>
      </c>
      <c r="W20" s="8" t="s">
        <v>14</v>
      </c>
      <c r="X20">
        <v>1</v>
      </c>
      <c r="Y20">
        <v>0</v>
      </c>
      <c r="Z20">
        <v>0</v>
      </c>
    </row>
    <row r="21" spans="2:36" x14ac:dyDescent="0.45">
      <c r="B21" s="1" t="s">
        <v>30</v>
      </c>
      <c r="C21" s="12"/>
      <c r="D21" s="13">
        <f>K13</f>
        <v>-0.25</v>
      </c>
      <c r="E21" s="13">
        <v>1</v>
      </c>
      <c r="F21" s="13">
        <v>0</v>
      </c>
      <c r="G21" s="12" t="s">
        <v>24</v>
      </c>
      <c r="H21" s="18" t="s">
        <v>22</v>
      </c>
      <c r="I21" s="12" t="s">
        <v>25</v>
      </c>
      <c r="J21" s="12">
        <v>0</v>
      </c>
      <c r="K21" s="12" t="s">
        <v>29</v>
      </c>
      <c r="L21" s="19" t="s">
        <v>26</v>
      </c>
      <c r="M21" s="20">
        <f>0.25</f>
        <v>0.25</v>
      </c>
      <c r="Q21" s="8"/>
      <c r="R21" s="57">
        <v>4</v>
      </c>
      <c r="S21" s="57">
        <v>5</v>
      </c>
      <c r="T21" s="57">
        <v>6</v>
      </c>
      <c r="X21">
        <v>0</v>
      </c>
      <c r="Y21">
        <v>1</v>
      </c>
      <c r="Z21">
        <v>0</v>
      </c>
      <c r="AC21" t="s">
        <v>114</v>
      </c>
    </row>
    <row r="22" spans="2:36" x14ac:dyDescent="0.45">
      <c r="C22" s="12"/>
      <c r="D22" s="13">
        <f>K14</f>
        <v>0.375</v>
      </c>
      <c r="E22" s="13">
        <f>L14</f>
        <v>0.2391304347826087</v>
      </c>
      <c r="F22" s="13">
        <v>1</v>
      </c>
      <c r="G22" s="12"/>
      <c r="H22" s="18" t="s">
        <v>23</v>
      </c>
      <c r="I22" s="12"/>
      <c r="J22" s="12">
        <v>0</v>
      </c>
      <c r="L22" s="19" t="s">
        <v>28</v>
      </c>
      <c r="M22" s="20">
        <f xml:space="preserve"> 0 - 0.375*1 - E22*M21</f>
        <v>-0.43478260869565216</v>
      </c>
      <c r="R22" s="57">
        <v>7</v>
      </c>
      <c r="S22" s="57">
        <v>8</v>
      </c>
      <c r="T22" s="57">
        <v>9.1</v>
      </c>
      <c r="U22" t="s">
        <v>86</v>
      </c>
      <c r="X22">
        <v>0</v>
      </c>
      <c r="Y22">
        <v>0</v>
      </c>
      <c r="Z22">
        <v>1</v>
      </c>
      <c r="AC22" t="s">
        <v>115</v>
      </c>
      <c r="AD22">
        <v>285.71850000000001</v>
      </c>
      <c r="AF22" t="s">
        <v>116</v>
      </c>
      <c r="AG22">
        <v>3.4641999999999999</v>
      </c>
      <c r="AH22" t="s">
        <v>118</v>
      </c>
    </row>
    <row r="23" spans="2:36" x14ac:dyDescent="0.45">
      <c r="C23" s="12"/>
      <c r="D23" s="12"/>
      <c r="E23" s="12"/>
      <c r="F23" s="12"/>
      <c r="G23" s="22"/>
      <c r="H23" s="22"/>
      <c r="I23" s="38"/>
      <c r="K23" s="5"/>
      <c r="L23" s="5"/>
      <c r="M23" s="5"/>
      <c r="Q23" s="5"/>
      <c r="R23" s="14"/>
      <c r="S23" s="14"/>
      <c r="T23" s="14"/>
      <c r="U23" s="5"/>
      <c r="AC23" s="16" t="s">
        <v>103</v>
      </c>
      <c r="AD23" t="s">
        <v>117</v>
      </c>
      <c r="AF23">
        <f>AD22*AG22</f>
        <v>989.78602769999998</v>
      </c>
      <c r="AH23" t="s">
        <v>119</v>
      </c>
      <c r="AJ23">
        <f>LOG10(AF23)</f>
        <v>2.9955413188066999</v>
      </c>
    </row>
    <row r="24" spans="2:36" x14ac:dyDescent="0.45">
      <c r="C24" s="12" t="s">
        <v>32</v>
      </c>
      <c r="D24" s="13">
        <v>1</v>
      </c>
      <c r="E24" s="13">
        <v>0</v>
      </c>
      <c r="F24" s="13">
        <v>0</v>
      </c>
      <c r="H24" s="18" t="s">
        <v>33</v>
      </c>
      <c r="I24" s="12"/>
      <c r="J24" s="12">
        <v>0</v>
      </c>
      <c r="L24" s="19" t="s">
        <v>36</v>
      </c>
      <c r="M24" s="20">
        <v>0</v>
      </c>
      <c r="R24" s="57">
        <v>7</v>
      </c>
      <c r="S24" s="57">
        <v>8</v>
      </c>
      <c r="T24" s="57">
        <v>9.1</v>
      </c>
      <c r="X24">
        <v>0</v>
      </c>
      <c r="Y24">
        <v>0</v>
      </c>
      <c r="Z24">
        <v>1</v>
      </c>
      <c r="AC24" s="16"/>
    </row>
    <row r="25" spans="2:36" x14ac:dyDescent="0.45">
      <c r="C25" s="12"/>
      <c r="D25" s="13">
        <f>K13</f>
        <v>-0.25</v>
      </c>
      <c r="E25" s="13">
        <v>1</v>
      </c>
      <c r="F25" s="13">
        <v>0</v>
      </c>
      <c r="G25" s="12" t="s">
        <v>24</v>
      </c>
      <c r="H25" s="18" t="s">
        <v>34</v>
      </c>
      <c r="I25" s="12" t="s">
        <v>25</v>
      </c>
      <c r="J25" s="12">
        <v>1</v>
      </c>
      <c r="K25" s="12" t="s">
        <v>29</v>
      </c>
      <c r="L25" s="19" t="s">
        <v>37</v>
      </c>
      <c r="M25" s="20">
        <v>1</v>
      </c>
      <c r="R25" s="57">
        <v>4</v>
      </c>
      <c r="S25" s="57">
        <v>5</v>
      </c>
      <c r="T25" s="57">
        <v>6</v>
      </c>
      <c r="U25" t="s">
        <v>88</v>
      </c>
      <c r="X25">
        <v>0</v>
      </c>
      <c r="Y25">
        <v>1</v>
      </c>
      <c r="Z25">
        <v>0</v>
      </c>
      <c r="AC25" s="62" t="s">
        <v>122</v>
      </c>
      <c r="AD25" s="24"/>
      <c r="AE25" s="24" t="s">
        <v>120</v>
      </c>
      <c r="AF25" s="24"/>
      <c r="AG25" s="24"/>
      <c r="AH25" s="24"/>
      <c r="AI25" s="24"/>
      <c r="AJ25" s="26"/>
    </row>
    <row r="26" spans="2:36" x14ac:dyDescent="0.45">
      <c r="C26" s="12"/>
      <c r="D26" s="13">
        <f>K14</f>
        <v>0.375</v>
      </c>
      <c r="E26" s="13">
        <f>L14</f>
        <v>0.2391304347826087</v>
      </c>
      <c r="F26" s="13">
        <v>1</v>
      </c>
      <c r="H26" s="18" t="s">
        <v>35</v>
      </c>
      <c r="I26" s="12"/>
      <c r="J26" s="12">
        <v>0</v>
      </c>
      <c r="L26" s="19" t="s">
        <v>38</v>
      </c>
      <c r="M26" s="20">
        <f>-E26</f>
        <v>-0.2391304347826087</v>
      </c>
      <c r="R26" s="57">
        <v>1</v>
      </c>
      <c r="S26" s="57">
        <v>2</v>
      </c>
      <c r="T26" s="57">
        <v>3</v>
      </c>
      <c r="U26" t="s">
        <v>89</v>
      </c>
      <c r="X26">
        <v>1</v>
      </c>
      <c r="Y26">
        <v>0</v>
      </c>
      <c r="Z26">
        <v>0</v>
      </c>
      <c r="AC26" s="44"/>
      <c r="AD26" s="33"/>
      <c r="AE26" s="33" t="s">
        <v>121</v>
      </c>
      <c r="AF26" s="33"/>
      <c r="AG26" s="33"/>
      <c r="AH26" s="33"/>
      <c r="AI26" s="33"/>
      <c r="AJ26" s="35"/>
    </row>
    <row r="27" spans="2:36" x14ac:dyDescent="0.45">
      <c r="C27" s="12"/>
      <c r="D27" s="12"/>
      <c r="E27" s="12"/>
      <c r="F27" s="12"/>
      <c r="G27" s="5"/>
      <c r="H27" s="5"/>
      <c r="I27" s="12"/>
      <c r="K27" s="5"/>
      <c r="L27" s="5"/>
      <c r="M27" s="21"/>
      <c r="Q27" s="5"/>
      <c r="R27" s="14"/>
      <c r="S27" s="14"/>
      <c r="T27" s="14"/>
      <c r="U27" s="5"/>
    </row>
    <row r="28" spans="2:36" x14ac:dyDescent="0.45">
      <c r="C28" s="12" t="s">
        <v>39</v>
      </c>
      <c r="D28" s="13">
        <v>1</v>
      </c>
      <c r="E28" s="13">
        <v>0</v>
      </c>
      <c r="F28" s="13">
        <v>0</v>
      </c>
      <c r="H28" s="18" t="s">
        <v>40</v>
      </c>
      <c r="I28" s="12"/>
      <c r="J28" s="12">
        <v>0</v>
      </c>
      <c r="L28" s="19" t="s">
        <v>43</v>
      </c>
      <c r="M28" s="20">
        <v>0</v>
      </c>
      <c r="R28" s="57">
        <v>7</v>
      </c>
      <c r="S28" s="57">
        <v>8</v>
      </c>
      <c r="T28" s="57">
        <v>9.1</v>
      </c>
    </row>
    <row r="29" spans="2:36" x14ac:dyDescent="0.45">
      <c r="D29" s="13">
        <v>-0.25</v>
      </c>
      <c r="E29" s="13">
        <v>1</v>
      </c>
      <c r="F29" s="13">
        <v>0</v>
      </c>
      <c r="G29" s="12" t="s">
        <v>24</v>
      </c>
      <c r="H29" s="18" t="s">
        <v>41</v>
      </c>
      <c r="I29" s="12" t="s">
        <v>25</v>
      </c>
      <c r="J29" s="12">
        <v>0</v>
      </c>
      <c r="K29" s="12" t="s">
        <v>29</v>
      </c>
      <c r="L29" s="19" t="s">
        <v>44</v>
      </c>
      <c r="M29" s="20">
        <v>0</v>
      </c>
      <c r="R29" s="57">
        <f>R25 - (R25/R24)*R24</f>
        <v>0</v>
      </c>
      <c r="S29" s="57">
        <f>S25 - (R25/R24)*S24</f>
        <v>0.42857142857142883</v>
      </c>
      <c r="T29" s="57">
        <f>T25 - (R25/R24)*T24</f>
        <v>0.80000000000000071</v>
      </c>
      <c r="U29" t="s">
        <v>90</v>
      </c>
    </row>
    <row r="30" spans="2:36" x14ac:dyDescent="0.45">
      <c r="D30" s="13">
        <v>0.375</v>
      </c>
      <c r="E30" s="13">
        <f>L14</f>
        <v>0.2391304347826087</v>
      </c>
      <c r="F30" s="13">
        <v>1</v>
      </c>
      <c r="H30" s="18" t="s">
        <v>42</v>
      </c>
      <c r="I30" s="12"/>
      <c r="J30" s="12">
        <v>1</v>
      </c>
      <c r="L30" s="19" t="s">
        <v>45</v>
      </c>
      <c r="M30" s="20">
        <v>1</v>
      </c>
      <c r="R30" s="57">
        <f>R26 - (R26/R24)*R24</f>
        <v>0</v>
      </c>
      <c r="S30" s="57">
        <f>S26 - (R26/R24)*S24</f>
        <v>0.85714285714285721</v>
      </c>
      <c r="T30" s="57">
        <f>T26 - (R26/R24)*T24</f>
        <v>1.7000000000000002</v>
      </c>
      <c r="U30" t="s">
        <v>91</v>
      </c>
    </row>
    <row r="31" spans="2:36" x14ac:dyDescent="0.45">
      <c r="D31" s="12"/>
      <c r="E31" s="12"/>
      <c r="F31" s="12"/>
      <c r="G31" s="30"/>
      <c r="H31" s="30"/>
      <c r="I31" s="37"/>
      <c r="J31" s="30"/>
      <c r="K31" s="30"/>
      <c r="L31" s="30"/>
      <c r="M31" s="30"/>
      <c r="N31" s="30"/>
      <c r="O31" s="30"/>
      <c r="P31" s="30"/>
      <c r="Q31" s="37"/>
      <c r="R31" s="36"/>
      <c r="S31" s="36"/>
      <c r="T31" s="14"/>
      <c r="U31" s="5"/>
    </row>
    <row r="32" spans="2:36" x14ac:dyDescent="0.45">
      <c r="C32" s="17" t="s">
        <v>46</v>
      </c>
      <c r="D32" s="18">
        <v>1</v>
      </c>
      <c r="E32" s="18">
        <v>0</v>
      </c>
      <c r="F32" s="18">
        <v>0</v>
      </c>
      <c r="G32" s="30"/>
      <c r="H32" s="36"/>
      <c r="I32" s="36"/>
      <c r="J32" s="36"/>
      <c r="K32" s="36"/>
      <c r="L32" s="37"/>
      <c r="M32" s="36"/>
      <c r="N32" s="36"/>
      <c r="O32" s="36"/>
      <c r="P32" s="37"/>
      <c r="Q32" s="37"/>
      <c r="R32" s="57">
        <v>7</v>
      </c>
      <c r="S32" s="57">
        <v>8</v>
      </c>
      <c r="T32" s="57">
        <v>9.1</v>
      </c>
      <c r="X32">
        <v>0</v>
      </c>
      <c r="Y32">
        <v>0</v>
      </c>
      <c r="Z32">
        <v>1</v>
      </c>
    </row>
    <row r="33" spans="2:29" x14ac:dyDescent="0.45">
      <c r="C33" s="5"/>
      <c r="D33" s="18">
        <v>0.25</v>
      </c>
      <c r="E33" s="18">
        <v>1</v>
      </c>
      <c r="F33" s="18">
        <v>0</v>
      </c>
      <c r="G33" s="30"/>
      <c r="H33" s="36"/>
      <c r="I33" s="36"/>
      <c r="J33" s="36"/>
      <c r="K33" s="36"/>
      <c r="L33" s="36"/>
      <c r="M33" s="36"/>
      <c r="N33" s="36"/>
      <c r="O33" s="36"/>
      <c r="P33" s="36"/>
      <c r="Q33" s="37"/>
      <c r="R33" s="57">
        <f>R29 - (R29/R28)*R28</f>
        <v>0</v>
      </c>
      <c r="S33" s="57">
        <f>S30</f>
        <v>0.85714285714285721</v>
      </c>
      <c r="T33" s="57">
        <f>T30</f>
        <v>1.7000000000000002</v>
      </c>
      <c r="X33">
        <v>1</v>
      </c>
      <c r="Y33">
        <v>0</v>
      </c>
      <c r="Z33">
        <v>0</v>
      </c>
    </row>
    <row r="34" spans="2:29" x14ac:dyDescent="0.45">
      <c r="C34" s="5"/>
      <c r="D34" s="18">
        <f>M22</f>
        <v>-0.43478260869565216</v>
      </c>
      <c r="E34" s="18">
        <f>M26</f>
        <v>-0.2391304347826087</v>
      </c>
      <c r="F34" s="18">
        <v>1</v>
      </c>
      <c r="G34" s="30"/>
      <c r="H34" s="37"/>
      <c r="I34" s="36"/>
      <c r="J34" s="36"/>
      <c r="K34" s="36"/>
      <c r="L34" s="37"/>
      <c r="M34" s="36"/>
      <c r="N34" s="36"/>
      <c r="O34" s="36"/>
      <c r="P34" s="37"/>
      <c r="Q34" s="37"/>
      <c r="R34" s="57">
        <f>R30 - (R30/R28)*R28</f>
        <v>0</v>
      </c>
      <c r="S34" s="57">
        <f>S29</f>
        <v>0.42857142857142883</v>
      </c>
      <c r="T34" s="57">
        <f>T29</f>
        <v>0.80000000000000071</v>
      </c>
      <c r="U34" t="s">
        <v>92</v>
      </c>
      <c r="X34">
        <v>0</v>
      </c>
      <c r="Y34">
        <v>1</v>
      </c>
      <c r="Z34">
        <v>0</v>
      </c>
    </row>
    <row r="35" spans="2:29" x14ac:dyDescent="0.45">
      <c r="C35" s="5"/>
      <c r="D35" s="12"/>
      <c r="E35" s="12"/>
      <c r="F35" s="12"/>
      <c r="Q35" s="5"/>
      <c r="R35" s="14"/>
      <c r="S35" s="14"/>
      <c r="T35" s="14"/>
      <c r="U35" s="5"/>
    </row>
    <row r="36" spans="2:29" x14ac:dyDescent="0.45">
      <c r="B36" s="42"/>
      <c r="C36" s="40" t="s">
        <v>47</v>
      </c>
      <c r="D36" s="23">
        <v>1</v>
      </c>
      <c r="E36" s="23">
        <v>0</v>
      </c>
      <c r="F36" s="23">
        <v>0</v>
      </c>
      <c r="G36" s="24"/>
      <c r="H36" s="25">
        <v>1</v>
      </c>
      <c r="I36" s="25">
        <v>0</v>
      </c>
      <c r="J36" s="25">
        <v>0</v>
      </c>
      <c r="K36" s="24"/>
      <c r="L36" s="24">
        <f>D36*H36+E36*H37+F36*H38</f>
        <v>1</v>
      </c>
      <c r="M36" s="24">
        <f>D36*I36+E36*I37+F36*I38</f>
        <v>0</v>
      </c>
      <c r="N36" s="26">
        <f>D36*J36+E36*J37+F36*J38</f>
        <v>0</v>
      </c>
      <c r="R36" s="58">
        <v>7</v>
      </c>
      <c r="S36" s="58">
        <v>8</v>
      </c>
      <c r="T36" s="58">
        <v>9.1</v>
      </c>
      <c r="W36" s="15">
        <v>1</v>
      </c>
      <c r="X36" s="15">
        <v>0</v>
      </c>
      <c r="Y36" s="15">
        <v>0</v>
      </c>
    </row>
    <row r="37" spans="2:29" x14ac:dyDescent="0.45">
      <c r="B37" s="43"/>
      <c r="C37" s="56" t="s">
        <v>20</v>
      </c>
      <c r="D37" s="27">
        <v>-0.25</v>
      </c>
      <c r="E37" s="27">
        <v>1</v>
      </c>
      <c r="F37" s="27">
        <v>0</v>
      </c>
      <c r="G37" s="28" t="s">
        <v>24</v>
      </c>
      <c r="H37" s="29">
        <v>0.25</v>
      </c>
      <c r="I37" s="29">
        <v>1</v>
      </c>
      <c r="J37" s="29">
        <v>0</v>
      </c>
      <c r="K37" s="28" t="s">
        <v>25</v>
      </c>
      <c r="L37" s="30">
        <f>D37*H36+E37*H37+F37*H38</f>
        <v>0</v>
      </c>
      <c r="M37" s="30">
        <f>D37*I36+E37*I37+F37*I38</f>
        <v>1</v>
      </c>
      <c r="N37" s="31">
        <f>D37*J36+E37*J37+F37*J38</f>
        <v>0</v>
      </c>
      <c r="R37" s="58">
        <f>R33 - (R33/R32)*R32</f>
        <v>0</v>
      </c>
      <c r="S37" s="58">
        <f>S33</f>
        <v>0.85714285714285721</v>
      </c>
      <c r="T37" s="58">
        <f>T33</f>
        <v>1.7000000000000002</v>
      </c>
      <c r="U37" s="1" t="s">
        <v>16</v>
      </c>
      <c r="V37" s="8" t="s">
        <v>93</v>
      </c>
      <c r="W37" s="15">
        <f>R26/R24</f>
        <v>0.14285714285714285</v>
      </c>
      <c r="X37" s="15">
        <v>1</v>
      </c>
      <c r="Y37" s="15">
        <v>0</v>
      </c>
    </row>
    <row r="38" spans="2:29" x14ac:dyDescent="0.45">
      <c r="B38" s="44"/>
      <c r="C38" s="41"/>
      <c r="D38" s="32">
        <v>0.375</v>
      </c>
      <c r="E38" s="32">
        <f>E30</f>
        <v>0.2391304347826087</v>
      </c>
      <c r="F38" s="32">
        <v>1</v>
      </c>
      <c r="G38" s="33"/>
      <c r="H38" s="34">
        <f>D34</f>
        <v>-0.43478260869565216</v>
      </c>
      <c r="I38" s="34">
        <f>E34</f>
        <v>-0.2391304347826087</v>
      </c>
      <c r="J38" s="34">
        <v>1</v>
      </c>
      <c r="K38" s="33"/>
      <c r="L38" s="33">
        <f>D38*H36+E38*H37+F38*H38</f>
        <v>0</v>
      </c>
      <c r="M38" s="33">
        <f>D38*I36+E38*I37+F38*I38</f>
        <v>0</v>
      </c>
      <c r="N38" s="35">
        <f>D38*J36+E38*J37+F38*J38</f>
        <v>1</v>
      </c>
      <c r="R38" s="58">
        <f>R34 - (R34/R32)*R32</f>
        <v>0</v>
      </c>
      <c r="S38" s="58">
        <f>S34 - (S34/S33)*S33</f>
        <v>0</v>
      </c>
      <c r="T38" s="58">
        <f>T34 - (S34/S33)*T33</f>
        <v>-4.9999999999999711E-2</v>
      </c>
      <c r="W38" s="15">
        <f>R25/R24</f>
        <v>0.5714285714285714</v>
      </c>
      <c r="X38" s="15">
        <f>S34/S33</f>
        <v>0.50000000000000022</v>
      </c>
      <c r="Y38" s="15">
        <v>1</v>
      </c>
    </row>
    <row r="39" spans="2:29" x14ac:dyDescent="0.45">
      <c r="D39" s="12"/>
      <c r="E39" s="12"/>
      <c r="F39" s="12"/>
    </row>
    <row r="40" spans="2:29" x14ac:dyDescent="0.45">
      <c r="B40" s="1" t="s">
        <v>5</v>
      </c>
      <c r="C40" s="12" t="s">
        <v>31</v>
      </c>
      <c r="D40" s="39">
        <f>-8</f>
        <v>-8</v>
      </c>
      <c r="E40" s="39">
        <v>1</v>
      </c>
      <c r="F40" s="39">
        <v>-2</v>
      </c>
      <c r="H40" s="45" t="s">
        <v>49</v>
      </c>
      <c r="J40" s="29">
        <v>1</v>
      </c>
      <c r="L40" s="47" t="s">
        <v>52</v>
      </c>
      <c r="M40" s="46">
        <f>(J40 - E40*M41 -F40*M42 )/D40</f>
        <v>-0.11528150134048258</v>
      </c>
      <c r="R40" s="4" t="s">
        <v>94</v>
      </c>
      <c r="S40" s="13">
        <v>1</v>
      </c>
      <c r="T40" s="13">
        <v>0</v>
      </c>
      <c r="U40" s="13">
        <v>0</v>
      </c>
      <c r="V40" s="5"/>
      <c r="W40" s="18" t="s">
        <v>21</v>
      </c>
      <c r="X40" s="5"/>
      <c r="Y40" s="14">
        <v>0</v>
      </c>
      <c r="AA40" s="19" t="s">
        <v>27</v>
      </c>
      <c r="AB40" s="20">
        <v>0</v>
      </c>
    </row>
    <row r="41" spans="2:29" x14ac:dyDescent="0.45">
      <c r="B41" s="1" t="s">
        <v>48</v>
      </c>
      <c r="C41" s="12"/>
      <c r="D41" s="39">
        <v>0</v>
      </c>
      <c r="E41" s="39">
        <v>-5.75</v>
      </c>
      <c r="F41" s="39">
        <v>-1.5</v>
      </c>
      <c r="G41" s="28" t="s">
        <v>24</v>
      </c>
      <c r="H41" s="45" t="s">
        <v>50</v>
      </c>
      <c r="I41" s="12" t="s">
        <v>25</v>
      </c>
      <c r="J41" s="29">
        <v>0.25</v>
      </c>
      <c r="K41" s="12" t="s">
        <v>29</v>
      </c>
      <c r="L41" s="47" t="s">
        <v>53</v>
      </c>
      <c r="M41" s="46">
        <f>(J41 - F41*M42)/E41</f>
        <v>-2.9490616621983913E-2</v>
      </c>
      <c r="R41" s="4" t="s">
        <v>95</v>
      </c>
      <c r="S41" s="13">
        <f>W37</f>
        <v>0.14285714285714285</v>
      </c>
      <c r="T41" s="13">
        <v>1</v>
      </c>
      <c r="U41" s="13">
        <v>0</v>
      </c>
      <c r="V41" s="14" t="s">
        <v>24</v>
      </c>
      <c r="W41" s="18" t="s">
        <v>22</v>
      </c>
      <c r="X41" s="14" t="s">
        <v>25</v>
      </c>
      <c r="Y41" s="14">
        <v>1</v>
      </c>
      <c r="Z41" s="14" t="s">
        <v>29</v>
      </c>
      <c r="AA41" s="19" t="s">
        <v>26</v>
      </c>
      <c r="AB41" s="20">
        <v>1</v>
      </c>
    </row>
    <row r="42" spans="2:29" x14ac:dyDescent="0.45">
      <c r="B42" s="1"/>
      <c r="C42" s="12"/>
      <c r="D42" s="39">
        <v>0</v>
      </c>
      <c r="E42" s="39">
        <v>0</v>
      </c>
      <c r="F42" s="39">
        <f>E18</f>
        <v>8.108695652173914</v>
      </c>
      <c r="H42" s="45" t="s">
        <v>51</v>
      </c>
      <c r="J42" s="18">
        <f>H38</f>
        <v>-0.43478260869565216</v>
      </c>
      <c r="K42" s="37"/>
      <c r="L42" s="47" t="s">
        <v>54</v>
      </c>
      <c r="M42" s="46">
        <f>J42/F42</f>
        <v>-5.3619302949061656E-2</v>
      </c>
      <c r="R42" s="5"/>
      <c r="S42" s="13">
        <f>W38</f>
        <v>0.5714285714285714</v>
      </c>
      <c r="T42" s="13">
        <f>X38</f>
        <v>0.50000000000000022</v>
      </c>
      <c r="U42" s="13">
        <v>1</v>
      </c>
      <c r="V42" s="5"/>
      <c r="W42" s="18" t="s">
        <v>23</v>
      </c>
      <c r="X42" s="5"/>
      <c r="Y42" s="14">
        <v>0</v>
      </c>
      <c r="AA42" s="19" t="s">
        <v>28</v>
      </c>
      <c r="AB42" s="20">
        <v>-0.5</v>
      </c>
    </row>
    <row r="43" spans="2:29" x14ac:dyDescent="0.45">
      <c r="C43" s="12"/>
      <c r="G43" s="5"/>
      <c r="H43" s="5"/>
      <c r="I43" s="5"/>
      <c r="J43" s="14"/>
      <c r="K43" s="5"/>
      <c r="L43" s="5"/>
      <c r="M43" s="5"/>
      <c r="N43" s="5"/>
      <c r="S43" s="12"/>
      <c r="T43" s="12"/>
      <c r="U43" s="12"/>
      <c r="Z43" s="5"/>
      <c r="AA43" s="59"/>
      <c r="AB43" s="21"/>
    </row>
    <row r="44" spans="2:29" x14ac:dyDescent="0.45">
      <c r="C44" s="12" t="s">
        <v>32</v>
      </c>
      <c r="D44" s="39">
        <f>-8</f>
        <v>-8</v>
      </c>
      <c r="E44" s="39">
        <v>1</v>
      </c>
      <c r="F44" s="39">
        <v>-2</v>
      </c>
      <c r="H44" s="45" t="s">
        <v>55</v>
      </c>
      <c r="J44" s="18">
        <v>0</v>
      </c>
      <c r="L44" s="47" t="s">
        <v>61</v>
      </c>
      <c r="M44" s="46">
        <f xml:space="preserve"> (J44 - E44*M45 - F44*M46 ) / D44</f>
        <v>-1.3404825737265416E-2</v>
      </c>
      <c r="S44" s="13">
        <v>1</v>
      </c>
      <c r="T44" s="13">
        <v>0</v>
      </c>
      <c r="U44" s="13">
        <v>0</v>
      </c>
      <c r="V44" s="5"/>
      <c r="W44" s="18" t="s">
        <v>33</v>
      </c>
      <c r="X44" s="5"/>
      <c r="Y44" s="14">
        <v>0</v>
      </c>
      <c r="AA44" s="19" t="s">
        <v>36</v>
      </c>
      <c r="AB44" s="20">
        <v>0</v>
      </c>
    </row>
    <row r="45" spans="2:29" x14ac:dyDescent="0.45">
      <c r="C45" s="12"/>
      <c r="D45" s="39">
        <v>0</v>
      </c>
      <c r="E45" s="39">
        <v>-5.75</v>
      </c>
      <c r="F45" s="39">
        <v>-1.5</v>
      </c>
      <c r="G45" s="28" t="s">
        <v>24</v>
      </c>
      <c r="H45" s="45" t="s">
        <v>56</v>
      </c>
      <c r="I45" s="12" t="s">
        <v>25</v>
      </c>
      <c r="J45" s="18">
        <v>1</v>
      </c>
      <c r="K45" s="12" t="s">
        <v>29</v>
      </c>
      <c r="L45" s="48" t="s">
        <v>62</v>
      </c>
      <c r="M45" s="46">
        <f>( J45 - F45*M46) / E45</f>
        <v>-0.16621983914209115</v>
      </c>
      <c r="S45" s="13">
        <f>W37</f>
        <v>0.14285714285714285</v>
      </c>
      <c r="T45" s="13">
        <v>1</v>
      </c>
      <c r="U45" s="13">
        <v>0</v>
      </c>
      <c r="V45" s="14" t="s">
        <v>24</v>
      </c>
      <c r="W45" s="18" t="s">
        <v>34</v>
      </c>
      <c r="X45" s="14" t="s">
        <v>25</v>
      </c>
      <c r="Y45" s="14">
        <v>0</v>
      </c>
      <c r="Z45" s="14" t="s">
        <v>29</v>
      </c>
      <c r="AA45" s="19" t="s">
        <v>37</v>
      </c>
      <c r="AB45" s="20">
        <v>0</v>
      </c>
    </row>
    <row r="46" spans="2:29" x14ac:dyDescent="0.45">
      <c r="C46" s="12"/>
      <c r="D46" s="39">
        <v>0</v>
      </c>
      <c r="E46" s="39">
        <v>0</v>
      </c>
      <c r="F46" s="39">
        <f>F42</f>
        <v>8.108695652173914</v>
      </c>
      <c r="H46" s="45" t="s">
        <v>57</v>
      </c>
      <c r="J46" s="18">
        <f>I38</f>
        <v>-0.2391304347826087</v>
      </c>
      <c r="L46" s="48" t="s">
        <v>63</v>
      </c>
      <c r="M46" s="46">
        <f>J46/F46</f>
        <v>-2.9490616621983913E-2</v>
      </c>
      <c r="S46" s="13">
        <f>W38</f>
        <v>0.5714285714285714</v>
      </c>
      <c r="T46" s="13">
        <f>X38</f>
        <v>0.50000000000000022</v>
      </c>
      <c r="U46" s="13">
        <v>1</v>
      </c>
      <c r="V46" s="5"/>
      <c r="W46" s="18" t="s">
        <v>35</v>
      </c>
      <c r="X46" s="5"/>
      <c r="Y46" s="14">
        <v>1</v>
      </c>
      <c r="AA46" s="19" t="s">
        <v>38</v>
      </c>
      <c r="AB46" s="20">
        <v>1</v>
      </c>
    </row>
    <row r="47" spans="2:29" x14ac:dyDescent="0.45">
      <c r="C47" s="12"/>
      <c r="G47" s="5"/>
      <c r="H47" s="5"/>
      <c r="I47" s="5"/>
      <c r="J47" s="14"/>
      <c r="K47" s="5"/>
      <c r="L47" s="5"/>
      <c r="M47" s="5"/>
      <c r="N47" s="5"/>
      <c r="S47" s="12"/>
      <c r="T47" s="12"/>
      <c r="U47" s="12"/>
      <c r="AA47" s="59"/>
      <c r="AB47" s="21"/>
      <c r="AC47" s="5"/>
    </row>
    <row r="48" spans="2:29" x14ac:dyDescent="0.45">
      <c r="C48" s="12" t="s">
        <v>39</v>
      </c>
      <c r="D48" s="39">
        <f>-8</f>
        <v>-8</v>
      </c>
      <c r="E48" s="39">
        <v>1</v>
      </c>
      <c r="F48" s="39">
        <v>-2</v>
      </c>
      <c r="H48" s="45" t="s">
        <v>58</v>
      </c>
      <c r="I48" s="5"/>
      <c r="J48" s="18">
        <v>0</v>
      </c>
      <c r="K48" s="5"/>
      <c r="L48" s="48" t="s">
        <v>64</v>
      </c>
      <c r="M48" s="46">
        <f>( J48 - E48*M49 - F48*M50 )/D48</f>
        <v>-3.4852546916890076E-2</v>
      </c>
      <c r="S48" s="13">
        <v>1</v>
      </c>
      <c r="T48" s="13">
        <v>0</v>
      </c>
      <c r="U48" s="13">
        <v>0</v>
      </c>
      <c r="V48" s="5"/>
      <c r="W48" s="18" t="s">
        <v>40</v>
      </c>
      <c r="X48" s="5"/>
      <c r="Y48" s="14">
        <v>1</v>
      </c>
      <c r="AA48" s="19" t="s">
        <v>43</v>
      </c>
      <c r="AB48" s="20">
        <v>1</v>
      </c>
    </row>
    <row r="49" spans="2:29" x14ac:dyDescent="0.45">
      <c r="D49" s="39">
        <v>0</v>
      </c>
      <c r="E49" s="39">
        <v>-5.75</v>
      </c>
      <c r="F49" s="39">
        <v>-1.5</v>
      </c>
      <c r="G49" s="28" t="s">
        <v>24</v>
      </c>
      <c r="H49" s="45" t="s">
        <v>59</v>
      </c>
      <c r="I49" s="12" t="s">
        <v>25</v>
      </c>
      <c r="J49" s="18">
        <v>0</v>
      </c>
      <c r="K49" s="12" t="s">
        <v>29</v>
      </c>
      <c r="L49" s="48" t="s">
        <v>65</v>
      </c>
      <c r="M49" s="46">
        <f xml:space="preserve"> (J49 - F49*M50 )/E49</f>
        <v>-3.2171581769436998E-2</v>
      </c>
      <c r="S49" s="13">
        <f>W37</f>
        <v>0.14285714285714285</v>
      </c>
      <c r="T49" s="13">
        <v>1</v>
      </c>
      <c r="U49" s="13">
        <v>0</v>
      </c>
      <c r="V49" s="14" t="s">
        <v>24</v>
      </c>
      <c r="W49" s="18" t="s">
        <v>41</v>
      </c>
      <c r="X49" s="14" t="s">
        <v>25</v>
      </c>
      <c r="Y49" s="14">
        <v>0</v>
      </c>
      <c r="Z49" s="14" t="s">
        <v>29</v>
      </c>
      <c r="AA49" s="19" t="s">
        <v>44</v>
      </c>
      <c r="AB49" s="20">
        <f>-S49</f>
        <v>-0.14285714285714285</v>
      </c>
    </row>
    <row r="50" spans="2:29" x14ac:dyDescent="0.45">
      <c r="D50" s="39">
        <v>0</v>
      </c>
      <c r="E50" s="39">
        <v>0</v>
      </c>
      <c r="F50" s="39">
        <f>F46</f>
        <v>8.108695652173914</v>
      </c>
      <c r="H50" s="45" t="s">
        <v>60</v>
      </c>
      <c r="J50" s="18">
        <v>1</v>
      </c>
      <c r="L50" s="48" t="s">
        <v>66</v>
      </c>
      <c r="M50" s="46">
        <f>J50/F50</f>
        <v>0.12332439678284181</v>
      </c>
      <c r="S50" s="13">
        <f>W38</f>
        <v>0.5714285714285714</v>
      </c>
      <c r="T50" s="13">
        <f>X42</f>
        <v>0</v>
      </c>
      <c r="U50" s="13">
        <v>1</v>
      </c>
      <c r="V50" s="5"/>
      <c r="W50" s="18" t="s">
        <v>42</v>
      </c>
      <c r="X50" s="5"/>
      <c r="Y50" s="14">
        <v>0</v>
      </c>
      <c r="AA50" s="19" t="s">
        <v>45</v>
      </c>
      <c r="AB50" s="20">
        <v>-0.5</v>
      </c>
    </row>
    <row r="51" spans="2:29" x14ac:dyDescent="0.45">
      <c r="S51" s="12"/>
      <c r="T51" s="12"/>
      <c r="U51" s="12"/>
    </row>
    <row r="52" spans="2:29" x14ac:dyDescent="0.45">
      <c r="C52" s="50" t="s">
        <v>67</v>
      </c>
      <c r="D52" s="46">
        <f>M40</f>
        <v>-0.11528150134048258</v>
      </c>
      <c r="E52" s="46">
        <f>M44</f>
        <v>-1.3404825737265416E-2</v>
      </c>
      <c r="F52" s="46">
        <f>M48</f>
        <v>-3.4852546916890076E-2</v>
      </c>
      <c r="G52" s="51" t="s">
        <v>68</v>
      </c>
      <c r="R52" s="1" t="s">
        <v>96</v>
      </c>
      <c r="S52" s="58">
        <v>7</v>
      </c>
      <c r="T52" s="58">
        <v>8</v>
      </c>
      <c r="U52" s="58">
        <v>9.1</v>
      </c>
      <c r="W52" s="45" t="s">
        <v>49</v>
      </c>
      <c r="Y52" s="18">
        <v>0</v>
      </c>
      <c r="AA52" s="47" t="s">
        <v>52</v>
      </c>
      <c r="AB52" s="46">
        <f>(Y52 - T52*AB53 - U52*AB54)/S52</f>
        <v>8.3333333333333908</v>
      </c>
    </row>
    <row r="53" spans="2:29" x14ac:dyDescent="0.45">
      <c r="B53" s="5"/>
      <c r="C53" s="5"/>
      <c r="D53" s="46">
        <f>M41</f>
        <v>-2.9490616621983913E-2</v>
      </c>
      <c r="E53" s="46">
        <f>M45</f>
        <v>-0.16621983914209115</v>
      </c>
      <c r="F53" s="46">
        <f>M49</f>
        <v>-3.2171581769436998E-2</v>
      </c>
      <c r="G53" s="5"/>
      <c r="R53" s="1" t="s">
        <v>97</v>
      </c>
      <c r="S53" s="58">
        <v>0</v>
      </c>
      <c r="T53" s="58">
        <f>S37</f>
        <v>0.85714285714285721</v>
      </c>
      <c r="U53" s="58">
        <f>T37</f>
        <v>1.7000000000000002</v>
      </c>
      <c r="V53" s="14" t="s">
        <v>24</v>
      </c>
      <c r="W53" s="45" t="s">
        <v>50</v>
      </c>
      <c r="X53" s="14" t="s">
        <v>25</v>
      </c>
      <c r="Y53" s="18">
        <v>1</v>
      </c>
      <c r="Z53" s="14" t="s">
        <v>29</v>
      </c>
      <c r="AA53" s="47" t="s">
        <v>53</v>
      </c>
      <c r="AB53" s="46">
        <f>( Y53 - U53*AB54)/T53</f>
        <v>-18.666666666666782</v>
      </c>
    </row>
    <row r="54" spans="2:29" x14ac:dyDescent="0.45">
      <c r="B54" s="5"/>
      <c r="C54" s="5"/>
      <c r="D54" s="46">
        <f>M42</f>
        <v>-5.3619302949061656E-2</v>
      </c>
      <c r="E54" s="46">
        <f>M46</f>
        <v>-2.9490616621983913E-2</v>
      </c>
      <c r="F54" s="46">
        <f>M50</f>
        <v>0.12332439678284181</v>
      </c>
      <c r="G54" s="5"/>
      <c r="S54" s="58">
        <v>0</v>
      </c>
      <c r="T54" s="58">
        <v>0</v>
      </c>
      <c r="U54" s="58">
        <f>T38</f>
        <v>-4.9999999999999711E-2</v>
      </c>
      <c r="W54" s="45" t="s">
        <v>51</v>
      </c>
      <c r="Y54" s="18">
        <v>-0.5</v>
      </c>
      <c r="AA54" s="47" t="s">
        <v>54</v>
      </c>
      <c r="AB54" s="46">
        <f>Y54/U54</f>
        <v>10.000000000000057</v>
      </c>
    </row>
    <row r="55" spans="2:29" x14ac:dyDescent="0.45">
      <c r="S55" s="12"/>
      <c r="T55" s="12"/>
      <c r="U55" s="12"/>
      <c r="X55" s="5"/>
      <c r="Y55" s="5"/>
      <c r="Z55" s="5"/>
      <c r="AA55" s="5"/>
      <c r="AB55" s="5"/>
      <c r="AC55" s="5"/>
    </row>
    <row r="56" spans="2:29" x14ac:dyDescent="0.45">
      <c r="B56" s="42"/>
      <c r="C56" s="40" t="s">
        <v>47</v>
      </c>
      <c r="D56" s="9">
        <v>-8</v>
      </c>
      <c r="E56" s="9">
        <v>1</v>
      </c>
      <c r="F56" s="9">
        <v>-2</v>
      </c>
      <c r="G56" s="24"/>
      <c r="H56" s="53">
        <f>M40</f>
        <v>-0.11528150134048258</v>
      </c>
      <c r="I56" s="53">
        <f>M44</f>
        <v>-1.3404825737265416E-2</v>
      </c>
      <c r="J56" s="53">
        <f>M48</f>
        <v>-3.4852546916890076E-2</v>
      </c>
      <c r="K56" s="24"/>
      <c r="L56" s="24">
        <f>D56*H56+E56*H57+F56*H58</f>
        <v>1</v>
      </c>
      <c r="M56" s="24">
        <f>D56*I56+E56*I57+F56*I58</f>
        <v>0</v>
      </c>
      <c r="N56" s="26">
        <f>D56*J56+E56*J57+F56*J58</f>
        <v>0</v>
      </c>
      <c r="S56" s="58">
        <v>7</v>
      </c>
      <c r="T56" s="58">
        <v>8</v>
      </c>
      <c r="U56" s="58">
        <v>9.1</v>
      </c>
      <c r="W56" s="45" t="s">
        <v>55</v>
      </c>
      <c r="Y56" s="18">
        <v>0</v>
      </c>
      <c r="AA56" s="47" t="s">
        <v>52</v>
      </c>
      <c r="AB56" s="46">
        <f>(Y56 - T56*AB57 - U56*AB58)/S56</f>
        <v>-19.333333333333453</v>
      </c>
    </row>
    <row r="57" spans="2:29" x14ac:dyDescent="0.45">
      <c r="B57" s="43"/>
      <c r="C57" s="56" t="s">
        <v>69</v>
      </c>
      <c r="D57" s="9">
        <v>2</v>
      </c>
      <c r="E57" s="9">
        <v>-6</v>
      </c>
      <c r="F57" s="9">
        <v>-1</v>
      </c>
      <c r="G57" s="28" t="s">
        <v>24</v>
      </c>
      <c r="H57" s="54">
        <f>M41</f>
        <v>-2.9490616621983913E-2</v>
      </c>
      <c r="I57" s="54">
        <f>M45</f>
        <v>-0.16621983914209115</v>
      </c>
      <c r="J57" s="54">
        <f>M49</f>
        <v>-3.2171581769436998E-2</v>
      </c>
      <c r="K57" s="52" t="s">
        <v>25</v>
      </c>
      <c r="L57" s="30">
        <f>D57*H56+E57*H57+F57*H58</f>
        <v>0</v>
      </c>
      <c r="M57" s="30">
        <f>D57*I56+E57*I57+F57*I58</f>
        <v>1</v>
      </c>
      <c r="N57" s="31">
        <f>D57*J56+E57*J57+F57*J58</f>
        <v>0</v>
      </c>
      <c r="S57" s="58">
        <v>0</v>
      </c>
      <c r="T57" s="58">
        <f>T53</f>
        <v>0.85714285714285721</v>
      </c>
      <c r="U57" s="58">
        <f>T33</f>
        <v>1.7000000000000002</v>
      </c>
      <c r="V57" s="14" t="s">
        <v>24</v>
      </c>
      <c r="W57" s="45" t="s">
        <v>56</v>
      </c>
      <c r="X57" s="14" t="s">
        <v>25</v>
      </c>
      <c r="Y57" s="18">
        <v>0</v>
      </c>
      <c r="Z57" s="14" t="s">
        <v>29</v>
      </c>
      <c r="AA57" s="47" t="s">
        <v>53</v>
      </c>
      <c r="AB57" s="46">
        <f>( Y57 - U57*AB58)/T57</f>
        <v>39.666666666666899</v>
      </c>
    </row>
    <row r="58" spans="2:29" x14ac:dyDescent="0.45">
      <c r="B58" s="44"/>
      <c r="C58" s="41"/>
      <c r="D58" s="9">
        <v>-3</v>
      </c>
      <c r="E58" s="9">
        <v>-1</v>
      </c>
      <c r="F58" s="9">
        <v>7</v>
      </c>
      <c r="G58" s="33"/>
      <c r="H58" s="55">
        <f>M42</f>
        <v>-5.3619302949061656E-2</v>
      </c>
      <c r="I58" s="55">
        <f>M46</f>
        <v>-2.9490616621983913E-2</v>
      </c>
      <c r="J58" s="55">
        <f>M50</f>
        <v>0.12332439678284181</v>
      </c>
      <c r="K58" s="33"/>
      <c r="L58" s="33">
        <f>D58*H56+E58*H57+F58*H58</f>
        <v>0</v>
      </c>
      <c r="M58" s="33">
        <f>D58*I56+E58*I57+F58*I58</f>
        <v>0</v>
      </c>
      <c r="N58" s="35">
        <f>D58*J56+E58*J57+F58*J58</f>
        <v>0.99999999999999989</v>
      </c>
      <c r="S58" s="58">
        <v>0</v>
      </c>
      <c r="T58" s="58">
        <v>0</v>
      </c>
      <c r="U58" s="58">
        <f>T38</f>
        <v>-4.9999999999999711E-2</v>
      </c>
      <c r="W58" s="45" t="s">
        <v>57</v>
      </c>
      <c r="Y58" s="18">
        <v>1</v>
      </c>
      <c r="AA58" s="47" t="s">
        <v>54</v>
      </c>
      <c r="AB58" s="46">
        <f>Y58/U58</f>
        <v>-20.000000000000114</v>
      </c>
    </row>
    <row r="59" spans="2:29" x14ac:dyDescent="0.45">
      <c r="S59" s="12"/>
      <c r="T59" s="12"/>
      <c r="U59" s="12"/>
      <c r="X59" s="5"/>
      <c r="Y59" s="5"/>
      <c r="Z59" s="5"/>
      <c r="AA59" s="5"/>
      <c r="AB59" s="5"/>
      <c r="AC59" s="5"/>
    </row>
    <row r="60" spans="2:29" x14ac:dyDescent="0.45">
      <c r="S60" s="58">
        <v>7</v>
      </c>
      <c r="T60" s="58">
        <v>8</v>
      </c>
      <c r="U60" s="58">
        <v>9.1</v>
      </c>
      <c r="W60" s="45" t="s">
        <v>58</v>
      </c>
      <c r="Y60" s="18">
        <v>1</v>
      </c>
      <c r="AA60" s="47" t="s">
        <v>52</v>
      </c>
      <c r="AB60" s="46">
        <f>(Y60 - T60*AB61 - U60*AB62)/S60</f>
        <v>10.000000000000057</v>
      </c>
    </row>
    <row r="61" spans="2:29" x14ac:dyDescent="0.45">
      <c r="S61" s="58">
        <v>0</v>
      </c>
      <c r="T61" s="58">
        <f>S37</f>
        <v>0.85714285714285721</v>
      </c>
      <c r="U61" s="58">
        <f>T37</f>
        <v>1.7000000000000002</v>
      </c>
      <c r="V61" s="14" t="s">
        <v>24</v>
      </c>
      <c r="W61" s="45" t="s">
        <v>59</v>
      </c>
      <c r="X61" s="14" t="s">
        <v>25</v>
      </c>
      <c r="Y61" s="18">
        <f>AB49</f>
        <v>-0.14285714285714285</v>
      </c>
      <c r="Z61" s="14" t="s">
        <v>29</v>
      </c>
      <c r="AA61" s="47" t="s">
        <v>53</v>
      </c>
      <c r="AB61" s="46">
        <f>( Y61 - U61*AB62)/T61</f>
        <v>-20.000000000000114</v>
      </c>
    </row>
    <row r="62" spans="2:29" x14ac:dyDescent="0.45">
      <c r="S62" s="58">
        <v>0</v>
      </c>
      <c r="T62" s="58">
        <v>0</v>
      </c>
      <c r="U62" s="58">
        <f>T38</f>
        <v>-4.9999999999999711E-2</v>
      </c>
      <c r="W62" s="45" t="s">
        <v>60</v>
      </c>
      <c r="Y62" s="18">
        <f>AB50</f>
        <v>-0.5</v>
      </c>
      <c r="AA62" s="47" t="s">
        <v>54</v>
      </c>
      <c r="AB62" s="46">
        <f>Y62/U62</f>
        <v>10.000000000000057</v>
      </c>
    </row>
  </sheetData>
  <phoneticPr fontId="2" type="noConversion"/>
  <pageMargins left="0.25" right="0.25" top="0.75" bottom="0.75" header="0.3" footer="0.3"/>
  <pageSetup paperSize="9" scale="2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조형권</dc:creator>
  <cp:lastModifiedBy>조형권</cp:lastModifiedBy>
  <cp:lastPrinted>2024-04-15T14:04:02Z</cp:lastPrinted>
  <dcterms:created xsi:type="dcterms:W3CDTF">2024-04-15T11:42:17Z</dcterms:created>
  <dcterms:modified xsi:type="dcterms:W3CDTF">2024-04-15T14:12:25Z</dcterms:modified>
</cp:coreProperties>
</file>