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4240" windowHeight="13740" tabRatio="575" activeTab="3"/>
  </bookViews>
  <sheets>
    <sheet name="Planning" sheetId="16" r:id="rId1"/>
    <sheet name="Deadline" sheetId="17" r:id="rId2"/>
    <sheet name="Product Backlog" sheetId="4" r:id="rId3"/>
    <sheet name="Sprint-9" sheetId="27" r:id="rId4"/>
    <sheet name="Sprint-8" sheetId="26" r:id="rId5"/>
    <sheet name="Sprint-7" sheetId="25" r:id="rId6"/>
    <sheet name="Sprint-6" sheetId="24" r:id="rId7"/>
    <sheet name="Sprint-5" sheetId="23" r:id="rId8"/>
    <sheet name="Sprint-4" sheetId="21" r:id="rId9"/>
    <sheet name="Sprint-3" sheetId="20" r:id="rId10"/>
    <sheet name="Sprint-2" sheetId="19" r:id="rId11"/>
    <sheet name="Sprint-1" sheetId="7" r:id="rId12"/>
  </sheets>
  <definedNames>
    <definedName name="_xlnm._FilterDatabase" localSheetId="0" hidden="1">Planning!$B$1:$E$109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8" i="4"/>
  <c r="P57"/>
  <c r="P56"/>
  <c r="O54"/>
  <c r="O53"/>
  <c r="O52"/>
  <c r="H6" i="27"/>
  <c r="I6"/>
  <c r="K6"/>
  <c r="J7"/>
  <c r="K7" s="1"/>
  <c r="L7" s="1"/>
  <c r="H8"/>
  <c r="I8" s="1"/>
  <c r="J8" s="1"/>
  <c r="G8"/>
  <c r="G7"/>
  <c r="H10"/>
  <c r="G10"/>
  <c r="F10"/>
  <c r="F11" s="1"/>
  <c r="G11" s="1"/>
  <c r="I8" i="26"/>
  <c r="H7"/>
  <c r="I7" s="1"/>
  <c r="F10"/>
  <c r="F11" s="1"/>
  <c r="G11" s="1"/>
  <c r="H11" s="1"/>
  <c r="I11" s="1"/>
  <c r="R44" i="4"/>
  <c r="R40"/>
  <c r="J40"/>
  <c r="L6" i="17"/>
  <c r="F9" i="25"/>
  <c r="F10" s="1"/>
  <c r="I12" i="24"/>
  <c r="H12"/>
  <c r="G12"/>
  <c r="I9"/>
  <c r="J9" s="1"/>
  <c r="J8"/>
  <c r="J7"/>
  <c r="H6"/>
  <c r="H11" s="1"/>
  <c r="G9"/>
  <c r="F11"/>
  <c r="F12" s="1"/>
  <c r="G8"/>
  <c r="G11" s="1"/>
  <c r="F10" i="23"/>
  <c r="F11" s="1"/>
  <c r="K6" i="17"/>
  <c r="H7" i="21"/>
  <c r="I7"/>
  <c r="J7" s="1"/>
  <c r="K7" s="1"/>
  <c r="L7" s="1"/>
  <c r="L8"/>
  <c r="M8"/>
  <c r="N8" s="1"/>
  <c r="L9"/>
  <c r="M9"/>
  <c r="N9"/>
  <c r="O9" s="1"/>
  <c r="L10"/>
  <c r="M10"/>
  <c r="N10"/>
  <c r="O10" s="1"/>
  <c r="L11"/>
  <c r="M11"/>
  <c r="N11"/>
  <c r="O11" s="1"/>
  <c r="L12"/>
  <c r="M12"/>
  <c r="N12"/>
  <c r="O12" s="1"/>
  <c r="L14"/>
  <c r="M14"/>
  <c r="N14"/>
  <c r="O14" s="1"/>
  <c r="L15"/>
  <c r="M15"/>
  <c r="N15"/>
  <c r="O15" s="1"/>
  <c r="L16"/>
  <c r="M16"/>
  <c r="N16"/>
  <c r="O16" s="1"/>
  <c r="L17"/>
  <c r="M17"/>
  <c r="N17"/>
  <c r="O17" s="1"/>
  <c r="L18"/>
  <c r="M18"/>
  <c r="N18"/>
  <c r="O18" s="1"/>
  <c r="L19"/>
  <c r="M19"/>
  <c r="N19"/>
  <c r="O19" s="1"/>
  <c r="L20"/>
  <c r="M20"/>
  <c r="N20"/>
  <c r="O20" s="1"/>
  <c r="L22"/>
  <c r="M22"/>
  <c r="N22"/>
  <c r="O22" s="1"/>
  <c r="L23"/>
  <c r="M23"/>
  <c r="N23"/>
  <c r="O23" s="1"/>
  <c r="L24"/>
  <c r="N24"/>
  <c r="O24" s="1"/>
  <c r="L25"/>
  <c r="N25"/>
  <c r="O25" s="1"/>
  <c r="L26"/>
  <c r="M26"/>
  <c r="N26"/>
  <c r="O26" s="1"/>
  <c r="L27"/>
  <c r="M27"/>
  <c r="N27"/>
  <c r="O27" s="1"/>
  <c r="L28"/>
  <c r="O28"/>
  <c r="M29"/>
  <c r="N29" s="1"/>
  <c r="O29" s="1"/>
  <c r="M30"/>
  <c r="N30"/>
  <c r="O30" s="1"/>
  <c r="L31"/>
  <c r="M31"/>
  <c r="N31"/>
  <c r="O31" s="1"/>
  <c r="L34"/>
  <c r="M34"/>
  <c r="N34"/>
  <c r="J22"/>
  <c r="J23"/>
  <c r="C5" i="17"/>
  <c r="D5" s="1"/>
  <c r="E5" s="1"/>
  <c r="F5" s="1"/>
  <c r="G5" s="1"/>
  <c r="H5" s="1"/>
  <c r="I5" s="1"/>
  <c r="J5" s="1"/>
  <c r="K5" s="1"/>
  <c r="L5" s="1"/>
  <c r="M5" s="1"/>
  <c r="N5" s="1"/>
  <c r="C6"/>
  <c r="G33" i="21"/>
  <c r="H33"/>
  <c r="F33"/>
  <c r="F30" i="4"/>
  <c r="G30" s="1"/>
  <c r="H30" s="1"/>
  <c r="K30" s="1"/>
  <c r="L30" s="1"/>
  <c r="M30" s="1"/>
  <c r="K29"/>
  <c r="L29" s="1"/>
  <c r="M29" s="1"/>
  <c r="F29"/>
  <c r="G29" s="1"/>
  <c r="H29" s="1"/>
  <c r="K28"/>
  <c r="L28" s="1"/>
  <c r="M28" s="1"/>
  <c r="G28"/>
  <c r="H28" s="1"/>
  <c r="G25" i="21"/>
  <c r="H25" s="1"/>
  <c r="I25" s="1"/>
  <c r="J25" s="1"/>
  <c r="K25" s="1"/>
  <c r="G24"/>
  <c r="H24" s="1"/>
  <c r="I24" s="1"/>
  <c r="J24" s="1"/>
  <c r="K24" s="1"/>
  <c r="G23"/>
  <c r="H23" s="1"/>
  <c r="K23" s="1"/>
  <c r="G22"/>
  <c r="H22" s="1"/>
  <c r="K22" s="1"/>
  <c r="K20"/>
  <c r="G20"/>
  <c r="H20" s="1"/>
  <c r="I20" s="1"/>
  <c r="H19"/>
  <c r="I19" s="1"/>
  <c r="J19" s="1"/>
  <c r="K19" s="1"/>
  <c r="J18"/>
  <c r="K18" s="1"/>
  <c r="G18"/>
  <c r="H18" s="1"/>
  <c r="J17"/>
  <c r="K17" s="1"/>
  <c r="G17"/>
  <c r="H17" s="1"/>
  <c r="J16"/>
  <c r="K16" s="1"/>
  <c r="G16"/>
  <c r="H16" s="1"/>
  <c r="J15"/>
  <c r="K15" s="1"/>
  <c r="G15"/>
  <c r="H15" s="1"/>
  <c r="I14"/>
  <c r="J14" s="1"/>
  <c r="K14" s="1"/>
  <c r="G14"/>
  <c r="H26"/>
  <c r="I26" s="1"/>
  <c r="J26" s="1"/>
  <c r="K26" s="1"/>
  <c r="H27"/>
  <c r="I27" s="1"/>
  <c r="J27" s="1"/>
  <c r="K27" s="1"/>
  <c r="G28"/>
  <c r="H28" s="1"/>
  <c r="I28" s="1"/>
  <c r="J28" s="1"/>
  <c r="K28" s="1"/>
  <c r="G12"/>
  <c r="H12" s="1"/>
  <c r="I12" s="1"/>
  <c r="K12" s="1"/>
  <c r="G11"/>
  <c r="H11" s="1"/>
  <c r="J11" s="1"/>
  <c r="K11" s="1"/>
  <c r="G10"/>
  <c r="H10" s="1"/>
  <c r="J10" s="1"/>
  <c r="K10" s="1"/>
  <c r="G9"/>
  <c r="I9" s="1"/>
  <c r="J9" s="1"/>
  <c r="K9" s="1"/>
  <c r="G8"/>
  <c r="I8" s="1"/>
  <c r="J8" s="1"/>
  <c r="K8" s="1"/>
  <c r="G7"/>
  <c r="L25" i="20"/>
  <c r="K27"/>
  <c r="L27" s="1"/>
  <c r="K32"/>
  <c r="G29" i="21"/>
  <c r="I29" s="1"/>
  <c r="J29" s="1"/>
  <c r="K29" s="1"/>
  <c r="G30"/>
  <c r="I30" s="1"/>
  <c r="J30" s="1"/>
  <c r="K30" s="1"/>
  <c r="H31"/>
  <c r="I31" s="1"/>
  <c r="J31" s="1"/>
  <c r="K31" s="1"/>
  <c r="F34"/>
  <c r="G34" s="1"/>
  <c r="H34" s="1"/>
  <c r="I34" s="1"/>
  <c r="J34" s="1"/>
  <c r="K34" s="1"/>
  <c r="H8" i="20"/>
  <c r="I8" s="1"/>
  <c r="H9"/>
  <c r="I9"/>
  <c r="J9" s="1"/>
  <c r="K9" s="1"/>
  <c r="L9" s="1"/>
  <c r="H10"/>
  <c r="I10" s="1"/>
  <c r="J10" s="1"/>
  <c r="K10" s="1"/>
  <c r="L10" s="1"/>
  <c r="H11"/>
  <c r="I11" s="1"/>
  <c r="J11" s="1"/>
  <c r="K11" s="1"/>
  <c r="L11" s="1"/>
  <c r="H12"/>
  <c r="I12"/>
  <c r="J12" s="1"/>
  <c r="K12" s="1"/>
  <c r="L12" s="1"/>
  <c r="G14"/>
  <c r="G15"/>
  <c r="H15" s="1"/>
  <c r="I15" s="1"/>
  <c r="J15" s="1"/>
  <c r="K15" s="1"/>
  <c r="G16"/>
  <c r="H16" s="1"/>
  <c r="I16" s="1"/>
  <c r="J16" s="1"/>
  <c r="K16" s="1"/>
  <c r="G17"/>
  <c r="H17" s="1"/>
  <c r="I17" s="1"/>
  <c r="J17" s="1"/>
  <c r="K17" s="1"/>
  <c r="G18"/>
  <c r="H18" s="1"/>
  <c r="I18" s="1"/>
  <c r="J18" s="1"/>
  <c r="K18" s="1"/>
  <c r="G19"/>
  <c r="H19" s="1"/>
  <c r="I19" s="1"/>
  <c r="J19" s="1"/>
  <c r="K19" s="1"/>
  <c r="G21"/>
  <c r="I21"/>
  <c r="J21" s="1"/>
  <c r="K21" s="1"/>
  <c r="L21" s="1"/>
  <c r="G22"/>
  <c r="H22" s="1"/>
  <c r="J22"/>
  <c r="K22" s="1"/>
  <c r="L22" s="1"/>
  <c r="G23"/>
  <c r="H23" s="1"/>
  <c r="J23"/>
  <c r="K23" s="1"/>
  <c r="L23" s="1"/>
  <c r="G24"/>
  <c r="H24" s="1"/>
  <c r="J24"/>
  <c r="K24" s="1"/>
  <c r="L24" s="1"/>
  <c r="G25"/>
  <c r="H25" s="1"/>
  <c r="J25"/>
  <c r="K25" s="1"/>
  <c r="G26"/>
  <c r="H26" s="1"/>
  <c r="I26" s="1"/>
  <c r="J26" s="1"/>
  <c r="K26" s="1"/>
  <c r="G27"/>
  <c r="H27" s="1"/>
  <c r="I27" s="1"/>
  <c r="G29"/>
  <c r="G34" s="1"/>
  <c r="G30"/>
  <c r="H30" s="1"/>
  <c r="I30" s="1"/>
  <c r="J30" s="1"/>
  <c r="K30" s="1"/>
  <c r="G31"/>
  <c r="H31" s="1"/>
  <c r="I31" s="1"/>
  <c r="J31" s="1"/>
  <c r="K31" s="1"/>
  <c r="G32"/>
  <c r="H32" s="1"/>
  <c r="I32" s="1"/>
  <c r="J32" s="1"/>
  <c r="H6"/>
  <c r="I6" s="1"/>
  <c r="J6" s="1"/>
  <c r="K6" s="1"/>
  <c r="L6" s="1"/>
  <c r="F34"/>
  <c r="F35" s="1"/>
  <c r="G35" s="1"/>
  <c r="H35" s="1"/>
  <c r="I35" s="1"/>
  <c r="J35" s="1"/>
  <c r="K35" s="1"/>
  <c r="L35" s="1"/>
  <c r="R45" i="19"/>
  <c r="R7"/>
  <c r="R8"/>
  <c r="R9"/>
  <c r="R10"/>
  <c r="R11"/>
  <c r="R13"/>
  <c r="R14"/>
  <c r="R15"/>
  <c r="R16"/>
  <c r="R17"/>
  <c r="R26"/>
  <c r="R27"/>
  <c r="R28"/>
  <c r="R29"/>
  <c r="R34"/>
  <c r="R37"/>
  <c r="R38"/>
  <c r="R39"/>
  <c r="R40"/>
  <c r="R41"/>
  <c r="R44"/>
  <c r="Q45"/>
  <c r="Q7"/>
  <c r="Q8"/>
  <c r="Q9"/>
  <c r="Q10"/>
  <c r="Q11"/>
  <c r="Q13"/>
  <c r="Q14"/>
  <c r="Q15"/>
  <c r="Q16"/>
  <c r="Q17"/>
  <c r="Q24"/>
  <c r="Q26"/>
  <c r="Q27"/>
  <c r="Q28"/>
  <c r="Q29"/>
  <c r="Q30"/>
  <c r="Q31"/>
  <c r="Q34"/>
  <c r="Q35"/>
  <c r="Q37"/>
  <c r="Q38"/>
  <c r="Q39"/>
  <c r="Q40"/>
  <c r="Q41"/>
  <c r="Q42"/>
  <c r="Q44"/>
  <c r="P45"/>
  <c r="P7"/>
  <c r="P8"/>
  <c r="P9"/>
  <c r="P10"/>
  <c r="P11"/>
  <c r="P13"/>
  <c r="P14"/>
  <c r="P15"/>
  <c r="P16"/>
  <c r="P17"/>
  <c r="P24"/>
  <c r="P26"/>
  <c r="P27"/>
  <c r="P28"/>
  <c r="P29"/>
  <c r="P30"/>
  <c r="P31"/>
  <c r="P34"/>
  <c r="P35"/>
  <c r="P37"/>
  <c r="P38"/>
  <c r="P39"/>
  <c r="P40"/>
  <c r="P41"/>
  <c r="P42"/>
  <c r="P44"/>
  <c r="O44"/>
  <c r="I14" i="4"/>
  <c r="J14" s="1"/>
  <c r="I16"/>
  <c r="J16" s="1"/>
  <c r="K16" s="1"/>
  <c r="L16" s="1"/>
  <c r="M16" s="1"/>
  <c r="J18"/>
  <c r="K18" s="1"/>
  <c r="L18" s="1"/>
  <c r="M18" s="1"/>
  <c r="I15"/>
  <c r="J15" s="1"/>
  <c r="K15" s="1"/>
  <c r="L15" s="1"/>
  <c r="M15" s="1"/>
  <c r="I17"/>
  <c r="J17" s="1"/>
  <c r="K17" s="1"/>
  <c r="L17" s="1"/>
  <c r="M17" s="1"/>
  <c r="J20"/>
  <c r="K20" s="1"/>
  <c r="L20" s="1"/>
  <c r="M20" s="1"/>
  <c r="J21"/>
  <c r="K21" s="1"/>
  <c r="L21" s="1"/>
  <c r="M21" s="1"/>
  <c r="K31"/>
  <c r="L31" s="1"/>
  <c r="H16" i="19"/>
  <c r="H17"/>
  <c r="I16"/>
  <c r="J16"/>
  <c r="K16"/>
  <c r="L16"/>
  <c r="I17"/>
  <c r="J17"/>
  <c r="K17"/>
  <c r="L17"/>
  <c r="L44"/>
  <c r="K44"/>
  <c r="J44"/>
  <c r="D4" i="17"/>
  <c r="E4" s="1"/>
  <c r="F4" s="1"/>
  <c r="G4" s="1"/>
  <c r="H4" s="1"/>
  <c r="I4" s="1"/>
  <c r="J4" s="1"/>
  <c r="K4" s="1"/>
  <c r="L4" s="1"/>
  <c r="M4" s="1"/>
  <c r="F6"/>
  <c r="I13" i="4"/>
  <c r="J13" s="1"/>
  <c r="K13" s="1"/>
  <c r="G44" i="19"/>
  <c r="H7"/>
  <c r="H37"/>
  <c r="H44"/>
  <c r="F44"/>
  <c r="F45"/>
  <c r="G45"/>
  <c r="H45"/>
  <c r="I45"/>
  <c r="J45"/>
  <c r="K45"/>
  <c r="L45"/>
  <c r="M45"/>
  <c r="N45"/>
  <c r="O45"/>
  <c r="G11"/>
  <c r="I7"/>
  <c r="J7"/>
  <c r="K7"/>
  <c r="L7"/>
  <c r="M7"/>
  <c r="N7"/>
  <c r="O7"/>
  <c r="I8"/>
  <c r="J8"/>
  <c r="K8"/>
  <c r="L8"/>
  <c r="M8"/>
  <c r="N8"/>
  <c r="O8"/>
  <c r="I9"/>
  <c r="J9"/>
  <c r="K9"/>
  <c r="L9"/>
  <c r="M9"/>
  <c r="N9"/>
  <c r="O9"/>
  <c r="I10"/>
  <c r="J10"/>
  <c r="K10"/>
  <c r="L10"/>
  <c r="M10"/>
  <c r="N10"/>
  <c r="O10"/>
  <c r="H11"/>
  <c r="I11"/>
  <c r="L11"/>
  <c r="M11"/>
  <c r="N11"/>
  <c r="O11"/>
  <c r="G13"/>
  <c r="H13"/>
  <c r="J13"/>
  <c r="K13"/>
  <c r="L13"/>
  <c r="M13"/>
  <c r="N13"/>
  <c r="O13"/>
  <c r="G14"/>
  <c r="H14"/>
  <c r="J14"/>
  <c r="K14"/>
  <c r="L14"/>
  <c r="M14"/>
  <c r="N14"/>
  <c r="O14"/>
  <c r="G15"/>
  <c r="H15"/>
  <c r="J15"/>
  <c r="K15"/>
  <c r="L15"/>
  <c r="M15"/>
  <c r="N15"/>
  <c r="O15"/>
  <c r="G16"/>
  <c r="M16"/>
  <c r="O16"/>
  <c r="G17"/>
  <c r="M17"/>
  <c r="O17"/>
  <c r="G19"/>
  <c r="H19"/>
  <c r="I19"/>
  <c r="J19"/>
  <c r="K19"/>
  <c r="L19"/>
  <c r="M19"/>
  <c r="N19"/>
  <c r="G20"/>
  <c r="H20"/>
  <c r="I20"/>
  <c r="J20"/>
  <c r="K20"/>
  <c r="L20"/>
  <c r="M20"/>
  <c r="N20"/>
  <c r="G21"/>
  <c r="H21"/>
  <c r="I21"/>
  <c r="J21"/>
  <c r="K21"/>
  <c r="L21"/>
  <c r="M21"/>
  <c r="N21"/>
  <c r="G22"/>
  <c r="H22"/>
  <c r="I22"/>
  <c r="J22"/>
  <c r="K22"/>
  <c r="L22"/>
  <c r="M22"/>
  <c r="N22"/>
  <c r="G23"/>
  <c r="H23"/>
  <c r="I23"/>
  <c r="J23"/>
  <c r="K23"/>
  <c r="L23"/>
  <c r="M23"/>
  <c r="N23"/>
  <c r="G24"/>
  <c r="H24"/>
  <c r="I24"/>
  <c r="J24"/>
  <c r="K24"/>
  <c r="L24"/>
  <c r="M24"/>
  <c r="N24"/>
  <c r="O24"/>
  <c r="G26"/>
  <c r="H26"/>
  <c r="J26"/>
  <c r="K26"/>
  <c r="L26"/>
  <c r="M26"/>
  <c r="N26"/>
  <c r="O26"/>
  <c r="G27"/>
  <c r="H27"/>
  <c r="J27"/>
  <c r="K27"/>
  <c r="L27"/>
  <c r="M27"/>
  <c r="N27"/>
  <c r="O27"/>
  <c r="G28"/>
  <c r="H28"/>
  <c r="J28"/>
  <c r="K28"/>
  <c r="L28"/>
  <c r="M28"/>
  <c r="N28"/>
  <c r="O28"/>
  <c r="G29"/>
  <c r="H29"/>
  <c r="I29"/>
  <c r="J29"/>
  <c r="K29"/>
  <c r="L29"/>
  <c r="M29"/>
  <c r="O29"/>
  <c r="G30"/>
  <c r="H30"/>
  <c r="I30"/>
  <c r="J30"/>
  <c r="K30"/>
  <c r="N30"/>
  <c r="O30"/>
  <c r="G31"/>
  <c r="H31"/>
  <c r="I31"/>
  <c r="J31"/>
  <c r="K31"/>
  <c r="N31"/>
  <c r="O31"/>
  <c r="G33"/>
  <c r="H33"/>
  <c r="I33"/>
  <c r="J33"/>
  <c r="K33"/>
  <c r="L33"/>
  <c r="M33"/>
  <c r="N33"/>
  <c r="G34"/>
  <c r="H34"/>
  <c r="I34"/>
  <c r="K34"/>
  <c r="L34"/>
  <c r="M34"/>
  <c r="N34"/>
  <c r="O34"/>
  <c r="G35"/>
  <c r="H35"/>
  <c r="I35"/>
  <c r="J35"/>
  <c r="K35"/>
  <c r="L35"/>
  <c r="M35"/>
  <c r="N35"/>
  <c r="O35"/>
  <c r="I37"/>
  <c r="J37"/>
  <c r="K37"/>
  <c r="L37"/>
  <c r="M37"/>
  <c r="N37"/>
  <c r="O37"/>
  <c r="I38"/>
  <c r="J38"/>
  <c r="K38"/>
  <c r="L38"/>
  <c r="M38"/>
  <c r="N38"/>
  <c r="O38"/>
  <c r="I39"/>
  <c r="J39"/>
  <c r="K39"/>
  <c r="L39"/>
  <c r="M39"/>
  <c r="N39"/>
  <c r="O39"/>
  <c r="G40"/>
  <c r="H40"/>
  <c r="I40"/>
  <c r="K40"/>
  <c r="L40"/>
  <c r="M40"/>
  <c r="O40"/>
  <c r="G41"/>
  <c r="I41"/>
  <c r="K41"/>
  <c r="L41"/>
  <c r="M41"/>
  <c r="N41"/>
  <c r="O41"/>
  <c r="G42"/>
  <c r="H42"/>
  <c r="I42"/>
  <c r="J42"/>
  <c r="N42"/>
  <c r="O42"/>
  <c r="M44"/>
  <c r="N44"/>
  <c r="I44"/>
  <c r="E48" i="4"/>
  <c r="F48" s="1"/>
  <c r="F50" s="1"/>
  <c r="E49"/>
  <c r="F49" s="1"/>
  <c r="E52"/>
  <c r="F52" s="1"/>
  <c r="E53"/>
  <c r="F53" s="1"/>
  <c r="G53" s="1"/>
  <c r="H53" s="1"/>
  <c r="I53" s="1"/>
  <c r="J53" s="1"/>
  <c r="K53" s="1"/>
  <c r="L53" s="1"/>
  <c r="M53" s="1"/>
  <c r="E54"/>
  <c r="F54" s="1"/>
  <c r="G54" s="1"/>
  <c r="H54" s="1"/>
  <c r="I54" s="1"/>
  <c r="J54" s="1"/>
  <c r="K54" s="1"/>
  <c r="L54" s="1"/>
  <c r="M54" s="1"/>
  <c r="E56"/>
  <c r="F56" s="1"/>
  <c r="E57"/>
  <c r="F57" s="1"/>
  <c r="E58"/>
  <c r="F58" s="1"/>
  <c r="E61"/>
  <c r="F61" s="1"/>
  <c r="E62"/>
  <c r="F62" s="1"/>
  <c r="G62" s="1"/>
  <c r="H62" s="1"/>
  <c r="I62" s="1"/>
  <c r="J62" s="1"/>
  <c r="K62" s="1"/>
  <c r="L62" s="1"/>
  <c r="M62" s="1"/>
  <c r="E63"/>
  <c r="F63" s="1"/>
  <c r="E66"/>
  <c r="F66" s="1"/>
  <c r="E42"/>
  <c r="F42" s="1"/>
  <c r="E43"/>
  <c r="F43" s="1"/>
  <c r="E44"/>
  <c r="F44" s="1"/>
  <c r="E45"/>
  <c r="F45" s="1"/>
  <c r="E38"/>
  <c r="F38" s="1"/>
  <c r="G38" s="1"/>
  <c r="H38" s="1"/>
  <c r="I38" s="1"/>
  <c r="E39"/>
  <c r="F39" s="1"/>
  <c r="G39" s="1"/>
  <c r="H39" s="1"/>
  <c r="I39" s="1"/>
  <c r="E40"/>
  <c r="F40" s="1"/>
  <c r="E31"/>
  <c r="E32"/>
  <c r="F32" s="1"/>
  <c r="G32" s="1"/>
  <c r="H32" s="1"/>
  <c r="I32" s="1"/>
  <c r="E33"/>
  <c r="F33" s="1"/>
  <c r="E34"/>
  <c r="F34" s="1"/>
  <c r="G34" s="1"/>
  <c r="H34" s="1"/>
  <c r="I34" s="1"/>
  <c r="E35"/>
  <c r="F35" s="1"/>
  <c r="G35" s="1"/>
  <c r="H35" s="1"/>
  <c r="I35" s="1"/>
  <c r="E36"/>
  <c r="F36" s="1"/>
  <c r="E20"/>
  <c r="F20" s="1"/>
  <c r="E21"/>
  <c r="F21" s="1"/>
  <c r="E22"/>
  <c r="F22" s="1"/>
  <c r="E23"/>
  <c r="F23" s="1"/>
  <c r="E24"/>
  <c r="F24" s="1"/>
  <c r="E25"/>
  <c r="F25" s="1"/>
  <c r="E13"/>
  <c r="F13" s="1"/>
  <c r="E14"/>
  <c r="F14" s="1"/>
  <c r="E15"/>
  <c r="E16"/>
  <c r="F16" s="1"/>
  <c r="E17"/>
  <c r="F17" s="1"/>
  <c r="E18"/>
  <c r="F18" s="1"/>
  <c r="E6"/>
  <c r="F6" s="1"/>
  <c r="E7"/>
  <c r="F7" s="1"/>
  <c r="E8"/>
  <c r="F8" s="1"/>
  <c r="E9"/>
  <c r="F9" s="1"/>
  <c r="E10"/>
  <c r="F10" s="1"/>
  <c r="E11"/>
  <c r="F11" s="1"/>
  <c r="K32"/>
  <c r="K35"/>
  <c r="L35" s="1"/>
  <c r="M35" s="1"/>
  <c r="K34"/>
  <c r="L34" s="1"/>
  <c r="M34" s="1"/>
  <c r="O34" s="1"/>
  <c r="K36"/>
  <c r="L36" s="1"/>
  <c r="M36" s="1"/>
  <c r="K39"/>
  <c r="L39" s="1"/>
  <c r="M39" s="1"/>
  <c r="F35" i="7"/>
  <c r="F36"/>
  <c r="G36"/>
  <c r="H36"/>
  <c r="I36"/>
  <c r="J36"/>
  <c r="K36"/>
  <c r="L36"/>
  <c r="G31"/>
  <c r="H31"/>
  <c r="I31"/>
  <c r="J31"/>
  <c r="K31"/>
  <c r="H7"/>
  <c r="I7"/>
  <c r="J7"/>
  <c r="K7"/>
  <c r="L7"/>
  <c r="M7"/>
  <c r="N7"/>
  <c r="O7"/>
  <c r="P7"/>
  <c r="Q7"/>
  <c r="R7"/>
  <c r="H8"/>
  <c r="I8"/>
  <c r="J8"/>
  <c r="K8"/>
  <c r="L8"/>
  <c r="M8"/>
  <c r="N8"/>
  <c r="O8"/>
  <c r="P8"/>
  <c r="Q8"/>
  <c r="R8"/>
  <c r="H9"/>
  <c r="I9"/>
  <c r="J9"/>
  <c r="K9"/>
  <c r="L9"/>
  <c r="M9"/>
  <c r="N9"/>
  <c r="O9"/>
  <c r="P9"/>
  <c r="Q9"/>
  <c r="R9"/>
  <c r="G10"/>
  <c r="I10"/>
  <c r="J10"/>
  <c r="K10"/>
  <c r="L10"/>
  <c r="M10"/>
  <c r="N10"/>
  <c r="O10"/>
  <c r="P10"/>
  <c r="Q10"/>
  <c r="R10"/>
  <c r="G11"/>
  <c r="I11"/>
  <c r="J11"/>
  <c r="K11"/>
  <c r="L11"/>
  <c r="M11"/>
  <c r="N11"/>
  <c r="O11"/>
  <c r="P11"/>
  <c r="Q11"/>
  <c r="R11"/>
  <c r="G12"/>
  <c r="I12"/>
  <c r="J12"/>
  <c r="K12"/>
  <c r="L12"/>
  <c r="M12"/>
  <c r="N12"/>
  <c r="O12"/>
  <c r="P12"/>
  <c r="Q12"/>
  <c r="R12"/>
  <c r="G13"/>
  <c r="I13"/>
  <c r="J13"/>
  <c r="K13"/>
  <c r="L13"/>
  <c r="M13"/>
  <c r="N13"/>
  <c r="O13"/>
  <c r="P13"/>
  <c r="Q13"/>
  <c r="R13"/>
  <c r="G14"/>
  <c r="I14"/>
  <c r="J14"/>
  <c r="K14"/>
  <c r="L14"/>
  <c r="M14"/>
  <c r="N14"/>
  <c r="O14"/>
  <c r="P14"/>
  <c r="Q14"/>
  <c r="R14"/>
  <c r="G15"/>
  <c r="G16"/>
  <c r="I16"/>
  <c r="J16"/>
  <c r="K16"/>
  <c r="L16"/>
  <c r="M16"/>
  <c r="N16"/>
  <c r="O16"/>
  <c r="P16"/>
  <c r="Q16"/>
  <c r="R16"/>
  <c r="G17"/>
  <c r="J17"/>
  <c r="K17"/>
  <c r="L17"/>
  <c r="M17"/>
  <c r="N17"/>
  <c r="O17"/>
  <c r="P17"/>
  <c r="Q17"/>
  <c r="R17"/>
  <c r="G18"/>
  <c r="J18"/>
  <c r="K18"/>
  <c r="L18"/>
  <c r="M18"/>
  <c r="N18"/>
  <c r="O18"/>
  <c r="P18"/>
  <c r="Q18"/>
  <c r="R18"/>
  <c r="G19"/>
  <c r="J19"/>
  <c r="K19"/>
  <c r="L19"/>
  <c r="M19"/>
  <c r="N19"/>
  <c r="O19"/>
  <c r="P19"/>
  <c r="Q19"/>
  <c r="R19"/>
  <c r="G20"/>
  <c r="H20"/>
  <c r="K20"/>
  <c r="L20"/>
  <c r="M20"/>
  <c r="N20"/>
  <c r="O20"/>
  <c r="P20"/>
  <c r="Q20"/>
  <c r="R20"/>
  <c r="G21"/>
  <c r="H21"/>
  <c r="I21"/>
  <c r="K21"/>
  <c r="L21"/>
  <c r="M21"/>
  <c r="N21"/>
  <c r="O21"/>
  <c r="P21"/>
  <c r="Q21"/>
  <c r="R21"/>
  <c r="G22"/>
  <c r="H22"/>
  <c r="I22"/>
  <c r="J22"/>
  <c r="L22"/>
  <c r="M22"/>
  <c r="N22"/>
  <c r="O22"/>
  <c r="P22"/>
  <c r="Q22"/>
  <c r="R22"/>
  <c r="G23"/>
  <c r="H23"/>
  <c r="I23"/>
  <c r="J23"/>
  <c r="L23"/>
  <c r="M23"/>
  <c r="N23"/>
  <c r="O23"/>
  <c r="P23"/>
  <c r="Q23"/>
  <c r="R23"/>
  <c r="G24"/>
  <c r="H24"/>
  <c r="I24"/>
  <c r="J24"/>
  <c r="K24"/>
  <c r="L24"/>
  <c r="M24"/>
  <c r="N24"/>
  <c r="O24"/>
  <c r="Q24"/>
  <c r="R24"/>
  <c r="G25"/>
  <c r="H25"/>
  <c r="I25"/>
  <c r="J25"/>
  <c r="L25"/>
  <c r="M25"/>
  <c r="N25"/>
  <c r="O25"/>
  <c r="P25"/>
  <c r="Q25"/>
  <c r="R25"/>
  <c r="G26"/>
  <c r="H26"/>
  <c r="I26"/>
  <c r="J26"/>
  <c r="L26"/>
  <c r="M26"/>
  <c r="N26"/>
  <c r="O26"/>
  <c r="P26"/>
  <c r="Q26"/>
  <c r="R26"/>
  <c r="G27"/>
  <c r="H27"/>
  <c r="I27"/>
  <c r="J27"/>
  <c r="K27"/>
  <c r="M27"/>
  <c r="N27"/>
  <c r="O27"/>
  <c r="P27"/>
  <c r="Q27"/>
  <c r="R27"/>
  <c r="G28"/>
  <c r="H28"/>
  <c r="I28"/>
  <c r="J28"/>
  <c r="K28"/>
  <c r="M28"/>
  <c r="N28"/>
  <c r="O28"/>
  <c r="P28"/>
  <c r="Q28"/>
  <c r="R28"/>
  <c r="G29"/>
  <c r="H29"/>
  <c r="I29"/>
  <c r="J29"/>
  <c r="K29"/>
  <c r="M29"/>
  <c r="N29"/>
  <c r="O29"/>
  <c r="P29"/>
  <c r="Q29"/>
  <c r="R29"/>
  <c r="G30"/>
  <c r="H30"/>
  <c r="I30"/>
  <c r="J30"/>
  <c r="K30"/>
  <c r="L30"/>
  <c r="M30"/>
  <c r="N30"/>
  <c r="O30"/>
  <c r="Q30"/>
  <c r="R30"/>
  <c r="N31"/>
  <c r="Q31"/>
  <c r="R31"/>
  <c r="G32"/>
  <c r="H32"/>
  <c r="I32"/>
  <c r="J32"/>
  <c r="K32"/>
  <c r="L32"/>
  <c r="P32"/>
  <c r="Q32"/>
  <c r="R32"/>
  <c r="G33"/>
  <c r="H33"/>
  <c r="I33"/>
  <c r="J33"/>
  <c r="K33"/>
  <c r="L33"/>
  <c r="M33"/>
  <c r="N33"/>
  <c r="O33"/>
  <c r="Q33"/>
  <c r="R33"/>
  <c r="M36"/>
  <c r="N36"/>
  <c r="O36"/>
  <c r="P36"/>
  <c r="Q36"/>
  <c r="I15"/>
  <c r="J15"/>
  <c r="K15"/>
  <c r="L15"/>
  <c r="M15"/>
  <c r="N15"/>
  <c r="O15"/>
  <c r="P15"/>
  <c r="Q15"/>
  <c r="R15"/>
  <c r="H6"/>
  <c r="H7" i="4"/>
  <c r="I7" s="1"/>
  <c r="J7" s="1"/>
  <c r="K7" s="1"/>
  <c r="L7" s="1"/>
  <c r="M7" s="1"/>
  <c r="H9"/>
  <c r="I9" s="1"/>
  <c r="J9" s="1"/>
  <c r="K9" s="1"/>
  <c r="L9" s="1"/>
  <c r="M9" s="1"/>
  <c r="H10"/>
  <c r="I10" s="1"/>
  <c r="J10" s="1"/>
  <c r="K10" s="1"/>
  <c r="L10" s="1"/>
  <c r="M10" s="1"/>
  <c r="H11"/>
  <c r="I11" s="1"/>
  <c r="J11" s="1"/>
  <c r="K11" s="1"/>
  <c r="L11" s="1"/>
  <c r="M11" s="1"/>
  <c r="J22"/>
  <c r="K22" s="1"/>
  <c r="J23"/>
  <c r="K23" s="1"/>
  <c r="L23" s="1"/>
  <c r="M23" s="1"/>
  <c r="J24"/>
  <c r="K24" s="1"/>
  <c r="L24" s="1"/>
  <c r="M24" s="1"/>
  <c r="J25"/>
  <c r="K25" s="1"/>
  <c r="L25" s="1"/>
  <c r="M25" s="1"/>
  <c r="H35" i="7"/>
  <c r="I6"/>
  <c r="H8" i="4"/>
  <c r="I8" s="1"/>
  <c r="J8" s="1"/>
  <c r="K8" s="1"/>
  <c r="L8" s="1"/>
  <c r="M8" s="1"/>
  <c r="G12"/>
  <c r="D2" i="16"/>
  <c r="D6"/>
  <c r="D14"/>
  <c r="J6" i="7"/>
  <c r="I35"/>
  <c r="H19" i="4"/>
  <c r="H6"/>
  <c r="I6" s="1"/>
  <c r="I26"/>
  <c r="K6" i="7"/>
  <c r="J35"/>
  <c r="L6"/>
  <c r="K35"/>
  <c r="L35"/>
  <c r="M6"/>
  <c r="M35"/>
  <c r="N6"/>
  <c r="G35"/>
  <c r="O6"/>
  <c r="N35"/>
  <c r="O35"/>
  <c r="P6"/>
  <c r="Q6"/>
  <c r="P35"/>
  <c r="R6"/>
  <c r="Q35"/>
  <c r="R35"/>
  <c r="K10" i="27" l="1"/>
  <c r="L6"/>
  <c r="L10" s="1"/>
  <c r="J10"/>
  <c r="I10"/>
  <c r="H11"/>
  <c r="I11" s="1"/>
  <c r="I10" i="26"/>
  <c r="H10"/>
  <c r="G10"/>
  <c r="E55" i="4"/>
  <c r="E37"/>
  <c r="F46"/>
  <c r="F64"/>
  <c r="F65" s="1"/>
  <c r="I6" i="24"/>
  <c r="G9" i="25"/>
  <c r="G10" i="23"/>
  <c r="E64" i="4"/>
  <c r="E65" s="1"/>
  <c r="F41"/>
  <c r="E50"/>
  <c r="E51" s="1"/>
  <c r="E46"/>
  <c r="F37"/>
  <c r="E41"/>
  <c r="E67"/>
  <c r="E68" s="1"/>
  <c r="E59"/>
  <c r="E60" s="1"/>
  <c r="G43"/>
  <c r="H43" s="1"/>
  <c r="I43" s="1"/>
  <c r="J43" s="1"/>
  <c r="K43" s="1"/>
  <c r="M43" s="1"/>
  <c r="O43" s="1"/>
  <c r="F31"/>
  <c r="G31" s="1"/>
  <c r="H31" s="1"/>
  <c r="I31" s="1"/>
  <c r="E12"/>
  <c r="E19"/>
  <c r="G25"/>
  <c r="H25" s="1"/>
  <c r="G21"/>
  <c r="H21" s="1"/>
  <c r="G40"/>
  <c r="H40" s="1"/>
  <c r="I40" s="1"/>
  <c r="J41" s="1"/>
  <c r="P54"/>
  <c r="Q54" s="1"/>
  <c r="R54" s="1"/>
  <c r="T54" s="1"/>
  <c r="L13"/>
  <c r="N15"/>
  <c r="P15" s="1"/>
  <c r="Q15" s="1"/>
  <c r="R15" s="1"/>
  <c r="O15"/>
  <c r="K14"/>
  <c r="L14" s="1"/>
  <c r="M14" s="1"/>
  <c r="J19"/>
  <c r="I12"/>
  <c r="J6"/>
  <c r="N7"/>
  <c r="P7" s="1"/>
  <c r="Q7" s="1"/>
  <c r="R7" s="1"/>
  <c r="T7" s="1"/>
  <c r="O7"/>
  <c r="G22"/>
  <c r="H22" s="1"/>
  <c r="N9"/>
  <c r="P9" s="1"/>
  <c r="Q9" s="1"/>
  <c r="R9" s="1"/>
  <c r="T9" s="1"/>
  <c r="O9"/>
  <c r="G23"/>
  <c r="H23" s="1"/>
  <c r="G36"/>
  <c r="H36" s="1"/>
  <c r="I36" s="1"/>
  <c r="G44"/>
  <c r="H44" s="1"/>
  <c r="I44" s="1"/>
  <c r="J44" s="1"/>
  <c r="K44" s="1"/>
  <c r="M44" s="1"/>
  <c r="F67"/>
  <c r="G66"/>
  <c r="G57"/>
  <c r="H57" s="1"/>
  <c r="I57" s="1"/>
  <c r="J57" s="1"/>
  <c r="K57" s="1"/>
  <c r="L57" s="1"/>
  <c r="M57" s="1"/>
  <c r="P53"/>
  <c r="Q53" s="1"/>
  <c r="R53" s="1"/>
  <c r="T53" s="1"/>
  <c r="G49"/>
  <c r="H49" s="1"/>
  <c r="I49" s="1"/>
  <c r="J49" s="1"/>
  <c r="K49" s="1"/>
  <c r="L49" s="1"/>
  <c r="N21"/>
  <c r="P21" s="1"/>
  <c r="Q21" s="1"/>
  <c r="R21" s="1"/>
  <c r="T21" s="1"/>
  <c r="O21"/>
  <c r="O17"/>
  <c r="N17"/>
  <c r="P17" s="1"/>
  <c r="Q17" s="1"/>
  <c r="R17" s="1"/>
  <c r="T17" s="1"/>
  <c r="N16"/>
  <c r="P16" s="1"/>
  <c r="Q16" s="1"/>
  <c r="R16" s="1"/>
  <c r="T16" s="1"/>
  <c r="O16"/>
  <c r="N10"/>
  <c r="P10" s="1"/>
  <c r="Q10" s="1"/>
  <c r="R10" s="1"/>
  <c r="O10"/>
  <c r="G17"/>
  <c r="G24"/>
  <c r="H24" s="1"/>
  <c r="G20"/>
  <c r="F26"/>
  <c r="G42"/>
  <c r="N62"/>
  <c r="P62" s="1"/>
  <c r="Q62" s="1"/>
  <c r="R62" s="1"/>
  <c r="T62" s="1"/>
  <c r="O62"/>
  <c r="G58"/>
  <c r="H58" s="1"/>
  <c r="I58" s="1"/>
  <c r="J58" s="1"/>
  <c r="K58" s="1"/>
  <c r="L58" s="1"/>
  <c r="M58" s="1"/>
  <c r="N18"/>
  <c r="P18" s="1"/>
  <c r="Q18" s="1"/>
  <c r="R18" s="1"/>
  <c r="T18" s="1"/>
  <c r="O18"/>
  <c r="T10"/>
  <c r="N8"/>
  <c r="P8" s="1"/>
  <c r="Q8" s="1"/>
  <c r="R8" s="1"/>
  <c r="T8" s="1"/>
  <c r="O8"/>
  <c r="G13"/>
  <c r="G56"/>
  <c r="F59"/>
  <c r="G48"/>
  <c r="N11"/>
  <c r="P11" s="1"/>
  <c r="Q11" s="1"/>
  <c r="R11" s="1"/>
  <c r="T11" s="1"/>
  <c r="O11"/>
  <c r="O20"/>
  <c r="N20"/>
  <c r="P20" s="1"/>
  <c r="Q20" s="1"/>
  <c r="R20" s="1"/>
  <c r="T20" s="1"/>
  <c r="J26"/>
  <c r="I19"/>
  <c r="H12"/>
  <c r="F55"/>
  <c r="F12"/>
  <c r="G18"/>
  <c r="G14"/>
  <c r="G45"/>
  <c r="H45" s="1"/>
  <c r="I45" s="1"/>
  <c r="J45" s="1"/>
  <c r="K45" s="1"/>
  <c r="M45" s="1"/>
  <c r="G63"/>
  <c r="H63" s="1"/>
  <c r="I63" s="1"/>
  <c r="J63" s="1"/>
  <c r="K63" s="1"/>
  <c r="L63" s="1"/>
  <c r="M63" s="1"/>
  <c r="G61"/>
  <c r="E26"/>
  <c r="G16"/>
  <c r="F15"/>
  <c r="G33"/>
  <c r="H33" s="1"/>
  <c r="I33" s="1"/>
  <c r="J37" s="1"/>
  <c r="G52"/>
  <c r="M7" i="21"/>
  <c r="L33"/>
  <c r="O8"/>
  <c r="E6" i="17"/>
  <c r="D6"/>
  <c r="G6"/>
  <c r="H6" s="1"/>
  <c r="I6" s="1"/>
  <c r="J6" s="1"/>
  <c r="K33" i="21"/>
  <c r="I33"/>
  <c r="J33"/>
  <c r="N25" i="4"/>
  <c r="P25" s="1"/>
  <c r="Q25" s="1"/>
  <c r="R25" s="1"/>
  <c r="T25" s="1"/>
  <c r="O25"/>
  <c r="O30"/>
  <c r="N30"/>
  <c r="P30" s="1"/>
  <c r="Q30" s="1"/>
  <c r="R30" s="1"/>
  <c r="T30" s="1"/>
  <c r="O29"/>
  <c r="N29"/>
  <c r="N28"/>
  <c r="O28"/>
  <c r="O39"/>
  <c r="N39"/>
  <c r="P39" s="1"/>
  <c r="Q39" s="1"/>
  <c r="R39" s="1"/>
  <c r="T39" s="1"/>
  <c r="O35"/>
  <c r="N35"/>
  <c r="P35" s="1"/>
  <c r="Q35" s="1"/>
  <c r="R35" s="1"/>
  <c r="T35" s="1"/>
  <c r="N34"/>
  <c r="P34" s="1"/>
  <c r="Q34" s="1"/>
  <c r="R34" s="1"/>
  <c r="T34" s="1"/>
  <c r="K38"/>
  <c r="O36"/>
  <c r="N36"/>
  <c r="P36" s="1"/>
  <c r="Q36" s="1"/>
  <c r="R36" s="1"/>
  <c r="T36" s="1"/>
  <c r="H29" i="20"/>
  <c r="I29" s="1"/>
  <c r="J29" s="1"/>
  <c r="K29" s="1"/>
  <c r="J8"/>
  <c r="L32" i="4"/>
  <c r="M32" s="1"/>
  <c r="M31"/>
  <c r="N24"/>
  <c r="P24" s="1"/>
  <c r="Q24" s="1"/>
  <c r="R24" s="1"/>
  <c r="T24" s="1"/>
  <c r="O24"/>
  <c r="N23"/>
  <c r="P23" s="1"/>
  <c r="Q23" s="1"/>
  <c r="R23" s="1"/>
  <c r="T23" s="1"/>
  <c r="O23"/>
  <c r="L22"/>
  <c r="K26"/>
  <c r="E47" l="1"/>
  <c r="H41"/>
  <c r="N43"/>
  <c r="P43" s="1"/>
  <c r="Q43" s="1"/>
  <c r="R43" s="1"/>
  <c r="T43" s="1"/>
  <c r="I11" i="24"/>
  <c r="J6"/>
  <c r="J11" s="1"/>
  <c r="F47" i="4"/>
  <c r="G50"/>
  <c r="G51" s="1"/>
  <c r="G46"/>
  <c r="G41"/>
  <c r="G37"/>
  <c r="G47" s="1"/>
  <c r="I41"/>
  <c r="I37"/>
  <c r="H37"/>
  <c r="E27"/>
  <c r="E69" s="1"/>
  <c r="I27"/>
  <c r="H42"/>
  <c r="H46" s="1"/>
  <c r="P28"/>
  <c r="L40"/>
  <c r="M40" s="1"/>
  <c r="K33"/>
  <c r="K37" s="1"/>
  <c r="G15"/>
  <c r="G19" s="1"/>
  <c r="T15"/>
  <c r="F60"/>
  <c r="G26"/>
  <c r="H20"/>
  <c r="H26" s="1"/>
  <c r="K6"/>
  <c r="J12"/>
  <c r="N63"/>
  <c r="P63" s="1"/>
  <c r="Q63" s="1"/>
  <c r="R63" s="1"/>
  <c r="T63" s="1"/>
  <c r="O63"/>
  <c r="F51"/>
  <c r="G67"/>
  <c r="G68" s="1"/>
  <c r="H66"/>
  <c r="N44"/>
  <c r="P44" s="1"/>
  <c r="Q44" s="1"/>
  <c r="T44" s="1"/>
  <c r="O44"/>
  <c r="N14"/>
  <c r="P14" s="1"/>
  <c r="Q14" s="1"/>
  <c r="R14" s="1"/>
  <c r="T14" s="1"/>
  <c r="O14"/>
  <c r="H52"/>
  <c r="G55"/>
  <c r="G64"/>
  <c r="G65" s="1"/>
  <c r="H61"/>
  <c r="H48"/>
  <c r="H50" s="1"/>
  <c r="G59"/>
  <c r="H56"/>
  <c r="N49"/>
  <c r="P49" s="1"/>
  <c r="Q49" s="1"/>
  <c r="R49" s="1"/>
  <c r="T49" s="1"/>
  <c r="O49"/>
  <c r="N57"/>
  <c r="Q57" s="1"/>
  <c r="R57" s="1"/>
  <c r="T57" s="1"/>
  <c r="M13"/>
  <c r="L19"/>
  <c r="J27"/>
  <c r="K19"/>
  <c r="N58"/>
  <c r="Q58" s="1"/>
  <c r="R58" s="1"/>
  <c r="T58" s="1"/>
  <c r="F68"/>
  <c r="N45"/>
  <c r="P45" s="1"/>
  <c r="Q45" s="1"/>
  <c r="R45" s="1"/>
  <c r="T45" s="1"/>
  <c r="O45"/>
  <c r="F19"/>
  <c r="F70" s="1"/>
  <c r="N7" i="21"/>
  <c r="M33"/>
  <c r="P29" i="4"/>
  <c r="L38"/>
  <c r="J34" i="20"/>
  <c r="K8"/>
  <c r="I34"/>
  <c r="H34"/>
  <c r="N32" i="4"/>
  <c r="P32" s="1"/>
  <c r="Q32" s="1"/>
  <c r="R32" s="1"/>
  <c r="T32" s="1"/>
  <c r="O32"/>
  <c r="O31"/>
  <c r="N31"/>
  <c r="M22"/>
  <c r="L26"/>
  <c r="G70" l="1"/>
  <c r="G60"/>
  <c r="L41"/>
  <c r="H47"/>
  <c r="K41"/>
  <c r="G27"/>
  <c r="O40"/>
  <c r="N40"/>
  <c r="P40" s="1"/>
  <c r="Q40" s="1"/>
  <c r="T40" s="1"/>
  <c r="I42"/>
  <c r="I46" s="1"/>
  <c r="I47" s="1"/>
  <c r="L33"/>
  <c r="L37" s="1"/>
  <c r="Q28"/>
  <c r="N13"/>
  <c r="M19"/>
  <c r="O13"/>
  <c r="O19" s="1"/>
  <c r="H55"/>
  <c r="I52"/>
  <c r="I48"/>
  <c r="I50" s="1"/>
  <c r="H51"/>
  <c r="K12"/>
  <c r="K27" s="1"/>
  <c r="L6"/>
  <c r="I56"/>
  <c r="H59"/>
  <c r="H64"/>
  <c r="H65" s="1"/>
  <c r="I61"/>
  <c r="I66"/>
  <c r="H67"/>
  <c r="H68" s="1"/>
  <c r="H27"/>
  <c r="F27"/>
  <c r="F69" s="1"/>
  <c r="O7" i="21"/>
  <c r="O33" s="1"/>
  <c r="N33"/>
  <c r="Q29" i="4"/>
  <c r="M38"/>
  <c r="M41" s="1"/>
  <c r="K34" i="20"/>
  <c r="L8"/>
  <c r="L34" s="1"/>
  <c r="P31" i="4"/>
  <c r="M26"/>
  <c r="N22"/>
  <c r="O22"/>
  <c r="O26" s="1"/>
  <c r="H70" l="1"/>
  <c r="G5"/>
  <c r="G69"/>
  <c r="M33"/>
  <c r="M37" s="1"/>
  <c r="R28"/>
  <c r="J42"/>
  <c r="J46" s="1"/>
  <c r="J61"/>
  <c r="I64"/>
  <c r="I65" s="1"/>
  <c r="L12"/>
  <c r="L27" s="1"/>
  <c r="M6"/>
  <c r="J52"/>
  <c r="I55"/>
  <c r="P13"/>
  <c r="N19"/>
  <c r="F5"/>
  <c r="J66"/>
  <c r="I67"/>
  <c r="I68" s="1"/>
  <c r="J56"/>
  <c r="I59"/>
  <c r="I70" s="1"/>
  <c r="J48"/>
  <c r="J50" s="1"/>
  <c r="H60"/>
  <c r="H69" s="1"/>
  <c r="H5" s="1"/>
  <c r="R29"/>
  <c r="T29" s="1"/>
  <c r="N38"/>
  <c r="N41" s="1"/>
  <c r="O38"/>
  <c r="O41" s="1"/>
  <c r="Q31"/>
  <c r="P22"/>
  <c r="N26"/>
  <c r="J47" l="1"/>
  <c r="T28"/>
  <c r="K42"/>
  <c r="K46" s="1"/>
  <c r="N33"/>
  <c r="N37" s="1"/>
  <c r="O33"/>
  <c r="O37" s="1"/>
  <c r="K48"/>
  <c r="K50" s="1"/>
  <c r="J67"/>
  <c r="J68" s="1"/>
  <c r="K66"/>
  <c r="P19"/>
  <c r="Q13"/>
  <c r="I51"/>
  <c r="I69" s="1"/>
  <c r="O6"/>
  <c r="O12" s="1"/>
  <c r="O27" s="1"/>
  <c r="N6"/>
  <c r="M12"/>
  <c r="M27" s="1"/>
  <c r="K56"/>
  <c r="J59"/>
  <c r="K52"/>
  <c r="J55"/>
  <c r="J60" s="1"/>
  <c r="J64"/>
  <c r="J65" s="1"/>
  <c r="K61"/>
  <c r="I60"/>
  <c r="P38"/>
  <c r="P41" s="1"/>
  <c r="R31"/>
  <c r="T31" s="1"/>
  <c r="P26"/>
  <c r="Q22"/>
  <c r="K47" l="1"/>
  <c r="J70"/>
  <c r="P33"/>
  <c r="P37" s="1"/>
  <c r="L46"/>
  <c r="L47" s="1"/>
  <c r="L52"/>
  <c r="K55"/>
  <c r="P6"/>
  <c r="N12"/>
  <c r="N27" s="1"/>
  <c r="R13"/>
  <c r="Q19"/>
  <c r="L48"/>
  <c r="L50" s="1"/>
  <c r="K59"/>
  <c r="L56"/>
  <c r="K67"/>
  <c r="K68" s="1"/>
  <c r="L66"/>
  <c r="L61"/>
  <c r="K64"/>
  <c r="K65" s="1"/>
  <c r="J51"/>
  <c r="I5"/>
  <c r="Q38"/>
  <c r="Q41" s="1"/>
  <c r="R22"/>
  <c r="Q26"/>
  <c r="K70" l="1"/>
  <c r="J69"/>
  <c r="J5" s="1"/>
  <c r="M42"/>
  <c r="M46" s="1"/>
  <c r="M47" s="1"/>
  <c r="Q33"/>
  <c r="Q37" s="1"/>
  <c r="K60"/>
  <c r="R26"/>
  <c r="T22"/>
  <c r="M56"/>
  <c r="L59"/>
  <c r="M50"/>
  <c r="Q6"/>
  <c r="P12"/>
  <c r="P27" s="1"/>
  <c r="L67"/>
  <c r="L68" s="1"/>
  <c r="M66"/>
  <c r="K51"/>
  <c r="M61"/>
  <c r="L64"/>
  <c r="L65" s="1"/>
  <c r="R19"/>
  <c r="T19" s="1"/>
  <c r="T13"/>
  <c r="M52"/>
  <c r="L55"/>
  <c r="L70" s="1"/>
  <c r="R38"/>
  <c r="R41" s="1"/>
  <c r="T41" s="1"/>
  <c r="K69" l="1"/>
  <c r="K5" s="1"/>
  <c r="R33"/>
  <c r="R37" s="1"/>
  <c r="O42"/>
  <c r="O46" s="1"/>
  <c r="O47" s="1"/>
  <c r="N42"/>
  <c r="N46" s="1"/>
  <c r="N47" s="1"/>
  <c r="Q12"/>
  <c r="Q27" s="1"/>
  <c r="R6"/>
  <c r="O59"/>
  <c r="N56"/>
  <c r="M59"/>
  <c r="O55"/>
  <c r="M55"/>
  <c r="M64"/>
  <c r="M65" s="1"/>
  <c r="O61"/>
  <c r="O64" s="1"/>
  <c r="O70" s="1"/>
  <c r="N61"/>
  <c r="L51"/>
  <c r="T26"/>
  <c r="N66"/>
  <c r="O66"/>
  <c r="O67" s="1"/>
  <c r="O68" s="1"/>
  <c r="M67"/>
  <c r="M68" s="1"/>
  <c r="O48"/>
  <c r="N48"/>
  <c r="N50" s="1"/>
  <c r="M51"/>
  <c r="L60"/>
  <c r="T38"/>
  <c r="O50" l="1"/>
  <c r="O51" s="1"/>
  <c r="T37"/>
  <c r="M70"/>
  <c r="L69"/>
  <c r="L5" s="1"/>
  <c r="P42"/>
  <c r="P46" s="1"/>
  <c r="P47" s="1"/>
  <c r="T33"/>
  <c r="N64"/>
  <c r="N65" s="1"/>
  <c r="P61"/>
  <c r="M60"/>
  <c r="N51"/>
  <c r="P48"/>
  <c r="P50" s="1"/>
  <c r="N67"/>
  <c r="N68" s="1"/>
  <c r="P66"/>
  <c r="N55"/>
  <c r="P52"/>
  <c r="N59"/>
  <c r="O65"/>
  <c r="R12"/>
  <c r="T6"/>
  <c r="O60"/>
  <c r="O69" l="1"/>
  <c r="O5" s="1"/>
  <c r="N70"/>
  <c r="M5"/>
  <c r="M69"/>
  <c r="Q42"/>
  <c r="Q46" s="1"/>
  <c r="Q47" s="1"/>
  <c r="T12"/>
  <c r="R27"/>
  <c r="Q56"/>
  <c r="P59"/>
  <c r="Q66"/>
  <c r="P67"/>
  <c r="P68" s="1"/>
  <c r="Q52"/>
  <c r="R52" s="1"/>
  <c r="P55"/>
  <c r="Q48"/>
  <c r="Q50" s="1"/>
  <c r="P51"/>
  <c r="P64"/>
  <c r="Q61"/>
  <c r="N60"/>
  <c r="P60" l="1"/>
  <c r="N69"/>
  <c r="N5" s="1"/>
  <c r="P70"/>
  <c r="R42"/>
  <c r="R46" s="1"/>
  <c r="R48"/>
  <c r="R50" s="1"/>
  <c r="Q51"/>
  <c r="T27"/>
  <c r="R66"/>
  <c r="Q67"/>
  <c r="Q70" s="1"/>
  <c r="P65"/>
  <c r="Q55"/>
  <c r="R56"/>
  <c r="Q59"/>
  <c r="R61"/>
  <c r="Q64"/>
  <c r="Q65" s="1"/>
  <c r="P69" l="1"/>
  <c r="P5" s="1"/>
  <c r="T46"/>
  <c r="R47"/>
  <c r="T47" s="1"/>
  <c r="T42"/>
  <c r="Q60"/>
  <c r="R64"/>
  <c r="T61"/>
  <c r="R55"/>
  <c r="T52"/>
  <c r="R67"/>
  <c r="T66"/>
  <c r="T48"/>
  <c r="R59"/>
  <c r="T59" s="1"/>
  <c r="T56"/>
  <c r="Q68"/>
  <c r="Q69" l="1"/>
  <c r="Q5" s="1"/>
  <c r="R68"/>
  <c r="T68" s="1"/>
  <c r="T67"/>
  <c r="R65"/>
  <c r="T65" s="1"/>
  <c r="T64"/>
  <c r="R60"/>
  <c r="T60" s="1"/>
  <c r="T55"/>
  <c r="R51"/>
  <c r="T50"/>
  <c r="R69" l="1"/>
  <c r="T51"/>
  <c r="T69" l="1"/>
  <c r="R5"/>
  <c r="Q8" i="17" s="1"/>
  <c r="Q10" s="1"/>
  <c r="Q11" s="1"/>
</calcChain>
</file>

<file path=xl/comments1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27/04/2015</t>
        </r>
      </text>
    </comment>
    <comment ref="G5" authorId="1">
      <text>
        <r>
          <rPr>
            <b/>
            <sz val="9"/>
            <color indexed="81"/>
            <rFont val="Tahoma"/>
            <charset val="1"/>
          </rPr>
          <t>28/04/2015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29/04/2015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30/04/2015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01/05/2015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charset val="1"/>
          </rPr>
          <t>02/05/2015</t>
        </r>
      </text>
    </comment>
  </commentList>
</comments>
</file>

<file path=xl/comments2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22/04/2015</t>
        </r>
      </text>
    </comment>
    <comment ref="G5" authorId="1">
      <text>
        <r>
          <rPr>
            <b/>
            <sz val="9"/>
            <color indexed="81"/>
            <rFont val="Tahoma"/>
            <charset val="1"/>
          </rPr>
          <t>23/04/2015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24/04/2015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21/04/2015</t>
        </r>
      </text>
    </comment>
  </commentList>
</comments>
</file>

<file path=xl/comments4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17/04/2015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18/04/2015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20/04/2015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16/04/2015</t>
        </r>
      </text>
    </comment>
  </commentList>
</comments>
</file>

<file path=xl/comments6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charset val="1"/>
          </rPr>
          <t>07/04/2015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08/04/2015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>
      <text>
        <r>
          <rPr>
            <b/>
            <sz val="9"/>
            <color indexed="81"/>
            <rFont val="Tahoma"/>
            <family val="2"/>
          </rPr>
          <t>09/04/2015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10/04/2015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13/04/2015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charset val="1"/>
          </rPr>
          <t>14/04/2015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5" authorId="1">
      <text>
        <r>
          <rPr>
            <b/>
            <sz val="9"/>
            <color indexed="81"/>
            <rFont val="Tahoma"/>
            <charset val="1"/>
          </rPr>
          <t>15/04/2015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30/03/2015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31/03/2015</t>
        </r>
      </text>
    </comment>
    <comment ref="H5" authorId="1">
      <text>
        <r>
          <rPr>
            <b/>
            <sz val="9"/>
            <color indexed="81"/>
            <rFont val="Tahoma"/>
            <family val="2"/>
          </rPr>
          <t>01/04/2015</t>
        </r>
      </text>
    </comment>
    <comment ref="I5" authorId="1">
      <text>
        <r>
          <rPr>
            <b/>
            <sz val="9"/>
            <color indexed="81"/>
            <rFont val="Tahoma"/>
            <family val="2"/>
          </rPr>
          <t>02/04/2015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03/04/2015</t>
        </r>
      </text>
    </comment>
    <comment ref="K5" authorId="1">
      <text>
        <r>
          <rPr>
            <b/>
            <sz val="9"/>
            <color indexed="81"/>
            <rFont val="Tahoma"/>
            <charset val="1"/>
          </rPr>
          <t>06/04/2015</t>
        </r>
      </text>
    </comment>
  </commentList>
</comments>
</file>

<file path=xl/comments8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12/03/2015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13/03/2015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>
      <text>
        <r>
          <rPr>
            <b/>
            <sz val="9"/>
            <color indexed="81"/>
            <rFont val="Tahoma"/>
            <family val="2"/>
          </rPr>
          <t>16/03/2015</t>
        </r>
      </text>
    </comment>
    <comment ref="I5" authorId="1">
      <text>
        <r>
          <rPr>
            <b/>
            <sz val="9"/>
            <color indexed="81"/>
            <rFont val="Tahoma"/>
            <family val="2"/>
          </rPr>
          <t>17/03/2015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18/03/2015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19/03/2015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20/03/2015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23/03/2015</t>
        </r>
      </text>
    </comment>
    <comment ref="N5" authorId="1">
      <text>
        <r>
          <rPr>
            <b/>
            <sz val="9"/>
            <color indexed="81"/>
            <rFont val="Tahoma"/>
            <family val="2"/>
          </rPr>
          <t>24/03/2015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25/03/2015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>
      <text>
        <r>
          <rPr>
            <b/>
            <sz val="9"/>
            <color indexed="81"/>
            <rFont val="Tahoma"/>
            <family val="2"/>
          </rPr>
          <t>26/03/2015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>
      <text>
        <r>
          <rPr>
            <b/>
            <sz val="9"/>
            <color indexed="81"/>
            <rFont val="Tahoma"/>
            <family val="2"/>
          </rPr>
          <t>27/03/2015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usuario.padrao</author>
    <author>Carlos Gomes</author>
  </authors>
  <commentList>
    <comment ref="E5" authorId="0">
      <text>
        <r>
          <rPr>
            <sz val="8"/>
            <color indexed="81"/>
            <rFont val="Tahoma"/>
            <family val="2"/>
          </rPr>
          <t>Not started
In progress
Completed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26/01/2015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27/01/2015</t>
        </r>
      </text>
    </comment>
    <comment ref="H5" authorId="1">
      <text>
        <r>
          <rPr>
            <b/>
            <sz val="9"/>
            <color indexed="81"/>
            <rFont val="Tahoma"/>
            <family val="2"/>
          </rPr>
          <t>28/01/2015</t>
        </r>
      </text>
    </comment>
    <comment ref="I5" authorId="1">
      <text>
        <r>
          <rPr>
            <b/>
            <sz val="9"/>
            <color indexed="81"/>
            <rFont val="Tahoma"/>
            <family val="2"/>
          </rPr>
          <t>29/01/2015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30/01/2015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05/02/2015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06/02/2015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09/02/2015</t>
        </r>
      </text>
    </comment>
    <comment ref="N5" authorId="1">
      <text>
        <r>
          <rPr>
            <b/>
            <sz val="9"/>
            <color indexed="81"/>
            <rFont val="Tahoma"/>
            <family val="2"/>
          </rPr>
          <t>10/02/2015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11/02/2015</t>
        </r>
      </text>
    </comment>
  </commentList>
</comments>
</file>

<file path=xl/sharedStrings.xml><?xml version="1.0" encoding="utf-8"?>
<sst xmlns="http://schemas.openxmlformats.org/spreadsheetml/2006/main" count="882" uniqueCount="149">
  <si>
    <t>Status</t>
  </si>
  <si>
    <t>Carlos Gomes</t>
  </si>
  <si>
    <t>Sprint-1</t>
  </si>
  <si>
    <t>Release-1</t>
  </si>
  <si>
    <t>Product Backlog</t>
  </si>
  <si>
    <t>Design</t>
  </si>
  <si>
    <t>SWA-PO - Product Backlog</t>
  </si>
  <si>
    <t>Description</t>
  </si>
  <si>
    <t>Initial</t>
  </si>
  <si>
    <t>Estimate</t>
  </si>
  <si>
    <t>Adjustment</t>
  </si>
  <si>
    <t>Factor</t>
  </si>
  <si>
    <t>Adjusted</t>
  </si>
  <si>
    <t>sprint/hours work remaining until completion</t>
  </si>
  <si>
    <t>Docs</t>
  </si>
  <si>
    <t>Help</t>
  </si>
  <si>
    <t>Deployment</t>
  </si>
  <si>
    <t>User Training</t>
  </si>
  <si>
    <t>Tests</t>
  </si>
  <si>
    <t>Change history</t>
  </si>
  <si>
    <t>Views</t>
  </si>
  <si>
    <t>Controllers</t>
  </si>
  <si>
    <t>Models</t>
  </si>
  <si>
    <t>Entity mapping</t>
  </si>
  <si>
    <t>Approvals</t>
  </si>
  <si>
    <t>Notes</t>
  </si>
  <si>
    <t>Items</t>
  </si>
  <si>
    <t>Data modeling</t>
  </si>
  <si>
    <t>Purchase Request</t>
  </si>
  <si>
    <t>Billing / Shippment / Envoice addresses</t>
  </si>
  <si>
    <t>Cost Center grouping</t>
  </si>
  <si>
    <t>Cost Center</t>
  </si>
  <si>
    <t>Exchange rates</t>
  </si>
  <si>
    <t>Currencies</t>
  </si>
  <si>
    <t>Unit measure</t>
  </si>
  <si>
    <t>Materials grouping by account</t>
  </si>
  <si>
    <t>Material grouping by buyer</t>
  </si>
  <si>
    <t>Material grouping</t>
  </si>
  <si>
    <t>Materials</t>
  </si>
  <si>
    <t>Quotations</t>
  </si>
  <si>
    <t>Contracts</t>
  </si>
  <si>
    <t>Price List</t>
  </si>
  <si>
    <t>Necessary changes</t>
  </si>
  <si>
    <t>Analyse current program</t>
  </si>
  <si>
    <t>Suppliers</t>
  </si>
  <si>
    <t>Password rules</t>
  </si>
  <si>
    <t>Access control</t>
  </si>
  <si>
    <t>Menu</t>
  </si>
  <si>
    <t>UML diagram</t>
  </si>
  <si>
    <t>PrimeFaces</t>
  </si>
  <si>
    <t>Templates</t>
  </si>
  <si>
    <t>Style sheet</t>
  </si>
  <si>
    <t>Layout</t>
  </si>
  <si>
    <t>Hello world</t>
  </si>
  <si>
    <t>Frameworks setup</t>
  </si>
  <si>
    <t>Project structure on Eclipse</t>
  </si>
  <si>
    <t>Versioning with SVN</t>
  </si>
  <si>
    <t>JBoss setup</t>
  </si>
  <si>
    <t>Possibility of a new VM for this product</t>
  </si>
  <si>
    <t>DNS creation</t>
  </si>
  <si>
    <t>Initial structure (versioning, frameworks, DNS, etc)</t>
  </si>
  <si>
    <t>BPMn</t>
  </si>
  <si>
    <t>BPM</t>
  </si>
  <si>
    <t>Project specifications</t>
  </si>
  <si>
    <t>SWA-PO - Sprint-1 Backlog</t>
  </si>
  <si>
    <t>Mail sending</t>
  </si>
  <si>
    <t>Puchase Order generation</t>
  </si>
  <si>
    <t>Approvers</t>
  </si>
  <si>
    <t>Approvers selection</t>
  </si>
  <si>
    <t>Redirecting to other buyer</t>
  </si>
  <si>
    <t>Unit test</t>
  </si>
  <si>
    <t>Refactoring</t>
  </si>
  <si>
    <t>Originator</t>
  </si>
  <si>
    <t>Responsible</t>
  </si>
  <si>
    <t>hours of working remaining until completition</t>
  </si>
  <si>
    <t>Task</t>
  </si>
  <si>
    <t>Subtask</t>
  </si>
  <si>
    <t>hrs</t>
  </si>
  <si>
    <t>Intranet access request</t>
  </si>
  <si>
    <t>Payment Terms</t>
  </si>
  <si>
    <t>Sprint-2</t>
  </si>
  <si>
    <t>Sprint-3</t>
  </si>
  <si>
    <t>Sprint-4</t>
  </si>
  <si>
    <t>Sprint-5</t>
  </si>
  <si>
    <t>Sprint-6</t>
  </si>
  <si>
    <t>Sprint-7</t>
  </si>
  <si>
    <t>Sprint-8</t>
  </si>
  <si>
    <t>Sprint-9</t>
  </si>
  <si>
    <t>Release-2</t>
  </si>
  <si>
    <t>Release-3</t>
  </si>
  <si>
    <t>Release-4</t>
  </si>
  <si>
    <t>Release-5</t>
  </si>
  <si>
    <t>Docs review</t>
  </si>
  <si>
    <t>Improvements</t>
  </si>
  <si>
    <t>Sprint-10</t>
  </si>
  <si>
    <t>Release-6</t>
  </si>
  <si>
    <t>Check if it's possible and  necessary for this moment.</t>
  </si>
  <si>
    <t>Sprint-11</t>
  </si>
  <si>
    <t>GL</t>
  </si>
  <si>
    <t>Expected</t>
  </si>
  <si>
    <t>Realizado</t>
  </si>
  <si>
    <t>Disponível</t>
  </si>
  <si>
    <t>SWA-PO - Deadline</t>
  </si>
  <si>
    <t>30/01</t>
  </si>
  <si>
    <t>06/02</t>
  </si>
  <si>
    <t>13/02</t>
  </si>
  <si>
    <t>13/03</t>
  </si>
  <si>
    <t>20/03</t>
  </si>
  <si>
    <t>27/03</t>
  </si>
  <si>
    <t>03/04</t>
  </si>
  <si>
    <t>10/04</t>
  </si>
  <si>
    <t>17/04</t>
  </si>
  <si>
    <t>24/04</t>
  </si>
  <si>
    <t>Not started</t>
  </si>
  <si>
    <t>POC</t>
  </si>
  <si>
    <t>PPM</t>
  </si>
  <si>
    <t>William Rodrigues</t>
  </si>
  <si>
    <t>Completed</t>
  </si>
  <si>
    <t>Menu - Data modeling</t>
  </si>
  <si>
    <t>Access Control - Data modeling</t>
  </si>
  <si>
    <t>23/01</t>
  </si>
  <si>
    <t>Renato Stoll</t>
  </si>
  <si>
    <t>SWA-PO - Sprint-2 Backlog</t>
  </si>
  <si>
    <t>Quotations - mail sending</t>
  </si>
  <si>
    <t>Refactoring, project overview and re-planning</t>
  </si>
  <si>
    <t>New</t>
  </si>
  <si>
    <t xml:space="preserve">  Analyse current program</t>
  </si>
  <si>
    <t xml:space="preserve">  Data modeling</t>
  </si>
  <si>
    <t xml:space="preserve">  Necessary changes</t>
  </si>
  <si>
    <t xml:space="preserve">  Entity mapping</t>
  </si>
  <si>
    <t xml:space="preserve">  Models</t>
  </si>
  <si>
    <t xml:space="preserve">  Unit test</t>
  </si>
  <si>
    <t xml:space="preserve">  Controllers</t>
  </si>
  <si>
    <t xml:space="preserve">  Views</t>
  </si>
  <si>
    <t>In progress</t>
  </si>
  <si>
    <t>Robson Nunes</t>
  </si>
  <si>
    <t>Realized</t>
  </si>
  <si>
    <t>SWA-PO - Sprint-3 Backlog</t>
  </si>
  <si>
    <t>SWA-PO - Sprint-4 Backlog</t>
  </si>
  <si>
    <t>%</t>
  </si>
  <si>
    <t>William Ata</t>
  </si>
  <si>
    <t>Disp.GL</t>
  </si>
  <si>
    <t>Falta</t>
  </si>
  <si>
    <t>SWA-PO - Sprint-5 Backlog</t>
  </si>
  <si>
    <t>SWA-PO - Sprint-6 Backlog</t>
  </si>
  <si>
    <t>SWA-PO - Sprint-7 Backlog</t>
  </si>
  <si>
    <t>Concluído</t>
  </si>
  <si>
    <t>SWA-PO - Sprint-8 Backlog</t>
  </si>
  <si>
    <t>SWA-PO - Sprint-9 Backlog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</si>
</sst>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F7B2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F7B2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07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0" fillId="2" borderId="3" xfId="0" applyFill="1" applyBorder="1"/>
    <xf numFmtId="0" fontId="3" fillId="2" borderId="3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0" fillId="2" borderId="0" xfId="0" applyFill="1" applyBorder="1"/>
    <xf numFmtId="1" fontId="0" fillId="2" borderId="1" xfId="0" applyNumberFormat="1" applyFill="1" applyBorder="1"/>
    <xf numFmtId="0" fontId="3" fillId="2" borderId="0" xfId="0" applyFont="1" applyFill="1" applyBorder="1" applyAlignment="1"/>
    <xf numFmtId="0" fontId="0" fillId="0" borderId="0" xfId="0" applyBorder="1"/>
    <xf numFmtId="164" fontId="0" fillId="0" borderId="0" xfId="0" applyNumberFormat="1" applyBorder="1"/>
    <xf numFmtId="0" fontId="2" fillId="2" borderId="3" xfId="0" applyFont="1" applyFill="1" applyBorder="1" applyAlignment="1">
      <alignment horizontal="right"/>
    </xf>
    <xf numFmtId="164" fontId="0" fillId="0" borderId="0" xfId="0" applyNumberFormat="1" applyBorder="1" applyAlignment="1">
      <alignment vertical="top"/>
    </xf>
    <xf numFmtId="164" fontId="0" fillId="0" borderId="0" xfId="0" applyNumberFormat="1"/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/>
    <xf numFmtId="0" fontId="1" fillId="3" borderId="2" xfId="0" applyFont="1" applyFill="1" applyBorder="1"/>
    <xf numFmtId="164" fontId="1" fillId="3" borderId="2" xfId="0" applyNumberFormat="1" applyFont="1" applyFill="1" applyBorder="1"/>
    <xf numFmtId="164" fontId="0" fillId="2" borderId="1" xfId="0" applyNumberFormat="1" applyFill="1" applyBorder="1"/>
    <xf numFmtId="164" fontId="1" fillId="4" borderId="4" xfId="0" applyNumberFormat="1" applyFont="1" applyFill="1" applyBorder="1"/>
    <xf numFmtId="0" fontId="1" fillId="4" borderId="4" xfId="0" applyFont="1" applyFill="1" applyBorder="1"/>
    <xf numFmtId="164" fontId="1" fillId="4" borderId="2" xfId="0" applyNumberFormat="1" applyFont="1" applyFill="1" applyBorder="1"/>
    <xf numFmtId="0" fontId="0" fillId="0" borderId="0" xfId="0" applyBorder="1" applyAlignment="1">
      <alignment vertical="top"/>
    </xf>
    <xf numFmtId="0" fontId="7" fillId="0" borderId="0" xfId="0" applyFont="1"/>
    <xf numFmtId="0" fontId="0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2" fontId="7" fillId="0" borderId="0" xfId="0" applyNumberFormat="1" applyFont="1"/>
    <xf numFmtId="0" fontId="1" fillId="0" borderId="1" xfId="0" applyFont="1" applyBorder="1"/>
    <xf numFmtId="0" fontId="9" fillId="0" borderId="1" xfId="0" applyFont="1" applyBorder="1"/>
    <xf numFmtId="164" fontId="1" fillId="0" borderId="0" xfId="0" applyNumberFormat="1" applyFont="1" applyFill="1" applyBorder="1"/>
    <xf numFmtId="0" fontId="0" fillId="2" borderId="0" xfId="0" applyFont="1" applyFill="1" applyBorder="1" applyAlignment="1">
      <alignment horizontal="center"/>
    </xf>
    <xf numFmtId="16" fontId="1" fillId="5" borderId="2" xfId="0" applyNumberFormat="1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164" fontId="11" fillId="0" borderId="0" xfId="0" applyNumberFormat="1" applyFont="1"/>
    <xf numFmtId="164" fontId="13" fillId="0" borderId="0" xfId="0" applyNumberFormat="1" applyFont="1"/>
    <xf numFmtId="49" fontId="1" fillId="5" borderId="2" xfId="0" applyNumberFormat="1" applyFont="1" applyFill="1" applyBorder="1" applyAlignment="1">
      <alignment horizontal="center" vertical="center"/>
    </xf>
    <xf numFmtId="164" fontId="14" fillId="0" borderId="0" xfId="0" applyNumberFormat="1" applyFont="1"/>
    <xf numFmtId="0" fontId="10" fillId="0" borderId="0" xfId="0" applyFont="1" applyBorder="1"/>
    <xf numFmtId="164" fontId="10" fillId="0" borderId="0" xfId="0" applyNumberFormat="1" applyFont="1" applyBorder="1"/>
    <xf numFmtId="0" fontId="12" fillId="0" borderId="0" xfId="0" applyFont="1"/>
    <xf numFmtId="164" fontId="15" fillId="0" borderId="0" xfId="0" applyNumberFormat="1" applyFont="1" applyAlignment="1">
      <alignment horizontal="center"/>
    </xf>
    <xf numFmtId="49" fontId="1" fillId="6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/>
    <xf numFmtId="0" fontId="0" fillId="0" borderId="5" xfId="0" applyBorder="1"/>
    <xf numFmtId="0" fontId="0" fillId="7" borderId="5" xfId="0" applyFill="1" applyBorder="1"/>
    <xf numFmtId="0" fontId="18" fillId="0" borderId="0" xfId="0" applyFont="1"/>
    <xf numFmtId="0" fontId="19" fillId="0" borderId="0" xfId="0" applyFont="1"/>
    <xf numFmtId="0" fontId="10" fillId="0" borderId="0" xfId="0" applyFont="1" applyFill="1" applyBorder="1"/>
    <xf numFmtId="0" fontId="22" fillId="0" borderId="0" xfId="0" applyFont="1"/>
    <xf numFmtId="164" fontId="0" fillId="0" borderId="0" xfId="0" applyNumberFormat="1" applyFont="1" applyBorder="1" applyAlignment="1">
      <alignment vertical="top"/>
    </xf>
    <xf numFmtId="164" fontId="18" fillId="0" borderId="0" xfId="0" applyNumberFormat="1" applyFont="1"/>
    <xf numFmtId="16" fontId="0" fillId="0" borderId="0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07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Normal" xfId="0" builtinId="0"/>
  </cellStyles>
  <dxfs count="128"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3" tint="0.39994506668294322"/>
      </font>
    </dxf>
    <dxf>
      <font>
        <color rgb="FF00B050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0F7B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Hours of Working Remaining Until Go-Live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2277837863335"/>
          <c:y val="0.12152275792823906"/>
          <c:w val="0.76726431018972563"/>
          <c:h val="0.73892681008666061"/>
        </c:manualLayout>
      </c:layout>
      <c:lineChart>
        <c:grouping val="standard"/>
        <c:ser>
          <c:idx val="1"/>
          <c:order val="0"/>
          <c:tx>
            <c:strRef>
              <c:f>Deadline!$B$6</c:f>
              <c:strCache>
                <c:ptCount val="1"/>
                <c:pt idx="0">
                  <c:v>Realized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rgbClr val="1F497D"/>
                </a:solidFill>
              </a:ln>
            </c:spPr>
          </c:marker>
          <c:cat>
            <c:strRef>
              <c:f>Deadline!$C$3:$N$3</c:f>
              <c:strCache>
                <c:ptCount val="12"/>
                <c:pt idx="0">
                  <c:v>23/01</c:v>
                </c:pt>
                <c:pt idx="1">
                  <c:v>30/01</c:v>
                </c:pt>
                <c:pt idx="2">
                  <c:v>06/02</c:v>
                </c:pt>
                <c:pt idx="3">
                  <c:v>13/02</c:v>
                </c:pt>
                <c:pt idx="4">
                  <c:v>13/03</c:v>
                </c:pt>
                <c:pt idx="5">
                  <c:v>20/03</c:v>
                </c:pt>
                <c:pt idx="6">
                  <c:v>27/03</c:v>
                </c:pt>
                <c:pt idx="7">
                  <c:v>03/04</c:v>
                </c:pt>
                <c:pt idx="8">
                  <c:v>10/04</c:v>
                </c:pt>
                <c:pt idx="9">
                  <c:v>17/04</c:v>
                </c:pt>
                <c:pt idx="10">
                  <c:v>24/04</c:v>
                </c:pt>
                <c:pt idx="11">
                  <c:v>GL</c:v>
                </c:pt>
              </c:strCache>
            </c:strRef>
          </c:cat>
          <c:val>
            <c:numRef>
              <c:f>Deadline!$C$6:$N$6</c:f>
              <c:numCache>
                <c:formatCode>0.0</c:formatCode>
                <c:ptCount val="12"/>
                <c:pt idx="0">
                  <c:v>632.5</c:v>
                </c:pt>
                <c:pt idx="1">
                  <c:v>574.20000000000005</c:v>
                </c:pt>
                <c:pt idx="2">
                  <c:v>558.20000000000005</c:v>
                </c:pt>
                <c:pt idx="3">
                  <c:v>541.20000000000005</c:v>
                </c:pt>
                <c:pt idx="4">
                  <c:v>518.20000000000005</c:v>
                </c:pt>
                <c:pt idx="5">
                  <c:v>457.00000000000006</c:v>
                </c:pt>
                <c:pt idx="6">
                  <c:v>386.40000000000009</c:v>
                </c:pt>
                <c:pt idx="7">
                  <c:v>349.80000000000007</c:v>
                </c:pt>
                <c:pt idx="8">
                  <c:v>239.20000000000007</c:v>
                </c:pt>
                <c:pt idx="9">
                  <c:v>111.10000000000008</c:v>
                </c:pt>
                <c:pt idx="10">
                  <c:v>57.5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Deadline!$B$5</c:f>
              <c:strCache>
                <c:ptCount val="1"/>
                <c:pt idx="0">
                  <c:v>Expected</c:v>
                </c:pt>
              </c:strCache>
            </c:strRef>
          </c:tx>
          <c:spPr>
            <a:ln>
              <a:solidFill>
                <a:srgbClr val="0F7B29"/>
              </a:solidFill>
            </a:ln>
          </c:spPr>
          <c:marker>
            <c:symbol val="circle"/>
            <c:size val="7"/>
            <c:spPr>
              <a:solidFill>
                <a:srgbClr val="0F7B29"/>
              </a:solidFill>
              <a:ln>
                <a:solidFill>
                  <a:srgbClr val="0F7B29"/>
                </a:solidFill>
              </a:ln>
            </c:spPr>
          </c:marker>
          <c:cat>
            <c:strRef>
              <c:f>Deadline!$C$3:$N$3</c:f>
              <c:strCache>
                <c:ptCount val="12"/>
                <c:pt idx="0">
                  <c:v>23/01</c:v>
                </c:pt>
                <c:pt idx="1">
                  <c:v>30/01</c:v>
                </c:pt>
                <c:pt idx="2">
                  <c:v>06/02</c:v>
                </c:pt>
                <c:pt idx="3">
                  <c:v>13/02</c:v>
                </c:pt>
                <c:pt idx="4">
                  <c:v>13/03</c:v>
                </c:pt>
                <c:pt idx="5">
                  <c:v>20/03</c:v>
                </c:pt>
                <c:pt idx="6">
                  <c:v>27/03</c:v>
                </c:pt>
                <c:pt idx="7">
                  <c:v>03/04</c:v>
                </c:pt>
                <c:pt idx="8">
                  <c:v>10/04</c:v>
                </c:pt>
                <c:pt idx="9">
                  <c:v>17/04</c:v>
                </c:pt>
                <c:pt idx="10">
                  <c:v>24/04</c:v>
                </c:pt>
                <c:pt idx="11">
                  <c:v>GL</c:v>
                </c:pt>
              </c:strCache>
            </c:strRef>
          </c:cat>
          <c:val>
            <c:numRef>
              <c:f>Deadline!$C$5:$N$5</c:f>
              <c:numCache>
                <c:formatCode>0.0</c:formatCode>
                <c:ptCount val="12"/>
                <c:pt idx="0">
                  <c:v>632.5</c:v>
                </c:pt>
                <c:pt idx="1">
                  <c:v>575</c:v>
                </c:pt>
                <c:pt idx="2">
                  <c:v>517.5</c:v>
                </c:pt>
                <c:pt idx="3">
                  <c:v>460</c:v>
                </c:pt>
                <c:pt idx="4">
                  <c:v>402.5</c:v>
                </c:pt>
                <c:pt idx="5">
                  <c:v>345</c:v>
                </c:pt>
                <c:pt idx="6">
                  <c:v>287.5</c:v>
                </c:pt>
                <c:pt idx="7">
                  <c:v>230</c:v>
                </c:pt>
                <c:pt idx="8">
                  <c:v>172.5</c:v>
                </c:pt>
                <c:pt idx="9">
                  <c:v>115</c:v>
                </c:pt>
                <c:pt idx="10">
                  <c:v>57.5</c:v>
                </c:pt>
                <c:pt idx="11">
                  <c:v>0</c:v>
                </c:pt>
              </c:numCache>
            </c:numRef>
          </c:val>
        </c:ser>
        <c:marker val="1"/>
        <c:axId val="77219712"/>
        <c:axId val="77243136"/>
      </c:lineChart>
      <c:catAx>
        <c:axId val="7721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Weeks</a:t>
                </a:r>
              </a:p>
            </c:rich>
          </c:tx>
          <c:layout>
            <c:manualLayout>
              <c:xMode val="edge"/>
              <c:yMode val="edge"/>
              <c:x val="0.43231129484938008"/>
              <c:y val="0.92727274462592557"/>
            </c:manualLayout>
          </c:layout>
        </c:title>
        <c:numFmt formatCode="@" sourceLinked="1"/>
        <c:tickLblPos val="nextTo"/>
        <c:crossAx val="77243136"/>
        <c:crosses val="autoZero"/>
        <c:auto val="1"/>
        <c:lblAlgn val="ctr"/>
        <c:lblOffset val="100"/>
      </c:catAx>
      <c:valAx>
        <c:axId val="7724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Remaining Hours</a:t>
                </a:r>
              </a:p>
            </c:rich>
          </c:tx>
          <c:layout>
            <c:manualLayout>
              <c:xMode val="edge"/>
              <c:yMode val="edge"/>
              <c:x val="1.0269576379974305E-2"/>
              <c:y val="0.33094838202138432"/>
            </c:manualLayout>
          </c:layout>
        </c:title>
        <c:numFmt formatCode="0.0" sourceLinked="1"/>
        <c:tickLblPos val="nextTo"/>
        <c:crossAx val="7721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5374411638901"/>
          <c:y val="0.43611227962007687"/>
          <c:w val="0.11422695295492655"/>
          <c:h val="0.16439020013848701"/>
        </c:manualLayout>
      </c:layout>
    </c:legend>
    <c:plotVisOnly val="1"/>
    <c:dispBlanksAs val="gap"/>
  </c:chart>
  <c:printSettings>
    <c:headerFooter/>
    <c:pageMargins b="0.78740157499999996" l="0.511811024" r="0.511811024" t="0.78740157499999996" header="0.31496062000000408" footer="0.314960620000004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Sprint-2 Burndown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'Sprint-2'!$F$5:$R$5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'Sprint-2'!$F$44:$R$44</c:f>
              <c:numCache>
                <c:formatCode>0.0</c:formatCode>
                <c:ptCount val="13"/>
                <c:pt idx="0">
                  <c:v>145.19999999999999</c:v>
                </c:pt>
                <c:pt idx="1">
                  <c:v>136.39999999999998</c:v>
                </c:pt>
                <c:pt idx="2">
                  <c:v>122.19999999999999</c:v>
                </c:pt>
                <c:pt idx="3">
                  <c:v>105.70000000000002</c:v>
                </c:pt>
                <c:pt idx="4">
                  <c:v>85.700000000000017</c:v>
                </c:pt>
                <c:pt idx="5">
                  <c:v>80.099999999999994</c:v>
                </c:pt>
                <c:pt idx="6">
                  <c:v>67.900000000000006</c:v>
                </c:pt>
                <c:pt idx="7">
                  <c:v>60.9</c:v>
                </c:pt>
                <c:pt idx="8">
                  <c:v>55.4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'Sprint-2'!$F$5:$R$5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'Sprint-2'!$F$45:$R$45</c:f>
              <c:numCache>
                <c:formatCode>0.0</c:formatCode>
                <c:ptCount val="13"/>
                <c:pt idx="0">
                  <c:v>145.19999999999999</c:v>
                </c:pt>
                <c:pt idx="1">
                  <c:v>130.19999999999999</c:v>
                </c:pt>
                <c:pt idx="2">
                  <c:v>115.19999999999999</c:v>
                </c:pt>
                <c:pt idx="3">
                  <c:v>100.19999999999999</c:v>
                </c:pt>
                <c:pt idx="4">
                  <c:v>85.199999999999989</c:v>
                </c:pt>
                <c:pt idx="5">
                  <c:v>70.199999999999989</c:v>
                </c:pt>
                <c:pt idx="6">
                  <c:v>55.199999999999989</c:v>
                </c:pt>
                <c:pt idx="7">
                  <c:v>40.199999999999989</c:v>
                </c:pt>
                <c:pt idx="8">
                  <c:v>25.199999999999989</c:v>
                </c:pt>
                <c:pt idx="9">
                  <c:v>10.199999999999989</c:v>
                </c:pt>
                <c:pt idx="10">
                  <c:v>-4.8000000000000114</c:v>
                </c:pt>
                <c:pt idx="11">
                  <c:v>-19.800000000000011</c:v>
                </c:pt>
                <c:pt idx="12">
                  <c:v>-34.800000000000011</c:v>
                </c:pt>
              </c:numCache>
            </c:numRef>
          </c:val>
        </c:ser>
        <c:marker val="1"/>
        <c:axId val="90205568"/>
        <c:axId val="90367872"/>
      </c:lineChart>
      <c:catAx>
        <c:axId val="9020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</c:title>
        <c:numFmt formatCode="0" sourceLinked="1"/>
        <c:tickLblPos val="nextTo"/>
        <c:crossAx val="90367872"/>
        <c:crosses val="autoZero"/>
        <c:auto val="1"/>
        <c:lblAlgn val="ctr"/>
        <c:lblOffset val="100"/>
      </c:catAx>
      <c:valAx>
        <c:axId val="903678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</c:title>
        <c:numFmt formatCode="0.0" sourceLinked="1"/>
        <c:tickLblPos val="nextTo"/>
        <c:crossAx val="90205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Sprint-1 Burndown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'Sprint-1'!$F$5:$R$5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'Sprint-1'!$F$35:$R$35</c:f>
              <c:numCache>
                <c:formatCode>0.0</c:formatCode>
                <c:ptCount val="13"/>
                <c:pt idx="0">
                  <c:v>91.299999999999983</c:v>
                </c:pt>
                <c:pt idx="1">
                  <c:v>81.400000000000006</c:v>
                </c:pt>
                <c:pt idx="2">
                  <c:v>68.200000000000017</c:v>
                </c:pt>
                <c:pt idx="3">
                  <c:v>57.800000000000011</c:v>
                </c:pt>
                <c:pt idx="4">
                  <c:v>49.500000000000014</c:v>
                </c:pt>
                <c:pt idx="5">
                  <c:v>33</c:v>
                </c:pt>
                <c:pt idx="6">
                  <c:v>25.000000000000004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'Sprint-1'!$F$36:$R$36</c:f>
              <c:numCache>
                <c:formatCode>0.0</c:formatCode>
                <c:ptCount val="13"/>
                <c:pt idx="0">
                  <c:v>91.299999999999983</c:v>
                </c:pt>
                <c:pt idx="1">
                  <c:v>83.299999999999983</c:v>
                </c:pt>
                <c:pt idx="2">
                  <c:v>75.299999999999983</c:v>
                </c:pt>
                <c:pt idx="3">
                  <c:v>67.299999999999983</c:v>
                </c:pt>
                <c:pt idx="4">
                  <c:v>59.299999999999983</c:v>
                </c:pt>
                <c:pt idx="5">
                  <c:v>51.299999999999983</c:v>
                </c:pt>
                <c:pt idx="6">
                  <c:v>43.299999999999983</c:v>
                </c:pt>
                <c:pt idx="7">
                  <c:v>35.299999999999983</c:v>
                </c:pt>
                <c:pt idx="8">
                  <c:v>27.299999999999983</c:v>
                </c:pt>
                <c:pt idx="9">
                  <c:v>19.299999999999983</c:v>
                </c:pt>
                <c:pt idx="10">
                  <c:v>11.299999999999983</c:v>
                </c:pt>
                <c:pt idx="11">
                  <c:v>3.2999999999999829</c:v>
                </c:pt>
                <c:pt idx="12">
                  <c:v>0</c:v>
                </c:pt>
              </c:numCache>
            </c:numRef>
          </c:val>
        </c:ser>
        <c:marker val="1"/>
        <c:axId val="92244608"/>
        <c:axId val="92263552"/>
      </c:lineChart>
      <c:catAx>
        <c:axId val="9224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</c:title>
        <c:numFmt formatCode="0" sourceLinked="1"/>
        <c:tickLblPos val="nextTo"/>
        <c:crossAx val="92263552"/>
        <c:crosses val="autoZero"/>
        <c:auto val="1"/>
        <c:lblAlgn val="ctr"/>
        <c:lblOffset val="100"/>
      </c:catAx>
      <c:valAx>
        <c:axId val="922635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</c:title>
        <c:numFmt formatCode="0.0" sourceLinked="1"/>
        <c:tickLblPos val="nextTo"/>
        <c:crossAx val="92244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Product Backlog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08087049656929"/>
          <c:y val="0.13775007290755287"/>
          <c:w val="0.75443644065420701"/>
          <c:h val="0.69092884222806483"/>
        </c:manualLayout>
      </c:layout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strRef>
              <c:f>'Product Backlog'!$F$4:$R$4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GL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'Product Backlog'!$F$69:$R$69</c:f>
              <c:numCache>
                <c:formatCode>0.0</c:formatCode>
                <c:ptCount val="13"/>
                <c:pt idx="0">
                  <c:v>746.9</c:v>
                </c:pt>
                <c:pt idx="1">
                  <c:v>655.6</c:v>
                </c:pt>
                <c:pt idx="2">
                  <c:v>518.4</c:v>
                </c:pt>
                <c:pt idx="3">
                  <c:v>464.20000000000005</c:v>
                </c:pt>
                <c:pt idx="4">
                  <c:v>304.70000000000005</c:v>
                </c:pt>
                <c:pt idx="5">
                  <c:v>293.70000000000005</c:v>
                </c:pt>
                <c:pt idx="6">
                  <c:v>239.8</c:v>
                </c:pt>
                <c:pt idx="7">
                  <c:v>225.5</c:v>
                </c:pt>
                <c:pt idx="8">
                  <c:v>176</c:v>
                </c:pt>
                <c:pt idx="9">
                  <c:v>114.4</c:v>
                </c:pt>
                <c:pt idx="10">
                  <c:v>114.4</c:v>
                </c:pt>
                <c:pt idx="11">
                  <c:v>114.4</c:v>
                </c:pt>
                <c:pt idx="12">
                  <c:v>114.4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'Product Backlog'!$F$4:$R$4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GL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'Product Backlog'!$F$70:$R$70</c:f>
              <c:numCache>
                <c:formatCode>0.0</c:formatCode>
                <c:ptCount val="13"/>
                <c:pt idx="0">
                  <c:v>746.9</c:v>
                </c:pt>
                <c:pt idx="1">
                  <c:v>655.59999999999991</c:v>
                </c:pt>
                <c:pt idx="2">
                  <c:v>510.40000000000009</c:v>
                </c:pt>
                <c:pt idx="3">
                  <c:v>464.20000000000005</c:v>
                </c:pt>
                <c:pt idx="4">
                  <c:v>304.7</c:v>
                </c:pt>
                <c:pt idx="5">
                  <c:v>293.70000000000005</c:v>
                </c:pt>
                <c:pt idx="6">
                  <c:v>239.8</c:v>
                </c:pt>
                <c:pt idx="7">
                  <c:v>225.5</c:v>
                </c:pt>
                <c:pt idx="8">
                  <c:v>176</c:v>
                </c:pt>
                <c:pt idx="9">
                  <c:v>114.4</c:v>
                </c:pt>
                <c:pt idx="10">
                  <c:v>114.4</c:v>
                </c:pt>
                <c:pt idx="11">
                  <c:v>44</c:v>
                </c:pt>
                <c:pt idx="12">
                  <c:v>0</c:v>
                </c:pt>
              </c:numCache>
            </c:numRef>
          </c:val>
        </c:ser>
        <c:marker val="1"/>
        <c:axId val="78104064"/>
        <c:axId val="78114816"/>
      </c:lineChart>
      <c:catAx>
        <c:axId val="7810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>
            <c:manualLayout>
              <c:xMode val="edge"/>
              <c:yMode val="edge"/>
              <c:x val="0.47381449332486275"/>
              <c:y val="0.90218451443569603"/>
            </c:manualLayout>
          </c:layout>
        </c:title>
        <c:numFmt formatCode="General" sourceLinked="1"/>
        <c:majorTickMark val="none"/>
        <c:tickLblPos val="nextTo"/>
        <c:crossAx val="78114816"/>
        <c:crosses val="autoZero"/>
        <c:auto val="1"/>
        <c:lblAlgn val="ctr"/>
        <c:lblOffset val="100"/>
      </c:catAx>
      <c:valAx>
        <c:axId val="7811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 Remanescentes</a:t>
                </a:r>
              </a:p>
            </c:rich>
          </c:tx>
          <c:layout>
            <c:manualLayout>
              <c:xMode val="edge"/>
              <c:yMode val="edge"/>
              <c:x val="4.0023171165037813E-2"/>
              <c:y val="0.32050629921260576"/>
            </c:manualLayout>
          </c:layout>
        </c:title>
        <c:numFmt formatCode="0.0" sourceLinked="1"/>
        <c:majorTickMark val="none"/>
        <c:tickLblPos val="nextTo"/>
        <c:crossAx val="7810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03783201649056"/>
          <c:y val="0.43263150929663202"/>
          <c:w val="0.10796222144586989"/>
          <c:h val="0.18082913385827012"/>
        </c:manualLayout>
      </c:layout>
    </c:legend>
    <c:plotVisOnly val="1"/>
    <c:dispBlanksAs val="gap"/>
  </c:chart>
  <c:printSettings>
    <c:headerFooter/>
    <c:pageMargins b="0.78740157480314898" l="0.511811023622047" r="0.511811023622047" t="0.78740157480314898" header="0.31496062992126528" footer="0.31496062992126528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Sprint-9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'Sprint-9'!$F$5:$J$5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'Sprint-9'!$F$10:$L$10</c:f>
              <c:numCache>
                <c:formatCode>0.0</c:formatCode>
                <c:ptCount val="7"/>
                <c:pt idx="0">
                  <c:v>61.6</c:v>
                </c:pt>
                <c:pt idx="1">
                  <c:v>54</c:v>
                </c:pt>
                <c:pt idx="2">
                  <c:v>40.6</c:v>
                </c:pt>
                <c:pt idx="3">
                  <c:v>27.6</c:v>
                </c:pt>
                <c:pt idx="4">
                  <c:v>17.600000000000001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'Sprint-9'!$F$5:$J$5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'Sprint-9'!$F$11:$L$11</c:f>
              <c:numCache>
                <c:formatCode>0.0</c:formatCode>
                <c:ptCount val="7"/>
                <c:pt idx="0">
                  <c:v>61.6</c:v>
                </c:pt>
                <c:pt idx="1">
                  <c:v>45.6</c:v>
                </c:pt>
                <c:pt idx="2">
                  <c:v>29.6</c:v>
                </c:pt>
                <c:pt idx="3">
                  <c:v>13.600000000000001</c:v>
                </c:pt>
                <c:pt idx="4">
                  <c:v>0</c:v>
                </c:pt>
              </c:numCache>
            </c:numRef>
          </c:val>
        </c:ser>
        <c:marker val="1"/>
        <c:axId val="52341376"/>
        <c:axId val="52348032"/>
      </c:lineChart>
      <c:catAx>
        <c:axId val="5234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52348032"/>
        <c:crosses val="autoZero"/>
        <c:auto val="1"/>
        <c:lblAlgn val="ctr"/>
        <c:lblOffset val="100"/>
      </c:catAx>
      <c:valAx>
        <c:axId val="523480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52341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807" footer="0.3149606200000080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Sprint-8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'Sprint-8'!$F$5:$I$5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'Sprint-8'!$F$10:$I$10</c:f>
              <c:numCache>
                <c:formatCode>0.0</c:formatCode>
                <c:ptCount val="4"/>
                <c:pt idx="0">
                  <c:v>49.5</c:v>
                </c:pt>
                <c:pt idx="1">
                  <c:v>33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'Sprint-8'!$F$5:$I$5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'Sprint-8'!$F$11:$I$11</c:f>
              <c:numCache>
                <c:formatCode>0.0</c:formatCode>
                <c:ptCount val="4"/>
                <c:pt idx="0">
                  <c:v>49.5</c:v>
                </c:pt>
                <c:pt idx="1">
                  <c:v>33.5</c:v>
                </c:pt>
                <c:pt idx="2">
                  <c:v>17.5</c:v>
                </c:pt>
                <c:pt idx="3">
                  <c:v>1.5</c:v>
                </c:pt>
              </c:numCache>
            </c:numRef>
          </c:val>
        </c:ser>
        <c:marker val="1"/>
        <c:axId val="77128448"/>
        <c:axId val="77130752"/>
      </c:lineChart>
      <c:catAx>
        <c:axId val="7712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77130752"/>
        <c:crosses val="autoZero"/>
        <c:auto val="1"/>
        <c:lblAlgn val="ctr"/>
        <c:lblOffset val="100"/>
      </c:catAx>
      <c:valAx>
        <c:axId val="771307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77128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796" footer="0.31496062000000796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Sprint-7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'Sprint-7'!$F$5:$G$5</c:f>
              <c:numCache>
                <c:formatCode>0</c:formatCode>
                <c:ptCount val="2"/>
                <c:pt idx="0">
                  <c:v>1</c:v>
                </c:pt>
              </c:numCache>
            </c:numRef>
          </c:cat>
          <c:val>
            <c:numRef>
              <c:f>'Sprint-7'!$F$9:$G$9</c:f>
              <c:numCache>
                <c:formatCode>0.0</c:formatCode>
                <c:ptCount val="2"/>
                <c:pt idx="0">
                  <c:v>14.3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'Sprint-7'!$F$5:$G$5</c:f>
              <c:numCache>
                <c:formatCode>0</c:formatCode>
                <c:ptCount val="2"/>
                <c:pt idx="0">
                  <c:v>1</c:v>
                </c:pt>
              </c:numCache>
            </c:numRef>
          </c:cat>
          <c:val>
            <c:numRef>
              <c:f>'Sprint-7'!$F$10:$G$10</c:f>
              <c:numCache>
                <c:formatCode>0.0</c:formatCode>
                <c:ptCount val="2"/>
                <c:pt idx="0">
                  <c:v>14.3</c:v>
                </c:pt>
                <c:pt idx="1">
                  <c:v>0</c:v>
                </c:pt>
              </c:numCache>
            </c:numRef>
          </c:val>
        </c:ser>
        <c:marker val="1"/>
        <c:axId val="79306752"/>
        <c:axId val="79309056"/>
      </c:lineChart>
      <c:catAx>
        <c:axId val="793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79309056"/>
        <c:crosses val="autoZero"/>
        <c:auto val="1"/>
        <c:lblAlgn val="ctr"/>
        <c:lblOffset val="100"/>
      </c:catAx>
      <c:valAx>
        <c:axId val="79309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793067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785" footer="0.3149606200000078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Sprint-6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'Sprint-6'!$F$5:$G$5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'Sprint-6'!$F$11:$J$11</c:f>
              <c:numCache>
                <c:formatCode>0.0</c:formatCode>
                <c:ptCount val="5"/>
                <c:pt idx="0">
                  <c:v>53.9</c:v>
                </c:pt>
                <c:pt idx="1">
                  <c:v>27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'Sprint-6'!$F$5:$G$5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'Sprint-6'!$F$12:$J$12</c:f>
              <c:numCache>
                <c:formatCode>0.0</c:formatCode>
                <c:ptCount val="5"/>
                <c:pt idx="0">
                  <c:v>53.9</c:v>
                </c:pt>
                <c:pt idx="1">
                  <c:v>37.9</c:v>
                </c:pt>
                <c:pt idx="2">
                  <c:v>21.9</c:v>
                </c:pt>
                <c:pt idx="3">
                  <c:v>5.8999999999999986</c:v>
                </c:pt>
                <c:pt idx="4">
                  <c:v>0</c:v>
                </c:pt>
              </c:numCache>
            </c:numRef>
          </c:val>
        </c:ser>
        <c:marker val="1"/>
        <c:axId val="88193664"/>
        <c:axId val="88196224"/>
      </c:lineChart>
      <c:catAx>
        <c:axId val="8819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88196224"/>
        <c:crosses val="autoZero"/>
        <c:auto val="1"/>
        <c:lblAlgn val="ctr"/>
        <c:lblOffset val="100"/>
      </c:catAx>
      <c:valAx>
        <c:axId val="881962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88193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763" footer="0.3149606200000076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Sprint-5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'Sprint-5'!$F$5:$G$5</c:f>
              <c:numCache>
                <c:formatCode>0</c:formatCode>
                <c:ptCount val="2"/>
                <c:pt idx="0">
                  <c:v>1</c:v>
                </c:pt>
              </c:numCache>
            </c:numRef>
          </c:cat>
          <c:val>
            <c:numRef>
              <c:f>'Sprint-5'!$F$10:$G$10</c:f>
              <c:numCache>
                <c:formatCode>0.0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'Sprint-5'!$F$5:$G$5</c:f>
              <c:numCache>
                <c:formatCode>0</c:formatCode>
                <c:ptCount val="2"/>
                <c:pt idx="0">
                  <c:v>1</c:v>
                </c:pt>
              </c:numCache>
            </c:numRef>
          </c:cat>
          <c:val>
            <c:numRef>
              <c:f>'Sprint-5'!$F$11:$G$11</c:f>
              <c:numCache>
                <c:formatCode>0.0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val>
        </c:ser>
        <c:marker val="1"/>
        <c:axId val="88246144"/>
        <c:axId val="87888256"/>
      </c:lineChart>
      <c:catAx>
        <c:axId val="8824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87888256"/>
        <c:crosses val="autoZero"/>
        <c:auto val="1"/>
        <c:lblAlgn val="ctr"/>
        <c:lblOffset val="100"/>
      </c:catAx>
      <c:valAx>
        <c:axId val="878882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88246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Sprint-4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'Sprint-4'!$F$5:$O$5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'Sprint-4'!$F$33:$O$33</c:f>
              <c:numCache>
                <c:formatCode>0.0</c:formatCode>
                <c:ptCount val="10"/>
                <c:pt idx="0">
                  <c:v>137.5</c:v>
                </c:pt>
                <c:pt idx="1">
                  <c:v>84.7</c:v>
                </c:pt>
                <c:pt idx="2">
                  <c:v>65.400000000000006</c:v>
                </c:pt>
                <c:pt idx="3">
                  <c:v>53.3</c:v>
                </c:pt>
                <c:pt idx="4">
                  <c:v>48.9</c:v>
                </c:pt>
                <c:pt idx="5">
                  <c:v>48.9</c:v>
                </c:pt>
                <c:pt idx="6">
                  <c:v>42.9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'Sprint-4'!$F$5:$O$5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'Sprint-4'!$F$34:$O$34</c:f>
              <c:numCache>
                <c:formatCode>0.0</c:formatCode>
                <c:ptCount val="10"/>
                <c:pt idx="0">
                  <c:v>137.5</c:v>
                </c:pt>
                <c:pt idx="1">
                  <c:v>121.5</c:v>
                </c:pt>
                <c:pt idx="2">
                  <c:v>105.5</c:v>
                </c:pt>
                <c:pt idx="3">
                  <c:v>89.5</c:v>
                </c:pt>
                <c:pt idx="4">
                  <c:v>73.5</c:v>
                </c:pt>
                <c:pt idx="5">
                  <c:v>57.5</c:v>
                </c:pt>
                <c:pt idx="6">
                  <c:v>41.5</c:v>
                </c:pt>
                <c:pt idx="7">
                  <c:v>25.5</c:v>
                </c:pt>
                <c:pt idx="8">
                  <c:v>9.5</c:v>
                </c:pt>
                <c:pt idx="9">
                  <c:v>0</c:v>
                </c:pt>
              </c:numCache>
            </c:numRef>
          </c:val>
        </c:ser>
        <c:marker val="1"/>
        <c:axId val="89711744"/>
        <c:axId val="89714048"/>
      </c:lineChart>
      <c:catAx>
        <c:axId val="8971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  <c:layout/>
        </c:title>
        <c:numFmt formatCode="0" sourceLinked="1"/>
        <c:tickLblPos val="nextTo"/>
        <c:crossAx val="89714048"/>
        <c:crosses val="autoZero"/>
        <c:auto val="1"/>
        <c:lblAlgn val="ctr"/>
        <c:lblOffset val="100"/>
      </c:catAx>
      <c:valAx>
        <c:axId val="897140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  <c:layout/>
        </c:title>
        <c:numFmt formatCode="0.0" sourceLinked="1"/>
        <c:tickLblPos val="nextTo"/>
        <c:crossAx val="89711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Sprint-3 Burndown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Realizado</c:v>
          </c:tx>
          <c:marker>
            <c:symbol val="circle"/>
            <c:size val="7"/>
          </c:marker>
          <c:cat>
            <c:numRef>
              <c:f>'Sprint-3'!$F$5:$L$5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'Sprint-3'!$F$34:$L$34</c:f>
              <c:numCache>
                <c:formatCode>0.0</c:formatCode>
                <c:ptCount val="7"/>
                <c:pt idx="0">
                  <c:v>86.899999999999991</c:v>
                </c:pt>
                <c:pt idx="1">
                  <c:v>69.300000000000011</c:v>
                </c:pt>
                <c:pt idx="2">
                  <c:v>62.7</c:v>
                </c:pt>
                <c:pt idx="3">
                  <c:v>49.5</c:v>
                </c:pt>
                <c:pt idx="4">
                  <c:v>40.700000000000003</c:v>
                </c:pt>
                <c:pt idx="5">
                  <c:v>40.700000000000003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Esperado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'Sprint-3'!$F$5:$L$5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'Sprint-3'!$F$35:$L$35</c:f>
              <c:numCache>
                <c:formatCode>0.0</c:formatCode>
                <c:ptCount val="7"/>
                <c:pt idx="0">
                  <c:v>86.899999999999991</c:v>
                </c:pt>
                <c:pt idx="1">
                  <c:v>71.899999999999991</c:v>
                </c:pt>
                <c:pt idx="2">
                  <c:v>56.899999999999991</c:v>
                </c:pt>
                <c:pt idx="3">
                  <c:v>41.899999999999991</c:v>
                </c:pt>
                <c:pt idx="4">
                  <c:v>26.899999999999991</c:v>
                </c:pt>
                <c:pt idx="5">
                  <c:v>11.899999999999991</c:v>
                </c:pt>
                <c:pt idx="6">
                  <c:v>-3.1000000000000085</c:v>
                </c:pt>
              </c:numCache>
            </c:numRef>
          </c:val>
        </c:ser>
        <c:marker val="1"/>
        <c:axId val="90182016"/>
        <c:axId val="90184320"/>
      </c:lineChart>
      <c:catAx>
        <c:axId val="9018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Days</a:t>
                </a:r>
              </a:p>
            </c:rich>
          </c:tx>
        </c:title>
        <c:numFmt formatCode="0" sourceLinked="1"/>
        <c:tickLblPos val="nextTo"/>
        <c:crossAx val="90184320"/>
        <c:crosses val="autoZero"/>
        <c:auto val="1"/>
        <c:lblAlgn val="ctr"/>
        <c:lblOffset val="100"/>
      </c:catAx>
      <c:valAx>
        <c:axId val="901843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Hours Remaining</a:t>
                </a:r>
              </a:p>
            </c:rich>
          </c:tx>
        </c:title>
        <c:numFmt formatCode="0.0" sourceLinked="1"/>
        <c:tickLblPos val="nextTo"/>
        <c:crossAx val="90182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2</xdr:rowOff>
    </xdr:from>
    <xdr:to>
      <xdr:col>14</xdr:col>
      <xdr:colOff>0</xdr:colOff>
      <xdr:row>29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133350</xdr:rowOff>
    </xdr:from>
    <xdr:to>
      <xdr:col>10</xdr:col>
      <xdr:colOff>104775</xdr:colOff>
      <xdr:row>25</xdr:row>
      <xdr:rowOff>171450</xdr:rowOff>
    </xdr:to>
    <xdr:cxnSp macro="">
      <xdr:nvCxnSpPr>
        <xdr:cNvPr id="4" name="Conector reto 3"/>
        <xdr:cNvCxnSpPr/>
      </xdr:nvCxnSpPr>
      <xdr:spPr>
        <a:xfrm flipV="1">
          <a:off x="5619750" y="1638300"/>
          <a:ext cx="0" cy="308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45</xdr:row>
      <xdr:rowOff>0</xdr:rowOff>
    </xdr:from>
    <xdr:to>
      <xdr:col>7</xdr:col>
      <xdr:colOff>0</xdr:colOff>
      <xdr:row>63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36</xdr:row>
      <xdr:rowOff>0</xdr:rowOff>
    </xdr:from>
    <xdr:to>
      <xdr:col>7</xdr:col>
      <xdr:colOff>0</xdr:colOff>
      <xdr:row>54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66675</xdr:rowOff>
    </xdr:from>
    <xdr:to>
      <xdr:col>12</xdr:col>
      <xdr:colOff>9525</xdr:colOff>
      <xdr:row>90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11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11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10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12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11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34</xdr:row>
      <xdr:rowOff>0</xdr:rowOff>
    </xdr:from>
    <xdr:to>
      <xdr:col>7</xdr:col>
      <xdr:colOff>0</xdr:colOff>
      <xdr:row>52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66672</xdr:colOff>
      <xdr:row>35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zoomScaleNormal="100" zoomScalePageLayoutView="15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3.85546875" customWidth="1"/>
    <col min="2" max="2" width="7.42578125" customWidth="1"/>
    <col min="3" max="3" width="36.42578125" bestFit="1" customWidth="1"/>
    <col min="4" max="4" width="6.42578125" style="32" customWidth="1"/>
    <col min="5" max="5" width="8.7109375" customWidth="1"/>
    <col min="8" max="9" width="9.140625" customWidth="1"/>
  </cols>
  <sheetData>
    <row r="1" spans="1:5">
      <c r="B1" s="38" t="s">
        <v>75</v>
      </c>
      <c r="C1" s="38" t="s">
        <v>76</v>
      </c>
      <c r="D1" s="39" t="s">
        <v>77</v>
      </c>
      <c r="E1" s="39" t="s">
        <v>77</v>
      </c>
    </row>
    <row r="2" spans="1:5">
      <c r="A2" s="55"/>
      <c r="B2" t="s">
        <v>63</v>
      </c>
      <c r="D2" s="32">
        <f>SUM(E3:E5)</f>
        <v>8</v>
      </c>
    </row>
    <row r="3" spans="1:5">
      <c r="A3" s="55"/>
      <c r="C3" t="s">
        <v>14</v>
      </c>
      <c r="E3">
        <v>2</v>
      </c>
    </row>
    <row r="4" spans="1:5">
      <c r="A4" s="55"/>
      <c r="C4" t="s">
        <v>62</v>
      </c>
      <c r="E4">
        <v>4</v>
      </c>
    </row>
    <row r="5" spans="1:5">
      <c r="A5" s="55"/>
      <c r="C5" t="s">
        <v>61</v>
      </c>
      <c r="E5">
        <v>2</v>
      </c>
    </row>
    <row r="6" spans="1:5">
      <c r="A6" s="55"/>
      <c r="B6" t="s">
        <v>60</v>
      </c>
      <c r="D6" s="32">
        <f>SUM(E7:E13)</f>
        <v>11</v>
      </c>
    </row>
    <row r="7" spans="1:5">
      <c r="A7" s="55"/>
      <c r="C7" t="s">
        <v>59</v>
      </c>
      <c r="E7">
        <v>1</v>
      </c>
    </row>
    <row r="8" spans="1:5">
      <c r="A8" s="55"/>
      <c r="C8" t="s">
        <v>58</v>
      </c>
      <c r="E8">
        <v>1</v>
      </c>
    </row>
    <row r="9" spans="1:5">
      <c r="A9" s="55"/>
      <c r="C9" t="s">
        <v>57</v>
      </c>
      <c r="E9">
        <v>1</v>
      </c>
    </row>
    <row r="10" spans="1:5">
      <c r="A10" s="55"/>
      <c r="C10" t="s">
        <v>56</v>
      </c>
      <c r="E10">
        <v>1</v>
      </c>
    </row>
    <row r="11" spans="1:5">
      <c r="A11" s="55"/>
      <c r="C11" t="s">
        <v>55</v>
      </c>
      <c r="E11">
        <v>2</v>
      </c>
    </row>
    <row r="12" spans="1:5">
      <c r="A12" s="55"/>
      <c r="C12" t="s">
        <v>54</v>
      </c>
      <c r="E12">
        <v>4</v>
      </c>
    </row>
    <row r="13" spans="1:5">
      <c r="A13" s="55"/>
      <c r="C13" t="s">
        <v>53</v>
      </c>
      <c r="E13">
        <v>1</v>
      </c>
    </row>
    <row r="14" spans="1:5">
      <c r="A14" s="55"/>
      <c r="B14" t="s">
        <v>5</v>
      </c>
      <c r="D14" s="32">
        <f>SUM(E15:E18)</f>
        <v>8</v>
      </c>
    </row>
    <row r="15" spans="1:5">
      <c r="A15" s="55"/>
      <c r="C15" t="s">
        <v>52</v>
      </c>
      <c r="E15">
        <v>2</v>
      </c>
    </row>
    <row r="16" spans="1:5">
      <c r="A16" s="55"/>
      <c r="C16" t="s">
        <v>51</v>
      </c>
      <c r="E16">
        <v>2</v>
      </c>
    </row>
    <row r="17" spans="1:5">
      <c r="A17" s="55"/>
      <c r="C17" t="s">
        <v>50</v>
      </c>
      <c r="E17">
        <v>2</v>
      </c>
    </row>
    <row r="18" spans="1:5">
      <c r="A18" s="55"/>
      <c r="C18" t="s">
        <v>49</v>
      </c>
      <c r="E18">
        <v>2</v>
      </c>
    </row>
    <row r="19" spans="1:5">
      <c r="A19" s="55"/>
      <c r="B19" t="s">
        <v>27</v>
      </c>
      <c r="D19" s="32">
        <v>8</v>
      </c>
    </row>
    <row r="20" spans="1:5">
      <c r="A20" s="55"/>
      <c r="C20" t="s">
        <v>48</v>
      </c>
      <c r="E20">
        <v>8</v>
      </c>
    </row>
    <row r="21" spans="1:5">
      <c r="A21" s="55"/>
      <c r="B21" t="s">
        <v>47</v>
      </c>
      <c r="D21" s="32">
        <v>19</v>
      </c>
    </row>
    <row r="22" spans="1:5">
      <c r="A22" s="55"/>
      <c r="C22" t="s">
        <v>27</v>
      </c>
      <c r="E22">
        <v>3</v>
      </c>
    </row>
    <row r="23" spans="1:5">
      <c r="A23" s="55"/>
      <c r="C23" t="s">
        <v>23</v>
      </c>
      <c r="E23">
        <v>1</v>
      </c>
    </row>
    <row r="24" spans="1:5">
      <c r="A24" s="55"/>
      <c r="C24" t="s">
        <v>22</v>
      </c>
      <c r="E24">
        <v>2</v>
      </c>
    </row>
    <row r="25" spans="1:5">
      <c r="A25" s="55"/>
      <c r="C25" t="s">
        <v>70</v>
      </c>
      <c r="E25">
        <v>1</v>
      </c>
    </row>
    <row r="26" spans="1:5">
      <c r="A26" s="55"/>
      <c r="C26" t="s">
        <v>21</v>
      </c>
      <c r="E26">
        <v>8</v>
      </c>
    </row>
    <row r="27" spans="1:5">
      <c r="A27" s="55"/>
      <c r="C27" t="s">
        <v>20</v>
      </c>
      <c r="E27">
        <v>4</v>
      </c>
    </row>
    <row r="28" spans="1:5">
      <c r="A28" s="55"/>
      <c r="B28" t="s">
        <v>46</v>
      </c>
      <c r="D28" s="32">
        <v>29</v>
      </c>
    </row>
    <row r="29" spans="1:5">
      <c r="A29" s="55"/>
      <c r="C29" t="s">
        <v>27</v>
      </c>
      <c r="E29">
        <v>3</v>
      </c>
    </row>
    <row r="30" spans="1:5">
      <c r="A30" s="55"/>
      <c r="C30" t="s">
        <v>23</v>
      </c>
      <c r="E30">
        <v>1</v>
      </c>
    </row>
    <row r="31" spans="1:5">
      <c r="A31" s="55"/>
      <c r="C31" t="s">
        <v>22</v>
      </c>
      <c r="E31">
        <v>2</v>
      </c>
    </row>
    <row r="32" spans="1:5">
      <c r="A32" s="55"/>
      <c r="C32" t="s">
        <v>70</v>
      </c>
      <c r="E32">
        <v>1</v>
      </c>
    </row>
    <row r="33" spans="1:5">
      <c r="A33" s="55"/>
      <c r="C33" t="s">
        <v>21</v>
      </c>
      <c r="E33">
        <v>8</v>
      </c>
    </row>
    <row r="34" spans="1:5">
      <c r="A34" s="55"/>
      <c r="C34" t="s">
        <v>45</v>
      </c>
      <c r="E34">
        <v>6</v>
      </c>
    </row>
    <row r="35" spans="1:5">
      <c r="A35" s="55"/>
      <c r="C35" t="s">
        <v>78</v>
      </c>
      <c r="E35">
        <v>8</v>
      </c>
    </row>
    <row r="36" spans="1:5">
      <c r="A36" s="54"/>
      <c r="B36" s="24" t="s">
        <v>44</v>
      </c>
      <c r="D36" s="32">
        <v>10</v>
      </c>
    </row>
    <row r="37" spans="1:5">
      <c r="A37" s="54"/>
      <c r="B37" s="24"/>
      <c r="C37" t="s">
        <v>43</v>
      </c>
      <c r="E37">
        <v>3</v>
      </c>
    </row>
    <row r="38" spans="1:5">
      <c r="A38" s="54"/>
      <c r="B38" s="24"/>
      <c r="C38" t="s">
        <v>27</v>
      </c>
      <c r="E38">
        <v>2</v>
      </c>
    </row>
    <row r="39" spans="1:5">
      <c r="A39" s="54"/>
      <c r="B39" s="24"/>
      <c r="C39" t="s">
        <v>42</v>
      </c>
      <c r="E39">
        <v>2</v>
      </c>
    </row>
    <row r="40" spans="1:5">
      <c r="A40" s="54"/>
      <c r="B40" s="24"/>
      <c r="C40" t="s">
        <v>23</v>
      </c>
      <c r="E40">
        <v>1</v>
      </c>
    </row>
    <row r="41" spans="1:5">
      <c r="A41" s="54"/>
      <c r="B41" s="24"/>
      <c r="C41" t="s">
        <v>22</v>
      </c>
      <c r="E41">
        <v>2</v>
      </c>
    </row>
    <row r="42" spans="1:5">
      <c r="A42" s="54"/>
      <c r="B42" t="s">
        <v>41</v>
      </c>
      <c r="D42" s="32">
        <v>19</v>
      </c>
    </row>
    <row r="43" spans="1:5">
      <c r="A43" s="54"/>
      <c r="C43" t="s">
        <v>27</v>
      </c>
      <c r="E43">
        <v>3</v>
      </c>
    </row>
    <row r="44" spans="1:5">
      <c r="A44" s="54"/>
      <c r="C44" t="s">
        <v>23</v>
      </c>
      <c r="E44">
        <v>1</v>
      </c>
    </row>
    <row r="45" spans="1:5">
      <c r="A45" s="54"/>
      <c r="C45" t="s">
        <v>22</v>
      </c>
      <c r="E45">
        <v>2</v>
      </c>
    </row>
    <row r="46" spans="1:5">
      <c r="A46" s="54"/>
      <c r="C46" t="s">
        <v>70</v>
      </c>
      <c r="E46">
        <v>1</v>
      </c>
    </row>
    <row r="47" spans="1:5">
      <c r="A47" s="54"/>
      <c r="C47" t="s">
        <v>21</v>
      </c>
      <c r="E47">
        <v>8</v>
      </c>
    </row>
    <row r="48" spans="1:5">
      <c r="A48" s="54"/>
      <c r="C48" t="s">
        <v>20</v>
      </c>
      <c r="E48">
        <v>4</v>
      </c>
    </row>
    <row r="49" spans="1:7">
      <c r="A49" s="54"/>
      <c r="B49" t="s">
        <v>71</v>
      </c>
      <c r="D49" s="32">
        <v>6</v>
      </c>
    </row>
    <row r="50" spans="1:7">
      <c r="A50" s="54"/>
      <c r="B50" s="33" t="s">
        <v>40</v>
      </c>
      <c r="D50" s="32">
        <v>19</v>
      </c>
    </row>
    <row r="51" spans="1:7">
      <c r="A51" s="54"/>
      <c r="B51" s="24" t="s">
        <v>79</v>
      </c>
      <c r="D51" s="32">
        <v>10</v>
      </c>
    </row>
    <row r="52" spans="1:7">
      <c r="A52" s="54"/>
      <c r="B52" s="24" t="s">
        <v>38</v>
      </c>
      <c r="D52" s="32">
        <v>10</v>
      </c>
    </row>
    <row r="53" spans="1:7">
      <c r="A53" s="54"/>
      <c r="B53" s="24" t="s">
        <v>37</v>
      </c>
      <c r="D53" s="32">
        <v>10</v>
      </c>
    </row>
    <row r="54" spans="1:7">
      <c r="A54" s="54"/>
      <c r="B54" s="24" t="s">
        <v>36</v>
      </c>
      <c r="D54" s="32">
        <v>10</v>
      </c>
    </row>
    <row r="55" spans="1:7">
      <c r="A55" s="54"/>
      <c r="B55" s="33" t="s">
        <v>35</v>
      </c>
      <c r="D55" s="32">
        <v>19</v>
      </c>
      <c r="G55" t="s">
        <v>96</v>
      </c>
    </row>
    <row r="56" spans="1:7">
      <c r="A56" s="54"/>
      <c r="B56" s="24" t="s">
        <v>34</v>
      </c>
      <c r="D56" s="32">
        <v>10</v>
      </c>
    </row>
    <row r="57" spans="1:7">
      <c r="A57" s="54"/>
      <c r="B57" s="24" t="s">
        <v>33</v>
      </c>
      <c r="D57" s="32">
        <v>10</v>
      </c>
    </row>
    <row r="58" spans="1:7">
      <c r="A58" s="54"/>
      <c r="B58" s="24" t="s">
        <v>32</v>
      </c>
      <c r="D58" s="32">
        <v>10</v>
      </c>
    </row>
    <row r="59" spans="1:7">
      <c r="A59" s="54"/>
      <c r="B59" s="24" t="s">
        <v>31</v>
      </c>
      <c r="D59" s="32">
        <v>10</v>
      </c>
    </row>
    <row r="60" spans="1:7">
      <c r="A60" s="54"/>
      <c r="B60" s="33" t="s">
        <v>30</v>
      </c>
      <c r="D60" s="32">
        <v>19</v>
      </c>
      <c r="G60" t="s">
        <v>96</v>
      </c>
    </row>
    <row r="61" spans="1:7">
      <c r="A61" s="54"/>
      <c r="B61" t="s">
        <v>67</v>
      </c>
      <c r="D61" s="32">
        <v>19</v>
      </c>
    </row>
    <row r="62" spans="1:7">
      <c r="A62" s="54"/>
      <c r="B62" s="33" t="s">
        <v>29</v>
      </c>
      <c r="D62" s="32">
        <v>19</v>
      </c>
    </row>
    <row r="63" spans="1:7">
      <c r="A63" s="54"/>
      <c r="B63" t="s">
        <v>71</v>
      </c>
      <c r="D63" s="32">
        <v>6</v>
      </c>
    </row>
    <row r="64" spans="1:7">
      <c r="A64" s="54"/>
      <c r="B64" s="36" t="s">
        <v>28</v>
      </c>
      <c r="D64" s="32">
        <v>41</v>
      </c>
    </row>
    <row r="65" spans="1:5">
      <c r="A65" s="54"/>
      <c r="B65" s="34"/>
      <c r="C65" t="s">
        <v>27</v>
      </c>
      <c r="E65">
        <v>4</v>
      </c>
    </row>
    <row r="66" spans="1:5">
      <c r="A66" s="54"/>
      <c r="B66" s="34"/>
      <c r="C66" t="s">
        <v>23</v>
      </c>
      <c r="E66">
        <v>1</v>
      </c>
    </row>
    <row r="67" spans="1:5">
      <c r="A67" s="54"/>
      <c r="B67" s="34"/>
      <c r="C67" t="s">
        <v>22</v>
      </c>
      <c r="E67">
        <v>3</v>
      </c>
    </row>
    <row r="68" spans="1:5">
      <c r="A68" s="54"/>
      <c r="B68" s="34"/>
      <c r="C68" t="s">
        <v>70</v>
      </c>
      <c r="E68">
        <v>1</v>
      </c>
    </row>
    <row r="69" spans="1:5">
      <c r="A69" s="54"/>
      <c r="B69" s="34"/>
      <c r="C69" t="s">
        <v>21</v>
      </c>
      <c r="E69">
        <v>16</v>
      </c>
    </row>
    <row r="70" spans="1:5">
      <c r="A70" s="54"/>
      <c r="B70" s="34"/>
      <c r="C70" t="s">
        <v>20</v>
      </c>
      <c r="E70">
        <v>16</v>
      </c>
    </row>
    <row r="71" spans="1:5">
      <c r="A71" s="54"/>
      <c r="B71" t="s">
        <v>26</v>
      </c>
      <c r="D71" s="32">
        <v>13</v>
      </c>
    </row>
    <row r="72" spans="1:5">
      <c r="A72" s="54"/>
      <c r="C72" t="s">
        <v>70</v>
      </c>
      <c r="E72">
        <v>1</v>
      </c>
    </row>
    <row r="73" spans="1:5">
      <c r="A73" s="54"/>
      <c r="C73" t="s">
        <v>21</v>
      </c>
      <c r="E73">
        <v>8</v>
      </c>
    </row>
    <row r="74" spans="1:5">
      <c r="A74" s="54"/>
      <c r="C74" t="s">
        <v>20</v>
      </c>
      <c r="E74">
        <v>4</v>
      </c>
    </row>
    <row r="75" spans="1:5">
      <c r="A75" s="54"/>
      <c r="B75" t="s">
        <v>25</v>
      </c>
      <c r="D75" s="32">
        <v>8</v>
      </c>
    </row>
    <row r="76" spans="1:5">
      <c r="A76" s="54"/>
      <c r="C76" t="s">
        <v>23</v>
      </c>
      <c r="E76">
        <v>1</v>
      </c>
    </row>
    <row r="77" spans="1:5">
      <c r="A77" s="54"/>
      <c r="C77" t="s">
        <v>22</v>
      </c>
      <c r="E77">
        <v>1</v>
      </c>
    </row>
    <row r="78" spans="1:5">
      <c r="A78" s="54"/>
      <c r="C78" t="s">
        <v>70</v>
      </c>
      <c r="E78">
        <v>1</v>
      </c>
    </row>
    <row r="79" spans="1:5">
      <c r="A79" s="54"/>
      <c r="C79" t="s">
        <v>21</v>
      </c>
      <c r="E79">
        <v>4</v>
      </c>
    </row>
    <row r="80" spans="1:5">
      <c r="A80" s="54"/>
      <c r="C80" t="s">
        <v>20</v>
      </c>
      <c r="E80">
        <v>1</v>
      </c>
    </row>
    <row r="81" spans="1:5">
      <c r="A81" s="54"/>
      <c r="B81" t="s">
        <v>71</v>
      </c>
      <c r="D81" s="32">
        <v>4</v>
      </c>
    </row>
    <row r="82" spans="1:5">
      <c r="A82" s="54"/>
      <c r="B82" s="36" t="s">
        <v>39</v>
      </c>
      <c r="D82" s="32">
        <v>63</v>
      </c>
    </row>
    <row r="83" spans="1:5">
      <c r="A83" s="54"/>
      <c r="C83" t="s">
        <v>27</v>
      </c>
      <c r="E83">
        <v>5</v>
      </c>
    </row>
    <row r="84" spans="1:5">
      <c r="A84" s="54"/>
      <c r="C84" t="s">
        <v>23</v>
      </c>
      <c r="E84">
        <v>2</v>
      </c>
    </row>
    <row r="85" spans="1:5">
      <c r="A85" s="54"/>
      <c r="C85" t="s">
        <v>22</v>
      </c>
      <c r="E85">
        <v>2</v>
      </c>
    </row>
    <row r="86" spans="1:5">
      <c r="A86" s="54"/>
      <c r="C86" t="s">
        <v>70</v>
      </c>
      <c r="E86">
        <v>1</v>
      </c>
    </row>
    <row r="87" spans="1:5">
      <c r="A87" s="54"/>
      <c r="C87" t="s">
        <v>21</v>
      </c>
      <c r="E87">
        <v>13</v>
      </c>
    </row>
    <row r="88" spans="1:5">
      <c r="A88" s="54"/>
      <c r="C88" t="s">
        <v>20</v>
      </c>
      <c r="E88">
        <v>16</v>
      </c>
    </row>
    <row r="89" spans="1:5">
      <c r="A89" s="54"/>
      <c r="C89" s="34" t="s">
        <v>65</v>
      </c>
      <c r="E89">
        <v>24</v>
      </c>
    </row>
    <row r="90" spans="1:5">
      <c r="A90" s="54"/>
      <c r="B90" t="s">
        <v>71</v>
      </c>
      <c r="C90" s="34"/>
      <c r="D90" s="32">
        <v>3</v>
      </c>
    </row>
    <row r="91" spans="1:5">
      <c r="A91" s="54"/>
      <c r="B91" t="s">
        <v>68</v>
      </c>
      <c r="D91" s="32">
        <v>17</v>
      </c>
    </row>
    <row r="92" spans="1:5">
      <c r="A92" s="54"/>
      <c r="B92" s="33" t="s">
        <v>24</v>
      </c>
      <c r="D92" s="32">
        <v>19</v>
      </c>
    </row>
    <row r="93" spans="1:5">
      <c r="A93" s="54"/>
      <c r="B93" s="33"/>
      <c r="C93" t="s">
        <v>23</v>
      </c>
      <c r="E93">
        <v>2</v>
      </c>
    </row>
    <row r="94" spans="1:5">
      <c r="A94" s="54"/>
      <c r="B94" s="33"/>
      <c r="C94" t="s">
        <v>22</v>
      </c>
      <c r="E94">
        <v>2</v>
      </c>
    </row>
    <row r="95" spans="1:5">
      <c r="A95" s="54"/>
      <c r="B95" s="33"/>
      <c r="C95" t="s">
        <v>70</v>
      </c>
      <c r="E95">
        <v>1</v>
      </c>
    </row>
    <row r="96" spans="1:5">
      <c r="A96" s="54"/>
      <c r="B96" s="33"/>
      <c r="C96" t="s">
        <v>21</v>
      </c>
      <c r="E96">
        <v>12</v>
      </c>
    </row>
    <row r="97" spans="1:5">
      <c r="A97" s="54"/>
      <c r="B97" s="33"/>
      <c r="C97" t="s">
        <v>20</v>
      </c>
      <c r="E97">
        <v>2</v>
      </c>
    </row>
    <row r="98" spans="1:5">
      <c r="A98" s="54"/>
      <c r="B98" s="33" t="s">
        <v>71</v>
      </c>
      <c r="D98" s="32">
        <v>1</v>
      </c>
    </row>
    <row r="99" spans="1:5">
      <c r="A99" s="54"/>
      <c r="B99" t="s">
        <v>69</v>
      </c>
      <c r="D99" s="32">
        <v>6</v>
      </c>
    </row>
    <row r="100" spans="1:5">
      <c r="A100" s="54"/>
      <c r="B100" t="s">
        <v>66</v>
      </c>
      <c r="D100" s="32">
        <v>34</v>
      </c>
    </row>
    <row r="101" spans="1:5">
      <c r="A101" s="54"/>
      <c r="B101" t="s">
        <v>71</v>
      </c>
      <c r="D101" s="32">
        <v>4</v>
      </c>
    </row>
    <row r="102" spans="1:5">
      <c r="A102" s="54"/>
      <c r="B102" t="s">
        <v>19</v>
      </c>
      <c r="D102" s="32">
        <v>7</v>
      </c>
    </row>
    <row r="103" spans="1:5">
      <c r="A103" s="54"/>
      <c r="B103" t="s">
        <v>18</v>
      </c>
      <c r="D103" s="32">
        <v>16</v>
      </c>
    </row>
    <row r="104" spans="1:5">
      <c r="A104" s="54"/>
      <c r="B104" t="s">
        <v>17</v>
      </c>
      <c r="D104" s="32">
        <v>24</v>
      </c>
    </row>
    <row r="105" spans="1:5">
      <c r="A105" s="54"/>
      <c r="B105" t="s">
        <v>16</v>
      </c>
      <c r="D105" s="32">
        <v>16</v>
      </c>
    </row>
    <row r="106" spans="1:5">
      <c r="A106" s="54"/>
      <c r="B106" t="s">
        <v>15</v>
      </c>
      <c r="D106" s="32">
        <v>24</v>
      </c>
    </row>
    <row r="107" spans="1:5">
      <c r="A107" s="54"/>
      <c r="B107" t="s">
        <v>71</v>
      </c>
      <c r="D107" s="32">
        <v>16</v>
      </c>
    </row>
    <row r="108" spans="1:5">
      <c r="A108" s="54"/>
      <c r="B108" t="s">
        <v>14</v>
      </c>
      <c r="D108" s="32">
        <v>24</v>
      </c>
    </row>
    <row r="109" spans="1:5">
      <c r="A109" s="54"/>
      <c r="B109" t="s">
        <v>93</v>
      </c>
      <c r="D109" s="32">
        <v>40</v>
      </c>
    </row>
    <row r="112" spans="1:5">
      <c r="B112" s="59" t="s">
        <v>125</v>
      </c>
      <c r="E112" s="32"/>
    </row>
    <row r="113" spans="2:5">
      <c r="B113" t="s">
        <v>63</v>
      </c>
      <c r="D113" s="37"/>
      <c r="E113" s="37"/>
    </row>
    <row r="114" spans="2:5">
      <c r="B114" t="s">
        <v>60</v>
      </c>
    </row>
    <row r="115" spans="2:5">
      <c r="B115" t="s">
        <v>5</v>
      </c>
    </row>
    <row r="116" spans="2:5">
      <c r="B116" t="s">
        <v>27</v>
      </c>
    </row>
    <row r="117" spans="2:5">
      <c r="B117" t="s">
        <v>47</v>
      </c>
    </row>
    <row r="118" spans="2:5">
      <c r="B118" t="s">
        <v>46</v>
      </c>
    </row>
    <row r="119" spans="2:5">
      <c r="B119" s="56" t="s">
        <v>44</v>
      </c>
    </row>
    <row r="120" spans="2:5">
      <c r="B120" s="56" t="s">
        <v>38</v>
      </c>
    </row>
    <row r="121" spans="2:5">
      <c r="B121" t="s">
        <v>41</v>
      </c>
    </row>
    <row r="122" spans="2:5">
      <c r="B122" t="s">
        <v>28</v>
      </c>
    </row>
    <row r="123" spans="2:5">
      <c r="B123" t="s">
        <v>26</v>
      </c>
    </row>
    <row r="124" spans="2:5">
      <c r="B124" t="s">
        <v>39</v>
      </c>
    </row>
    <row r="125" spans="2:5">
      <c r="B125" t="s">
        <v>71</v>
      </c>
    </row>
    <row r="126" spans="2:5">
      <c r="B126" s="56" t="s">
        <v>79</v>
      </c>
    </row>
    <row r="127" spans="2:5">
      <c r="B127" t="s">
        <v>67</v>
      </c>
    </row>
    <row r="128" spans="2:5">
      <c r="B128" t="s">
        <v>29</v>
      </c>
    </row>
    <row r="129" spans="2:2">
      <c r="B129" t="s">
        <v>25</v>
      </c>
    </row>
    <row r="130" spans="2:2">
      <c r="B130" t="s">
        <v>68</v>
      </c>
    </row>
    <row r="131" spans="2:2">
      <c r="B131" t="s">
        <v>71</v>
      </c>
    </row>
    <row r="132" spans="2:2">
      <c r="B132" t="s">
        <v>40</v>
      </c>
    </row>
    <row r="133" spans="2:2">
      <c r="B133" t="s">
        <v>123</v>
      </c>
    </row>
    <row r="134" spans="2:2">
      <c r="B134" s="56" t="s">
        <v>37</v>
      </c>
    </row>
    <row r="135" spans="2:2">
      <c r="B135" s="56" t="s">
        <v>36</v>
      </c>
    </row>
    <row r="136" spans="2:2">
      <c r="B136" s="57" t="s">
        <v>35</v>
      </c>
    </row>
    <row r="137" spans="2:2">
      <c r="B137" s="56" t="s">
        <v>34</v>
      </c>
    </row>
    <row r="138" spans="2:2">
      <c r="B138" s="56" t="s">
        <v>33</v>
      </c>
    </row>
    <row r="139" spans="2:2">
      <c r="B139" s="56" t="s">
        <v>32</v>
      </c>
    </row>
    <row r="140" spans="2:2">
      <c r="B140" s="56" t="s">
        <v>31</v>
      </c>
    </row>
    <row r="141" spans="2:2">
      <c r="B141" s="35" t="s">
        <v>30</v>
      </c>
    </row>
    <row r="142" spans="2:2">
      <c r="B142" t="s">
        <v>24</v>
      </c>
    </row>
    <row r="143" spans="2:2">
      <c r="B143" t="s">
        <v>71</v>
      </c>
    </row>
    <row r="144" spans="2:2">
      <c r="B144" t="s">
        <v>124</v>
      </c>
    </row>
    <row r="145" spans="2:2">
      <c r="B145" t="s">
        <v>69</v>
      </c>
    </row>
    <row r="146" spans="2:2">
      <c r="B146" t="s">
        <v>66</v>
      </c>
    </row>
    <row r="147" spans="2:2">
      <c r="B147" t="s">
        <v>71</v>
      </c>
    </row>
    <row r="148" spans="2:2">
      <c r="B148" t="s">
        <v>19</v>
      </c>
    </row>
    <row r="149" spans="2:2">
      <c r="B149" t="s">
        <v>18</v>
      </c>
    </row>
    <row r="150" spans="2:2">
      <c r="B150" t="s">
        <v>17</v>
      </c>
    </row>
    <row r="151" spans="2:2">
      <c r="B151" t="s">
        <v>16</v>
      </c>
    </row>
    <row r="152" spans="2:2">
      <c r="B152" s="33" t="s">
        <v>15</v>
      </c>
    </row>
    <row r="153" spans="2:2">
      <c r="B153" s="33" t="s">
        <v>71</v>
      </c>
    </row>
    <row r="154" spans="2:2">
      <c r="B154" t="s">
        <v>92</v>
      </c>
    </row>
    <row r="155" spans="2:2">
      <c r="B155" t="s">
        <v>93</v>
      </c>
    </row>
  </sheetData>
  <autoFilter ref="B1:E109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2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2" width="6.42578125" customWidth="1"/>
  </cols>
  <sheetData>
    <row r="1" spans="1:13">
      <c r="B1" s="24" t="s">
        <v>137</v>
      </c>
    </row>
    <row r="2" spans="1:13" s="4" customFormat="1" ht="8.25" customHeight="1">
      <c r="A2" s="6"/>
      <c r="B2" s="3"/>
      <c r="C2" s="3"/>
      <c r="D2" s="3"/>
      <c r="E2" s="3"/>
    </row>
    <row r="3" spans="1:13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21"/>
    </row>
    <row r="4" spans="1:13">
      <c r="B4" s="14"/>
      <c r="C4" s="14"/>
      <c r="D4" s="14"/>
      <c r="E4" s="14"/>
      <c r="F4" s="16" t="s">
        <v>74</v>
      </c>
      <c r="G4" s="14"/>
      <c r="H4" s="14"/>
      <c r="I4" s="14"/>
      <c r="J4" s="14"/>
      <c r="K4" s="14"/>
      <c r="L4" s="14"/>
    </row>
    <row r="5" spans="1:13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/>
    </row>
    <row r="6" spans="1:13">
      <c r="A6" s="5"/>
      <c r="B6" t="s">
        <v>71</v>
      </c>
      <c r="C6" s="50" t="s">
        <v>1</v>
      </c>
      <c r="D6" s="50" t="s">
        <v>1</v>
      </c>
      <c r="E6" s="31" t="s">
        <v>117</v>
      </c>
      <c r="F6" s="20">
        <v>6.6</v>
      </c>
      <c r="G6" s="20">
        <v>0</v>
      </c>
      <c r="H6" s="20">
        <f t="shared" ref="H6:K6" si="0">G6</f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>K6</f>
        <v>0</v>
      </c>
    </row>
    <row r="7" spans="1:13">
      <c r="A7" s="5"/>
      <c r="B7" t="s">
        <v>79</v>
      </c>
      <c r="C7" s="50"/>
      <c r="D7" s="50"/>
      <c r="E7" s="31"/>
      <c r="F7" s="20"/>
      <c r="G7" s="20"/>
      <c r="H7" s="20"/>
      <c r="I7" s="20"/>
      <c r="J7" s="20"/>
      <c r="K7" s="20"/>
      <c r="L7" s="20"/>
    </row>
    <row r="8" spans="1:13">
      <c r="A8" s="5"/>
      <c r="B8" t="s">
        <v>126</v>
      </c>
      <c r="C8" s="50" t="s">
        <v>1</v>
      </c>
      <c r="D8" s="50" t="s">
        <v>1</v>
      </c>
      <c r="E8" s="31" t="s">
        <v>117</v>
      </c>
      <c r="F8" s="20">
        <v>3.3</v>
      </c>
      <c r="G8" s="20">
        <v>0</v>
      </c>
      <c r="H8" s="20">
        <f t="shared" ref="H8:K8" si="1">G8</f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>K8</f>
        <v>0</v>
      </c>
      <c r="M8" s="21"/>
    </row>
    <row r="9" spans="1:13">
      <c r="A9" s="5"/>
      <c r="B9" t="s">
        <v>127</v>
      </c>
      <c r="C9" s="50" t="s">
        <v>1</v>
      </c>
      <c r="D9" s="50" t="s">
        <v>1</v>
      </c>
      <c r="E9" s="31" t="s">
        <v>117</v>
      </c>
      <c r="F9" s="20">
        <v>2.2000000000000002</v>
      </c>
      <c r="G9" s="20">
        <v>0</v>
      </c>
      <c r="H9" s="20">
        <f t="shared" ref="H9:K9" si="2">G9</f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>K9</f>
        <v>0</v>
      </c>
      <c r="M9" s="21"/>
    </row>
    <row r="10" spans="1:13">
      <c r="A10" s="5"/>
      <c r="B10" t="s">
        <v>128</v>
      </c>
      <c r="C10" s="50" t="s">
        <v>1</v>
      </c>
      <c r="D10" s="50" t="s">
        <v>1</v>
      </c>
      <c r="E10" s="31" t="s">
        <v>117</v>
      </c>
      <c r="F10" s="20">
        <v>2.2000000000000002</v>
      </c>
      <c r="G10" s="20">
        <v>0</v>
      </c>
      <c r="H10" s="20">
        <f t="shared" ref="H10:K10" si="3">G10</f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>K10</f>
        <v>0</v>
      </c>
      <c r="M10" s="21"/>
    </row>
    <row r="11" spans="1:13">
      <c r="A11" s="5"/>
      <c r="B11" t="s">
        <v>129</v>
      </c>
      <c r="C11" s="50" t="s">
        <v>1</v>
      </c>
      <c r="D11" s="50" t="s">
        <v>1</v>
      </c>
      <c r="E11" s="31" t="s">
        <v>117</v>
      </c>
      <c r="F11" s="20">
        <v>1.1000000000000001</v>
      </c>
      <c r="G11" s="20">
        <v>0</v>
      </c>
      <c r="H11" s="20">
        <f t="shared" ref="H11:K11" si="4">G11</f>
        <v>0</v>
      </c>
      <c r="I11" s="20">
        <f t="shared" si="4"/>
        <v>0</v>
      </c>
      <c r="J11" s="20">
        <f t="shared" si="4"/>
        <v>0</v>
      </c>
      <c r="K11" s="20">
        <f t="shared" si="4"/>
        <v>0</v>
      </c>
      <c r="L11" s="20">
        <f>K11</f>
        <v>0</v>
      </c>
    </row>
    <row r="12" spans="1:13">
      <c r="A12" s="5"/>
      <c r="B12" t="s">
        <v>130</v>
      </c>
      <c r="C12" s="50" t="s">
        <v>1</v>
      </c>
      <c r="D12" s="50" t="s">
        <v>1</v>
      </c>
      <c r="E12" s="31" t="s">
        <v>117</v>
      </c>
      <c r="F12" s="20">
        <v>2.2000000000000002</v>
      </c>
      <c r="G12" s="20">
        <v>0</v>
      </c>
      <c r="H12" s="20">
        <f t="shared" ref="H12:K12" si="5">G12</f>
        <v>0</v>
      </c>
      <c r="I12" s="20">
        <f t="shared" si="5"/>
        <v>0</v>
      </c>
      <c r="J12" s="20">
        <f t="shared" si="5"/>
        <v>0</v>
      </c>
      <c r="K12" s="20">
        <f t="shared" si="5"/>
        <v>0</v>
      </c>
      <c r="L12" s="20">
        <f>K12</f>
        <v>0</v>
      </c>
    </row>
    <row r="13" spans="1:13">
      <c r="A13" s="5"/>
      <c r="B13" t="s">
        <v>67</v>
      </c>
      <c r="C13" s="50"/>
      <c r="D13" s="50"/>
      <c r="E13" s="31"/>
      <c r="F13" s="21"/>
      <c r="G13" s="21"/>
      <c r="H13" s="21"/>
      <c r="I13" s="21"/>
      <c r="J13" s="21"/>
      <c r="K13" s="21"/>
      <c r="L13" s="21"/>
    </row>
    <row r="14" spans="1:13">
      <c r="A14" s="5"/>
      <c r="B14" t="s">
        <v>127</v>
      </c>
      <c r="C14" s="50" t="s">
        <v>1</v>
      </c>
      <c r="D14" s="50" t="s">
        <v>1</v>
      </c>
      <c r="E14" s="31" t="s">
        <v>117</v>
      </c>
      <c r="F14" s="20">
        <v>3.3</v>
      </c>
      <c r="G14" s="20">
        <f t="shared" ref="G14" si="6">F14</f>
        <v>3.3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</row>
    <row r="15" spans="1:13">
      <c r="A15" s="5"/>
      <c r="B15" t="s">
        <v>129</v>
      </c>
      <c r="C15" s="50" t="s">
        <v>1</v>
      </c>
      <c r="D15" s="50" t="s">
        <v>135</v>
      </c>
      <c r="E15" s="31" t="s">
        <v>113</v>
      </c>
      <c r="F15" s="20">
        <v>1.1000000000000001</v>
      </c>
      <c r="G15" s="20">
        <f t="shared" ref="G15:K15" si="7">F15</f>
        <v>1.1000000000000001</v>
      </c>
      <c r="H15" s="20">
        <f t="shared" si="7"/>
        <v>1.1000000000000001</v>
      </c>
      <c r="I15" s="20">
        <f t="shared" si="7"/>
        <v>1.1000000000000001</v>
      </c>
      <c r="J15" s="20">
        <f t="shared" si="7"/>
        <v>1.1000000000000001</v>
      </c>
      <c r="K15" s="20">
        <f t="shared" si="7"/>
        <v>1.1000000000000001</v>
      </c>
      <c r="L15" s="20">
        <v>0</v>
      </c>
    </row>
    <row r="16" spans="1:13">
      <c r="A16" s="5"/>
      <c r="B16" t="s">
        <v>130</v>
      </c>
      <c r="C16" s="50" t="s">
        <v>1</v>
      </c>
      <c r="D16" s="50" t="s">
        <v>135</v>
      </c>
      <c r="E16" s="31" t="s">
        <v>113</v>
      </c>
      <c r="F16" s="20">
        <v>2.2000000000000002</v>
      </c>
      <c r="G16" s="20">
        <f t="shared" ref="G16:K16" si="8">F16</f>
        <v>2.2000000000000002</v>
      </c>
      <c r="H16" s="20">
        <f t="shared" si="8"/>
        <v>2.2000000000000002</v>
      </c>
      <c r="I16" s="20">
        <f t="shared" si="8"/>
        <v>2.2000000000000002</v>
      </c>
      <c r="J16" s="20">
        <f t="shared" si="8"/>
        <v>2.2000000000000002</v>
      </c>
      <c r="K16" s="20">
        <f t="shared" si="8"/>
        <v>2.2000000000000002</v>
      </c>
      <c r="L16" s="20">
        <v>0</v>
      </c>
    </row>
    <row r="17" spans="1:12">
      <c r="A17" s="5"/>
      <c r="B17" t="s">
        <v>131</v>
      </c>
      <c r="C17" s="50" t="s">
        <v>1</v>
      </c>
      <c r="D17" s="50" t="s">
        <v>135</v>
      </c>
      <c r="E17" s="31" t="s">
        <v>113</v>
      </c>
      <c r="F17" s="20">
        <v>1.1000000000000001</v>
      </c>
      <c r="G17" s="20">
        <f t="shared" ref="G17:K17" si="9">F17</f>
        <v>1.1000000000000001</v>
      </c>
      <c r="H17" s="20">
        <f t="shared" si="9"/>
        <v>1.1000000000000001</v>
      </c>
      <c r="I17" s="20">
        <f t="shared" si="9"/>
        <v>1.1000000000000001</v>
      </c>
      <c r="J17" s="20">
        <f t="shared" si="9"/>
        <v>1.1000000000000001</v>
      </c>
      <c r="K17" s="20">
        <f t="shared" si="9"/>
        <v>1.1000000000000001</v>
      </c>
      <c r="L17" s="20">
        <v>0</v>
      </c>
    </row>
    <row r="18" spans="1:12">
      <c r="A18" s="5"/>
      <c r="B18" t="s">
        <v>132</v>
      </c>
      <c r="C18" s="50" t="s">
        <v>1</v>
      </c>
      <c r="D18" s="50" t="s">
        <v>1</v>
      </c>
      <c r="E18" s="31" t="s">
        <v>113</v>
      </c>
      <c r="F18" s="20">
        <v>8.8000000000000007</v>
      </c>
      <c r="G18" s="20">
        <f t="shared" ref="G18:K18" si="10">F18</f>
        <v>8.8000000000000007</v>
      </c>
      <c r="H18" s="20">
        <f t="shared" si="10"/>
        <v>8.8000000000000007</v>
      </c>
      <c r="I18" s="20">
        <f t="shared" si="10"/>
        <v>8.8000000000000007</v>
      </c>
      <c r="J18" s="20">
        <f t="shared" si="10"/>
        <v>8.8000000000000007</v>
      </c>
      <c r="K18" s="20">
        <f t="shared" si="10"/>
        <v>8.8000000000000007</v>
      </c>
      <c r="L18" s="20">
        <v>0</v>
      </c>
    </row>
    <row r="19" spans="1:12">
      <c r="A19" s="5"/>
      <c r="B19" t="s">
        <v>133</v>
      </c>
      <c r="C19" s="50" t="s">
        <v>1</v>
      </c>
      <c r="D19" s="50" t="s">
        <v>1</v>
      </c>
      <c r="E19" s="31" t="s">
        <v>113</v>
      </c>
      <c r="F19" s="20">
        <v>4.4000000000000004</v>
      </c>
      <c r="G19" s="20">
        <f t="shared" ref="G19:K19" si="11">F19</f>
        <v>4.4000000000000004</v>
      </c>
      <c r="H19" s="20">
        <f t="shared" si="11"/>
        <v>4.4000000000000004</v>
      </c>
      <c r="I19" s="20">
        <f t="shared" si="11"/>
        <v>4.4000000000000004</v>
      </c>
      <c r="J19" s="20">
        <f t="shared" si="11"/>
        <v>4.4000000000000004</v>
      </c>
      <c r="K19" s="20">
        <f t="shared" si="11"/>
        <v>4.4000000000000004</v>
      </c>
      <c r="L19" s="20">
        <v>0</v>
      </c>
    </row>
    <row r="20" spans="1:12">
      <c r="A20" s="5"/>
      <c r="B20" t="s">
        <v>29</v>
      </c>
      <c r="C20" s="50"/>
      <c r="D20" s="50"/>
      <c r="E20" s="31"/>
      <c r="F20" s="20"/>
      <c r="G20" s="20"/>
      <c r="H20" s="20"/>
      <c r="I20" s="20"/>
      <c r="J20" s="20"/>
      <c r="K20" s="20"/>
      <c r="L20" s="20"/>
    </row>
    <row r="21" spans="1:12">
      <c r="A21" s="5"/>
      <c r="B21" t="s">
        <v>127</v>
      </c>
      <c r="C21" s="50" t="s">
        <v>1</v>
      </c>
      <c r="D21" s="50" t="s">
        <v>1</v>
      </c>
      <c r="E21" s="31" t="s">
        <v>117</v>
      </c>
      <c r="F21" s="20">
        <v>3.3</v>
      </c>
      <c r="G21" s="20">
        <f t="shared" ref="G21:K21" si="12">F21</f>
        <v>3.3</v>
      </c>
      <c r="H21" s="20">
        <v>0</v>
      </c>
      <c r="I21" s="20">
        <f t="shared" si="12"/>
        <v>0</v>
      </c>
      <c r="J21" s="20">
        <f t="shared" si="12"/>
        <v>0</v>
      </c>
      <c r="K21" s="20">
        <f t="shared" si="12"/>
        <v>0</v>
      </c>
      <c r="L21" s="20">
        <f t="shared" ref="L21:L27" si="13">K21</f>
        <v>0</v>
      </c>
    </row>
    <row r="22" spans="1:12">
      <c r="A22" s="5"/>
      <c r="B22" t="s">
        <v>129</v>
      </c>
      <c r="C22" s="50" t="s">
        <v>1</v>
      </c>
      <c r="D22" s="50" t="s">
        <v>135</v>
      </c>
      <c r="E22" s="31" t="s">
        <v>117</v>
      </c>
      <c r="F22" s="20">
        <v>1.1000000000000001</v>
      </c>
      <c r="G22" s="20">
        <f t="shared" ref="G22:K22" si="14">F22</f>
        <v>1.1000000000000001</v>
      </c>
      <c r="H22" s="20">
        <f t="shared" si="14"/>
        <v>1.1000000000000001</v>
      </c>
      <c r="I22" s="20">
        <v>0</v>
      </c>
      <c r="J22" s="20">
        <f t="shared" si="14"/>
        <v>0</v>
      </c>
      <c r="K22" s="20">
        <f t="shared" si="14"/>
        <v>0</v>
      </c>
      <c r="L22" s="20">
        <f t="shared" si="13"/>
        <v>0</v>
      </c>
    </row>
    <row r="23" spans="1:12">
      <c r="A23" s="5"/>
      <c r="B23" t="s">
        <v>130</v>
      </c>
      <c r="C23" s="50" t="s">
        <v>1</v>
      </c>
      <c r="D23" s="50" t="s">
        <v>135</v>
      </c>
      <c r="E23" s="31" t="s">
        <v>117</v>
      </c>
      <c r="F23" s="20">
        <v>2.2000000000000002</v>
      </c>
      <c r="G23" s="20">
        <f t="shared" ref="G23:K23" si="15">F23</f>
        <v>2.2000000000000002</v>
      </c>
      <c r="H23" s="20">
        <f t="shared" si="15"/>
        <v>2.2000000000000002</v>
      </c>
      <c r="I23" s="20">
        <v>0</v>
      </c>
      <c r="J23" s="20">
        <f t="shared" si="15"/>
        <v>0</v>
      </c>
      <c r="K23" s="20">
        <f t="shared" si="15"/>
        <v>0</v>
      </c>
      <c r="L23" s="20">
        <f t="shared" si="13"/>
        <v>0</v>
      </c>
    </row>
    <row r="24" spans="1:12">
      <c r="A24" s="5"/>
      <c r="B24" t="s">
        <v>131</v>
      </c>
      <c r="C24" s="50" t="s">
        <v>1</v>
      </c>
      <c r="D24" s="50" t="s">
        <v>135</v>
      </c>
      <c r="E24" s="31" t="s">
        <v>117</v>
      </c>
      <c r="F24" s="20">
        <v>1.1000000000000001</v>
      </c>
      <c r="G24" s="20">
        <f t="shared" ref="G24:K24" si="16">F24</f>
        <v>1.1000000000000001</v>
      </c>
      <c r="H24" s="20">
        <f t="shared" si="16"/>
        <v>1.1000000000000001</v>
      </c>
      <c r="I24" s="20">
        <v>0</v>
      </c>
      <c r="J24" s="20">
        <f t="shared" si="16"/>
        <v>0</v>
      </c>
      <c r="K24" s="20">
        <f t="shared" si="16"/>
        <v>0</v>
      </c>
      <c r="L24" s="20">
        <f t="shared" si="13"/>
        <v>0</v>
      </c>
    </row>
    <row r="25" spans="1:12">
      <c r="A25" s="5"/>
      <c r="B25" t="s">
        <v>132</v>
      </c>
      <c r="C25" s="50" t="s">
        <v>1</v>
      </c>
      <c r="D25" s="50" t="s">
        <v>135</v>
      </c>
      <c r="E25" s="31" t="s">
        <v>117</v>
      </c>
      <c r="F25" s="20">
        <v>8.8000000000000007</v>
      </c>
      <c r="G25" s="20">
        <f t="shared" ref="G25:K25" si="17">F25</f>
        <v>8.8000000000000007</v>
      </c>
      <c r="H25" s="20">
        <f t="shared" si="17"/>
        <v>8.8000000000000007</v>
      </c>
      <c r="I25" s="20">
        <v>0</v>
      </c>
      <c r="J25" s="20">
        <f t="shared" si="17"/>
        <v>0</v>
      </c>
      <c r="K25" s="20">
        <f t="shared" si="17"/>
        <v>0</v>
      </c>
      <c r="L25" s="20">
        <f t="shared" si="13"/>
        <v>0</v>
      </c>
    </row>
    <row r="26" spans="1:12">
      <c r="A26" s="5"/>
      <c r="B26" t="s">
        <v>133</v>
      </c>
      <c r="C26" s="50" t="s">
        <v>1</v>
      </c>
      <c r="D26" s="50" t="s">
        <v>135</v>
      </c>
      <c r="E26" s="31" t="s">
        <v>134</v>
      </c>
      <c r="F26" s="20">
        <v>4.4000000000000004</v>
      </c>
      <c r="G26" s="20">
        <f t="shared" ref="G26:K26" si="18">F26</f>
        <v>4.4000000000000004</v>
      </c>
      <c r="H26" s="20">
        <f t="shared" si="18"/>
        <v>4.4000000000000004</v>
      </c>
      <c r="I26" s="20">
        <f t="shared" si="18"/>
        <v>4.4000000000000004</v>
      </c>
      <c r="J26" s="20">
        <f t="shared" si="18"/>
        <v>4.4000000000000004</v>
      </c>
      <c r="K26" s="20">
        <f t="shared" si="18"/>
        <v>4.4000000000000004</v>
      </c>
      <c r="L26" s="20">
        <v>0</v>
      </c>
    </row>
    <row r="27" spans="1:12">
      <c r="A27" s="5"/>
      <c r="B27" t="s">
        <v>25</v>
      </c>
      <c r="C27" s="50" t="s">
        <v>1</v>
      </c>
      <c r="D27" s="50" t="s">
        <v>135</v>
      </c>
      <c r="E27" s="31" t="s">
        <v>117</v>
      </c>
      <c r="F27" s="20">
        <v>8.8000000000000007</v>
      </c>
      <c r="G27" s="20">
        <f t="shared" ref="G27:K27" si="19">F27</f>
        <v>8.8000000000000007</v>
      </c>
      <c r="H27" s="20">
        <f t="shared" si="19"/>
        <v>8.8000000000000007</v>
      </c>
      <c r="I27" s="20">
        <f t="shared" si="19"/>
        <v>8.8000000000000007</v>
      </c>
      <c r="J27" s="20">
        <v>0</v>
      </c>
      <c r="K27" s="20">
        <f t="shared" si="19"/>
        <v>0</v>
      </c>
      <c r="L27" s="20">
        <f t="shared" si="13"/>
        <v>0</v>
      </c>
    </row>
    <row r="28" spans="1:12">
      <c r="A28" s="5"/>
      <c r="B28" t="s">
        <v>68</v>
      </c>
      <c r="C28" s="50"/>
      <c r="D28" s="50"/>
      <c r="E28" s="31"/>
      <c r="F28" s="20"/>
      <c r="G28" s="20"/>
      <c r="H28" s="20"/>
      <c r="I28" s="20"/>
      <c r="J28" s="20"/>
      <c r="K28" s="20"/>
      <c r="L28" s="20"/>
    </row>
    <row r="29" spans="1:12">
      <c r="A29" s="5"/>
      <c r="B29" t="s">
        <v>129</v>
      </c>
      <c r="C29" s="50" t="s">
        <v>1</v>
      </c>
      <c r="D29" s="50" t="s">
        <v>1</v>
      </c>
      <c r="E29" s="31" t="s">
        <v>113</v>
      </c>
      <c r="F29" s="20">
        <v>1.1000000000000001</v>
      </c>
      <c r="G29" s="20">
        <f t="shared" ref="G29:K29" si="20">F29</f>
        <v>1.1000000000000001</v>
      </c>
      <c r="H29" s="20">
        <f t="shared" si="20"/>
        <v>1.1000000000000001</v>
      </c>
      <c r="I29" s="20">
        <f t="shared" si="20"/>
        <v>1.1000000000000001</v>
      </c>
      <c r="J29" s="20">
        <f t="shared" si="20"/>
        <v>1.1000000000000001</v>
      </c>
      <c r="K29" s="20">
        <f t="shared" si="20"/>
        <v>1.1000000000000001</v>
      </c>
      <c r="L29" s="20">
        <v>0</v>
      </c>
    </row>
    <row r="30" spans="1:12">
      <c r="A30" s="5"/>
      <c r="B30" t="s">
        <v>131</v>
      </c>
      <c r="C30" s="50" t="s">
        <v>1</v>
      </c>
      <c r="D30" s="50" t="s">
        <v>1</v>
      </c>
      <c r="E30" s="31" t="s">
        <v>113</v>
      </c>
      <c r="F30" s="20">
        <v>1.1000000000000001</v>
      </c>
      <c r="G30" s="20">
        <f t="shared" ref="G30:K30" si="21">F30</f>
        <v>1.1000000000000001</v>
      </c>
      <c r="H30" s="20">
        <f t="shared" si="21"/>
        <v>1.1000000000000001</v>
      </c>
      <c r="I30" s="20">
        <f t="shared" si="21"/>
        <v>1.1000000000000001</v>
      </c>
      <c r="J30" s="20">
        <f t="shared" si="21"/>
        <v>1.1000000000000001</v>
      </c>
      <c r="K30" s="20">
        <f t="shared" si="21"/>
        <v>1.1000000000000001</v>
      </c>
      <c r="L30" s="20">
        <v>0</v>
      </c>
    </row>
    <row r="31" spans="1:12">
      <c r="A31" s="5"/>
      <c r="B31" t="s">
        <v>132</v>
      </c>
      <c r="C31" s="50" t="s">
        <v>1</v>
      </c>
      <c r="D31" s="50" t="s">
        <v>1</v>
      </c>
      <c r="E31" s="31" t="s">
        <v>113</v>
      </c>
      <c r="F31" s="20">
        <v>8.8000000000000007</v>
      </c>
      <c r="G31" s="20">
        <f t="shared" ref="G31:K31" si="22">F31</f>
        <v>8.8000000000000007</v>
      </c>
      <c r="H31" s="20">
        <f t="shared" si="22"/>
        <v>8.8000000000000007</v>
      </c>
      <c r="I31" s="20">
        <f t="shared" si="22"/>
        <v>8.8000000000000007</v>
      </c>
      <c r="J31" s="20">
        <f t="shared" si="22"/>
        <v>8.8000000000000007</v>
      </c>
      <c r="K31" s="20">
        <f t="shared" si="22"/>
        <v>8.8000000000000007</v>
      </c>
      <c r="L31" s="20">
        <v>0</v>
      </c>
    </row>
    <row r="32" spans="1:12">
      <c r="A32" s="5"/>
      <c r="B32" t="s">
        <v>133</v>
      </c>
      <c r="C32" s="50" t="s">
        <v>1</v>
      </c>
      <c r="D32" s="50" t="s">
        <v>1</v>
      </c>
      <c r="E32" s="31" t="s">
        <v>113</v>
      </c>
      <c r="F32" s="20">
        <v>7.7</v>
      </c>
      <c r="G32" s="20">
        <f t="shared" ref="G32:K32" si="23">F32</f>
        <v>7.7</v>
      </c>
      <c r="H32" s="20">
        <f t="shared" si="23"/>
        <v>7.7</v>
      </c>
      <c r="I32" s="20">
        <f t="shared" si="23"/>
        <v>7.7</v>
      </c>
      <c r="J32" s="20">
        <f t="shared" si="23"/>
        <v>7.7</v>
      </c>
      <c r="K32" s="20">
        <f t="shared" si="23"/>
        <v>7.7</v>
      </c>
      <c r="L32" s="20">
        <v>0</v>
      </c>
    </row>
    <row r="33" spans="1:12">
      <c r="A33" s="5"/>
      <c r="C33" s="50"/>
      <c r="D33" s="50"/>
      <c r="E33" s="31"/>
      <c r="F33" s="21"/>
      <c r="G33" s="20"/>
      <c r="H33" s="20"/>
      <c r="I33" s="20"/>
      <c r="J33" s="20"/>
      <c r="K33" s="20"/>
      <c r="L33" s="20"/>
    </row>
    <row r="34" spans="1:12">
      <c r="A34" s="5"/>
      <c r="B34" s="1" t="s">
        <v>81</v>
      </c>
      <c r="C34" s="22"/>
      <c r="D34" s="22"/>
      <c r="E34" s="22"/>
      <c r="F34" s="23">
        <f t="shared" ref="F34:L34" si="24">SUM(F6:F33)</f>
        <v>86.899999999999991</v>
      </c>
      <c r="G34" s="23">
        <f t="shared" si="24"/>
        <v>69.300000000000011</v>
      </c>
      <c r="H34" s="23">
        <f t="shared" si="24"/>
        <v>62.7</v>
      </c>
      <c r="I34" s="23">
        <f t="shared" si="24"/>
        <v>49.5</v>
      </c>
      <c r="J34" s="23">
        <f t="shared" si="24"/>
        <v>40.700000000000003</v>
      </c>
      <c r="K34" s="23">
        <f t="shared" si="24"/>
        <v>40.700000000000003</v>
      </c>
      <c r="L34" s="23">
        <f t="shared" si="24"/>
        <v>0</v>
      </c>
    </row>
    <row r="35" spans="1:12">
      <c r="A35" s="5"/>
      <c r="B35" s="48" t="s">
        <v>99</v>
      </c>
      <c r="C35" s="48"/>
      <c r="D35" s="48"/>
      <c r="E35" s="48"/>
      <c r="F35" s="49">
        <f>F34</f>
        <v>86.899999999999991</v>
      </c>
      <c r="G35" s="49">
        <f>F35-15</f>
        <v>71.899999999999991</v>
      </c>
      <c r="H35" s="49">
        <f>G35-15</f>
        <v>56.899999999999991</v>
      </c>
      <c r="I35" s="49">
        <f t="shared" ref="I35:K35" si="25">H35-15</f>
        <v>41.899999999999991</v>
      </c>
      <c r="J35" s="49">
        <f t="shared" si="25"/>
        <v>26.899999999999991</v>
      </c>
      <c r="K35" s="49">
        <f t="shared" si="25"/>
        <v>11.899999999999991</v>
      </c>
      <c r="L35" s="49">
        <f>K35-15</f>
        <v>-3.1000000000000085</v>
      </c>
    </row>
    <row r="36" spans="1:12">
      <c r="F36" s="21"/>
      <c r="G36" s="21"/>
      <c r="H36" s="21"/>
      <c r="I36" s="21"/>
      <c r="J36" s="21"/>
      <c r="K36" s="21"/>
      <c r="L36" s="21"/>
    </row>
    <row r="37" spans="1:12">
      <c r="I37" s="21"/>
      <c r="J37" s="21"/>
      <c r="K37" s="21"/>
      <c r="L37" s="21"/>
    </row>
    <row r="38" spans="1:12">
      <c r="K38" s="21"/>
    </row>
    <row r="40" spans="1:12">
      <c r="K40" s="21"/>
    </row>
    <row r="42" spans="1:12">
      <c r="A42"/>
      <c r="E42" s="21"/>
    </row>
  </sheetData>
  <conditionalFormatting sqref="M17:S17 M8:S8 M21:S27 M14:S14 M29:S32 F34:L34 H33:L33">
    <cfRule type="cellIs" dxfId="105" priority="190" operator="equal">
      <formula>0</formula>
    </cfRule>
  </conditionalFormatting>
  <conditionalFormatting sqref="E6:E33">
    <cfRule type="cellIs" dxfId="104" priority="189" operator="equal">
      <formula>"Completed"</formula>
    </cfRule>
  </conditionalFormatting>
  <conditionalFormatting sqref="E6:E33">
    <cfRule type="cellIs" dxfId="103" priority="188" operator="equal">
      <formula>"In progress"</formula>
    </cfRule>
  </conditionalFormatting>
  <conditionalFormatting sqref="H14:L14">
    <cfRule type="cellIs" dxfId="102" priority="9" operator="equal">
      <formula>0</formula>
    </cfRule>
  </conditionalFormatting>
  <conditionalFormatting sqref="F14:F19">
    <cfRule type="cellIs" dxfId="101" priority="8" operator="equal">
      <formula>0</formula>
    </cfRule>
  </conditionalFormatting>
  <conditionalFormatting sqref="G14:L19">
    <cfRule type="cellIs" dxfId="100" priority="7" operator="equal">
      <formula>0</formula>
    </cfRule>
  </conditionalFormatting>
  <conditionalFormatting sqref="H6:L12">
    <cfRule type="cellIs" dxfId="99" priority="6" operator="equal">
      <formula>0</formula>
    </cfRule>
  </conditionalFormatting>
  <conditionalFormatting sqref="F6:F12">
    <cfRule type="cellIs" dxfId="98" priority="5" operator="equal">
      <formula>0</formula>
    </cfRule>
  </conditionalFormatting>
  <conditionalFormatting sqref="G6:L12">
    <cfRule type="cellIs" dxfId="97" priority="4" operator="equal">
      <formula>0</formula>
    </cfRule>
  </conditionalFormatting>
  <conditionalFormatting sqref="H14:L32">
    <cfRule type="cellIs" dxfId="96" priority="3" operator="equal">
      <formula>0</formula>
    </cfRule>
  </conditionalFormatting>
  <conditionalFormatting sqref="F14:F32">
    <cfRule type="cellIs" dxfId="95" priority="2" operator="equal">
      <formula>0</formula>
    </cfRule>
  </conditionalFormatting>
  <conditionalFormatting sqref="G14:L32">
    <cfRule type="cellIs" dxfId="94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S52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8" width="6.42578125" customWidth="1"/>
  </cols>
  <sheetData>
    <row r="1" spans="1:19">
      <c r="B1" s="24" t="s">
        <v>122</v>
      </c>
    </row>
    <row r="2" spans="1:19" s="4" customFormat="1" ht="8.25" customHeight="1">
      <c r="A2" s="6"/>
      <c r="B2" s="3"/>
      <c r="C2" s="3"/>
      <c r="D2" s="3"/>
      <c r="E2" s="3"/>
    </row>
    <row r="3" spans="1:19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1"/>
    </row>
    <row r="4" spans="1:19">
      <c r="B4" s="14"/>
      <c r="C4" s="14"/>
      <c r="D4" s="14"/>
      <c r="E4" s="14"/>
      <c r="F4" s="16" t="s">
        <v>74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9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5">
        <v>11</v>
      </c>
      <c r="Q5" s="15">
        <v>12</v>
      </c>
      <c r="R5" s="15"/>
    </row>
    <row r="6" spans="1:19">
      <c r="A6" s="5"/>
      <c r="B6" t="s">
        <v>44</v>
      </c>
      <c r="C6" s="50"/>
      <c r="D6" s="50"/>
      <c r="E6" s="31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9">
      <c r="A7" s="5"/>
      <c r="B7" t="s">
        <v>126</v>
      </c>
      <c r="C7" s="50" t="s">
        <v>1</v>
      </c>
      <c r="D7" s="50" t="s">
        <v>1</v>
      </c>
      <c r="E7" s="31" t="s">
        <v>117</v>
      </c>
      <c r="F7" s="21">
        <v>3.3</v>
      </c>
      <c r="G7" s="20">
        <v>0</v>
      </c>
      <c r="H7" s="20">
        <f>G7</f>
        <v>0</v>
      </c>
      <c r="I7" s="20">
        <f t="shared" ref="I7" si="0">H7</f>
        <v>0</v>
      </c>
      <c r="J7" s="20">
        <f t="shared" ref="J7:K7" si="1">I7</f>
        <v>0</v>
      </c>
      <c r="K7" s="20">
        <f t="shared" si="1"/>
        <v>0</v>
      </c>
      <c r="L7" s="20">
        <f t="shared" ref="L7:L11" si="2">K7</f>
        <v>0</v>
      </c>
      <c r="M7" s="20">
        <f t="shared" ref="M7:M11" si="3">L7</f>
        <v>0</v>
      </c>
      <c r="N7" s="20">
        <f t="shared" ref="N7:N11" si="4">M7</f>
        <v>0</v>
      </c>
      <c r="O7" s="20">
        <f t="shared" ref="O7:R11" si="5">N7</f>
        <v>0</v>
      </c>
      <c r="P7" s="20">
        <f t="shared" si="5"/>
        <v>0</v>
      </c>
      <c r="Q7" s="20">
        <f t="shared" si="5"/>
        <v>0</v>
      </c>
      <c r="R7" s="20">
        <f t="shared" si="5"/>
        <v>0</v>
      </c>
      <c r="S7" s="21"/>
    </row>
    <row r="8" spans="1:19">
      <c r="A8" s="5"/>
      <c r="B8" t="s">
        <v>127</v>
      </c>
      <c r="C8" s="50" t="s">
        <v>1</v>
      </c>
      <c r="D8" s="50" t="s">
        <v>1</v>
      </c>
      <c r="E8" s="31" t="s">
        <v>117</v>
      </c>
      <c r="F8" s="21">
        <v>2.2000000000000002</v>
      </c>
      <c r="G8" s="20">
        <v>2.2000000000000002</v>
      </c>
      <c r="H8" s="20">
        <v>0</v>
      </c>
      <c r="I8" s="20">
        <f t="shared" ref="I8:K24" si="6">H8</f>
        <v>0</v>
      </c>
      <c r="J8" s="20">
        <f t="shared" si="6"/>
        <v>0</v>
      </c>
      <c r="K8" s="20">
        <f t="shared" si="6"/>
        <v>0</v>
      </c>
      <c r="L8" s="20">
        <f t="shared" si="2"/>
        <v>0</v>
      </c>
      <c r="M8" s="20">
        <f t="shared" si="3"/>
        <v>0</v>
      </c>
      <c r="N8" s="20">
        <f t="shared" si="4"/>
        <v>0</v>
      </c>
      <c r="O8" s="20">
        <f t="shared" si="5"/>
        <v>0</v>
      </c>
      <c r="P8" s="20">
        <f t="shared" si="5"/>
        <v>0</v>
      </c>
      <c r="Q8" s="20">
        <f t="shared" si="5"/>
        <v>0</v>
      </c>
      <c r="R8" s="20">
        <f t="shared" si="5"/>
        <v>0</v>
      </c>
      <c r="S8" s="21"/>
    </row>
    <row r="9" spans="1:19">
      <c r="A9" s="5"/>
      <c r="B9" t="s">
        <v>128</v>
      </c>
      <c r="C9" s="50" t="s">
        <v>1</v>
      </c>
      <c r="D9" s="50" t="s">
        <v>1</v>
      </c>
      <c r="E9" s="31" t="s">
        <v>117</v>
      </c>
      <c r="F9" s="21">
        <v>2.2000000000000002</v>
      </c>
      <c r="G9" s="20">
        <v>2.2000000000000002</v>
      </c>
      <c r="H9" s="20"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2"/>
        <v>0</v>
      </c>
      <c r="M9" s="20">
        <f t="shared" si="3"/>
        <v>0</v>
      </c>
      <c r="N9" s="20">
        <f t="shared" si="4"/>
        <v>0</v>
      </c>
      <c r="O9" s="20">
        <f t="shared" si="5"/>
        <v>0</v>
      </c>
      <c r="P9" s="20">
        <f t="shared" si="5"/>
        <v>0</v>
      </c>
      <c r="Q9" s="20">
        <f t="shared" si="5"/>
        <v>0</v>
      </c>
      <c r="R9" s="20">
        <f t="shared" si="5"/>
        <v>0</v>
      </c>
      <c r="S9" s="21"/>
    </row>
    <row r="10" spans="1:19">
      <c r="A10" s="5"/>
      <c r="B10" t="s">
        <v>129</v>
      </c>
      <c r="C10" s="50" t="s">
        <v>1</v>
      </c>
      <c r="D10" s="50" t="s">
        <v>1</v>
      </c>
      <c r="E10" s="31" t="s">
        <v>117</v>
      </c>
      <c r="F10" s="21">
        <v>1.1000000000000001</v>
      </c>
      <c r="G10" s="20">
        <v>1.1000000000000001</v>
      </c>
      <c r="H10" s="20">
        <v>0</v>
      </c>
      <c r="I10" s="20">
        <f t="shared" si="6"/>
        <v>0</v>
      </c>
      <c r="J10" s="20">
        <f t="shared" si="6"/>
        <v>0</v>
      </c>
      <c r="K10" s="20">
        <f t="shared" si="6"/>
        <v>0</v>
      </c>
      <c r="L10" s="20">
        <f t="shared" si="2"/>
        <v>0</v>
      </c>
      <c r="M10" s="20">
        <f t="shared" si="3"/>
        <v>0</v>
      </c>
      <c r="N10" s="20">
        <f t="shared" si="4"/>
        <v>0</v>
      </c>
      <c r="O10" s="20">
        <f t="shared" si="5"/>
        <v>0</v>
      </c>
      <c r="P10" s="20">
        <f t="shared" si="5"/>
        <v>0</v>
      </c>
      <c r="Q10" s="20">
        <f t="shared" si="5"/>
        <v>0</v>
      </c>
      <c r="R10" s="20">
        <f t="shared" si="5"/>
        <v>0</v>
      </c>
    </row>
    <row r="11" spans="1:19">
      <c r="A11" s="5"/>
      <c r="B11" t="s">
        <v>130</v>
      </c>
      <c r="C11" s="50" t="s">
        <v>1</v>
      </c>
      <c r="D11" s="50" t="s">
        <v>1</v>
      </c>
      <c r="E11" s="31" t="s">
        <v>117</v>
      </c>
      <c r="F11" s="21">
        <v>2.2000000000000002</v>
      </c>
      <c r="G11" s="20">
        <f t="shared" ref="G11:H24" si="7">F11</f>
        <v>2.2000000000000002</v>
      </c>
      <c r="H11" s="20">
        <f t="shared" si="7"/>
        <v>2.2000000000000002</v>
      </c>
      <c r="I11" s="20">
        <f t="shared" si="6"/>
        <v>2.2000000000000002</v>
      </c>
      <c r="J11" s="20">
        <v>1</v>
      </c>
      <c r="K11" s="20">
        <v>0</v>
      </c>
      <c r="L11" s="20">
        <f t="shared" si="2"/>
        <v>0</v>
      </c>
      <c r="M11" s="20">
        <f t="shared" si="3"/>
        <v>0</v>
      </c>
      <c r="N11" s="20">
        <f t="shared" si="4"/>
        <v>0</v>
      </c>
      <c r="O11" s="20">
        <f t="shared" si="5"/>
        <v>0</v>
      </c>
      <c r="P11" s="20">
        <f t="shared" si="5"/>
        <v>0</v>
      </c>
      <c r="Q11" s="20">
        <f t="shared" si="5"/>
        <v>0</v>
      </c>
      <c r="R11" s="20">
        <f t="shared" si="5"/>
        <v>0</v>
      </c>
    </row>
    <row r="12" spans="1:19">
      <c r="A12" s="5"/>
      <c r="B12" t="s">
        <v>38</v>
      </c>
      <c r="C12" s="50"/>
      <c r="D12" s="50"/>
      <c r="E12" s="31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9">
      <c r="A13" s="5"/>
      <c r="B13" t="s">
        <v>126</v>
      </c>
      <c r="C13" s="50" t="s">
        <v>1</v>
      </c>
      <c r="D13" s="50" t="s">
        <v>1</v>
      </c>
      <c r="E13" s="31" t="s">
        <v>117</v>
      </c>
      <c r="F13" s="21">
        <v>3.3</v>
      </c>
      <c r="G13" s="20">
        <f t="shared" ref="G13" si="8">F13</f>
        <v>3.3</v>
      </c>
      <c r="H13" s="20">
        <f>G13</f>
        <v>3.3</v>
      </c>
      <c r="I13" s="20">
        <v>0</v>
      </c>
      <c r="J13" s="20">
        <f t="shared" ref="J13:K13" si="9">I13</f>
        <v>0</v>
      </c>
      <c r="K13" s="20">
        <f t="shared" si="9"/>
        <v>0</v>
      </c>
      <c r="L13" s="20">
        <f t="shared" ref="L13:L17" si="10">K13</f>
        <v>0</v>
      </c>
      <c r="M13" s="20">
        <f t="shared" ref="M13:M17" si="11">L13</f>
        <v>0</v>
      </c>
      <c r="N13" s="20">
        <f t="shared" ref="N13:N15" si="12">M13</f>
        <v>0</v>
      </c>
      <c r="O13" s="20">
        <f t="shared" ref="O13:R17" si="13">N13</f>
        <v>0</v>
      </c>
      <c r="P13" s="20">
        <f t="shared" si="13"/>
        <v>0</v>
      </c>
      <c r="Q13" s="20">
        <f t="shared" si="13"/>
        <v>0</v>
      </c>
      <c r="R13" s="20">
        <f t="shared" si="13"/>
        <v>0</v>
      </c>
    </row>
    <row r="14" spans="1:19">
      <c r="A14" s="5"/>
      <c r="B14" t="s">
        <v>127</v>
      </c>
      <c r="C14" s="50" t="s">
        <v>1</v>
      </c>
      <c r="D14" s="50" t="s">
        <v>1</v>
      </c>
      <c r="E14" s="31" t="s">
        <v>117</v>
      </c>
      <c r="F14" s="21">
        <v>2.2000000000000002</v>
      </c>
      <c r="G14" s="20">
        <f t="shared" ref="G14:G17" si="14">F14</f>
        <v>2.2000000000000002</v>
      </c>
      <c r="H14" s="20">
        <f t="shared" ref="H14:H17" si="15">G14</f>
        <v>2.2000000000000002</v>
      </c>
      <c r="I14" s="20">
        <v>0</v>
      </c>
      <c r="J14" s="20">
        <f t="shared" ref="J14:K17" si="16">I14</f>
        <v>0</v>
      </c>
      <c r="K14" s="20">
        <f t="shared" si="16"/>
        <v>0</v>
      </c>
      <c r="L14" s="20">
        <f t="shared" si="10"/>
        <v>0</v>
      </c>
      <c r="M14" s="20">
        <f t="shared" si="11"/>
        <v>0</v>
      </c>
      <c r="N14" s="20">
        <f t="shared" si="12"/>
        <v>0</v>
      </c>
      <c r="O14" s="20">
        <f t="shared" si="13"/>
        <v>0</v>
      </c>
      <c r="P14" s="20">
        <f t="shared" si="13"/>
        <v>0</v>
      </c>
      <c r="Q14" s="20">
        <f t="shared" si="13"/>
        <v>0</v>
      </c>
      <c r="R14" s="20">
        <f t="shared" si="13"/>
        <v>0</v>
      </c>
    </row>
    <row r="15" spans="1:19">
      <c r="A15" s="5"/>
      <c r="B15" t="s">
        <v>128</v>
      </c>
      <c r="C15" s="50" t="s">
        <v>1</v>
      </c>
      <c r="D15" s="50" t="s">
        <v>1</v>
      </c>
      <c r="E15" s="31" t="s">
        <v>117</v>
      </c>
      <c r="F15" s="21">
        <v>2.2000000000000002</v>
      </c>
      <c r="G15" s="20">
        <f t="shared" si="14"/>
        <v>2.2000000000000002</v>
      </c>
      <c r="H15" s="20">
        <f t="shared" si="15"/>
        <v>2.2000000000000002</v>
      </c>
      <c r="I15" s="20">
        <v>0</v>
      </c>
      <c r="J15" s="20">
        <f t="shared" si="16"/>
        <v>0</v>
      </c>
      <c r="K15" s="20">
        <f t="shared" si="16"/>
        <v>0</v>
      </c>
      <c r="L15" s="20">
        <f t="shared" si="10"/>
        <v>0</v>
      </c>
      <c r="M15" s="20">
        <f t="shared" si="11"/>
        <v>0</v>
      </c>
      <c r="N15" s="20">
        <f t="shared" si="12"/>
        <v>0</v>
      </c>
      <c r="O15" s="20">
        <f t="shared" si="13"/>
        <v>0</v>
      </c>
      <c r="P15" s="20">
        <f t="shared" si="13"/>
        <v>0</v>
      </c>
      <c r="Q15" s="20">
        <f t="shared" si="13"/>
        <v>0</v>
      </c>
      <c r="R15" s="20">
        <f t="shared" si="13"/>
        <v>0</v>
      </c>
    </row>
    <row r="16" spans="1:19">
      <c r="A16" s="5"/>
      <c r="B16" t="s">
        <v>129</v>
      </c>
      <c r="C16" s="50" t="s">
        <v>1</v>
      </c>
      <c r="D16" s="50" t="s">
        <v>1</v>
      </c>
      <c r="E16" s="31" t="s">
        <v>117</v>
      </c>
      <c r="F16" s="21">
        <v>1.1000000000000001</v>
      </c>
      <c r="G16" s="20">
        <f t="shared" si="14"/>
        <v>1.1000000000000001</v>
      </c>
      <c r="H16" s="20">
        <f t="shared" si="15"/>
        <v>1.1000000000000001</v>
      </c>
      <c r="I16" s="20">
        <f t="shared" ref="I16:I17" si="17">H16</f>
        <v>1.1000000000000001</v>
      </c>
      <c r="J16" s="20">
        <f t="shared" si="16"/>
        <v>1.1000000000000001</v>
      </c>
      <c r="K16" s="20">
        <f t="shared" si="16"/>
        <v>1.1000000000000001</v>
      </c>
      <c r="L16" s="20">
        <f t="shared" si="10"/>
        <v>1.1000000000000001</v>
      </c>
      <c r="M16" s="20">
        <f t="shared" si="11"/>
        <v>1.1000000000000001</v>
      </c>
      <c r="N16" s="20">
        <v>0</v>
      </c>
      <c r="O16" s="20">
        <f t="shared" si="13"/>
        <v>0</v>
      </c>
      <c r="P16" s="20">
        <f t="shared" si="13"/>
        <v>0</v>
      </c>
      <c r="Q16" s="20">
        <f t="shared" si="13"/>
        <v>0</v>
      </c>
      <c r="R16" s="20">
        <f t="shared" si="13"/>
        <v>0</v>
      </c>
      <c r="S16" s="21"/>
    </row>
    <row r="17" spans="1:18">
      <c r="A17" s="5"/>
      <c r="B17" t="s">
        <v>130</v>
      </c>
      <c r="C17" s="50" t="s">
        <v>1</v>
      </c>
      <c r="D17" s="50" t="s">
        <v>1</v>
      </c>
      <c r="E17" s="31" t="s">
        <v>117</v>
      </c>
      <c r="F17" s="21">
        <v>2.2000000000000002</v>
      </c>
      <c r="G17" s="20">
        <f t="shared" si="14"/>
        <v>2.2000000000000002</v>
      </c>
      <c r="H17" s="20">
        <f t="shared" si="15"/>
        <v>2.2000000000000002</v>
      </c>
      <c r="I17" s="20">
        <f t="shared" si="17"/>
        <v>2.2000000000000002</v>
      </c>
      <c r="J17" s="20">
        <f t="shared" si="16"/>
        <v>2.2000000000000002</v>
      </c>
      <c r="K17" s="20">
        <f t="shared" si="16"/>
        <v>2.2000000000000002</v>
      </c>
      <c r="L17" s="20">
        <f t="shared" si="10"/>
        <v>2.2000000000000002</v>
      </c>
      <c r="M17" s="20">
        <f t="shared" si="11"/>
        <v>2.2000000000000002</v>
      </c>
      <c r="N17" s="20">
        <v>0</v>
      </c>
      <c r="O17" s="20">
        <f t="shared" si="13"/>
        <v>0</v>
      </c>
      <c r="P17" s="20">
        <f t="shared" si="13"/>
        <v>0</v>
      </c>
      <c r="Q17" s="20">
        <f t="shared" si="13"/>
        <v>0</v>
      </c>
      <c r="R17" s="20">
        <f t="shared" si="13"/>
        <v>0</v>
      </c>
    </row>
    <row r="18" spans="1:18">
      <c r="A18" s="5"/>
      <c r="B18" t="s">
        <v>41</v>
      </c>
      <c r="C18" s="50"/>
      <c r="D18" s="50"/>
      <c r="E18" s="31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>
      <c r="A19" s="5"/>
      <c r="B19" t="s">
        <v>127</v>
      </c>
      <c r="C19" s="50" t="s">
        <v>1</v>
      </c>
      <c r="D19" s="50" t="s">
        <v>1</v>
      </c>
      <c r="E19" s="31" t="s">
        <v>117</v>
      </c>
      <c r="F19" s="21">
        <v>3.3</v>
      </c>
      <c r="G19" s="20">
        <f t="shared" ref="G19" si="18">F19</f>
        <v>3.3</v>
      </c>
      <c r="H19" s="20">
        <f t="shared" ref="H19" si="19">G19</f>
        <v>3.3</v>
      </c>
      <c r="I19" s="20">
        <f t="shared" ref="I19" si="20">H19</f>
        <v>3.3</v>
      </c>
      <c r="J19" s="20">
        <f t="shared" ref="J19:K19" si="21">I19</f>
        <v>3.3</v>
      </c>
      <c r="K19" s="20">
        <f t="shared" si="21"/>
        <v>3.3</v>
      </c>
      <c r="L19" s="20">
        <f t="shared" ref="L19:L24" si="22">K19</f>
        <v>3.3</v>
      </c>
      <c r="M19" s="20">
        <f t="shared" ref="M19:M24" si="23">L19</f>
        <v>3.3</v>
      </c>
      <c r="N19" s="20">
        <f t="shared" ref="N19:N24" si="24">M19</f>
        <v>3.3</v>
      </c>
      <c r="O19" s="20">
        <v>0</v>
      </c>
      <c r="P19" s="20">
        <v>0</v>
      </c>
      <c r="Q19" s="20">
        <v>0</v>
      </c>
      <c r="R19" s="20">
        <v>0</v>
      </c>
    </row>
    <row r="20" spans="1:18">
      <c r="A20" s="5"/>
      <c r="B20" t="s">
        <v>129</v>
      </c>
      <c r="C20" s="50" t="s">
        <v>1</v>
      </c>
      <c r="D20" s="50" t="s">
        <v>1</v>
      </c>
      <c r="E20" s="31" t="s">
        <v>117</v>
      </c>
      <c r="F20" s="21">
        <v>1.1000000000000001</v>
      </c>
      <c r="G20" s="20">
        <f t="shared" si="7"/>
        <v>1.1000000000000001</v>
      </c>
      <c r="H20" s="20">
        <f t="shared" si="7"/>
        <v>1.1000000000000001</v>
      </c>
      <c r="I20" s="20">
        <f t="shared" si="6"/>
        <v>1.1000000000000001</v>
      </c>
      <c r="J20" s="20">
        <f t="shared" si="6"/>
        <v>1.1000000000000001</v>
      </c>
      <c r="K20" s="20">
        <f t="shared" si="6"/>
        <v>1.1000000000000001</v>
      </c>
      <c r="L20" s="20">
        <f t="shared" si="22"/>
        <v>1.1000000000000001</v>
      </c>
      <c r="M20" s="20">
        <f t="shared" si="23"/>
        <v>1.1000000000000001</v>
      </c>
      <c r="N20" s="20">
        <f t="shared" si="24"/>
        <v>1.1000000000000001</v>
      </c>
      <c r="O20" s="20">
        <v>0</v>
      </c>
      <c r="P20" s="20">
        <v>0</v>
      </c>
      <c r="Q20" s="20">
        <v>0</v>
      </c>
      <c r="R20" s="20">
        <v>0</v>
      </c>
    </row>
    <row r="21" spans="1:18">
      <c r="A21" s="5"/>
      <c r="B21" t="s">
        <v>130</v>
      </c>
      <c r="C21" s="50" t="s">
        <v>1</v>
      </c>
      <c r="D21" s="50" t="s">
        <v>1</v>
      </c>
      <c r="E21" s="31" t="s">
        <v>117</v>
      </c>
      <c r="F21" s="21">
        <v>2.2000000000000002</v>
      </c>
      <c r="G21" s="20">
        <f t="shared" si="7"/>
        <v>2.2000000000000002</v>
      </c>
      <c r="H21" s="20">
        <f t="shared" si="7"/>
        <v>2.2000000000000002</v>
      </c>
      <c r="I21" s="20">
        <f t="shared" si="6"/>
        <v>2.2000000000000002</v>
      </c>
      <c r="J21" s="20">
        <f t="shared" si="6"/>
        <v>2.2000000000000002</v>
      </c>
      <c r="K21" s="20">
        <f t="shared" si="6"/>
        <v>2.2000000000000002</v>
      </c>
      <c r="L21" s="20">
        <f t="shared" si="22"/>
        <v>2.2000000000000002</v>
      </c>
      <c r="M21" s="20">
        <f t="shared" si="23"/>
        <v>2.2000000000000002</v>
      </c>
      <c r="N21" s="20">
        <f t="shared" si="24"/>
        <v>2.2000000000000002</v>
      </c>
      <c r="O21" s="20">
        <v>0</v>
      </c>
      <c r="P21" s="20">
        <v>0</v>
      </c>
      <c r="Q21" s="20">
        <v>0</v>
      </c>
      <c r="R21" s="20">
        <v>0</v>
      </c>
    </row>
    <row r="22" spans="1:18">
      <c r="A22" s="5"/>
      <c r="B22" t="s">
        <v>131</v>
      </c>
      <c r="C22" s="50" t="s">
        <v>1</v>
      </c>
      <c r="D22" s="50" t="s">
        <v>1</v>
      </c>
      <c r="E22" s="31" t="s">
        <v>117</v>
      </c>
      <c r="F22" s="21">
        <v>1.1000000000000001</v>
      </c>
      <c r="G22" s="20">
        <f t="shared" si="7"/>
        <v>1.1000000000000001</v>
      </c>
      <c r="H22" s="20">
        <f t="shared" si="7"/>
        <v>1.1000000000000001</v>
      </c>
      <c r="I22" s="20">
        <f t="shared" si="6"/>
        <v>1.1000000000000001</v>
      </c>
      <c r="J22" s="20">
        <f t="shared" si="6"/>
        <v>1.1000000000000001</v>
      </c>
      <c r="K22" s="20">
        <f t="shared" si="6"/>
        <v>1.1000000000000001</v>
      </c>
      <c r="L22" s="20">
        <f t="shared" si="22"/>
        <v>1.1000000000000001</v>
      </c>
      <c r="M22" s="20">
        <f t="shared" si="23"/>
        <v>1.1000000000000001</v>
      </c>
      <c r="N22" s="20">
        <f t="shared" si="24"/>
        <v>1.1000000000000001</v>
      </c>
      <c r="O22" s="20">
        <v>0</v>
      </c>
      <c r="P22" s="20">
        <v>0</v>
      </c>
      <c r="Q22" s="20">
        <v>0</v>
      </c>
      <c r="R22" s="20">
        <v>0</v>
      </c>
    </row>
    <row r="23" spans="1:18">
      <c r="A23" s="5"/>
      <c r="B23" t="s">
        <v>132</v>
      </c>
      <c r="C23" s="50" t="s">
        <v>1</v>
      </c>
      <c r="D23" s="50" t="s">
        <v>1</v>
      </c>
      <c r="E23" s="31" t="s">
        <v>117</v>
      </c>
      <c r="F23" s="21">
        <v>8.8000000000000007</v>
      </c>
      <c r="G23" s="20">
        <f t="shared" si="7"/>
        <v>8.8000000000000007</v>
      </c>
      <c r="H23" s="20">
        <f t="shared" si="7"/>
        <v>8.8000000000000007</v>
      </c>
      <c r="I23" s="20">
        <f t="shared" si="6"/>
        <v>8.8000000000000007</v>
      </c>
      <c r="J23" s="20">
        <f t="shared" si="6"/>
        <v>8.8000000000000007</v>
      </c>
      <c r="K23" s="20">
        <f t="shared" si="6"/>
        <v>8.8000000000000007</v>
      </c>
      <c r="L23" s="20">
        <f t="shared" si="22"/>
        <v>8.8000000000000007</v>
      </c>
      <c r="M23" s="20">
        <f t="shared" si="23"/>
        <v>8.8000000000000007</v>
      </c>
      <c r="N23" s="20">
        <f t="shared" si="24"/>
        <v>8.8000000000000007</v>
      </c>
      <c r="O23" s="20">
        <v>0</v>
      </c>
      <c r="P23" s="20">
        <v>0</v>
      </c>
      <c r="Q23" s="20">
        <v>0</v>
      </c>
      <c r="R23" s="20">
        <v>0</v>
      </c>
    </row>
    <row r="24" spans="1:18">
      <c r="A24" s="5"/>
      <c r="B24" t="s">
        <v>133</v>
      </c>
      <c r="C24" s="50" t="s">
        <v>1</v>
      </c>
      <c r="D24" s="50" t="s">
        <v>1</v>
      </c>
      <c r="E24" s="31" t="s">
        <v>117</v>
      </c>
      <c r="F24" s="21">
        <v>4.4000000000000004</v>
      </c>
      <c r="G24" s="20">
        <f t="shared" si="7"/>
        <v>4.4000000000000004</v>
      </c>
      <c r="H24" s="20">
        <f t="shared" si="7"/>
        <v>4.4000000000000004</v>
      </c>
      <c r="I24" s="20">
        <f t="shared" si="6"/>
        <v>4.4000000000000004</v>
      </c>
      <c r="J24" s="20">
        <f t="shared" si="6"/>
        <v>4.4000000000000004</v>
      </c>
      <c r="K24" s="20">
        <f t="shared" si="6"/>
        <v>4.4000000000000004</v>
      </c>
      <c r="L24" s="20">
        <f t="shared" si="22"/>
        <v>4.4000000000000004</v>
      </c>
      <c r="M24" s="20">
        <f t="shared" si="23"/>
        <v>4.4000000000000004</v>
      </c>
      <c r="N24" s="20">
        <f t="shared" si="24"/>
        <v>4.4000000000000004</v>
      </c>
      <c r="O24" s="20">
        <f t="shared" ref="O24:Q24" si="25">N24</f>
        <v>4.4000000000000004</v>
      </c>
      <c r="P24" s="20">
        <f t="shared" si="25"/>
        <v>4.4000000000000004</v>
      </c>
      <c r="Q24" s="20">
        <f t="shared" si="25"/>
        <v>4.4000000000000004</v>
      </c>
      <c r="R24" s="20">
        <v>0</v>
      </c>
    </row>
    <row r="25" spans="1:18">
      <c r="A25" s="5"/>
      <c r="B25" t="s">
        <v>28</v>
      </c>
      <c r="C25" s="50"/>
      <c r="D25" s="50"/>
      <c r="E25" s="31"/>
      <c r="F25" s="21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s="5"/>
      <c r="B26" t="s">
        <v>127</v>
      </c>
      <c r="C26" s="50" t="s">
        <v>1</v>
      </c>
      <c r="D26" s="50" t="s">
        <v>1</v>
      </c>
      <c r="E26" s="31" t="s">
        <v>117</v>
      </c>
      <c r="F26" s="21">
        <v>4.4000000000000004</v>
      </c>
      <c r="G26" s="20">
        <f t="shared" ref="G26" si="26">F26</f>
        <v>4.4000000000000004</v>
      </c>
      <c r="H26" s="20">
        <f t="shared" ref="H26" si="27">G26</f>
        <v>4.4000000000000004</v>
      </c>
      <c r="I26" s="20">
        <v>0</v>
      </c>
      <c r="J26" s="20">
        <f t="shared" ref="J26:K26" si="28">I26</f>
        <v>0</v>
      </c>
      <c r="K26" s="20">
        <f t="shared" si="28"/>
        <v>0</v>
      </c>
      <c r="L26" s="20">
        <f t="shared" ref="L26:L29" si="29">K26</f>
        <v>0</v>
      </c>
      <c r="M26" s="20">
        <f t="shared" ref="M26:M29" si="30">L26</f>
        <v>0</v>
      </c>
      <c r="N26" s="20">
        <f t="shared" ref="N26:N31" si="31">M26</f>
        <v>0</v>
      </c>
      <c r="O26" s="20">
        <f t="shared" ref="O26:R31" si="32">N26</f>
        <v>0</v>
      </c>
      <c r="P26" s="20">
        <f t="shared" si="32"/>
        <v>0</v>
      </c>
      <c r="Q26" s="20">
        <f t="shared" si="32"/>
        <v>0</v>
      </c>
      <c r="R26" s="20">
        <f t="shared" si="32"/>
        <v>0</v>
      </c>
    </row>
    <row r="27" spans="1:18">
      <c r="A27" s="5"/>
      <c r="B27" t="s">
        <v>129</v>
      </c>
      <c r="C27" s="50" t="s">
        <v>1</v>
      </c>
      <c r="D27" s="50" t="s">
        <v>135</v>
      </c>
      <c r="E27" s="31" t="s">
        <v>117</v>
      </c>
      <c r="F27" s="21">
        <v>1.1000000000000001</v>
      </c>
      <c r="G27" s="20">
        <f t="shared" ref="G27:G31" si="33">F27</f>
        <v>1.1000000000000001</v>
      </c>
      <c r="H27" s="20">
        <f t="shared" ref="H27:H31" si="34">G27</f>
        <v>1.1000000000000001</v>
      </c>
      <c r="I27" s="20">
        <v>0</v>
      </c>
      <c r="J27" s="20">
        <f t="shared" ref="J27:K31" si="35">I27</f>
        <v>0</v>
      </c>
      <c r="K27" s="20">
        <f t="shared" si="35"/>
        <v>0</v>
      </c>
      <c r="L27" s="20">
        <f t="shared" si="29"/>
        <v>0</v>
      </c>
      <c r="M27" s="20">
        <f t="shared" si="30"/>
        <v>0</v>
      </c>
      <c r="N27" s="20">
        <f t="shared" si="31"/>
        <v>0</v>
      </c>
      <c r="O27" s="20">
        <f t="shared" si="32"/>
        <v>0</v>
      </c>
      <c r="P27" s="20">
        <f t="shared" si="32"/>
        <v>0</v>
      </c>
      <c r="Q27" s="20">
        <f t="shared" si="32"/>
        <v>0</v>
      </c>
      <c r="R27" s="20">
        <f t="shared" si="32"/>
        <v>0</v>
      </c>
    </row>
    <row r="28" spans="1:18">
      <c r="A28" s="5"/>
      <c r="B28" t="s">
        <v>130</v>
      </c>
      <c r="C28" s="50" t="s">
        <v>1</v>
      </c>
      <c r="D28" s="50" t="s">
        <v>135</v>
      </c>
      <c r="E28" s="31" t="s">
        <v>117</v>
      </c>
      <c r="F28" s="21">
        <v>3.3</v>
      </c>
      <c r="G28" s="20">
        <f t="shared" si="33"/>
        <v>3.3</v>
      </c>
      <c r="H28" s="20">
        <f t="shared" si="34"/>
        <v>3.3</v>
      </c>
      <c r="I28" s="20">
        <v>0</v>
      </c>
      <c r="J28" s="20">
        <f t="shared" si="35"/>
        <v>0</v>
      </c>
      <c r="K28" s="20">
        <f t="shared" si="35"/>
        <v>0</v>
      </c>
      <c r="L28" s="20">
        <f t="shared" si="29"/>
        <v>0</v>
      </c>
      <c r="M28" s="20">
        <f t="shared" si="30"/>
        <v>0</v>
      </c>
      <c r="N28" s="20">
        <f t="shared" si="31"/>
        <v>0</v>
      </c>
      <c r="O28" s="20">
        <f t="shared" si="32"/>
        <v>0</v>
      </c>
      <c r="P28" s="20">
        <f t="shared" si="32"/>
        <v>0</v>
      </c>
      <c r="Q28" s="20">
        <f t="shared" si="32"/>
        <v>0</v>
      </c>
      <c r="R28" s="20">
        <f t="shared" si="32"/>
        <v>0</v>
      </c>
    </row>
    <row r="29" spans="1:18">
      <c r="A29" s="5"/>
      <c r="B29" t="s">
        <v>131</v>
      </c>
      <c r="C29" s="50" t="s">
        <v>1</v>
      </c>
      <c r="D29" s="50" t="s">
        <v>135</v>
      </c>
      <c r="E29" s="31" t="s">
        <v>117</v>
      </c>
      <c r="F29" s="21">
        <v>1.1000000000000001</v>
      </c>
      <c r="G29" s="20">
        <f t="shared" si="33"/>
        <v>1.1000000000000001</v>
      </c>
      <c r="H29" s="20">
        <f t="shared" si="34"/>
        <v>1.1000000000000001</v>
      </c>
      <c r="I29" s="20">
        <f t="shared" ref="I29:I31" si="36">H29</f>
        <v>1.1000000000000001</v>
      </c>
      <c r="J29" s="20">
        <f t="shared" si="35"/>
        <v>1.1000000000000001</v>
      </c>
      <c r="K29" s="20">
        <f t="shared" si="35"/>
        <v>1.1000000000000001</v>
      </c>
      <c r="L29" s="20">
        <f t="shared" si="29"/>
        <v>1.1000000000000001</v>
      </c>
      <c r="M29" s="20">
        <f t="shared" si="30"/>
        <v>1.1000000000000001</v>
      </c>
      <c r="N29" s="20">
        <v>0</v>
      </c>
      <c r="O29" s="20">
        <f t="shared" si="32"/>
        <v>0</v>
      </c>
      <c r="P29" s="20">
        <f t="shared" si="32"/>
        <v>0</v>
      </c>
      <c r="Q29" s="20">
        <f t="shared" si="32"/>
        <v>0</v>
      </c>
      <c r="R29" s="20">
        <f t="shared" si="32"/>
        <v>0</v>
      </c>
    </row>
    <row r="30" spans="1:18">
      <c r="A30" s="5"/>
      <c r="B30" t="s">
        <v>132</v>
      </c>
      <c r="C30" s="50" t="s">
        <v>1</v>
      </c>
      <c r="D30" s="50" t="s">
        <v>135</v>
      </c>
      <c r="E30" s="31" t="s">
        <v>117</v>
      </c>
      <c r="F30" s="21">
        <v>17.600000000000001</v>
      </c>
      <c r="G30" s="20">
        <f t="shared" si="33"/>
        <v>17.600000000000001</v>
      </c>
      <c r="H30" s="20">
        <f t="shared" si="34"/>
        <v>17.600000000000001</v>
      </c>
      <c r="I30" s="20">
        <f t="shared" si="36"/>
        <v>17.600000000000001</v>
      </c>
      <c r="J30" s="20">
        <f t="shared" si="35"/>
        <v>17.600000000000001</v>
      </c>
      <c r="K30" s="20">
        <f t="shared" si="35"/>
        <v>17.600000000000001</v>
      </c>
      <c r="L30" s="20">
        <v>13</v>
      </c>
      <c r="M30" s="20">
        <v>10</v>
      </c>
      <c r="N30" s="20">
        <f t="shared" si="31"/>
        <v>10</v>
      </c>
      <c r="O30" s="20">
        <f t="shared" si="32"/>
        <v>10</v>
      </c>
      <c r="P30" s="20">
        <f t="shared" si="32"/>
        <v>10</v>
      </c>
      <c r="Q30" s="20">
        <f t="shared" si="32"/>
        <v>10</v>
      </c>
      <c r="R30" s="20">
        <v>0</v>
      </c>
    </row>
    <row r="31" spans="1:18">
      <c r="A31" s="5"/>
      <c r="B31" t="s">
        <v>133</v>
      </c>
      <c r="C31" s="50" t="s">
        <v>1</v>
      </c>
      <c r="D31" s="50" t="s">
        <v>135</v>
      </c>
      <c r="E31" s="31" t="s">
        <v>117</v>
      </c>
      <c r="F31" s="21">
        <v>17.600000000000001</v>
      </c>
      <c r="G31" s="20">
        <f t="shared" si="33"/>
        <v>17.600000000000001</v>
      </c>
      <c r="H31" s="20">
        <f t="shared" si="34"/>
        <v>17.600000000000001</v>
      </c>
      <c r="I31" s="20">
        <f t="shared" si="36"/>
        <v>17.600000000000001</v>
      </c>
      <c r="J31" s="20">
        <f t="shared" si="35"/>
        <v>17.600000000000001</v>
      </c>
      <c r="K31" s="20">
        <f t="shared" si="35"/>
        <v>17.600000000000001</v>
      </c>
      <c r="L31" s="20">
        <v>12</v>
      </c>
      <c r="M31" s="20">
        <v>10</v>
      </c>
      <c r="N31" s="20">
        <f t="shared" si="31"/>
        <v>10</v>
      </c>
      <c r="O31" s="20">
        <f t="shared" si="32"/>
        <v>10</v>
      </c>
      <c r="P31" s="20">
        <f t="shared" si="32"/>
        <v>10</v>
      </c>
      <c r="Q31" s="20">
        <f t="shared" si="32"/>
        <v>10</v>
      </c>
      <c r="R31" s="20">
        <v>0</v>
      </c>
    </row>
    <row r="32" spans="1:18">
      <c r="A32" s="5"/>
      <c r="B32" t="s">
        <v>26</v>
      </c>
      <c r="C32" s="50"/>
      <c r="D32" s="50"/>
      <c r="E32" s="31"/>
      <c r="F32" s="2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5"/>
      <c r="B33" t="s">
        <v>131</v>
      </c>
      <c r="C33" s="50" t="s">
        <v>1</v>
      </c>
      <c r="D33" s="50" t="s">
        <v>135</v>
      </c>
      <c r="E33" s="31" t="s">
        <v>117</v>
      </c>
      <c r="F33" s="21">
        <v>1.1000000000000001</v>
      </c>
      <c r="G33" s="20">
        <f t="shared" ref="G33:G35" si="37">F33</f>
        <v>1.1000000000000001</v>
      </c>
      <c r="H33" s="20">
        <f t="shared" ref="H33:H35" si="38">G33</f>
        <v>1.1000000000000001</v>
      </c>
      <c r="I33" s="20">
        <f t="shared" ref="I33:I35" si="39">H33</f>
        <v>1.1000000000000001</v>
      </c>
      <c r="J33" s="20">
        <f t="shared" ref="J33:K35" si="40">I33</f>
        <v>1.1000000000000001</v>
      </c>
      <c r="K33" s="20">
        <f t="shared" si="40"/>
        <v>1.1000000000000001</v>
      </c>
      <c r="L33" s="20">
        <f t="shared" ref="L33:L35" si="41">K33</f>
        <v>1.1000000000000001</v>
      </c>
      <c r="M33" s="20">
        <f t="shared" ref="M33:M35" si="42">L33</f>
        <v>1.1000000000000001</v>
      </c>
      <c r="N33" s="20">
        <f t="shared" ref="N33:N35" si="43">M33</f>
        <v>1.1000000000000001</v>
      </c>
      <c r="O33" s="20">
        <v>0</v>
      </c>
      <c r="P33" s="20">
        <v>0</v>
      </c>
      <c r="Q33" s="20">
        <v>0</v>
      </c>
      <c r="R33" s="20">
        <v>0</v>
      </c>
    </row>
    <row r="34" spans="1:18">
      <c r="A34" s="5"/>
      <c r="B34" t="s">
        <v>132</v>
      </c>
      <c r="C34" s="50" t="s">
        <v>1</v>
      </c>
      <c r="D34" s="50" t="s">
        <v>135</v>
      </c>
      <c r="E34" s="31" t="s">
        <v>117</v>
      </c>
      <c r="F34" s="21">
        <v>8.8000000000000007</v>
      </c>
      <c r="G34" s="20">
        <f t="shared" si="37"/>
        <v>8.8000000000000007</v>
      </c>
      <c r="H34" s="20">
        <f t="shared" si="38"/>
        <v>8.8000000000000007</v>
      </c>
      <c r="I34" s="20">
        <f t="shared" si="39"/>
        <v>8.8000000000000007</v>
      </c>
      <c r="J34" s="20">
        <v>0</v>
      </c>
      <c r="K34" s="20">
        <f t="shared" si="40"/>
        <v>0</v>
      </c>
      <c r="L34" s="20">
        <f t="shared" si="41"/>
        <v>0</v>
      </c>
      <c r="M34" s="20">
        <f t="shared" si="42"/>
        <v>0</v>
      </c>
      <c r="N34" s="20">
        <f t="shared" si="43"/>
        <v>0</v>
      </c>
      <c r="O34" s="20">
        <f t="shared" ref="O34:R35" si="44">N34</f>
        <v>0</v>
      </c>
      <c r="P34" s="20">
        <f t="shared" si="44"/>
        <v>0</v>
      </c>
      <c r="Q34" s="20">
        <f t="shared" si="44"/>
        <v>0</v>
      </c>
      <c r="R34" s="20">
        <f t="shared" si="44"/>
        <v>0</v>
      </c>
    </row>
    <row r="35" spans="1:18">
      <c r="A35" s="5"/>
      <c r="B35" t="s">
        <v>133</v>
      </c>
      <c r="C35" s="50" t="s">
        <v>1</v>
      </c>
      <c r="D35" s="50" t="s">
        <v>135</v>
      </c>
      <c r="E35" s="31" t="s">
        <v>117</v>
      </c>
      <c r="F35" s="21">
        <v>4.4000000000000004</v>
      </c>
      <c r="G35" s="20">
        <f t="shared" si="37"/>
        <v>4.4000000000000004</v>
      </c>
      <c r="H35" s="20">
        <f t="shared" si="38"/>
        <v>4.4000000000000004</v>
      </c>
      <c r="I35" s="20">
        <f t="shared" si="39"/>
        <v>4.4000000000000004</v>
      </c>
      <c r="J35" s="20">
        <f t="shared" si="40"/>
        <v>4.4000000000000004</v>
      </c>
      <c r="K35" s="20">
        <f t="shared" si="40"/>
        <v>4.4000000000000004</v>
      </c>
      <c r="L35" s="20">
        <f t="shared" si="41"/>
        <v>4.4000000000000004</v>
      </c>
      <c r="M35" s="20">
        <f t="shared" si="42"/>
        <v>4.4000000000000004</v>
      </c>
      <c r="N35" s="20">
        <f t="shared" si="43"/>
        <v>4.4000000000000004</v>
      </c>
      <c r="O35" s="20">
        <f t="shared" si="44"/>
        <v>4.4000000000000004</v>
      </c>
      <c r="P35" s="20">
        <f t="shared" si="44"/>
        <v>4.4000000000000004</v>
      </c>
      <c r="Q35" s="20">
        <f t="shared" si="44"/>
        <v>4.4000000000000004</v>
      </c>
      <c r="R35" s="20">
        <v>0</v>
      </c>
    </row>
    <row r="36" spans="1:18">
      <c r="A36" s="5"/>
      <c r="B36" t="s">
        <v>39</v>
      </c>
      <c r="C36" s="50"/>
      <c r="D36" s="50"/>
      <c r="E36" s="31"/>
      <c r="F36" s="2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>
      <c r="A37" s="5"/>
      <c r="B37" t="s">
        <v>127</v>
      </c>
      <c r="C37" s="50" t="s">
        <v>1</v>
      </c>
      <c r="D37" s="50" t="s">
        <v>1</v>
      </c>
      <c r="E37" s="31" t="s">
        <v>117</v>
      </c>
      <c r="F37" s="21">
        <v>5.5</v>
      </c>
      <c r="G37" s="20">
        <v>0</v>
      </c>
      <c r="H37" s="20">
        <f t="shared" ref="H37" si="45">G37</f>
        <v>0</v>
      </c>
      <c r="I37" s="20">
        <f t="shared" ref="I37" si="46">H37</f>
        <v>0</v>
      </c>
      <c r="J37" s="20">
        <f t="shared" ref="J37:K37" si="47">I37</f>
        <v>0</v>
      </c>
      <c r="K37" s="20">
        <f t="shared" si="47"/>
        <v>0</v>
      </c>
      <c r="L37" s="20">
        <f t="shared" ref="L37:L41" si="48">K37</f>
        <v>0</v>
      </c>
      <c r="M37" s="20">
        <f t="shared" ref="M37:M41" si="49">L37</f>
        <v>0</v>
      </c>
      <c r="N37" s="20">
        <f t="shared" ref="N37:N42" si="50">M37</f>
        <v>0</v>
      </c>
      <c r="O37" s="20">
        <f t="shared" ref="O37:R42" si="51">N37</f>
        <v>0</v>
      </c>
      <c r="P37" s="20">
        <f t="shared" si="51"/>
        <v>0</v>
      </c>
      <c r="Q37" s="20">
        <f t="shared" si="51"/>
        <v>0</v>
      </c>
      <c r="R37" s="20">
        <f t="shared" si="51"/>
        <v>0</v>
      </c>
    </row>
    <row r="38" spans="1:18">
      <c r="A38" s="5"/>
      <c r="B38" t="s">
        <v>129</v>
      </c>
      <c r="C38" s="50" t="s">
        <v>1</v>
      </c>
      <c r="D38" s="50" t="s">
        <v>135</v>
      </c>
      <c r="E38" s="31" t="s">
        <v>117</v>
      </c>
      <c r="F38" s="21">
        <v>2.2000000000000002</v>
      </c>
      <c r="G38" s="20">
        <v>2.2000000000000002</v>
      </c>
      <c r="H38" s="20">
        <v>0</v>
      </c>
      <c r="I38" s="20">
        <f t="shared" ref="I38:I42" si="52">H38</f>
        <v>0</v>
      </c>
      <c r="J38" s="20">
        <f t="shared" ref="J38:K42" si="53">I38</f>
        <v>0</v>
      </c>
      <c r="K38" s="20">
        <f t="shared" si="53"/>
        <v>0</v>
      </c>
      <c r="L38" s="20">
        <f t="shared" si="48"/>
        <v>0</v>
      </c>
      <c r="M38" s="20">
        <f t="shared" si="49"/>
        <v>0</v>
      </c>
      <c r="N38" s="20">
        <f t="shared" si="50"/>
        <v>0</v>
      </c>
      <c r="O38" s="20">
        <f t="shared" si="51"/>
        <v>0</v>
      </c>
      <c r="P38" s="20">
        <f t="shared" si="51"/>
        <v>0</v>
      </c>
      <c r="Q38" s="20">
        <f t="shared" si="51"/>
        <v>0</v>
      </c>
      <c r="R38" s="20">
        <f t="shared" si="51"/>
        <v>0</v>
      </c>
    </row>
    <row r="39" spans="1:18">
      <c r="A39" s="5"/>
      <c r="B39" t="s">
        <v>130</v>
      </c>
      <c r="C39" s="50" t="s">
        <v>1</v>
      </c>
      <c r="D39" s="50" t="s">
        <v>135</v>
      </c>
      <c r="E39" s="31" t="s">
        <v>117</v>
      </c>
      <c r="F39" s="21">
        <v>2.2000000000000002</v>
      </c>
      <c r="G39" s="20">
        <v>2.2000000000000002</v>
      </c>
      <c r="H39" s="20">
        <v>0</v>
      </c>
      <c r="I39" s="20">
        <f t="shared" si="52"/>
        <v>0</v>
      </c>
      <c r="J39" s="20">
        <f t="shared" si="53"/>
        <v>0</v>
      </c>
      <c r="K39" s="20">
        <f t="shared" si="53"/>
        <v>0</v>
      </c>
      <c r="L39" s="20">
        <f t="shared" si="48"/>
        <v>0</v>
      </c>
      <c r="M39" s="20">
        <f t="shared" si="49"/>
        <v>0</v>
      </c>
      <c r="N39" s="20">
        <f t="shared" si="50"/>
        <v>0</v>
      </c>
      <c r="O39" s="20">
        <f t="shared" si="51"/>
        <v>0</v>
      </c>
      <c r="P39" s="20">
        <f t="shared" si="51"/>
        <v>0</v>
      </c>
      <c r="Q39" s="20">
        <f t="shared" si="51"/>
        <v>0</v>
      </c>
      <c r="R39" s="20">
        <f t="shared" si="51"/>
        <v>0</v>
      </c>
    </row>
    <row r="40" spans="1:18">
      <c r="A40" s="5"/>
      <c r="B40" t="s">
        <v>131</v>
      </c>
      <c r="C40" s="50" t="s">
        <v>1</v>
      </c>
      <c r="D40" s="50" t="s">
        <v>1</v>
      </c>
      <c r="E40" s="31" t="s">
        <v>117</v>
      </c>
      <c r="F40" s="21">
        <v>1.1000000000000001</v>
      </c>
      <c r="G40" s="20">
        <f t="shared" ref="G40:G42" si="54">F40</f>
        <v>1.1000000000000001</v>
      </c>
      <c r="H40" s="20">
        <f t="shared" ref="H40:H42" si="55">G40</f>
        <v>1.1000000000000001</v>
      </c>
      <c r="I40" s="20">
        <f t="shared" si="52"/>
        <v>1.1000000000000001</v>
      </c>
      <c r="J40" s="20">
        <v>1.1000000000000001</v>
      </c>
      <c r="K40" s="20">
        <f t="shared" si="53"/>
        <v>1.1000000000000001</v>
      </c>
      <c r="L40" s="20">
        <f t="shared" si="48"/>
        <v>1.1000000000000001</v>
      </c>
      <c r="M40" s="20">
        <f t="shared" si="49"/>
        <v>1.1000000000000001</v>
      </c>
      <c r="N40" s="20">
        <v>0</v>
      </c>
      <c r="O40" s="20">
        <f t="shared" si="51"/>
        <v>0</v>
      </c>
      <c r="P40" s="20">
        <f t="shared" si="51"/>
        <v>0</v>
      </c>
      <c r="Q40" s="20">
        <f t="shared" si="51"/>
        <v>0</v>
      </c>
      <c r="R40" s="20">
        <f t="shared" si="51"/>
        <v>0</v>
      </c>
    </row>
    <row r="41" spans="1:18">
      <c r="A41" s="5"/>
      <c r="B41" t="s">
        <v>132</v>
      </c>
      <c r="C41" s="50" t="s">
        <v>1</v>
      </c>
      <c r="D41" s="50" t="s">
        <v>135</v>
      </c>
      <c r="E41" s="31" t="s">
        <v>117</v>
      </c>
      <c r="F41" s="21">
        <v>14.3</v>
      </c>
      <c r="G41" s="20">
        <f t="shared" si="54"/>
        <v>14.3</v>
      </c>
      <c r="H41" s="20">
        <v>10</v>
      </c>
      <c r="I41" s="20">
        <f t="shared" si="52"/>
        <v>10</v>
      </c>
      <c r="J41" s="20">
        <v>0</v>
      </c>
      <c r="K41" s="20">
        <f t="shared" si="53"/>
        <v>0</v>
      </c>
      <c r="L41" s="20">
        <f t="shared" si="48"/>
        <v>0</v>
      </c>
      <c r="M41" s="20">
        <f t="shared" si="49"/>
        <v>0</v>
      </c>
      <c r="N41" s="20">
        <f t="shared" si="50"/>
        <v>0</v>
      </c>
      <c r="O41" s="20">
        <f t="shared" si="51"/>
        <v>0</v>
      </c>
      <c r="P41" s="20">
        <f t="shared" si="51"/>
        <v>0</v>
      </c>
      <c r="Q41" s="20">
        <f t="shared" si="51"/>
        <v>0</v>
      </c>
      <c r="R41" s="20">
        <f t="shared" si="51"/>
        <v>0</v>
      </c>
    </row>
    <row r="42" spans="1:18">
      <c r="A42" s="5"/>
      <c r="B42" t="s">
        <v>133</v>
      </c>
      <c r="C42" s="50" t="s">
        <v>1</v>
      </c>
      <c r="D42" s="50" t="s">
        <v>135</v>
      </c>
      <c r="E42" s="31" t="s">
        <v>134</v>
      </c>
      <c r="F42" s="21">
        <v>17.600000000000001</v>
      </c>
      <c r="G42" s="20">
        <f t="shared" si="54"/>
        <v>17.600000000000001</v>
      </c>
      <c r="H42" s="20">
        <f t="shared" si="55"/>
        <v>17.600000000000001</v>
      </c>
      <c r="I42" s="20">
        <f t="shared" si="52"/>
        <v>17.600000000000001</v>
      </c>
      <c r="J42" s="20">
        <f t="shared" si="53"/>
        <v>17.600000000000001</v>
      </c>
      <c r="K42" s="20">
        <v>13</v>
      </c>
      <c r="L42" s="20">
        <v>11</v>
      </c>
      <c r="M42" s="20">
        <v>9</v>
      </c>
      <c r="N42" s="20">
        <f t="shared" si="50"/>
        <v>9</v>
      </c>
      <c r="O42" s="20">
        <f t="shared" si="51"/>
        <v>9</v>
      </c>
      <c r="P42" s="20">
        <f t="shared" si="51"/>
        <v>9</v>
      </c>
      <c r="Q42" s="20">
        <f t="shared" si="51"/>
        <v>9</v>
      </c>
      <c r="R42" s="20">
        <v>0</v>
      </c>
    </row>
    <row r="43" spans="1:18">
      <c r="A43" s="5"/>
      <c r="B43" s="17"/>
      <c r="C43" s="31"/>
      <c r="D43" s="31"/>
      <c r="E43" s="3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60"/>
    </row>
    <row r="44" spans="1:18">
      <c r="A44" s="5"/>
      <c r="B44" s="1" t="s">
        <v>80</v>
      </c>
      <c r="C44" s="22"/>
      <c r="D44" s="22"/>
      <c r="E44" s="22"/>
      <c r="F44" s="23">
        <f t="shared" ref="F44:K44" si="56">SUM(F6:F43)</f>
        <v>145.19999999999999</v>
      </c>
      <c r="G44" s="23">
        <f t="shared" si="56"/>
        <v>136.39999999999998</v>
      </c>
      <c r="H44" s="23">
        <f t="shared" si="56"/>
        <v>122.19999999999999</v>
      </c>
      <c r="I44" s="23">
        <f t="shared" si="56"/>
        <v>105.70000000000002</v>
      </c>
      <c r="J44" s="23">
        <f t="shared" si="56"/>
        <v>85.700000000000017</v>
      </c>
      <c r="K44" s="23">
        <f t="shared" si="56"/>
        <v>80.099999999999994</v>
      </c>
      <c r="L44" s="23">
        <f t="shared" ref="L44:O44" si="57">SUM(L6:L43)</f>
        <v>67.900000000000006</v>
      </c>
      <c r="M44" s="23">
        <f t="shared" si="57"/>
        <v>60.9</v>
      </c>
      <c r="N44" s="23">
        <f t="shared" si="57"/>
        <v>55.4</v>
      </c>
      <c r="O44" s="23">
        <f t="shared" si="57"/>
        <v>37.799999999999997</v>
      </c>
      <c r="P44" s="23">
        <f t="shared" ref="P44" si="58">SUM(P6:P43)</f>
        <v>37.799999999999997</v>
      </c>
      <c r="Q44" s="23">
        <f t="shared" ref="Q44:R44" si="59">SUM(Q6:Q43)</f>
        <v>37.799999999999997</v>
      </c>
      <c r="R44" s="23">
        <f t="shared" si="59"/>
        <v>0</v>
      </c>
    </row>
    <row r="45" spans="1:18">
      <c r="A45" s="5"/>
      <c r="B45" s="48" t="s">
        <v>99</v>
      </c>
      <c r="C45" s="48"/>
      <c r="D45" s="48"/>
      <c r="E45" s="48"/>
      <c r="F45" s="49">
        <f>F44</f>
        <v>145.19999999999999</v>
      </c>
      <c r="G45" s="49">
        <f>F45-15</f>
        <v>130.19999999999999</v>
      </c>
      <c r="H45" s="49">
        <f>G45-15</f>
        <v>115.19999999999999</v>
      </c>
      <c r="I45" s="49">
        <f t="shared" ref="I45:R45" si="60">H45-15</f>
        <v>100.19999999999999</v>
      </c>
      <c r="J45" s="49">
        <f t="shared" si="60"/>
        <v>85.199999999999989</v>
      </c>
      <c r="K45" s="49">
        <f t="shared" si="60"/>
        <v>70.199999999999989</v>
      </c>
      <c r="L45" s="49">
        <f t="shared" si="60"/>
        <v>55.199999999999989</v>
      </c>
      <c r="M45" s="49">
        <f t="shared" si="60"/>
        <v>40.199999999999989</v>
      </c>
      <c r="N45" s="49">
        <f t="shared" si="60"/>
        <v>25.199999999999989</v>
      </c>
      <c r="O45" s="49">
        <f t="shared" si="60"/>
        <v>10.199999999999989</v>
      </c>
      <c r="P45" s="49">
        <f t="shared" si="60"/>
        <v>-4.8000000000000114</v>
      </c>
      <c r="Q45" s="49">
        <f t="shared" si="60"/>
        <v>-19.800000000000011</v>
      </c>
      <c r="R45" s="49">
        <f t="shared" si="60"/>
        <v>-34.800000000000011</v>
      </c>
    </row>
    <row r="46" spans="1:18"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>
      <c r="K48" s="21"/>
    </row>
    <row r="50" spans="1:11">
      <c r="K50" s="21"/>
    </row>
    <row r="52" spans="1:11">
      <c r="A52"/>
      <c r="E52" s="21"/>
    </row>
  </sheetData>
  <conditionalFormatting sqref="G20:G24 G6:Q6 G18:Q18 G8:Q11 H20:Q25 H32:Q32 H36:Q36 F43:Q44">
    <cfRule type="cellIs" dxfId="93" priority="61" operator="equal">
      <formula>0</formula>
    </cfRule>
  </conditionalFormatting>
  <conditionalFormatting sqref="E6 E18 E8:E11 E20:E43">
    <cfRule type="cellIs" dxfId="92" priority="60" operator="equal">
      <formula>"Completed"</formula>
    </cfRule>
  </conditionalFormatting>
  <conditionalFormatting sqref="E6 E18 E8:E11 E20:E43">
    <cfRule type="cellIs" dxfId="91" priority="59" operator="equal">
      <formula>"In progress"</formula>
    </cfRule>
  </conditionalFormatting>
  <conditionalFormatting sqref="G12:Y12 G14:Y17">
    <cfRule type="cellIs" dxfId="90" priority="58" operator="equal">
      <formula>0</formula>
    </cfRule>
  </conditionalFormatting>
  <conditionalFormatting sqref="E12 E14:E17">
    <cfRule type="cellIs" dxfId="89" priority="57" operator="equal">
      <formula>"Completed"</formula>
    </cfRule>
  </conditionalFormatting>
  <conditionalFormatting sqref="E12 E14:E17">
    <cfRule type="cellIs" dxfId="88" priority="56" operator="equal">
      <formula>"In progress"</formula>
    </cfRule>
  </conditionalFormatting>
  <conditionalFormatting sqref="G7:Y7">
    <cfRule type="cellIs" dxfId="87" priority="55" operator="equal">
      <formula>0</formula>
    </cfRule>
  </conditionalFormatting>
  <conditionalFormatting sqref="E7">
    <cfRule type="cellIs" dxfId="86" priority="54" operator="equal">
      <formula>"Completed"</formula>
    </cfRule>
  </conditionalFormatting>
  <conditionalFormatting sqref="E7">
    <cfRule type="cellIs" dxfId="85" priority="53" operator="equal">
      <formula>"In progress"</formula>
    </cfRule>
  </conditionalFormatting>
  <conditionalFormatting sqref="G13:Y13">
    <cfRule type="cellIs" dxfId="84" priority="52" operator="equal">
      <formula>0</formula>
    </cfRule>
  </conditionalFormatting>
  <conditionalFormatting sqref="E13">
    <cfRule type="cellIs" dxfId="83" priority="51" operator="equal">
      <formula>"Completed"</formula>
    </cfRule>
  </conditionalFormatting>
  <conditionalFormatting sqref="E13">
    <cfRule type="cellIs" dxfId="82" priority="50" operator="equal">
      <formula>"In progress"</formula>
    </cfRule>
  </conditionalFormatting>
  <conditionalFormatting sqref="G19:Y19">
    <cfRule type="cellIs" dxfId="81" priority="49" operator="equal">
      <formula>0</formula>
    </cfRule>
  </conditionalFormatting>
  <conditionalFormatting sqref="E19">
    <cfRule type="cellIs" dxfId="80" priority="48" operator="equal">
      <formula>"Completed"</formula>
    </cfRule>
  </conditionalFormatting>
  <conditionalFormatting sqref="E19">
    <cfRule type="cellIs" dxfId="79" priority="47" operator="equal">
      <formula>"In progress"</formula>
    </cfRule>
  </conditionalFormatting>
  <conditionalFormatting sqref="G26:Y31">
    <cfRule type="cellIs" dxfId="78" priority="46" operator="equal">
      <formula>0</formula>
    </cfRule>
  </conditionalFormatting>
  <conditionalFormatting sqref="G33:Y33">
    <cfRule type="cellIs" dxfId="77" priority="45" operator="equal">
      <formula>0</formula>
    </cfRule>
  </conditionalFormatting>
  <conditionalFormatting sqref="G34:Y34">
    <cfRule type="cellIs" dxfId="76" priority="44" operator="equal">
      <formula>0</formula>
    </cfRule>
  </conditionalFormatting>
  <conditionalFormatting sqref="G35:Y35">
    <cfRule type="cellIs" dxfId="75" priority="43" operator="equal">
      <formula>0</formula>
    </cfRule>
  </conditionalFormatting>
  <conditionalFormatting sqref="G37:Y42">
    <cfRule type="cellIs" dxfId="74" priority="42" operator="equal">
      <formula>0</formula>
    </cfRule>
  </conditionalFormatting>
  <conditionalFormatting sqref="E8">
    <cfRule type="cellIs" dxfId="73" priority="41" operator="equal">
      <formula>"Completed"</formula>
    </cfRule>
  </conditionalFormatting>
  <conditionalFormatting sqref="E8">
    <cfRule type="cellIs" dxfId="72" priority="40" operator="equal">
      <formula>"In progress"</formula>
    </cfRule>
  </conditionalFormatting>
  <conditionalFormatting sqref="E9">
    <cfRule type="cellIs" dxfId="71" priority="39" operator="equal">
      <formula>"Completed"</formula>
    </cfRule>
  </conditionalFormatting>
  <conditionalFormatting sqref="E9">
    <cfRule type="cellIs" dxfId="70" priority="38" operator="equal">
      <formula>"In progress"</formula>
    </cfRule>
  </conditionalFormatting>
  <conditionalFormatting sqref="E10">
    <cfRule type="cellIs" dxfId="69" priority="37" operator="equal">
      <formula>"Completed"</formula>
    </cfRule>
  </conditionalFormatting>
  <conditionalFormatting sqref="E10">
    <cfRule type="cellIs" dxfId="68" priority="36" operator="equal">
      <formula>"In progress"</formula>
    </cfRule>
  </conditionalFormatting>
  <conditionalFormatting sqref="E14">
    <cfRule type="cellIs" dxfId="67" priority="35" operator="equal">
      <formula>"Completed"</formula>
    </cfRule>
  </conditionalFormatting>
  <conditionalFormatting sqref="E14">
    <cfRule type="cellIs" dxfId="66" priority="34" operator="equal">
      <formula>"In progress"</formula>
    </cfRule>
  </conditionalFormatting>
  <conditionalFormatting sqref="E15">
    <cfRule type="cellIs" dxfId="65" priority="33" operator="equal">
      <formula>"Completed"</formula>
    </cfRule>
  </conditionalFormatting>
  <conditionalFormatting sqref="E15">
    <cfRule type="cellIs" dxfId="64" priority="32" operator="equal">
      <formula>"In progress"</formula>
    </cfRule>
  </conditionalFormatting>
  <conditionalFormatting sqref="E11">
    <cfRule type="cellIs" dxfId="63" priority="31" operator="equal">
      <formula>"Completed"</formula>
    </cfRule>
  </conditionalFormatting>
  <conditionalFormatting sqref="E11">
    <cfRule type="cellIs" dxfId="62" priority="30" operator="equal">
      <formula>"In progress"</formula>
    </cfRule>
  </conditionalFormatting>
  <conditionalFormatting sqref="E16">
    <cfRule type="cellIs" dxfId="61" priority="29" operator="equal">
      <formula>"Completed"</formula>
    </cfRule>
  </conditionalFormatting>
  <conditionalFormatting sqref="E16">
    <cfRule type="cellIs" dxfId="60" priority="28" operator="equal">
      <formula>"In progress"</formula>
    </cfRule>
  </conditionalFormatting>
  <conditionalFormatting sqref="E17">
    <cfRule type="cellIs" dxfId="59" priority="27" operator="equal">
      <formula>"Completed"</formula>
    </cfRule>
  </conditionalFormatting>
  <conditionalFormatting sqref="E17">
    <cfRule type="cellIs" dxfId="58" priority="26" operator="equal">
      <formula>"In progress"</formula>
    </cfRule>
  </conditionalFormatting>
  <conditionalFormatting sqref="E19">
    <cfRule type="cellIs" dxfId="57" priority="25" operator="equal">
      <formula>"Completed"</formula>
    </cfRule>
  </conditionalFormatting>
  <conditionalFormatting sqref="E19">
    <cfRule type="cellIs" dxfId="56" priority="24" operator="equal">
      <formula>"In progress"</formula>
    </cfRule>
  </conditionalFormatting>
  <conditionalFormatting sqref="E19">
    <cfRule type="cellIs" dxfId="55" priority="23" operator="equal">
      <formula>"Completed"</formula>
    </cfRule>
  </conditionalFormatting>
  <conditionalFormatting sqref="E19">
    <cfRule type="cellIs" dxfId="54" priority="22" operator="equal">
      <formula>"In progress"</formula>
    </cfRule>
  </conditionalFormatting>
  <conditionalFormatting sqref="E20">
    <cfRule type="cellIs" dxfId="53" priority="21" operator="equal">
      <formula>"Completed"</formula>
    </cfRule>
  </conditionalFormatting>
  <conditionalFormatting sqref="E20">
    <cfRule type="cellIs" dxfId="52" priority="20" operator="equal">
      <formula>"In progress"</formula>
    </cfRule>
  </conditionalFormatting>
  <conditionalFormatting sqref="E20">
    <cfRule type="cellIs" dxfId="51" priority="19" operator="equal">
      <formula>"Completed"</formula>
    </cfRule>
  </conditionalFormatting>
  <conditionalFormatting sqref="E20">
    <cfRule type="cellIs" dxfId="50" priority="18" operator="equal">
      <formula>"In progress"</formula>
    </cfRule>
  </conditionalFormatting>
  <conditionalFormatting sqref="E21">
    <cfRule type="cellIs" dxfId="49" priority="17" operator="equal">
      <formula>"Completed"</formula>
    </cfRule>
  </conditionalFormatting>
  <conditionalFormatting sqref="E21">
    <cfRule type="cellIs" dxfId="48" priority="16" operator="equal">
      <formula>"In progress"</formula>
    </cfRule>
  </conditionalFormatting>
  <conditionalFormatting sqref="E21">
    <cfRule type="cellIs" dxfId="47" priority="15" operator="equal">
      <formula>"Completed"</formula>
    </cfRule>
  </conditionalFormatting>
  <conditionalFormatting sqref="E21">
    <cfRule type="cellIs" dxfId="46" priority="14" operator="equal">
      <formula>"In progress"</formula>
    </cfRule>
  </conditionalFormatting>
  <conditionalFormatting sqref="E22">
    <cfRule type="cellIs" dxfId="45" priority="13" operator="equal">
      <formula>"Completed"</formula>
    </cfRule>
  </conditionalFormatting>
  <conditionalFormatting sqref="E22">
    <cfRule type="cellIs" dxfId="44" priority="12" operator="equal">
      <formula>"In progress"</formula>
    </cfRule>
  </conditionalFormatting>
  <conditionalFormatting sqref="E22">
    <cfRule type="cellIs" dxfId="43" priority="11" operator="equal">
      <formula>"Completed"</formula>
    </cfRule>
  </conditionalFormatting>
  <conditionalFormatting sqref="E22">
    <cfRule type="cellIs" dxfId="42" priority="10" operator="equal">
      <formula>"In progress"</formula>
    </cfRule>
  </conditionalFormatting>
  <conditionalFormatting sqref="E23">
    <cfRule type="cellIs" dxfId="41" priority="9" operator="equal">
      <formula>"Completed"</formula>
    </cfRule>
  </conditionalFormatting>
  <conditionalFormatting sqref="E23">
    <cfRule type="cellIs" dxfId="40" priority="8" operator="equal">
      <formula>"In progress"</formula>
    </cfRule>
  </conditionalFormatting>
  <conditionalFormatting sqref="E23">
    <cfRule type="cellIs" dxfId="39" priority="7" operator="equal">
      <formula>"Completed"</formula>
    </cfRule>
  </conditionalFormatting>
  <conditionalFormatting sqref="E23">
    <cfRule type="cellIs" dxfId="38" priority="6" operator="equal">
      <formula>"In progress"</formula>
    </cfRule>
  </conditionalFormatting>
  <conditionalFormatting sqref="R6 R18 R8:R11 R20:R25 R32 R36 R43:R44">
    <cfRule type="cellIs" dxfId="37" priority="5" operator="equal">
      <formula>0</formula>
    </cfRule>
  </conditionalFormatting>
  <conditionalFormatting sqref="E24">
    <cfRule type="cellIs" dxfId="36" priority="4" operator="equal">
      <formula>"Completed"</formula>
    </cfRule>
  </conditionalFormatting>
  <conditionalFormatting sqref="E24">
    <cfRule type="cellIs" dxfId="35" priority="3" operator="equal">
      <formula>"In progress"</formula>
    </cfRule>
  </conditionalFormatting>
  <conditionalFormatting sqref="E24">
    <cfRule type="cellIs" dxfId="34" priority="2" operator="equal">
      <formula>"Completed"</formula>
    </cfRule>
  </conditionalFormatting>
  <conditionalFormatting sqref="E24">
    <cfRule type="cellIs" dxfId="33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R43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8" width="6.42578125" customWidth="1"/>
  </cols>
  <sheetData>
    <row r="1" spans="1:18">
      <c r="B1" s="24" t="s">
        <v>64</v>
      </c>
    </row>
    <row r="2" spans="1:18" s="4" customFormat="1" ht="8.25" customHeight="1">
      <c r="A2" s="6"/>
      <c r="B2" s="3"/>
      <c r="C2" s="3"/>
      <c r="D2" s="3"/>
      <c r="E2" s="3"/>
    </row>
    <row r="3" spans="1:18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>
      <c r="B4" s="14"/>
      <c r="C4" s="14"/>
      <c r="D4" s="14"/>
      <c r="E4" s="14"/>
      <c r="F4" s="16" t="s">
        <v>74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53">
        <v>6</v>
      </c>
      <c r="L5" s="15">
        <v>7</v>
      </c>
      <c r="M5" s="15">
        <v>8</v>
      </c>
      <c r="N5" s="15">
        <v>9</v>
      </c>
      <c r="O5" s="15">
        <v>10</v>
      </c>
      <c r="P5" s="15">
        <v>11</v>
      </c>
      <c r="Q5" s="15">
        <v>12</v>
      </c>
      <c r="R5" s="15"/>
    </row>
    <row r="6" spans="1:18">
      <c r="A6" s="5"/>
      <c r="B6" t="s">
        <v>14</v>
      </c>
      <c r="C6" s="50" t="s">
        <v>1</v>
      </c>
      <c r="D6" s="50" t="s">
        <v>1</v>
      </c>
      <c r="E6" s="31" t="s">
        <v>117</v>
      </c>
      <c r="F6" s="21">
        <v>2.2000000000000002</v>
      </c>
      <c r="G6" s="20">
        <v>0</v>
      </c>
      <c r="H6" s="20">
        <f>G6</f>
        <v>0</v>
      </c>
      <c r="I6" s="20">
        <f t="shared" ref="I6:O6" si="0">H6</f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>O6</f>
        <v>0</v>
      </c>
      <c r="Q6" s="20">
        <f t="shared" ref="Q6:R6" si="1">P6</f>
        <v>0</v>
      </c>
      <c r="R6" s="20">
        <f t="shared" si="1"/>
        <v>0</v>
      </c>
    </row>
    <row r="7" spans="1:18">
      <c r="A7" s="5"/>
      <c r="B7" t="s">
        <v>115</v>
      </c>
      <c r="C7" s="50" t="s">
        <v>1</v>
      </c>
      <c r="D7" s="50" t="s">
        <v>1</v>
      </c>
      <c r="E7" s="31" t="s">
        <v>117</v>
      </c>
      <c r="F7" s="21">
        <v>4.4000000000000004</v>
      </c>
      <c r="G7" s="20">
        <v>0</v>
      </c>
      <c r="H7" s="20">
        <f t="shared" ref="G7:H33" si="2">G7</f>
        <v>0</v>
      </c>
      <c r="I7" s="20">
        <f t="shared" ref="I7:P7" si="3">H7</f>
        <v>0</v>
      </c>
      <c r="J7" s="20">
        <f t="shared" si="3"/>
        <v>0</v>
      </c>
      <c r="K7" s="20">
        <f t="shared" si="3"/>
        <v>0</v>
      </c>
      <c r="L7" s="20">
        <f t="shared" si="3"/>
        <v>0</v>
      </c>
      <c r="M7" s="20">
        <f t="shared" si="3"/>
        <v>0</v>
      </c>
      <c r="N7" s="20">
        <f t="shared" si="3"/>
        <v>0</v>
      </c>
      <c r="O7" s="20">
        <f t="shared" si="3"/>
        <v>0</v>
      </c>
      <c r="P7" s="20">
        <f t="shared" si="3"/>
        <v>0</v>
      </c>
      <c r="Q7" s="20">
        <f t="shared" ref="Q7:R7" si="4">P7</f>
        <v>0</v>
      </c>
      <c r="R7" s="20">
        <f t="shared" si="4"/>
        <v>0</v>
      </c>
    </row>
    <row r="8" spans="1:18">
      <c r="A8" s="5"/>
      <c r="B8" t="s">
        <v>61</v>
      </c>
      <c r="C8" s="50" t="s">
        <v>1</v>
      </c>
      <c r="D8" s="50" t="s">
        <v>1</v>
      </c>
      <c r="E8" s="31" t="s">
        <v>117</v>
      </c>
      <c r="F8" s="21">
        <v>2.2000000000000002</v>
      </c>
      <c r="G8" s="20">
        <v>0</v>
      </c>
      <c r="H8" s="20">
        <f t="shared" si="2"/>
        <v>0</v>
      </c>
      <c r="I8" s="20">
        <f t="shared" ref="I8:P8" si="5">H8</f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0">
        <f t="shared" si="5"/>
        <v>0</v>
      </c>
      <c r="N8" s="20">
        <f t="shared" si="5"/>
        <v>0</v>
      </c>
      <c r="O8" s="20">
        <f t="shared" si="5"/>
        <v>0</v>
      </c>
      <c r="P8" s="20">
        <f t="shared" si="5"/>
        <v>0</v>
      </c>
      <c r="Q8" s="20">
        <f t="shared" ref="Q8:R8" si="6">P8</f>
        <v>0</v>
      </c>
      <c r="R8" s="20">
        <f t="shared" si="6"/>
        <v>0</v>
      </c>
    </row>
    <row r="9" spans="1:18">
      <c r="A9" s="5"/>
      <c r="B9" t="s">
        <v>59</v>
      </c>
      <c r="C9" s="50" t="s">
        <v>1</v>
      </c>
      <c r="D9" s="50" t="s">
        <v>116</v>
      </c>
      <c r="E9" s="31" t="s">
        <v>117</v>
      </c>
      <c r="F9" s="21">
        <v>1.1000000000000001</v>
      </c>
      <c r="G9" s="20">
        <v>0</v>
      </c>
      <c r="H9" s="20">
        <f t="shared" si="2"/>
        <v>0</v>
      </c>
      <c r="I9" s="20">
        <f t="shared" ref="I9:P9" si="7">H9</f>
        <v>0</v>
      </c>
      <c r="J9" s="20">
        <f t="shared" si="7"/>
        <v>0</v>
      </c>
      <c r="K9" s="20">
        <f t="shared" si="7"/>
        <v>0</v>
      </c>
      <c r="L9" s="20">
        <f t="shared" si="7"/>
        <v>0</v>
      </c>
      <c r="M9" s="20">
        <f t="shared" si="7"/>
        <v>0</v>
      </c>
      <c r="N9" s="20">
        <f t="shared" si="7"/>
        <v>0</v>
      </c>
      <c r="O9" s="20">
        <f t="shared" si="7"/>
        <v>0</v>
      </c>
      <c r="P9" s="20">
        <f t="shared" si="7"/>
        <v>0</v>
      </c>
      <c r="Q9" s="20">
        <f t="shared" ref="Q9:R9" si="8">P9</f>
        <v>0</v>
      </c>
      <c r="R9" s="20">
        <f t="shared" si="8"/>
        <v>0</v>
      </c>
    </row>
    <row r="10" spans="1:18">
      <c r="A10" s="5"/>
      <c r="B10" t="s">
        <v>58</v>
      </c>
      <c r="C10" s="50" t="s">
        <v>1</v>
      </c>
      <c r="D10" s="50" t="s">
        <v>1</v>
      </c>
      <c r="E10" s="31" t="s">
        <v>117</v>
      </c>
      <c r="F10" s="21">
        <v>1.1000000000000001</v>
      </c>
      <c r="G10" s="20">
        <f t="shared" si="2"/>
        <v>1.1000000000000001</v>
      </c>
      <c r="H10" s="20">
        <v>0</v>
      </c>
      <c r="I10" s="20">
        <f t="shared" ref="I10:P10" si="9">H10</f>
        <v>0</v>
      </c>
      <c r="J10" s="20">
        <f t="shared" si="9"/>
        <v>0</v>
      </c>
      <c r="K10" s="20">
        <f t="shared" si="9"/>
        <v>0</v>
      </c>
      <c r="L10" s="20">
        <f t="shared" si="9"/>
        <v>0</v>
      </c>
      <c r="M10" s="20">
        <f t="shared" si="9"/>
        <v>0</v>
      </c>
      <c r="N10" s="20">
        <f t="shared" si="9"/>
        <v>0</v>
      </c>
      <c r="O10" s="20">
        <f t="shared" si="9"/>
        <v>0</v>
      </c>
      <c r="P10" s="20">
        <f t="shared" si="9"/>
        <v>0</v>
      </c>
      <c r="Q10" s="20">
        <f t="shared" ref="Q10:R10" si="10">P10</f>
        <v>0</v>
      </c>
      <c r="R10" s="20">
        <f t="shared" si="10"/>
        <v>0</v>
      </c>
    </row>
    <row r="11" spans="1:18">
      <c r="A11" s="5"/>
      <c r="B11" t="s">
        <v>57</v>
      </c>
      <c r="C11" s="50" t="s">
        <v>1</v>
      </c>
      <c r="D11" s="50" t="s">
        <v>1</v>
      </c>
      <c r="E11" s="31" t="s">
        <v>117</v>
      </c>
      <c r="F11" s="21">
        <v>1.1000000000000001</v>
      </c>
      <c r="G11" s="20">
        <f t="shared" si="2"/>
        <v>1.1000000000000001</v>
      </c>
      <c r="H11" s="20">
        <v>0</v>
      </c>
      <c r="I11" s="20">
        <f t="shared" ref="I11:P11" si="11">H11</f>
        <v>0</v>
      </c>
      <c r="J11" s="20">
        <f t="shared" si="11"/>
        <v>0</v>
      </c>
      <c r="K11" s="20">
        <f t="shared" si="11"/>
        <v>0</v>
      </c>
      <c r="L11" s="20">
        <f t="shared" si="11"/>
        <v>0</v>
      </c>
      <c r="M11" s="20">
        <f t="shared" si="11"/>
        <v>0</v>
      </c>
      <c r="N11" s="20">
        <f t="shared" si="11"/>
        <v>0</v>
      </c>
      <c r="O11" s="20">
        <f t="shared" si="11"/>
        <v>0</v>
      </c>
      <c r="P11" s="20">
        <f t="shared" si="11"/>
        <v>0</v>
      </c>
      <c r="Q11" s="20">
        <f t="shared" ref="Q11:R11" si="12">P11</f>
        <v>0</v>
      </c>
      <c r="R11" s="20">
        <f t="shared" si="12"/>
        <v>0</v>
      </c>
    </row>
    <row r="12" spans="1:18">
      <c r="A12" s="5"/>
      <c r="B12" t="s">
        <v>56</v>
      </c>
      <c r="C12" s="50" t="s">
        <v>1</v>
      </c>
      <c r="D12" s="50" t="s">
        <v>1</v>
      </c>
      <c r="E12" s="31" t="s">
        <v>117</v>
      </c>
      <c r="F12" s="21">
        <v>1.1000000000000001</v>
      </c>
      <c r="G12" s="20">
        <f t="shared" si="2"/>
        <v>1.1000000000000001</v>
      </c>
      <c r="H12" s="20">
        <v>0</v>
      </c>
      <c r="I12" s="20">
        <f t="shared" ref="I12:P12" si="13">H12</f>
        <v>0</v>
      </c>
      <c r="J12" s="20">
        <f t="shared" si="13"/>
        <v>0</v>
      </c>
      <c r="K12" s="20">
        <f t="shared" si="13"/>
        <v>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20">
        <f t="shared" ref="Q12:R12" si="14">P12</f>
        <v>0</v>
      </c>
      <c r="R12" s="20">
        <f t="shared" si="14"/>
        <v>0</v>
      </c>
    </row>
    <row r="13" spans="1:18">
      <c r="A13" s="5"/>
      <c r="B13" t="s">
        <v>55</v>
      </c>
      <c r="C13" s="50" t="s">
        <v>1</v>
      </c>
      <c r="D13" s="50" t="s">
        <v>1</v>
      </c>
      <c r="E13" s="31" t="s">
        <v>117</v>
      </c>
      <c r="F13" s="21">
        <v>2.2000000000000002</v>
      </c>
      <c r="G13" s="20">
        <f t="shared" si="2"/>
        <v>2.2000000000000002</v>
      </c>
      <c r="H13" s="20">
        <v>0</v>
      </c>
      <c r="I13" s="20">
        <f t="shared" ref="I13:P13" si="15">H13</f>
        <v>0</v>
      </c>
      <c r="J13" s="20">
        <f t="shared" si="15"/>
        <v>0</v>
      </c>
      <c r="K13" s="20">
        <f t="shared" si="15"/>
        <v>0</v>
      </c>
      <c r="L13" s="20">
        <f t="shared" si="15"/>
        <v>0</v>
      </c>
      <c r="M13" s="20">
        <f t="shared" si="15"/>
        <v>0</v>
      </c>
      <c r="N13" s="20">
        <f t="shared" si="15"/>
        <v>0</v>
      </c>
      <c r="O13" s="20">
        <f t="shared" si="15"/>
        <v>0</v>
      </c>
      <c r="P13" s="20">
        <f t="shared" si="15"/>
        <v>0</v>
      </c>
      <c r="Q13" s="20">
        <f t="shared" ref="Q13:R13" si="16">P13</f>
        <v>0</v>
      </c>
      <c r="R13" s="20">
        <f t="shared" si="16"/>
        <v>0</v>
      </c>
    </row>
    <row r="14" spans="1:18">
      <c r="A14" s="5"/>
      <c r="B14" t="s">
        <v>54</v>
      </c>
      <c r="C14" s="50" t="s">
        <v>1</v>
      </c>
      <c r="D14" s="50" t="s">
        <v>1</v>
      </c>
      <c r="E14" s="31" t="s">
        <v>117</v>
      </c>
      <c r="F14" s="21">
        <v>4.4000000000000004</v>
      </c>
      <c r="G14" s="20">
        <f t="shared" si="2"/>
        <v>4.4000000000000004</v>
      </c>
      <c r="H14" s="20">
        <v>0</v>
      </c>
      <c r="I14" s="20">
        <f t="shared" ref="I14:P14" si="17">H14</f>
        <v>0</v>
      </c>
      <c r="J14" s="20">
        <f t="shared" si="17"/>
        <v>0</v>
      </c>
      <c r="K14" s="20">
        <f t="shared" si="17"/>
        <v>0</v>
      </c>
      <c r="L14" s="20">
        <f t="shared" si="17"/>
        <v>0</v>
      </c>
      <c r="M14" s="20">
        <f t="shared" si="17"/>
        <v>0</v>
      </c>
      <c r="N14" s="20">
        <f t="shared" si="17"/>
        <v>0</v>
      </c>
      <c r="O14" s="20">
        <f t="shared" si="17"/>
        <v>0</v>
      </c>
      <c r="P14" s="20">
        <f t="shared" si="17"/>
        <v>0</v>
      </c>
      <c r="Q14" s="20">
        <f t="shared" ref="Q14:R14" si="18">P14</f>
        <v>0</v>
      </c>
      <c r="R14" s="20">
        <f t="shared" si="18"/>
        <v>0</v>
      </c>
    </row>
    <row r="15" spans="1:18">
      <c r="A15" s="5"/>
      <c r="B15" t="s">
        <v>114</v>
      </c>
      <c r="C15" s="50" t="s">
        <v>1</v>
      </c>
      <c r="D15" s="50" t="s">
        <v>1</v>
      </c>
      <c r="E15" s="31" t="s">
        <v>117</v>
      </c>
      <c r="F15" s="21">
        <v>1.1000000000000001</v>
      </c>
      <c r="G15" s="20">
        <f t="shared" si="2"/>
        <v>1.1000000000000001</v>
      </c>
      <c r="H15" s="20">
        <v>0</v>
      </c>
      <c r="I15" s="20">
        <f t="shared" ref="I15:P15" si="19">H15</f>
        <v>0</v>
      </c>
      <c r="J15" s="20">
        <f t="shared" si="19"/>
        <v>0</v>
      </c>
      <c r="K15" s="20">
        <f t="shared" si="19"/>
        <v>0</v>
      </c>
      <c r="L15" s="20">
        <f t="shared" si="19"/>
        <v>0</v>
      </c>
      <c r="M15" s="20">
        <f t="shared" si="19"/>
        <v>0</v>
      </c>
      <c r="N15" s="20">
        <f t="shared" si="19"/>
        <v>0</v>
      </c>
      <c r="O15" s="20">
        <f t="shared" si="19"/>
        <v>0</v>
      </c>
      <c r="P15" s="20">
        <f t="shared" si="19"/>
        <v>0</v>
      </c>
      <c r="Q15" s="20">
        <f t="shared" ref="Q15:R15" si="20">P15</f>
        <v>0</v>
      </c>
      <c r="R15" s="20">
        <f t="shared" si="20"/>
        <v>0</v>
      </c>
    </row>
    <row r="16" spans="1:18">
      <c r="A16" s="5"/>
      <c r="B16" t="s">
        <v>52</v>
      </c>
      <c r="C16" s="50" t="s">
        <v>1</v>
      </c>
      <c r="D16" s="50" t="s">
        <v>1</v>
      </c>
      <c r="E16" s="31" t="s">
        <v>117</v>
      </c>
      <c r="F16" s="21">
        <v>2.2000000000000002</v>
      </c>
      <c r="G16" s="20">
        <f t="shared" si="2"/>
        <v>2.2000000000000002</v>
      </c>
      <c r="H16" s="20">
        <v>0</v>
      </c>
      <c r="I16" s="20">
        <f t="shared" ref="I16:P16" si="21">H16</f>
        <v>0</v>
      </c>
      <c r="J16" s="20">
        <f t="shared" si="21"/>
        <v>0</v>
      </c>
      <c r="K16" s="20">
        <f t="shared" si="21"/>
        <v>0</v>
      </c>
      <c r="L16" s="20">
        <f t="shared" si="21"/>
        <v>0</v>
      </c>
      <c r="M16" s="20">
        <f t="shared" si="21"/>
        <v>0</v>
      </c>
      <c r="N16" s="20">
        <f t="shared" si="21"/>
        <v>0</v>
      </c>
      <c r="O16" s="20">
        <f t="shared" si="21"/>
        <v>0</v>
      </c>
      <c r="P16" s="20">
        <f t="shared" si="21"/>
        <v>0</v>
      </c>
      <c r="Q16" s="20">
        <f t="shared" ref="Q16:R16" si="22">P16</f>
        <v>0</v>
      </c>
      <c r="R16" s="20">
        <f t="shared" si="22"/>
        <v>0</v>
      </c>
    </row>
    <row r="17" spans="1:18">
      <c r="A17" s="5"/>
      <c r="B17" t="s">
        <v>51</v>
      </c>
      <c r="C17" s="50" t="s">
        <v>1</v>
      </c>
      <c r="D17" s="50" t="s">
        <v>1</v>
      </c>
      <c r="E17" s="31" t="s">
        <v>117</v>
      </c>
      <c r="F17" s="21">
        <v>2.2000000000000002</v>
      </c>
      <c r="G17" s="20">
        <f t="shared" si="2"/>
        <v>2.2000000000000002</v>
      </c>
      <c r="H17" s="20">
        <v>2.2000000000000002</v>
      </c>
      <c r="I17" s="20">
        <v>0</v>
      </c>
      <c r="J17" s="20">
        <f t="shared" ref="J17:P17" si="23">I17</f>
        <v>0</v>
      </c>
      <c r="K17" s="20">
        <f t="shared" si="23"/>
        <v>0</v>
      </c>
      <c r="L17" s="20">
        <f t="shared" si="23"/>
        <v>0</v>
      </c>
      <c r="M17" s="20">
        <f t="shared" si="23"/>
        <v>0</v>
      </c>
      <c r="N17" s="20">
        <f t="shared" si="23"/>
        <v>0</v>
      </c>
      <c r="O17" s="20">
        <f t="shared" si="23"/>
        <v>0</v>
      </c>
      <c r="P17" s="20">
        <f t="shared" si="23"/>
        <v>0</v>
      </c>
      <c r="Q17" s="20">
        <f t="shared" ref="Q17:R17" si="24">P17</f>
        <v>0</v>
      </c>
      <c r="R17" s="20">
        <f t="shared" si="24"/>
        <v>0</v>
      </c>
    </row>
    <row r="18" spans="1:18">
      <c r="A18" s="5"/>
      <c r="B18" t="s">
        <v>50</v>
      </c>
      <c r="C18" s="50" t="s">
        <v>1</v>
      </c>
      <c r="D18" s="50" t="s">
        <v>1</v>
      </c>
      <c r="E18" s="31" t="s">
        <v>117</v>
      </c>
      <c r="F18" s="21">
        <v>2.2000000000000002</v>
      </c>
      <c r="G18" s="20">
        <f t="shared" si="2"/>
        <v>2.2000000000000002</v>
      </c>
      <c r="H18" s="20">
        <v>2.2000000000000002</v>
      </c>
      <c r="I18" s="20">
        <v>0</v>
      </c>
      <c r="J18" s="20">
        <f t="shared" ref="J18:P18" si="25">I18</f>
        <v>0</v>
      </c>
      <c r="K18" s="20">
        <f t="shared" si="25"/>
        <v>0</v>
      </c>
      <c r="L18" s="20">
        <f t="shared" si="25"/>
        <v>0</v>
      </c>
      <c r="M18" s="20">
        <f t="shared" si="25"/>
        <v>0</v>
      </c>
      <c r="N18" s="20">
        <f t="shared" si="25"/>
        <v>0</v>
      </c>
      <c r="O18" s="20">
        <f t="shared" si="25"/>
        <v>0</v>
      </c>
      <c r="P18" s="20">
        <f t="shared" si="25"/>
        <v>0</v>
      </c>
      <c r="Q18" s="20">
        <f t="shared" ref="Q18:R18" si="26">P18</f>
        <v>0</v>
      </c>
      <c r="R18" s="20">
        <f t="shared" si="26"/>
        <v>0</v>
      </c>
    </row>
    <row r="19" spans="1:18">
      <c r="A19" s="5"/>
      <c r="B19" t="s">
        <v>49</v>
      </c>
      <c r="C19" s="50" t="s">
        <v>1</v>
      </c>
      <c r="D19" s="50" t="s">
        <v>1</v>
      </c>
      <c r="E19" s="31" t="s">
        <v>117</v>
      </c>
      <c r="F19" s="21">
        <v>2.2000000000000002</v>
      </c>
      <c r="G19" s="20">
        <f t="shared" si="2"/>
        <v>2.2000000000000002</v>
      </c>
      <c r="H19" s="20">
        <v>2.2000000000000002</v>
      </c>
      <c r="I19" s="20">
        <v>0</v>
      </c>
      <c r="J19" s="20">
        <f t="shared" ref="J19:P19" si="27">I19</f>
        <v>0</v>
      </c>
      <c r="K19" s="20">
        <f t="shared" si="27"/>
        <v>0</v>
      </c>
      <c r="L19" s="20">
        <f t="shared" si="27"/>
        <v>0</v>
      </c>
      <c r="M19" s="20">
        <f t="shared" si="27"/>
        <v>0</v>
      </c>
      <c r="N19" s="20">
        <f t="shared" si="27"/>
        <v>0</v>
      </c>
      <c r="O19" s="20">
        <f t="shared" si="27"/>
        <v>0</v>
      </c>
      <c r="P19" s="20">
        <f t="shared" si="27"/>
        <v>0</v>
      </c>
      <c r="Q19" s="20">
        <f t="shared" ref="Q19:R19" si="28">P19</f>
        <v>0</v>
      </c>
      <c r="R19" s="20">
        <f t="shared" si="28"/>
        <v>0</v>
      </c>
    </row>
    <row r="20" spans="1:18">
      <c r="A20" s="5"/>
      <c r="B20" t="s">
        <v>48</v>
      </c>
      <c r="C20" s="50" t="s">
        <v>1</v>
      </c>
      <c r="D20" s="50" t="s">
        <v>1</v>
      </c>
      <c r="E20" s="31" t="s">
        <v>117</v>
      </c>
      <c r="F20" s="21">
        <v>8.8000000000000007</v>
      </c>
      <c r="G20" s="20">
        <f t="shared" si="2"/>
        <v>8.8000000000000007</v>
      </c>
      <c r="H20" s="20">
        <f t="shared" si="2"/>
        <v>8.8000000000000007</v>
      </c>
      <c r="I20" s="20">
        <v>5</v>
      </c>
      <c r="J20" s="20">
        <v>0</v>
      </c>
      <c r="K20" s="20">
        <f t="shared" ref="K20:P20" si="29">J20</f>
        <v>0</v>
      </c>
      <c r="L20" s="20">
        <f t="shared" si="29"/>
        <v>0</v>
      </c>
      <c r="M20" s="20">
        <f t="shared" si="29"/>
        <v>0</v>
      </c>
      <c r="N20" s="20">
        <f t="shared" si="29"/>
        <v>0</v>
      </c>
      <c r="O20" s="20">
        <f t="shared" si="29"/>
        <v>0</v>
      </c>
      <c r="P20" s="20">
        <f t="shared" si="29"/>
        <v>0</v>
      </c>
      <c r="Q20" s="20">
        <f t="shared" ref="Q20:R20" si="30">P20</f>
        <v>0</v>
      </c>
      <c r="R20" s="20">
        <f t="shared" si="30"/>
        <v>0</v>
      </c>
    </row>
    <row r="21" spans="1:18">
      <c r="A21" s="5"/>
      <c r="B21" t="s">
        <v>118</v>
      </c>
      <c r="C21" s="50" t="s">
        <v>1</v>
      </c>
      <c r="D21" s="50" t="s">
        <v>1</v>
      </c>
      <c r="E21" s="31" t="s">
        <v>117</v>
      </c>
      <c r="F21" s="21">
        <v>3.3000000000000003</v>
      </c>
      <c r="G21" s="20">
        <f t="shared" si="2"/>
        <v>3.3000000000000003</v>
      </c>
      <c r="H21" s="20">
        <f t="shared" si="2"/>
        <v>3.3000000000000003</v>
      </c>
      <c r="I21" s="20">
        <f t="shared" ref="I21:P21" si="31">H21</f>
        <v>3.3000000000000003</v>
      </c>
      <c r="J21" s="20">
        <v>0</v>
      </c>
      <c r="K21" s="20">
        <f t="shared" si="31"/>
        <v>0</v>
      </c>
      <c r="L21" s="20">
        <f t="shared" si="31"/>
        <v>0</v>
      </c>
      <c r="M21" s="20">
        <f t="shared" si="31"/>
        <v>0</v>
      </c>
      <c r="N21" s="20">
        <f t="shared" si="31"/>
        <v>0</v>
      </c>
      <c r="O21" s="20">
        <f t="shared" si="31"/>
        <v>0</v>
      </c>
      <c r="P21" s="20">
        <f t="shared" si="31"/>
        <v>0</v>
      </c>
      <c r="Q21" s="20">
        <f t="shared" ref="Q21:R21" si="32">P21</f>
        <v>0</v>
      </c>
      <c r="R21" s="20">
        <f t="shared" si="32"/>
        <v>0</v>
      </c>
    </row>
    <row r="22" spans="1:18">
      <c r="A22" s="5"/>
      <c r="B22" t="s">
        <v>23</v>
      </c>
      <c r="C22" s="50" t="s">
        <v>1</v>
      </c>
      <c r="D22" s="50" t="s">
        <v>1</v>
      </c>
      <c r="E22" s="31" t="s">
        <v>117</v>
      </c>
      <c r="F22" s="21">
        <v>1.1000000000000001</v>
      </c>
      <c r="G22" s="20">
        <f t="shared" si="2"/>
        <v>1.1000000000000001</v>
      </c>
      <c r="H22" s="20">
        <f t="shared" si="2"/>
        <v>1.1000000000000001</v>
      </c>
      <c r="I22" s="20">
        <f t="shared" ref="I22:P22" si="33">H22</f>
        <v>1.1000000000000001</v>
      </c>
      <c r="J22" s="20">
        <f t="shared" si="33"/>
        <v>1.1000000000000001</v>
      </c>
      <c r="K22" s="20">
        <v>0</v>
      </c>
      <c r="L22" s="20">
        <f t="shared" si="33"/>
        <v>0</v>
      </c>
      <c r="M22" s="20">
        <f t="shared" si="33"/>
        <v>0</v>
      </c>
      <c r="N22" s="20">
        <f t="shared" si="33"/>
        <v>0</v>
      </c>
      <c r="O22" s="20">
        <f t="shared" si="33"/>
        <v>0</v>
      </c>
      <c r="P22" s="20">
        <f t="shared" si="33"/>
        <v>0</v>
      </c>
      <c r="Q22" s="20">
        <f t="shared" ref="Q22:R22" si="34">P22</f>
        <v>0</v>
      </c>
      <c r="R22" s="20">
        <f t="shared" si="34"/>
        <v>0</v>
      </c>
    </row>
    <row r="23" spans="1:18">
      <c r="A23" s="5"/>
      <c r="B23" t="s">
        <v>22</v>
      </c>
      <c r="C23" s="50" t="s">
        <v>1</v>
      </c>
      <c r="D23" s="50" t="s">
        <v>1</v>
      </c>
      <c r="E23" s="31" t="s">
        <v>117</v>
      </c>
      <c r="F23" s="21">
        <v>2.2000000000000002</v>
      </c>
      <c r="G23" s="20">
        <f t="shared" si="2"/>
        <v>2.2000000000000002</v>
      </c>
      <c r="H23" s="20">
        <f t="shared" si="2"/>
        <v>2.2000000000000002</v>
      </c>
      <c r="I23" s="20">
        <f t="shared" ref="I23:P23" si="35">H23</f>
        <v>2.2000000000000002</v>
      </c>
      <c r="J23" s="20">
        <f t="shared" si="35"/>
        <v>2.2000000000000002</v>
      </c>
      <c r="K23" s="20">
        <v>0</v>
      </c>
      <c r="L23" s="20">
        <f t="shared" si="35"/>
        <v>0</v>
      </c>
      <c r="M23" s="20">
        <f t="shared" si="35"/>
        <v>0</v>
      </c>
      <c r="N23" s="20">
        <f t="shared" si="35"/>
        <v>0</v>
      </c>
      <c r="O23" s="20">
        <f t="shared" si="35"/>
        <v>0</v>
      </c>
      <c r="P23" s="20">
        <f t="shared" si="35"/>
        <v>0</v>
      </c>
      <c r="Q23" s="20">
        <f t="shared" ref="Q23:R23" si="36">P23</f>
        <v>0</v>
      </c>
      <c r="R23" s="20">
        <f t="shared" si="36"/>
        <v>0</v>
      </c>
    </row>
    <row r="24" spans="1:18">
      <c r="A24" s="5"/>
      <c r="B24" t="s">
        <v>70</v>
      </c>
      <c r="C24" s="50" t="s">
        <v>1</v>
      </c>
      <c r="D24" s="50" t="s">
        <v>1</v>
      </c>
      <c r="E24" s="31" t="s">
        <v>117</v>
      </c>
      <c r="F24" s="21">
        <v>1.1000000000000001</v>
      </c>
      <c r="G24" s="20">
        <f t="shared" si="2"/>
        <v>1.1000000000000001</v>
      </c>
      <c r="H24" s="20">
        <f t="shared" si="2"/>
        <v>1.1000000000000001</v>
      </c>
      <c r="I24" s="20">
        <f t="shared" ref="I24:O24" si="37">H24</f>
        <v>1.1000000000000001</v>
      </c>
      <c r="J24" s="20">
        <f t="shared" si="37"/>
        <v>1.1000000000000001</v>
      </c>
      <c r="K24" s="20">
        <f t="shared" si="37"/>
        <v>1.1000000000000001</v>
      </c>
      <c r="L24" s="20">
        <f t="shared" si="37"/>
        <v>1.1000000000000001</v>
      </c>
      <c r="M24" s="20">
        <f t="shared" si="37"/>
        <v>1.1000000000000001</v>
      </c>
      <c r="N24" s="20">
        <f t="shared" si="37"/>
        <v>1.1000000000000001</v>
      </c>
      <c r="O24" s="20">
        <f t="shared" si="37"/>
        <v>1.1000000000000001</v>
      </c>
      <c r="P24" s="20">
        <v>0</v>
      </c>
      <c r="Q24" s="20">
        <f t="shared" ref="Q24:R24" si="38">P24</f>
        <v>0</v>
      </c>
      <c r="R24" s="20">
        <f t="shared" si="38"/>
        <v>0</v>
      </c>
    </row>
    <row r="25" spans="1:18">
      <c r="A25" s="5"/>
      <c r="B25" t="s">
        <v>21</v>
      </c>
      <c r="C25" s="50" t="s">
        <v>1</v>
      </c>
      <c r="D25" s="50" t="s">
        <v>1</v>
      </c>
      <c r="E25" s="31" t="s">
        <v>117</v>
      </c>
      <c r="F25" s="21">
        <v>8.8000000000000007</v>
      </c>
      <c r="G25" s="20">
        <f t="shared" si="2"/>
        <v>8.8000000000000007</v>
      </c>
      <c r="H25" s="20">
        <f t="shared" si="2"/>
        <v>8.8000000000000007</v>
      </c>
      <c r="I25" s="20">
        <f t="shared" ref="I25:P25" si="39">H25</f>
        <v>8.8000000000000007</v>
      </c>
      <c r="J25" s="20">
        <f t="shared" si="39"/>
        <v>8.8000000000000007</v>
      </c>
      <c r="K25" s="20">
        <v>0</v>
      </c>
      <c r="L25" s="20">
        <f t="shared" si="39"/>
        <v>0</v>
      </c>
      <c r="M25" s="20">
        <f t="shared" si="39"/>
        <v>0</v>
      </c>
      <c r="N25" s="20">
        <f t="shared" si="39"/>
        <v>0</v>
      </c>
      <c r="O25" s="20">
        <f t="shared" si="39"/>
        <v>0</v>
      </c>
      <c r="P25" s="20">
        <f t="shared" si="39"/>
        <v>0</v>
      </c>
      <c r="Q25" s="20">
        <f t="shared" ref="Q25:R25" si="40">P25</f>
        <v>0</v>
      </c>
      <c r="R25" s="20">
        <f t="shared" si="40"/>
        <v>0</v>
      </c>
    </row>
    <row r="26" spans="1:18">
      <c r="A26" s="5"/>
      <c r="B26" t="s">
        <v>20</v>
      </c>
      <c r="C26" s="50" t="s">
        <v>1</v>
      </c>
      <c r="D26" s="50" t="s">
        <v>1</v>
      </c>
      <c r="E26" s="31" t="s">
        <v>117</v>
      </c>
      <c r="F26" s="21">
        <v>4.4000000000000004</v>
      </c>
      <c r="G26" s="20">
        <f t="shared" si="2"/>
        <v>4.4000000000000004</v>
      </c>
      <c r="H26" s="20">
        <f t="shared" si="2"/>
        <v>4.4000000000000004</v>
      </c>
      <c r="I26" s="20">
        <f t="shared" ref="I26:P26" si="41">H26</f>
        <v>4.4000000000000004</v>
      </c>
      <c r="J26" s="20">
        <f t="shared" si="41"/>
        <v>4.4000000000000004</v>
      </c>
      <c r="K26" s="20">
        <v>0</v>
      </c>
      <c r="L26" s="20">
        <f t="shared" si="41"/>
        <v>0</v>
      </c>
      <c r="M26" s="20">
        <f t="shared" si="41"/>
        <v>0</v>
      </c>
      <c r="N26" s="20">
        <f t="shared" si="41"/>
        <v>0</v>
      </c>
      <c r="O26" s="20">
        <f t="shared" si="41"/>
        <v>0</v>
      </c>
      <c r="P26" s="20">
        <f t="shared" si="41"/>
        <v>0</v>
      </c>
      <c r="Q26" s="20">
        <f t="shared" ref="Q26:R26" si="42">P26</f>
        <v>0</v>
      </c>
      <c r="R26" s="20">
        <f t="shared" si="42"/>
        <v>0</v>
      </c>
    </row>
    <row r="27" spans="1:18">
      <c r="A27" s="5"/>
      <c r="B27" t="s">
        <v>119</v>
      </c>
      <c r="C27" s="50" t="s">
        <v>1</v>
      </c>
      <c r="D27" s="50" t="s">
        <v>1</v>
      </c>
      <c r="E27" s="31" t="s">
        <v>117</v>
      </c>
      <c r="F27" s="21">
        <v>3.3000000000000003</v>
      </c>
      <c r="G27" s="20">
        <f t="shared" si="2"/>
        <v>3.3000000000000003</v>
      </c>
      <c r="H27" s="20">
        <f t="shared" si="2"/>
        <v>3.3000000000000003</v>
      </c>
      <c r="I27" s="20">
        <f t="shared" ref="I27:P27" si="43">H27</f>
        <v>3.3000000000000003</v>
      </c>
      <c r="J27" s="20">
        <f t="shared" si="43"/>
        <v>3.3000000000000003</v>
      </c>
      <c r="K27" s="20">
        <f t="shared" si="43"/>
        <v>3.3000000000000003</v>
      </c>
      <c r="L27" s="20">
        <v>0</v>
      </c>
      <c r="M27" s="20">
        <f t="shared" si="43"/>
        <v>0</v>
      </c>
      <c r="N27" s="20">
        <f t="shared" si="43"/>
        <v>0</v>
      </c>
      <c r="O27" s="20">
        <f t="shared" si="43"/>
        <v>0</v>
      </c>
      <c r="P27" s="20">
        <f t="shared" si="43"/>
        <v>0</v>
      </c>
      <c r="Q27" s="20">
        <f t="shared" ref="Q27:R27" si="44">P27</f>
        <v>0</v>
      </c>
      <c r="R27" s="20">
        <f t="shared" si="44"/>
        <v>0</v>
      </c>
    </row>
    <row r="28" spans="1:18">
      <c r="A28" s="5"/>
      <c r="B28" t="s">
        <v>23</v>
      </c>
      <c r="C28" s="50" t="s">
        <v>1</v>
      </c>
      <c r="D28" s="50" t="s">
        <v>1</v>
      </c>
      <c r="E28" s="31" t="s">
        <v>117</v>
      </c>
      <c r="F28" s="21">
        <v>1.1000000000000001</v>
      </c>
      <c r="G28" s="20">
        <f t="shared" si="2"/>
        <v>1.1000000000000001</v>
      </c>
      <c r="H28" s="20">
        <f t="shared" si="2"/>
        <v>1.1000000000000001</v>
      </c>
      <c r="I28" s="20">
        <f t="shared" ref="I28:P28" si="45">H28</f>
        <v>1.1000000000000001</v>
      </c>
      <c r="J28" s="20">
        <f t="shared" si="45"/>
        <v>1.1000000000000001</v>
      </c>
      <c r="K28" s="20">
        <f t="shared" si="45"/>
        <v>1.1000000000000001</v>
      </c>
      <c r="L28" s="20">
        <v>0</v>
      </c>
      <c r="M28" s="20">
        <f t="shared" si="45"/>
        <v>0</v>
      </c>
      <c r="N28" s="20">
        <f t="shared" si="45"/>
        <v>0</v>
      </c>
      <c r="O28" s="20">
        <f t="shared" si="45"/>
        <v>0</v>
      </c>
      <c r="P28" s="20">
        <f t="shared" si="45"/>
        <v>0</v>
      </c>
      <c r="Q28" s="20">
        <f t="shared" ref="Q28:R28" si="46">P28</f>
        <v>0</v>
      </c>
      <c r="R28" s="20">
        <f t="shared" si="46"/>
        <v>0</v>
      </c>
    </row>
    <row r="29" spans="1:18">
      <c r="A29" s="5"/>
      <c r="B29" t="s">
        <v>22</v>
      </c>
      <c r="C29" s="50" t="s">
        <v>1</v>
      </c>
      <c r="D29" s="50" t="s">
        <v>1</v>
      </c>
      <c r="E29" s="31" t="s">
        <v>117</v>
      </c>
      <c r="F29" s="21">
        <v>2.2000000000000002</v>
      </c>
      <c r="G29" s="20">
        <f t="shared" si="2"/>
        <v>2.2000000000000002</v>
      </c>
      <c r="H29" s="20">
        <f t="shared" si="2"/>
        <v>2.2000000000000002</v>
      </c>
      <c r="I29" s="20">
        <f t="shared" ref="I29:P29" si="47">H29</f>
        <v>2.2000000000000002</v>
      </c>
      <c r="J29" s="20">
        <f t="shared" si="47"/>
        <v>2.2000000000000002</v>
      </c>
      <c r="K29" s="20">
        <f t="shared" si="47"/>
        <v>2.2000000000000002</v>
      </c>
      <c r="L29" s="20">
        <v>0</v>
      </c>
      <c r="M29" s="20">
        <f t="shared" si="47"/>
        <v>0</v>
      </c>
      <c r="N29" s="20">
        <f t="shared" si="47"/>
        <v>0</v>
      </c>
      <c r="O29" s="20">
        <f t="shared" si="47"/>
        <v>0</v>
      </c>
      <c r="P29" s="20">
        <f t="shared" si="47"/>
        <v>0</v>
      </c>
      <c r="Q29" s="20">
        <f t="shared" ref="Q29:R29" si="48">P29</f>
        <v>0</v>
      </c>
      <c r="R29" s="20">
        <f t="shared" si="48"/>
        <v>0</v>
      </c>
    </row>
    <row r="30" spans="1:18">
      <c r="A30" s="5"/>
      <c r="B30" t="s">
        <v>70</v>
      </c>
      <c r="C30" s="50" t="s">
        <v>1</v>
      </c>
      <c r="D30" s="50" t="s">
        <v>1</v>
      </c>
      <c r="E30" s="31" t="s">
        <v>117</v>
      </c>
      <c r="F30" s="21">
        <v>1.1000000000000001</v>
      </c>
      <c r="G30" s="20">
        <f t="shared" si="2"/>
        <v>1.1000000000000001</v>
      </c>
      <c r="H30" s="20">
        <f t="shared" si="2"/>
        <v>1.1000000000000001</v>
      </c>
      <c r="I30" s="20">
        <f t="shared" ref="I30:O30" si="49">H30</f>
        <v>1.1000000000000001</v>
      </c>
      <c r="J30" s="20">
        <f t="shared" si="49"/>
        <v>1.1000000000000001</v>
      </c>
      <c r="K30" s="20">
        <f t="shared" si="49"/>
        <v>1.1000000000000001</v>
      </c>
      <c r="L30" s="20">
        <f t="shared" si="49"/>
        <v>1.1000000000000001</v>
      </c>
      <c r="M30" s="20">
        <f t="shared" si="49"/>
        <v>1.1000000000000001</v>
      </c>
      <c r="N30" s="20">
        <f t="shared" si="49"/>
        <v>1.1000000000000001</v>
      </c>
      <c r="O30" s="20">
        <f t="shared" si="49"/>
        <v>1.1000000000000001</v>
      </c>
      <c r="P30" s="20">
        <v>0</v>
      </c>
      <c r="Q30" s="20">
        <f t="shared" ref="Q30:R30" si="50">P30</f>
        <v>0</v>
      </c>
      <c r="R30" s="20">
        <f t="shared" si="50"/>
        <v>0</v>
      </c>
    </row>
    <row r="31" spans="1:18">
      <c r="A31" s="5"/>
      <c r="B31" t="s">
        <v>21</v>
      </c>
      <c r="C31" s="50" t="s">
        <v>1</v>
      </c>
      <c r="D31" s="50" t="s">
        <v>1</v>
      </c>
      <c r="E31" s="31" t="s">
        <v>117</v>
      </c>
      <c r="F31" s="21">
        <v>8.8000000000000007</v>
      </c>
      <c r="G31" s="20">
        <f t="shared" si="2"/>
        <v>8.8000000000000007</v>
      </c>
      <c r="H31" s="20">
        <f t="shared" si="2"/>
        <v>8.8000000000000007</v>
      </c>
      <c r="I31" s="20">
        <f t="shared" ref="I31:N31" si="51">H31</f>
        <v>8.8000000000000007</v>
      </c>
      <c r="J31" s="20">
        <f t="shared" si="51"/>
        <v>8.8000000000000007</v>
      </c>
      <c r="K31" s="20">
        <f t="shared" si="51"/>
        <v>8.8000000000000007</v>
      </c>
      <c r="L31" s="20">
        <v>7.4</v>
      </c>
      <c r="M31" s="20">
        <v>0</v>
      </c>
      <c r="N31" s="20">
        <f t="shared" si="51"/>
        <v>0</v>
      </c>
      <c r="O31" s="20">
        <v>3</v>
      </c>
      <c r="P31" s="20">
        <v>0</v>
      </c>
      <c r="Q31" s="20">
        <f t="shared" ref="Q31:R31" si="52">P31</f>
        <v>0</v>
      </c>
      <c r="R31" s="20">
        <f t="shared" si="52"/>
        <v>0</v>
      </c>
    </row>
    <row r="32" spans="1:18">
      <c r="A32" s="5"/>
      <c r="B32" t="s">
        <v>45</v>
      </c>
      <c r="C32" s="50" t="s">
        <v>1</v>
      </c>
      <c r="D32" s="50" t="s">
        <v>1</v>
      </c>
      <c r="E32" s="31" t="s">
        <v>117</v>
      </c>
      <c r="F32" s="21">
        <v>6.6000000000000005</v>
      </c>
      <c r="G32" s="20">
        <f t="shared" si="2"/>
        <v>6.6000000000000005</v>
      </c>
      <c r="H32" s="20">
        <f t="shared" si="2"/>
        <v>6.6000000000000005</v>
      </c>
      <c r="I32" s="20">
        <f t="shared" ref="I32:P32" si="53">H32</f>
        <v>6.6000000000000005</v>
      </c>
      <c r="J32" s="20">
        <f t="shared" si="53"/>
        <v>6.6000000000000005</v>
      </c>
      <c r="K32" s="20">
        <f t="shared" si="53"/>
        <v>6.6000000000000005</v>
      </c>
      <c r="L32" s="20">
        <f t="shared" si="53"/>
        <v>6.6000000000000005</v>
      </c>
      <c r="M32" s="20">
        <v>6</v>
      </c>
      <c r="N32" s="20">
        <v>2</v>
      </c>
      <c r="O32" s="20">
        <v>0</v>
      </c>
      <c r="P32" s="20">
        <f t="shared" si="53"/>
        <v>0</v>
      </c>
      <c r="Q32" s="20">
        <f t="shared" ref="Q32:R32" si="54">P32</f>
        <v>0</v>
      </c>
      <c r="R32" s="20">
        <f t="shared" si="54"/>
        <v>0</v>
      </c>
    </row>
    <row r="33" spans="1:18">
      <c r="A33" s="5"/>
      <c r="B33" t="s">
        <v>78</v>
      </c>
      <c r="C33" s="50" t="s">
        <v>1</v>
      </c>
      <c r="D33" s="50" t="s">
        <v>121</v>
      </c>
      <c r="E33" s="31" t="s">
        <v>113</v>
      </c>
      <c r="F33" s="21">
        <v>8.8000000000000007</v>
      </c>
      <c r="G33" s="20">
        <f t="shared" si="2"/>
        <v>8.8000000000000007</v>
      </c>
      <c r="H33" s="20">
        <f t="shared" si="2"/>
        <v>8.8000000000000007</v>
      </c>
      <c r="I33" s="20">
        <f t="shared" ref="I33:O33" si="55">H33</f>
        <v>8.8000000000000007</v>
      </c>
      <c r="J33" s="20">
        <f t="shared" si="55"/>
        <v>8.8000000000000007</v>
      </c>
      <c r="K33" s="20">
        <f t="shared" si="55"/>
        <v>8.8000000000000007</v>
      </c>
      <c r="L33" s="20">
        <f t="shared" si="55"/>
        <v>8.8000000000000007</v>
      </c>
      <c r="M33" s="20">
        <f t="shared" si="55"/>
        <v>8.8000000000000007</v>
      </c>
      <c r="N33" s="20">
        <f t="shared" si="55"/>
        <v>8.8000000000000007</v>
      </c>
      <c r="O33" s="20">
        <f t="shared" si="55"/>
        <v>8.8000000000000007</v>
      </c>
      <c r="P33" s="20">
        <v>0</v>
      </c>
      <c r="Q33" s="20">
        <f t="shared" ref="Q33:R33" si="56">P33</f>
        <v>0</v>
      </c>
      <c r="R33" s="20">
        <f t="shared" si="56"/>
        <v>0</v>
      </c>
    </row>
    <row r="34" spans="1:18">
      <c r="A34" s="5"/>
      <c r="B34" s="17"/>
      <c r="C34" s="31"/>
      <c r="D34" s="31"/>
      <c r="E34" s="3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>
      <c r="A35" s="5"/>
      <c r="B35" s="1" t="s">
        <v>2</v>
      </c>
      <c r="C35" s="22"/>
      <c r="D35" s="22"/>
      <c r="E35" s="22"/>
      <c r="F35" s="23">
        <f>SUM(F6:F34)</f>
        <v>91.299999999999983</v>
      </c>
      <c r="G35" s="23">
        <f>SUM(G6:G34)</f>
        <v>81.400000000000006</v>
      </c>
      <c r="H35" s="23">
        <f>SUM(H6:H34)</f>
        <v>68.200000000000017</v>
      </c>
      <c r="I35" s="23">
        <f t="shared" ref="I35:O35" si="57">SUM(I6:I34)</f>
        <v>57.800000000000011</v>
      </c>
      <c r="J35" s="23">
        <f t="shared" si="57"/>
        <v>49.500000000000014</v>
      </c>
      <c r="K35" s="23">
        <f t="shared" si="57"/>
        <v>33</v>
      </c>
      <c r="L35" s="23">
        <f t="shared" si="57"/>
        <v>25.000000000000004</v>
      </c>
      <c r="M35" s="23">
        <f t="shared" si="57"/>
        <v>17</v>
      </c>
      <c r="N35" s="23">
        <f t="shared" si="57"/>
        <v>13</v>
      </c>
      <c r="O35" s="23">
        <f t="shared" si="57"/>
        <v>14</v>
      </c>
      <c r="P35" s="23">
        <f>SUM(P6:P34)</f>
        <v>0</v>
      </c>
      <c r="Q35" s="23">
        <f t="shared" ref="Q35" si="58">SUM(Q6:Q34)</f>
        <v>0</v>
      </c>
      <c r="R35" s="23">
        <f t="shared" ref="R35" si="59">SUM(R6:R34)</f>
        <v>0</v>
      </c>
    </row>
    <row r="36" spans="1:18">
      <c r="A36" s="5"/>
      <c r="B36" s="48" t="s">
        <v>99</v>
      </c>
      <c r="C36" s="48"/>
      <c r="D36" s="48"/>
      <c r="E36" s="48"/>
      <c r="F36" s="49">
        <f>F35</f>
        <v>91.299999999999983</v>
      </c>
      <c r="G36" s="49">
        <f>F36-8</f>
        <v>83.299999999999983</v>
      </c>
      <c r="H36" s="49">
        <f t="shared" ref="H36:Q36" si="60">G36-8</f>
        <v>75.299999999999983</v>
      </c>
      <c r="I36" s="49">
        <f t="shared" si="60"/>
        <v>67.299999999999983</v>
      </c>
      <c r="J36" s="49">
        <f t="shared" si="60"/>
        <v>59.299999999999983</v>
      </c>
      <c r="K36" s="49">
        <f t="shared" si="60"/>
        <v>51.299999999999983</v>
      </c>
      <c r="L36" s="49">
        <f t="shared" si="60"/>
        <v>43.299999999999983</v>
      </c>
      <c r="M36" s="49">
        <f t="shared" si="60"/>
        <v>35.299999999999983</v>
      </c>
      <c r="N36" s="49">
        <f t="shared" si="60"/>
        <v>27.299999999999983</v>
      </c>
      <c r="O36" s="49">
        <f t="shared" si="60"/>
        <v>19.299999999999983</v>
      </c>
      <c r="P36" s="49">
        <f t="shared" si="60"/>
        <v>11.299999999999983</v>
      </c>
      <c r="Q36" s="49">
        <f t="shared" si="60"/>
        <v>3.2999999999999829</v>
      </c>
      <c r="R36" s="49">
        <v>0</v>
      </c>
    </row>
    <row r="37" spans="1:18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8">
      <c r="I38" s="21"/>
      <c r="J38" s="21"/>
      <c r="K38" s="21"/>
      <c r="L38" s="21"/>
    </row>
    <row r="43" spans="1:18">
      <c r="A43"/>
      <c r="E43" s="21"/>
    </row>
  </sheetData>
  <conditionalFormatting sqref="F34:G35 G6:G33 H6:R35">
    <cfRule type="cellIs" dxfId="32" priority="4" operator="equal">
      <formula>0</formula>
    </cfRule>
  </conditionalFormatting>
  <conditionalFormatting sqref="E6:E34">
    <cfRule type="cellIs" dxfId="31" priority="3" operator="equal">
      <formula>"Completed"</formula>
    </cfRule>
  </conditionalFormatting>
  <conditionalFormatting sqref="E6:E34">
    <cfRule type="cellIs" dxfId="30" priority="2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ignoredErrors>
    <ignoredError sqref="F35" formulaRange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Q14"/>
  <sheetViews>
    <sheetView zoomScaleNormal="100" zoomScalePageLayoutView="130" workbookViewId="0"/>
  </sheetViews>
  <sheetFormatPr defaultColWidth="8.85546875" defaultRowHeight="15"/>
  <cols>
    <col min="1" max="1" width="1" customWidth="1"/>
    <col min="2" max="2" width="10.85546875" bestFit="1" customWidth="1"/>
  </cols>
  <sheetData>
    <row r="1" spans="2:17">
      <c r="B1" s="24" t="s">
        <v>102</v>
      </c>
    </row>
    <row r="2" spans="2:17" ht="9" customHeight="1"/>
    <row r="3" spans="2:17" ht="19.5" customHeight="1">
      <c r="B3" s="42"/>
      <c r="C3" s="46" t="s">
        <v>120</v>
      </c>
      <c r="D3" s="46" t="s">
        <v>103</v>
      </c>
      <c r="E3" s="46" t="s">
        <v>104</v>
      </c>
      <c r="F3" s="46" t="s">
        <v>105</v>
      </c>
      <c r="G3" s="46" t="s">
        <v>106</v>
      </c>
      <c r="H3" s="46" t="s">
        <v>107</v>
      </c>
      <c r="I3" s="46" t="s">
        <v>108</v>
      </c>
      <c r="J3" s="46" t="s">
        <v>109</v>
      </c>
      <c r="K3" s="46" t="s">
        <v>110</v>
      </c>
      <c r="L3" s="46" t="s">
        <v>111</v>
      </c>
      <c r="M3" s="46" t="s">
        <v>112</v>
      </c>
      <c r="N3" s="52" t="s">
        <v>98</v>
      </c>
      <c r="O3" s="43"/>
    </row>
    <row r="4" spans="2:17" hidden="1">
      <c r="B4" t="s">
        <v>101</v>
      </c>
      <c r="C4" s="44">
        <v>368</v>
      </c>
      <c r="D4" s="44">
        <f t="shared" ref="D4:I4" si="0">C4-40</f>
        <v>328</v>
      </c>
      <c r="E4" s="44">
        <f t="shared" si="0"/>
        <v>288</v>
      </c>
      <c r="F4" s="44">
        <f t="shared" si="0"/>
        <v>248</v>
      </c>
      <c r="G4" s="44">
        <f t="shared" si="0"/>
        <v>208</v>
      </c>
      <c r="H4" s="44">
        <f t="shared" si="0"/>
        <v>168</v>
      </c>
      <c r="I4" s="44">
        <f t="shared" si="0"/>
        <v>128</v>
      </c>
      <c r="J4" s="44">
        <f>I4-32</f>
        <v>96</v>
      </c>
      <c r="K4" s="44">
        <f>J4-40</f>
        <v>56</v>
      </c>
      <c r="L4" s="44">
        <f>K4-32</f>
        <v>24</v>
      </c>
      <c r="M4" s="44">
        <f>L4-24</f>
        <v>0</v>
      </c>
      <c r="N4" s="44">
        <v>0</v>
      </c>
    </row>
    <row r="5" spans="2:17">
      <c r="B5" t="s">
        <v>99</v>
      </c>
      <c r="C5" s="47">
        <f>Q9</f>
        <v>632.5</v>
      </c>
      <c r="D5" s="47">
        <f t="shared" ref="D5:N5" si="1">C5-57.5</f>
        <v>575</v>
      </c>
      <c r="E5" s="47">
        <f t="shared" si="1"/>
        <v>517.5</v>
      </c>
      <c r="F5" s="47">
        <f t="shared" si="1"/>
        <v>460</v>
      </c>
      <c r="G5" s="47">
        <f t="shared" si="1"/>
        <v>402.5</v>
      </c>
      <c r="H5" s="47">
        <f t="shared" si="1"/>
        <v>345</v>
      </c>
      <c r="I5" s="47">
        <f t="shared" si="1"/>
        <v>287.5</v>
      </c>
      <c r="J5" s="47">
        <f t="shared" si="1"/>
        <v>230</v>
      </c>
      <c r="K5" s="47">
        <f t="shared" si="1"/>
        <v>172.5</v>
      </c>
      <c r="L5" s="47">
        <f t="shared" si="1"/>
        <v>115</v>
      </c>
      <c r="M5" s="47">
        <f t="shared" si="1"/>
        <v>57.5</v>
      </c>
      <c r="N5" s="47">
        <f t="shared" si="1"/>
        <v>0</v>
      </c>
      <c r="P5" s="62"/>
      <c r="Q5" s="62"/>
    </row>
    <row r="6" spans="2:17">
      <c r="B6" t="s">
        <v>136</v>
      </c>
      <c r="C6" s="45">
        <f>Q9</f>
        <v>632.5</v>
      </c>
      <c r="D6" s="45">
        <f>C6-58.3</f>
        <v>574.20000000000005</v>
      </c>
      <c r="E6" s="45">
        <f>C6-74.3</f>
        <v>558.20000000000005</v>
      </c>
      <c r="F6" s="45">
        <f>C6-91.3</f>
        <v>541.20000000000005</v>
      </c>
      <c r="G6" s="45">
        <f>C6-114.3</f>
        <v>518.20000000000005</v>
      </c>
      <c r="H6" s="45">
        <f>G6-61.2</f>
        <v>457.00000000000006</v>
      </c>
      <c r="I6" s="45">
        <f>H6-70.6</f>
        <v>386.40000000000009</v>
      </c>
      <c r="J6" s="45">
        <f>I6-36.6</f>
        <v>349.80000000000007</v>
      </c>
      <c r="K6" s="45">
        <f>J6-110.6</f>
        <v>239.20000000000007</v>
      </c>
      <c r="L6" s="45">
        <f>K6-128.1</f>
        <v>111.10000000000008</v>
      </c>
      <c r="M6" s="45">
        <v>57.5</v>
      </c>
      <c r="N6" s="45">
        <v>0</v>
      </c>
      <c r="P6" s="51"/>
      <c r="Q6" s="51"/>
    </row>
    <row r="7" spans="2:17">
      <c r="E7" s="21"/>
      <c r="F7" s="21"/>
      <c r="G7" s="21"/>
      <c r="H7" s="21"/>
      <c r="I7" s="21"/>
    </row>
    <row r="8" spans="2:17">
      <c r="O8" s="21"/>
      <c r="P8" s="21" t="s">
        <v>100</v>
      </c>
      <c r="Q8" s="21">
        <f>'Product Backlog'!F5-'Product Backlog'!R5</f>
        <v>632.5</v>
      </c>
    </row>
    <row r="9" spans="2:17">
      <c r="P9" s="21" t="s">
        <v>141</v>
      </c>
      <c r="Q9" s="21">
        <v>632.5</v>
      </c>
    </row>
    <row r="10" spans="2:17">
      <c r="P10" s="21" t="s">
        <v>142</v>
      </c>
      <c r="Q10" s="21">
        <f>Q9-Q8</f>
        <v>0</v>
      </c>
    </row>
    <row r="11" spans="2:17">
      <c r="P11" s="21"/>
      <c r="Q11" s="21">
        <f>L6-Q10</f>
        <v>111.10000000000008</v>
      </c>
    </row>
    <row r="12" spans="2:17">
      <c r="P12" s="21"/>
    </row>
    <row r="13" spans="2:17">
      <c r="P13" s="21"/>
    </row>
    <row r="14" spans="2:17">
      <c r="Q14" s="21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U76"/>
  <sheetViews>
    <sheetView zoomScaleNormal="100" zoomScalePageLayoutView="150" workbookViewId="0">
      <pane ySplit="5" topLeftCell="A69" activePane="bottomLeft" state="frozen"/>
      <selection activeCell="H19" sqref="H19"/>
      <selection pane="bottomLeft" activeCell="O4" sqref="O4"/>
    </sheetView>
  </sheetViews>
  <sheetFormatPr defaultColWidth="8.85546875" defaultRowHeight="15"/>
  <cols>
    <col min="1" max="1" width="1" style="7" customWidth="1"/>
    <col min="2" max="2" width="47" bestFit="1" customWidth="1"/>
    <col min="3" max="5" width="11.140625" customWidth="1"/>
    <col min="6" max="18" width="6.42578125" customWidth="1"/>
  </cols>
  <sheetData>
    <row r="1" spans="1:21">
      <c r="B1" s="24" t="s">
        <v>6</v>
      </c>
    </row>
    <row r="2" spans="1:21" s="4" customFormat="1" ht="8.25" customHeight="1">
      <c r="A2" s="6"/>
      <c r="B2" s="3"/>
      <c r="C2" s="3"/>
      <c r="D2" s="3"/>
      <c r="E2" s="3"/>
    </row>
    <row r="3" spans="1:21" ht="21" customHeight="1">
      <c r="B3" s="11"/>
      <c r="C3" s="11"/>
      <c r="D3" s="11"/>
      <c r="E3" s="19"/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5" customHeight="1">
      <c r="B4" s="14"/>
      <c r="C4" s="13" t="s">
        <v>8</v>
      </c>
      <c r="D4" s="13" t="s">
        <v>10</v>
      </c>
      <c r="E4" s="13" t="s">
        <v>12</v>
      </c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14">
        <v>8</v>
      </c>
      <c r="N4" s="14">
        <v>9</v>
      </c>
      <c r="O4" s="63" t="s">
        <v>98</v>
      </c>
      <c r="P4" s="14">
        <v>10</v>
      </c>
      <c r="Q4" s="14">
        <v>11</v>
      </c>
      <c r="R4" s="41"/>
    </row>
    <row r="5" spans="1:21">
      <c r="A5" s="8"/>
      <c r="B5" s="9" t="s">
        <v>7</v>
      </c>
      <c r="C5" s="10" t="s">
        <v>9</v>
      </c>
      <c r="D5" s="10" t="s">
        <v>11</v>
      </c>
      <c r="E5" s="10" t="s">
        <v>9</v>
      </c>
      <c r="F5" s="27">
        <f>F69</f>
        <v>746.9</v>
      </c>
      <c r="G5" s="27">
        <f>G69</f>
        <v>655.6</v>
      </c>
      <c r="H5" s="27">
        <f>H69</f>
        <v>518.4</v>
      </c>
      <c r="I5" s="27">
        <f t="shared" ref="I5:Q5" si="0">I69</f>
        <v>464.20000000000005</v>
      </c>
      <c r="J5" s="27">
        <f t="shared" si="0"/>
        <v>304.70000000000005</v>
      </c>
      <c r="K5" s="27">
        <f t="shared" si="0"/>
        <v>293.70000000000005</v>
      </c>
      <c r="L5" s="27">
        <f t="shared" si="0"/>
        <v>239.8</v>
      </c>
      <c r="M5" s="27">
        <f t="shared" si="0"/>
        <v>225.5</v>
      </c>
      <c r="N5" s="27">
        <f t="shared" si="0"/>
        <v>176</v>
      </c>
      <c r="O5" s="27">
        <f t="shared" ref="O5" si="1">O69</f>
        <v>114.4</v>
      </c>
      <c r="P5" s="27">
        <f t="shared" si="0"/>
        <v>114.4</v>
      </c>
      <c r="Q5" s="27">
        <f t="shared" si="0"/>
        <v>114.4</v>
      </c>
      <c r="R5" s="27">
        <f t="shared" ref="R5" si="2">R69</f>
        <v>114.4</v>
      </c>
      <c r="T5" s="33" t="s">
        <v>146</v>
      </c>
    </row>
    <row r="6" spans="1:21">
      <c r="A6" s="5"/>
      <c r="B6" t="s">
        <v>63</v>
      </c>
      <c r="C6" s="20">
        <v>8</v>
      </c>
      <c r="D6" s="20">
        <v>0.1</v>
      </c>
      <c r="E6" s="20">
        <f>(C6*D6)+C6</f>
        <v>8.8000000000000007</v>
      </c>
      <c r="F6" s="20">
        <f>E6</f>
        <v>8.8000000000000007</v>
      </c>
      <c r="G6" s="20">
        <v>0</v>
      </c>
      <c r="H6" s="20">
        <f>G6</f>
        <v>0</v>
      </c>
      <c r="I6" s="20">
        <f t="shared" ref="I6:Q11" si="3">H6</f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ref="O6:P11" si="4">M6</f>
        <v>0</v>
      </c>
      <c r="P6" s="20">
        <f t="shared" si="4"/>
        <v>0</v>
      </c>
      <c r="Q6" s="20">
        <f t="shared" si="3"/>
        <v>0</v>
      </c>
      <c r="R6" s="20">
        <f t="shared" ref="R6" si="5">Q6</f>
        <v>0</v>
      </c>
      <c r="T6" s="61">
        <f t="shared" ref="T6:T27" si="6">((F6-R6)*100)/F6</f>
        <v>100</v>
      </c>
      <c r="U6" s="56" t="s">
        <v>139</v>
      </c>
    </row>
    <row r="7" spans="1:21">
      <c r="A7" s="5"/>
      <c r="B7" t="s">
        <v>60</v>
      </c>
      <c r="C7" s="20">
        <v>11</v>
      </c>
      <c r="D7" s="20">
        <v>0.1</v>
      </c>
      <c r="E7" s="20">
        <f t="shared" ref="E7:E63" si="7">(C7*D7)+C7</f>
        <v>12.1</v>
      </c>
      <c r="F7" s="20">
        <f t="shared" ref="F7:H7" si="8">E7</f>
        <v>12.1</v>
      </c>
      <c r="G7" s="20">
        <v>0</v>
      </c>
      <c r="H7" s="20">
        <f t="shared" si="8"/>
        <v>0</v>
      </c>
      <c r="I7" s="20">
        <f t="shared" si="3"/>
        <v>0</v>
      </c>
      <c r="J7" s="20">
        <f t="shared" si="3"/>
        <v>0</v>
      </c>
      <c r="K7" s="20">
        <f t="shared" si="3"/>
        <v>0</v>
      </c>
      <c r="L7" s="20">
        <f t="shared" si="3"/>
        <v>0</v>
      </c>
      <c r="M7" s="20">
        <f t="shared" si="3"/>
        <v>0</v>
      </c>
      <c r="N7" s="20">
        <f t="shared" si="3"/>
        <v>0</v>
      </c>
      <c r="O7" s="20">
        <f t="shared" si="4"/>
        <v>0</v>
      </c>
      <c r="P7" s="20">
        <f t="shared" si="4"/>
        <v>0</v>
      </c>
      <c r="Q7" s="20">
        <f t="shared" si="3"/>
        <v>0</v>
      </c>
      <c r="R7" s="20">
        <f t="shared" ref="R7" si="9">Q7</f>
        <v>0</v>
      </c>
      <c r="T7" s="61">
        <f t="shared" si="6"/>
        <v>100</v>
      </c>
      <c r="U7" s="56" t="s">
        <v>139</v>
      </c>
    </row>
    <row r="8" spans="1:21">
      <c r="A8" s="5"/>
      <c r="B8" t="s">
        <v>5</v>
      </c>
      <c r="C8" s="20">
        <v>8</v>
      </c>
      <c r="D8" s="20">
        <v>0.1</v>
      </c>
      <c r="E8" s="20">
        <f t="shared" si="7"/>
        <v>8.8000000000000007</v>
      </c>
      <c r="F8" s="20">
        <f t="shared" ref="F8:H8" si="10">E8</f>
        <v>8.8000000000000007</v>
      </c>
      <c r="G8" s="20">
        <v>0</v>
      </c>
      <c r="H8" s="20">
        <f t="shared" si="10"/>
        <v>0</v>
      </c>
      <c r="I8" s="20">
        <f t="shared" si="3"/>
        <v>0</v>
      </c>
      <c r="J8" s="20">
        <f t="shared" si="3"/>
        <v>0</v>
      </c>
      <c r="K8" s="20">
        <f t="shared" si="3"/>
        <v>0</v>
      </c>
      <c r="L8" s="20">
        <f t="shared" si="3"/>
        <v>0</v>
      </c>
      <c r="M8" s="20">
        <f t="shared" si="3"/>
        <v>0</v>
      </c>
      <c r="N8" s="20">
        <f t="shared" si="3"/>
        <v>0</v>
      </c>
      <c r="O8" s="20">
        <f t="shared" si="4"/>
        <v>0</v>
      </c>
      <c r="P8" s="20">
        <f t="shared" si="4"/>
        <v>0</v>
      </c>
      <c r="Q8" s="20">
        <f t="shared" si="3"/>
        <v>0</v>
      </c>
      <c r="R8" s="20">
        <f t="shared" ref="R8" si="11">Q8</f>
        <v>0</v>
      </c>
      <c r="T8" s="61">
        <f t="shared" si="6"/>
        <v>100</v>
      </c>
      <c r="U8" s="56" t="s">
        <v>139</v>
      </c>
    </row>
    <row r="9" spans="1:21">
      <c r="A9" s="5"/>
      <c r="B9" t="s">
        <v>27</v>
      </c>
      <c r="C9" s="20">
        <v>8</v>
      </c>
      <c r="D9" s="20">
        <v>0.1</v>
      </c>
      <c r="E9" s="20">
        <f t="shared" si="7"/>
        <v>8.8000000000000007</v>
      </c>
      <c r="F9" s="20">
        <f t="shared" ref="F9:H9" si="12">E9</f>
        <v>8.8000000000000007</v>
      </c>
      <c r="G9" s="20">
        <v>0</v>
      </c>
      <c r="H9" s="20">
        <f t="shared" si="12"/>
        <v>0</v>
      </c>
      <c r="I9" s="20">
        <f t="shared" si="3"/>
        <v>0</v>
      </c>
      <c r="J9" s="20">
        <f t="shared" si="3"/>
        <v>0</v>
      </c>
      <c r="K9" s="20">
        <f t="shared" si="3"/>
        <v>0</v>
      </c>
      <c r="L9" s="20">
        <f t="shared" si="3"/>
        <v>0</v>
      </c>
      <c r="M9" s="20">
        <f t="shared" si="3"/>
        <v>0</v>
      </c>
      <c r="N9" s="20">
        <f t="shared" si="3"/>
        <v>0</v>
      </c>
      <c r="O9" s="20">
        <f t="shared" si="4"/>
        <v>0</v>
      </c>
      <c r="P9" s="20">
        <f t="shared" si="4"/>
        <v>0</v>
      </c>
      <c r="Q9" s="20">
        <f t="shared" si="3"/>
        <v>0</v>
      </c>
      <c r="R9" s="20">
        <f t="shared" ref="R9" si="13">Q9</f>
        <v>0</v>
      </c>
      <c r="T9" s="61">
        <f t="shared" si="6"/>
        <v>100</v>
      </c>
      <c r="U9" s="56" t="s">
        <v>139</v>
      </c>
    </row>
    <row r="10" spans="1:21">
      <c r="A10" s="5"/>
      <c r="B10" t="s">
        <v>47</v>
      </c>
      <c r="C10" s="20">
        <v>19</v>
      </c>
      <c r="D10" s="20">
        <v>0.1</v>
      </c>
      <c r="E10" s="20">
        <f t="shared" si="7"/>
        <v>20.9</v>
      </c>
      <c r="F10" s="20">
        <f t="shared" ref="F10:H10" si="14">E10</f>
        <v>20.9</v>
      </c>
      <c r="G10" s="20">
        <v>0</v>
      </c>
      <c r="H10" s="20">
        <f t="shared" si="14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4"/>
        <v>0</v>
      </c>
      <c r="P10" s="20">
        <f t="shared" si="4"/>
        <v>0</v>
      </c>
      <c r="Q10" s="20">
        <f t="shared" si="3"/>
        <v>0</v>
      </c>
      <c r="R10" s="20">
        <f t="shared" ref="R10" si="15">Q10</f>
        <v>0</v>
      </c>
      <c r="T10" s="61">
        <f t="shared" si="6"/>
        <v>100</v>
      </c>
      <c r="U10" s="56" t="s">
        <v>139</v>
      </c>
    </row>
    <row r="11" spans="1:21">
      <c r="A11" s="5"/>
      <c r="B11" t="s">
        <v>46</v>
      </c>
      <c r="C11" s="20">
        <v>29</v>
      </c>
      <c r="D11" s="20">
        <v>0.1</v>
      </c>
      <c r="E11" s="20">
        <f t="shared" si="7"/>
        <v>31.9</v>
      </c>
      <c r="F11" s="20">
        <f t="shared" ref="F11:H11" si="16">E11</f>
        <v>31.9</v>
      </c>
      <c r="G11" s="20">
        <v>0</v>
      </c>
      <c r="H11" s="20">
        <f t="shared" si="16"/>
        <v>0</v>
      </c>
      <c r="I11" s="20">
        <f t="shared" si="3"/>
        <v>0</v>
      </c>
      <c r="J11" s="20">
        <f t="shared" si="3"/>
        <v>0</v>
      </c>
      <c r="K11" s="20">
        <f t="shared" si="3"/>
        <v>0</v>
      </c>
      <c r="L11" s="20">
        <f t="shared" si="3"/>
        <v>0</v>
      </c>
      <c r="M11" s="20">
        <f t="shared" si="3"/>
        <v>0</v>
      </c>
      <c r="N11" s="20">
        <f t="shared" si="3"/>
        <v>0</v>
      </c>
      <c r="O11" s="20">
        <f t="shared" si="4"/>
        <v>0</v>
      </c>
      <c r="P11" s="20">
        <f t="shared" si="4"/>
        <v>0</v>
      </c>
      <c r="Q11" s="20">
        <f t="shared" si="3"/>
        <v>0</v>
      </c>
      <c r="R11" s="20">
        <f t="shared" ref="R11" si="17">Q11</f>
        <v>0</v>
      </c>
      <c r="T11" s="61">
        <f t="shared" si="6"/>
        <v>100</v>
      </c>
      <c r="U11" s="56" t="s">
        <v>139</v>
      </c>
    </row>
    <row r="12" spans="1:21">
      <c r="A12" s="5"/>
      <c r="B12" s="1" t="s">
        <v>2</v>
      </c>
      <c r="C12" s="2"/>
      <c r="D12" s="2"/>
      <c r="E12" s="2">
        <f>SUM(E6:E11)</f>
        <v>91.3</v>
      </c>
      <c r="F12" s="2">
        <f>SUM(F6:F11)</f>
        <v>91.3</v>
      </c>
      <c r="G12" s="2">
        <f>SUM(G6:G11)</f>
        <v>0</v>
      </c>
      <c r="H12" s="2">
        <f>SUM(H6:H11)</f>
        <v>0</v>
      </c>
      <c r="I12" s="2">
        <f t="shared" ref="I12:R12" si="18">SUM(I6:I11)</f>
        <v>0</v>
      </c>
      <c r="J12" s="2">
        <f t="shared" si="18"/>
        <v>0</v>
      </c>
      <c r="K12" s="2">
        <f t="shared" si="18"/>
        <v>0</v>
      </c>
      <c r="L12" s="2">
        <f t="shared" si="18"/>
        <v>0</v>
      </c>
      <c r="M12" s="2">
        <f t="shared" si="18"/>
        <v>0</v>
      </c>
      <c r="N12" s="2">
        <f t="shared" si="18"/>
        <v>0</v>
      </c>
      <c r="O12" s="2">
        <f t="shared" si="18"/>
        <v>0</v>
      </c>
      <c r="P12" s="2">
        <f t="shared" si="18"/>
        <v>0</v>
      </c>
      <c r="Q12" s="2">
        <f t="shared" si="18"/>
        <v>0</v>
      </c>
      <c r="R12" s="2">
        <f t="shared" si="18"/>
        <v>0</v>
      </c>
      <c r="S12" s="40"/>
      <c r="T12" s="61">
        <f t="shared" si="6"/>
        <v>100</v>
      </c>
      <c r="U12" s="56" t="s">
        <v>139</v>
      </c>
    </row>
    <row r="13" spans="1:21">
      <c r="A13" s="5"/>
      <c r="B13" s="50" t="s">
        <v>44</v>
      </c>
      <c r="C13" s="20">
        <v>10</v>
      </c>
      <c r="D13" s="20">
        <v>0.1</v>
      </c>
      <c r="E13" s="20">
        <f t="shared" ref="E13:E18" si="19">(C13*D13)+C13</f>
        <v>11</v>
      </c>
      <c r="F13" s="20">
        <f t="shared" ref="F13:G13" si="20">E13</f>
        <v>11</v>
      </c>
      <c r="G13" s="20">
        <f t="shared" si="20"/>
        <v>11</v>
      </c>
      <c r="H13" s="20">
        <v>0</v>
      </c>
      <c r="I13" s="20">
        <f t="shared" ref="I13:N18" si="21">H13</f>
        <v>0</v>
      </c>
      <c r="J13" s="20">
        <f t="shared" si="21"/>
        <v>0</v>
      </c>
      <c r="K13" s="20">
        <f t="shared" si="21"/>
        <v>0</v>
      </c>
      <c r="L13" s="20">
        <f t="shared" si="21"/>
        <v>0</v>
      </c>
      <c r="M13" s="20">
        <f t="shared" si="21"/>
        <v>0</v>
      </c>
      <c r="N13" s="20">
        <f t="shared" si="21"/>
        <v>0</v>
      </c>
      <c r="O13" s="20">
        <f t="shared" ref="O13:P18" si="22">M13</f>
        <v>0</v>
      </c>
      <c r="P13" s="20">
        <f t="shared" si="22"/>
        <v>0</v>
      </c>
      <c r="Q13" s="20">
        <f t="shared" ref="Q13:R18" si="23">P13</f>
        <v>0</v>
      </c>
      <c r="R13" s="20">
        <f t="shared" si="23"/>
        <v>0</v>
      </c>
      <c r="T13" s="61">
        <f t="shared" si="6"/>
        <v>100</v>
      </c>
      <c r="U13" s="56" t="s">
        <v>139</v>
      </c>
    </row>
    <row r="14" spans="1:21">
      <c r="A14" s="5"/>
      <c r="B14" s="50" t="s">
        <v>38</v>
      </c>
      <c r="C14" s="20">
        <v>10</v>
      </c>
      <c r="D14" s="20">
        <v>0.1</v>
      </c>
      <c r="E14" s="20">
        <f t="shared" si="19"/>
        <v>11</v>
      </c>
      <c r="F14" s="20">
        <f t="shared" ref="F14:G14" si="24">E14</f>
        <v>11</v>
      </c>
      <c r="G14" s="20">
        <f t="shared" si="24"/>
        <v>11</v>
      </c>
      <c r="H14" s="20">
        <v>0</v>
      </c>
      <c r="I14" s="20">
        <f t="shared" si="21"/>
        <v>0</v>
      </c>
      <c r="J14" s="20">
        <f t="shared" si="21"/>
        <v>0</v>
      </c>
      <c r="K14" s="20">
        <f t="shared" si="21"/>
        <v>0</v>
      </c>
      <c r="L14" s="20">
        <f t="shared" si="21"/>
        <v>0</v>
      </c>
      <c r="M14" s="20">
        <f t="shared" si="21"/>
        <v>0</v>
      </c>
      <c r="N14" s="20">
        <f t="shared" si="21"/>
        <v>0</v>
      </c>
      <c r="O14" s="20">
        <f t="shared" si="22"/>
        <v>0</v>
      </c>
      <c r="P14" s="20">
        <f t="shared" si="22"/>
        <v>0</v>
      </c>
      <c r="Q14" s="20">
        <f t="shared" si="23"/>
        <v>0</v>
      </c>
      <c r="R14" s="20">
        <f t="shared" si="23"/>
        <v>0</v>
      </c>
      <c r="T14" s="61">
        <f t="shared" si="6"/>
        <v>100</v>
      </c>
      <c r="U14" s="56" t="s">
        <v>139</v>
      </c>
    </row>
    <row r="15" spans="1:21">
      <c r="A15" s="5"/>
      <c r="B15" s="50" t="s">
        <v>41</v>
      </c>
      <c r="C15" s="20">
        <v>19</v>
      </c>
      <c r="D15" s="20">
        <v>0.1</v>
      </c>
      <c r="E15" s="20">
        <f t="shared" si="19"/>
        <v>20.9</v>
      </c>
      <c r="F15" s="20">
        <f t="shared" ref="F15:G15" si="25">E15</f>
        <v>20.9</v>
      </c>
      <c r="G15" s="20">
        <f t="shared" si="25"/>
        <v>20.9</v>
      </c>
      <c r="H15" s="20">
        <v>0</v>
      </c>
      <c r="I15" s="20">
        <f t="shared" si="21"/>
        <v>0</v>
      </c>
      <c r="J15" s="20">
        <f t="shared" si="21"/>
        <v>0</v>
      </c>
      <c r="K15" s="20">
        <f t="shared" si="21"/>
        <v>0</v>
      </c>
      <c r="L15" s="20">
        <f t="shared" si="21"/>
        <v>0</v>
      </c>
      <c r="M15" s="20">
        <f t="shared" si="21"/>
        <v>0</v>
      </c>
      <c r="N15" s="20">
        <f t="shared" si="21"/>
        <v>0</v>
      </c>
      <c r="O15" s="20">
        <f t="shared" si="22"/>
        <v>0</v>
      </c>
      <c r="P15" s="20">
        <f t="shared" si="22"/>
        <v>0</v>
      </c>
      <c r="Q15" s="20">
        <f t="shared" si="23"/>
        <v>0</v>
      </c>
      <c r="R15" s="20">
        <f t="shared" si="23"/>
        <v>0</v>
      </c>
      <c r="T15" s="61">
        <f t="shared" si="6"/>
        <v>100</v>
      </c>
      <c r="U15" s="56" t="s">
        <v>139</v>
      </c>
    </row>
    <row r="16" spans="1:21">
      <c r="A16" s="5"/>
      <c r="B16" t="s">
        <v>28</v>
      </c>
      <c r="C16" s="20">
        <v>41</v>
      </c>
      <c r="D16" s="20">
        <v>0.1</v>
      </c>
      <c r="E16" s="20">
        <f t="shared" si="19"/>
        <v>45.1</v>
      </c>
      <c r="F16" s="20">
        <f t="shared" ref="F16:G17" si="26">E16</f>
        <v>45.1</v>
      </c>
      <c r="G16" s="20">
        <f t="shared" si="26"/>
        <v>45.1</v>
      </c>
      <c r="H16" s="20">
        <v>0</v>
      </c>
      <c r="I16" s="20">
        <f t="shared" si="21"/>
        <v>0</v>
      </c>
      <c r="J16" s="20">
        <f t="shared" si="21"/>
        <v>0</v>
      </c>
      <c r="K16" s="20">
        <f t="shared" si="21"/>
        <v>0</v>
      </c>
      <c r="L16" s="20">
        <f t="shared" si="21"/>
        <v>0</v>
      </c>
      <c r="M16" s="20">
        <f t="shared" si="21"/>
        <v>0</v>
      </c>
      <c r="N16" s="20">
        <f t="shared" si="21"/>
        <v>0</v>
      </c>
      <c r="O16" s="20">
        <f t="shared" si="22"/>
        <v>0</v>
      </c>
      <c r="P16" s="20">
        <f t="shared" si="22"/>
        <v>0</v>
      </c>
      <c r="Q16" s="20">
        <f t="shared" si="23"/>
        <v>0</v>
      </c>
      <c r="R16" s="20">
        <f t="shared" si="23"/>
        <v>0</v>
      </c>
      <c r="T16" s="61">
        <f t="shared" si="6"/>
        <v>100</v>
      </c>
      <c r="U16" s="56" t="s">
        <v>139</v>
      </c>
    </row>
    <row r="17" spans="1:21">
      <c r="A17" s="5"/>
      <c r="B17" t="s">
        <v>26</v>
      </c>
      <c r="C17" s="20">
        <v>13</v>
      </c>
      <c r="D17" s="20">
        <v>0.1</v>
      </c>
      <c r="E17" s="20">
        <f t="shared" si="19"/>
        <v>14.3</v>
      </c>
      <c r="F17" s="20">
        <f t="shared" si="26"/>
        <v>14.3</v>
      </c>
      <c r="G17" s="20">
        <f t="shared" si="26"/>
        <v>14.3</v>
      </c>
      <c r="H17" s="20">
        <v>0</v>
      </c>
      <c r="I17" s="20">
        <f t="shared" si="21"/>
        <v>0</v>
      </c>
      <c r="J17" s="20">
        <f t="shared" si="21"/>
        <v>0</v>
      </c>
      <c r="K17" s="20">
        <f t="shared" si="21"/>
        <v>0</v>
      </c>
      <c r="L17" s="20">
        <f t="shared" si="21"/>
        <v>0</v>
      </c>
      <c r="M17" s="20">
        <f t="shared" si="21"/>
        <v>0</v>
      </c>
      <c r="N17" s="20">
        <f t="shared" si="21"/>
        <v>0</v>
      </c>
      <c r="O17" s="20">
        <f t="shared" si="22"/>
        <v>0</v>
      </c>
      <c r="P17" s="20">
        <f t="shared" si="22"/>
        <v>0</v>
      </c>
      <c r="Q17" s="20">
        <f t="shared" si="23"/>
        <v>0</v>
      </c>
      <c r="R17" s="20">
        <f t="shared" si="23"/>
        <v>0</v>
      </c>
      <c r="T17" s="61">
        <f t="shared" si="6"/>
        <v>100</v>
      </c>
      <c r="U17" s="56" t="s">
        <v>139</v>
      </c>
    </row>
    <row r="18" spans="1:21">
      <c r="A18" s="5"/>
      <c r="B18" t="s">
        <v>39</v>
      </c>
      <c r="C18" s="20">
        <v>39</v>
      </c>
      <c r="D18" s="20">
        <v>0.1</v>
      </c>
      <c r="E18" s="20">
        <f t="shared" si="19"/>
        <v>42.9</v>
      </c>
      <c r="F18" s="20">
        <f t="shared" ref="F18:G18" si="27">E18</f>
        <v>42.9</v>
      </c>
      <c r="G18" s="20">
        <f t="shared" si="27"/>
        <v>42.9</v>
      </c>
      <c r="H18" s="20">
        <v>8</v>
      </c>
      <c r="I18" s="20">
        <v>0</v>
      </c>
      <c r="J18" s="20">
        <f t="shared" si="21"/>
        <v>0</v>
      </c>
      <c r="K18" s="20">
        <f t="shared" si="21"/>
        <v>0</v>
      </c>
      <c r="L18" s="20">
        <f t="shared" si="21"/>
        <v>0</v>
      </c>
      <c r="M18" s="20">
        <f t="shared" si="21"/>
        <v>0</v>
      </c>
      <c r="N18" s="20">
        <f t="shared" si="21"/>
        <v>0</v>
      </c>
      <c r="O18" s="20">
        <f t="shared" si="22"/>
        <v>0</v>
      </c>
      <c r="P18" s="20">
        <f t="shared" si="22"/>
        <v>0</v>
      </c>
      <c r="Q18" s="20">
        <f t="shared" si="23"/>
        <v>0</v>
      </c>
      <c r="R18" s="20">
        <f t="shared" si="23"/>
        <v>0</v>
      </c>
      <c r="T18" s="61">
        <f t="shared" si="6"/>
        <v>100</v>
      </c>
      <c r="U18" s="56" t="s">
        <v>139</v>
      </c>
    </row>
    <row r="19" spans="1:21">
      <c r="A19" s="5"/>
      <c r="B19" s="1" t="s">
        <v>80</v>
      </c>
      <c r="C19" s="2"/>
      <c r="D19" s="2"/>
      <c r="E19" s="2">
        <f t="shared" ref="E19:R19" si="28">SUM(E13:E18)</f>
        <v>145.19999999999999</v>
      </c>
      <c r="F19" s="2">
        <f t="shared" si="28"/>
        <v>145.19999999999999</v>
      </c>
      <c r="G19" s="2">
        <f t="shared" si="28"/>
        <v>145.19999999999999</v>
      </c>
      <c r="H19" s="2">
        <f t="shared" si="28"/>
        <v>8</v>
      </c>
      <c r="I19" s="2">
        <f t="shared" si="28"/>
        <v>0</v>
      </c>
      <c r="J19" s="2">
        <f t="shared" si="28"/>
        <v>0</v>
      </c>
      <c r="K19" s="2">
        <f t="shared" si="28"/>
        <v>0</v>
      </c>
      <c r="L19" s="2">
        <f t="shared" si="28"/>
        <v>0</v>
      </c>
      <c r="M19" s="2">
        <f t="shared" si="28"/>
        <v>0</v>
      </c>
      <c r="N19" s="2">
        <f t="shared" si="28"/>
        <v>0</v>
      </c>
      <c r="O19" s="2">
        <f t="shared" si="28"/>
        <v>0</v>
      </c>
      <c r="P19" s="2">
        <f t="shared" si="28"/>
        <v>0</v>
      </c>
      <c r="Q19" s="2">
        <f t="shared" si="28"/>
        <v>0</v>
      </c>
      <c r="R19" s="2">
        <f t="shared" si="28"/>
        <v>0</v>
      </c>
      <c r="S19" s="40"/>
      <c r="T19" s="61">
        <f t="shared" si="6"/>
        <v>100</v>
      </c>
      <c r="U19" s="56" t="s">
        <v>139</v>
      </c>
    </row>
    <row r="20" spans="1:21">
      <c r="A20" s="5"/>
      <c r="B20" t="s">
        <v>71</v>
      </c>
      <c r="C20" s="20">
        <v>6</v>
      </c>
      <c r="D20" s="20">
        <v>0.1</v>
      </c>
      <c r="E20" s="20">
        <f t="shared" si="7"/>
        <v>6.6</v>
      </c>
      <c r="F20" s="20">
        <f t="shared" ref="F20:H20" si="29">E20</f>
        <v>6.6</v>
      </c>
      <c r="G20" s="20">
        <f t="shared" si="29"/>
        <v>6.6</v>
      </c>
      <c r="H20" s="20">
        <f t="shared" si="29"/>
        <v>6.6</v>
      </c>
      <c r="I20" s="20">
        <v>0</v>
      </c>
      <c r="J20" s="20">
        <f t="shared" ref="J20" si="30">I20</f>
        <v>0</v>
      </c>
      <c r="K20" s="20">
        <f t="shared" ref="K20" si="31">J20</f>
        <v>0</v>
      </c>
      <c r="L20" s="20">
        <f t="shared" ref="L20" si="32">K20</f>
        <v>0</v>
      </c>
      <c r="M20" s="20">
        <f t="shared" ref="M20" si="33">L20</f>
        <v>0</v>
      </c>
      <c r="N20" s="20">
        <f t="shared" ref="N20" si="34">M20</f>
        <v>0</v>
      </c>
      <c r="O20" s="20">
        <f t="shared" ref="O20:P20" si="35">M20</f>
        <v>0</v>
      </c>
      <c r="P20" s="20">
        <f t="shared" si="35"/>
        <v>0</v>
      </c>
      <c r="Q20" s="20">
        <f t="shared" ref="Q20:R20" si="36">P20</f>
        <v>0</v>
      </c>
      <c r="R20" s="20">
        <f t="shared" si="36"/>
        <v>0</v>
      </c>
      <c r="T20" s="61">
        <f t="shared" si="6"/>
        <v>100</v>
      </c>
      <c r="U20" s="56" t="s">
        <v>139</v>
      </c>
    </row>
    <row r="21" spans="1:21">
      <c r="A21" s="5"/>
      <c r="B21" s="50" t="s">
        <v>79</v>
      </c>
      <c r="C21" s="20">
        <v>10</v>
      </c>
      <c r="D21" s="20">
        <v>0.1</v>
      </c>
      <c r="E21" s="20">
        <f>(C21*D21)+C21</f>
        <v>11</v>
      </c>
      <c r="F21" s="20">
        <f t="shared" ref="F21:H21" si="37">E21</f>
        <v>11</v>
      </c>
      <c r="G21" s="20">
        <f t="shared" si="37"/>
        <v>11</v>
      </c>
      <c r="H21" s="20">
        <f t="shared" si="37"/>
        <v>11</v>
      </c>
      <c r="I21" s="20">
        <v>0</v>
      </c>
      <c r="J21" s="20">
        <f t="shared" ref="J21:N25" si="38">I21</f>
        <v>0</v>
      </c>
      <c r="K21" s="20">
        <f t="shared" si="38"/>
        <v>0</v>
      </c>
      <c r="L21" s="20">
        <f t="shared" si="38"/>
        <v>0</v>
      </c>
      <c r="M21" s="20">
        <f t="shared" si="38"/>
        <v>0</v>
      </c>
      <c r="N21" s="20">
        <f t="shared" si="38"/>
        <v>0</v>
      </c>
      <c r="O21" s="20">
        <f t="shared" ref="O21:P25" si="39">M21</f>
        <v>0</v>
      </c>
      <c r="P21" s="20">
        <f t="shared" si="39"/>
        <v>0</v>
      </c>
      <c r="Q21" s="20">
        <f t="shared" ref="Q21:R25" si="40">P21</f>
        <v>0</v>
      </c>
      <c r="R21" s="20">
        <f t="shared" si="40"/>
        <v>0</v>
      </c>
      <c r="T21" s="61">
        <f t="shared" si="6"/>
        <v>100</v>
      </c>
      <c r="U21" s="56" t="s">
        <v>139</v>
      </c>
    </row>
    <row r="22" spans="1:21">
      <c r="A22" s="5"/>
      <c r="B22" t="s">
        <v>67</v>
      </c>
      <c r="C22" s="20">
        <v>19</v>
      </c>
      <c r="D22" s="20">
        <v>0.1</v>
      </c>
      <c r="E22" s="20">
        <f>(C22*D22)+C22</f>
        <v>20.9</v>
      </c>
      <c r="F22" s="20">
        <f t="shared" ref="F22:H22" si="41">E22</f>
        <v>20.9</v>
      </c>
      <c r="G22" s="20">
        <f t="shared" si="41"/>
        <v>20.9</v>
      </c>
      <c r="H22" s="20">
        <f t="shared" si="41"/>
        <v>20.9</v>
      </c>
      <c r="I22" s="20">
        <v>0</v>
      </c>
      <c r="J22" s="20">
        <f t="shared" si="38"/>
        <v>0</v>
      </c>
      <c r="K22" s="20">
        <f t="shared" si="38"/>
        <v>0</v>
      </c>
      <c r="L22" s="20">
        <f t="shared" si="38"/>
        <v>0</v>
      </c>
      <c r="M22" s="20">
        <f t="shared" si="38"/>
        <v>0</v>
      </c>
      <c r="N22" s="20">
        <f t="shared" si="38"/>
        <v>0</v>
      </c>
      <c r="O22" s="20">
        <f t="shared" si="39"/>
        <v>0</v>
      </c>
      <c r="P22" s="20">
        <f t="shared" si="39"/>
        <v>0</v>
      </c>
      <c r="Q22" s="20">
        <f t="shared" si="40"/>
        <v>0</v>
      </c>
      <c r="R22" s="20">
        <f t="shared" si="40"/>
        <v>0</v>
      </c>
      <c r="T22" s="61">
        <f t="shared" si="6"/>
        <v>100</v>
      </c>
      <c r="U22" s="56" t="s">
        <v>139</v>
      </c>
    </row>
    <row r="23" spans="1:21">
      <c r="A23" s="5"/>
      <c r="B23" t="s">
        <v>29</v>
      </c>
      <c r="C23" s="20">
        <v>19</v>
      </c>
      <c r="D23" s="20">
        <v>0.1</v>
      </c>
      <c r="E23" s="20">
        <f>(C23*D23)+C23</f>
        <v>20.9</v>
      </c>
      <c r="F23" s="20">
        <f t="shared" ref="F23:H23" si="42">E23</f>
        <v>20.9</v>
      </c>
      <c r="G23" s="20">
        <f t="shared" si="42"/>
        <v>20.9</v>
      </c>
      <c r="H23" s="20">
        <f t="shared" si="42"/>
        <v>20.9</v>
      </c>
      <c r="I23" s="20">
        <v>0</v>
      </c>
      <c r="J23" s="20">
        <f t="shared" si="38"/>
        <v>0</v>
      </c>
      <c r="K23" s="20">
        <f t="shared" si="38"/>
        <v>0</v>
      </c>
      <c r="L23" s="20">
        <f t="shared" si="38"/>
        <v>0</v>
      </c>
      <c r="M23" s="20">
        <f t="shared" si="38"/>
        <v>0</v>
      </c>
      <c r="N23" s="20">
        <f t="shared" si="38"/>
        <v>0</v>
      </c>
      <c r="O23" s="20">
        <f t="shared" si="39"/>
        <v>0</v>
      </c>
      <c r="P23" s="20">
        <f t="shared" si="39"/>
        <v>0</v>
      </c>
      <c r="Q23" s="20">
        <f t="shared" si="40"/>
        <v>0</v>
      </c>
      <c r="R23" s="20">
        <f t="shared" si="40"/>
        <v>0</v>
      </c>
      <c r="T23" s="61">
        <f t="shared" si="6"/>
        <v>100</v>
      </c>
      <c r="U23" s="56" t="s">
        <v>139</v>
      </c>
    </row>
    <row r="24" spans="1:21">
      <c r="A24" s="5"/>
      <c r="B24" t="s">
        <v>25</v>
      </c>
      <c r="C24" s="20">
        <v>8</v>
      </c>
      <c r="D24" s="20">
        <v>0.1</v>
      </c>
      <c r="E24" s="20">
        <f>(C24*D24)+C24</f>
        <v>8.8000000000000007</v>
      </c>
      <c r="F24" s="20">
        <f t="shared" ref="F24:H24" si="43">E24</f>
        <v>8.8000000000000007</v>
      </c>
      <c r="G24" s="20">
        <f t="shared" si="43"/>
        <v>8.8000000000000007</v>
      </c>
      <c r="H24" s="20">
        <f t="shared" si="43"/>
        <v>8.8000000000000007</v>
      </c>
      <c r="I24" s="20">
        <v>0</v>
      </c>
      <c r="J24" s="20">
        <f t="shared" si="38"/>
        <v>0</v>
      </c>
      <c r="K24" s="20">
        <f t="shared" si="38"/>
        <v>0</v>
      </c>
      <c r="L24" s="20">
        <f t="shared" si="38"/>
        <v>0</v>
      </c>
      <c r="M24" s="20">
        <f t="shared" si="38"/>
        <v>0</v>
      </c>
      <c r="N24" s="20">
        <f t="shared" si="38"/>
        <v>0</v>
      </c>
      <c r="O24" s="20">
        <f t="shared" si="39"/>
        <v>0</v>
      </c>
      <c r="P24" s="20">
        <f t="shared" si="39"/>
        <v>0</v>
      </c>
      <c r="Q24" s="20">
        <f t="shared" si="40"/>
        <v>0</v>
      </c>
      <c r="R24" s="20">
        <f t="shared" si="40"/>
        <v>0</v>
      </c>
      <c r="T24" s="61">
        <f t="shared" si="6"/>
        <v>100</v>
      </c>
      <c r="U24" s="56" t="s">
        <v>139</v>
      </c>
    </row>
    <row r="25" spans="1:21">
      <c r="A25" s="5"/>
      <c r="B25" t="s">
        <v>68</v>
      </c>
      <c r="C25" s="20">
        <v>17</v>
      </c>
      <c r="D25" s="20">
        <v>0.1</v>
      </c>
      <c r="E25" s="20">
        <f>(C25*D25)+C25</f>
        <v>18.7</v>
      </c>
      <c r="F25" s="20">
        <f t="shared" ref="F25:H25" si="44">E25</f>
        <v>18.7</v>
      </c>
      <c r="G25" s="20">
        <f t="shared" si="44"/>
        <v>18.7</v>
      </c>
      <c r="H25" s="20">
        <f t="shared" si="44"/>
        <v>18.7</v>
      </c>
      <c r="I25" s="20">
        <v>0</v>
      </c>
      <c r="J25" s="20">
        <f t="shared" si="38"/>
        <v>0</v>
      </c>
      <c r="K25" s="20">
        <f t="shared" si="38"/>
        <v>0</v>
      </c>
      <c r="L25" s="20">
        <f t="shared" si="38"/>
        <v>0</v>
      </c>
      <c r="M25" s="20">
        <f t="shared" si="38"/>
        <v>0</v>
      </c>
      <c r="N25" s="20">
        <f t="shared" si="38"/>
        <v>0</v>
      </c>
      <c r="O25" s="20">
        <f t="shared" si="39"/>
        <v>0</v>
      </c>
      <c r="P25" s="20">
        <f t="shared" si="39"/>
        <v>0</v>
      </c>
      <c r="Q25" s="20">
        <f t="shared" si="40"/>
        <v>0</v>
      </c>
      <c r="R25" s="20">
        <f t="shared" si="40"/>
        <v>0</v>
      </c>
      <c r="T25" s="61">
        <f t="shared" si="6"/>
        <v>100</v>
      </c>
      <c r="U25" s="56" t="s">
        <v>139</v>
      </c>
    </row>
    <row r="26" spans="1:21">
      <c r="A26" s="5"/>
      <c r="B26" s="1" t="s">
        <v>81</v>
      </c>
      <c r="C26" s="2"/>
      <c r="D26" s="2"/>
      <c r="E26" s="2">
        <f t="shared" ref="E26:R26" si="45">SUM(E20:E25)</f>
        <v>86.9</v>
      </c>
      <c r="F26" s="2">
        <f t="shared" si="45"/>
        <v>86.9</v>
      </c>
      <c r="G26" s="2">
        <f t="shared" si="45"/>
        <v>86.9</v>
      </c>
      <c r="H26" s="2">
        <f t="shared" si="45"/>
        <v>86.9</v>
      </c>
      <c r="I26" s="2">
        <f t="shared" si="45"/>
        <v>0</v>
      </c>
      <c r="J26" s="2">
        <f t="shared" si="45"/>
        <v>0</v>
      </c>
      <c r="K26" s="2">
        <f t="shared" si="45"/>
        <v>0</v>
      </c>
      <c r="L26" s="2">
        <f t="shared" si="45"/>
        <v>0</v>
      </c>
      <c r="M26" s="2">
        <f t="shared" si="45"/>
        <v>0</v>
      </c>
      <c r="N26" s="2">
        <f t="shared" si="45"/>
        <v>0</v>
      </c>
      <c r="O26" s="2">
        <f t="shared" si="45"/>
        <v>0</v>
      </c>
      <c r="P26" s="2">
        <f t="shared" si="45"/>
        <v>0</v>
      </c>
      <c r="Q26" s="2">
        <f t="shared" si="45"/>
        <v>0</v>
      </c>
      <c r="R26" s="2">
        <f t="shared" si="45"/>
        <v>0</v>
      </c>
      <c r="S26" s="40"/>
      <c r="T26" s="61">
        <f t="shared" si="6"/>
        <v>100</v>
      </c>
      <c r="U26" s="56" t="s">
        <v>139</v>
      </c>
    </row>
    <row r="27" spans="1:21">
      <c r="A27" s="5"/>
      <c r="B27" s="25" t="s">
        <v>3</v>
      </c>
      <c r="C27" s="26"/>
      <c r="D27" s="26"/>
      <c r="E27" s="26">
        <f t="shared" ref="E27:R27" si="46">E12+E19+E26</f>
        <v>323.39999999999998</v>
      </c>
      <c r="F27" s="26">
        <f t="shared" si="46"/>
        <v>323.39999999999998</v>
      </c>
      <c r="G27" s="26">
        <f t="shared" si="46"/>
        <v>232.1</v>
      </c>
      <c r="H27" s="26">
        <f t="shared" si="46"/>
        <v>94.9</v>
      </c>
      <c r="I27" s="26">
        <f t="shared" si="46"/>
        <v>0</v>
      </c>
      <c r="J27" s="26">
        <f t="shared" si="46"/>
        <v>0</v>
      </c>
      <c r="K27" s="26">
        <f t="shared" si="46"/>
        <v>0</v>
      </c>
      <c r="L27" s="26">
        <f t="shared" si="46"/>
        <v>0</v>
      </c>
      <c r="M27" s="26">
        <f t="shared" si="46"/>
        <v>0</v>
      </c>
      <c r="N27" s="26">
        <f t="shared" si="46"/>
        <v>0</v>
      </c>
      <c r="O27" s="26">
        <f t="shared" si="46"/>
        <v>0</v>
      </c>
      <c r="P27" s="26">
        <f t="shared" si="46"/>
        <v>0</v>
      </c>
      <c r="Q27" s="26">
        <f t="shared" si="46"/>
        <v>0</v>
      </c>
      <c r="R27" s="26">
        <f t="shared" si="46"/>
        <v>0</v>
      </c>
      <c r="T27" s="61">
        <f t="shared" si="6"/>
        <v>100</v>
      </c>
      <c r="U27" s="56" t="s">
        <v>139</v>
      </c>
    </row>
    <row r="28" spans="1:21">
      <c r="A28" s="5"/>
      <c r="B28" t="s">
        <v>67</v>
      </c>
      <c r="C28" s="20"/>
      <c r="D28" s="20"/>
      <c r="E28" s="20"/>
      <c r="F28" s="20">
        <v>0</v>
      </c>
      <c r="G28" s="20">
        <f t="shared" ref="G28:G30" si="47">F28</f>
        <v>0</v>
      </c>
      <c r="H28" s="20">
        <f t="shared" ref="H28:H30" si="48">G28</f>
        <v>0</v>
      </c>
      <c r="I28" s="20">
        <v>17.600000000000001</v>
      </c>
      <c r="J28" s="20">
        <v>0</v>
      </c>
      <c r="K28" s="20">
        <f t="shared" ref="K28:K30" si="49">J28</f>
        <v>0</v>
      </c>
      <c r="L28" s="20">
        <f t="shared" ref="L28:L30" si="50">K28</f>
        <v>0</v>
      </c>
      <c r="M28" s="20">
        <f t="shared" ref="M28:M30" si="51">L28</f>
        <v>0</v>
      </c>
      <c r="N28" s="20">
        <f t="shared" ref="N28:N30" si="52">M28</f>
        <v>0</v>
      </c>
      <c r="O28" s="20">
        <f t="shared" ref="O28:O30" si="53">M28</f>
        <v>0</v>
      </c>
      <c r="P28" s="20">
        <f t="shared" ref="P28:P30" si="54">N28</f>
        <v>0</v>
      </c>
      <c r="Q28" s="20">
        <f t="shared" ref="Q28:Q30" si="55">P28</f>
        <v>0</v>
      </c>
      <c r="R28" s="20">
        <f t="shared" ref="R28:R30" si="56">Q28</f>
        <v>0</v>
      </c>
      <c r="T28" s="61">
        <f>((I28-R28)*100)/I28</f>
        <v>100</v>
      </c>
      <c r="U28" s="56" t="s">
        <v>139</v>
      </c>
    </row>
    <row r="29" spans="1:21">
      <c r="A29" s="5"/>
      <c r="B29" t="s">
        <v>29</v>
      </c>
      <c r="C29" s="20"/>
      <c r="D29" s="20"/>
      <c r="E29" s="20"/>
      <c r="F29" s="20">
        <f t="shared" ref="F29:F30" si="57">E29</f>
        <v>0</v>
      </c>
      <c r="G29" s="20">
        <f t="shared" si="47"/>
        <v>0</v>
      </c>
      <c r="H29" s="20">
        <f t="shared" si="48"/>
        <v>0</v>
      </c>
      <c r="I29" s="20">
        <v>4.4000000000000004</v>
      </c>
      <c r="J29" s="20">
        <v>0</v>
      </c>
      <c r="K29" s="20">
        <f t="shared" si="49"/>
        <v>0</v>
      </c>
      <c r="L29" s="20">
        <f t="shared" si="50"/>
        <v>0</v>
      </c>
      <c r="M29" s="20">
        <f t="shared" si="51"/>
        <v>0</v>
      </c>
      <c r="N29" s="20">
        <f t="shared" si="52"/>
        <v>0</v>
      </c>
      <c r="O29" s="20">
        <f t="shared" si="53"/>
        <v>0</v>
      </c>
      <c r="P29" s="20">
        <f t="shared" si="54"/>
        <v>0</v>
      </c>
      <c r="Q29" s="20">
        <f t="shared" si="55"/>
        <v>0</v>
      </c>
      <c r="R29" s="20">
        <f t="shared" si="56"/>
        <v>0</v>
      </c>
      <c r="T29" s="61">
        <f>((I29-R29)*100)/I29</f>
        <v>100</v>
      </c>
      <c r="U29" s="56" t="s">
        <v>139</v>
      </c>
    </row>
    <row r="30" spans="1:21">
      <c r="A30" s="5"/>
      <c r="B30" t="s">
        <v>68</v>
      </c>
      <c r="C30" s="20"/>
      <c r="D30" s="20"/>
      <c r="E30" s="20"/>
      <c r="F30" s="20">
        <f t="shared" si="57"/>
        <v>0</v>
      </c>
      <c r="G30" s="20">
        <f t="shared" si="47"/>
        <v>0</v>
      </c>
      <c r="H30" s="20">
        <f t="shared" si="48"/>
        <v>0</v>
      </c>
      <c r="I30" s="20">
        <v>18.7</v>
      </c>
      <c r="J30" s="20">
        <v>0</v>
      </c>
      <c r="K30" s="20">
        <f t="shared" si="49"/>
        <v>0</v>
      </c>
      <c r="L30" s="20">
        <f t="shared" si="50"/>
        <v>0</v>
      </c>
      <c r="M30" s="20">
        <f t="shared" si="51"/>
        <v>0</v>
      </c>
      <c r="N30" s="20">
        <f t="shared" si="52"/>
        <v>0</v>
      </c>
      <c r="O30" s="20">
        <f t="shared" si="53"/>
        <v>0</v>
      </c>
      <c r="P30" s="20">
        <f t="shared" si="54"/>
        <v>0</v>
      </c>
      <c r="Q30" s="20">
        <f t="shared" si="55"/>
        <v>0</v>
      </c>
      <c r="R30" s="20">
        <f t="shared" si="56"/>
        <v>0</v>
      </c>
      <c r="T30" s="61">
        <f>((I30-R30)*100)/I30</f>
        <v>100</v>
      </c>
      <c r="U30" s="56" t="s">
        <v>139</v>
      </c>
    </row>
    <row r="31" spans="1:21">
      <c r="A31" s="5"/>
      <c r="B31" t="s">
        <v>71</v>
      </c>
      <c r="C31" s="20">
        <v>6</v>
      </c>
      <c r="D31" s="20">
        <v>0.1</v>
      </c>
      <c r="E31" s="20">
        <f>(C31*D31)+C31</f>
        <v>6.6</v>
      </c>
      <c r="F31" s="20">
        <f t="shared" ref="F31:I31" si="58">E31</f>
        <v>6.6</v>
      </c>
      <c r="G31" s="20">
        <f t="shared" si="58"/>
        <v>6.6</v>
      </c>
      <c r="H31" s="20">
        <f t="shared" si="58"/>
        <v>6.6</v>
      </c>
      <c r="I31" s="20">
        <f t="shared" si="58"/>
        <v>6.6</v>
      </c>
      <c r="J31" s="20">
        <v>0</v>
      </c>
      <c r="K31" s="20">
        <f t="shared" ref="I31:N33" si="59">J31</f>
        <v>0</v>
      </c>
      <c r="L31" s="20">
        <f t="shared" si="59"/>
        <v>0</v>
      </c>
      <c r="M31" s="20">
        <f t="shared" si="59"/>
        <v>0</v>
      </c>
      <c r="N31" s="20">
        <f t="shared" si="59"/>
        <v>0</v>
      </c>
      <c r="O31" s="20">
        <f t="shared" ref="O31:P33" si="60">M31</f>
        <v>0</v>
      </c>
      <c r="P31" s="20">
        <f t="shared" si="60"/>
        <v>0</v>
      </c>
      <c r="Q31" s="20">
        <f t="shared" ref="Q31:R33" si="61">P31</f>
        <v>0</v>
      </c>
      <c r="R31" s="20">
        <f t="shared" si="61"/>
        <v>0</v>
      </c>
      <c r="T31" s="61">
        <f t="shared" ref="T31:T69" si="62">((F31-R31)*100)/F31</f>
        <v>100</v>
      </c>
      <c r="U31" s="56" t="s">
        <v>139</v>
      </c>
    </row>
    <row r="32" spans="1:21">
      <c r="A32" s="5"/>
      <c r="B32" t="s">
        <v>40</v>
      </c>
      <c r="C32" s="20">
        <v>19</v>
      </c>
      <c r="D32" s="20">
        <v>0.1</v>
      </c>
      <c r="E32" s="20">
        <f>(C32*D32)+C32</f>
        <v>20.9</v>
      </c>
      <c r="F32" s="20">
        <f>E32</f>
        <v>20.9</v>
      </c>
      <c r="G32" s="20">
        <f>F32</f>
        <v>20.9</v>
      </c>
      <c r="H32" s="20">
        <f>G32</f>
        <v>20.9</v>
      </c>
      <c r="I32" s="20">
        <f>H32</f>
        <v>20.9</v>
      </c>
      <c r="J32" s="20">
        <v>0</v>
      </c>
      <c r="K32" s="20">
        <f t="shared" si="59"/>
        <v>0</v>
      </c>
      <c r="L32" s="20">
        <f t="shared" si="59"/>
        <v>0</v>
      </c>
      <c r="M32" s="20">
        <f t="shared" si="59"/>
        <v>0</v>
      </c>
      <c r="N32" s="20">
        <f t="shared" si="59"/>
        <v>0</v>
      </c>
      <c r="O32" s="20">
        <f t="shared" si="60"/>
        <v>0</v>
      </c>
      <c r="P32" s="20">
        <f t="shared" si="60"/>
        <v>0</v>
      </c>
      <c r="Q32" s="20">
        <f t="shared" si="61"/>
        <v>0</v>
      </c>
      <c r="R32" s="20">
        <f t="shared" si="61"/>
        <v>0</v>
      </c>
      <c r="T32" s="61">
        <f t="shared" si="62"/>
        <v>100</v>
      </c>
      <c r="U32" s="56" t="s">
        <v>139</v>
      </c>
    </row>
    <row r="33" spans="1:21">
      <c r="A33" s="5"/>
      <c r="B33" t="s">
        <v>123</v>
      </c>
      <c r="C33" s="20">
        <v>24</v>
      </c>
      <c r="D33" s="20">
        <v>0.1</v>
      </c>
      <c r="E33" s="20">
        <f>(C33*D33)+C33</f>
        <v>26.4</v>
      </c>
      <c r="F33" s="20">
        <f t="shared" ref="F33" si="63">E33</f>
        <v>26.4</v>
      </c>
      <c r="G33" s="20">
        <f t="shared" ref="G33" si="64">F33</f>
        <v>26.4</v>
      </c>
      <c r="H33" s="20">
        <f t="shared" ref="H33" si="65">G33</f>
        <v>26.4</v>
      </c>
      <c r="I33" s="20">
        <f t="shared" si="59"/>
        <v>26.4</v>
      </c>
      <c r="J33" s="20">
        <v>0</v>
      </c>
      <c r="K33" s="20">
        <f t="shared" si="59"/>
        <v>0</v>
      </c>
      <c r="L33" s="20">
        <f t="shared" si="59"/>
        <v>0</v>
      </c>
      <c r="M33" s="20">
        <f t="shared" si="59"/>
        <v>0</v>
      </c>
      <c r="N33" s="20">
        <f t="shared" si="59"/>
        <v>0</v>
      </c>
      <c r="O33" s="20">
        <f t="shared" si="60"/>
        <v>0</v>
      </c>
      <c r="P33" s="20">
        <f t="shared" si="60"/>
        <v>0</v>
      </c>
      <c r="Q33" s="20">
        <f t="shared" si="61"/>
        <v>0</v>
      </c>
      <c r="R33" s="20">
        <f t="shared" si="61"/>
        <v>0</v>
      </c>
      <c r="T33" s="61">
        <f t="shared" si="62"/>
        <v>100</v>
      </c>
      <c r="U33" s="56" t="s">
        <v>139</v>
      </c>
    </row>
    <row r="34" spans="1:21">
      <c r="A34" s="5"/>
      <c r="B34" s="50" t="s">
        <v>37</v>
      </c>
      <c r="C34" s="20">
        <v>10</v>
      </c>
      <c r="D34" s="20">
        <v>0.1</v>
      </c>
      <c r="E34" s="20">
        <f t="shared" si="7"/>
        <v>11</v>
      </c>
      <c r="F34" s="20">
        <f t="shared" ref="F34:H34" si="66">E34</f>
        <v>11</v>
      </c>
      <c r="G34" s="20">
        <f t="shared" si="66"/>
        <v>11</v>
      </c>
      <c r="H34" s="20">
        <f t="shared" si="66"/>
        <v>11</v>
      </c>
      <c r="I34" s="20">
        <f t="shared" ref="I34:I40" si="67">H34</f>
        <v>11</v>
      </c>
      <c r="J34" s="20">
        <v>0</v>
      </c>
      <c r="K34" s="20">
        <f t="shared" ref="K34:K39" si="68">J34</f>
        <v>0</v>
      </c>
      <c r="L34" s="20">
        <f t="shared" ref="L34:L40" si="69">K34</f>
        <v>0</v>
      </c>
      <c r="M34" s="20">
        <f t="shared" ref="M34:M40" si="70">L34</f>
        <v>0</v>
      </c>
      <c r="N34" s="20">
        <f t="shared" ref="N34:N40" si="71">M34</f>
        <v>0</v>
      </c>
      <c r="O34" s="20">
        <f t="shared" ref="O34:P40" si="72">M34</f>
        <v>0</v>
      </c>
      <c r="P34" s="20">
        <f t="shared" si="72"/>
        <v>0</v>
      </c>
      <c r="Q34" s="20">
        <f t="shared" ref="Q34:R40" si="73">P34</f>
        <v>0</v>
      </c>
      <c r="R34" s="20">
        <f t="shared" si="73"/>
        <v>0</v>
      </c>
      <c r="T34" s="61">
        <f t="shared" si="62"/>
        <v>100</v>
      </c>
      <c r="U34" s="56" t="s">
        <v>139</v>
      </c>
    </row>
    <row r="35" spans="1:21">
      <c r="A35" s="5"/>
      <c r="B35" s="50" t="s">
        <v>36</v>
      </c>
      <c r="C35" s="20">
        <v>10</v>
      </c>
      <c r="D35" s="20">
        <v>0.1</v>
      </c>
      <c r="E35" s="20">
        <f t="shared" si="7"/>
        <v>11</v>
      </c>
      <c r="F35" s="20">
        <f t="shared" ref="F35:H35" si="74">E35</f>
        <v>11</v>
      </c>
      <c r="G35" s="20">
        <f t="shared" si="74"/>
        <v>11</v>
      </c>
      <c r="H35" s="20">
        <f t="shared" si="74"/>
        <v>11</v>
      </c>
      <c r="I35" s="20">
        <f t="shared" si="67"/>
        <v>11</v>
      </c>
      <c r="J35" s="20">
        <v>0</v>
      </c>
      <c r="K35" s="20">
        <f t="shared" si="68"/>
        <v>0</v>
      </c>
      <c r="L35" s="20">
        <f t="shared" si="69"/>
        <v>0</v>
      </c>
      <c r="M35" s="20">
        <f t="shared" si="70"/>
        <v>0</v>
      </c>
      <c r="N35" s="20">
        <f t="shared" si="71"/>
        <v>0</v>
      </c>
      <c r="O35" s="20">
        <f t="shared" si="72"/>
        <v>0</v>
      </c>
      <c r="P35" s="20">
        <f t="shared" si="72"/>
        <v>0</v>
      </c>
      <c r="Q35" s="20">
        <f t="shared" si="73"/>
        <v>0</v>
      </c>
      <c r="R35" s="20">
        <f t="shared" si="73"/>
        <v>0</v>
      </c>
      <c r="T35" s="61">
        <f t="shared" si="62"/>
        <v>100</v>
      </c>
      <c r="U35" s="56" t="s">
        <v>139</v>
      </c>
    </row>
    <row r="36" spans="1:21">
      <c r="A36" s="5"/>
      <c r="B36" s="57" t="s">
        <v>35</v>
      </c>
      <c r="C36" s="20">
        <v>19</v>
      </c>
      <c r="D36" s="20">
        <v>0.1</v>
      </c>
      <c r="E36" s="20">
        <f t="shared" si="7"/>
        <v>20.9</v>
      </c>
      <c r="F36" s="20">
        <f t="shared" ref="F36:H36" si="75">E36</f>
        <v>20.9</v>
      </c>
      <c r="G36" s="20">
        <f t="shared" si="75"/>
        <v>20.9</v>
      </c>
      <c r="H36" s="20">
        <f t="shared" si="75"/>
        <v>20.9</v>
      </c>
      <c r="I36" s="20">
        <f t="shared" si="67"/>
        <v>20.9</v>
      </c>
      <c r="J36" s="20">
        <v>0</v>
      </c>
      <c r="K36" s="20">
        <f t="shared" si="68"/>
        <v>0</v>
      </c>
      <c r="L36" s="20">
        <f t="shared" si="69"/>
        <v>0</v>
      </c>
      <c r="M36" s="20">
        <f t="shared" si="70"/>
        <v>0</v>
      </c>
      <c r="N36" s="20">
        <f t="shared" si="71"/>
        <v>0</v>
      </c>
      <c r="O36" s="20">
        <f t="shared" si="72"/>
        <v>0</v>
      </c>
      <c r="P36" s="20">
        <f t="shared" si="72"/>
        <v>0</v>
      </c>
      <c r="Q36" s="20">
        <f t="shared" si="73"/>
        <v>0</v>
      </c>
      <c r="R36" s="20">
        <f t="shared" si="73"/>
        <v>0</v>
      </c>
      <c r="T36" s="61">
        <f t="shared" si="62"/>
        <v>100</v>
      </c>
      <c r="U36" s="56" t="s">
        <v>139</v>
      </c>
    </row>
    <row r="37" spans="1:21">
      <c r="A37" s="5"/>
      <c r="B37" s="1" t="s">
        <v>82</v>
      </c>
      <c r="C37" s="2"/>
      <c r="D37" s="2"/>
      <c r="E37" s="2">
        <f t="shared" ref="E37:R37" si="76">SUM(E28:E36)</f>
        <v>96.800000000000011</v>
      </c>
      <c r="F37" s="2">
        <f t="shared" si="76"/>
        <v>96.800000000000011</v>
      </c>
      <c r="G37" s="2">
        <f t="shared" si="76"/>
        <v>96.800000000000011</v>
      </c>
      <c r="H37" s="2">
        <f t="shared" si="76"/>
        <v>96.800000000000011</v>
      </c>
      <c r="I37" s="2">
        <f t="shared" si="76"/>
        <v>137.5</v>
      </c>
      <c r="J37" s="2">
        <f t="shared" si="76"/>
        <v>0</v>
      </c>
      <c r="K37" s="2">
        <f t="shared" si="76"/>
        <v>0</v>
      </c>
      <c r="L37" s="2">
        <f t="shared" si="76"/>
        <v>0</v>
      </c>
      <c r="M37" s="2">
        <f t="shared" si="76"/>
        <v>0</v>
      </c>
      <c r="N37" s="2">
        <f t="shared" si="76"/>
        <v>0</v>
      </c>
      <c r="O37" s="2">
        <f t="shared" si="76"/>
        <v>0</v>
      </c>
      <c r="P37" s="2">
        <f t="shared" si="76"/>
        <v>0</v>
      </c>
      <c r="Q37" s="2">
        <f t="shared" si="76"/>
        <v>0</v>
      </c>
      <c r="R37" s="2">
        <f t="shared" si="76"/>
        <v>0</v>
      </c>
      <c r="S37" s="40"/>
      <c r="T37" s="61">
        <f t="shared" si="62"/>
        <v>100</v>
      </c>
      <c r="U37" s="56" t="s">
        <v>139</v>
      </c>
    </row>
    <row r="38" spans="1:21">
      <c r="A38" s="5"/>
      <c r="B38" s="50" t="s">
        <v>34</v>
      </c>
      <c r="C38" s="20">
        <v>10</v>
      </c>
      <c r="D38" s="20">
        <v>0.1</v>
      </c>
      <c r="E38" s="20">
        <f t="shared" si="7"/>
        <v>11</v>
      </c>
      <c r="F38" s="20">
        <f t="shared" ref="F38:H38" si="77">E38</f>
        <v>11</v>
      </c>
      <c r="G38" s="20">
        <f t="shared" si="77"/>
        <v>11</v>
      </c>
      <c r="H38" s="20">
        <f t="shared" si="77"/>
        <v>11</v>
      </c>
      <c r="I38" s="20">
        <f t="shared" si="67"/>
        <v>11</v>
      </c>
      <c r="J38" s="20">
        <v>0</v>
      </c>
      <c r="K38" s="20">
        <f t="shared" si="68"/>
        <v>0</v>
      </c>
      <c r="L38" s="20">
        <f t="shared" si="69"/>
        <v>0</v>
      </c>
      <c r="M38" s="20">
        <f t="shared" si="70"/>
        <v>0</v>
      </c>
      <c r="N38" s="20">
        <f t="shared" si="71"/>
        <v>0</v>
      </c>
      <c r="O38" s="20">
        <f t="shared" si="72"/>
        <v>0</v>
      </c>
      <c r="P38" s="20">
        <f t="shared" si="72"/>
        <v>0</v>
      </c>
      <c r="Q38" s="20">
        <f t="shared" si="73"/>
        <v>0</v>
      </c>
      <c r="R38" s="20">
        <f t="shared" si="73"/>
        <v>0</v>
      </c>
      <c r="T38" s="61">
        <f t="shared" si="62"/>
        <v>100</v>
      </c>
      <c r="U38" s="56" t="s">
        <v>139</v>
      </c>
    </row>
    <row r="39" spans="1:21">
      <c r="A39" s="5"/>
      <c r="B39" s="50" t="s">
        <v>33</v>
      </c>
      <c r="C39" s="20">
        <v>10</v>
      </c>
      <c r="D39" s="20">
        <v>0.1</v>
      </c>
      <c r="E39" s="20">
        <f t="shared" si="7"/>
        <v>11</v>
      </c>
      <c r="F39" s="20">
        <f t="shared" ref="F39:H39" si="78">E39</f>
        <v>11</v>
      </c>
      <c r="G39" s="20">
        <f t="shared" si="78"/>
        <v>11</v>
      </c>
      <c r="H39" s="20">
        <f t="shared" si="78"/>
        <v>11</v>
      </c>
      <c r="I39" s="20">
        <f t="shared" si="67"/>
        <v>11</v>
      </c>
      <c r="J39" s="20">
        <v>0</v>
      </c>
      <c r="K39" s="20">
        <f t="shared" si="68"/>
        <v>0</v>
      </c>
      <c r="L39" s="20">
        <f t="shared" si="69"/>
        <v>0</v>
      </c>
      <c r="M39" s="20">
        <f t="shared" si="70"/>
        <v>0</v>
      </c>
      <c r="N39" s="20">
        <f t="shared" si="71"/>
        <v>0</v>
      </c>
      <c r="O39" s="20">
        <f t="shared" si="72"/>
        <v>0</v>
      </c>
      <c r="P39" s="20">
        <f t="shared" si="72"/>
        <v>0</v>
      </c>
      <c r="Q39" s="20">
        <f t="shared" si="73"/>
        <v>0</v>
      </c>
      <c r="R39" s="20">
        <f t="shared" si="73"/>
        <v>0</v>
      </c>
      <c r="T39" s="61">
        <f t="shared" si="62"/>
        <v>100</v>
      </c>
      <c r="U39" s="56" t="s">
        <v>139</v>
      </c>
    </row>
    <row r="40" spans="1:21">
      <c r="A40" s="5"/>
      <c r="B40" s="50" t="s">
        <v>32</v>
      </c>
      <c r="C40" s="20">
        <v>10</v>
      </c>
      <c r="D40" s="20">
        <v>0.1</v>
      </c>
      <c r="E40" s="20">
        <f t="shared" si="7"/>
        <v>11</v>
      </c>
      <c r="F40" s="20">
        <f t="shared" ref="F40:H40" si="79">E40</f>
        <v>11</v>
      </c>
      <c r="G40" s="20">
        <f t="shared" si="79"/>
        <v>11</v>
      </c>
      <c r="H40" s="20">
        <f t="shared" si="79"/>
        <v>11</v>
      </c>
      <c r="I40" s="20">
        <f t="shared" si="67"/>
        <v>11</v>
      </c>
      <c r="J40" s="20">
        <f t="shared" ref="J40" si="80">I40</f>
        <v>11</v>
      </c>
      <c r="K40" s="20">
        <v>0</v>
      </c>
      <c r="L40" s="20">
        <f t="shared" si="69"/>
        <v>0</v>
      </c>
      <c r="M40" s="20">
        <f t="shared" si="70"/>
        <v>0</v>
      </c>
      <c r="N40" s="20">
        <f t="shared" si="71"/>
        <v>0</v>
      </c>
      <c r="O40" s="20">
        <f t="shared" si="72"/>
        <v>0</v>
      </c>
      <c r="P40" s="20">
        <f t="shared" si="72"/>
        <v>0</v>
      </c>
      <c r="Q40" s="20">
        <f t="shared" si="73"/>
        <v>0</v>
      </c>
      <c r="R40" s="20">
        <f t="shared" si="73"/>
        <v>0</v>
      </c>
      <c r="T40" s="61">
        <f t="shared" si="62"/>
        <v>100</v>
      </c>
      <c r="U40" s="56" t="s">
        <v>139</v>
      </c>
    </row>
    <row r="41" spans="1:21">
      <c r="A41" s="5"/>
      <c r="B41" s="1" t="s">
        <v>83</v>
      </c>
      <c r="C41" s="2"/>
      <c r="D41" s="2"/>
      <c r="E41" s="2">
        <f>SUM(E38:E40)</f>
        <v>33</v>
      </c>
      <c r="F41" s="2">
        <f t="shared" ref="F41:R41" si="81">SUM(F38:F40)</f>
        <v>33</v>
      </c>
      <c r="G41" s="2">
        <f t="shared" si="81"/>
        <v>33</v>
      </c>
      <c r="H41" s="2">
        <f t="shared" si="81"/>
        <v>33</v>
      </c>
      <c r="I41" s="2">
        <f t="shared" si="81"/>
        <v>33</v>
      </c>
      <c r="J41" s="2">
        <f t="shared" si="81"/>
        <v>11</v>
      </c>
      <c r="K41" s="2">
        <f t="shared" si="81"/>
        <v>0</v>
      </c>
      <c r="L41" s="2">
        <f t="shared" si="81"/>
        <v>0</v>
      </c>
      <c r="M41" s="2">
        <f t="shared" si="81"/>
        <v>0</v>
      </c>
      <c r="N41" s="2">
        <f t="shared" si="81"/>
        <v>0</v>
      </c>
      <c r="O41" s="2">
        <f t="shared" si="81"/>
        <v>0</v>
      </c>
      <c r="P41" s="2">
        <f t="shared" si="81"/>
        <v>0</v>
      </c>
      <c r="Q41" s="2">
        <f t="shared" si="81"/>
        <v>0</v>
      </c>
      <c r="R41" s="2">
        <f t="shared" si="81"/>
        <v>0</v>
      </c>
      <c r="S41" s="40"/>
      <c r="T41" s="61">
        <f t="shared" si="62"/>
        <v>100</v>
      </c>
      <c r="U41" s="56" t="s">
        <v>139</v>
      </c>
    </row>
    <row r="42" spans="1:21">
      <c r="A42" s="5"/>
      <c r="B42" s="50" t="s">
        <v>31</v>
      </c>
      <c r="C42" s="20">
        <v>10</v>
      </c>
      <c r="D42" s="20">
        <v>0.1</v>
      </c>
      <c r="E42" s="20">
        <f t="shared" si="7"/>
        <v>11</v>
      </c>
      <c r="F42" s="20">
        <f t="shared" ref="F42:H42" si="82">E42</f>
        <v>11</v>
      </c>
      <c r="G42" s="20">
        <f t="shared" si="82"/>
        <v>11</v>
      </c>
      <c r="H42" s="20">
        <f t="shared" si="82"/>
        <v>11</v>
      </c>
      <c r="I42" s="20">
        <f t="shared" ref="I42:I43" si="83">H42</f>
        <v>11</v>
      </c>
      <c r="J42" s="20">
        <f t="shared" ref="J42:J43" si="84">I42</f>
        <v>11</v>
      </c>
      <c r="K42" s="20">
        <f t="shared" ref="K42:K43" si="85">J42</f>
        <v>11</v>
      </c>
      <c r="L42" s="20">
        <v>0</v>
      </c>
      <c r="M42" s="20">
        <f t="shared" ref="M42:M43" si="86">L42</f>
        <v>0</v>
      </c>
      <c r="N42" s="20">
        <f t="shared" ref="N42:N43" si="87">M42</f>
        <v>0</v>
      </c>
      <c r="O42" s="20">
        <f t="shared" ref="O42:P43" si="88">M42</f>
        <v>0</v>
      </c>
      <c r="P42" s="20">
        <f t="shared" si="88"/>
        <v>0</v>
      </c>
      <c r="Q42" s="20">
        <f t="shared" ref="Q42:R43" si="89">P42</f>
        <v>0</v>
      </c>
      <c r="R42" s="20">
        <f t="shared" si="89"/>
        <v>0</v>
      </c>
      <c r="T42" s="61">
        <f t="shared" si="62"/>
        <v>100</v>
      </c>
      <c r="U42" s="56" t="s">
        <v>139</v>
      </c>
    </row>
    <row r="43" spans="1:21">
      <c r="A43" s="5"/>
      <c r="B43" s="35" t="s">
        <v>30</v>
      </c>
      <c r="C43" s="20">
        <v>19</v>
      </c>
      <c r="D43" s="20">
        <v>0.1</v>
      </c>
      <c r="E43" s="20">
        <f t="shared" si="7"/>
        <v>20.9</v>
      </c>
      <c r="F43" s="20">
        <f t="shared" ref="F43:H43" si="90">E43</f>
        <v>20.9</v>
      </c>
      <c r="G43" s="20">
        <f t="shared" si="90"/>
        <v>20.9</v>
      </c>
      <c r="H43" s="20">
        <f t="shared" si="90"/>
        <v>20.9</v>
      </c>
      <c r="I43" s="20">
        <f t="shared" si="83"/>
        <v>20.9</v>
      </c>
      <c r="J43" s="20">
        <f t="shared" si="84"/>
        <v>20.9</v>
      </c>
      <c r="K43" s="20">
        <f t="shared" si="85"/>
        <v>20.9</v>
      </c>
      <c r="L43" s="20">
        <v>0</v>
      </c>
      <c r="M43" s="20">
        <f t="shared" si="86"/>
        <v>0</v>
      </c>
      <c r="N43" s="20">
        <f t="shared" si="87"/>
        <v>0</v>
      </c>
      <c r="O43" s="20">
        <f t="shared" si="88"/>
        <v>0</v>
      </c>
      <c r="P43" s="20">
        <f t="shared" si="88"/>
        <v>0</v>
      </c>
      <c r="Q43" s="20">
        <f t="shared" si="89"/>
        <v>0</v>
      </c>
      <c r="R43" s="20">
        <f t="shared" si="89"/>
        <v>0</v>
      </c>
      <c r="T43" s="61">
        <f t="shared" si="62"/>
        <v>100</v>
      </c>
      <c r="U43" s="56" t="s">
        <v>139</v>
      </c>
    </row>
    <row r="44" spans="1:21">
      <c r="A44" s="5"/>
      <c r="B44" t="s">
        <v>24</v>
      </c>
      <c r="C44" s="20">
        <v>19</v>
      </c>
      <c r="D44" s="20">
        <v>0.1</v>
      </c>
      <c r="E44" s="20">
        <f>(C44*D44)+C44</f>
        <v>20.9</v>
      </c>
      <c r="F44" s="20">
        <f t="shared" ref="F44:H44" si="91">E44</f>
        <v>20.9</v>
      </c>
      <c r="G44" s="20">
        <f t="shared" si="91"/>
        <v>20.9</v>
      </c>
      <c r="H44" s="20">
        <f t="shared" si="91"/>
        <v>20.9</v>
      </c>
      <c r="I44" s="20">
        <f t="shared" ref="I44:N45" si="92">H44</f>
        <v>20.9</v>
      </c>
      <c r="J44" s="20">
        <f t="shared" si="92"/>
        <v>20.9</v>
      </c>
      <c r="K44" s="20">
        <f t="shared" si="92"/>
        <v>20.9</v>
      </c>
      <c r="L44" s="20">
        <v>0</v>
      </c>
      <c r="M44" s="20">
        <f t="shared" si="92"/>
        <v>0</v>
      </c>
      <c r="N44" s="20">
        <f t="shared" si="92"/>
        <v>0</v>
      </c>
      <c r="O44" s="20">
        <f>M44</f>
        <v>0</v>
      </c>
      <c r="P44" s="20">
        <f>N44</f>
        <v>0</v>
      </c>
      <c r="Q44" s="20">
        <f>P44</f>
        <v>0</v>
      </c>
      <c r="R44" s="20">
        <f>Q44</f>
        <v>0</v>
      </c>
      <c r="T44" s="61">
        <f t="shared" si="62"/>
        <v>100</v>
      </c>
      <c r="U44" s="56" t="s">
        <v>139</v>
      </c>
    </row>
    <row r="45" spans="1:21">
      <c r="A45" s="5"/>
      <c r="B45" t="s">
        <v>71</v>
      </c>
      <c r="C45" s="20">
        <v>1</v>
      </c>
      <c r="D45" s="20">
        <v>0.1</v>
      </c>
      <c r="E45" s="20">
        <f>(C45*D45)+C45</f>
        <v>1.1000000000000001</v>
      </c>
      <c r="F45" s="20">
        <f t="shared" ref="F45:H45" si="93">E45</f>
        <v>1.1000000000000001</v>
      </c>
      <c r="G45" s="20">
        <f t="shared" si="93"/>
        <v>1.1000000000000001</v>
      </c>
      <c r="H45" s="20">
        <f t="shared" si="93"/>
        <v>1.1000000000000001</v>
      </c>
      <c r="I45" s="20">
        <f t="shared" si="92"/>
        <v>1.1000000000000001</v>
      </c>
      <c r="J45" s="20">
        <f t="shared" si="92"/>
        <v>1.1000000000000001</v>
      </c>
      <c r="K45" s="20">
        <f t="shared" si="92"/>
        <v>1.1000000000000001</v>
      </c>
      <c r="L45" s="20">
        <v>0</v>
      </c>
      <c r="M45" s="20">
        <f t="shared" si="92"/>
        <v>0</v>
      </c>
      <c r="N45" s="20">
        <f t="shared" si="92"/>
        <v>0</v>
      </c>
      <c r="O45" s="20">
        <f>M45</f>
        <v>0</v>
      </c>
      <c r="P45" s="20">
        <f>N45</f>
        <v>0</v>
      </c>
      <c r="Q45" s="20">
        <f>P45</f>
        <v>0</v>
      </c>
      <c r="R45" s="20">
        <f>Q45</f>
        <v>0</v>
      </c>
      <c r="T45" s="61">
        <f t="shared" si="62"/>
        <v>100</v>
      </c>
      <c r="U45" s="56" t="s">
        <v>139</v>
      </c>
    </row>
    <row r="46" spans="1:21">
      <c r="A46" s="5"/>
      <c r="B46" s="1" t="s">
        <v>84</v>
      </c>
      <c r="C46" s="2"/>
      <c r="D46" s="2"/>
      <c r="E46" s="2">
        <f t="shared" ref="E46:R46" si="94">SUM(E42:E45)</f>
        <v>53.9</v>
      </c>
      <c r="F46" s="2">
        <f t="shared" si="94"/>
        <v>53.9</v>
      </c>
      <c r="G46" s="2">
        <f t="shared" si="94"/>
        <v>53.9</v>
      </c>
      <c r="H46" s="2">
        <f t="shared" si="94"/>
        <v>53.9</v>
      </c>
      <c r="I46" s="2">
        <f t="shared" si="94"/>
        <v>53.9</v>
      </c>
      <c r="J46" s="2">
        <f t="shared" si="94"/>
        <v>53.9</v>
      </c>
      <c r="K46" s="2">
        <f t="shared" si="94"/>
        <v>53.9</v>
      </c>
      <c r="L46" s="2">
        <f t="shared" si="94"/>
        <v>0</v>
      </c>
      <c r="M46" s="2">
        <f t="shared" si="94"/>
        <v>0</v>
      </c>
      <c r="N46" s="2">
        <f t="shared" si="94"/>
        <v>0</v>
      </c>
      <c r="O46" s="2">
        <f t="shared" si="94"/>
        <v>0</v>
      </c>
      <c r="P46" s="2">
        <f t="shared" si="94"/>
        <v>0</v>
      </c>
      <c r="Q46" s="2">
        <f t="shared" si="94"/>
        <v>0</v>
      </c>
      <c r="R46" s="2">
        <f t="shared" si="94"/>
        <v>0</v>
      </c>
      <c r="S46" s="40"/>
      <c r="T46" s="61">
        <f t="shared" si="62"/>
        <v>100</v>
      </c>
      <c r="U46" s="56" t="s">
        <v>139</v>
      </c>
    </row>
    <row r="47" spans="1:21">
      <c r="A47" s="5"/>
      <c r="B47" s="25" t="s">
        <v>88</v>
      </c>
      <c r="C47" s="26"/>
      <c r="D47" s="26"/>
      <c r="E47" s="26">
        <f>E37+E41+E46</f>
        <v>183.70000000000002</v>
      </c>
      <c r="F47" s="26">
        <f t="shared" ref="F47:R47" si="95">F37+F41+F46</f>
        <v>183.70000000000002</v>
      </c>
      <c r="G47" s="26">
        <f t="shared" si="95"/>
        <v>183.70000000000002</v>
      </c>
      <c r="H47" s="26">
        <f t="shared" si="95"/>
        <v>183.70000000000002</v>
      </c>
      <c r="I47" s="26">
        <f t="shared" si="95"/>
        <v>224.4</v>
      </c>
      <c r="J47" s="26">
        <f t="shared" si="95"/>
        <v>64.900000000000006</v>
      </c>
      <c r="K47" s="26">
        <f t="shared" si="95"/>
        <v>53.9</v>
      </c>
      <c r="L47" s="26">
        <f t="shared" si="95"/>
        <v>0</v>
      </c>
      <c r="M47" s="26">
        <f t="shared" si="95"/>
        <v>0</v>
      </c>
      <c r="N47" s="26">
        <f t="shared" si="95"/>
        <v>0</v>
      </c>
      <c r="O47" s="26">
        <f t="shared" si="95"/>
        <v>0</v>
      </c>
      <c r="P47" s="26">
        <f t="shared" si="95"/>
        <v>0</v>
      </c>
      <c r="Q47" s="26">
        <f t="shared" si="95"/>
        <v>0</v>
      </c>
      <c r="R47" s="26">
        <f t="shared" si="95"/>
        <v>0</v>
      </c>
      <c r="T47" s="61">
        <f t="shared" si="62"/>
        <v>99.999999999999986</v>
      </c>
      <c r="U47" s="56" t="s">
        <v>139</v>
      </c>
    </row>
    <row r="48" spans="1:21">
      <c r="A48" s="5"/>
      <c r="B48" t="s">
        <v>124</v>
      </c>
      <c r="C48" s="20">
        <v>7</v>
      </c>
      <c r="D48" s="20">
        <v>0.1</v>
      </c>
      <c r="E48" s="20">
        <f>(C48*D48)+C48</f>
        <v>7.7</v>
      </c>
      <c r="F48" s="20">
        <f t="shared" ref="F48:N48" si="96">E48</f>
        <v>7.7</v>
      </c>
      <c r="G48" s="20">
        <f t="shared" si="96"/>
        <v>7.7</v>
      </c>
      <c r="H48" s="20">
        <f t="shared" si="96"/>
        <v>7.7</v>
      </c>
      <c r="I48" s="20">
        <f t="shared" si="96"/>
        <v>7.7</v>
      </c>
      <c r="J48" s="20">
        <f t="shared" si="96"/>
        <v>7.7</v>
      </c>
      <c r="K48" s="20">
        <f t="shared" si="96"/>
        <v>7.7</v>
      </c>
      <c r="L48" s="20">
        <f t="shared" si="96"/>
        <v>7.7</v>
      </c>
      <c r="M48" s="20">
        <v>0</v>
      </c>
      <c r="N48" s="20">
        <f t="shared" si="96"/>
        <v>0</v>
      </c>
      <c r="O48" s="20">
        <f>M48</f>
        <v>0</v>
      </c>
      <c r="P48" s="20">
        <f>N48</f>
        <v>0</v>
      </c>
      <c r="Q48" s="20">
        <f>P48</f>
        <v>0</v>
      </c>
      <c r="R48" s="20">
        <f>Q48</f>
        <v>0</v>
      </c>
      <c r="T48" s="61">
        <f t="shared" si="62"/>
        <v>100</v>
      </c>
      <c r="U48" s="56" t="s">
        <v>139</v>
      </c>
    </row>
    <row r="49" spans="1:21">
      <c r="A49" s="5"/>
      <c r="B49" t="s">
        <v>69</v>
      </c>
      <c r="C49" s="20">
        <v>6</v>
      </c>
      <c r="D49" s="20">
        <v>0.1</v>
      </c>
      <c r="E49" s="20">
        <f>(C49*D49)+C49</f>
        <v>6.6</v>
      </c>
      <c r="F49" s="20">
        <f t="shared" ref="F49:H49" si="97">E49</f>
        <v>6.6</v>
      </c>
      <c r="G49" s="20">
        <f t="shared" si="97"/>
        <v>6.6</v>
      </c>
      <c r="H49" s="20">
        <f t="shared" si="97"/>
        <v>6.6</v>
      </c>
      <c r="I49" s="20">
        <f t="shared" ref="I49:N49" si="98">H49</f>
        <v>6.6</v>
      </c>
      <c r="J49" s="20">
        <f t="shared" si="98"/>
        <v>6.6</v>
      </c>
      <c r="K49" s="20">
        <f t="shared" si="98"/>
        <v>6.6</v>
      </c>
      <c r="L49" s="20">
        <f t="shared" si="98"/>
        <v>6.6</v>
      </c>
      <c r="M49" s="20">
        <v>0</v>
      </c>
      <c r="N49" s="20">
        <f t="shared" si="98"/>
        <v>0</v>
      </c>
      <c r="O49" s="20">
        <f>M49</f>
        <v>0</v>
      </c>
      <c r="P49" s="20">
        <f>N49</f>
        <v>0</v>
      </c>
      <c r="Q49" s="20">
        <f>P49</f>
        <v>0</v>
      </c>
      <c r="R49" s="20">
        <f>Q49</f>
        <v>0</v>
      </c>
      <c r="T49" s="61">
        <f t="shared" si="62"/>
        <v>100</v>
      </c>
      <c r="U49" s="56" t="s">
        <v>139</v>
      </c>
    </row>
    <row r="50" spans="1:21">
      <c r="A50" s="5"/>
      <c r="B50" s="1" t="s">
        <v>85</v>
      </c>
      <c r="C50" s="2"/>
      <c r="D50" s="2"/>
      <c r="E50" s="2">
        <f>SUM(E48:E49)</f>
        <v>14.3</v>
      </c>
      <c r="F50" s="2">
        <f t="shared" ref="F50:R50" si="99">SUM(F48:F49)</f>
        <v>14.3</v>
      </c>
      <c r="G50" s="2">
        <f t="shared" si="99"/>
        <v>14.3</v>
      </c>
      <c r="H50" s="2">
        <f t="shared" si="99"/>
        <v>14.3</v>
      </c>
      <c r="I50" s="2">
        <f t="shared" si="99"/>
        <v>14.3</v>
      </c>
      <c r="J50" s="2">
        <f t="shared" si="99"/>
        <v>14.3</v>
      </c>
      <c r="K50" s="2">
        <f t="shared" si="99"/>
        <v>14.3</v>
      </c>
      <c r="L50" s="2">
        <f t="shared" si="99"/>
        <v>14.3</v>
      </c>
      <c r="M50" s="2">
        <f t="shared" si="99"/>
        <v>0</v>
      </c>
      <c r="N50" s="2">
        <f t="shared" si="99"/>
        <v>0</v>
      </c>
      <c r="O50" s="2">
        <f t="shared" si="99"/>
        <v>0</v>
      </c>
      <c r="P50" s="2">
        <f t="shared" si="99"/>
        <v>0</v>
      </c>
      <c r="Q50" s="2">
        <f t="shared" si="99"/>
        <v>0</v>
      </c>
      <c r="R50" s="2">
        <f t="shared" si="99"/>
        <v>0</v>
      </c>
      <c r="S50" s="40"/>
      <c r="T50" s="61">
        <f t="shared" si="62"/>
        <v>100</v>
      </c>
      <c r="U50" s="56" t="s">
        <v>139</v>
      </c>
    </row>
    <row r="51" spans="1:21">
      <c r="A51" s="5"/>
      <c r="B51" s="25" t="s">
        <v>89</v>
      </c>
      <c r="C51" s="26"/>
      <c r="D51" s="26"/>
      <c r="E51" s="26">
        <f>E50</f>
        <v>14.3</v>
      </c>
      <c r="F51" s="26">
        <f t="shared" ref="F51:R51" si="100">F50</f>
        <v>14.3</v>
      </c>
      <c r="G51" s="26">
        <f t="shared" si="100"/>
        <v>14.3</v>
      </c>
      <c r="H51" s="26">
        <f t="shared" si="100"/>
        <v>14.3</v>
      </c>
      <c r="I51" s="26">
        <f t="shared" si="100"/>
        <v>14.3</v>
      </c>
      <c r="J51" s="26">
        <f t="shared" si="100"/>
        <v>14.3</v>
      </c>
      <c r="K51" s="26">
        <f t="shared" si="100"/>
        <v>14.3</v>
      </c>
      <c r="L51" s="26">
        <f t="shared" si="100"/>
        <v>14.3</v>
      </c>
      <c r="M51" s="26">
        <f t="shared" si="100"/>
        <v>0</v>
      </c>
      <c r="N51" s="26">
        <f t="shared" si="100"/>
        <v>0</v>
      </c>
      <c r="O51" s="26">
        <f t="shared" si="100"/>
        <v>0</v>
      </c>
      <c r="P51" s="26">
        <f t="shared" si="100"/>
        <v>0</v>
      </c>
      <c r="Q51" s="26">
        <f t="shared" si="100"/>
        <v>0</v>
      </c>
      <c r="R51" s="26">
        <f t="shared" si="100"/>
        <v>0</v>
      </c>
      <c r="T51" s="61">
        <f t="shared" si="62"/>
        <v>100</v>
      </c>
      <c r="U51" s="56" t="s">
        <v>139</v>
      </c>
    </row>
    <row r="52" spans="1:21">
      <c r="A52" s="5"/>
      <c r="B52" t="s">
        <v>66</v>
      </c>
      <c r="C52" s="20">
        <v>34</v>
      </c>
      <c r="D52" s="20">
        <v>0.1</v>
      </c>
      <c r="E52" s="20">
        <f>(C52*D52)+C52</f>
        <v>37.4</v>
      </c>
      <c r="F52" s="20">
        <f t="shared" ref="F52:N52" si="101">E52</f>
        <v>37.4</v>
      </c>
      <c r="G52" s="20">
        <f t="shared" si="101"/>
        <v>37.4</v>
      </c>
      <c r="H52" s="20">
        <f t="shared" si="101"/>
        <v>37.4</v>
      </c>
      <c r="I52" s="20">
        <f t="shared" si="101"/>
        <v>37.4</v>
      </c>
      <c r="J52" s="20">
        <f t="shared" si="101"/>
        <v>37.4</v>
      </c>
      <c r="K52" s="20">
        <f t="shared" si="101"/>
        <v>37.4</v>
      </c>
      <c r="L52" s="20">
        <f t="shared" si="101"/>
        <v>37.4</v>
      </c>
      <c r="M52" s="20">
        <f t="shared" si="101"/>
        <v>37.4</v>
      </c>
      <c r="N52" s="20">
        <v>0</v>
      </c>
      <c r="O52" s="20">
        <f>N52</f>
        <v>0</v>
      </c>
      <c r="P52" s="20">
        <f>N52</f>
        <v>0</v>
      </c>
      <c r="Q52" s="20">
        <f>P52</f>
        <v>0</v>
      </c>
      <c r="R52" s="20">
        <f>Q52</f>
        <v>0</v>
      </c>
      <c r="T52" s="61">
        <f t="shared" si="62"/>
        <v>100</v>
      </c>
      <c r="U52" s="56" t="s">
        <v>139</v>
      </c>
    </row>
    <row r="53" spans="1:21">
      <c r="A53" s="5"/>
      <c r="B53" t="s">
        <v>71</v>
      </c>
      <c r="C53" s="20">
        <v>4</v>
      </c>
      <c r="D53" s="20">
        <v>0.1</v>
      </c>
      <c r="E53" s="20">
        <f t="shared" si="7"/>
        <v>4.4000000000000004</v>
      </c>
      <c r="F53" s="20">
        <f t="shared" ref="F53:H53" si="102">E53</f>
        <v>4.4000000000000004</v>
      </c>
      <c r="G53" s="20">
        <f t="shared" si="102"/>
        <v>4.4000000000000004</v>
      </c>
      <c r="H53" s="20">
        <f t="shared" si="102"/>
        <v>4.4000000000000004</v>
      </c>
      <c r="I53" s="20">
        <f t="shared" ref="I53:I54" si="103">H53</f>
        <v>4.4000000000000004</v>
      </c>
      <c r="J53" s="20">
        <f t="shared" ref="J53:J54" si="104">I53</f>
        <v>4.4000000000000004</v>
      </c>
      <c r="K53" s="20">
        <f t="shared" ref="K53:K54" si="105">J53</f>
        <v>4.4000000000000004</v>
      </c>
      <c r="L53" s="20">
        <f t="shared" ref="L53:L54" si="106">K53</f>
        <v>4.4000000000000004</v>
      </c>
      <c r="M53" s="20">
        <f t="shared" ref="M53:M54" si="107">L53</f>
        <v>4.4000000000000004</v>
      </c>
      <c r="N53" s="20">
        <v>0</v>
      </c>
      <c r="O53" s="20">
        <f>N53</f>
        <v>0</v>
      </c>
      <c r="P53" s="20">
        <f t="shared" ref="O53:P54" si="108">N53</f>
        <v>0</v>
      </c>
      <c r="Q53" s="20">
        <f t="shared" ref="Q53:R54" si="109">P53</f>
        <v>0</v>
      </c>
      <c r="R53" s="20">
        <f t="shared" si="109"/>
        <v>0</v>
      </c>
      <c r="T53" s="61">
        <f t="shared" si="62"/>
        <v>100</v>
      </c>
      <c r="U53" s="56" t="s">
        <v>139</v>
      </c>
    </row>
    <row r="54" spans="1:21">
      <c r="A54" s="5"/>
      <c r="B54" t="s">
        <v>19</v>
      </c>
      <c r="C54" s="20">
        <v>7</v>
      </c>
      <c r="D54" s="20">
        <v>0.1</v>
      </c>
      <c r="E54" s="20">
        <f t="shared" si="7"/>
        <v>7.7</v>
      </c>
      <c r="F54" s="20">
        <f t="shared" ref="F54:H54" si="110">E54</f>
        <v>7.7</v>
      </c>
      <c r="G54" s="20">
        <f t="shared" si="110"/>
        <v>7.7</v>
      </c>
      <c r="H54" s="20">
        <f t="shared" si="110"/>
        <v>7.7</v>
      </c>
      <c r="I54" s="20">
        <f t="shared" si="103"/>
        <v>7.7</v>
      </c>
      <c r="J54" s="20">
        <f t="shared" si="104"/>
        <v>7.7</v>
      </c>
      <c r="K54" s="20">
        <f t="shared" si="105"/>
        <v>7.7</v>
      </c>
      <c r="L54" s="20">
        <f t="shared" si="106"/>
        <v>7.7</v>
      </c>
      <c r="M54" s="20">
        <f t="shared" si="107"/>
        <v>7.7</v>
      </c>
      <c r="N54" s="20">
        <v>0</v>
      </c>
      <c r="O54" s="20">
        <f>N54</f>
        <v>0</v>
      </c>
      <c r="P54" s="20">
        <f t="shared" si="108"/>
        <v>0</v>
      </c>
      <c r="Q54" s="20">
        <f t="shared" si="109"/>
        <v>0</v>
      </c>
      <c r="R54" s="20">
        <f t="shared" si="109"/>
        <v>0</v>
      </c>
      <c r="T54" s="61">
        <f t="shared" si="62"/>
        <v>100</v>
      </c>
      <c r="U54" s="56" t="s">
        <v>139</v>
      </c>
    </row>
    <row r="55" spans="1:21">
      <c r="A55" s="5"/>
      <c r="B55" s="1" t="s">
        <v>86</v>
      </c>
      <c r="C55" s="2"/>
      <c r="D55" s="2"/>
      <c r="E55" s="2">
        <f t="shared" ref="E55:R55" si="111">SUM(E52:E54)</f>
        <v>49.5</v>
      </c>
      <c r="F55" s="2">
        <f t="shared" si="111"/>
        <v>49.5</v>
      </c>
      <c r="G55" s="2">
        <f t="shared" si="111"/>
        <v>49.5</v>
      </c>
      <c r="H55" s="2">
        <f t="shared" si="111"/>
        <v>49.5</v>
      </c>
      <c r="I55" s="2">
        <f t="shared" si="111"/>
        <v>49.5</v>
      </c>
      <c r="J55" s="2">
        <f t="shared" si="111"/>
        <v>49.5</v>
      </c>
      <c r="K55" s="2">
        <f t="shared" si="111"/>
        <v>49.5</v>
      </c>
      <c r="L55" s="2">
        <f t="shared" si="111"/>
        <v>49.5</v>
      </c>
      <c r="M55" s="2">
        <f t="shared" si="111"/>
        <v>49.5</v>
      </c>
      <c r="N55" s="2">
        <f t="shared" si="111"/>
        <v>0</v>
      </c>
      <c r="O55" s="2">
        <f t="shared" si="111"/>
        <v>0</v>
      </c>
      <c r="P55" s="2">
        <f t="shared" si="111"/>
        <v>0</v>
      </c>
      <c r="Q55" s="2">
        <f t="shared" si="111"/>
        <v>0</v>
      </c>
      <c r="R55" s="2">
        <f t="shared" si="111"/>
        <v>0</v>
      </c>
      <c r="S55" s="40"/>
      <c r="T55" s="61">
        <f t="shared" si="62"/>
        <v>100</v>
      </c>
      <c r="U55" s="56" t="s">
        <v>139</v>
      </c>
    </row>
    <row r="56" spans="1:21">
      <c r="A56" s="5"/>
      <c r="B56" t="s">
        <v>18</v>
      </c>
      <c r="C56" s="20">
        <v>16</v>
      </c>
      <c r="D56" s="20">
        <v>0.1</v>
      </c>
      <c r="E56" s="20">
        <f t="shared" si="7"/>
        <v>17.600000000000001</v>
      </c>
      <c r="F56" s="20">
        <f t="shared" ref="F56:H56" si="112">E56</f>
        <v>17.600000000000001</v>
      </c>
      <c r="G56" s="20">
        <f t="shared" si="112"/>
        <v>17.600000000000001</v>
      </c>
      <c r="H56" s="20">
        <f t="shared" si="112"/>
        <v>17.600000000000001</v>
      </c>
      <c r="I56" s="20">
        <f t="shared" ref="I56:I58" si="113">H56</f>
        <v>17.600000000000001</v>
      </c>
      <c r="J56" s="20">
        <f t="shared" ref="J56:J58" si="114">I56</f>
        <v>17.600000000000001</v>
      </c>
      <c r="K56" s="20">
        <f t="shared" ref="K56:K58" si="115">J56</f>
        <v>17.600000000000001</v>
      </c>
      <c r="L56" s="20">
        <f t="shared" ref="L56:L58" si="116">K56</f>
        <v>17.600000000000001</v>
      </c>
      <c r="M56" s="20">
        <f t="shared" ref="M56:M58" si="117">L56</f>
        <v>17.600000000000001</v>
      </c>
      <c r="N56" s="20">
        <f t="shared" ref="N56:N58" si="118">M56</f>
        <v>17.600000000000001</v>
      </c>
      <c r="O56" s="20">
        <v>0</v>
      </c>
      <c r="P56" s="20">
        <f>O56</f>
        <v>0</v>
      </c>
      <c r="Q56" s="20">
        <f t="shared" ref="Q56:R58" si="119">P56</f>
        <v>0</v>
      </c>
      <c r="R56" s="20">
        <f t="shared" si="119"/>
        <v>0</v>
      </c>
      <c r="T56" s="61">
        <f t="shared" si="62"/>
        <v>100</v>
      </c>
      <c r="U56" s="56" t="s">
        <v>139</v>
      </c>
    </row>
    <row r="57" spans="1:21">
      <c r="A57" s="5"/>
      <c r="B57" t="s">
        <v>17</v>
      </c>
      <c r="C57" s="20">
        <v>24</v>
      </c>
      <c r="D57" s="20">
        <v>0.1</v>
      </c>
      <c r="E57" s="20">
        <f t="shared" si="7"/>
        <v>26.4</v>
      </c>
      <c r="F57" s="20">
        <f t="shared" ref="F57:H57" si="120">E57</f>
        <v>26.4</v>
      </c>
      <c r="G57" s="20">
        <f t="shared" si="120"/>
        <v>26.4</v>
      </c>
      <c r="H57" s="20">
        <f t="shared" si="120"/>
        <v>26.4</v>
      </c>
      <c r="I57" s="20">
        <f t="shared" si="113"/>
        <v>26.4</v>
      </c>
      <c r="J57" s="20">
        <f t="shared" si="114"/>
        <v>26.4</v>
      </c>
      <c r="K57" s="20">
        <f t="shared" si="115"/>
        <v>26.4</v>
      </c>
      <c r="L57" s="20">
        <f t="shared" si="116"/>
        <v>26.4</v>
      </c>
      <c r="M57" s="20">
        <f t="shared" si="117"/>
        <v>26.4</v>
      </c>
      <c r="N57" s="20">
        <f t="shared" si="118"/>
        <v>26.4</v>
      </c>
      <c r="O57" s="20">
        <v>0</v>
      </c>
      <c r="P57" s="20">
        <f>O57</f>
        <v>0</v>
      </c>
      <c r="Q57" s="20">
        <f t="shared" si="119"/>
        <v>0</v>
      </c>
      <c r="R57" s="20">
        <f t="shared" si="119"/>
        <v>0</v>
      </c>
      <c r="T57" s="61">
        <f t="shared" si="62"/>
        <v>100</v>
      </c>
      <c r="U57" s="56" t="s">
        <v>139</v>
      </c>
    </row>
    <row r="58" spans="1:21">
      <c r="A58" s="5"/>
      <c r="B58" t="s">
        <v>16</v>
      </c>
      <c r="C58" s="20">
        <v>16</v>
      </c>
      <c r="D58" s="20">
        <v>0.1</v>
      </c>
      <c r="E58" s="20">
        <f t="shared" si="7"/>
        <v>17.600000000000001</v>
      </c>
      <c r="F58" s="20">
        <f t="shared" ref="F58:H58" si="121">E58</f>
        <v>17.600000000000001</v>
      </c>
      <c r="G58" s="20">
        <f t="shared" si="121"/>
        <v>17.600000000000001</v>
      </c>
      <c r="H58" s="20">
        <f t="shared" si="121"/>
        <v>17.600000000000001</v>
      </c>
      <c r="I58" s="20">
        <f t="shared" si="113"/>
        <v>17.600000000000001</v>
      </c>
      <c r="J58" s="20">
        <f t="shared" si="114"/>
        <v>17.600000000000001</v>
      </c>
      <c r="K58" s="20">
        <f t="shared" si="115"/>
        <v>17.600000000000001</v>
      </c>
      <c r="L58" s="20">
        <f t="shared" si="116"/>
        <v>17.600000000000001</v>
      </c>
      <c r="M58" s="20">
        <f t="shared" si="117"/>
        <v>17.600000000000001</v>
      </c>
      <c r="N58" s="20">
        <f t="shared" si="118"/>
        <v>17.600000000000001</v>
      </c>
      <c r="O58" s="20">
        <v>0</v>
      </c>
      <c r="P58" s="20">
        <f>O58</f>
        <v>0</v>
      </c>
      <c r="Q58" s="20">
        <f t="shared" si="119"/>
        <v>0</v>
      </c>
      <c r="R58" s="20">
        <f t="shared" si="119"/>
        <v>0</v>
      </c>
      <c r="T58" s="61">
        <f t="shared" si="62"/>
        <v>100</v>
      </c>
      <c r="U58" s="56" t="s">
        <v>139</v>
      </c>
    </row>
    <row r="59" spans="1:21">
      <c r="A59" s="5"/>
      <c r="B59" s="1" t="s">
        <v>87</v>
      </c>
      <c r="C59" s="2"/>
      <c r="D59" s="2"/>
      <c r="E59" s="2">
        <f>SUM(E56:E58)</f>
        <v>61.6</v>
      </c>
      <c r="F59" s="2">
        <f>SUM(F56:F58)</f>
        <v>61.6</v>
      </c>
      <c r="G59" s="2">
        <f>SUM(G56:G58)</f>
        <v>61.6</v>
      </c>
      <c r="H59" s="2">
        <f>SUM(H56:H58)</f>
        <v>61.6</v>
      </c>
      <c r="I59" s="2">
        <f t="shared" ref="I59:R59" si="122">SUM(I56:I58)</f>
        <v>61.6</v>
      </c>
      <c r="J59" s="2">
        <f t="shared" si="122"/>
        <v>61.6</v>
      </c>
      <c r="K59" s="2">
        <f t="shared" si="122"/>
        <v>61.6</v>
      </c>
      <c r="L59" s="2">
        <f t="shared" si="122"/>
        <v>61.6</v>
      </c>
      <c r="M59" s="2">
        <f t="shared" si="122"/>
        <v>61.6</v>
      </c>
      <c r="N59" s="2">
        <f t="shared" si="122"/>
        <v>61.6</v>
      </c>
      <c r="O59" s="2">
        <f t="shared" si="122"/>
        <v>0</v>
      </c>
      <c r="P59" s="2">
        <f t="shared" si="122"/>
        <v>0</v>
      </c>
      <c r="Q59" s="2">
        <f t="shared" si="122"/>
        <v>0</v>
      </c>
      <c r="R59" s="2">
        <f t="shared" si="122"/>
        <v>0</v>
      </c>
      <c r="S59" s="40"/>
      <c r="T59" s="61">
        <f t="shared" si="62"/>
        <v>100</v>
      </c>
      <c r="U59" s="56" t="s">
        <v>139</v>
      </c>
    </row>
    <row r="60" spans="1:21">
      <c r="A60" s="5"/>
      <c r="B60" s="25" t="s">
        <v>90</v>
      </c>
      <c r="C60" s="26"/>
      <c r="D60" s="26"/>
      <c r="E60" s="26">
        <f>E55+E59</f>
        <v>111.1</v>
      </c>
      <c r="F60" s="26">
        <f>F55+F59</f>
        <v>111.1</v>
      </c>
      <c r="G60" s="26">
        <f>G55+G59</f>
        <v>111.1</v>
      </c>
      <c r="H60" s="26">
        <f>H55+H59</f>
        <v>111.1</v>
      </c>
      <c r="I60" s="26">
        <f t="shared" ref="I60:R60" si="123">I55+I59</f>
        <v>111.1</v>
      </c>
      <c r="J60" s="26">
        <f t="shared" si="123"/>
        <v>111.1</v>
      </c>
      <c r="K60" s="26">
        <f t="shared" si="123"/>
        <v>111.1</v>
      </c>
      <c r="L60" s="26">
        <f t="shared" si="123"/>
        <v>111.1</v>
      </c>
      <c r="M60" s="26">
        <f t="shared" si="123"/>
        <v>111.1</v>
      </c>
      <c r="N60" s="26">
        <f t="shared" si="123"/>
        <v>61.6</v>
      </c>
      <c r="O60" s="26">
        <f t="shared" si="123"/>
        <v>0</v>
      </c>
      <c r="P60" s="26">
        <f t="shared" si="123"/>
        <v>0</v>
      </c>
      <c r="Q60" s="26">
        <f t="shared" si="123"/>
        <v>0</v>
      </c>
      <c r="R60" s="26">
        <f t="shared" si="123"/>
        <v>0</v>
      </c>
      <c r="T60" s="61">
        <f t="shared" si="62"/>
        <v>100</v>
      </c>
      <c r="U60" s="56" t="s">
        <v>139</v>
      </c>
    </row>
    <row r="61" spans="1:21">
      <c r="A61" s="5"/>
      <c r="B61" s="33" t="s">
        <v>15</v>
      </c>
      <c r="C61" s="20">
        <v>24</v>
      </c>
      <c r="D61" s="20">
        <v>0.1</v>
      </c>
      <c r="E61" s="20">
        <f t="shared" si="7"/>
        <v>26.4</v>
      </c>
      <c r="F61" s="20">
        <f t="shared" ref="F61:H61" si="124">E61</f>
        <v>26.4</v>
      </c>
      <c r="G61" s="20">
        <f t="shared" si="124"/>
        <v>26.4</v>
      </c>
      <c r="H61" s="20">
        <f t="shared" si="124"/>
        <v>26.4</v>
      </c>
      <c r="I61" s="20">
        <f t="shared" ref="I61:I63" si="125">H61</f>
        <v>26.4</v>
      </c>
      <c r="J61" s="20">
        <f t="shared" ref="J61:J63" si="126">I61</f>
        <v>26.4</v>
      </c>
      <c r="K61" s="20">
        <f t="shared" ref="K61:K63" si="127">J61</f>
        <v>26.4</v>
      </c>
      <c r="L61" s="20">
        <f t="shared" ref="L61:L63" si="128">K61</f>
        <v>26.4</v>
      </c>
      <c r="M61" s="20">
        <f t="shared" ref="M61:M63" si="129">L61</f>
        <v>26.4</v>
      </c>
      <c r="N61" s="20">
        <f t="shared" ref="N61:N63" si="130">M61</f>
        <v>26.4</v>
      </c>
      <c r="O61" s="20">
        <f t="shared" ref="O61:P63" si="131">M61</f>
        <v>26.4</v>
      </c>
      <c r="P61" s="20">
        <f t="shared" si="131"/>
        <v>26.4</v>
      </c>
      <c r="Q61" s="20">
        <f t="shared" ref="Q61:R63" si="132">P61</f>
        <v>26.4</v>
      </c>
      <c r="R61" s="20">
        <f t="shared" si="132"/>
        <v>26.4</v>
      </c>
      <c r="T61" s="61">
        <f t="shared" si="62"/>
        <v>0</v>
      </c>
      <c r="U61" s="56" t="s">
        <v>139</v>
      </c>
    </row>
    <row r="62" spans="1:21">
      <c r="A62" s="5"/>
      <c r="B62" s="33" t="s">
        <v>71</v>
      </c>
      <c r="C62" s="20">
        <v>16</v>
      </c>
      <c r="D62" s="20">
        <v>0.1</v>
      </c>
      <c r="E62" s="20">
        <f t="shared" si="7"/>
        <v>17.600000000000001</v>
      </c>
      <c r="F62" s="20">
        <f t="shared" ref="F62:H62" si="133">E62</f>
        <v>17.600000000000001</v>
      </c>
      <c r="G62" s="20">
        <f t="shared" si="133"/>
        <v>17.600000000000001</v>
      </c>
      <c r="H62" s="20">
        <f t="shared" si="133"/>
        <v>17.600000000000001</v>
      </c>
      <c r="I62" s="20">
        <f t="shared" si="125"/>
        <v>17.600000000000001</v>
      </c>
      <c r="J62" s="20">
        <f t="shared" si="126"/>
        <v>17.600000000000001</v>
      </c>
      <c r="K62" s="20">
        <f t="shared" si="127"/>
        <v>17.600000000000001</v>
      </c>
      <c r="L62" s="20">
        <f t="shared" si="128"/>
        <v>17.600000000000001</v>
      </c>
      <c r="M62" s="20">
        <f t="shared" si="129"/>
        <v>17.600000000000001</v>
      </c>
      <c r="N62" s="20">
        <f t="shared" si="130"/>
        <v>17.600000000000001</v>
      </c>
      <c r="O62" s="20">
        <f t="shared" si="131"/>
        <v>17.600000000000001</v>
      </c>
      <c r="P62" s="20">
        <f t="shared" si="131"/>
        <v>17.600000000000001</v>
      </c>
      <c r="Q62" s="20">
        <f t="shared" si="132"/>
        <v>17.600000000000001</v>
      </c>
      <c r="R62" s="20">
        <f t="shared" si="132"/>
        <v>17.600000000000001</v>
      </c>
      <c r="T62" s="61">
        <f t="shared" si="62"/>
        <v>0</v>
      </c>
      <c r="U62" s="56" t="s">
        <v>139</v>
      </c>
    </row>
    <row r="63" spans="1:21">
      <c r="A63" s="5"/>
      <c r="B63" t="s">
        <v>92</v>
      </c>
      <c r="C63" s="20">
        <v>24</v>
      </c>
      <c r="D63" s="20">
        <v>0.1</v>
      </c>
      <c r="E63" s="20">
        <f t="shared" si="7"/>
        <v>26.4</v>
      </c>
      <c r="F63" s="20">
        <f t="shared" ref="F63:H63" si="134">E63</f>
        <v>26.4</v>
      </c>
      <c r="G63" s="20">
        <f t="shared" si="134"/>
        <v>26.4</v>
      </c>
      <c r="H63" s="20">
        <f t="shared" si="134"/>
        <v>26.4</v>
      </c>
      <c r="I63" s="20">
        <f t="shared" si="125"/>
        <v>26.4</v>
      </c>
      <c r="J63" s="20">
        <f t="shared" si="126"/>
        <v>26.4</v>
      </c>
      <c r="K63" s="20">
        <f t="shared" si="127"/>
        <v>26.4</v>
      </c>
      <c r="L63" s="20">
        <f t="shared" si="128"/>
        <v>26.4</v>
      </c>
      <c r="M63" s="20">
        <f t="shared" si="129"/>
        <v>26.4</v>
      </c>
      <c r="N63" s="20">
        <f t="shared" si="130"/>
        <v>26.4</v>
      </c>
      <c r="O63" s="20">
        <f t="shared" si="131"/>
        <v>26.4</v>
      </c>
      <c r="P63" s="20">
        <f t="shared" si="131"/>
        <v>26.4</v>
      </c>
      <c r="Q63" s="20">
        <f t="shared" si="132"/>
        <v>26.4</v>
      </c>
      <c r="R63" s="20">
        <f t="shared" si="132"/>
        <v>26.4</v>
      </c>
      <c r="T63" s="61">
        <f t="shared" si="62"/>
        <v>0</v>
      </c>
      <c r="U63" s="56" t="s">
        <v>139</v>
      </c>
    </row>
    <row r="64" spans="1:21">
      <c r="A64" s="8"/>
      <c r="B64" s="1" t="s">
        <v>94</v>
      </c>
      <c r="C64" s="2"/>
      <c r="D64" s="2"/>
      <c r="E64" s="2">
        <f>SUM(E61:E63)</f>
        <v>70.400000000000006</v>
      </c>
      <c r="F64" s="2">
        <f>SUM(F61:F63)</f>
        <v>70.400000000000006</v>
      </c>
      <c r="G64" s="2">
        <f>SUM(G61:G63)</f>
        <v>70.400000000000006</v>
      </c>
      <c r="H64" s="2">
        <f>SUM(H61:H63)</f>
        <v>70.400000000000006</v>
      </c>
      <c r="I64" s="2">
        <f t="shared" ref="I64:R64" si="135">SUM(I61:I63)</f>
        <v>70.400000000000006</v>
      </c>
      <c r="J64" s="2">
        <f t="shared" si="135"/>
        <v>70.400000000000006</v>
      </c>
      <c r="K64" s="2">
        <f t="shared" si="135"/>
        <v>70.400000000000006</v>
      </c>
      <c r="L64" s="2">
        <f t="shared" si="135"/>
        <v>70.400000000000006</v>
      </c>
      <c r="M64" s="2">
        <f t="shared" si="135"/>
        <v>70.400000000000006</v>
      </c>
      <c r="N64" s="2">
        <f t="shared" si="135"/>
        <v>70.400000000000006</v>
      </c>
      <c r="O64" s="2">
        <f t="shared" si="135"/>
        <v>70.400000000000006</v>
      </c>
      <c r="P64" s="2">
        <f t="shared" si="135"/>
        <v>70.400000000000006</v>
      </c>
      <c r="Q64" s="2">
        <f t="shared" si="135"/>
        <v>70.400000000000006</v>
      </c>
      <c r="R64" s="2">
        <f t="shared" si="135"/>
        <v>70.400000000000006</v>
      </c>
      <c r="S64" s="40"/>
      <c r="T64" s="61">
        <f t="shared" si="62"/>
        <v>0</v>
      </c>
      <c r="U64" s="56" t="s">
        <v>139</v>
      </c>
    </row>
    <row r="65" spans="1:21">
      <c r="A65" s="8"/>
      <c r="B65" s="25" t="s">
        <v>91</v>
      </c>
      <c r="C65" s="26"/>
      <c r="D65" s="26"/>
      <c r="E65" s="26">
        <f>E64</f>
        <v>70.400000000000006</v>
      </c>
      <c r="F65" s="26">
        <f t="shared" ref="F65:G65" si="136">F64</f>
        <v>70.400000000000006</v>
      </c>
      <c r="G65" s="26">
        <f t="shared" si="136"/>
        <v>70.400000000000006</v>
      </c>
      <c r="H65" s="26">
        <f t="shared" ref="H65:Q65" si="137">H64</f>
        <v>70.400000000000006</v>
      </c>
      <c r="I65" s="26">
        <f t="shared" si="137"/>
        <v>70.400000000000006</v>
      </c>
      <c r="J65" s="26">
        <f t="shared" si="137"/>
        <v>70.400000000000006</v>
      </c>
      <c r="K65" s="26">
        <f t="shared" si="137"/>
        <v>70.400000000000006</v>
      </c>
      <c r="L65" s="26">
        <f t="shared" si="137"/>
        <v>70.400000000000006</v>
      </c>
      <c r="M65" s="26">
        <f t="shared" si="137"/>
        <v>70.400000000000006</v>
      </c>
      <c r="N65" s="26">
        <f t="shared" si="137"/>
        <v>70.400000000000006</v>
      </c>
      <c r="O65" s="26">
        <f t="shared" ref="O65" si="138">O64</f>
        <v>70.400000000000006</v>
      </c>
      <c r="P65" s="26">
        <f t="shared" si="137"/>
        <v>70.400000000000006</v>
      </c>
      <c r="Q65" s="26">
        <f t="shared" si="137"/>
        <v>70.400000000000006</v>
      </c>
      <c r="R65" s="26">
        <f t="shared" ref="R65" si="139">R64</f>
        <v>70.400000000000006</v>
      </c>
      <c r="T65" s="61">
        <f t="shared" si="62"/>
        <v>0</v>
      </c>
      <c r="U65" s="56" t="s">
        <v>139</v>
      </c>
    </row>
    <row r="66" spans="1:21">
      <c r="A66" s="8"/>
      <c r="B66" t="s">
        <v>93</v>
      </c>
      <c r="C66" s="20">
        <v>40</v>
      </c>
      <c r="D66" s="20">
        <v>0.1</v>
      </c>
      <c r="E66" s="20">
        <f t="shared" ref="E66" si="140">(C66*D66)+C66</f>
        <v>44</v>
      </c>
      <c r="F66" s="20">
        <f t="shared" ref="F66:H66" si="141">E66</f>
        <v>44</v>
      </c>
      <c r="G66" s="20">
        <f t="shared" si="141"/>
        <v>44</v>
      </c>
      <c r="H66" s="20">
        <f t="shared" si="141"/>
        <v>44</v>
      </c>
      <c r="I66" s="20">
        <f t="shared" ref="I66" si="142">H66</f>
        <v>44</v>
      </c>
      <c r="J66" s="20">
        <f t="shared" ref="J66" si="143">I66</f>
        <v>44</v>
      </c>
      <c r="K66" s="20">
        <f t="shared" ref="K66" si="144">J66</f>
        <v>44</v>
      </c>
      <c r="L66" s="20">
        <f t="shared" ref="L66" si="145">K66</f>
        <v>44</v>
      </c>
      <c r="M66" s="20">
        <f t="shared" ref="M66" si="146">L66</f>
        <v>44</v>
      </c>
      <c r="N66" s="20">
        <f t="shared" ref="N66" si="147">M66</f>
        <v>44</v>
      </c>
      <c r="O66" s="20">
        <f t="shared" ref="O66:P66" si="148">M66</f>
        <v>44</v>
      </c>
      <c r="P66" s="20">
        <f t="shared" si="148"/>
        <v>44</v>
      </c>
      <c r="Q66" s="20">
        <f t="shared" ref="Q66:R66" si="149">P66</f>
        <v>44</v>
      </c>
      <c r="R66" s="20">
        <f t="shared" si="149"/>
        <v>44</v>
      </c>
      <c r="T66" s="61">
        <f t="shared" si="62"/>
        <v>0</v>
      </c>
      <c r="U66" s="56" t="s">
        <v>139</v>
      </c>
    </row>
    <row r="67" spans="1:21">
      <c r="A67" s="8"/>
      <c r="B67" s="1" t="s">
        <v>97</v>
      </c>
      <c r="C67" s="2"/>
      <c r="D67" s="2"/>
      <c r="E67" s="2">
        <f>SUM(E66)</f>
        <v>44</v>
      </c>
      <c r="F67" s="2">
        <f>SUM(F66)</f>
        <v>44</v>
      </c>
      <c r="G67" s="2">
        <f>SUM(G66)</f>
        <v>44</v>
      </c>
      <c r="H67" s="2">
        <f>SUM(H66)</f>
        <v>44</v>
      </c>
      <c r="I67" s="2">
        <f t="shared" ref="I67:R67" si="150">SUM(I66)</f>
        <v>44</v>
      </c>
      <c r="J67" s="2">
        <f t="shared" si="150"/>
        <v>44</v>
      </c>
      <c r="K67" s="2">
        <f t="shared" si="150"/>
        <v>44</v>
      </c>
      <c r="L67" s="2">
        <f t="shared" si="150"/>
        <v>44</v>
      </c>
      <c r="M67" s="2">
        <f t="shared" si="150"/>
        <v>44</v>
      </c>
      <c r="N67" s="2">
        <f t="shared" si="150"/>
        <v>44</v>
      </c>
      <c r="O67" s="2">
        <f t="shared" si="150"/>
        <v>44</v>
      </c>
      <c r="P67" s="2">
        <f t="shared" si="150"/>
        <v>44</v>
      </c>
      <c r="Q67" s="2">
        <f t="shared" si="150"/>
        <v>44</v>
      </c>
      <c r="R67" s="2">
        <f t="shared" si="150"/>
        <v>44</v>
      </c>
      <c r="S67" s="40"/>
      <c r="T67" s="61">
        <f t="shared" si="62"/>
        <v>0</v>
      </c>
      <c r="U67" s="56" t="s">
        <v>139</v>
      </c>
    </row>
    <row r="68" spans="1:21">
      <c r="A68" s="8"/>
      <c r="B68" s="25" t="s">
        <v>95</v>
      </c>
      <c r="C68" s="26"/>
      <c r="D68" s="26"/>
      <c r="E68" s="26">
        <f>E67</f>
        <v>44</v>
      </c>
      <c r="F68" s="26">
        <f t="shared" ref="F68:G68" si="151">F67</f>
        <v>44</v>
      </c>
      <c r="G68" s="26">
        <f t="shared" si="151"/>
        <v>44</v>
      </c>
      <c r="H68" s="26">
        <f t="shared" ref="H68:Q68" si="152">H67</f>
        <v>44</v>
      </c>
      <c r="I68" s="26">
        <f t="shared" si="152"/>
        <v>44</v>
      </c>
      <c r="J68" s="26">
        <f t="shared" si="152"/>
        <v>44</v>
      </c>
      <c r="K68" s="26">
        <f t="shared" si="152"/>
        <v>44</v>
      </c>
      <c r="L68" s="26">
        <f t="shared" si="152"/>
        <v>44</v>
      </c>
      <c r="M68" s="26">
        <f t="shared" si="152"/>
        <v>44</v>
      </c>
      <c r="N68" s="26">
        <f t="shared" si="152"/>
        <v>44</v>
      </c>
      <c r="O68" s="26">
        <f t="shared" ref="O68" si="153">O67</f>
        <v>44</v>
      </c>
      <c r="P68" s="26">
        <f t="shared" si="152"/>
        <v>44</v>
      </c>
      <c r="Q68" s="26">
        <f t="shared" si="152"/>
        <v>44</v>
      </c>
      <c r="R68" s="26">
        <f t="shared" ref="R68" si="154">R67</f>
        <v>44</v>
      </c>
      <c r="T68" s="61">
        <f t="shared" si="62"/>
        <v>0</v>
      </c>
      <c r="U68" s="56" t="s">
        <v>139</v>
      </c>
    </row>
    <row r="69" spans="1:21">
      <c r="B69" s="29" t="s">
        <v>4</v>
      </c>
      <c r="C69" s="28"/>
      <c r="D69" s="28"/>
      <c r="E69" s="30">
        <f t="shared" ref="E69:R69" si="155">E27+E47+E51+E60+E65+E68</f>
        <v>746.9</v>
      </c>
      <c r="F69" s="30">
        <f t="shared" si="155"/>
        <v>746.9</v>
      </c>
      <c r="G69" s="30">
        <f t="shared" si="155"/>
        <v>655.6</v>
      </c>
      <c r="H69" s="30">
        <f t="shared" si="155"/>
        <v>518.4</v>
      </c>
      <c r="I69" s="30">
        <f t="shared" si="155"/>
        <v>464.20000000000005</v>
      </c>
      <c r="J69" s="30">
        <f t="shared" si="155"/>
        <v>304.70000000000005</v>
      </c>
      <c r="K69" s="30">
        <f t="shared" si="155"/>
        <v>293.70000000000005</v>
      </c>
      <c r="L69" s="30">
        <f t="shared" si="155"/>
        <v>239.8</v>
      </c>
      <c r="M69" s="30">
        <f t="shared" si="155"/>
        <v>225.5</v>
      </c>
      <c r="N69" s="30">
        <f t="shared" si="155"/>
        <v>176</v>
      </c>
      <c r="O69" s="30">
        <f t="shared" si="155"/>
        <v>114.4</v>
      </c>
      <c r="P69" s="30">
        <f t="shared" si="155"/>
        <v>114.4</v>
      </c>
      <c r="Q69" s="30">
        <f t="shared" si="155"/>
        <v>114.4</v>
      </c>
      <c r="R69" s="30">
        <f t="shared" si="155"/>
        <v>114.4</v>
      </c>
      <c r="T69" s="61">
        <f t="shared" si="62"/>
        <v>84.683357879234165</v>
      </c>
      <c r="U69" s="56" t="s">
        <v>139</v>
      </c>
    </row>
    <row r="70" spans="1:21">
      <c r="A70" s="58"/>
      <c r="B70" s="48" t="s">
        <v>99</v>
      </c>
      <c r="C70" s="49"/>
      <c r="D70" s="48"/>
      <c r="E70" s="48"/>
      <c r="F70" s="49">
        <f>F12+F19+F26+F37+F41+F46+F50+F55+F59+F64+F67</f>
        <v>746.9</v>
      </c>
      <c r="G70" s="49">
        <f>G19+G26+G37+G41+G46+G50+G55+G59+G64+G67</f>
        <v>655.59999999999991</v>
      </c>
      <c r="H70" s="49">
        <f>H26+H37+H41+H46+H50+H55+H59+H64+H67</f>
        <v>510.40000000000009</v>
      </c>
      <c r="I70" s="49">
        <f>I37+I41+I46+I50+I55+I59+I64+I67</f>
        <v>464.20000000000005</v>
      </c>
      <c r="J70" s="49">
        <f>J41+J46+J50+J55+J59+J64+J67</f>
        <v>304.7</v>
      </c>
      <c r="K70" s="49">
        <f>K46+K50+K55+K59+K64+K67</f>
        <v>293.70000000000005</v>
      </c>
      <c r="L70" s="49">
        <f>L50+L55+L59+L64+L67</f>
        <v>239.8</v>
      </c>
      <c r="M70" s="49">
        <f>M55+M59+M64+M67</f>
        <v>225.5</v>
      </c>
      <c r="N70" s="49">
        <f>N59+N64+N67</f>
        <v>176</v>
      </c>
      <c r="O70" s="49">
        <f>O64+O67</f>
        <v>114.4</v>
      </c>
      <c r="P70" s="49">
        <f>P64+P67</f>
        <v>114.4</v>
      </c>
      <c r="Q70" s="49">
        <f>Q67</f>
        <v>44</v>
      </c>
      <c r="R70" s="49">
        <v>0</v>
      </c>
    </row>
    <row r="71" spans="1:2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21">
      <c r="B72" s="17"/>
      <c r="C72" s="17"/>
      <c r="D72" s="18"/>
      <c r="E72" s="17"/>
      <c r="F72" s="17"/>
      <c r="G72" s="17"/>
      <c r="H72" s="17"/>
      <c r="I72" s="17"/>
      <c r="J72" s="17"/>
      <c r="K72" s="17"/>
      <c r="L72" s="17"/>
      <c r="M72" s="17"/>
      <c r="N72" s="18"/>
      <c r="O72" s="17"/>
      <c r="P72" s="17"/>
      <c r="Q72" s="18"/>
      <c r="R72" s="18"/>
    </row>
    <row r="73" spans="1:21">
      <c r="N73" s="21"/>
      <c r="O73" s="21"/>
      <c r="P73" s="21"/>
      <c r="Q73" s="21"/>
    </row>
    <row r="74" spans="1:21">
      <c r="A74"/>
      <c r="N74" s="21"/>
      <c r="O74" s="21"/>
    </row>
    <row r="75" spans="1:21">
      <c r="Q75" s="21"/>
    </row>
    <row r="76" spans="1:21">
      <c r="Q76" s="21"/>
    </row>
  </sheetData>
  <conditionalFormatting sqref="F6:R11 F61:R63 F66:R66 F17:R18 F13:R15 F20:R25 F34:R36 F42:R45 F48:R49 F38:R40 F31:R31 F52:R54 F56:R58">
    <cfRule type="cellIs" dxfId="127" priority="44" operator="equal">
      <formula>0</formula>
    </cfRule>
  </conditionalFormatting>
  <conditionalFormatting sqref="F16:R16">
    <cfRule type="cellIs" dxfId="126" priority="6" operator="equal">
      <formula>0</formula>
    </cfRule>
  </conditionalFormatting>
  <conditionalFormatting sqref="F32:R32">
    <cfRule type="cellIs" dxfId="125" priority="5" operator="equal">
      <formula>0</formula>
    </cfRule>
  </conditionalFormatting>
  <conditionalFormatting sqref="F33:R33">
    <cfRule type="cellIs" dxfId="124" priority="4" operator="equal">
      <formula>0</formula>
    </cfRule>
  </conditionalFormatting>
  <conditionalFormatting sqref="F28:R30">
    <cfRule type="cellIs" dxfId="123" priority="3" operator="equal">
      <formula>0</formula>
    </cfRule>
  </conditionalFormatting>
  <conditionalFormatting sqref="F28:R29">
    <cfRule type="cellIs" dxfId="122" priority="2" operator="equal">
      <formula>0</formula>
    </cfRule>
  </conditionalFormatting>
  <conditionalFormatting sqref="F30:R30">
    <cfRule type="cellIs" dxfId="121" priority="1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8"/>
  <sheetViews>
    <sheetView tabSelected="1" zoomScaleNormal="100" zoomScalePageLayoutView="150" workbookViewId="0">
      <pane ySplit="5" topLeftCell="A6" activePane="bottomLeft" state="frozen"/>
      <selection activeCell="H19" sqref="H19"/>
      <selection pane="bottomLeft" activeCell="B1" sqref="B1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2" width="6.42578125" customWidth="1"/>
  </cols>
  <sheetData>
    <row r="1" spans="1:12">
      <c r="B1" s="24" t="s">
        <v>148</v>
      </c>
    </row>
    <row r="2" spans="1:12" s="4" customFormat="1" ht="8.25" customHeight="1">
      <c r="A2" s="6"/>
      <c r="B2" s="3"/>
      <c r="C2" s="3"/>
      <c r="D2" s="3"/>
      <c r="E2" s="3"/>
    </row>
    <row r="3" spans="1:12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</row>
    <row r="4" spans="1:12">
      <c r="B4" s="14"/>
      <c r="C4" s="14"/>
      <c r="D4" s="14"/>
      <c r="E4" s="14"/>
      <c r="F4" s="16" t="s">
        <v>74</v>
      </c>
      <c r="G4" s="14"/>
      <c r="H4" s="14"/>
      <c r="I4" s="14"/>
      <c r="J4" s="14"/>
      <c r="K4" s="14"/>
      <c r="L4" s="14"/>
    </row>
    <row r="5" spans="1:12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/>
    </row>
    <row r="6" spans="1:12">
      <c r="A6" s="5"/>
      <c r="B6" t="s">
        <v>18</v>
      </c>
      <c r="C6" s="50" t="s">
        <v>1</v>
      </c>
      <c r="D6" s="50" t="s">
        <v>1</v>
      </c>
      <c r="E6" s="31" t="s">
        <v>117</v>
      </c>
      <c r="F6" s="21">
        <v>17.600000000000001</v>
      </c>
      <c r="G6" s="21">
        <v>10</v>
      </c>
      <c r="H6" s="21">
        <f t="shared" ref="H6:L6" si="0">G6</f>
        <v>10</v>
      </c>
      <c r="I6" s="21">
        <f t="shared" si="0"/>
        <v>10</v>
      </c>
      <c r="J6" s="21">
        <v>0</v>
      </c>
      <c r="K6" s="21">
        <f t="shared" si="0"/>
        <v>0</v>
      </c>
      <c r="L6" s="21">
        <f t="shared" si="0"/>
        <v>0</v>
      </c>
    </row>
    <row r="7" spans="1:12">
      <c r="A7" s="5"/>
      <c r="B7" t="s">
        <v>17</v>
      </c>
      <c r="C7" s="50" t="s">
        <v>1</v>
      </c>
      <c r="D7" s="50" t="s">
        <v>1</v>
      </c>
      <c r="E7" s="31" t="s">
        <v>117</v>
      </c>
      <c r="F7" s="21">
        <v>26.4</v>
      </c>
      <c r="G7" s="21">
        <f>F7</f>
        <v>26.4</v>
      </c>
      <c r="H7" s="21">
        <v>13</v>
      </c>
      <c r="I7" s="21">
        <v>0</v>
      </c>
      <c r="J7" s="21">
        <f t="shared" ref="H7:L7" si="1">I7</f>
        <v>0</v>
      </c>
      <c r="K7" s="21">
        <f t="shared" si="1"/>
        <v>0</v>
      </c>
      <c r="L7" s="21">
        <f t="shared" si="1"/>
        <v>0</v>
      </c>
    </row>
    <row r="8" spans="1:12">
      <c r="A8" s="5"/>
      <c r="B8" t="s">
        <v>16</v>
      </c>
      <c r="C8" s="50" t="s">
        <v>1</v>
      </c>
      <c r="D8" s="50" t="s">
        <v>1</v>
      </c>
      <c r="E8" s="31" t="s">
        <v>117</v>
      </c>
      <c r="F8" s="21">
        <v>17.600000000000001</v>
      </c>
      <c r="G8" s="21">
        <f>F8</f>
        <v>17.600000000000001</v>
      </c>
      <c r="H8" s="21">
        <f t="shared" ref="H8:L8" si="2">G8</f>
        <v>17.600000000000001</v>
      </c>
      <c r="I8" s="21">
        <f t="shared" si="2"/>
        <v>17.600000000000001</v>
      </c>
      <c r="J8" s="21">
        <f t="shared" si="2"/>
        <v>17.600000000000001</v>
      </c>
      <c r="K8" s="21">
        <v>10</v>
      </c>
      <c r="L8" s="21">
        <v>0</v>
      </c>
    </row>
    <row r="9" spans="1:12">
      <c r="A9" s="5"/>
      <c r="C9" s="50"/>
      <c r="D9" s="50"/>
      <c r="E9" s="31"/>
      <c r="F9" s="21"/>
      <c r="G9" s="20"/>
      <c r="H9" s="20"/>
      <c r="I9" s="20"/>
      <c r="J9" s="20"/>
      <c r="K9" s="20"/>
      <c r="L9" s="20"/>
    </row>
    <row r="10" spans="1:12">
      <c r="A10" s="5"/>
      <c r="B10" s="1" t="s">
        <v>87</v>
      </c>
      <c r="C10" s="22"/>
      <c r="D10" s="22"/>
      <c r="E10" s="22"/>
      <c r="F10" s="23">
        <f>SUM(F6:F9)</f>
        <v>61.6</v>
      </c>
      <c r="G10" s="23">
        <f>SUM(G6:G9)</f>
        <v>54</v>
      </c>
      <c r="H10" s="23">
        <f>SUM(H6:H9)</f>
        <v>40.6</v>
      </c>
      <c r="I10" s="23">
        <f>SUM(I6:I9)</f>
        <v>27.6</v>
      </c>
      <c r="J10" s="23">
        <f>SUM(J6:J9)</f>
        <v>17.600000000000001</v>
      </c>
      <c r="K10" s="23">
        <f>SUM(K6:K9)</f>
        <v>10</v>
      </c>
      <c r="L10" s="23">
        <f>SUM(L6:L9)</f>
        <v>0</v>
      </c>
    </row>
    <row r="11" spans="1:12">
      <c r="A11" s="5"/>
      <c r="B11" s="48" t="s">
        <v>99</v>
      </c>
      <c r="C11" s="48"/>
      <c r="D11" s="48"/>
      <c r="E11" s="48"/>
      <c r="F11" s="49">
        <f>F10</f>
        <v>61.6</v>
      </c>
      <c r="G11" s="49">
        <f>F11-16</f>
        <v>45.6</v>
      </c>
      <c r="H11" s="49">
        <f>G11-16</f>
        <v>29.6</v>
      </c>
      <c r="I11" s="49">
        <f>H11-16</f>
        <v>13.600000000000001</v>
      </c>
      <c r="J11" s="49">
        <v>0</v>
      </c>
      <c r="K11" s="49"/>
      <c r="L11" s="49"/>
    </row>
    <row r="12" spans="1:12">
      <c r="F12" s="21"/>
      <c r="G12" s="21"/>
    </row>
    <row r="18" spans="1:5">
      <c r="A18"/>
      <c r="E18" s="21"/>
    </row>
  </sheetData>
  <conditionalFormatting sqref="F10:J10 F6:L8">
    <cfRule type="cellIs" dxfId="17" priority="5" operator="equal">
      <formula>0</formula>
    </cfRule>
  </conditionalFormatting>
  <conditionalFormatting sqref="E6:E9">
    <cfRule type="cellIs" dxfId="16" priority="4" operator="equal">
      <formula>"Completed"</formula>
    </cfRule>
  </conditionalFormatting>
  <conditionalFormatting sqref="E6:E9">
    <cfRule type="cellIs" dxfId="15" priority="3" operator="equal">
      <formula>"In progress"</formula>
    </cfRule>
  </conditionalFormatting>
  <conditionalFormatting sqref="K6:K8 K10">
    <cfRule type="cellIs" dxfId="14" priority="2" operator="equal">
      <formula>0</formula>
    </cfRule>
  </conditionalFormatting>
  <conditionalFormatting sqref="L6:L8 L10">
    <cfRule type="cellIs" dxfId="12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9" width="6.42578125" customWidth="1"/>
  </cols>
  <sheetData>
    <row r="1" spans="1:9">
      <c r="B1" s="24" t="s">
        <v>147</v>
      </c>
    </row>
    <row r="2" spans="1:9" s="4" customFormat="1" ht="8.25" customHeight="1">
      <c r="A2" s="6"/>
      <c r="B2" s="3"/>
      <c r="C2" s="3"/>
      <c r="D2" s="3"/>
      <c r="E2" s="3"/>
    </row>
    <row r="3" spans="1:9" ht="21" customHeight="1">
      <c r="B3" s="11"/>
      <c r="C3" s="11"/>
      <c r="D3" s="11"/>
      <c r="E3" s="11"/>
      <c r="F3" s="12"/>
      <c r="G3" s="11"/>
      <c r="H3" s="11"/>
      <c r="I3" s="11"/>
    </row>
    <row r="4" spans="1:9">
      <c r="B4" s="14"/>
      <c r="C4" s="14"/>
      <c r="D4" s="14"/>
      <c r="E4" s="14"/>
      <c r="F4" s="16" t="s">
        <v>74</v>
      </c>
      <c r="G4" s="14"/>
      <c r="H4" s="14"/>
      <c r="I4" s="14"/>
    </row>
    <row r="5" spans="1:9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/>
    </row>
    <row r="6" spans="1:9">
      <c r="A6" s="5"/>
      <c r="B6" t="s">
        <v>66</v>
      </c>
      <c r="C6" s="50" t="s">
        <v>1</v>
      </c>
      <c r="D6" s="50" t="s">
        <v>1</v>
      </c>
      <c r="E6" s="31" t="s">
        <v>117</v>
      </c>
      <c r="F6" s="21">
        <v>37.4</v>
      </c>
      <c r="G6" s="20">
        <v>30</v>
      </c>
      <c r="H6" s="20">
        <v>15</v>
      </c>
      <c r="I6" s="20">
        <v>0</v>
      </c>
    </row>
    <row r="7" spans="1:9">
      <c r="A7" s="5"/>
      <c r="B7" t="s">
        <v>71</v>
      </c>
      <c r="C7" s="50" t="s">
        <v>1</v>
      </c>
      <c r="D7" s="50" t="s">
        <v>1</v>
      </c>
      <c r="E7" s="31" t="s">
        <v>117</v>
      </c>
      <c r="F7" s="21">
        <v>4.4000000000000004</v>
      </c>
      <c r="G7" s="20">
        <v>0</v>
      </c>
      <c r="H7" s="20">
        <f t="shared" ref="G6:I8" si="0">G7</f>
        <v>0</v>
      </c>
      <c r="I7" s="20">
        <f t="shared" si="0"/>
        <v>0</v>
      </c>
    </row>
    <row r="8" spans="1:9">
      <c r="A8" s="5"/>
      <c r="B8" t="s">
        <v>19</v>
      </c>
      <c r="C8" s="50" t="s">
        <v>1</v>
      </c>
      <c r="D8" s="50" t="s">
        <v>1</v>
      </c>
      <c r="E8" s="31" t="s">
        <v>117</v>
      </c>
      <c r="F8" s="21">
        <v>7.7</v>
      </c>
      <c r="G8" s="20">
        <v>3</v>
      </c>
      <c r="H8" s="20">
        <v>0</v>
      </c>
      <c r="I8" s="20">
        <f t="shared" si="0"/>
        <v>0</v>
      </c>
    </row>
    <row r="9" spans="1:9">
      <c r="A9" s="5"/>
      <c r="C9" s="50"/>
      <c r="D9" s="50"/>
      <c r="E9" s="31"/>
      <c r="F9" s="21"/>
      <c r="G9" s="20"/>
      <c r="H9" s="20"/>
      <c r="I9" s="20"/>
    </row>
    <row r="10" spans="1:9">
      <c r="A10" s="5"/>
      <c r="B10" s="1" t="s">
        <v>86</v>
      </c>
      <c r="C10" s="22"/>
      <c r="D10" s="22"/>
      <c r="E10" s="22"/>
      <c r="F10" s="23">
        <f>SUM(F6:F9)</f>
        <v>49.5</v>
      </c>
      <c r="G10" s="23">
        <f>SUM(G6:G9)</f>
        <v>33</v>
      </c>
      <c r="H10" s="23">
        <f>SUM(H6:H9)</f>
        <v>15</v>
      </c>
      <c r="I10" s="23">
        <f>SUM(I6:I9)</f>
        <v>0</v>
      </c>
    </row>
    <row r="11" spans="1:9">
      <c r="A11" s="5"/>
      <c r="B11" s="48" t="s">
        <v>99</v>
      </c>
      <c r="C11" s="48"/>
      <c r="D11" s="48"/>
      <c r="E11" s="48"/>
      <c r="F11" s="49">
        <f>F10</f>
        <v>49.5</v>
      </c>
      <c r="G11" s="49">
        <f>F11-16</f>
        <v>33.5</v>
      </c>
      <c r="H11" s="49">
        <f>G11-16</f>
        <v>17.5</v>
      </c>
      <c r="I11" s="49">
        <f>H11-16</f>
        <v>1.5</v>
      </c>
    </row>
    <row r="12" spans="1:9">
      <c r="F12" s="21"/>
      <c r="G12" s="21"/>
    </row>
    <row r="18" spans="1:5">
      <c r="A18"/>
      <c r="E18" s="21"/>
    </row>
  </sheetData>
  <conditionalFormatting sqref="F10:I10 F6:I8">
    <cfRule type="cellIs" dxfId="120" priority="3" operator="equal">
      <formula>0</formula>
    </cfRule>
  </conditionalFormatting>
  <conditionalFormatting sqref="E6:E9">
    <cfRule type="cellIs" dxfId="119" priority="2" operator="equal">
      <formula>"Completed"</formula>
    </cfRule>
  </conditionalFormatting>
  <conditionalFormatting sqref="E6:E9">
    <cfRule type="cellIs" dxfId="118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7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7" width="6.42578125" customWidth="1"/>
  </cols>
  <sheetData>
    <row r="1" spans="1:8">
      <c r="B1" s="24" t="s">
        <v>145</v>
      </c>
    </row>
    <row r="2" spans="1:8" s="4" customFormat="1" ht="8.25" customHeight="1">
      <c r="A2" s="6"/>
      <c r="B2" s="3"/>
      <c r="C2" s="3"/>
      <c r="D2" s="3"/>
      <c r="E2" s="3"/>
    </row>
    <row r="3" spans="1:8" ht="21" customHeight="1">
      <c r="B3" s="11"/>
      <c r="C3" s="11"/>
      <c r="D3" s="11"/>
      <c r="E3" s="11"/>
      <c r="F3" s="12"/>
      <c r="G3" s="11"/>
    </row>
    <row r="4" spans="1:8">
      <c r="B4" s="14"/>
      <c r="C4" s="14"/>
      <c r="D4" s="14"/>
      <c r="E4" s="14"/>
      <c r="F4" s="16" t="s">
        <v>74</v>
      </c>
      <c r="G4" s="14"/>
    </row>
    <row r="5" spans="1:8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/>
    </row>
    <row r="6" spans="1:8">
      <c r="A6" s="5"/>
      <c r="B6" t="s">
        <v>124</v>
      </c>
      <c r="C6" s="50" t="s">
        <v>1</v>
      </c>
      <c r="D6" s="50" t="s">
        <v>1</v>
      </c>
      <c r="E6" s="31" t="s">
        <v>117</v>
      </c>
      <c r="F6" s="21">
        <v>7.7</v>
      </c>
      <c r="G6" s="20">
        <v>0</v>
      </c>
    </row>
    <row r="7" spans="1:8">
      <c r="A7" s="5"/>
      <c r="B7" t="s">
        <v>69</v>
      </c>
      <c r="C7" s="50" t="s">
        <v>1</v>
      </c>
      <c r="D7" s="50" t="s">
        <v>1</v>
      </c>
      <c r="E7" s="31" t="s">
        <v>117</v>
      </c>
      <c r="F7" s="20">
        <v>6.6</v>
      </c>
      <c r="G7" s="20">
        <v>0</v>
      </c>
    </row>
    <row r="8" spans="1:8">
      <c r="A8" s="5"/>
      <c r="C8" s="50"/>
      <c r="D8" s="50"/>
      <c r="E8" s="31"/>
      <c r="F8" s="21"/>
      <c r="G8" s="20"/>
    </row>
    <row r="9" spans="1:8">
      <c r="A9" s="5"/>
      <c r="B9" s="1" t="s">
        <v>85</v>
      </c>
      <c r="C9" s="22"/>
      <c r="D9" s="22"/>
      <c r="E9" s="22"/>
      <c r="F9" s="23">
        <f>SUM(F6:F8)</f>
        <v>14.3</v>
      </c>
      <c r="G9" s="23">
        <f>SUM(G6:G8)</f>
        <v>0</v>
      </c>
    </row>
    <row r="10" spans="1:8">
      <c r="A10" s="5"/>
      <c r="B10" s="48" t="s">
        <v>99</v>
      </c>
      <c r="C10" s="48"/>
      <c r="D10" s="48"/>
      <c r="E10" s="48"/>
      <c r="F10" s="49">
        <f>F9</f>
        <v>14.3</v>
      </c>
      <c r="G10" s="49">
        <v>0</v>
      </c>
      <c r="H10" s="50"/>
    </row>
    <row r="11" spans="1:8">
      <c r="F11" s="21"/>
      <c r="G11" s="21"/>
    </row>
    <row r="17" spans="1:5">
      <c r="A17"/>
      <c r="E17" s="21"/>
    </row>
  </sheetData>
  <conditionalFormatting sqref="F9:G9 H7:L7 F6:G7">
    <cfRule type="cellIs" dxfId="117" priority="3" operator="equal">
      <formula>0</formula>
    </cfRule>
  </conditionalFormatting>
  <conditionalFormatting sqref="E6:E8">
    <cfRule type="cellIs" dxfId="116" priority="2" operator="equal">
      <formula>"Completed"</formula>
    </cfRule>
  </conditionalFormatting>
  <conditionalFormatting sqref="E6:E8">
    <cfRule type="cellIs" dxfId="115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9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0" width="6.42578125" customWidth="1"/>
  </cols>
  <sheetData>
    <row r="1" spans="1:11">
      <c r="B1" s="24" t="s">
        <v>144</v>
      </c>
    </row>
    <row r="2" spans="1:11" s="4" customFormat="1" ht="8.25" customHeight="1">
      <c r="A2" s="6"/>
      <c r="B2" s="3"/>
      <c r="C2" s="3"/>
      <c r="D2" s="3"/>
      <c r="E2" s="3"/>
    </row>
    <row r="3" spans="1:11" ht="21" customHeight="1">
      <c r="B3" s="11"/>
      <c r="C3" s="11"/>
      <c r="D3" s="11"/>
      <c r="E3" s="11"/>
      <c r="F3" s="12"/>
      <c r="G3" s="11"/>
      <c r="H3" s="11"/>
      <c r="I3" s="11"/>
      <c r="J3" s="11"/>
    </row>
    <row r="4" spans="1:11">
      <c r="B4" s="14"/>
      <c r="C4" s="14"/>
      <c r="D4" s="14"/>
      <c r="E4" s="14"/>
      <c r="F4" s="16" t="s">
        <v>74</v>
      </c>
      <c r="G4" s="14"/>
      <c r="H4" s="14"/>
      <c r="I4" s="14"/>
      <c r="J4" s="14"/>
    </row>
    <row r="5" spans="1:11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/>
    </row>
    <row r="6" spans="1:11">
      <c r="A6" s="5"/>
      <c r="B6" s="50" t="s">
        <v>31</v>
      </c>
      <c r="C6" s="50" t="s">
        <v>1</v>
      </c>
      <c r="D6" s="50" t="s">
        <v>1</v>
      </c>
      <c r="E6" s="31" t="s">
        <v>117</v>
      </c>
      <c r="F6" s="21">
        <v>11</v>
      </c>
      <c r="G6" s="20">
        <v>0</v>
      </c>
      <c r="H6" s="20">
        <f t="shared" ref="G6:J9" si="0">G6</f>
        <v>0</v>
      </c>
      <c r="I6" s="20">
        <f t="shared" si="0"/>
        <v>0</v>
      </c>
      <c r="J6" s="20">
        <f t="shared" si="0"/>
        <v>0</v>
      </c>
    </row>
    <row r="7" spans="1:11">
      <c r="A7" s="5"/>
      <c r="B7" s="57" t="s">
        <v>30</v>
      </c>
      <c r="C7" s="50" t="s">
        <v>1</v>
      </c>
      <c r="D7" s="50" t="s">
        <v>1</v>
      </c>
      <c r="E7" s="31" t="s">
        <v>117</v>
      </c>
      <c r="F7" s="20">
        <v>20.9</v>
      </c>
      <c r="G7" s="20">
        <v>5</v>
      </c>
      <c r="H7" s="20">
        <v>5</v>
      </c>
      <c r="I7" s="20">
        <v>0</v>
      </c>
      <c r="J7" s="20">
        <f t="shared" si="0"/>
        <v>0</v>
      </c>
    </row>
    <row r="8" spans="1:11">
      <c r="A8" s="5"/>
      <c r="B8" s="50" t="s">
        <v>24</v>
      </c>
      <c r="C8" s="50" t="s">
        <v>1</v>
      </c>
      <c r="D8" s="50" t="s">
        <v>1</v>
      </c>
      <c r="E8" s="31" t="s">
        <v>117</v>
      </c>
      <c r="F8" s="20">
        <v>20.9</v>
      </c>
      <c r="G8" s="20">
        <f t="shared" si="0"/>
        <v>20.9</v>
      </c>
      <c r="H8" s="20">
        <v>10</v>
      </c>
      <c r="I8" s="20">
        <v>0</v>
      </c>
      <c r="J8" s="20">
        <f t="shared" si="0"/>
        <v>0</v>
      </c>
    </row>
    <row r="9" spans="1:11">
      <c r="A9" s="5"/>
      <c r="B9" s="50" t="s">
        <v>71</v>
      </c>
      <c r="C9" s="50" t="s">
        <v>1</v>
      </c>
      <c r="D9" s="50" t="s">
        <v>1</v>
      </c>
      <c r="E9" s="31" t="s">
        <v>117</v>
      </c>
      <c r="F9" s="20">
        <v>1.1000000000000001</v>
      </c>
      <c r="G9" s="20">
        <f t="shared" si="0"/>
        <v>1.1000000000000001</v>
      </c>
      <c r="H9" s="20">
        <v>0</v>
      </c>
      <c r="I9" s="20">
        <f t="shared" si="0"/>
        <v>0</v>
      </c>
      <c r="J9" s="20">
        <f t="shared" si="0"/>
        <v>0</v>
      </c>
    </row>
    <row r="10" spans="1:11">
      <c r="A10" s="5"/>
      <c r="C10" s="50"/>
      <c r="D10" s="50"/>
      <c r="E10" s="31"/>
      <c r="F10" s="21"/>
      <c r="G10" s="20"/>
      <c r="H10" s="20"/>
      <c r="I10" s="20"/>
      <c r="J10" s="20"/>
    </row>
    <row r="11" spans="1:11">
      <c r="A11" s="5"/>
      <c r="B11" s="1" t="s">
        <v>84</v>
      </c>
      <c r="C11" s="22"/>
      <c r="D11" s="22"/>
      <c r="E11" s="22"/>
      <c r="F11" s="23">
        <f>SUM(F6:F10)</f>
        <v>53.9</v>
      </c>
      <c r="G11" s="23">
        <f>SUM(G6:G10)</f>
        <v>27</v>
      </c>
      <c r="H11" s="23">
        <f>SUM(H6:H10)</f>
        <v>15</v>
      </c>
      <c r="I11" s="23">
        <f>SUM(I6:I10)</f>
        <v>0</v>
      </c>
      <c r="J11" s="23">
        <f>SUM(J6:J10)</f>
        <v>0</v>
      </c>
    </row>
    <row r="12" spans="1:11">
      <c r="A12" s="5"/>
      <c r="B12" s="48" t="s">
        <v>99</v>
      </c>
      <c r="C12" s="48"/>
      <c r="D12" s="48"/>
      <c r="E12" s="48"/>
      <c r="F12" s="49">
        <f>F11</f>
        <v>53.9</v>
      </c>
      <c r="G12" s="49">
        <f>F12-16</f>
        <v>37.9</v>
      </c>
      <c r="H12" s="49">
        <f>G12-16</f>
        <v>21.9</v>
      </c>
      <c r="I12" s="49">
        <f>H12-16</f>
        <v>5.8999999999999986</v>
      </c>
      <c r="J12" s="49">
        <v>0</v>
      </c>
      <c r="K12" s="50"/>
    </row>
    <row r="13" spans="1:11">
      <c r="F13" s="21"/>
      <c r="G13" s="21"/>
      <c r="H13" s="21"/>
      <c r="I13" s="21"/>
      <c r="J13" s="21"/>
    </row>
    <row r="19" spans="1:5">
      <c r="A19"/>
      <c r="E19" s="21"/>
    </row>
  </sheetData>
  <conditionalFormatting sqref="I7:O7 F11:J11 F6:J9">
    <cfRule type="cellIs" dxfId="114" priority="3" operator="equal">
      <formula>0</formula>
    </cfRule>
  </conditionalFormatting>
  <conditionalFormatting sqref="E6:E10">
    <cfRule type="cellIs" dxfId="113" priority="2" operator="equal">
      <formula>"Completed"</formula>
    </cfRule>
  </conditionalFormatting>
  <conditionalFormatting sqref="E6:E10">
    <cfRule type="cellIs" dxfId="112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8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7" width="6.42578125" customWidth="1"/>
  </cols>
  <sheetData>
    <row r="1" spans="1:7">
      <c r="B1" s="24" t="s">
        <v>143</v>
      </c>
    </row>
    <row r="2" spans="1:7" s="4" customFormat="1" ht="8.25" customHeight="1">
      <c r="A2" s="6"/>
      <c r="B2" s="3"/>
      <c r="C2" s="3"/>
      <c r="D2" s="3"/>
      <c r="E2" s="3"/>
    </row>
    <row r="3" spans="1:7" ht="21" customHeight="1">
      <c r="B3" s="11"/>
      <c r="C3" s="11"/>
      <c r="D3" s="11"/>
      <c r="E3" s="11"/>
      <c r="F3" s="12"/>
      <c r="G3" s="11"/>
    </row>
    <row r="4" spans="1:7">
      <c r="B4" s="14"/>
      <c r="C4" s="14"/>
      <c r="D4" s="14"/>
      <c r="E4" s="14"/>
      <c r="F4" s="16" t="s">
        <v>74</v>
      </c>
      <c r="G4" s="14"/>
    </row>
    <row r="5" spans="1:7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/>
    </row>
    <row r="6" spans="1:7">
      <c r="A6" s="5"/>
      <c r="B6" s="50" t="s">
        <v>34</v>
      </c>
      <c r="C6" s="50" t="s">
        <v>1</v>
      </c>
      <c r="D6" s="50" t="s">
        <v>135</v>
      </c>
      <c r="E6" s="31" t="s">
        <v>117</v>
      </c>
      <c r="F6" s="21">
        <v>11</v>
      </c>
      <c r="G6" s="21">
        <v>0</v>
      </c>
    </row>
    <row r="7" spans="1:7">
      <c r="A7" s="5"/>
      <c r="B7" s="50" t="s">
        <v>33</v>
      </c>
      <c r="C7" s="50" t="s">
        <v>1</v>
      </c>
      <c r="D7" s="50" t="s">
        <v>135</v>
      </c>
      <c r="E7" s="31" t="s">
        <v>117</v>
      </c>
      <c r="F7" s="20">
        <v>11</v>
      </c>
      <c r="G7" s="20">
        <v>0</v>
      </c>
    </row>
    <row r="8" spans="1:7">
      <c r="A8" s="5"/>
      <c r="B8" s="50" t="s">
        <v>32</v>
      </c>
      <c r="C8" s="50" t="s">
        <v>1</v>
      </c>
      <c r="D8" s="50" t="s">
        <v>1</v>
      </c>
      <c r="E8" s="31" t="s">
        <v>117</v>
      </c>
      <c r="F8" s="20">
        <v>11</v>
      </c>
      <c r="G8" s="20">
        <v>0</v>
      </c>
    </row>
    <row r="9" spans="1:7">
      <c r="A9" s="5"/>
      <c r="C9" s="50"/>
      <c r="D9" s="50"/>
      <c r="E9" s="31"/>
      <c r="F9" s="21"/>
      <c r="G9" s="20"/>
    </row>
    <row r="10" spans="1:7">
      <c r="A10" s="5"/>
      <c r="B10" s="1" t="s">
        <v>83</v>
      </c>
      <c r="C10" s="22"/>
      <c r="D10" s="22"/>
      <c r="E10" s="22"/>
      <c r="F10" s="23">
        <f>SUM(F6:F9)</f>
        <v>33</v>
      </c>
      <c r="G10" s="23">
        <f>SUM(G6:G9)</f>
        <v>0</v>
      </c>
    </row>
    <row r="11" spans="1:7">
      <c r="A11" s="5"/>
      <c r="B11" s="48" t="s">
        <v>99</v>
      </c>
      <c r="C11" s="48"/>
      <c r="D11" s="48"/>
      <c r="E11" s="48"/>
      <c r="F11" s="49">
        <f>F10</f>
        <v>33</v>
      </c>
      <c r="G11" s="49">
        <v>0</v>
      </c>
    </row>
    <row r="12" spans="1:7">
      <c r="F12" s="21"/>
      <c r="G12" s="21"/>
    </row>
    <row r="18" spans="1:5">
      <c r="A18"/>
      <c r="E18" s="21"/>
    </row>
  </sheetData>
  <conditionalFormatting sqref="H7:N7 F10:G10 F6:G8">
    <cfRule type="cellIs" dxfId="111" priority="3" operator="equal">
      <formula>0</formula>
    </cfRule>
  </conditionalFormatting>
  <conditionalFormatting sqref="E6:E9">
    <cfRule type="cellIs" dxfId="110" priority="2" operator="equal">
      <formula>"Completed"</formula>
    </cfRule>
  </conditionalFormatting>
  <conditionalFormatting sqref="E6:E9">
    <cfRule type="cellIs" dxfId="109" priority="1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1"/>
  <sheetViews>
    <sheetView zoomScaleNormal="100" zoomScalePageLayoutView="150" workbookViewId="0">
      <pane ySplit="5" topLeftCell="A6" activePane="bottomLeft" state="frozen"/>
      <selection activeCell="H19" sqref="H19"/>
      <selection pane="bottomLeft" activeCell="A6" sqref="A6"/>
    </sheetView>
  </sheetViews>
  <sheetFormatPr defaultColWidth="8.85546875" defaultRowHeight="15"/>
  <cols>
    <col min="1" max="1" width="1" style="7" customWidth="1"/>
    <col min="2" max="2" width="49.42578125" customWidth="1"/>
    <col min="3" max="4" width="15.42578125" customWidth="1"/>
    <col min="5" max="5" width="12.85546875" bestFit="1" customWidth="1"/>
    <col min="6" max="15" width="6.42578125" customWidth="1"/>
  </cols>
  <sheetData>
    <row r="1" spans="1:15">
      <c r="B1" s="24" t="s">
        <v>138</v>
      </c>
    </row>
    <row r="2" spans="1:15" s="4" customFormat="1" ht="8.25" customHeight="1">
      <c r="A2" s="6"/>
      <c r="B2" s="3"/>
      <c r="C2" s="3"/>
      <c r="D2" s="3"/>
      <c r="E2" s="3"/>
    </row>
    <row r="3" spans="1:15" ht="21" customHeight="1"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</row>
    <row r="4" spans="1:15">
      <c r="B4" s="14"/>
      <c r="C4" s="14"/>
      <c r="D4" s="14"/>
      <c r="E4" s="14"/>
      <c r="F4" s="16" t="s">
        <v>74</v>
      </c>
      <c r="G4" s="14"/>
      <c r="H4" s="14"/>
      <c r="I4" s="14"/>
      <c r="J4" s="14"/>
      <c r="K4" s="14"/>
      <c r="L4" s="14"/>
      <c r="M4" s="14"/>
      <c r="N4" s="14"/>
      <c r="O4" s="14"/>
    </row>
    <row r="5" spans="1:15">
      <c r="A5" s="8"/>
      <c r="B5" s="9" t="s">
        <v>7</v>
      </c>
      <c r="C5" s="9" t="s">
        <v>72</v>
      </c>
      <c r="D5" s="9" t="s">
        <v>73</v>
      </c>
      <c r="E5" s="9" t="s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/>
    </row>
    <row r="6" spans="1:15">
      <c r="A6" s="5"/>
      <c r="B6" t="s">
        <v>67</v>
      </c>
      <c r="C6" s="50"/>
      <c r="D6" s="50"/>
      <c r="E6" s="3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>
      <c r="A7" s="5"/>
      <c r="B7" t="s">
        <v>127</v>
      </c>
      <c r="C7" s="50" t="s">
        <v>1</v>
      </c>
      <c r="D7" s="50" t="s">
        <v>1</v>
      </c>
      <c r="E7" s="31" t="s">
        <v>117</v>
      </c>
      <c r="F7" s="20">
        <v>0</v>
      </c>
      <c r="G7" s="20">
        <f t="shared" ref="G7:K12" si="0">F7</f>
        <v>0</v>
      </c>
      <c r="H7" s="20">
        <f t="shared" ref="H7" si="1">G7</f>
        <v>0</v>
      </c>
      <c r="I7" s="20">
        <f t="shared" ref="I7" si="2">H7</f>
        <v>0</v>
      </c>
      <c r="J7" s="20">
        <f t="shared" ref="J7" si="3">I7</f>
        <v>0</v>
      </c>
      <c r="K7" s="20">
        <f t="shared" ref="K7" si="4">J7</f>
        <v>0</v>
      </c>
      <c r="L7" s="20">
        <f t="shared" ref="L7" si="5">K7</f>
        <v>0</v>
      </c>
      <c r="M7" s="20">
        <f t="shared" ref="M7" si="6">L7</f>
        <v>0</v>
      </c>
      <c r="N7" s="20">
        <f t="shared" ref="N7" si="7">M7</f>
        <v>0</v>
      </c>
      <c r="O7" s="20">
        <f t="shared" ref="O7" si="8">N7</f>
        <v>0</v>
      </c>
    </row>
    <row r="8" spans="1:15">
      <c r="A8" s="5"/>
      <c r="B8" t="s">
        <v>129</v>
      </c>
      <c r="C8" s="50" t="s">
        <v>1</v>
      </c>
      <c r="D8" s="50" t="s">
        <v>135</v>
      </c>
      <c r="E8" s="31" t="s">
        <v>117</v>
      </c>
      <c r="F8" s="20">
        <v>1.1000000000000001</v>
      </c>
      <c r="G8" s="20">
        <f t="shared" si="0"/>
        <v>1.1000000000000001</v>
      </c>
      <c r="H8" s="20"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ref="L8:L12" si="9">K8</f>
        <v>0</v>
      </c>
      <c r="M8" s="20">
        <f t="shared" ref="M8:M12" si="10">L8</f>
        <v>0</v>
      </c>
      <c r="N8" s="20">
        <f t="shared" ref="N8:N12" si="11">M8</f>
        <v>0</v>
      </c>
      <c r="O8" s="20">
        <f t="shared" ref="O8:O12" si="12">N8</f>
        <v>0</v>
      </c>
    </row>
    <row r="9" spans="1:15">
      <c r="A9" s="5"/>
      <c r="B9" t="s">
        <v>130</v>
      </c>
      <c r="C9" s="50" t="s">
        <v>1</v>
      </c>
      <c r="D9" s="50" t="s">
        <v>135</v>
      </c>
      <c r="E9" s="31" t="s">
        <v>117</v>
      </c>
      <c r="F9" s="20">
        <v>2.2000000000000002</v>
      </c>
      <c r="G9" s="20">
        <f t="shared" si="0"/>
        <v>2.2000000000000002</v>
      </c>
      <c r="H9" s="20">
        <v>0</v>
      </c>
      <c r="I9" s="20">
        <f t="shared" si="0"/>
        <v>0</v>
      </c>
      <c r="J9" s="20">
        <f t="shared" si="0"/>
        <v>0</v>
      </c>
      <c r="K9" s="20">
        <f t="shared" si="0"/>
        <v>0</v>
      </c>
      <c r="L9" s="20">
        <f t="shared" si="9"/>
        <v>0</v>
      </c>
      <c r="M9" s="20">
        <f t="shared" si="10"/>
        <v>0</v>
      </c>
      <c r="N9" s="20">
        <f t="shared" si="11"/>
        <v>0</v>
      </c>
      <c r="O9" s="20">
        <f t="shared" si="12"/>
        <v>0</v>
      </c>
    </row>
    <row r="10" spans="1:15">
      <c r="A10" s="5"/>
      <c r="B10" t="s">
        <v>131</v>
      </c>
      <c r="C10" s="50" t="s">
        <v>1</v>
      </c>
      <c r="D10" s="50" t="s">
        <v>135</v>
      </c>
      <c r="E10" s="31" t="s">
        <v>117</v>
      </c>
      <c r="F10" s="20">
        <v>1.1000000000000001</v>
      </c>
      <c r="G10" s="20">
        <f t="shared" si="0"/>
        <v>1.1000000000000001</v>
      </c>
      <c r="H10" s="20">
        <f t="shared" si="0"/>
        <v>1.1000000000000001</v>
      </c>
      <c r="I10" s="20">
        <v>0</v>
      </c>
      <c r="J10" s="20">
        <f t="shared" si="0"/>
        <v>0</v>
      </c>
      <c r="K10" s="20">
        <f t="shared" si="0"/>
        <v>0</v>
      </c>
      <c r="L10" s="20">
        <f t="shared" si="9"/>
        <v>0</v>
      </c>
      <c r="M10" s="20">
        <f t="shared" si="10"/>
        <v>0</v>
      </c>
      <c r="N10" s="20">
        <f t="shared" si="11"/>
        <v>0</v>
      </c>
      <c r="O10" s="20">
        <f t="shared" si="12"/>
        <v>0</v>
      </c>
    </row>
    <row r="11" spans="1:15">
      <c r="A11" s="5"/>
      <c r="B11" t="s">
        <v>132</v>
      </c>
      <c r="C11" s="50" t="s">
        <v>1</v>
      </c>
      <c r="D11" s="50" t="s">
        <v>1</v>
      </c>
      <c r="E11" s="31" t="s">
        <v>117</v>
      </c>
      <c r="F11" s="20">
        <v>8.8000000000000007</v>
      </c>
      <c r="G11" s="20">
        <f t="shared" si="0"/>
        <v>8.8000000000000007</v>
      </c>
      <c r="H11" s="20">
        <f t="shared" si="0"/>
        <v>8.8000000000000007</v>
      </c>
      <c r="I11" s="20">
        <v>0</v>
      </c>
      <c r="J11" s="20">
        <f t="shared" si="0"/>
        <v>0</v>
      </c>
      <c r="K11" s="20">
        <f t="shared" si="0"/>
        <v>0</v>
      </c>
      <c r="L11" s="20">
        <f t="shared" si="9"/>
        <v>0</v>
      </c>
      <c r="M11" s="20">
        <f t="shared" si="10"/>
        <v>0</v>
      </c>
      <c r="N11" s="20">
        <f t="shared" si="11"/>
        <v>0</v>
      </c>
      <c r="O11" s="20">
        <f t="shared" si="12"/>
        <v>0</v>
      </c>
    </row>
    <row r="12" spans="1:15">
      <c r="A12" s="5"/>
      <c r="B12" t="s">
        <v>133</v>
      </c>
      <c r="C12" s="50" t="s">
        <v>1</v>
      </c>
      <c r="D12" s="50" t="s">
        <v>1</v>
      </c>
      <c r="E12" s="31" t="s">
        <v>117</v>
      </c>
      <c r="F12" s="20">
        <v>4.4000000000000004</v>
      </c>
      <c r="G12" s="20">
        <f t="shared" si="0"/>
        <v>4.4000000000000004</v>
      </c>
      <c r="H12" s="20">
        <f t="shared" si="0"/>
        <v>4.4000000000000004</v>
      </c>
      <c r="I12" s="20">
        <f t="shared" si="0"/>
        <v>4.4000000000000004</v>
      </c>
      <c r="J12" s="20">
        <v>0</v>
      </c>
      <c r="K12" s="20">
        <f t="shared" si="0"/>
        <v>0</v>
      </c>
      <c r="L12" s="20">
        <f t="shared" si="9"/>
        <v>0</v>
      </c>
      <c r="M12" s="20">
        <f t="shared" si="10"/>
        <v>0</v>
      </c>
      <c r="N12" s="20">
        <f t="shared" si="11"/>
        <v>0</v>
      </c>
      <c r="O12" s="20">
        <f t="shared" si="12"/>
        <v>0</v>
      </c>
    </row>
    <row r="13" spans="1:15">
      <c r="A13" s="5"/>
      <c r="B13" t="s">
        <v>29</v>
      </c>
      <c r="C13" s="50"/>
      <c r="D13" s="50"/>
      <c r="E13" s="31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s="5"/>
      <c r="B14" t="s">
        <v>127</v>
      </c>
      <c r="C14" s="50" t="s">
        <v>1</v>
      </c>
      <c r="D14" s="50" t="s">
        <v>1</v>
      </c>
      <c r="E14" s="31" t="s">
        <v>117</v>
      </c>
      <c r="F14" s="20">
        <v>0</v>
      </c>
      <c r="G14" s="20">
        <f t="shared" ref="G14:K20" si="13">F14</f>
        <v>0</v>
      </c>
      <c r="H14" s="20">
        <v>0</v>
      </c>
      <c r="I14" s="20">
        <f t="shared" si="13"/>
        <v>0</v>
      </c>
      <c r="J14" s="20">
        <f t="shared" si="13"/>
        <v>0</v>
      </c>
      <c r="K14" s="20">
        <f t="shared" si="13"/>
        <v>0</v>
      </c>
      <c r="L14" s="20">
        <f t="shared" ref="L14:L20" si="14">K14</f>
        <v>0</v>
      </c>
      <c r="M14" s="20">
        <f t="shared" ref="M14:M20" si="15">L14</f>
        <v>0</v>
      </c>
      <c r="N14" s="20">
        <f t="shared" ref="N14:N20" si="16">M14</f>
        <v>0</v>
      </c>
      <c r="O14" s="20">
        <f t="shared" ref="O14:O20" si="17">N14</f>
        <v>0</v>
      </c>
    </row>
    <row r="15" spans="1:15">
      <c r="A15" s="5"/>
      <c r="B15" t="s">
        <v>129</v>
      </c>
      <c r="C15" s="50" t="s">
        <v>1</v>
      </c>
      <c r="D15" s="50" t="s">
        <v>135</v>
      </c>
      <c r="E15" s="31" t="s">
        <v>117</v>
      </c>
      <c r="F15" s="20">
        <v>0</v>
      </c>
      <c r="G15" s="20">
        <f t="shared" si="13"/>
        <v>0</v>
      </c>
      <c r="H15" s="20">
        <f t="shared" si="13"/>
        <v>0</v>
      </c>
      <c r="I15" s="20">
        <v>0</v>
      </c>
      <c r="J15" s="20">
        <f t="shared" si="13"/>
        <v>0</v>
      </c>
      <c r="K15" s="20">
        <f t="shared" si="13"/>
        <v>0</v>
      </c>
      <c r="L15" s="20">
        <f t="shared" si="14"/>
        <v>0</v>
      </c>
      <c r="M15" s="20">
        <f t="shared" si="15"/>
        <v>0</v>
      </c>
      <c r="N15" s="20">
        <f t="shared" si="16"/>
        <v>0</v>
      </c>
      <c r="O15" s="20">
        <f t="shared" si="17"/>
        <v>0</v>
      </c>
    </row>
    <row r="16" spans="1:15">
      <c r="A16" s="5"/>
      <c r="B16" t="s">
        <v>130</v>
      </c>
      <c r="C16" s="50" t="s">
        <v>1</v>
      </c>
      <c r="D16" s="50" t="s">
        <v>135</v>
      </c>
      <c r="E16" s="31" t="s">
        <v>117</v>
      </c>
      <c r="F16" s="20">
        <v>0</v>
      </c>
      <c r="G16" s="20">
        <f t="shared" si="13"/>
        <v>0</v>
      </c>
      <c r="H16" s="20">
        <f t="shared" si="13"/>
        <v>0</v>
      </c>
      <c r="I16" s="20">
        <v>0</v>
      </c>
      <c r="J16" s="20">
        <f t="shared" si="13"/>
        <v>0</v>
      </c>
      <c r="K16" s="20">
        <f t="shared" si="13"/>
        <v>0</v>
      </c>
      <c r="L16" s="20">
        <f t="shared" si="14"/>
        <v>0</v>
      </c>
      <c r="M16" s="20">
        <f t="shared" si="15"/>
        <v>0</v>
      </c>
      <c r="N16" s="20">
        <f t="shared" si="16"/>
        <v>0</v>
      </c>
      <c r="O16" s="20">
        <f t="shared" si="17"/>
        <v>0</v>
      </c>
    </row>
    <row r="17" spans="1:15">
      <c r="A17" s="5"/>
      <c r="B17" t="s">
        <v>131</v>
      </c>
      <c r="C17" s="50" t="s">
        <v>1</v>
      </c>
      <c r="D17" s="50" t="s">
        <v>135</v>
      </c>
      <c r="E17" s="31" t="s">
        <v>117</v>
      </c>
      <c r="F17" s="20">
        <v>0</v>
      </c>
      <c r="G17" s="20">
        <f t="shared" si="13"/>
        <v>0</v>
      </c>
      <c r="H17" s="20">
        <f t="shared" si="13"/>
        <v>0</v>
      </c>
      <c r="I17" s="20">
        <v>0</v>
      </c>
      <c r="J17" s="20">
        <f t="shared" si="13"/>
        <v>0</v>
      </c>
      <c r="K17" s="20">
        <f t="shared" si="13"/>
        <v>0</v>
      </c>
      <c r="L17" s="20">
        <f t="shared" si="14"/>
        <v>0</v>
      </c>
      <c r="M17" s="20">
        <f t="shared" si="15"/>
        <v>0</v>
      </c>
      <c r="N17" s="20">
        <f t="shared" si="16"/>
        <v>0</v>
      </c>
      <c r="O17" s="20">
        <f t="shared" si="17"/>
        <v>0</v>
      </c>
    </row>
    <row r="18" spans="1:15">
      <c r="A18" s="5"/>
      <c r="B18" t="s">
        <v>132</v>
      </c>
      <c r="C18" s="50" t="s">
        <v>1</v>
      </c>
      <c r="D18" s="50" t="s">
        <v>135</v>
      </c>
      <c r="E18" s="31" t="s">
        <v>117</v>
      </c>
      <c r="F18" s="20">
        <v>0</v>
      </c>
      <c r="G18" s="20">
        <f t="shared" si="13"/>
        <v>0</v>
      </c>
      <c r="H18" s="20">
        <f t="shared" si="13"/>
        <v>0</v>
      </c>
      <c r="I18" s="20">
        <v>0</v>
      </c>
      <c r="J18" s="20">
        <f t="shared" si="13"/>
        <v>0</v>
      </c>
      <c r="K18" s="20">
        <f t="shared" si="13"/>
        <v>0</v>
      </c>
      <c r="L18" s="20">
        <f t="shared" si="14"/>
        <v>0</v>
      </c>
      <c r="M18" s="20">
        <f t="shared" si="15"/>
        <v>0</v>
      </c>
      <c r="N18" s="20">
        <f t="shared" si="16"/>
        <v>0</v>
      </c>
      <c r="O18" s="20">
        <f t="shared" si="17"/>
        <v>0</v>
      </c>
    </row>
    <row r="19" spans="1:15">
      <c r="A19" s="5"/>
      <c r="B19" t="s">
        <v>133</v>
      </c>
      <c r="C19" s="50" t="s">
        <v>1</v>
      </c>
      <c r="D19" s="50" t="s">
        <v>135</v>
      </c>
      <c r="E19" s="31" t="s">
        <v>117</v>
      </c>
      <c r="F19" s="20">
        <v>4.4000000000000004</v>
      </c>
      <c r="G19" s="20">
        <v>0</v>
      </c>
      <c r="H19" s="20">
        <f t="shared" si="13"/>
        <v>0</v>
      </c>
      <c r="I19" s="20">
        <f t="shared" si="13"/>
        <v>0</v>
      </c>
      <c r="J19" s="20">
        <f t="shared" si="13"/>
        <v>0</v>
      </c>
      <c r="K19" s="20">
        <f t="shared" si="13"/>
        <v>0</v>
      </c>
      <c r="L19" s="20">
        <f t="shared" si="14"/>
        <v>0</v>
      </c>
      <c r="M19" s="20">
        <f t="shared" si="15"/>
        <v>0</v>
      </c>
      <c r="N19" s="20">
        <f t="shared" si="16"/>
        <v>0</v>
      </c>
      <c r="O19" s="20">
        <f t="shared" si="17"/>
        <v>0</v>
      </c>
    </row>
    <row r="20" spans="1:15">
      <c r="A20" s="5"/>
      <c r="B20" t="s">
        <v>25</v>
      </c>
      <c r="C20" s="50" t="s">
        <v>1</v>
      </c>
      <c r="D20" s="50" t="s">
        <v>135</v>
      </c>
      <c r="E20" s="31" t="s">
        <v>117</v>
      </c>
      <c r="F20" s="20">
        <v>0</v>
      </c>
      <c r="G20" s="20">
        <f t="shared" si="13"/>
        <v>0</v>
      </c>
      <c r="H20" s="20">
        <f t="shared" si="13"/>
        <v>0</v>
      </c>
      <c r="I20" s="20">
        <f t="shared" si="13"/>
        <v>0</v>
      </c>
      <c r="J20" s="20">
        <v>0</v>
      </c>
      <c r="K20" s="20">
        <f t="shared" si="13"/>
        <v>0</v>
      </c>
      <c r="L20" s="20">
        <f t="shared" si="14"/>
        <v>0</v>
      </c>
      <c r="M20" s="20">
        <f t="shared" si="15"/>
        <v>0</v>
      </c>
      <c r="N20" s="20">
        <f t="shared" si="16"/>
        <v>0</v>
      </c>
      <c r="O20" s="20">
        <f t="shared" si="17"/>
        <v>0</v>
      </c>
    </row>
    <row r="21" spans="1:15">
      <c r="A21" s="5"/>
      <c r="B21" t="s">
        <v>68</v>
      </c>
      <c r="C21" s="50"/>
      <c r="D21" s="50"/>
      <c r="E21" s="31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>
      <c r="A22" s="5"/>
      <c r="B22" t="s">
        <v>129</v>
      </c>
      <c r="C22" s="50" t="s">
        <v>1</v>
      </c>
      <c r="D22" s="50" t="s">
        <v>140</v>
      </c>
      <c r="E22" s="31" t="s">
        <v>117</v>
      </c>
      <c r="F22" s="20">
        <v>1.1000000000000001</v>
      </c>
      <c r="G22" s="20">
        <f t="shared" ref="G22:K25" si="18">F22</f>
        <v>1.1000000000000001</v>
      </c>
      <c r="H22" s="20">
        <f t="shared" si="18"/>
        <v>1.1000000000000001</v>
      </c>
      <c r="I22" s="20">
        <v>0</v>
      </c>
      <c r="J22" s="20">
        <f t="shared" si="18"/>
        <v>0</v>
      </c>
      <c r="K22" s="20">
        <f t="shared" si="18"/>
        <v>0</v>
      </c>
      <c r="L22" s="20">
        <f t="shared" ref="L22:L31" si="19">K22</f>
        <v>0</v>
      </c>
      <c r="M22" s="20">
        <f t="shared" ref="M22:M31" si="20">L22</f>
        <v>0</v>
      </c>
      <c r="N22" s="20">
        <f t="shared" ref="N22:N31" si="21">M22</f>
        <v>0</v>
      </c>
      <c r="O22" s="20">
        <f t="shared" ref="O22:O31" si="22">N22</f>
        <v>0</v>
      </c>
    </row>
    <row r="23" spans="1:15">
      <c r="A23" s="5"/>
      <c r="B23" t="s">
        <v>131</v>
      </c>
      <c r="C23" s="50" t="s">
        <v>1</v>
      </c>
      <c r="D23" s="50" t="s">
        <v>140</v>
      </c>
      <c r="E23" s="31" t="s">
        <v>117</v>
      </c>
      <c r="F23" s="20">
        <v>1.1000000000000001</v>
      </c>
      <c r="G23" s="20">
        <f t="shared" si="18"/>
        <v>1.1000000000000001</v>
      </c>
      <c r="H23" s="20">
        <f t="shared" si="18"/>
        <v>1.1000000000000001</v>
      </c>
      <c r="I23" s="20">
        <v>0</v>
      </c>
      <c r="J23" s="20">
        <f t="shared" si="18"/>
        <v>0</v>
      </c>
      <c r="K23" s="20">
        <f t="shared" si="18"/>
        <v>0</v>
      </c>
      <c r="L23" s="20">
        <f t="shared" si="19"/>
        <v>0</v>
      </c>
      <c r="M23" s="20">
        <f t="shared" si="20"/>
        <v>0</v>
      </c>
      <c r="N23" s="20">
        <f t="shared" si="21"/>
        <v>0</v>
      </c>
      <c r="O23" s="20">
        <f t="shared" si="22"/>
        <v>0</v>
      </c>
    </row>
    <row r="24" spans="1:15">
      <c r="A24" s="5"/>
      <c r="B24" t="s">
        <v>132</v>
      </c>
      <c r="C24" s="50" t="s">
        <v>1</v>
      </c>
      <c r="D24" s="50" t="s">
        <v>140</v>
      </c>
      <c r="E24" s="31" t="s">
        <v>117</v>
      </c>
      <c r="F24" s="20">
        <v>8.8000000000000007</v>
      </c>
      <c r="G24" s="20">
        <f t="shared" si="18"/>
        <v>8.8000000000000007</v>
      </c>
      <c r="H24" s="20">
        <f t="shared" si="18"/>
        <v>8.8000000000000007</v>
      </c>
      <c r="I24" s="20">
        <f t="shared" si="18"/>
        <v>8.8000000000000007</v>
      </c>
      <c r="J24" s="20">
        <f t="shared" si="18"/>
        <v>8.8000000000000007</v>
      </c>
      <c r="K24" s="20">
        <f t="shared" si="18"/>
        <v>8.8000000000000007</v>
      </c>
      <c r="L24" s="20">
        <f t="shared" si="19"/>
        <v>8.8000000000000007</v>
      </c>
      <c r="M24" s="20">
        <v>0</v>
      </c>
      <c r="N24" s="20">
        <f t="shared" si="21"/>
        <v>0</v>
      </c>
      <c r="O24" s="20">
        <f t="shared" si="22"/>
        <v>0</v>
      </c>
    </row>
    <row r="25" spans="1:15">
      <c r="A25" s="5"/>
      <c r="B25" t="s">
        <v>133</v>
      </c>
      <c r="C25" s="50" t="s">
        <v>1</v>
      </c>
      <c r="D25" s="50" t="s">
        <v>140</v>
      </c>
      <c r="E25" s="31" t="s">
        <v>117</v>
      </c>
      <c r="F25" s="20">
        <v>7.7</v>
      </c>
      <c r="G25" s="20">
        <f t="shared" si="18"/>
        <v>7.7</v>
      </c>
      <c r="H25" s="20">
        <f t="shared" si="18"/>
        <v>7.7</v>
      </c>
      <c r="I25" s="20">
        <f t="shared" si="18"/>
        <v>7.7</v>
      </c>
      <c r="J25" s="20">
        <f t="shared" si="18"/>
        <v>7.7</v>
      </c>
      <c r="K25" s="20">
        <f t="shared" si="18"/>
        <v>7.7</v>
      </c>
      <c r="L25" s="20">
        <f t="shared" si="19"/>
        <v>7.7</v>
      </c>
      <c r="M25" s="20">
        <v>0</v>
      </c>
      <c r="N25" s="20">
        <f t="shared" si="21"/>
        <v>0</v>
      </c>
      <c r="O25" s="20">
        <f t="shared" si="22"/>
        <v>0</v>
      </c>
    </row>
    <row r="26" spans="1:15">
      <c r="A26" s="5"/>
      <c r="B26" s="50" t="s">
        <v>71</v>
      </c>
      <c r="C26" s="50" t="s">
        <v>1</v>
      </c>
      <c r="D26" s="50" t="s">
        <v>1</v>
      </c>
      <c r="E26" s="31" t="s">
        <v>117</v>
      </c>
      <c r="F26" s="20">
        <v>6.6</v>
      </c>
      <c r="G26" s="20">
        <v>0</v>
      </c>
      <c r="H26" s="20">
        <f t="shared" ref="H26:K26" si="23">G26</f>
        <v>0</v>
      </c>
      <c r="I26" s="20">
        <f t="shared" si="23"/>
        <v>0</v>
      </c>
      <c r="J26" s="20">
        <f t="shared" si="23"/>
        <v>0</v>
      </c>
      <c r="K26" s="20">
        <f t="shared" si="23"/>
        <v>0</v>
      </c>
      <c r="L26" s="20">
        <f t="shared" si="19"/>
        <v>0</v>
      </c>
      <c r="M26" s="20">
        <f t="shared" si="20"/>
        <v>0</v>
      </c>
      <c r="N26" s="20">
        <f t="shared" si="21"/>
        <v>0</v>
      </c>
      <c r="O26" s="20">
        <f t="shared" si="22"/>
        <v>0</v>
      </c>
    </row>
    <row r="27" spans="1:15">
      <c r="A27" s="5"/>
      <c r="B27" s="50" t="s">
        <v>40</v>
      </c>
      <c r="C27" s="50" t="s">
        <v>1</v>
      </c>
      <c r="D27" s="50" t="s">
        <v>1</v>
      </c>
      <c r="E27" s="31" t="s">
        <v>117</v>
      </c>
      <c r="F27" s="20">
        <v>20.9</v>
      </c>
      <c r="G27" s="20">
        <v>0</v>
      </c>
      <c r="H27" s="20">
        <f t="shared" ref="H27:H31" si="24">G27</f>
        <v>0</v>
      </c>
      <c r="I27" s="20">
        <f t="shared" ref="I27:I31" si="25">H27</f>
        <v>0</v>
      </c>
      <c r="J27" s="20">
        <f t="shared" ref="J27:J31" si="26">I27</f>
        <v>0</v>
      </c>
      <c r="K27" s="20">
        <f t="shared" ref="K27:K31" si="27">J27</f>
        <v>0</v>
      </c>
      <c r="L27" s="20">
        <f t="shared" si="19"/>
        <v>0</v>
      </c>
      <c r="M27" s="20">
        <f t="shared" si="20"/>
        <v>0</v>
      </c>
      <c r="N27" s="20">
        <f t="shared" si="21"/>
        <v>0</v>
      </c>
      <c r="O27" s="20">
        <f t="shared" si="22"/>
        <v>0</v>
      </c>
    </row>
    <row r="28" spans="1:15">
      <c r="A28" s="5"/>
      <c r="B28" s="50" t="s">
        <v>123</v>
      </c>
      <c r="C28" s="50" t="s">
        <v>1</v>
      </c>
      <c r="D28" s="50" t="s">
        <v>135</v>
      </c>
      <c r="E28" s="31" t="s">
        <v>117</v>
      </c>
      <c r="F28" s="20">
        <v>26.4</v>
      </c>
      <c r="G28" s="20">
        <f t="shared" ref="G28:G30" si="28">F28</f>
        <v>26.4</v>
      </c>
      <c r="H28" s="20">
        <f t="shared" si="24"/>
        <v>26.4</v>
      </c>
      <c r="I28" s="20">
        <f t="shared" si="25"/>
        <v>26.4</v>
      </c>
      <c r="J28" s="20">
        <f t="shared" si="26"/>
        <v>26.4</v>
      </c>
      <c r="K28" s="20">
        <f t="shared" si="27"/>
        <v>26.4</v>
      </c>
      <c r="L28" s="20">
        <f t="shared" si="19"/>
        <v>26.4</v>
      </c>
      <c r="M28" s="20">
        <v>0</v>
      </c>
      <c r="N28" s="20">
        <v>0</v>
      </c>
      <c r="O28" s="20">
        <f t="shared" si="22"/>
        <v>0</v>
      </c>
    </row>
    <row r="29" spans="1:15">
      <c r="A29" s="5"/>
      <c r="B29" s="50" t="s">
        <v>37</v>
      </c>
      <c r="C29" s="50" t="s">
        <v>1</v>
      </c>
      <c r="D29" s="50" t="s">
        <v>1</v>
      </c>
      <c r="E29" s="31" t="s">
        <v>117</v>
      </c>
      <c r="F29" s="20">
        <v>11</v>
      </c>
      <c r="G29" s="20">
        <f t="shared" si="28"/>
        <v>11</v>
      </c>
      <c r="H29" s="20">
        <v>3</v>
      </c>
      <c r="I29" s="20">
        <f t="shared" si="25"/>
        <v>3</v>
      </c>
      <c r="J29" s="20">
        <f t="shared" si="26"/>
        <v>3</v>
      </c>
      <c r="K29" s="20">
        <f t="shared" si="27"/>
        <v>3</v>
      </c>
      <c r="L29" s="20">
        <v>0</v>
      </c>
      <c r="M29" s="20">
        <f t="shared" si="20"/>
        <v>0</v>
      </c>
      <c r="N29" s="20">
        <f t="shared" si="21"/>
        <v>0</v>
      </c>
      <c r="O29" s="20">
        <f t="shared" si="22"/>
        <v>0</v>
      </c>
    </row>
    <row r="30" spans="1:15">
      <c r="A30" s="5"/>
      <c r="B30" s="50" t="s">
        <v>36</v>
      </c>
      <c r="C30" s="50" t="s">
        <v>1</v>
      </c>
      <c r="D30" s="50" t="s">
        <v>1</v>
      </c>
      <c r="E30" s="31" t="s">
        <v>117</v>
      </c>
      <c r="F30" s="20">
        <v>11</v>
      </c>
      <c r="G30" s="20">
        <f t="shared" si="28"/>
        <v>11</v>
      </c>
      <c r="H30" s="20">
        <v>3</v>
      </c>
      <c r="I30" s="20">
        <f t="shared" si="25"/>
        <v>3</v>
      </c>
      <c r="J30" s="20">
        <f t="shared" si="26"/>
        <v>3</v>
      </c>
      <c r="K30" s="20">
        <f t="shared" si="27"/>
        <v>3</v>
      </c>
      <c r="L30" s="20">
        <v>0</v>
      </c>
      <c r="M30" s="20">
        <f t="shared" si="20"/>
        <v>0</v>
      </c>
      <c r="N30" s="20">
        <f t="shared" si="21"/>
        <v>0</v>
      </c>
      <c r="O30" s="20">
        <f t="shared" si="22"/>
        <v>0</v>
      </c>
    </row>
    <row r="31" spans="1:15">
      <c r="A31" s="5"/>
      <c r="B31" s="50" t="s">
        <v>35</v>
      </c>
      <c r="C31" s="50" t="s">
        <v>1</v>
      </c>
      <c r="D31" s="50" t="s">
        <v>1</v>
      </c>
      <c r="E31" s="31" t="s">
        <v>117</v>
      </c>
      <c r="F31" s="20">
        <v>20.9</v>
      </c>
      <c r="G31" s="20">
        <v>0</v>
      </c>
      <c r="H31" s="20">
        <f t="shared" si="24"/>
        <v>0</v>
      </c>
      <c r="I31" s="20">
        <f t="shared" si="25"/>
        <v>0</v>
      </c>
      <c r="J31" s="20">
        <f t="shared" si="26"/>
        <v>0</v>
      </c>
      <c r="K31" s="20">
        <f t="shared" si="27"/>
        <v>0</v>
      </c>
      <c r="L31" s="20">
        <f t="shared" si="19"/>
        <v>0</v>
      </c>
      <c r="M31" s="20">
        <f t="shared" si="20"/>
        <v>0</v>
      </c>
      <c r="N31" s="20">
        <f t="shared" si="21"/>
        <v>0</v>
      </c>
      <c r="O31" s="20">
        <f t="shared" si="22"/>
        <v>0</v>
      </c>
    </row>
    <row r="32" spans="1:15">
      <c r="A32" s="5"/>
      <c r="C32" s="50"/>
      <c r="D32" s="50"/>
      <c r="E32" s="31"/>
      <c r="F32" s="21"/>
      <c r="G32" s="20"/>
      <c r="H32" s="20"/>
      <c r="I32" s="20"/>
      <c r="J32" s="20"/>
      <c r="K32" s="20"/>
      <c r="L32" s="20"/>
      <c r="M32" s="20"/>
      <c r="N32" s="20"/>
      <c r="O32" s="20"/>
    </row>
    <row r="33" spans="1:18">
      <c r="A33" s="5"/>
      <c r="B33" s="1" t="s">
        <v>82</v>
      </c>
      <c r="C33" s="22"/>
      <c r="D33" s="22"/>
      <c r="E33" s="22"/>
      <c r="F33" s="23">
        <f>SUM(F6:F32)</f>
        <v>137.5</v>
      </c>
      <c r="G33" s="23">
        <f t="shared" ref="G33:K33" si="29">SUM(G6:G32)</f>
        <v>84.7</v>
      </c>
      <c r="H33" s="23">
        <f t="shared" si="29"/>
        <v>65.400000000000006</v>
      </c>
      <c r="I33" s="23">
        <f t="shared" si="29"/>
        <v>53.3</v>
      </c>
      <c r="J33" s="23">
        <f t="shared" si="29"/>
        <v>48.9</v>
      </c>
      <c r="K33" s="23">
        <f t="shared" si="29"/>
        <v>48.9</v>
      </c>
      <c r="L33" s="23">
        <f t="shared" ref="L33:O33" si="30">SUM(L6:L32)</f>
        <v>42.9</v>
      </c>
      <c r="M33" s="23">
        <f t="shared" si="30"/>
        <v>0</v>
      </c>
      <c r="N33" s="23">
        <f t="shared" si="30"/>
        <v>0</v>
      </c>
      <c r="O33" s="23">
        <f t="shared" si="30"/>
        <v>0</v>
      </c>
    </row>
    <row r="34" spans="1:18">
      <c r="A34" s="5"/>
      <c r="B34" s="48" t="s">
        <v>99</v>
      </c>
      <c r="C34" s="48"/>
      <c r="D34" s="48"/>
      <c r="E34" s="48"/>
      <c r="F34" s="49">
        <f>F33</f>
        <v>137.5</v>
      </c>
      <c r="G34" s="49">
        <f>F34-16</f>
        <v>121.5</v>
      </c>
      <c r="H34" s="49">
        <f>G34-16</f>
        <v>105.5</v>
      </c>
      <c r="I34" s="49">
        <f>H34-16</f>
        <v>89.5</v>
      </c>
      <c r="J34" s="49">
        <f>I34-16</f>
        <v>73.5</v>
      </c>
      <c r="K34" s="49">
        <f>J34-16</f>
        <v>57.5</v>
      </c>
      <c r="L34" s="49">
        <f t="shared" ref="L34:N34" si="31">K34-16</f>
        <v>41.5</v>
      </c>
      <c r="M34" s="49">
        <f t="shared" si="31"/>
        <v>25.5</v>
      </c>
      <c r="N34" s="49">
        <f t="shared" si="31"/>
        <v>9.5</v>
      </c>
      <c r="O34" s="49">
        <v>0</v>
      </c>
    </row>
    <row r="35" spans="1:18">
      <c r="F35" s="21"/>
      <c r="G35" s="21"/>
      <c r="H35" s="21"/>
      <c r="I35" s="21"/>
      <c r="J35" s="21"/>
      <c r="K35" s="21"/>
      <c r="L35" s="21"/>
      <c r="M35" s="21"/>
      <c r="N35" s="21"/>
      <c r="O35" s="21"/>
      <c r="R35" s="21"/>
    </row>
    <row r="36" spans="1:18">
      <c r="I36" s="21"/>
      <c r="J36" s="21"/>
      <c r="K36" s="21"/>
      <c r="L36" s="21"/>
      <c r="M36" s="21"/>
      <c r="N36" s="21"/>
      <c r="O36" s="21"/>
    </row>
    <row r="37" spans="1:18">
      <c r="K37" s="21"/>
      <c r="L37" s="21"/>
      <c r="M37" s="21"/>
      <c r="N37" s="21"/>
      <c r="O37" s="21"/>
    </row>
    <row r="39" spans="1:18">
      <c r="K39" s="21"/>
      <c r="L39" s="21"/>
      <c r="M39" s="21"/>
      <c r="N39" s="21"/>
      <c r="O39" s="21"/>
    </row>
    <row r="41" spans="1:18">
      <c r="A41"/>
      <c r="E41" s="21"/>
    </row>
  </sheetData>
  <conditionalFormatting sqref="P28:U28 P10:V10 P7:V7 P14:V20 P22:V25 H32:O32 F33:O33 F6:O31">
    <cfRule type="cellIs" dxfId="108" priority="30" operator="equal">
      <formula>0</formula>
    </cfRule>
  </conditionalFormatting>
  <conditionalFormatting sqref="E6:E32">
    <cfRule type="cellIs" dxfId="107" priority="29" operator="equal">
      <formula>"Completed"</formula>
    </cfRule>
  </conditionalFormatting>
  <conditionalFormatting sqref="E6:E32">
    <cfRule type="cellIs" dxfId="106" priority="28" operator="equal">
      <formula>"In progress"</formula>
    </cfRule>
  </conditionalFormatting>
  <pageMargins left="0.51181102362204722" right="0.51181102362204722" top="0.78740157480314965" bottom="0.78740157480314965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Planning</vt:lpstr>
      <vt:lpstr>Deadline</vt:lpstr>
      <vt:lpstr>Product Backlog</vt:lpstr>
      <vt:lpstr>Sprint-9</vt:lpstr>
      <vt:lpstr>Sprint-8</vt:lpstr>
      <vt:lpstr>Sprint-7</vt:lpstr>
      <vt:lpstr>Sprint-6</vt:lpstr>
      <vt:lpstr>Sprint-5</vt:lpstr>
      <vt:lpstr>Sprint-4</vt:lpstr>
      <vt:lpstr>Sprint-3</vt:lpstr>
      <vt:lpstr>Sprint-2</vt:lpstr>
      <vt:lpstr>Sprint-1</vt:lpstr>
    </vt:vector>
  </TitlesOfParts>
  <Company>Sherwin-Williams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usuario.padrao</dc:creator>
  <cp:lastModifiedBy>Carlos Gomes</cp:lastModifiedBy>
  <cp:lastPrinted>2015-04-22T11:00:48Z</cp:lastPrinted>
  <dcterms:created xsi:type="dcterms:W3CDTF">2012-09-27T17:16:18Z</dcterms:created>
  <dcterms:modified xsi:type="dcterms:W3CDTF">2015-05-15T11:22:00Z</dcterms:modified>
</cp:coreProperties>
</file>