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0" windowWidth="24240" windowHeight="13740" tabRatio="566"/>
  </bookViews>
  <sheets>
    <sheet name="Deadline" sheetId="31" r:id="rId1"/>
    <sheet name="Product Backlog" sheetId="4" r:id="rId2"/>
    <sheet name="Sprint-5" sheetId="32" r:id="rId3"/>
    <sheet name="Sprint-9" sheetId="33" r:id="rId4"/>
    <sheet name="Sprint-1" sheetId="7" r:id="rId5"/>
    <sheet name="Sprint-2" sheetId="28" r:id="rId6"/>
    <sheet name="Sprint-3" sheetId="29" r:id="rId7"/>
    <sheet name="Sprint-4" sheetId="30" r:id="rId8"/>
  </sheets>
  <externalReferences>
    <externalReference r:id="rId9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" i="4" l="1"/>
  <c r="O30" i="4"/>
  <c r="O31" i="4"/>
  <c r="K10" i="33"/>
  <c r="L10" i="33" s="1"/>
  <c r="J10" i="33"/>
  <c r="I10" i="33"/>
  <c r="H10" i="33"/>
  <c r="G8" i="33"/>
  <c r="H8" i="33" s="1"/>
  <c r="I8" i="33" s="1"/>
  <c r="J8" i="33" s="1"/>
  <c r="K8" i="33" s="1"/>
  <c r="L8" i="33" s="1"/>
  <c r="M8" i="33" s="1"/>
  <c r="G7" i="33"/>
  <c r="H7" i="33" s="1"/>
  <c r="I7" i="33" s="1"/>
  <c r="J7" i="33" s="1"/>
  <c r="K7" i="33" s="1"/>
  <c r="L7" i="33" s="1"/>
  <c r="M7" i="33" s="1"/>
  <c r="F9" i="33"/>
  <c r="F10" i="33" s="1"/>
  <c r="G10" i="33" s="1"/>
  <c r="G6" i="33"/>
  <c r="G6" i="32"/>
  <c r="H6" i="32"/>
  <c r="I6" i="32"/>
  <c r="J6" i="32"/>
  <c r="K6" i="32" s="1"/>
  <c r="L6" i="32" s="1"/>
  <c r="M6" i="32" s="1"/>
  <c r="G7" i="32"/>
  <c r="H7" i="32" s="1"/>
  <c r="I7" i="32" s="1"/>
  <c r="J7" i="32" s="1"/>
  <c r="K7" i="32" s="1"/>
  <c r="L7" i="32" s="1"/>
  <c r="M7" i="32" s="1"/>
  <c r="L9" i="32"/>
  <c r="K9" i="32"/>
  <c r="J9" i="32"/>
  <c r="I9" i="32"/>
  <c r="H9" i="32"/>
  <c r="F8" i="32"/>
  <c r="F9" i="32" s="1"/>
  <c r="G9" i="32" s="1"/>
  <c r="D4" i="31"/>
  <c r="E4" i="31" s="1"/>
  <c r="F4" i="31" s="1"/>
  <c r="G4" i="31" s="1"/>
  <c r="H4" i="31" s="1"/>
  <c r="I4" i="31" s="1"/>
  <c r="J4" i="31" s="1"/>
  <c r="M4" i="31" s="1"/>
  <c r="G9" i="33" l="1"/>
  <c r="H6" i="33"/>
  <c r="G8" i="32"/>
  <c r="H8" i="32"/>
  <c r="J8" i="32"/>
  <c r="I8" i="32"/>
  <c r="H9" i="33" l="1"/>
  <c r="I6" i="33"/>
  <c r="K8" i="32"/>
  <c r="K17" i="4"/>
  <c r="K16" i="4"/>
  <c r="K18" i="4" s="1"/>
  <c r="K15" i="4"/>
  <c r="J18" i="4"/>
  <c r="I14" i="4"/>
  <c r="J13" i="4"/>
  <c r="H11" i="4"/>
  <c r="G9" i="4"/>
  <c r="H7" i="4"/>
  <c r="I6" i="30"/>
  <c r="F9" i="30"/>
  <c r="F10" i="30" s="1"/>
  <c r="G10" i="30" s="1"/>
  <c r="H10" i="30" s="1"/>
  <c r="G8" i="30"/>
  <c r="H8" i="30" s="1"/>
  <c r="G7" i="30"/>
  <c r="G9" i="30"/>
  <c r="K9" i="29"/>
  <c r="K8" i="29"/>
  <c r="G8" i="29"/>
  <c r="F8" i="29"/>
  <c r="F9" i="29" s="1"/>
  <c r="G9" i="29" s="1"/>
  <c r="H9" i="29" s="1"/>
  <c r="I9" i="29" s="1"/>
  <c r="J9" i="29" s="1"/>
  <c r="I8" i="29"/>
  <c r="J7" i="29"/>
  <c r="I7" i="29"/>
  <c r="H7" i="29"/>
  <c r="G7" i="29"/>
  <c r="J7" i="28"/>
  <c r="I7" i="28"/>
  <c r="G7" i="28"/>
  <c r="F7" i="28"/>
  <c r="F8" i="28" s="1"/>
  <c r="G8" i="28" s="1"/>
  <c r="H8" i="28" s="1"/>
  <c r="I8" i="28" s="1"/>
  <c r="J8" i="28" s="1"/>
  <c r="I6" i="7"/>
  <c r="G8" i="7"/>
  <c r="H8" i="7" s="1"/>
  <c r="G7" i="7"/>
  <c r="H7" i="7" s="1"/>
  <c r="J6" i="33" l="1"/>
  <c r="I9" i="33"/>
  <c r="M8" i="32"/>
  <c r="L8" i="32"/>
  <c r="I7" i="30"/>
  <c r="I9" i="30" s="1"/>
  <c r="H9" i="30"/>
  <c r="H8" i="29"/>
  <c r="H7" i="28"/>
  <c r="G9" i="7"/>
  <c r="I9" i="7"/>
  <c r="H9" i="7"/>
  <c r="K6" i="33" l="1"/>
  <c r="J9" i="33"/>
  <c r="L6" i="29"/>
  <c r="L8" i="29" s="1"/>
  <c r="J8" i="29"/>
  <c r="K9" i="33" l="1"/>
  <c r="L6" i="33"/>
  <c r="E10" i="4"/>
  <c r="E12" i="4"/>
  <c r="F12" i="4" s="1"/>
  <c r="G12" i="4" s="1"/>
  <c r="E13" i="4"/>
  <c r="E15" i="4"/>
  <c r="E16" i="4"/>
  <c r="F16" i="4" s="1"/>
  <c r="E17" i="4"/>
  <c r="F17" i="4" s="1"/>
  <c r="E19" i="4"/>
  <c r="E20" i="4"/>
  <c r="F20" i="4" s="1"/>
  <c r="E23" i="4"/>
  <c r="E25" i="4"/>
  <c r="E27" i="4"/>
  <c r="E29" i="4"/>
  <c r="E30" i="4"/>
  <c r="F30" i="4" s="1"/>
  <c r="E31" i="4"/>
  <c r="F31" i="4" s="1"/>
  <c r="E33" i="4"/>
  <c r="E36" i="4"/>
  <c r="E38" i="4"/>
  <c r="E39" i="4"/>
  <c r="F39" i="4" s="1"/>
  <c r="E40" i="4"/>
  <c r="F40" i="4" s="1"/>
  <c r="E8" i="4"/>
  <c r="F8" i="4" s="1"/>
  <c r="E7" i="4"/>
  <c r="F7" i="4" s="1"/>
  <c r="L9" i="33" l="1"/>
  <c r="M6" i="33"/>
  <c r="M9" i="33" s="1"/>
  <c r="G40" i="4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G39" i="4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G31" i="4"/>
  <c r="H31" i="4" s="1"/>
  <c r="I31" i="4" s="1"/>
  <c r="J31" i="4" s="1"/>
  <c r="K31" i="4" s="1"/>
  <c r="L31" i="4" s="1"/>
  <c r="M31" i="4" s="1"/>
  <c r="N31" i="4" s="1"/>
  <c r="P31" i="4" s="1"/>
  <c r="Q31" i="4" s="1"/>
  <c r="R31" i="4" s="1"/>
  <c r="G17" i="4"/>
  <c r="H17" i="4" s="1"/>
  <c r="I17" i="4" s="1"/>
  <c r="L17" i="4" s="1"/>
  <c r="M17" i="4" s="1"/>
  <c r="N17" i="4" s="1"/>
  <c r="O17" i="4" s="1"/>
  <c r="P17" i="4" s="1"/>
  <c r="Q17" i="4" s="1"/>
  <c r="R17" i="4" s="1"/>
  <c r="H12" i="4"/>
  <c r="I7" i="4"/>
  <c r="J7" i="4" s="1"/>
  <c r="K7" i="4" s="1"/>
  <c r="L7" i="4" s="1"/>
  <c r="M7" i="4" s="1"/>
  <c r="N7" i="4" s="1"/>
  <c r="O7" i="4" s="1"/>
  <c r="P7" i="4" s="1"/>
  <c r="Q7" i="4" s="1"/>
  <c r="R7" i="4" s="1"/>
  <c r="G30" i="4"/>
  <c r="H30" i="4" s="1"/>
  <c r="I30" i="4" s="1"/>
  <c r="J30" i="4" s="1"/>
  <c r="K30" i="4" s="1"/>
  <c r="L30" i="4" s="1"/>
  <c r="M30" i="4" s="1"/>
  <c r="N30" i="4" s="1"/>
  <c r="P30" i="4" s="1"/>
  <c r="Q30" i="4" s="1"/>
  <c r="R30" i="4" s="1"/>
  <c r="G16" i="4"/>
  <c r="H16" i="4" s="1"/>
  <c r="I16" i="4" s="1"/>
  <c r="L16" i="4" s="1"/>
  <c r="M16" i="4" s="1"/>
  <c r="N16" i="4" s="1"/>
  <c r="O16" i="4" s="1"/>
  <c r="P16" i="4" s="1"/>
  <c r="Q16" i="4" s="1"/>
  <c r="R16" i="4" s="1"/>
  <c r="H8" i="4"/>
  <c r="I8" i="4" s="1"/>
  <c r="J8" i="4" s="1"/>
  <c r="K8" i="4" s="1"/>
  <c r="L8" i="4" s="1"/>
  <c r="M8" i="4" s="1"/>
  <c r="N8" i="4" s="1"/>
  <c r="O8" i="4" s="1"/>
  <c r="P8" i="4" s="1"/>
  <c r="Q8" i="4" s="1"/>
  <c r="R8" i="4" s="1"/>
  <c r="G20" i="4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F10" i="4"/>
  <c r="E11" i="4"/>
  <c r="F36" i="4"/>
  <c r="G36" i="4" s="1"/>
  <c r="E37" i="4"/>
  <c r="F29" i="4"/>
  <c r="G29" i="4" s="1"/>
  <c r="E32" i="4"/>
  <c r="F33" i="4"/>
  <c r="G33" i="4" s="1"/>
  <c r="E34" i="4"/>
  <c r="F38" i="4"/>
  <c r="G38" i="4" s="1"/>
  <c r="E41" i="4"/>
  <c r="F27" i="4"/>
  <c r="G27" i="4" s="1"/>
  <c r="E28" i="4"/>
  <c r="F19" i="4"/>
  <c r="G19" i="4" s="1"/>
  <c r="E21" i="4"/>
  <c r="F25" i="4"/>
  <c r="G25" i="4" s="1"/>
  <c r="E26" i="4"/>
  <c r="F23" i="4"/>
  <c r="G23" i="4" s="1"/>
  <c r="E24" i="4"/>
  <c r="F15" i="4"/>
  <c r="G15" i="4" s="1"/>
  <c r="E18" i="4"/>
  <c r="F13" i="4"/>
  <c r="E14" i="4"/>
  <c r="H15" i="4" l="1"/>
  <c r="G18" i="4"/>
  <c r="H25" i="4"/>
  <c r="G26" i="4"/>
  <c r="G28" i="4"/>
  <c r="H27" i="4"/>
  <c r="G34" i="4"/>
  <c r="H33" i="4"/>
  <c r="G37" i="4"/>
  <c r="H36" i="4"/>
  <c r="J12" i="4"/>
  <c r="G13" i="4"/>
  <c r="H23" i="4"/>
  <c r="G24" i="4"/>
  <c r="H19" i="4"/>
  <c r="G21" i="4"/>
  <c r="H38" i="4"/>
  <c r="G41" i="4"/>
  <c r="G32" i="4"/>
  <c r="H29" i="4"/>
  <c r="G10" i="4"/>
  <c r="E35" i="4"/>
  <c r="E42" i="4"/>
  <c r="F11" i="4"/>
  <c r="F32" i="4"/>
  <c r="F41" i="4"/>
  <c r="F34" i="4"/>
  <c r="F37" i="4"/>
  <c r="F24" i="4"/>
  <c r="F21" i="4"/>
  <c r="F26" i="4"/>
  <c r="F28" i="4"/>
  <c r="F14" i="4"/>
  <c r="F18" i="4"/>
  <c r="G42" i="4" l="1"/>
  <c r="F42" i="4"/>
  <c r="G44" i="4"/>
  <c r="G11" i="4"/>
  <c r="G35" i="4"/>
  <c r="K12" i="4"/>
  <c r="I33" i="4"/>
  <c r="H34" i="4"/>
  <c r="I38" i="4"/>
  <c r="H41" i="4"/>
  <c r="I23" i="4"/>
  <c r="H24" i="4"/>
  <c r="I25" i="4"/>
  <c r="H26" i="4"/>
  <c r="I29" i="4"/>
  <c r="H32" i="4"/>
  <c r="H13" i="4"/>
  <c r="G14" i="4"/>
  <c r="H37" i="4"/>
  <c r="I36" i="4"/>
  <c r="H28" i="4"/>
  <c r="I27" i="4"/>
  <c r="I19" i="4"/>
  <c r="H21" i="4"/>
  <c r="I15" i="4"/>
  <c r="H18" i="4"/>
  <c r="F35" i="4"/>
  <c r="J27" i="4" l="1"/>
  <c r="I28" i="4"/>
  <c r="L12" i="4"/>
  <c r="I18" i="4"/>
  <c r="H14" i="4"/>
  <c r="H44" i="4" s="1"/>
  <c r="I26" i="4"/>
  <c r="J25" i="4"/>
  <c r="J38" i="4"/>
  <c r="I41" i="4"/>
  <c r="J36" i="4"/>
  <c r="I37" i="4"/>
  <c r="H35" i="4"/>
  <c r="J19" i="4"/>
  <c r="I21" i="4"/>
  <c r="H42" i="4"/>
  <c r="J29" i="4"/>
  <c r="I32" i="4"/>
  <c r="I24" i="4"/>
  <c r="J23" i="4"/>
  <c r="I34" i="4"/>
  <c r="J33" i="4"/>
  <c r="I42" i="4" l="1"/>
  <c r="I44" i="4"/>
  <c r="J32" i="4"/>
  <c r="K29" i="4"/>
  <c r="K38" i="4"/>
  <c r="J41" i="4"/>
  <c r="J10" i="4"/>
  <c r="I11" i="4"/>
  <c r="J28" i="4"/>
  <c r="K27" i="4"/>
  <c r="K23" i="4"/>
  <c r="J24" i="4"/>
  <c r="J26" i="4"/>
  <c r="K25" i="4"/>
  <c r="I35" i="4"/>
  <c r="K36" i="4"/>
  <c r="J37" i="4"/>
  <c r="M12" i="4"/>
  <c r="J34" i="4"/>
  <c r="K33" i="4"/>
  <c r="J21" i="4"/>
  <c r="K19" i="4"/>
  <c r="J42" i="4" l="1"/>
  <c r="J44" i="4"/>
  <c r="L33" i="4"/>
  <c r="K34" i="4"/>
  <c r="L15" i="4"/>
  <c r="L18" i="4" s="1"/>
  <c r="L23" i="4"/>
  <c r="K24" i="4"/>
  <c r="J11" i="4"/>
  <c r="K10" i="4"/>
  <c r="K13" i="4"/>
  <c r="J14" i="4"/>
  <c r="L36" i="4"/>
  <c r="K37" i="4"/>
  <c r="L25" i="4"/>
  <c r="K26" i="4"/>
  <c r="L27" i="4"/>
  <c r="K28" i="4"/>
  <c r="L19" i="4"/>
  <c r="K21" i="4"/>
  <c r="N12" i="4"/>
  <c r="K41" i="4"/>
  <c r="L38" i="4"/>
  <c r="J35" i="4"/>
  <c r="K32" i="4"/>
  <c r="L29" i="4"/>
  <c r="K44" i="4" l="1"/>
  <c r="K42" i="4"/>
  <c r="K11" i="4"/>
  <c r="L10" i="4"/>
  <c r="M15" i="4"/>
  <c r="M38" i="4"/>
  <c r="L41" i="4"/>
  <c r="O12" i="4"/>
  <c r="M27" i="4"/>
  <c r="L28" i="4"/>
  <c r="M36" i="4"/>
  <c r="L37" i="4"/>
  <c r="M29" i="4"/>
  <c r="L32" i="4"/>
  <c r="K35" i="4"/>
  <c r="L21" i="4"/>
  <c r="M19" i="4"/>
  <c r="M25" i="4"/>
  <c r="L26" i="4"/>
  <c r="L13" i="4"/>
  <c r="K14" i="4"/>
  <c r="M23" i="4"/>
  <c r="L24" i="4"/>
  <c r="L35" i="4" s="1"/>
  <c r="M33" i="4"/>
  <c r="L34" i="4"/>
  <c r="L44" i="4" l="1"/>
  <c r="L42" i="4"/>
  <c r="M34" i="4"/>
  <c r="N33" i="4"/>
  <c r="M13" i="4"/>
  <c r="L14" i="4"/>
  <c r="P12" i="4"/>
  <c r="M37" i="4"/>
  <c r="N36" i="4"/>
  <c r="N15" i="4"/>
  <c r="M18" i="4"/>
  <c r="N23" i="4"/>
  <c r="M24" i="4"/>
  <c r="M26" i="4"/>
  <c r="N25" i="4"/>
  <c r="M10" i="4"/>
  <c r="L11" i="4"/>
  <c r="M21" i="4"/>
  <c r="N19" i="4"/>
  <c r="M32" i="4"/>
  <c r="N29" i="4"/>
  <c r="N27" i="4"/>
  <c r="M28" i="4"/>
  <c r="N38" i="4"/>
  <c r="M41" i="4"/>
  <c r="M44" i="4" l="1"/>
  <c r="N21" i="4"/>
  <c r="O19" i="4"/>
  <c r="O25" i="4"/>
  <c r="N26" i="4"/>
  <c r="O33" i="4"/>
  <c r="N34" i="4"/>
  <c r="O27" i="4"/>
  <c r="N28" i="4"/>
  <c r="O15" i="4"/>
  <c r="N18" i="4"/>
  <c r="Q12" i="4"/>
  <c r="R12" i="4" s="1"/>
  <c r="N32" i="4"/>
  <c r="M35" i="4"/>
  <c r="N37" i="4"/>
  <c r="O36" i="4"/>
  <c r="O38" i="4"/>
  <c r="N41" i="4"/>
  <c r="M11" i="4"/>
  <c r="N10" i="4"/>
  <c r="N24" i="4"/>
  <c r="O23" i="4"/>
  <c r="M42" i="4"/>
  <c r="N13" i="4"/>
  <c r="M14" i="4"/>
  <c r="N42" i="4" l="1"/>
  <c r="N44" i="4"/>
  <c r="N35" i="4"/>
  <c r="O41" i="4"/>
  <c r="P38" i="4"/>
  <c r="P19" i="4"/>
  <c r="O21" i="4"/>
  <c r="O13" i="4"/>
  <c r="N14" i="4"/>
  <c r="O10" i="4"/>
  <c r="N11" i="4"/>
  <c r="O37" i="4"/>
  <c r="O42" i="4" s="1"/>
  <c r="P36" i="4"/>
  <c r="P29" i="4"/>
  <c r="O32" i="4"/>
  <c r="P15" i="4"/>
  <c r="O18" i="4"/>
  <c r="P33" i="4"/>
  <c r="O34" i="4"/>
  <c r="P23" i="4"/>
  <c r="O24" i="4"/>
  <c r="P27" i="4"/>
  <c r="O28" i="4"/>
  <c r="O26" i="4"/>
  <c r="P25" i="4"/>
  <c r="O44" i="4" l="1"/>
  <c r="P24" i="4"/>
  <c r="Q23" i="4"/>
  <c r="Q36" i="4"/>
  <c r="P37" i="4"/>
  <c r="Q38" i="4"/>
  <c r="P41" i="4"/>
  <c r="P44" i="4" s="1"/>
  <c r="Q15" i="4"/>
  <c r="P18" i="4"/>
  <c r="P13" i="4"/>
  <c r="O14" i="4"/>
  <c r="P28" i="4"/>
  <c r="Q27" i="4"/>
  <c r="Q25" i="4"/>
  <c r="P26" i="4"/>
  <c r="O35" i="4"/>
  <c r="P34" i="4"/>
  <c r="Q33" i="4"/>
  <c r="P32" i="4"/>
  <c r="Q29" i="4"/>
  <c r="P10" i="4"/>
  <c r="O11" i="4"/>
  <c r="Q19" i="4"/>
  <c r="P21" i="4"/>
  <c r="Q21" i="4" l="1"/>
  <c r="R19" i="4"/>
  <c r="R21" i="4" s="1"/>
  <c r="Q24" i="4"/>
  <c r="R23" i="4"/>
  <c r="R24" i="4" s="1"/>
  <c r="Q34" i="4"/>
  <c r="R33" i="4"/>
  <c r="R34" i="4" s="1"/>
  <c r="Q26" i="4"/>
  <c r="R25" i="4"/>
  <c r="R26" i="4" s="1"/>
  <c r="Q41" i="4"/>
  <c r="Q44" i="4" s="1"/>
  <c r="R38" i="4"/>
  <c r="R41" i="4" s="1"/>
  <c r="Q28" i="4"/>
  <c r="R27" i="4"/>
  <c r="R28" i="4" s="1"/>
  <c r="Q32" i="4"/>
  <c r="R29" i="4"/>
  <c r="R32" i="4" s="1"/>
  <c r="Q37" i="4"/>
  <c r="Q42" i="4" s="1"/>
  <c r="R36" i="4"/>
  <c r="R37" i="4" s="1"/>
  <c r="Q18" i="4"/>
  <c r="R15" i="4"/>
  <c r="R18" i="4" s="1"/>
  <c r="Q13" i="4"/>
  <c r="P14" i="4"/>
  <c r="P35" i="4"/>
  <c r="Q10" i="4"/>
  <c r="P11" i="4"/>
  <c r="P42" i="4"/>
  <c r="F9" i="7"/>
  <c r="F10" i="7" s="1"/>
  <c r="G10" i="7" s="1"/>
  <c r="H10" i="7" s="1"/>
  <c r="Q35" i="4" l="1"/>
  <c r="R42" i="4"/>
  <c r="R35" i="4"/>
  <c r="Q14" i="4"/>
  <c r="R13" i="4"/>
  <c r="R14" i="4" s="1"/>
  <c r="Q11" i="4"/>
  <c r="R10" i="4"/>
  <c r="R11" i="4" s="1"/>
  <c r="I10" i="7"/>
  <c r="E6" i="4"/>
  <c r="E9" i="4" s="1"/>
  <c r="E22" i="4" s="1"/>
  <c r="E43" i="4" l="1"/>
  <c r="C5" i="31" s="1"/>
  <c r="F6" i="4"/>
  <c r="F9" i="4" s="1"/>
  <c r="C6" i="31" l="1"/>
  <c r="D5" i="31"/>
  <c r="E5" i="31" s="1"/>
  <c r="F5" i="31" s="1"/>
  <c r="G5" i="31" s="1"/>
  <c r="H5" i="31" s="1"/>
  <c r="I5" i="31" s="1"/>
  <c r="J5" i="31" s="1"/>
  <c r="H6" i="4"/>
  <c r="H9" i="4" s="1"/>
  <c r="I6" i="4" l="1"/>
  <c r="I9" i="4" s="1"/>
  <c r="J6" i="4" l="1"/>
  <c r="J9" i="4" s="1"/>
  <c r="K6" i="4" l="1"/>
  <c r="K9" i="4" s="1"/>
  <c r="L6" i="4" l="1"/>
  <c r="L9" i="4" s="1"/>
  <c r="M6" i="4" l="1"/>
  <c r="M9" i="4" s="1"/>
  <c r="N6" i="4" l="1"/>
  <c r="N9" i="4" s="1"/>
  <c r="O6" i="4" l="1"/>
  <c r="O9" i="4" s="1"/>
  <c r="P6" i="4" l="1"/>
  <c r="F44" i="4"/>
  <c r="F22" i="4"/>
  <c r="F43" i="4" s="1"/>
  <c r="F5" i="4" s="1"/>
  <c r="G22" i="4"/>
  <c r="G43" i="4" s="1"/>
  <c r="G5" i="4" s="1"/>
  <c r="P9" i="4" l="1"/>
  <c r="Q6" i="4"/>
  <c r="I22" i="4"/>
  <c r="I43" i="4" s="1"/>
  <c r="I5" i="4" s="1"/>
  <c r="H22" i="4"/>
  <c r="H43" i="4" s="1"/>
  <c r="H5" i="4" s="1"/>
  <c r="Q9" i="4" l="1"/>
  <c r="R6" i="4"/>
  <c r="R9" i="4" s="1"/>
  <c r="R22" i="4" s="1"/>
  <c r="R43" i="4" s="1"/>
  <c r="J22" i="4"/>
  <c r="J43" i="4" s="1"/>
  <c r="J5" i="4" s="1"/>
  <c r="K22" i="4" l="1"/>
  <c r="K43" i="4" s="1"/>
  <c r="K5" i="4" s="1"/>
  <c r="L22" i="4" l="1"/>
  <c r="L43" i="4" s="1"/>
  <c r="L5" i="4" s="1"/>
  <c r="M22" i="4" l="1"/>
  <c r="M43" i="4" s="1"/>
  <c r="M5" i="4" s="1"/>
  <c r="N22" i="4" l="1"/>
  <c r="N43" i="4" s="1"/>
  <c r="N5" i="4" s="1"/>
  <c r="O22" i="4" l="1"/>
  <c r="O43" i="4" s="1"/>
  <c r="O5" i="4" s="1"/>
  <c r="P22" i="4" l="1"/>
  <c r="P43" i="4" s="1"/>
  <c r="P5" i="4" s="1"/>
  <c r="R5" i="4"/>
  <c r="Q22" i="4"/>
  <c r="Q43" i="4" s="1"/>
  <c r="Q5" i="4" s="1"/>
</calcChain>
</file>

<file path=xl/comments1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2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3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4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5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comments6.xml><?xml version="1.0" encoding="utf-8"?>
<comments xmlns="http://schemas.openxmlformats.org/spreadsheetml/2006/main">
  <authors>
    <author>usuario.padrao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</commentList>
</comments>
</file>

<file path=xl/sharedStrings.xml><?xml version="1.0" encoding="utf-8"?>
<sst xmlns="http://schemas.openxmlformats.org/spreadsheetml/2006/main" count="167" uniqueCount="76">
  <si>
    <t>Status</t>
  </si>
  <si>
    <t>Carlos Gomes</t>
  </si>
  <si>
    <t>Sprint-1</t>
  </si>
  <si>
    <t>Release-1</t>
  </si>
  <si>
    <t>Product Backlog</t>
  </si>
  <si>
    <t>Description</t>
  </si>
  <si>
    <t>Initial</t>
  </si>
  <si>
    <t>Estimate</t>
  </si>
  <si>
    <t>Adjustment</t>
  </si>
  <si>
    <t>Factor</t>
  </si>
  <si>
    <t>Adjusted</t>
  </si>
  <si>
    <t>sprint/hours work remaining until completion</t>
  </si>
  <si>
    <t>Data modeling</t>
  </si>
  <si>
    <t>Project specifications</t>
  </si>
  <si>
    <t>Originator</t>
  </si>
  <si>
    <t>Responsible</t>
  </si>
  <si>
    <t>hours of working remaining until completition</t>
  </si>
  <si>
    <t>Expected</t>
  </si>
  <si>
    <t>Disponível</t>
  </si>
  <si>
    <t>Not started</t>
  </si>
  <si>
    <t>Completed</t>
  </si>
  <si>
    <t>Realized</t>
  </si>
  <si>
    <t>Sprint-2</t>
  </si>
  <si>
    <t>Sprint-3</t>
  </si>
  <si>
    <t>William Atamanchuk</t>
  </si>
  <si>
    <t>UX analysis</t>
  </si>
  <si>
    <t>Sprint-4</t>
  </si>
  <si>
    <t>Sprint-5</t>
  </si>
  <si>
    <t>Sprint-6</t>
  </si>
  <si>
    <t>Sprint-7</t>
  </si>
  <si>
    <t>Release-2</t>
  </si>
  <si>
    <t>Política de Vendas - Product Backlog</t>
  </si>
  <si>
    <t>Política de Vendas - Sprint-1 Backlog</t>
  </si>
  <si>
    <t>Kick-off</t>
  </si>
  <si>
    <t>Prototyping</t>
  </si>
  <si>
    <t>Additional docs</t>
  </si>
  <si>
    <t>DB scripts</t>
  </si>
  <si>
    <t>Documentation</t>
  </si>
  <si>
    <t>Workflow definition</t>
  </si>
  <si>
    <t>Beta datas load</t>
  </si>
  <si>
    <t>Sprint-8</t>
  </si>
  <si>
    <t>Sprint-9</t>
  </si>
  <si>
    <t>Sprint-10</t>
  </si>
  <si>
    <t>Sprint-11</t>
  </si>
  <si>
    <t>Sprint-12</t>
  </si>
  <si>
    <t>Release-3</t>
  </si>
  <si>
    <t>Política de Vendas - Sprint-2 Backlog</t>
  </si>
  <si>
    <t>Política de Vendas - Sprint-3 Backlog</t>
  </si>
  <si>
    <t>Política de Vendas - Sprint-4 Backlog</t>
  </si>
  <si>
    <t>In progress</t>
  </si>
  <si>
    <t>14/08</t>
  </si>
  <si>
    <t>07/08</t>
  </si>
  <si>
    <t>31/07</t>
  </si>
  <si>
    <t>24/07</t>
  </si>
  <si>
    <t>Política de Vendas - Deadline</t>
  </si>
  <si>
    <t>21/08</t>
  </si>
  <si>
    <t>28/08</t>
  </si>
  <si>
    <t>04/09</t>
  </si>
  <si>
    <t>11/09</t>
  </si>
  <si>
    <t>18/09</t>
  </si>
  <si>
    <t>25/09</t>
  </si>
  <si>
    <t>Política de Vendas - Sprint-5 Backlog</t>
  </si>
  <si>
    <t>B2B - Actual code removal</t>
  </si>
  <si>
    <t>B2B - PV validations</t>
  </si>
  <si>
    <t>B2B - Screens</t>
  </si>
  <si>
    <t>B2B - Adjusts for new workflow</t>
  </si>
  <si>
    <t>B2B - Logs</t>
  </si>
  <si>
    <t>BI - Entity mapping and  models</t>
  </si>
  <si>
    <t>BI - Initial structure</t>
  </si>
  <si>
    <t>BI - Search</t>
  </si>
  <si>
    <t>BI - New</t>
  </si>
  <si>
    <t>BI - Approvals</t>
  </si>
  <si>
    <t>BI - Change History</t>
  </si>
  <si>
    <t>BI - User trainning</t>
  </si>
  <si>
    <t>Política de Vendas - Sprint-9 Backlog</t>
  </si>
  <si>
    <t>01/10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</si>
</sst>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F7B2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24994659260841701"/>
      </top>
      <bottom style="thin">
        <color auto="1"/>
      </bottom>
      <diagonal/>
    </border>
  </borders>
  <cellStyleXfs count="10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2" xfId="0" applyFont="1" applyBorder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 wrapText="1"/>
    </xf>
    <xf numFmtId="0" fontId="0" fillId="2" borderId="3" xfId="0" applyFill="1" applyBorder="1"/>
    <xf numFmtId="0" fontId="3" fillId="2" borderId="3" xfId="0" applyFont="1" applyFill="1" applyBorder="1" applyAlignment="1"/>
    <xf numFmtId="0" fontId="1" fillId="2" borderId="0" xfId="0" applyFont="1" applyFill="1" applyBorder="1" applyAlignment="1">
      <alignment horizontal="right" wrapText="1"/>
    </xf>
    <xf numFmtId="0" fontId="0" fillId="2" borderId="0" xfId="0" applyFill="1" applyBorder="1"/>
    <xf numFmtId="1" fontId="0" fillId="2" borderId="1" xfId="0" applyNumberFormat="1" applyFill="1" applyBorder="1"/>
    <xf numFmtId="0" fontId="3" fillId="2" borderId="0" xfId="0" applyFont="1" applyFill="1" applyBorder="1" applyAlignment="1"/>
    <xf numFmtId="0" fontId="0" fillId="0" borderId="0" xfId="0" applyBorder="1"/>
    <xf numFmtId="164" fontId="0" fillId="0" borderId="0" xfId="0" applyNumberFormat="1" applyBorder="1"/>
    <xf numFmtId="0" fontId="2" fillId="2" borderId="3" xfId="0" applyFont="1" applyFill="1" applyBorder="1" applyAlignment="1">
      <alignment horizontal="right"/>
    </xf>
    <xf numFmtId="164" fontId="0" fillId="0" borderId="0" xfId="0" applyNumberFormat="1" applyBorder="1" applyAlignment="1">
      <alignment vertical="top"/>
    </xf>
    <xf numFmtId="164" fontId="0" fillId="0" borderId="0" xfId="0" applyNumberFormat="1"/>
    <xf numFmtId="0" fontId="1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vertical="top"/>
    </xf>
    <xf numFmtId="0" fontId="1" fillId="0" borderId="0" xfId="0" applyFont="1"/>
    <xf numFmtId="164" fontId="0" fillId="2" borderId="1" xfId="0" applyNumberFormat="1" applyFill="1" applyBorder="1"/>
    <xf numFmtId="0" fontId="0" fillId="0" borderId="0" xfId="0" applyBorder="1" applyAlignment="1">
      <alignment vertical="top"/>
    </xf>
    <xf numFmtId="0" fontId="0" fillId="0" borderId="0" xfId="0" applyFont="1"/>
    <xf numFmtId="16" fontId="1" fillId="3" borderId="2" xfId="0" applyNumberFormat="1" applyFont="1" applyFill="1" applyBorder="1" applyAlignment="1">
      <alignment vertical="center"/>
    </xf>
    <xf numFmtId="16" fontId="0" fillId="0" borderId="0" xfId="0" applyNumberFormat="1" applyAlignment="1">
      <alignment vertical="center"/>
    </xf>
    <xf numFmtId="164" fontId="6" fillId="0" borderId="0" xfId="0" applyNumberFormat="1" applyFont="1"/>
    <xf numFmtId="164" fontId="8" fillId="0" borderId="0" xfId="0" applyNumberFormat="1" applyFont="1"/>
    <xf numFmtId="49" fontId="1" fillId="3" borderId="2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5" fillId="0" borderId="0" xfId="0" applyFont="1" applyBorder="1"/>
    <xf numFmtId="164" fontId="5" fillId="0" borderId="0" xfId="0" applyNumberFormat="1" applyFont="1" applyBorder="1"/>
    <xf numFmtId="0" fontId="7" fillId="0" borderId="0" xfId="0" applyFont="1"/>
    <xf numFmtId="164" fontId="10" fillId="0" borderId="0" xfId="0" applyNumberFormat="1" applyFont="1" applyAlignment="1">
      <alignment horizontal="center"/>
    </xf>
    <xf numFmtId="49" fontId="1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16" fontId="0" fillId="0" borderId="0" xfId="0" applyNumberForma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64" fontId="7" fillId="0" borderId="0" xfId="0" applyNumberFormat="1" applyFont="1" applyBorder="1" applyAlignment="1">
      <alignment vertical="top"/>
    </xf>
    <xf numFmtId="0" fontId="0" fillId="4" borderId="0" xfId="0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5" borderId="4" xfId="0" applyFont="1" applyFill="1" applyBorder="1"/>
    <xf numFmtId="164" fontId="1" fillId="5" borderId="4" xfId="0" applyNumberFormat="1" applyFont="1" applyFill="1" applyBorder="1"/>
    <xf numFmtId="164" fontId="1" fillId="5" borderId="2" xfId="0" applyNumberFormat="1" applyFont="1" applyFill="1" applyBorder="1"/>
    <xf numFmtId="0" fontId="1" fillId="6" borderId="2" xfId="0" applyFont="1" applyFill="1" applyBorder="1"/>
    <xf numFmtId="164" fontId="1" fillId="6" borderId="2" xfId="0" applyNumberFormat="1" applyFont="1" applyFill="1" applyBorder="1"/>
  </cellXfs>
  <cellStyles count="10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Normal" xfId="0" builtinId="0"/>
  </cellStyles>
  <dxfs count="85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theme="3" tint="0.39994506668294322"/>
      </font>
    </dxf>
    <dxf>
      <font>
        <color rgb="FF00B050"/>
      </font>
    </dxf>
    <dxf>
      <font>
        <color rgb="FF00B050"/>
      </font>
    </dxf>
    <dxf>
      <font>
        <color theme="3" tint="0.39994506668294322"/>
      </font>
    </dxf>
    <dxf>
      <font>
        <color theme="3" tint="0.39994506668294322"/>
      </font>
    </dxf>
    <dxf>
      <font>
        <color rgb="FF00B050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</dxfs>
  <tableStyles count="0" defaultTableStyle="TableStyleMedium9" defaultPivotStyle="PivotStyleLight16"/>
  <colors>
    <mruColors>
      <color rgb="FFFEF2E8"/>
      <color rgb="FF0F7B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Hours of Working Remaining Until Go-Live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277837863335"/>
          <c:y val="0.12152275792823906"/>
          <c:w val="0.76726431018972563"/>
          <c:h val="0.73892681008666061"/>
        </c:manualLayout>
      </c:layout>
      <c:lineChart>
        <c:grouping val="standard"/>
        <c:varyColors val="0"/>
        <c:ser>
          <c:idx val="1"/>
          <c:order val="0"/>
          <c:tx>
            <c:strRef>
              <c:f>Deadline!$B$6</c:f>
              <c:strCache>
                <c:ptCount val="1"/>
                <c:pt idx="0">
                  <c:v>Realized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rgbClr val="1F497D"/>
                </a:solidFill>
              </a:ln>
            </c:spPr>
          </c:marker>
          <c:cat>
            <c:strRef>
              <c:f>Deadline!$C$3:$M$3</c:f>
              <c:strCache>
                <c:ptCount val="11"/>
                <c:pt idx="0">
                  <c:v>24/07</c:v>
                </c:pt>
                <c:pt idx="1">
                  <c:v>31/07</c:v>
                </c:pt>
                <c:pt idx="2">
                  <c:v>07/08</c:v>
                </c:pt>
                <c:pt idx="3">
                  <c:v>14/08</c:v>
                </c:pt>
                <c:pt idx="4">
                  <c:v>21/08</c:v>
                </c:pt>
                <c:pt idx="5">
                  <c:v>28/08</c:v>
                </c:pt>
                <c:pt idx="6">
                  <c:v>04/09</c:v>
                </c:pt>
                <c:pt idx="7">
                  <c:v>11/09</c:v>
                </c:pt>
                <c:pt idx="8">
                  <c:v>18/09</c:v>
                </c:pt>
                <c:pt idx="9">
                  <c:v>25/09</c:v>
                </c:pt>
                <c:pt idx="10">
                  <c:v>01/10</c:v>
                </c:pt>
              </c:strCache>
            </c:strRef>
          </c:cat>
          <c:val>
            <c:numRef>
              <c:f>Deadline!$C$6:$M$6</c:f>
              <c:numCache>
                <c:formatCode>0,0</c:formatCode>
                <c:ptCount val="11"/>
                <c:pt idx="0">
                  <c:v>349.8</c:v>
                </c:pt>
                <c:pt idx="1">
                  <c:v>319.8</c:v>
                </c:pt>
                <c:pt idx="2">
                  <c:v>289.8</c:v>
                </c:pt>
                <c:pt idx="3">
                  <c:v>250.8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Deadline!$B$5</c:f>
              <c:strCache>
                <c:ptCount val="1"/>
                <c:pt idx="0">
                  <c:v>Expected</c:v>
                </c:pt>
              </c:strCache>
            </c:strRef>
          </c:tx>
          <c:spPr>
            <a:ln>
              <a:solidFill>
                <a:srgbClr val="0F7B29"/>
              </a:solidFill>
            </a:ln>
          </c:spPr>
          <c:marker>
            <c:symbol val="circle"/>
            <c:size val="7"/>
            <c:spPr>
              <a:solidFill>
                <a:srgbClr val="0F7B29"/>
              </a:solidFill>
              <a:ln>
                <a:solidFill>
                  <a:srgbClr val="0F7B29"/>
                </a:solidFill>
              </a:ln>
            </c:spPr>
          </c:marker>
          <c:cat>
            <c:strRef>
              <c:f>Deadline!$C$3:$M$3</c:f>
              <c:strCache>
                <c:ptCount val="11"/>
                <c:pt idx="0">
                  <c:v>24/07</c:v>
                </c:pt>
                <c:pt idx="1">
                  <c:v>31/07</c:v>
                </c:pt>
                <c:pt idx="2">
                  <c:v>07/08</c:v>
                </c:pt>
                <c:pt idx="3">
                  <c:v>14/08</c:v>
                </c:pt>
                <c:pt idx="4">
                  <c:v>21/08</c:v>
                </c:pt>
                <c:pt idx="5">
                  <c:v>28/08</c:v>
                </c:pt>
                <c:pt idx="6">
                  <c:v>04/09</c:v>
                </c:pt>
                <c:pt idx="7">
                  <c:v>11/09</c:v>
                </c:pt>
                <c:pt idx="8">
                  <c:v>18/09</c:v>
                </c:pt>
                <c:pt idx="9">
                  <c:v>25/09</c:v>
                </c:pt>
                <c:pt idx="10">
                  <c:v>01/10</c:v>
                </c:pt>
              </c:strCache>
            </c:strRef>
          </c:cat>
          <c:val>
            <c:numRef>
              <c:f>Deadline!$C$5:$M$5</c:f>
              <c:numCache>
                <c:formatCode>0,0</c:formatCode>
                <c:ptCount val="11"/>
                <c:pt idx="0">
                  <c:v>349.8</c:v>
                </c:pt>
                <c:pt idx="1">
                  <c:v>319.8</c:v>
                </c:pt>
                <c:pt idx="2">
                  <c:v>289.8</c:v>
                </c:pt>
                <c:pt idx="3">
                  <c:v>259.8</c:v>
                </c:pt>
                <c:pt idx="4">
                  <c:v>199.8</c:v>
                </c:pt>
                <c:pt idx="5">
                  <c:v>139.80000000000001</c:v>
                </c:pt>
                <c:pt idx="6">
                  <c:v>79.800000000000011</c:v>
                </c:pt>
                <c:pt idx="7">
                  <c:v>19.800000000000011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4480"/>
        <c:axId val="132495232"/>
      </c:lineChart>
      <c:catAx>
        <c:axId val="13248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Weeks</a:t>
                </a:r>
              </a:p>
            </c:rich>
          </c:tx>
          <c:layout>
            <c:manualLayout>
              <c:xMode val="edge"/>
              <c:yMode val="edge"/>
              <c:x val="0.43231129484938008"/>
              <c:y val="0.92727274462592557"/>
            </c:manualLayout>
          </c:layout>
          <c:overlay val="0"/>
        </c:title>
        <c:numFmt formatCode="@" sourceLinked="1"/>
        <c:majorTickMark val="out"/>
        <c:minorTickMark val="none"/>
        <c:tickLblPos val="nextTo"/>
        <c:crossAx val="132495232"/>
        <c:crosses val="autoZero"/>
        <c:auto val="1"/>
        <c:lblAlgn val="ctr"/>
        <c:lblOffset val="100"/>
        <c:noMultiLvlLbl val="0"/>
      </c:catAx>
      <c:valAx>
        <c:axId val="13249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Remaining Hours</a:t>
                </a:r>
              </a:p>
            </c:rich>
          </c:tx>
          <c:layout>
            <c:manualLayout>
              <c:xMode val="edge"/>
              <c:yMode val="edge"/>
              <c:x val="1.0269576379974305E-2"/>
              <c:y val="0.33094838202138432"/>
            </c:manualLayout>
          </c:layout>
          <c:overlay val="0"/>
        </c:title>
        <c:numFmt formatCode="0,0" sourceLinked="1"/>
        <c:majorTickMark val="out"/>
        <c:minorTickMark val="none"/>
        <c:tickLblPos val="nextTo"/>
        <c:crossAx val="13248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25374411638901"/>
          <c:y val="0.43611227962007687"/>
          <c:w val="0.11422695295492655"/>
          <c:h val="0.1643902001384870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408" footer="0.314960620000004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Product Backlog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08087049656929"/>
          <c:y val="0.13775007290755287"/>
          <c:w val="0.75443644065420701"/>
          <c:h val="0.69092884222806483"/>
        </c:manualLayout>
      </c:layout>
      <c:lineChart>
        <c:grouping val="standard"/>
        <c:varyColors val="0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'Product Backlog'!$F$4:$R$4</c:f>
              <c:numCache>
                <c:formatCode>Geral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'Product Backlog'!$F$43:$R$43</c:f>
              <c:numCache>
                <c:formatCode>0,0</c:formatCode>
                <c:ptCount val="13"/>
                <c:pt idx="0">
                  <c:v>349.8</c:v>
                </c:pt>
                <c:pt idx="1">
                  <c:v>330</c:v>
                </c:pt>
                <c:pt idx="2">
                  <c:v>303.59999999999997</c:v>
                </c:pt>
                <c:pt idx="3">
                  <c:v>268.39999999999998</c:v>
                </c:pt>
                <c:pt idx="4">
                  <c:v>250.8</c:v>
                </c:pt>
                <c:pt idx="5">
                  <c:v>250.8</c:v>
                </c:pt>
                <c:pt idx="6">
                  <c:v>250.8</c:v>
                </c:pt>
                <c:pt idx="7">
                  <c:v>250.8</c:v>
                </c:pt>
                <c:pt idx="8">
                  <c:v>250.8</c:v>
                </c:pt>
                <c:pt idx="9">
                  <c:v>250.8</c:v>
                </c:pt>
                <c:pt idx="10">
                  <c:v>250.8</c:v>
                </c:pt>
                <c:pt idx="11">
                  <c:v>250.8</c:v>
                </c:pt>
                <c:pt idx="12">
                  <c:v>250.8</c:v>
                </c:pt>
              </c:numCache>
            </c:numRef>
          </c:val>
          <c:smooth val="0"/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'Product Backlog'!$F$4:$R$4</c:f>
              <c:numCache>
                <c:formatCode>Geral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'Product Backlog'!$F$44:$R$44</c:f>
              <c:numCache>
                <c:formatCode>0,0</c:formatCode>
                <c:ptCount val="13"/>
                <c:pt idx="0">
                  <c:v>349.8</c:v>
                </c:pt>
                <c:pt idx="1">
                  <c:v>330</c:v>
                </c:pt>
                <c:pt idx="2">
                  <c:v>303.60000000000002</c:v>
                </c:pt>
                <c:pt idx="3">
                  <c:v>268.40000000000003</c:v>
                </c:pt>
                <c:pt idx="4">
                  <c:v>250.8</c:v>
                </c:pt>
                <c:pt idx="5">
                  <c:v>209</c:v>
                </c:pt>
                <c:pt idx="6">
                  <c:v>176</c:v>
                </c:pt>
                <c:pt idx="7">
                  <c:v>143</c:v>
                </c:pt>
                <c:pt idx="8">
                  <c:v>123.2</c:v>
                </c:pt>
                <c:pt idx="9">
                  <c:v>96.8</c:v>
                </c:pt>
                <c:pt idx="10">
                  <c:v>63.8</c:v>
                </c:pt>
                <c:pt idx="11">
                  <c:v>30.8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86080"/>
        <c:axId val="99746560"/>
      </c:lineChart>
      <c:catAx>
        <c:axId val="986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>
            <c:manualLayout>
              <c:xMode val="edge"/>
              <c:yMode val="edge"/>
              <c:x val="0.47381449332486275"/>
              <c:y val="0.90218451443569603"/>
            </c:manualLayout>
          </c:layout>
          <c:overlay val="0"/>
        </c:title>
        <c:numFmt formatCode="Geral" sourceLinked="1"/>
        <c:majorTickMark val="none"/>
        <c:minorTickMark val="none"/>
        <c:tickLblPos val="nextTo"/>
        <c:crossAx val="99746560"/>
        <c:crosses val="autoZero"/>
        <c:auto val="1"/>
        <c:lblAlgn val="ctr"/>
        <c:lblOffset val="100"/>
        <c:noMultiLvlLbl val="0"/>
      </c:catAx>
      <c:valAx>
        <c:axId val="9974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Horas Remanescentes</a:t>
                </a:r>
              </a:p>
            </c:rich>
          </c:tx>
          <c:layout>
            <c:manualLayout>
              <c:xMode val="edge"/>
              <c:yMode val="edge"/>
              <c:x val="4.0023171165037813E-2"/>
              <c:y val="0.32050629921260576"/>
            </c:manualLayout>
          </c:layout>
          <c:overlay val="0"/>
        </c:title>
        <c:numFmt formatCode="0,0" sourceLinked="1"/>
        <c:majorTickMark val="none"/>
        <c:minorTickMark val="none"/>
        <c:tickLblPos val="nextTo"/>
        <c:crossAx val="9868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03783201649056"/>
          <c:y val="0.43263150929663202"/>
          <c:w val="0.10796222144586989"/>
          <c:h val="0.18082913385827012"/>
        </c:manualLayout>
      </c:layout>
      <c:overlay val="0"/>
    </c:legend>
    <c:plotVisOnly val="1"/>
    <c:dispBlanksAs val="gap"/>
    <c:showDLblsOverMax val="0"/>
  </c:chart>
  <c:printSettings>
    <c:headerFooter/>
    <c:pageMargins b="0.78740157480314898" l="0.511811023622047" r="0.511811023622047" t="0.78740157480314898" header="0.31496062992126528" footer="0.31496062992126528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Sprint-5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'Sprint-5'!$F$5:$M$5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'Sprint-5'!$F$8:$M$8</c:f>
              <c:numCache>
                <c:formatCode>0,0</c:formatCode>
                <c:ptCount val="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'Sprint-5'!$F$9:$M$9</c:f>
              <c:numCache>
                <c:formatCode>0,0</c:formatCode>
                <c:ptCount val="8"/>
                <c:pt idx="0">
                  <c:v>38</c:v>
                </c:pt>
                <c:pt idx="1">
                  <c:v>32</c:v>
                </c:pt>
                <c:pt idx="2">
                  <c:v>26</c:v>
                </c:pt>
                <c:pt idx="3">
                  <c:v>20</c:v>
                </c:pt>
                <c:pt idx="4">
                  <c:v>14</c:v>
                </c:pt>
                <c:pt idx="5">
                  <c:v>8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48256"/>
        <c:axId val="132499712"/>
      </c:lineChart>
      <c:catAx>
        <c:axId val="1324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2499712"/>
        <c:crosses val="autoZero"/>
        <c:auto val="1"/>
        <c:lblAlgn val="ctr"/>
        <c:lblOffset val="100"/>
        <c:noMultiLvlLbl val="0"/>
      </c:catAx>
      <c:valAx>
        <c:axId val="1324997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  <c:layout/>
          <c:overlay val="0"/>
        </c:title>
        <c:numFmt formatCode="0,0" sourceLinked="1"/>
        <c:majorTickMark val="out"/>
        <c:minorTickMark val="none"/>
        <c:tickLblPos val="nextTo"/>
        <c:crossAx val="1324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707" footer="0.31496062000000707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Sprint-9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'Sprint-9'!$F$5:$M$5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'Sprint-9'!$F$9:$M$9</c:f>
              <c:numCache>
                <c:formatCode>0,0</c:formatCode>
                <c:ptCount val="8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'Sprint-9'!$F$10:$M$10</c:f>
              <c:numCache>
                <c:formatCode>0,0</c:formatCode>
                <c:ptCount val="8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-6</c:v>
                </c:pt>
                <c:pt idx="6">
                  <c:v>-12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62816"/>
        <c:axId val="123164160"/>
      </c:lineChart>
      <c:catAx>
        <c:axId val="1097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3164160"/>
        <c:crosses val="autoZero"/>
        <c:auto val="1"/>
        <c:lblAlgn val="ctr"/>
        <c:lblOffset val="100"/>
        <c:noMultiLvlLbl val="0"/>
      </c:catAx>
      <c:valAx>
        <c:axId val="1231641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  <c:layout/>
          <c:overlay val="0"/>
        </c:title>
        <c:numFmt formatCode="0,0" sourceLinked="1"/>
        <c:majorTickMark val="out"/>
        <c:minorTickMark val="none"/>
        <c:tickLblPos val="nextTo"/>
        <c:crossAx val="10976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707" footer="0.31496062000000707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Sprint-1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'Sprint-1'!$F$5:$I$5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'Sprint-1'!$F$9:$I$9</c:f>
              <c:numCache>
                <c:formatCode>0,0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'Sprint-1'!$F$10:$I$10</c:f>
              <c:numCache>
                <c:formatCode>0,0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3808"/>
        <c:axId val="99786112"/>
      </c:lineChart>
      <c:catAx>
        <c:axId val="997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9786112"/>
        <c:crosses val="autoZero"/>
        <c:auto val="1"/>
        <c:lblAlgn val="ctr"/>
        <c:lblOffset val="100"/>
        <c:noMultiLvlLbl val="0"/>
      </c:catAx>
      <c:valAx>
        <c:axId val="997861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  <c:layout/>
          <c:overlay val="0"/>
        </c:title>
        <c:numFmt formatCode="0,0" sourceLinked="1"/>
        <c:majorTickMark val="out"/>
        <c:minorTickMark val="none"/>
        <c:tickLblPos val="nextTo"/>
        <c:crossAx val="9978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707" footer="0.3149606200000070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Sprint-2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'Sprint-2'!$F$5:$J$5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'Sprint-2'!$F$7:$J$7</c:f>
              <c:numCache>
                <c:formatCode>0,0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'Sprint-2'!$F$8:$J$8</c:f>
              <c:numCache>
                <c:formatCode>0,0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36544"/>
        <c:axId val="53170176"/>
      </c:lineChart>
      <c:catAx>
        <c:axId val="5303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3170176"/>
        <c:crosses val="autoZero"/>
        <c:auto val="1"/>
        <c:lblAlgn val="ctr"/>
        <c:lblOffset val="100"/>
        <c:noMultiLvlLbl val="0"/>
      </c:catAx>
      <c:valAx>
        <c:axId val="531701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  <c:layout/>
          <c:overlay val="0"/>
        </c:title>
        <c:numFmt formatCode="0,0" sourceLinked="1"/>
        <c:majorTickMark val="out"/>
        <c:minorTickMark val="none"/>
        <c:tickLblPos val="nextTo"/>
        <c:crossAx val="5303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707" footer="0.31496062000000707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Sprint-3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'Sprint-3'!$F$5:$L$5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'Sprint-3'!$F$8:$L$8</c:f>
              <c:numCache>
                <c:formatCode>0,0</c:formatCode>
                <c:ptCount val="7"/>
                <c:pt idx="0">
                  <c:v>32</c:v>
                </c:pt>
                <c:pt idx="1">
                  <c:v>26</c:v>
                </c:pt>
                <c:pt idx="2">
                  <c:v>20</c:v>
                </c:pt>
                <c:pt idx="3">
                  <c:v>14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'Sprint-3'!$F$9:$L$9</c:f>
              <c:numCache>
                <c:formatCode>0,0</c:formatCode>
                <c:ptCount val="7"/>
                <c:pt idx="0">
                  <c:v>32</c:v>
                </c:pt>
                <c:pt idx="1">
                  <c:v>26</c:v>
                </c:pt>
                <c:pt idx="2">
                  <c:v>20</c:v>
                </c:pt>
                <c:pt idx="3">
                  <c:v>14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94080"/>
        <c:axId val="57725312"/>
      </c:lineChart>
      <c:catAx>
        <c:axId val="5769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7725312"/>
        <c:crosses val="autoZero"/>
        <c:auto val="1"/>
        <c:lblAlgn val="ctr"/>
        <c:lblOffset val="100"/>
        <c:noMultiLvlLbl val="0"/>
      </c:catAx>
      <c:valAx>
        <c:axId val="577253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  <c:layout/>
          <c:overlay val="0"/>
        </c:title>
        <c:numFmt formatCode="0,0" sourceLinked="1"/>
        <c:majorTickMark val="out"/>
        <c:minorTickMark val="none"/>
        <c:tickLblPos val="nextTo"/>
        <c:crossAx val="5769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707" footer="0.31496062000000707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Sprint-4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'Sprint-4'!$F$5:$I$5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'Sprint-4'!$F$9:$I$9</c:f>
              <c:numCache>
                <c:formatCode>0,0</c:formatCode>
                <c:ptCount val="4"/>
                <c:pt idx="0">
                  <c:v>16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'Sprint-4'!$F$10:$I$10</c:f>
              <c:numCache>
                <c:formatCode>0,0</c:formatCode>
                <c:ptCount val="4"/>
                <c:pt idx="0">
                  <c:v>16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30368"/>
        <c:axId val="60332672"/>
      </c:lineChart>
      <c:catAx>
        <c:axId val="603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60332672"/>
        <c:crosses val="autoZero"/>
        <c:auto val="1"/>
        <c:lblAlgn val="ctr"/>
        <c:lblOffset val="100"/>
        <c:noMultiLvlLbl val="0"/>
      </c:catAx>
      <c:valAx>
        <c:axId val="603326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  <c:layout/>
          <c:overlay val="0"/>
        </c:title>
        <c:numFmt formatCode="0,0" sourceLinked="1"/>
        <c:majorTickMark val="out"/>
        <c:minorTickMark val="none"/>
        <c:tickLblPos val="nextTo"/>
        <c:crossAx val="603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707" footer="0.3149606200000070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7</xdr:row>
      <xdr:rowOff>2</xdr:rowOff>
    </xdr:from>
    <xdr:to>
      <xdr:col>15</xdr:col>
      <xdr:colOff>9524</xdr:colOff>
      <xdr:row>29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9</xdr:row>
      <xdr:rowOff>123825</xdr:rowOff>
    </xdr:from>
    <xdr:to>
      <xdr:col>5</xdr:col>
      <xdr:colOff>428625</xdr:colOff>
      <xdr:row>25</xdr:row>
      <xdr:rowOff>161925</xdr:rowOff>
    </xdr:to>
    <xdr:cxnSp macro="">
      <xdr:nvCxnSpPr>
        <xdr:cNvPr id="3" name="Conector reto 2"/>
        <xdr:cNvCxnSpPr/>
      </xdr:nvCxnSpPr>
      <xdr:spPr>
        <a:xfrm flipV="1">
          <a:off x="2990850" y="1628775"/>
          <a:ext cx="0" cy="3086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44</xdr:row>
      <xdr:rowOff>66675</xdr:rowOff>
    </xdr:from>
    <xdr:to>
      <xdr:col>17</xdr:col>
      <xdr:colOff>409575</xdr:colOff>
      <xdr:row>64</xdr:row>
      <xdr:rowOff>66675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9</xdr:row>
      <xdr:rowOff>0</xdr:rowOff>
    </xdr:from>
    <xdr:to>
      <xdr:col>7</xdr:col>
      <xdr:colOff>0</xdr:colOff>
      <xdr:row>27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10</xdr:row>
      <xdr:rowOff>0</xdr:rowOff>
    </xdr:from>
    <xdr:to>
      <xdr:col>7</xdr:col>
      <xdr:colOff>0</xdr:colOff>
      <xdr:row>28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10</xdr:row>
      <xdr:rowOff>0</xdr:rowOff>
    </xdr:from>
    <xdr:to>
      <xdr:col>7</xdr:col>
      <xdr:colOff>0</xdr:colOff>
      <xdr:row>28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8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9</xdr:row>
      <xdr:rowOff>0</xdr:rowOff>
    </xdr:from>
    <xdr:to>
      <xdr:col>7</xdr:col>
      <xdr:colOff>0</xdr:colOff>
      <xdr:row>27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10</xdr:row>
      <xdr:rowOff>0</xdr:rowOff>
    </xdr:from>
    <xdr:to>
      <xdr:col>7</xdr:col>
      <xdr:colOff>0</xdr:colOff>
      <xdr:row>28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I/Sistemas/Web/Rastreabilidade/Rastreabilidade%20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print-1"/>
      <sheetName val="Sprint-2"/>
      <sheetName val="Sprint-3"/>
      <sheetName val="Sprint-4"/>
      <sheetName val="Sprint-5"/>
      <sheetName val="Sprint-6"/>
      <sheetName val="Sprint-7"/>
      <sheetName val="Sprint-999"/>
      <sheetName val="Planning"/>
      <sheetName val="Deadline"/>
    </sheetNames>
    <sheetDataSet>
      <sheetData sheetId="0">
        <row r="5">
          <cell r="F5">
            <v>167.75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 t="str">
            <v>23/01</v>
          </cell>
          <cell r="D3" t="str">
            <v>30/01</v>
          </cell>
          <cell r="E3" t="str">
            <v>06/02</v>
          </cell>
          <cell r="F3" t="str">
            <v>13/02</v>
          </cell>
          <cell r="G3" t="str">
            <v>13/03</v>
          </cell>
          <cell r="H3" t="str">
            <v>20/03</v>
          </cell>
          <cell r="I3" t="str">
            <v>27/03</v>
          </cell>
          <cell r="J3" t="str">
            <v>03/04</v>
          </cell>
          <cell r="K3" t="str">
            <v>10/04</v>
          </cell>
          <cell r="L3" t="str">
            <v>17/04</v>
          </cell>
          <cell r="M3" t="str">
            <v>24/04</v>
          </cell>
          <cell r="N3" t="str">
            <v>GL</v>
          </cell>
        </row>
        <row r="5">
          <cell r="B5" t="str">
            <v>Expected</v>
          </cell>
          <cell r="C5">
            <v>632.5</v>
          </cell>
          <cell r="D5">
            <v>575</v>
          </cell>
          <cell r="E5">
            <v>517.5</v>
          </cell>
          <cell r="F5">
            <v>460</v>
          </cell>
          <cell r="G5">
            <v>402.5</v>
          </cell>
          <cell r="H5">
            <v>345</v>
          </cell>
          <cell r="I5">
            <v>287.5</v>
          </cell>
          <cell r="J5">
            <v>230</v>
          </cell>
          <cell r="K5">
            <v>172.5</v>
          </cell>
          <cell r="L5">
            <v>115</v>
          </cell>
          <cell r="M5">
            <v>57.5</v>
          </cell>
          <cell r="N5">
            <v>0</v>
          </cell>
        </row>
        <row r="6">
          <cell r="B6" t="str">
            <v>Realized</v>
          </cell>
          <cell r="C6">
            <v>632.5</v>
          </cell>
          <cell r="D6">
            <v>574.20000000000005</v>
          </cell>
          <cell r="E6">
            <v>558.20000000000005</v>
          </cell>
          <cell r="F6">
            <v>541.20000000000005</v>
          </cell>
          <cell r="G6">
            <v>518.20000000000005</v>
          </cell>
          <cell r="H6">
            <v>457.00000000000006</v>
          </cell>
          <cell r="I6">
            <v>386.40000000000009</v>
          </cell>
          <cell r="J6">
            <v>349.80000000000007</v>
          </cell>
          <cell r="K6">
            <v>239.20000000000007</v>
          </cell>
          <cell r="L6">
            <v>111.10000000000008</v>
          </cell>
          <cell r="M6">
            <v>57.5</v>
          </cell>
          <cell r="N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B1:P14"/>
  <sheetViews>
    <sheetView tabSelected="1" zoomScaleNormal="100" zoomScalePageLayoutView="130" workbookViewId="0"/>
  </sheetViews>
  <sheetFormatPr defaultColWidth="8.85546875" defaultRowHeight="15" x14ac:dyDescent="0.25"/>
  <cols>
    <col min="1" max="1" width="1" customWidth="1"/>
    <col min="2" max="2" width="10.85546875" bestFit="1" customWidth="1"/>
  </cols>
  <sheetData>
    <row r="1" spans="2:16" x14ac:dyDescent="0.25">
      <c r="B1" s="23" t="s">
        <v>54</v>
      </c>
    </row>
    <row r="2" spans="2:16" ht="9" customHeight="1" x14ac:dyDescent="0.25"/>
    <row r="3" spans="2:16" ht="19.5" customHeight="1" x14ac:dyDescent="0.25">
      <c r="B3" s="27"/>
      <c r="C3" s="31" t="s">
        <v>53</v>
      </c>
      <c r="D3" s="31" t="s">
        <v>52</v>
      </c>
      <c r="E3" s="31" t="s">
        <v>51</v>
      </c>
      <c r="F3" s="31" t="s">
        <v>50</v>
      </c>
      <c r="G3" s="31" t="s">
        <v>55</v>
      </c>
      <c r="H3" s="31" t="s">
        <v>56</v>
      </c>
      <c r="I3" s="31" t="s">
        <v>57</v>
      </c>
      <c r="J3" s="31" t="s">
        <v>58</v>
      </c>
      <c r="K3" s="37" t="s">
        <v>59</v>
      </c>
      <c r="L3" s="31" t="s">
        <v>60</v>
      </c>
      <c r="M3" s="31" t="s">
        <v>75</v>
      </c>
      <c r="N3" s="28"/>
    </row>
    <row r="4" spans="2:16" hidden="1" x14ac:dyDescent="0.25">
      <c r="B4" t="s">
        <v>18</v>
      </c>
      <c r="C4" s="29">
        <v>368</v>
      </c>
      <c r="D4" s="29">
        <f t="shared" ref="D4:I4" si="0">C4-40</f>
        <v>328</v>
      </c>
      <c r="E4" s="29">
        <f t="shared" si="0"/>
        <v>288</v>
      </c>
      <c r="F4" s="29">
        <f t="shared" si="0"/>
        <v>248</v>
      </c>
      <c r="G4" s="29">
        <f t="shared" si="0"/>
        <v>208</v>
      </c>
      <c r="H4" s="29">
        <f t="shared" si="0"/>
        <v>168</v>
      </c>
      <c r="I4" s="29">
        <f t="shared" si="0"/>
        <v>128</v>
      </c>
      <c r="J4" s="29">
        <f>I4-32</f>
        <v>96</v>
      </c>
      <c r="K4" s="29"/>
      <c r="L4" s="29"/>
      <c r="M4" s="29">
        <f>J4-40</f>
        <v>56</v>
      </c>
    </row>
    <row r="5" spans="2:16" x14ac:dyDescent="0.25">
      <c r="B5" t="s">
        <v>17</v>
      </c>
      <c r="C5" s="32">
        <f>'Product Backlog'!E43</f>
        <v>349.8</v>
      </c>
      <c r="D5" s="32">
        <f>C5-30</f>
        <v>319.8</v>
      </c>
      <c r="E5" s="32">
        <f>D5-30</f>
        <v>289.8</v>
      </c>
      <c r="F5" s="32">
        <f>E5-30</f>
        <v>259.8</v>
      </c>
      <c r="G5" s="32">
        <f>F5-60</f>
        <v>199.8</v>
      </c>
      <c r="H5" s="32">
        <f>G5-60</f>
        <v>139.80000000000001</v>
      </c>
      <c r="I5" s="32">
        <f>H5-60</f>
        <v>79.800000000000011</v>
      </c>
      <c r="J5" s="32">
        <f>I5-60</f>
        <v>19.800000000000011</v>
      </c>
      <c r="K5" s="32">
        <v>0</v>
      </c>
      <c r="L5" s="32"/>
      <c r="M5" s="32"/>
      <c r="O5" s="39"/>
      <c r="P5" s="39"/>
    </row>
    <row r="6" spans="2:16" x14ac:dyDescent="0.25">
      <c r="B6" t="s">
        <v>21</v>
      </c>
      <c r="C6" s="30">
        <f>C5</f>
        <v>349.8</v>
      </c>
      <c r="D6" s="30">
        <v>319.8</v>
      </c>
      <c r="E6" s="30">
        <v>289.8</v>
      </c>
      <c r="F6" s="30">
        <v>250.8</v>
      </c>
      <c r="G6" s="30"/>
      <c r="H6" s="30"/>
      <c r="I6" s="30"/>
      <c r="J6" s="30"/>
      <c r="K6" s="30"/>
      <c r="L6" s="30"/>
      <c r="M6" s="30"/>
      <c r="O6" s="36"/>
      <c r="P6" s="36"/>
    </row>
    <row r="7" spans="2:16" x14ac:dyDescent="0.25">
      <c r="E7" s="20"/>
      <c r="F7" s="20"/>
      <c r="G7" s="20"/>
      <c r="H7" s="20"/>
      <c r="I7" s="20"/>
    </row>
    <row r="8" spans="2:16" x14ac:dyDescent="0.25">
      <c r="N8" s="20"/>
      <c r="O8" s="20"/>
      <c r="P8" s="20"/>
    </row>
    <row r="9" spans="2:16" x14ac:dyDescent="0.25">
      <c r="O9" s="20"/>
      <c r="P9" s="20"/>
    </row>
    <row r="10" spans="2:16" x14ac:dyDescent="0.25">
      <c r="O10" s="20"/>
      <c r="P10" s="20"/>
    </row>
    <row r="11" spans="2:16" x14ac:dyDescent="0.25">
      <c r="O11" s="20"/>
      <c r="P11" s="20"/>
    </row>
    <row r="12" spans="2:16" x14ac:dyDescent="0.25">
      <c r="O12" s="20"/>
    </row>
    <row r="13" spans="2:16" x14ac:dyDescent="0.25">
      <c r="O13" s="20"/>
    </row>
    <row r="14" spans="2:16" x14ac:dyDescent="0.25">
      <c r="P14" s="20"/>
    </row>
  </sheetData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  <pageSetUpPr fitToPage="1"/>
  </sheetPr>
  <dimension ref="A1:R48"/>
  <sheetViews>
    <sheetView zoomScaleNormal="100" zoomScalePageLayoutView="150" workbookViewId="0">
      <pane ySplit="5" topLeftCell="A6" activePane="bottomLeft" state="frozen"/>
      <selection activeCell="H19" sqref="H19"/>
      <selection pane="bottomLeft" activeCell="A6" sqref="A6"/>
    </sheetView>
  </sheetViews>
  <sheetFormatPr defaultColWidth="8.85546875" defaultRowHeight="15" x14ac:dyDescent="0.25"/>
  <cols>
    <col min="1" max="1" width="1" style="6" customWidth="1"/>
    <col min="2" max="2" width="47" bestFit="1" customWidth="1"/>
    <col min="3" max="5" width="11.140625" customWidth="1"/>
    <col min="6" max="18" width="6.42578125" customWidth="1"/>
  </cols>
  <sheetData>
    <row r="1" spans="1:18" x14ac:dyDescent="0.25">
      <c r="B1" s="23" t="s">
        <v>31</v>
      </c>
    </row>
    <row r="2" spans="1:18" s="3" customFormat="1" ht="8.25" customHeight="1" x14ac:dyDescent="0.25">
      <c r="A2" s="5"/>
      <c r="B2" s="2"/>
      <c r="C2" s="2"/>
      <c r="D2" s="2"/>
      <c r="E2" s="2"/>
    </row>
    <row r="3" spans="1:18" ht="21" customHeight="1" x14ac:dyDescent="0.25">
      <c r="B3" s="10"/>
      <c r="C3" s="10"/>
      <c r="D3" s="10"/>
      <c r="E3" s="18"/>
      <c r="F3" s="11" t="s">
        <v>11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15" customHeight="1" x14ac:dyDescent="0.25">
      <c r="B4" s="13"/>
      <c r="C4" s="12" t="s">
        <v>6</v>
      </c>
      <c r="D4" s="12" t="s">
        <v>8</v>
      </c>
      <c r="E4" s="12" t="s">
        <v>10</v>
      </c>
      <c r="F4" s="13">
        <v>1</v>
      </c>
      <c r="G4" s="13">
        <v>2</v>
      </c>
      <c r="H4" s="13">
        <v>3</v>
      </c>
      <c r="I4" s="13">
        <v>4</v>
      </c>
      <c r="J4" s="42">
        <v>5</v>
      </c>
      <c r="K4" s="13">
        <v>6</v>
      </c>
      <c r="L4" s="13">
        <v>7</v>
      </c>
      <c r="M4" s="13">
        <v>8</v>
      </c>
      <c r="N4" s="42">
        <v>9</v>
      </c>
      <c r="O4" s="13">
        <v>10</v>
      </c>
      <c r="P4" s="13">
        <v>11</v>
      </c>
      <c r="Q4" s="13">
        <v>12</v>
      </c>
      <c r="R4" s="13"/>
    </row>
    <row r="5" spans="1:18" x14ac:dyDescent="0.25">
      <c r="A5" s="7"/>
      <c r="B5" s="8" t="s">
        <v>5</v>
      </c>
      <c r="C5" s="9" t="s">
        <v>7</v>
      </c>
      <c r="D5" s="9" t="s">
        <v>9</v>
      </c>
      <c r="E5" s="9" t="s">
        <v>7</v>
      </c>
      <c r="F5" s="24">
        <f>F43</f>
        <v>349.8</v>
      </c>
      <c r="G5" s="24">
        <f t="shared" ref="G5:Q5" si="0">G43</f>
        <v>330</v>
      </c>
      <c r="H5" s="24">
        <f t="shared" si="0"/>
        <v>303.59999999999997</v>
      </c>
      <c r="I5" s="24">
        <f t="shared" si="0"/>
        <v>268.39999999999998</v>
      </c>
      <c r="J5" s="24">
        <f t="shared" si="0"/>
        <v>250.8</v>
      </c>
      <c r="K5" s="24">
        <f t="shared" si="0"/>
        <v>250.8</v>
      </c>
      <c r="L5" s="24">
        <f t="shared" si="0"/>
        <v>250.8</v>
      </c>
      <c r="M5" s="24">
        <f t="shared" si="0"/>
        <v>250.8</v>
      </c>
      <c r="N5" s="24">
        <f t="shared" si="0"/>
        <v>250.8</v>
      </c>
      <c r="O5" s="24">
        <f t="shared" si="0"/>
        <v>250.8</v>
      </c>
      <c r="P5" s="24">
        <f t="shared" si="0"/>
        <v>250.8</v>
      </c>
      <c r="Q5" s="24">
        <f t="shared" si="0"/>
        <v>250.8</v>
      </c>
      <c r="R5" s="24">
        <f>R43</f>
        <v>250.8</v>
      </c>
    </row>
    <row r="6" spans="1:18" x14ac:dyDescent="0.25">
      <c r="A6" s="4"/>
      <c r="B6" t="s">
        <v>13</v>
      </c>
      <c r="C6" s="19">
        <v>12</v>
      </c>
      <c r="D6" s="19">
        <v>0.1</v>
      </c>
      <c r="E6" s="19">
        <f>(C6*D6)+C6</f>
        <v>13.2</v>
      </c>
      <c r="F6" s="41">
        <f>E6</f>
        <v>13.2</v>
      </c>
      <c r="G6" s="41">
        <v>0</v>
      </c>
      <c r="H6" s="41">
        <f t="shared" ref="G6:Q6" si="1">G6</f>
        <v>0</v>
      </c>
      <c r="I6" s="41">
        <f t="shared" si="1"/>
        <v>0</v>
      </c>
      <c r="J6" s="41">
        <f t="shared" si="1"/>
        <v>0</v>
      </c>
      <c r="K6" s="41">
        <f t="shared" si="1"/>
        <v>0</v>
      </c>
      <c r="L6" s="41">
        <f t="shared" si="1"/>
        <v>0</v>
      </c>
      <c r="M6" s="41">
        <f t="shared" si="1"/>
        <v>0</v>
      </c>
      <c r="N6" s="41">
        <f t="shared" si="1"/>
        <v>0</v>
      </c>
      <c r="O6" s="41">
        <f t="shared" si="1"/>
        <v>0</v>
      </c>
      <c r="P6" s="41">
        <f t="shared" si="1"/>
        <v>0</v>
      </c>
      <c r="Q6" s="41">
        <f t="shared" si="1"/>
        <v>0</v>
      </c>
      <c r="R6" s="41">
        <f t="shared" ref="R6" si="2">Q6</f>
        <v>0</v>
      </c>
    </row>
    <row r="7" spans="1:18" x14ac:dyDescent="0.25">
      <c r="A7" s="4"/>
      <c r="B7" t="s">
        <v>33</v>
      </c>
      <c r="C7" s="19">
        <v>2</v>
      </c>
      <c r="D7" s="19">
        <v>0.1</v>
      </c>
      <c r="E7" s="19">
        <f t="shared" ref="E7" si="3">(C7*D7)+C7</f>
        <v>2.2000000000000002</v>
      </c>
      <c r="F7" s="19">
        <f>E7</f>
        <v>2.2000000000000002</v>
      </c>
      <c r="G7" s="19">
        <v>0</v>
      </c>
      <c r="H7" s="19">
        <f t="shared" ref="G7:Q7" si="4">G7</f>
        <v>0</v>
      </c>
      <c r="I7" s="19">
        <f t="shared" si="4"/>
        <v>0</v>
      </c>
      <c r="J7" s="19">
        <f t="shared" si="4"/>
        <v>0</v>
      </c>
      <c r="K7" s="19">
        <f t="shared" si="4"/>
        <v>0</v>
      </c>
      <c r="L7" s="19">
        <f t="shared" si="4"/>
        <v>0</v>
      </c>
      <c r="M7" s="19">
        <f t="shared" si="4"/>
        <v>0</v>
      </c>
      <c r="N7" s="19">
        <f t="shared" si="4"/>
        <v>0</v>
      </c>
      <c r="O7" s="19">
        <f t="shared" si="4"/>
        <v>0</v>
      </c>
      <c r="P7" s="19">
        <f t="shared" si="4"/>
        <v>0</v>
      </c>
      <c r="Q7" s="19">
        <f t="shared" si="4"/>
        <v>0</v>
      </c>
      <c r="R7" s="19">
        <f t="shared" ref="R7" si="5">Q7</f>
        <v>0</v>
      </c>
    </row>
    <row r="8" spans="1:18" x14ac:dyDescent="0.25">
      <c r="A8" s="4"/>
      <c r="B8" t="s">
        <v>25</v>
      </c>
      <c r="C8" s="20">
        <v>4</v>
      </c>
      <c r="D8" s="19">
        <v>0.1</v>
      </c>
      <c r="E8" s="19">
        <f t="shared" ref="E8:E12" si="6">(C8*D8)+C8</f>
        <v>4.4000000000000004</v>
      </c>
      <c r="F8" s="19">
        <f>E8</f>
        <v>4.4000000000000004</v>
      </c>
      <c r="G8" s="19">
        <v>0</v>
      </c>
      <c r="H8" s="19">
        <f t="shared" ref="G8:Q8" si="7">G8</f>
        <v>0</v>
      </c>
      <c r="I8" s="19">
        <f t="shared" si="7"/>
        <v>0</v>
      </c>
      <c r="J8" s="19">
        <f t="shared" si="7"/>
        <v>0</v>
      </c>
      <c r="K8" s="19">
        <f t="shared" si="7"/>
        <v>0</v>
      </c>
      <c r="L8" s="19">
        <f t="shared" si="7"/>
        <v>0</v>
      </c>
      <c r="M8" s="19">
        <f t="shared" si="7"/>
        <v>0</v>
      </c>
      <c r="N8" s="19">
        <f t="shared" si="7"/>
        <v>0</v>
      </c>
      <c r="O8" s="19">
        <f t="shared" si="7"/>
        <v>0</v>
      </c>
      <c r="P8" s="19">
        <f t="shared" si="7"/>
        <v>0</v>
      </c>
      <c r="Q8" s="19">
        <f t="shared" si="7"/>
        <v>0</v>
      </c>
      <c r="R8" s="19">
        <f t="shared" ref="R8" si="8">Q8</f>
        <v>0</v>
      </c>
    </row>
    <row r="9" spans="1:18" x14ac:dyDescent="0.25">
      <c r="A9" s="4"/>
      <c r="B9" s="48" t="s">
        <v>2</v>
      </c>
      <c r="C9" s="49"/>
      <c r="D9" s="49"/>
      <c r="E9" s="49">
        <f>SUM(E6:E8)</f>
        <v>19.799999999999997</v>
      </c>
      <c r="F9" s="49">
        <f>SUM(F6:F8)</f>
        <v>19.799999999999997</v>
      </c>
      <c r="G9" s="49">
        <f t="shared" ref="G9:R9" si="9">SUM(G6:G8)</f>
        <v>0</v>
      </c>
      <c r="H9" s="49">
        <f t="shared" si="9"/>
        <v>0</v>
      </c>
      <c r="I9" s="49">
        <f t="shared" si="9"/>
        <v>0</v>
      </c>
      <c r="J9" s="49">
        <f t="shared" si="9"/>
        <v>0</v>
      </c>
      <c r="K9" s="49">
        <f t="shared" si="9"/>
        <v>0</v>
      </c>
      <c r="L9" s="49">
        <f t="shared" si="9"/>
        <v>0</v>
      </c>
      <c r="M9" s="49">
        <f t="shared" si="9"/>
        <v>0</v>
      </c>
      <c r="N9" s="49">
        <f t="shared" si="9"/>
        <v>0</v>
      </c>
      <c r="O9" s="49">
        <f t="shared" si="9"/>
        <v>0</v>
      </c>
      <c r="P9" s="49">
        <f t="shared" si="9"/>
        <v>0</v>
      </c>
      <c r="Q9" s="49">
        <f t="shared" si="9"/>
        <v>0</v>
      </c>
      <c r="R9" s="49">
        <f t="shared" si="9"/>
        <v>0</v>
      </c>
    </row>
    <row r="10" spans="1:18" x14ac:dyDescent="0.25">
      <c r="A10" s="4"/>
      <c r="B10" t="s">
        <v>34</v>
      </c>
      <c r="C10" s="20">
        <v>24</v>
      </c>
      <c r="D10" s="19">
        <v>0.1</v>
      </c>
      <c r="E10" s="19">
        <f t="shared" si="6"/>
        <v>26.4</v>
      </c>
      <c r="F10" s="41">
        <f t="shared" ref="F10:Q40" si="10">E10</f>
        <v>26.4</v>
      </c>
      <c r="G10" s="41">
        <f t="shared" si="10"/>
        <v>26.4</v>
      </c>
      <c r="H10" s="41">
        <v>0</v>
      </c>
      <c r="I10" s="41">
        <v>0</v>
      </c>
      <c r="J10" s="41">
        <f t="shared" si="10"/>
        <v>0</v>
      </c>
      <c r="K10" s="41">
        <f t="shared" si="10"/>
        <v>0</v>
      </c>
      <c r="L10" s="41">
        <f t="shared" si="10"/>
        <v>0</v>
      </c>
      <c r="M10" s="41">
        <f t="shared" si="10"/>
        <v>0</v>
      </c>
      <c r="N10" s="41">
        <f t="shared" si="10"/>
        <v>0</v>
      </c>
      <c r="O10" s="41">
        <f t="shared" si="10"/>
        <v>0</v>
      </c>
      <c r="P10" s="41">
        <f t="shared" si="10"/>
        <v>0</v>
      </c>
      <c r="Q10" s="41">
        <f t="shared" si="10"/>
        <v>0</v>
      </c>
      <c r="R10" s="41">
        <f t="shared" ref="R10" si="11">Q10</f>
        <v>0</v>
      </c>
    </row>
    <row r="11" spans="1:18" x14ac:dyDescent="0.25">
      <c r="A11" s="4"/>
      <c r="B11" s="48" t="s">
        <v>22</v>
      </c>
      <c r="C11" s="49"/>
      <c r="D11" s="49"/>
      <c r="E11" s="49">
        <f>SUM(E10)</f>
        <v>26.4</v>
      </c>
      <c r="F11" s="49">
        <f>SUM(F10)</f>
        <v>26.4</v>
      </c>
      <c r="G11" s="49">
        <f t="shared" ref="G11:R11" si="12">SUM(G10)</f>
        <v>26.4</v>
      </c>
      <c r="H11" s="49">
        <f t="shared" si="12"/>
        <v>0</v>
      </c>
      <c r="I11" s="49">
        <f t="shared" si="12"/>
        <v>0</v>
      </c>
      <c r="J11" s="49">
        <f t="shared" si="12"/>
        <v>0</v>
      </c>
      <c r="K11" s="49">
        <f t="shared" si="12"/>
        <v>0</v>
      </c>
      <c r="L11" s="49">
        <f t="shared" si="12"/>
        <v>0</v>
      </c>
      <c r="M11" s="49">
        <f t="shared" si="12"/>
        <v>0</v>
      </c>
      <c r="N11" s="49">
        <f t="shared" si="12"/>
        <v>0</v>
      </c>
      <c r="O11" s="49">
        <f t="shared" si="12"/>
        <v>0</v>
      </c>
      <c r="P11" s="49">
        <f t="shared" si="12"/>
        <v>0</v>
      </c>
      <c r="Q11" s="49">
        <f t="shared" si="12"/>
        <v>0</v>
      </c>
      <c r="R11" s="49">
        <f t="shared" si="12"/>
        <v>0</v>
      </c>
    </row>
    <row r="12" spans="1:18" x14ac:dyDescent="0.25">
      <c r="A12" s="4"/>
      <c r="B12" s="26" t="s">
        <v>12</v>
      </c>
      <c r="C12" s="19">
        <v>24</v>
      </c>
      <c r="D12" s="19">
        <v>0.1</v>
      </c>
      <c r="E12" s="19">
        <f t="shared" si="6"/>
        <v>26.4</v>
      </c>
      <c r="F12" s="19">
        <f t="shared" si="10"/>
        <v>26.4</v>
      </c>
      <c r="G12" s="19">
        <f t="shared" si="10"/>
        <v>26.4</v>
      </c>
      <c r="H12" s="19">
        <f t="shared" si="10"/>
        <v>26.4</v>
      </c>
      <c r="I12" s="41">
        <v>0</v>
      </c>
      <c r="J12" s="19">
        <f t="shared" si="10"/>
        <v>0</v>
      </c>
      <c r="K12" s="19">
        <f t="shared" si="10"/>
        <v>0</v>
      </c>
      <c r="L12" s="19">
        <f t="shared" si="10"/>
        <v>0</v>
      </c>
      <c r="M12" s="19">
        <f t="shared" si="10"/>
        <v>0</v>
      </c>
      <c r="N12" s="19">
        <f t="shared" si="10"/>
        <v>0</v>
      </c>
      <c r="O12" s="19">
        <f t="shared" si="10"/>
        <v>0</v>
      </c>
      <c r="P12" s="19">
        <f t="shared" si="10"/>
        <v>0</v>
      </c>
      <c r="Q12" s="19">
        <f t="shared" si="10"/>
        <v>0</v>
      </c>
      <c r="R12" s="19">
        <f t="shared" ref="R12" si="13">Q12</f>
        <v>0</v>
      </c>
    </row>
    <row r="13" spans="1:18" x14ac:dyDescent="0.25">
      <c r="A13" s="4"/>
      <c r="B13" s="26" t="s">
        <v>35</v>
      </c>
      <c r="C13" s="19">
        <v>8</v>
      </c>
      <c r="D13" s="19">
        <v>0.1</v>
      </c>
      <c r="E13" s="19">
        <f t="shared" ref="E13:E40" si="14">(C13*D13)+C13</f>
        <v>8.8000000000000007</v>
      </c>
      <c r="F13" s="19">
        <f t="shared" si="10"/>
        <v>8.8000000000000007</v>
      </c>
      <c r="G13" s="19">
        <f t="shared" si="10"/>
        <v>8.8000000000000007</v>
      </c>
      <c r="H13" s="19">
        <f t="shared" si="10"/>
        <v>8.8000000000000007</v>
      </c>
      <c r="I13" s="41">
        <v>0</v>
      </c>
      <c r="J13" s="19">
        <f t="shared" si="10"/>
        <v>0</v>
      </c>
      <c r="K13" s="19">
        <f t="shared" si="10"/>
        <v>0</v>
      </c>
      <c r="L13" s="19">
        <f t="shared" si="10"/>
        <v>0</v>
      </c>
      <c r="M13" s="19">
        <f t="shared" si="10"/>
        <v>0</v>
      </c>
      <c r="N13" s="19">
        <f t="shared" si="10"/>
        <v>0</v>
      </c>
      <c r="O13" s="19">
        <f t="shared" si="10"/>
        <v>0</v>
      </c>
      <c r="P13" s="19">
        <f t="shared" si="10"/>
        <v>0</v>
      </c>
      <c r="Q13" s="19">
        <f t="shared" si="10"/>
        <v>0</v>
      </c>
      <c r="R13" s="19">
        <f t="shared" ref="R13" si="15">Q13</f>
        <v>0</v>
      </c>
    </row>
    <row r="14" spans="1:18" x14ac:dyDescent="0.25">
      <c r="A14" s="4"/>
      <c r="B14" s="48" t="s">
        <v>23</v>
      </c>
      <c r="C14" s="49"/>
      <c r="D14" s="49"/>
      <c r="E14" s="49">
        <f>SUM(E12:E13)</f>
        <v>35.200000000000003</v>
      </c>
      <c r="F14" s="49">
        <f>SUM(F12:F13)</f>
        <v>35.200000000000003</v>
      </c>
      <c r="G14" s="49">
        <f t="shared" ref="G14:R14" si="16">SUM(G12:G13)</f>
        <v>35.200000000000003</v>
      </c>
      <c r="H14" s="49">
        <f t="shared" si="16"/>
        <v>35.200000000000003</v>
      </c>
      <c r="I14" s="49">
        <f t="shared" si="16"/>
        <v>0</v>
      </c>
      <c r="J14" s="49">
        <f t="shared" si="16"/>
        <v>0</v>
      </c>
      <c r="K14" s="49">
        <f t="shared" si="16"/>
        <v>0</v>
      </c>
      <c r="L14" s="49">
        <f t="shared" si="16"/>
        <v>0</v>
      </c>
      <c r="M14" s="49">
        <f t="shared" si="16"/>
        <v>0</v>
      </c>
      <c r="N14" s="49">
        <f t="shared" si="16"/>
        <v>0</v>
      </c>
      <c r="O14" s="49">
        <f t="shared" si="16"/>
        <v>0</v>
      </c>
      <c r="P14" s="49">
        <f t="shared" si="16"/>
        <v>0</v>
      </c>
      <c r="Q14" s="49">
        <f t="shared" si="16"/>
        <v>0</v>
      </c>
      <c r="R14" s="49">
        <f t="shared" si="16"/>
        <v>0</v>
      </c>
    </row>
    <row r="15" spans="1:18" x14ac:dyDescent="0.25">
      <c r="A15" s="4"/>
      <c r="B15" s="26" t="s">
        <v>36</v>
      </c>
      <c r="C15" s="19">
        <v>8</v>
      </c>
      <c r="D15" s="19">
        <v>0.1</v>
      </c>
      <c r="E15" s="19">
        <f t="shared" si="14"/>
        <v>8.8000000000000007</v>
      </c>
      <c r="F15" s="41">
        <f t="shared" si="10"/>
        <v>8.8000000000000007</v>
      </c>
      <c r="G15" s="41">
        <f t="shared" si="10"/>
        <v>8.8000000000000007</v>
      </c>
      <c r="H15" s="41">
        <f t="shared" si="10"/>
        <v>8.8000000000000007</v>
      </c>
      <c r="I15" s="41">
        <f t="shared" si="10"/>
        <v>8.8000000000000007</v>
      </c>
      <c r="J15" s="41">
        <v>0</v>
      </c>
      <c r="K15" s="41">
        <f t="shared" ref="K15" si="17">J15</f>
        <v>0</v>
      </c>
      <c r="L15" s="41">
        <f t="shared" si="10"/>
        <v>0</v>
      </c>
      <c r="M15" s="41">
        <f t="shared" si="10"/>
        <v>0</v>
      </c>
      <c r="N15" s="41">
        <f t="shared" si="10"/>
        <v>0</v>
      </c>
      <c r="O15" s="41">
        <f t="shared" si="10"/>
        <v>0</v>
      </c>
      <c r="P15" s="41">
        <f t="shared" si="10"/>
        <v>0</v>
      </c>
      <c r="Q15" s="41">
        <f t="shared" si="10"/>
        <v>0</v>
      </c>
      <c r="R15" s="41">
        <f t="shared" ref="R15" si="18">Q15</f>
        <v>0</v>
      </c>
    </row>
    <row r="16" spans="1:18" x14ac:dyDescent="0.25">
      <c r="A16" s="4"/>
      <c r="B16" t="s">
        <v>39</v>
      </c>
      <c r="C16" s="19">
        <v>4</v>
      </c>
      <c r="D16" s="19">
        <v>0.1</v>
      </c>
      <c r="E16" s="19">
        <f t="shared" si="14"/>
        <v>4.4000000000000004</v>
      </c>
      <c r="F16" s="19">
        <f t="shared" si="10"/>
        <v>4.4000000000000004</v>
      </c>
      <c r="G16" s="19">
        <f t="shared" si="10"/>
        <v>4.4000000000000004</v>
      </c>
      <c r="H16" s="19">
        <f t="shared" si="10"/>
        <v>4.4000000000000004</v>
      </c>
      <c r="I16" s="19">
        <f t="shared" si="10"/>
        <v>4.4000000000000004</v>
      </c>
      <c r="J16" s="41">
        <v>0</v>
      </c>
      <c r="K16" s="19">
        <f t="shared" ref="K16" si="19">J16</f>
        <v>0</v>
      </c>
      <c r="L16" s="19">
        <f t="shared" si="10"/>
        <v>0</v>
      </c>
      <c r="M16" s="19">
        <f t="shared" si="10"/>
        <v>0</v>
      </c>
      <c r="N16" s="19">
        <f t="shared" si="10"/>
        <v>0</v>
      </c>
      <c r="O16" s="19">
        <f t="shared" si="10"/>
        <v>0</v>
      </c>
      <c r="P16" s="19">
        <f t="shared" si="10"/>
        <v>0</v>
      </c>
      <c r="Q16" s="19">
        <f t="shared" si="10"/>
        <v>0</v>
      </c>
      <c r="R16" s="19">
        <f t="shared" ref="R16" si="20">Q16</f>
        <v>0</v>
      </c>
    </row>
    <row r="17" spans="1:18" x14ac:dyDescent="0.25">
      <c r="A17" s="4"/>
      <c r="B17" t="s">
        <v>38</v>
      </c>
      <c r="C17" s="19">
        <v>4</v>
      </c>
      <c r="D17" s="19">
        <v>0.1</v>
      </c>
      <c r="E17" s="19">
        <f t="shared" si="14"/>
        <v>4.4000000000000004</v>
      </c>
      <c r="F17" s="19">
        <f t="shared" si="10"/>
        <v>4.4000000000000004</v>
      </c>
      <c r="G17" s="19">
        <f t="shared" si="10"/>
        <v>4.4000000000000004</v>
      </c>
      <c r="H17" s="19">
        <f t="shared" si="10"/>
        <v>4.4000000000000004</v>
      </c>
      <c r="I17" s="19">
        <f t="shared" si="10"/>
        <v>4.4000000000000004</v>
      </c>
      <c r="J17" s="41">
        <v>0</v>
      </c>
      <c r="K17" s="19">
        <f t="shared" ref="K17" si="21">J17</f>
        <v>0</v>
      </c>
      <c r="L17" s="19">
        <f t="shared" si="10"/>
        <v>0</v>
      </c>
      <c r="M17" s="19">
        <f t="shared" si="10"/>
        <v>0</v>
      </c>
      <c r="N17" s="19">
        <f t="shared" si="10"/>
        <v>0</v>
      </c>
      <c r="O17" s="19">
        <f t="shared" si="10"/>
        <v>0</v>
      </c>
      <c r="P17" s="19">
        <f t="shared" si="10"/>
        <v>0</v>
      </c>
      <c r="Q17" s="19">
        <f t="shared" si="10"/>
        <v>0</v>
      </c>
      <c r="R17" s="19">
        <f t="shared" ref="R17" si="22">Q17</f>
        <v>0</v>
      </c>
    </row>
    <row r="18" spans="1:18" x14ac:dyDescent="0.25">
      <c r="A18" s="4"/>
      <c r="B18" s="48" t="s">
        <v>26</v>
      </c>
      <c r="C18" s="49"/>
      <c r="D18" s="49"/>
      <c r="E18" s="49">
        <f>SUM(E15:E17)</f>
        <v>17.600000000000001</v>
      </c>
      <c r="F18" s="49">
        <f>SUM(F15:F17)</f>
        <v>17.600000000000001</v>
      </c>
      <c r="G18" s="49">
        <f t="shared" ref="G18:R18" si="23">SUM(G15:G17)</f>
        <v>17.600000000000001</v>
      </c>
      <c r="H18" s="49">
        <f t="shared" si="23"/>
        <v>17.600000000000001</v>
      </c>
      <c r="I18" s="49">
        <f t="shared" si="23"/>
        <v>17.600000000000001</v>
      </c>
      <c r="J18" s="49">
        <f t="shared" si="23"/>
        <v>0</v>
      </c>
      <c r="K18" s="49">
        <f t="shared" si="23"/>
        <v>0</v>
      </c>
      <c r="L18" s="49">
        <f t="shared" si="23"/>
        <v>0</v>
      </c>
      <c r="M18" s="49">
        <f t="shared" si="23"/>
        <v>0</v>
      </c>
      <c r="N18" s="49">
        <f t="shared" si="23"/>
        <v>0</v>
      </c>
      <c r="O18" s="49">
        <f t="shared" si="23"/>
        <v>0</v>
      </c>
      <c r="P18" s="49">
        <f t="shared" si="23"/>
        <v>0</v>
      </c>
      <c r="Q18" s="49">
        <f t="shared" si="23"/>
        <v>0</v>
      </c>
      <c r="R18" s="49">
        <f t="shared" si="23"/>
        <v>0</v>
      </c>
    </row>
    <row r="19" spans="1:18" x14ac:dyDescent="0.25">
      <c r="A19" s="4"/>
      <c r="B19" t="s">
        <v>62</v>
      </c>
      <c r="C19" s="19">
        <v>8</v>
      </c>
      <c r="D19" s="19">
        <v>0.1</v>
      </c>
      <c r="E19" s="19">
        <f t="shared" si="14"/>
        <v>8.8000000000000007</v>
      </c>
      <c r="F19" s="19">
        <f t="shared" si="10"/>
        <v>8.8000000000000007</v>
      </c>
      <c r="G19" s="19">
        <f t="shared" si="10"/>
        <v>8.8000000000000007</v>
      </c>
      <c r="H19" s="19">
        <f t="shared" si="10"/>
        <v>8.8000000000000007</v>
      </c>
      <c r="I19" s="19">
        <f t="shared" si="10"/>
        <v>8.8000000000000007</v>
      </c>
      <c r="J19" s="19">
        <f t="shared" si="10"/>
        <v>8.8000000000000007</v>
      </c>
      <c r="K19" s="19">
        <f t="shared" si="10"/>
        <v>8.8000000000000007</v>
      </c>
      <c r="L19" s="19">
        <f t="shared" si="10"/>
        <v>8.8000000000000007</v>
      </c>
      <c r="M19" s="19">
        <f t="shared" si="10"/>
        <v>8.8000000000000007</v>
      </c>
      <c r="N19" s="19">
        <f t="shared" si="10"/>
        <v>8.8000000000000007</v>
      </c>
      <c r="O19" s="19">
        <f t="shared" si="10"/>
        <v>8.8000000000000007</v>
      </c>
      <c r="P19" s="19">
        <f t="shared" si="10"/>
        <v>8.8000000000000007</v>
      </c>
      <c r="Q19" s="19">
        <f t="shared" si="10"/>
        <v>8.8000000000000007</v>
      </c>
      <c r="R19" s="19">
        <f t="shared" ref="R19" si="24">Q19</f>
        <v>8.8000000000000007</v>
      </c>
    </row>
    <row r="20" spans="1:18" x14ac:dyDescent="0.25">
      <c r="A20" s="4"/>
      <c r="B20" t="s">
        <v>63</v>
      </c>
      <c r="C20" s="19">
        <v>30</v>
      </c>
      <c r="D20" s="19">
        <v>0.1</v>
      </c>
      <c r="E20" s="19">
        <f t="shared" si="14"/>
        <v>33</v>
      </c>
      <c r="F20" s="19">
        <f t="shared" si="10"/>
        <v>33</v>
      </c>
      <c r="G20" s="19">
        <f t="shared" si="10"/>
        <v>33</v>
      </c>
      <c r="H20" s="19">
        <f t="shared" si="10"/>
        <v>33</v>
      </c>
      <c r="I20" s="19">
        <f t="shared" si="10"/>
        <v>33</v>
      </c>
      <c r="J20" s="19">
        <f t="shared" si="10"/>
        <v>33</v>
      </c>
      <c r="K20" s="19">
        <f t="shared" si="10"/>
        <v>33</v>
      </c>
      <c r="L20" s="19">
        <f t="shared" si="10"/>
        <v>33</v>
      </c>
      <c r="M20" s="19">
        <f t="shared" si="10"/>
        <v>33</v>
      </c>
      <c r="N20" s="19">
        <f t="shared" si="10"/>
        <v>33</v>
      </c>
      <c r="O20" s="19">
        <f t="shared" si="10"/>
        <v>33</v>
      </c>
      <c r="P20" s="19">
        <f t="shared" si="10"/>
        <v>33</v>
      </c>
      <c r="Q20" s="19">
        <f t="shared" si="10"/>
        <v>33</v>
      </c>
      <c r="R20" s="19">
        <f t="shared" ref="R20" si="25">Q20</f>
        <v>33</v>
      </c>
    </row>
    <row r="21" spans="1:18" x14ac:dyDescent="0.25">
      <c r="A21" s="4"/>
      <c r="B21" s="48" t="s">
        <v>27</v>
      </c>
      <c r="C21" s="49"/>
      <c r="D21" s="49"/>
      <c r="E21" s="49">
        <f>SUM(E19:E20)</f>
        <v>41.8</v>
      </c>
      <c r="F21" s="49">
        <f>SUM(F19:F20)</f>
        <v>41.8</v>
      </c>
      <c r="G21" s="49">
        <f>SUM(G19:G20)</f>
        <v>41.8</v>
      </c>
      <c r="H21" s="49">
        <f>SUM(H19:H20)</f>
        <v>41.8</v>
      </c>
      <c r="I21" s="49">
        <f>SUM(I19:I20)</f>
        <v>41.8</v>
      </c>
      <c r="J21" s="49">
        <f>SUM(J19:J20)</f>
        <v>41.8</v>
      </c>
      <c r="K21" s="49">
        <f>SUM(K19:K20)</f>
        <v>41.8</v>
      </c>
      <c r="L21" s="49">
        <f>SUM(L19:L20)</f>
        <v>41.8</v>
      </c>
      <c r="M21" s="49">
        <f>SUM(M19:M20)</f>
        <v>41.8</v>
      </c>
      <c r="N21" s="49">
        <f>SUM(N19:N20)</f>
        <v>41.8</v>
      </c>
      <c r="O21" s="49">
        <f>SUM(O19:O20)</f>
        <v>41.8</v>
      </c>
      <c r="P21" s="49">
        <f>SUM(P19:P20)</f>
        <v>41.8</v>
      </c>
      <c r="Q21" s="49">
        <f>SUM(Q19:Q20)</f>
        <v>41.8</v>
      </c>
      <c r="R21" s="49">
        <f>SUM(R19:R20)</f>
        <v>41.8</v>
      </c>
    </row>
    <row r="22" spans="1:18" x14ac:dyDescent="0.25">
      <c r="A22" s="4"/>
      <c r="B22" s="43" t="s">
        <v>3</v>
      </c>
      <c r="C22" s="44"/>
      <c r="D22" s="44"/>
      <c r="E22" s="44">
        <f>E21+E18+E14+E11+E9</f>
        <v>140.80000000000001</v>
      </c>
      <c r="F22" s="44">
        <f>F21+F18+F14+F11+F9</f>
        <v>140.80000000000001</v>
      </c>
      <c r="G22" s="44">
        <f>G21+G18+G14+G11+G9</f>
        <v>121</v>
      </c>
      <c r="H22" s="44">
        <f>H21+H18+H14+H11+H9</f>
        <v>94.6</v>
      </c>
      <c r="I22" s="44">
        <f>I21+I18+I14+I11+I9</f>
        <v>59.4</v>
      </c>
      <c r="J22" s="44">
        <f>J21+J18+J14+J11+J9</f>
        <v>41.8</v>
      </c>
      <c r="K22" s="44">
        <f>K21+K18+K14+K11+K9</f>
        <v>41.8</v>
      </c>
      <c r="L22" s="44">
        <f>L21+L18+L14+L11+L9</f>
        <v>41.8</v>
      </c>
      <c r="M22" s="44">
        <f>M21+M18+M14+M11+M9</f>
        <v>41.8</v>
      </c>
      <c r="N22" s="44">
        <f>N21+N18+N14+N11+N9</f>
        <v>41.8</v>
      </c>
      <c r="O22" s="44">
        <f>O21+O18+O14+O11+O9</f>
        <v>41.8</v>
      </c>
      <c r="P22" s="44">
        <f>P21+P18+P14+P11+P9</f>
        <v>41.8</v>
      </c>
      <c r="Q22" s="44">
        <f>Q21+Q18+Q14+Q11+Q9</f>
        <v>41.8</v>
      </c>
      <c r="R22" s="44">
        <f>R21+R18+R14+R11+R9</f>
        <v>41.8</v>
      </c>
    </row>
    <row r="23" spans="1:18" x14ac:dyDescent="0.25">
      <c r="A23" s="4"/>
      <c r="B23" t="s">
        <v>64</v>
      </c>
      <c r="C23" s="19">
        <v>30</v>
      </c>
      <c r="D23" s="19">
        <v>0.1</v>
      </c>
      <c r="E23" s="19">
        <f t="shared" si="14"/>
        <v>33</v>
      </c>
      <c r="F23" s="41">
        <f t="shared" si="10"/>
        <v>33</v>
      </c>
      <c r="G23" s="41">
        <f t="shared" si="10"/>
        <v>33</v>
      </c>
      <c r="H23" s="41">
        <f t="shared" si="10"/>
        <v>33</v>
      </c>
      <c r="I23" s="41">
        <f t="shared" si="10"/>
        <v>33</v>
      </c>
      <c r="J23" s="41">
        <f t="shared" si="10"/>
        <v>33</v>
      </c>
      <c r="K23" s="41">
        <f t="shared" si="10"/>
        <v>33</v>
      </c>
      <c r="L23" s="41">
        <f t="shared" si="10"/>
        <v>33</v>
      </c>
      <c r="M23" s="41">
        <f t="shared" si="10"/>
        <v>33</v>
      </c>
      <c r="N23" s="41">
        <f t="shared" si="10"/>
        <v>33</v>
      </c>
      <c r="O23" s="41">
        <f t="shared" si="10"/>
        <v>33</v>
      </c>
      <c r="P23" s="41">
        <f t="shared" si="10"/>
        <v>33</v>
      </c>
      <c r="Q23" s="41">
        <f t="shared" si="10"/>
        <v>33</v>
      </c>
      <c r="R23" s="41">
        <f t="shared" ref="R23" si="26">Q23</f>
        <v>33</v>
      </c>
    </row>
    <row r="24" spans="1:18" x14ac:dyDescent="0.25">
      <c r="A24" s="4"/>
      <c r="B24" s="48" t="s">
        <v>28</v>
      </c>
      <c r="C24" s="49"/>
      <c r="D24" s="49"/>
      <c r="E24" s="49">
        <f>SUM(E23)</f>
        <v>33</v>
      </c>
      <c r="F24" s="49">
        <f>SUM(F23)</f>
        <v>33</v>
      </c>
      <c r="G24" s="49">
        <f t="shared" ref="G24:R24" si="27">SUM(G23)</f>
        <v>33</v>
      </c>
      <c r="H24" s="49">
        <f t="shared" si="27"/>
        <v>33</v>
      </c>
      <c r="I24" s="49">
        <f t="shared" si="27"/>
        <v>33</v>
      </c>
      <c r="J24" s="49">
        <f t="shared" si="27"/>
        <v>33</v>
      </c>
      <c r="K24" s="49">
        <f t="shared" si="27"/>
        <v>33</v>
      </c>
      <c r="L24" s="49">
        <f t="shared" si="27"/>
        <v>33</v>
      </c>
      <c r="M24" s="49">
        <f t="shared" si="27"/>
        <v>33</v>
      </c>
      <c r="N24" s="49">
        <f t="shared" si="27"/>
        <v>33</v>
      </c>
      <c r="O24" s="49">
        <f t="shared" si="27"/>
        <v>33</v>
      </c>
      <c r="P24" s="49">
        <f t="shared" si="27"/>
        <v>33</v>
      </c>
      <c r="Q24" s="49">
        <f t="shared" si="27"/>
        <v>33</v>
      </c>
      <c r="R24" s="49">
        <f t="shared" si="27"/>
        <v>33</v>
      </c>
    </row>
    <row r="25" spans="1:18" x14ac:dyDescent="0.25">
      <c r="A25" s="4"/>
      <c r="B25" t="s">
        <v>65</v>
      </c>
      <c r="C25" s="19">
        <v>30</v>
      </c>
      <c r="D25" s="19">
        <v>0.1</v>
      </c>
      <c r="E25" s="19">
        <f t="shared" si="14"/>
        <v>33</v>
      </c>
      <c r="F25" s="19">
        <f t="shared" si="10"/>
        <v>33</v>
      </c>
      <c r="G25" s="19">
        <f t="shared" si="10"/>
        <v>33</v>
      </c>
      <c r="H25" s="19">
        <f t="shared" si="10"/>
        <v>33</v>
      </c>
      <c r="I25" s="19">
        <f t="shared" si="10"/>
        <v>33</v>
      </c>
      <c r="J25" s="19">
        <f t="shared" si="10"/>
        <v>33</v>
      </c>
      <c r="K25" s="19">
        <f t="shared" si="10"/>
        <v>33</v>
      </c>
      <c r="L25" s="19">
        <f t="shared" si="10"/>
        <v>33</v>
      </c>
      <c r="M25" s="19">
        <f t="shared" si="10"/>
        <v>33</v>
      </c>
      <c r="N25" s="19">
        <f t="shared" si="10"/>
        <v>33</v>
      </c>
      <c r="O25" s="19">
        <f t="shared" si="10"/>
        <v>33</v>
      </c>
      <c r="P25" s="19">
        <f t="shared" si="10"/>
        <v>33</v>
      </c>
      <c r="Q25" s="19">
        <f t="shared" si="10"/>
        <v>33</v>
      </c>
      <c r="R25" s="19">
        <f t="shared" ref="R25" si="28">Q25</f>
        <v>33</v>
      </c>
    </row>
    <row r="26" spans="1:18" x14ac:dyDescent="0.25">
      <c r="A26" s="4"/>
      <c r="B26" s="48" t="s">
        <v>29</v>
      </c>
      <c r="C26" s="49"/>
      <c r="D26" s="49"/>
      <c r="E26" s="49">
        <f>SUM(E25)</f>
        <v>33</v>
      </c>
      <c r="F26" s="49">
        <f>SUM(F25)</f>
        <v>33</v>
      </c>
      <c r="G26" s="49">
        <f t="shared" ref="G26:R26" si="29">SUM(G25)</f>
        <v>33</v>
      </c>
      <c r="H26" s="49">
        <f t="shared" si="29"/>
        <v>33</v>
      </c>
      <c r="I26" s="49">
        <f t="shared" si="29"/>
        <v>33</v>
      </c>
      <c r="J26" s="49">
        <f t="shared" si="29"/>
        <v>33</v>
      </c>
      <c r="K26" s="49">
        <f t="shared" si="29"/>
        <v>33</v>
      </c>
      <c r="L26" s="49">
        <f t="shared" si="29"/>
        <v>33</v>
      </c>
      <c r="M26" s="49">
        <f t="shared" si="29"/>
        <v>33</v>
      </c>
      <c r="N26" s="49">
        <f t="shared" si="29"/>
        <v>33</v>
      </c>
      <c r="O26" s="49">
        <f t="shared" si="29"/>
        <v>33</v>
      </c>
      <c r="P26" s="49">
        <f t="shared" si="29"/>
        <v>33</v>
      </c>
      <c r="Q26" s="49">
        <f t="shared" si="29"/>
        <v>33</v>
      </c>
      <c r="R26" s="49">
        <f t="shared" si="29"/>
        <v>33</v>
      </c>
    </row>
    <row r="27" spans="1:18" x14ac:dyDescent="0.25">
      <c r="A27" s="4"/>
      <c r="B27" t="s">
        <v>66</v>
      </c>
      <c r="C27" s="19">
        <v>18</v>
      </c>
      <c r="D27" s="19">
        <v>0.1</v>
      </c>
      <c r="E27" s="19">
        <f t="shared" si="14"/>
        <v>19.8</v>
      </c>
      <c r="F27" s="19">
        <f t="shared" si="10"/>
        <v>19.8</v>
      </c>
      <c r="G27" s="19">
        <f t="shared" si="10"/>
        <v>19.8</v>
      </c>
      <c r="H27" s="19">
        <f t="shared" si="10"/>
        <v>19.8</v>
      </c>
      <c r="I27" s="19">
        <f t="shared" si="10"/>
        <v>19.8</v>
      </c>
      <c r="J27" s="19">
        <f t="shared" si="10"/>
        <v>19.8</v>
      </c>
      <c r="K27" s="19">
        <f t="shared" si="10"/>
        <v>19.8</v>
      </c>
      <c r="L27" s="19">
        <f t="shared" si="10"/>
        <v>19.8</v>
      </c>
      <c r="M27" s="19">
        <f t="shared" si="10"/>
        <v>19.8</v>
      </c>
      <c r="N27" s="19">
        <f t="shared" si="10"/>
        <v>19.8</v>
      </c>
      <c r="O27" s="19">
        <f t="shared" si="10"/>
        <v>19.8</v>
      </c>
      <c r="P27" s="19">
        <f t="shared" si="10"/>
        <v>19.8</v>
      </c>
      <c r="Q27" s="19">
        <f t="shared" si="10"/>
        <v>19.8</v>
      </c>
      <c r="R27" s="19">
        <f t="shared" ref="R27" si="30">Q27</f>
        <v>19.8</v>
      </c>
    </row>
    <row r="28" spans="1:18" x14ac:dyDescent="0.25">
      <c r="A28" s="4"/>
      <c r="B28" s="48" t="s">
        <v>40</v>
      </c>
      <c r="C28" s="49"/>
      <c r="D28" s="49"/>
      <c r="E28" s="49">
        <f>SUM(E27)</f>
        <v>19.8</v>
      </c>
      <c r="F28" s="49">
        <f>SUM(F27)</f>
        <v>19.8</v>
      </c>
      <c r="G28" s="49">
        <f t="shared" ref="G28:R28" si="31">SUM(G27)</f>
        <v>19.8</v>
      </c>
      <c r="H28" s="49">
        <f t="shared" si="31"/>
        <v>19.8</v>
      </c>
      <c r="I28" s="49">
        <f t="shared" si="31"/>
        <v>19.8</v>
      </c>
      <c r="J28" s="49">
        <f t="shared" si="31"/>
        <v>19.8</v>
      </c>
      <c r="K28" s="49">
        <f t="shared" si="31"/>
        <v>19.8</v>
      </c>
      <c r="L28" s="49">
        <f t="shared" si="31"/>
        <v>19.8</v>
      </c>
      <c r="M28" s="49">
        <f t="shared" si="31"/>
        <v>19.8</v>
      </c>
      <c r="N28" s="49">
        <f t="shared" si="31"/>
        <v>19.8</v>
      </c>
      <c r="O28" s="49">
        <f t="shared" si="31"/>
        <v>19.8</v>
      </c>
      <c r="P28" s="49">
        <f t="shared" si="31"/>
        <v>19.8</v>
      </c>
      <c r="Q28" s="49">
        <f t="shared" si="31"/>
        <v>19.8</v>
      </c>
      <c r="R28" s="49">
        <f t="shared" si="31"/>
        <v>19.8</v>
      </c>
    </row>
    <row r="29" spans="1:18" x14ac:dyDescent="0.25">
      <c r="A29" s="4"/>
      <c r="B29" t="s">
        <v>67</v>
      </c>
      <c r="C29" s="20">
        <v>4</v>
      </c>
      <c r="D29" s="19">
        <v>0.1</v>
      </c>
      <c r="E29" s="19">
        <f t="shared" si="14"/>
        <v>4.4000000000000004</v>
      </c>
      <c r="F29" s="19">
        <f t="shared" si="10"/>
        <v>4.4000000000000004</v>
      </c>
      <c r="G29" s="19">
        <f t="shared" si="10"/>
        <v>4.4000000000000004</v>
      </c>
      <c r="H29" s="19">
        <f t="shared" si="10"/>
        <v>4.4000000000000004</v>
      </c>
      <c r="I29" s="19">
        <f t="shared" si="10"/>
        <v>4.4000000000000004</v>
      </c>
      <c r="J29" s="19">
        <f t="shared" si="10"/>
        <v>4.4000000000000004</v>
      </c>
      <c r="K29" s="19">
        <f t="shared" si="10"/>
        <v>4.4000000000000004</v>
      </c>
      <c r="L29" s="19">
        <f t="shared" si="10"/>
        <v>4.4000000000000004</v>
      </c>
      <c r="M29" s="19">
        <f t="shared" si="10"/>
        <v>4.4000000000000004</v>
      </c>
      <c r="N29" s="19">
        <f t="shared" si="10"/>
        <v>4.4000000000000004</v>
      </c>
      <c r="O29" s="19">
        <f t="shared" si="10"/>
        <v>4.4000000000000004</v>
      </c>
      <c r="P29" s="19">
        <f t="shared" si="10"/>
        <v>4.4000000000000004</v>
      </c>
      <c r="Q29" s="19">
        <f t="shared" si="10"/>
        <v>4.4000000000000004</v>
      </c>
      <c r="R29" s="19">
        <f t="shared" ref="R29" si="32">Q29</f>
        <v>4.4000000000000004</v>
      </c>
    </row>
    <row r="30" spans="1:18" x14ac:dyDescent="0.25">
      <c r="A30" s="4"/>
      <c r="B30" t="s">
        <v>68</v>
      </c>
      <c r="C30" s="20">
        <v>2</v>
      </c>
      <c r="D30" s="19">
        <v>0.1</v>
      </c>
      <c r="E30" s="19">
        <f t="shared" si="14"/>
        <v>2.2000000000000002</v>
      </c>
      <c r="F30" s="19">
        <f t="shared" si="10"/>
        <v>2.2000000000000002</v>
      </c>
      <c r="G30" s="19">
        <f t="shared" si="10"/>
        <v>2.2000000000000002</v>
      </c>
      <c r="H30" s="19">
        <f t="shared" si="10"/>
        <v>2.2000000000000002</v>
      </c>
      <c r="I30" s="19">
        <f t="shared" si="10"/>
        <v>2.2000000000000002</v>
      </c>
      <c r="J30" s="19">
        <f t="shared" si="10"/>
        <v>2.2000000000000002</v>
      </c>
      <c r="K30" s="19">
        <f t="shared" si="10"/>
        <v>2.2000000000000002</v>
      </c>
      <c r="L30" s="19">
        <f t="shared" si="10"/>
        <v>2.2000000000000002</v>
      </c>
      <c r="M30" s="19">
        <f t="shared" si="10"/>
        <v>2.2000000000000002</v>
      </c>
      <c r="N30" s="19">
        <f t="shared" si="10"/>
        <v>2.2000000000000002</v>
      </c>
      <c r="O30" s="19">
        <f t="shared" si="10"/>
        <v>2.2000000000000002</v>
      </c>
      <c r="P30" s="19">
        <f t="shared" si="10"/>
        <v>2.2000000000000002</v>
      </c>
      <c r="Q30" s="19">
        <f t="shared" si="10"/>
        <v>2.2000000000000002</v>
      </c>
      <c r="R30" s="19">
        <f t="shared" ref="R30" si="33">Q30</f>
        <v>2.2000000000000002</v>
      </c>
    </row>
    <row r="31" spans="1:18" x14ac:dyDescent="0.25">
      <c r="A31" s="4"/>
      <c r="B31" t="s">
        <v>69</v>
      </c>
      <c r="C31" s="20">
        <v>18</v>
      </c>
      <c r="D31" s="19">
        <v>0.1</v>
      </c>
      <c r="E31" s="19">
        <f t="shared" si="14"/>
        <v>19.8</v>
      </c>
      <c r="F31" s="41">
        <f t="shared" si="10"/>
        <v>19.8</v>
      </c>
      <c r="G31" s="41">
        <f t="shared" si="10"/>
        <v>19.8</v>
      </c>
      <c r="H31" s="41">
        <f t="shared" si="10"/>
        <v>19.8</v>
      </c>
      <c r="I31" s="41">
        <f t="shared" si="10"/>
        <v>19.8</v>
      </c>
      <c r="J31" s="41">
        <f t="shared" si="10"/>
        <v>19.8</v>
      </c>
      <c r="K31" s="41">
        <f t="shared" si="10"/>
        <v>19.8</v>
      </c>
      <c r="L31" s="41">
        <f t="shared" si="10"/>
        <v>19.8</v>
      </c>
      <c r="M31" s="41">
        <f t="shared" si="10"/>
        <v>19.8</v>
      </c>
      <c r="N31" s="41">
        <f t="shared" si="10"/>
        <v>19.8</v>
      </c>
      <c r="O31" s="41">
        <f t="shared" si="10"/>
        <v>19.8</v>
      </c>
      <c r="P31" s="41">
        <f t="shared" si="10"/>
        <v>19.8</v>
      </c>
      <c r="Q31" s="41">
        <f t="shared" si="10"/>
        <v>19.8</v>
      </c>
      <c r="R31" s="41">
        <f t="shared" ref="R31" si="34">Q31</f>
        <v>19.8</v>
      </c>
    </row>
    <row r="32" spans="1:18" x14ac:dyDescent="0.25">
      <c r="A32" s="4"/>
      <c r="B32" s="48" t="s">
        <v>41</v>
      </c>
      <c r="C32" s="49"/>
      <c r="D32" s="49"/>
      <c r="E32" s="49">
        <f>SUM(E29:E31)</f>
        <v>26.400000000000002</v>
      </c>
      <c r="F32" s="49">
        <f>SUM(F29:F31)</f>
        <v>26.400000000000002</v>
      </c>
      <c r="G32" s="49">
        <f t="shared" ref="G32:R32" si="35">SUM(G29:G31)</f>
        <v>26.400000000000002</v>
      </c>
      <c r="H32" s="49">
        <f t="shared" si="35"/>
        <v>26.400000000000002</v>
      </c>
      <c r="I32" s="49">
        <f t="shared" si="35"/>
        <v>26.400000000000002</v>
      </c>
      <c r="J32" s="49">
        <f t="shared" si="35"/>
        <v>26.400000000000002</v>
      </c>
      <c r="K32" s="49">
        <f t="shared" si="35"/>
        <v>26.400000000000002</v>
      </c>
      <c r="L32" s="49">
        <f t="shared" si="35"/>
        <v>26.400000000000002</v>
      </c>
      <c r="M32" s="49">
        <f t="shared" si="35"/>
        <v>26.400000000000002</v>
      </c>
      <c r="N32" s="49">
        <f t="shared" si="35"/>
        <v>26.400000000000002</v>
      </c>
      <c r="O32" s="49">
        <f t="shared" si="35"/>
        <v>26.400000000000002</v>
      </c>
      <c r="P32" s="49">
        <f t="shared" si="35"/>
        <v>26.400000000000002</v>
      </c>
      <c r="Q32" s="49">
        <f t="shared" si="35"/>
        <v>26.400000000000002</v>
      </c>
      <c r="R32" s="49">
        <f t="shared" si="35"/>
        <v>26.400000000000002</v>
      </c>
    </row>
    <row r="33" spans="1:18" x14ac:dyDescent="0.25">
      <c r="A33" s="4"/>
      <c r="B33" t="s">
        <v>70</v>
      </c>
      <c r="C33" s="20">
        <v>30</v>
      </c>
      <c r="D33" s="19">
        <v>0.1</v>
      </c>
      <c r="E33" s="19">
        <f t="shared" si="14"/>
        <v>33</v>
      </c>
      <c r="F33" s="19">
        <f t="shared" si="10"/>
        <v>33</v>
      </c>
      <c r="G33" s="19">
        <f t="shared" si="10"/>
        <v>33</v>
      </c>
      <c r="H33" s="19">
        <f t="shared" si="10"/>
        <v>33</v>
      </c>
      <c r="I33" s="19">
        <f t="shared" si="10"/>
        <v>33</v>
      </c>
      <c r="J33" s="19">
        <f t="shared" si="10"/>
        <v>33</v>
      </c>
      <c r="K33" s="19">
        <f t="shared" si="10"/>
        <v>33</v>
      </c>
      <c r="L33" s="19">
        <f t="shared" si="10"/>
        <v>33</v>
      </c>
      <c r="M33" s="19">
        <f t="shared" si="10"/>
        <v>33</v>
      </c>
      <c r="N33" s="19">
        <f t="shared" si="10"/>
        <v>33</v>
      </c>
      <c r="O33" s="19">
        <f t="shared" si="10"/>
        <v>33</v>
      </c>
      <c r="P33" s="19">
        <f t="shared" si="10"/>
        <v>33</v>
      </c>
      <c r="Q33" s="19">
        <f t="shared" si="10"/>
        <v>33</v>
      </c>
      <c r="R33" s="19">
        <f t="shared" ref="R33" si="36">Q33</f>
        <v>33</v>
      </c>
    </row>
    <row r="34" spans="1:18" x14ac:dyDescent="0.25">
      <c r="A34" s="4"/>
      <c r="B34" s="48" t="s">
        <v>42</v>
      </c>
      <c r="C34" s="49"/>
      <c r="D34" s="49"/>
      <c r="E34" s="49">
        <f>SUM(E33)</f>
        <v>33</v>
      </c>
      <c r="F34" s="49">
        <f>SUM(F33)</f>
        <v>33</v>
      </c>
      <c r="G34" s="49">
        <f t="shared" ref="G34:R34" si="37">SUM(G33)</f>
        <v>33</v>
      </c>
      <c r="H34" s="49">
        <f t="shared" si="37"/>
        <v>33</v>
      </c>
      <c r="I34" s="49">
        <f t="shared" si="37"/>
        <v>33</v>
      </c>
      <c r="J34" s="49">
        <f t="shared" si="37"/>
        <v>33</v>
      </c>
      <c r="K34" s="49">
        <f t="shared" si="37"/>
        <v>33</v>
      </c>
      <c r="L34" s="49">
        <f t="shared" si="37"/>
        <v>33</v>
      </c>
      <c r="M34" s="49">
        <f t="shared" si="37"/>
        <v>33</v>
      </c>
      <c r="N34" s="49">
        <f t="shared" si="37"/>
        <v>33</v>
      </c>
      <c r="O34" s="49">
        <f t="shared" si="37"/>
        <v>33</v>
      </c>
      <c r="P34" s="49">
        <f t="shared" si="37"/>
        <v>33</v>
      </c>
      <c r="Q34" s="49">
        <f t="shared" si="37"/>
        <v>33</v>
      </c>
      <c r="R34" s="49">
        <f t="shared" si="37"/>
        <v>33</v>
      </c>
    </row>
    <row r="35" spans="1:18" x14ac:dyDescent="0.25">
      <c r="A35" s="4"/>
      <c r="B35" s="43" t="s">
        <v>30</v>
      </c>
      <c r="C35" s="44"/>
      <c r="D35" s="44"/>
      <c r="E35" s="44">
        <f>E24+E26+E28+E32+E34</f>
        <v>145.19999999999999</v>
      </c>
      <c r="F35" s="44">
        <f>F24+F26+F28+F32+F34</f>
        <v>145.19999999999999</v>
      </c>
      <c r="G35" s="44">
        <f>G24+G26+G28+G32+G34</f>
        <v>145.19999999999999</v>
      </c>
      <c r="H35" s="44">
        <f>H24+H26+H28+H32+H34</f>
        <v>145.19999999999999</v>
      </c>
      <c r="I35" s="44">
        <f>I24+I26+I28+I32+I34</f>
        <v>145.19999999999999</v>
      </c>
      <c r="J35" s="44">
        <f>J24+J26+J28+J32+J34</f>
        <v>145.19999999999999</v>
      </c>
      <c r="K35" s="44">
        <f>K24+K26+K28+K32+K34</f>
        <v>145.19999999999999</v>
      </c>
      <c r="L35" s="44">
        <f>L24+L26+L28+L32+L34</f>
        <v>145.19999999999999</v>
      </c>
      <c r="M35" s="44">
        <f>M24+M26+M28+M32+M34</f>
        <v>145.19999999999999</v>
      </c>
      <c r="N35" s="44">
        <f>N24+N26+N28+N32+N34</f>
        <v>145.19999999999999</v>
      </c>
      <c r="O35" s="44">
        <f>O24+O26+O28+O32+O34</f>
        <v>145.19999999999999</v>
      </c>
      <c r="P35" s="44">
        <f>P24+P26+P28+P32+P34</f>
        <v>145.19999999999999</v>
      </c>
      <c r="Q35" s="44">
        <f>Q24+Q26+Q28+Q32+Q34</f>
        <v>145.19999999999999</v>
      </c>
      <c r="R35" s="44">
        <f>R24+R26+R28+R32+R34</f>
        <v>145.19999999999999</v>
      </c>
    </row>
    <row r="36" spans="1:18" x14ac:dyDescent="0.25">
      <c r="A36" s="4"/>
      <c r="B36" t="s">
        <v>71</v>
      </c>
      <c r="C36" s="20">
        <v>30</v>
      </c>
      <c r="D36" s="19">
        <v>0.1</v>
      </c>
      <c r="E36" s="19">
        <f t="shared" si="14"/>
        <v>33</v>
      </c>
      <c r="F36" s="19">
        <f t="shared" si="10"/>
        <v>33</v>
      </c>
      <c r="G36" s="19">
        <f t="shared" si="10"/>
        <v>33</v>
      </c>
      <c r="H36" s="19">
        <f t="shared" si="10"/>
        <v>33</v>
      </c>
      <c r="I36" s="19">
        <f t="shared" si="10"/>
        <v>33</v>
      </c>
      <c r="J36" s="19">
        <f t="shared" si="10"/>
        <v>33</v>
      </c>
      <c r="K36" s="19">
        <f t="shared" si="10"/>
        <v>33</v>
      </c>
      <c r="L36" s="19">
        <f t="shared" si="10"/>
        <v>33</v>
      </c>
      <c r="M36" s="19">
        <f t="shared" si="10"/>
        <v>33</v>
      </c>
      <c r="N36" s="19">
        <f t="shared" si="10"/>
        <v>33</v>
      </c>
      <c r="O36" s="19">
        <f t="shared" si="10"/>
        <v>33</v>
      </c>
      <c r="P36" s="19">
        <f t="shared" si="10"/>
        <v>33</v>
      </c>
      <c r="Q36" s="19">
        <f t="shared" si="10"/>
        <v>33</v>
      </c>
      <c r="R36" s="19">
        <f t="shared" ref="R36" si="38">Q36</f>
        <v>33</v>
      </c>
    </row>
    <row r="37" spans="1:18" x14ac:dyDescent="0.25">
      <c r="A37" s="4"/>
      <c r="B37" s="48" t="s">
        <v>43</v>
      </c>
      <c r="C37" s="49"/>
      <c r="D37" s="49"/>
      <c r="E37" s="49">
        <f>SUM(E36)</f>
        <v>33</v>
      </c>
      <c r="F37" s="49">
        <f>SUM(F36)</f>
        <v>33</v>
      </c>
      <c r="G37" s="49">
        <f t="shared" ref="G37:R37" si="39">SUM(G36)</f>
        <v>33</v>
      </c>
      <c r="H37" s="49">
        <f t="shared" si="39"/>
        <v>33</v>
      </c>
      <c r="I37" s="49">
        <f t="shared" si="39"/>
        <v>33</v>
      </c>
      <c r="J37" s="49">
        <f t="shared" si="39"/>
        <v>33</v>
      </c>
      <c r="K37" s="49">
        <f t="shared" si="39"/>
        <v>33</v>
      </c>
      <c r="L37" s="49">
        <f t="shared" si="39"/>
        <v>33</v>
      </c>
      <c r="M37" s="49">
        <f t="shared" si="39"/>
        <v>33</v>
      </c>
      <c r="N37" s="49">
        <f t="shared" si="39"/>
        <v>33</v>
      </c>
      <c r="O37" s="49">
        <f t="shared" si="39"/>
        <v>33</v>
      </c>
      <c r="P37" s="49">
        <f t="shared" si="39"/>
        <v>33</v>
      </c>
      <c r="Q37" s="49">
        <f t="shared" si="39"/>
        <v>33</v>
      </c>
      <c r="R37" s="49">
        <f t="shared" si="39"/>
        <v>33</v>
      </c>
    </row>
    <row r="38" spans="1:18" x14ac:dyDescent="0.25">
      <c r="A38" s="4"/>
      <c r="B38" t="s">
        <v>72</v>
      </c>
      <c r="C38" s="20">
        <v>12</v>
      </c>
      <c r="D38" s="19">
        <v>0.1</v>
      </c>
      <c r="E38" s="19">
        <f t="shared" si="14"/>
        <v>13.2</v>
      </c>
      <c r="F38" s="41">
        <f t="shared" si="10"/>
        <v>13.2</v>
      </c>
      <c r="G38" s="41">
        <f t="shared" si="10"/>
        <v>13.2</v>
      </c>
      <c r="H38" s="41">
        <f t="shared" si="10"/>
        <v>13.2</v>
      </c>
      <c r="I38" s="41">
        <f t="shared" si="10"/>
        <v>13.2</v>
      </c>
      <c r="J38" s="41">
        <f t="shared" si="10"/>
        <v>13.2</v>
      </c>
      <c r="K38" s="41">
        <f t="shared" si="10"/>
        <v>13.2</v>
      </c>
      <c r="L38" s="41">
        <f t="shared" si="10"/>
        <v>13.2</v>
      </c>
      <c r="M38" s="41">
        <f t="shared" si="10"/>
        <v>13.2</v>
      </c>
      <c r="N38" s="41">
        <f t="shared" si="10"/>
        <v>13.2</v>
      </c>
      <c r="O38" s="41">
        <f t="shared" si="10"/>
        <v>13.2</v>
      </c>
      <c r="P38" s="41">
        <f t="shared" si="10"/>
        <v>13.2</v>
      </c>
      <c r="Q38" s="41">
        <f t="shared" si="10"/>
        <v>13.2</v>
      </c>
      <c r="R38" s="41">
        <f t="shared" ref="R38" si="40">Q38</f>
        <v>13.2</v>
      </c>
    </row>
    <row r="39" spans="1:18" x14ac:dyDescent="0.25">
      <c r="A39" s="4"/>
      <c r="B39" t="s">
        <v>73</v>
      </c>
      <c r="C39" s="20">
        <v>8</v>
      </c>
      <c r="D39" s="19">
        <v>0.1</v>
      </c>
      <c r="E39" s="19">
        <f t="shared" si="14"/>
        <v>8.8000000000000007</v>
      </c>
      <c r="F39" s="19">
        <f t="shared" si="10"/>
        <v>8.8000000000000007</v>
      </c>
      <c r="G39" s="19">
        <f t="shared" si="10"/>
        <v>8.8000000000000007</v>
      </c>
      <c r="H39" s="19">
        <f t="shared" si="10"/>
        <v>8.8000000000000007</v>
      </c>
      <c r="I39" s="19">
        <f t="shared" si="10"/>
        <v>8.8000000000000007</v>
      </c>
      <c r="J39" s="19">
        <f t="shared" si="10"/>
        <v>8.8000000000000007</v>
      </c>
      <c r="K39" s="19">
        <f t="shared" si="10"/>
        <v>8.8000000000000007</v>
      </c>
      <c r="L39" s="19">
        <f t="shared" si="10"/>
        <v>8.8000000000000007</v>
      </c>
      <c r="M39" s="19">
        <f t="shared" si="10"/>
        <v>8.8000000000000007</v>
      </c>
      <c r="N39" s="19">
        <f t="shared" si="10"/>
        <v>8.8000000000000007</v>
      </c>
      <c r="O39" s="19">
        <f t="shared" si="10"/>
        <v>8.8000000000000007</v>
      </c>
      <c r="P39" s="19">
        <f t="shared" si="10"/>
        <v>8.8000000000000007</v>
      </c>
      <c r="Q39" s="19">
        <f t="shared" si="10"/>
        <v>8.8000000000000007</v>
      </c>
      <c r="R39" s="19">
        <f t="shared" ref="R39" si="41">Q39</f>
        <v>8.8000000000000007</v>
      </c>
    </row>
    <row r="40" spans="1:18" x14ac:dyDescent="0.25">
      <c r="A40" s="4"/>
      <c r="B40" t="s">
        <v>37</v>
      </c>
      <c r="C40" s="20">
        <v>8</v>
      </c>
      <c r="D40" s="19">
        <v>0.1</v>
      </c>
      <c r="E40" s="19">
        <f t="shared" si="14"/>
        <v>8.8000000000000007</v>
      </c>
      <c r="F40" s="19">
        <f t="shared" si="10"/>
        <v>8.8000000000000007</v>
      </c>
      <c r="G40" s="19">
        <f t="shared" ref="G40:Q40" si="42">F40</f>
        <v>8.8000000000000007</v>
      </c>
      <c r="H40" s="19">
        <f t="shared" si="42"/>
        <v>8.8000000000000007</v>
      </c>
      <c r="I40" s="19">
        <f t="shared" si="42"/>
        <v>8.8000000000000007</v>
      </c>
      <c r="J40" s="19">
        <f t="shared" si="42"/>
        <v>8.8000000000000007</v>
      </c>
      <c r="K40" s="19">
        <f t="shared" si="42"/>
        <v>8.8000000000000007</v>
      </c>
      <c r="L40" s="19">
        <f t="shared" si="42"/>
        <v>8.8000000000000007</v>
      </c>
      <c r="M40" s="19">
        <f t="shared" si="42"/>
        <v>8.8000000000000007</v>
      </c>
      <c r="N40" s="19">
        <f t="shared" si="42"/>
        <v>8.8000000000000007</v>
      </c>
      <c r="O40" s="19">
        <f t="shared" si="42"/>
        <v>8.8000000000000007</v>
      </c>
      <c r="P40" s="19">
        <f t="shared" si="42"/>
        <v>8.8000000000000007</v>
      </c>
      <c r="Q40" s="19">
        <f t="shared" si="42"/>
        <v>8.8000000000000007</v>
      </c>
      <c r="R40" s="19">
        <f t="shared" ref="R40" si="43">Q40</f>
        <v>8.8000000000000007</v>
      </c>
    </row>
    <row r="41" spans="1:18" x14ac:dyDescent="0.25">
      <c r="A41" s="4"/>
      <c r="B41" s="48" t="s">
        <v>44</v>
      </c>
      <c r="C41" s="49"/>
      <c r="D41" s="49"/>
      <c r="E41" s="49">
        <f>SUM(E38:E40)</f>
        <v>30.8</v>
      </c>
      <c r="F41" s="49">
        <f>SUM(F38:F40)</f>
        <v>30.8</v>
      </c>
      <c r="G41" s="49">
        <f t="shared" ref="G41:R41" si="44">SUM(G38:G40)</f>
        <v>30.8</v>
      </c>
      <c r="H41" s="49">
        <f t="shared" si="44"/>
        <v>30.8</v>
      </c>
      <c r="I41" s="49">
        <f t="shared" si="44"/>
        <v>30.8</v>
      </c>
      <c r="J41" s="49">
        <f t="shared" si="44"/>
        <v>30.8</v>
      </c>
      <c r="K41" s="49">
        <f t="shared" si="44"/>
        <v>30.8</v>
      </c>
      <c r="L41" s="49">
        <f t="shared" si="44"/>
        <v>30.8</v>
      </c>
      <c r="M41" s="49">
        <f t="shared" si="44"/>
        <v>30.8</v>
      </c>
      <c r="N41" s="49">
        <f t="shared" si="44"/>
        <v>30.8</v>
      </c>
      <c r="O41" s="49">
        <f t="shared" si="44"/>
        <v>30.8</v>
      </c>
      <c r="P41" s="49">
        <f t="shared" si="44"/>
        <v>30.8</v>
      </c>
      <c r="Q41" s="49">
        <f t="shared" si="44"/>
        <v>30.8</v>
      </c>
      <c r="R41" s="49">
        <f t="shared" si="44"/>
        <v>30.8</v>
      </c>
    </row>
    <row r="42" spans="1:18" x14ac:dyDescent="0.25">
      <c r="A42" s="4"/>
      <c r="B42" s="43" t="s">
        <v>45</v>
      </c>
      <c r="C42" s="44"/>
      <c r="D42" s="44"/>
      <c r="E42" s="44">
        <f>E37+E41</f>
        <v>63.8</v>
      </c>
      <c r="F42" s="44">
        <f>F37+F41</f>
        <v>63.8</v>
      </c>
      <c r="G42" s="44">
        <f t="shared" ref="G42:R42" si="45">G37+G41</f>
        <v>63.8</v>
      </c>
      <c r="H42" s="44">
        <f t="shared" si="45"/>
        <v>63.8</v>
      </c>
      <c r="I42" s="44">
        <f t="shared" si="45"/>
        <v>63.8</v>
      </c>
      <c r="J42" s="44">
        <f t="shared" si="45"/>
        <v>63.8</v>
      </c>
      <c r="K42" s="44">
        <f t="shared" si="45"/>
        <v>63.8</v>
      </c>
      <c r="L42" s="44">
        <f t="shared" si="45"/>
        <v>63.8</v>
      </c>
      <c r="M42" s="44">
        <f t="shared" si="45"/>
        <v>63.8</v>
      </c>
      <c r="N42" s="44">
        <f t="shared" si="45"/>
        <v>63.8</v>
      </c>
      <c r="O42" s="44">
        <f t="shared" si="45"/>
        <v>63.8</v>
      </c>
      <c r="P42" s="44">
        <f t="shared" si="45"/>
        <v>63.8</v>
      </c>
      <c r="Q42" s="44">
        <f t="shared" si="45"/>
        <v>63.8</v>
      </c>
      <c r="R42" s="44">
        <f t="shared" si="45"/>
        <v>63.8</v>
      </c>
    </row>
    <row r="43" spans="1:18" x14ac:dyDescent="0.25">
      <c r="B43" s="45" t="s">
        <v>4</v>
      </c>
      <c r="C43" s="46"/>
      <c r="D43" s="46"/>
      <c r="E43" s="47">
        <f>E22+E35+E42</f>
        <v>349.8</v>
      </c>
      <c r="F43" s="47">
        <f>F22+F35+F42</f>
        <v>349.8</v>
      </c>
      <c r="G43" s="47">
        <f>G22+G35+G42</f>
        <v>330</v>
      </c>
      <c r="H43" s="47">
        <f>H22+H35+H42</f>
        <v>303.59999999999997</v>
      </c>
      <c r="I43" s="47">
        <f>I22+I35+I42</f>
        <v>268.39999999999998</v>
      </c>
      <c r="J43" s="47">
        <f>J22+J35+J42</f>
        <v>250.8</v>
      </c>
      <c r="K43" s="47">
        <f>K22+K35+K42</f>
        <v>250.8</v>
      </c>
      <c r="L43" s="47">
        <f>L22+L35+L42</f>
        <v>250.8</v>
      </c>
      <c r="M43" s="47">
        <f>M22+M35+M42</f>
        <v>250.8</v>
      </c>
      <c r="N43" s="47">
        <f>N22+N35+N42</f>
        <v>250.8</v>
      </c>
      <c r="O43" s="47">
        <f>O22+O35+O42</f>
        <v>250.8</v>
      </c>
      <c r="P43" s="47">
        <f>P22+P35+P42</f>
        <v>250.8</v>
      </c>
      <c r="Q43" s="47">
        <f>Q22+Q35+Q42</f>
        <v>250.8</v>
      </c>
      <c r="R43" s="47">
        <f>R22+R35+R42</f>
        <v>250.8</v>
      </c>
    </row>
    <row r="44" spans="1:18" x14ac:dyDescent="0.25">
      <c r="A44" s="38"/>
      <c r="B44" s="33" t="s">
        <v>17</v>
      </c>
      <c r="C44" s="34"/>
      <c r="D44" s="33"/>
      <c r="E44" s="33"/>
      <c r="F44" s="34">
        <f>F41+F37+F34+F32+F28+F26+F24+F21+F18+F14+F11+F9</f>
        <v>349.8</v>
      </c>
      <c r="G44" s="34">
        <f>G41+G37+G34+G32+G28+G26+G24+G21+G18+G14+G11</f>
        <v>330</v>
      </c>
      <c r="H44" s="34">
        <f>H41+H37+H34+H32+H28+H26+H24+H21+H18+H14</f>
        <v>303.60000000000002</v>
      </c>
      <c r="I44" s="34">
        <f>I41+I37+I34+I32+I28+I26+I24+I21+I18</f>
        <v>268.40000000000003</v>
      </c>
      <c r="J44" s="34">
        <f>J41+J37+J34+J32+J28+J26+J24+J21</f>
        <v>250.8</v>
      </c>
      <c r="K44" s="34">
        <f>K41+K37+K34+K32+K28+K26+K24</f>
        <v>209</v>
      </c>
      <c r="L44" s="34">
        <f>L41+L37+L34+L32+L28+L26</f>
        <v>176</v>
      </c>
      <c r="M44" s="34">
        <f>M41+M37+M34+M32+M28</f>
        <v>143</v>
      </c>
      <c r="N44" s="34">
        <f>N41+N37+N34+N32</f>
        <v>123.2</v>
      </c>
      <c r="O44" s="34">
        <f>O41+O37+O34</f>
        <v>96.8</v>
      </c>
      <c r="P44" s="34">
        <f>P41+P37</f>
        <v>63.8</v>
      </c>
      <c r="Q44" s="34">
        <f>Q41</f>
        <v>30.8</v>
      </c>
      <c r="R44" s="34">
        <v>0</v>
      </c>
    </row>
    <row r="45" spans="1:18" x14ac:dyDescent="0.2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1:18" x14ac:dyDescent="0.25">
      <c r="B46" s="16"/>
      <c r="C46" s="16"/>
      <c r="D46" s="17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7"/>
    </row>
    <row r="48" spans="1:18" x14ac:dyDescent="0.25">
      <c r="A48"/>
    </row>
  </sheetData>
  <conditionalFormatting sqref="D7 D12 D16 D19 D25 D29 D33 D39 F6:R43">
    <cfRule type="cellIs" dxfId="78" priority="67" operator="equal">
      <formula>0</formula>
    </cfRule>
  </conditionalFormatting>
  <conditionalFormatting sqref="E7 E12 E16 E19 E25 E29 E33 E39">
    <cfRule type="cellIs" dxfId="77" priority="66" operator="equal">
      <formula>0</formula>
    </cfRule>
  </conditionalFormatting>
  <conditionalFormatting sqref="C8 C10">
    <cfRule type="cellIs" dxfId="76" priority="64" operator="equal">
      <formula>0</formula>
    </cfRule>
  </conditionalFormatting>
  <conditionalFormatting sqref="C29">
    <cfRule type="cellIs" dxfId="75" priority="57" operator="equal">
      <formula>0</formula>
    </cfRule>
  </conditionalFormatting>
  <conditionalFormatting sqref="C12">
    <cfRule type="cellIs" dxfId="74" priority="62" operator="equal">
      <formula>0</formula>
    </cfRule>
  </conditionalFormatting>
  <conditionalFormatting sqref="C13">
    <cfRule type="cellIs" dxfId="73" priority="60" operator="equal">
      <formula>0</formula>
    </cfRule>
  </conditionalFormatting>
  <conditionalFormatting sqref="C15">
    <cfRule type="cellIs" dxfId="72" priority="59" operator="equal">
      <formula>0</formula>
    </cfRule>
  </conditionalFormatting>
  <pageMargins left="0.39370078740157483" right="0.39370078740157483" top="0.39370078740157483" bottom="0.39370078740157483" header="0.31496062992125984" footer="0.31496062992125984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workbookViewId="0">
      <pane ySplit="5" topLeftCell="A6" activePane="bottomLeft" state="frozen"/>
      <selection pane="bottomLeft" activeCell="A6" sqref="A6"/>
    </sheetView>
  </sheetViews>
  <sheetFormatPr defaultColWidth="8.85546875" defaultRowHeight="15" x14ac:dyDescent="0.25"/>
  <cols>
    <col min="1" max="1" width="1" style="6" customWidth="1"/>
    <col min="2" max="2" width="49.42578125" customWidth="1"/>
    <col min="3" max="4" width="15.42578125" customWidth="1"/>
    <col min="5" max="5" width="12.85546875" bestFit="1" customWidth="1"/>
    <col min="6" max="13" width="6.42578125" customWidth="1"/>
  </cols>
  <sheetData>
    <row r="1" spans="1:13" x14ac:dyDescent="0.25">
      <c r="B1" s="23" t="s">
        <v>61</v>
      </c>
    </row>
    <row r="2" spans="1:13" s="3" customFormat="1" ht="8.25" customHeight="1" x14ac:dyDescent="0.25">
      <c r="A2" s="5"/>
      <c r="B2" s="2"/>
      <c r="C2" s="2"/>
      <c r="D2" s="2"/>
      <c r="E2" s="2"/>
    </row>
    <row r="3" spans="1:13" ht="21" customHeight="1" x14ac:dyDescent="0.25">
      <c r="B3" s="10"/>
      <c r="C3" s="10"/>
      <c r="D3" s="10"/>
      <c r="E3" s="10"/>
      <c r="F3" s="11"/>
      <c r="G3" s="10"/>
      <c r="H3" s="10"/>
      <c r="I3" s="10"/>
      <c r="J3" s="10"/>
      <c r="K3" s="10"/>
      <c r="L3" s="10"/>
      <c r="M3" s="10"/>
    </row>
    <row r="4" spans="1:13" x14ac:dyDescent="0.25">
      <c r="B4" s="13"/>
      <c r="C4" s="13"/>
      <c r="D4" s="13"/>
      <c r="E4" s="13"/>
      <c r="F4" s="15" t="s">
        <v>16</v>
      </c>
      <c r="G4" s="13"/>
      <c r="H4" s="13"/>
      <c r="I4" s="13"/>
      <c r="J4" s="13"/>
      <c r="K4" s="13"/>
      <c r="L4" s="13"/>
      <c r="M4" s="13"/>
    </row>
    <row r="5" spans="1:13" x14ac:dyDescent="0.25">
      <c r="A5" s="7"/>
      <c r="B5" s="8" t="s">
        <v>5</v>
      </c>
      <c r="C5" s="8" t="s">
        <v>14</v>
      </c>
      <c r="D5" s="8" t="s">
        <v>15</v>
      </c>
      <c r="E5" s="8" t="s">
        <v>0</v>
      </c>
      <c r="F5" s="14">
        <v>1</v>
      </c>
      <c r="G5" s="14">
        <v>2</v>
      </c>
      <c r="H5" s="14">
        <v>3</v>
      </c>
      <c r="I5" s="14">
        <v>4</v>
      </c>
      <c r="J5" s="14">
        <v>5</v>
      </c>
      <c r="K5" s="14">
        <v>6</v>
      </c>
      <c r="L5" s="14">
        <v>7</v>
      </c>
      <c r="M5" s="14">
        <v>8</v>
      </c>
    </row>
    <row r="6" spans="1:13" x14ac:dyDescent="0.25">
      <c r="A6" s="4"/>
      <c r="B6" t="s">
        <v>62</v>
      </c>
      <c r="C6" s="35" t="s">
        <v>1</v>
      </c>
      <c r="D6" s="35" t="s">
        <v>1</v>
      </c>
      <c r="E6" s="25" t="s">
        <v>49</v>
      </c>
      <c r="F6" s="19">
        <v>8</v>
      </c>
      <c r="G6" s="19">
        <f>F6</f>
        <v>8</v>
      </c>
      <c r="H6" s="19">
        <f t="shared" ref="H6:M6" si="0">G6</f>
        <v>8</v>
      </c>
      <c r="I6" s="19">
        <f t="shared" si="0"/>
        <v>8</v>
      </c>
      <c r="J6" s="19">
        <f t="shared" si="0"/>
        <v>8</v>
      </c>
      <c r="K6" s="19">
        <f t="shared" si="0"/>
        <v>8</v>
      </c>
      <c r="L6" s="19">
        <f t="shared" si="0"/>
        <v>8</v>
      </c>
      <c r="M6" s="19">
        <f t="shared" si="0"/>
        <v>8</v>
      </c>
    </row>
    <row r="7" spans="1:13" x14ac:dyDescent="0.25">
      <c r="A7" s="4"/>
      <c r="B7" t="s">
        <v>63</v>
      </c>
      <c r="C7" s="35" t="s">
        <v>1</v>
      </c>
      <c r="D7" s="35" t="s">
        <v>1</v>
      </c>
      <c r="E7" s="25" t="s">
        <v>19</v>
      </c>
      <c r="F7" s="19">
        <v>30</v>
      </c>
      <c r="G7" s="19">
        <f>F7</f>
        <v>30</v>
      </c>
      <c r="H7" s="19">
        <f t="shared" ref="H7:M7" si="1">G7</f>
        <v>30</v>
      </c>
      <c r="I7" s="19">
        <f t="shared" si="1"/>
        <v>30</v>
      </c>
      <c r="J7" s="19">
        <f t="shared" si="1"/>
        <v>30</v>
      </c>
      <c r="K7" s="19">
        <f t="shared" si="1"/>
        <v>30</v>
      </c>
      <c r="L7" s="19">
        <f t="shared" si="1"/>
        <v>30</v>
      </c>
      <c r="M7" s="19">
        <f t="shared" si="1"/>
        <v>30</v>
      </c>
    </row>
    <row r="8" spans="1:13" x14ac:dyDescent="0.25">
      <c r="A8" s="4"/>
      <c r="B8" s="1" t="s">
        <v>27</v>
      </c>
      <c r="C8" s="21"/>
      <c r="D8" s="21"/>
      <c r="E8" s="21"/>
      <c r="F8" s="22">
        <f>SUM(F6:F7)</f>
        <v>38</v>
      </c>
      <c r="G8" s="22">
        <f>SUM(G6:G7)</f>
        <v>38</v>
      </c>
      <c r="H8" s="22">
        <f>SUM(H6:H7)</f>
        <v>38</v>
      </c>
      <c r="I8" s="22">
        <f t="shared" ref="I8:M8" si="2">SUM(I6:I7)</f>
        <v>38</v>
      </c>
      <c r="J8" s="22">
        <f t="shared" si="2"/>
        <v>38</v>
      </c>
      <c r="K8" s="22">
        <f t="shared" si="2"/>
        <v>38</v>
      </c>
      <c r="L8" s="22">
        <f t="shared" si="2"/>
        <v>38</v>
      </c>
      <c r="M8" s="22">
        <f t="shared" si="2"/>
        <v>38</v>
      </c>
    </row>
    <row r="9" spans="1:13" s="35" customFormat="1" x14ac:dyDescent="0.25">
      <c r="A9" s="40"/>
      <c r="B9" s="33" t="s">
        <v>17</v>
      </c>
      <c r="C9" s="33"/>
      <c r="D9" s="33"/>
      <c r="E9" s="33"/>
      <c r="F9" s="34">
        <f>F8</f>
        <v>38</v>
      </c>
      <c r="G9" s="34">
        <f t="shared" ref="G9:L9" si="3">F9-6</f>
        <v>32</v>
      </c>
      <c r="H9" s="34">
        <f t="shared" si="3"/>
        <v>26</v>
      </c>
      <c r="I9" s="34">
        <f t="shared" si="3"/>
        <v>20</v>
      </c>
      <c r="J9" s="34">
        <f t="shared" si="3"/>
        <v>14</v>
      </c>
      <c r="K9" s="34">
        <f t="shared" si="3"/>
        <v>8</v>
      </c>
      <c r="L9" s="34">
        <f t="shared" si="3"/>
        <v>2</v>
      </c>
      <c r="M9" s="34">
        <v>0</v>
      </c>
    </row>
    <row r="10" spans="1:13" x14ac:dyDescent="0.25">
      <c r="F10" s="20"/>
      <c r="G10" s="20"/>
      <c r="H10" s="20"/>
      <c r="I10" s="20"/>
      <c r="J10" s="20"/>
      <c r="K10" s="20"/>
      <c r="L10" s="20"/>
      <c r="M10" s="20"/>
    </row>
    <row r="16" spans="1:13" x14ac:dyDescent="0.25">
      <c r="A16"/>
      <c r="E16" s="20"/>
    </row>
  </sheetData>
  <conditionalFormatting sqref="F8:G8 G6:M6">
    <cfRule type="cellIs" dxfId="71" priority="18" operator="equal">
      <formula>0</formula>
    </cfRule>
  </conditionalFormatting>
  <conditionalFormatting sqref="E6">
    <cfRule type="cellIs" dxfId="70" priority="17" operator="equal">
      <formula>"Completed"</formula>
    </cfRule>
  </conditionalFormatting>
  <conditionalFormatting sqref="E6">
    <cfRule type="cellIs" dxfId="69" priority="16" operator="equal">
      <formula>"In progress"</formula>
    </cfRule>
  </conditionalFormatting>
  <conditionalFormatting sqref="G7:M7">
    <cfRule type="cellIs" dxfId="68" priority="11" operator="equal">
      <formula>0</formula>
    </cfRule>
  </conditionalFormatting>
  <conditionalFormatting sqref="E7">
    <cfRule type="cellIs" dxfId="67" priority="4" operator="equal">
      <formula>"Completed"</formula>
    </cfRule>
  </conditionalFormatting>
  <conditionalFormatting sqref="E7">
    <cfRule type="cellIs" dxfId="66" priority="3" operator="equal">
      <formula>"In progress"</formula>
    </cfRule>
  </conditionalFormatting>
  <conditionalFormatting sqref="H8:M8">
    <cfRule type="cellIs" dxfId="65" priority="2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7"/>
  <sheetViews>
    <sheetView workbookViewId="0">
      <pane ySplit="5" topLeftCell="A6" activePane="bottomLeft" state="frozen"/>
      <selection pane="bottomLeft" activeCell="A6" sqref="A6"/>
    </sheetView>
  </sheetViews>
  <sheetFormatPr defaultColWidth="8.85546875" defaultRowHeight="15" x14ac:dyDescent="0.25"/>
  <cols>
    <col min="1" max="1" width="1" style="6" customWidth="1"/>
    <col min="2" max="2" width="49.42578125" customWidth="1"/>
    <col min="3" max="4" width="15.42578125" customWidth="1"/>
    <col min="5" max="5" width="12.85546875" bestFit="1" customWidth="1"/>
    <col min="6" max="13" width="6.42578125" customWidth="1"/>
  </cols>
  <sheetData>
    <row r="1" spans="1:13" x14ac:dyDescent="0.25">
      <c r="B1" s="23" t="s">
        <v>74</v>
      </c>
    </row>
    <row r="2" spans="1:13" s="3" customFormat="1" ht="8.25" customHeight="1" x14ac:dyDescent="0.25">
      <c r="A2" s="5"/>
      <c r="B2" s="2"/>
      <c r="C2" s="2"/>
      <c r="D2" s="2"/>
      <c r="E2" s="2"/>
    </row>
    <row r="3" spans="1:13" ht="21" customHeight="1" x14ac:dyDescent="0.25">
      <c r="B3" s="10"/>
      <c r="C3" s="10"/>
      <c r="D3" s="10"/>
      <c r="E3" s="10"/>
      <c r="F3" s="11"/>
      <c r="G3" s="10"/>
      <c r="H3" s="10"/>
      <c r="I3" s="10"/>
      <c r="J3" s="10"/>
      <c r="K3" s="10"/>
      <c r="L3" s="10"/>
      <c r="M3" s="10"/>
    </row>
    <row r="4" spans="1:13" x14ac:dyDescent="0.25">
      <c r="B4" s="13"/>
      <c r="C4" s="13"/>
      <c r="D4" s="13"/>
      <c r="E4" s="13"/>
      <c r="F4" s="15" t="s">
        <v>16</v>
      </c>
      <c r="G4" s="13"/>
      <c r="H4" s="13"/>
      <c r="I4" s="13"/>
      <c r="J4" s="13"/>
      <c r="K4" s="13"/>
      <c r="L4" s="13"/>
      <c r="M4" s="13"/>
    </row>
    <row r="5" spans="1:13" x14ac:dyDescent="0.25">
      <c r="A5" s="7"/>
      <c r="B5" s="8" t="s">
        <v>5</v>
      </c>
      <c r="C5" s="8" t="s">
        <v>14</v>
      </c>
      <c r="D5" s="8" t="s">
        <v>15</v>
      </c>
      <c r="E5" s="8" t="s">
        <v>0</v>
      </c>
      <c r="F5" s="14">
        <v>1</v>
      </c>
      <c r="G5" s="14">
        <v>2</v>
      </c>
      <c r="H5" s="14">
        <v>3</v>
      </c>
      <c r="I5" s="14">
        <v>4</v>
      </c>
      <c r="J5" s="14">
        <v>5</v>
      </c>
      <c r="K5" s="14">
        <v>6</v>
      </c>
      <c r="L5" s="14">
        <v>7</v>
      </c>
      <c r="M5" s="14">
        <v>8</v>
      </c>
    </row>
    <row r="6" spans="1:13" x14ac:dyDescent="0.25">
      <c r="A6" s="4"/>
      <c r="B6" t="s">
        <v>67</v>
      </c>
      <c r="C6" s="35" t="s">
        <v>1</v>
      </c>
      <c r="D6" s="35" t="s">
        <v>24</v>
      </c>
      <c r="E6" s="25" t="s">
        <v>19</v>
      </c>
      <c r="F6" s="20">
        <v>4</v>
      </c>
      <c r="G6" s="19">
        <f>F6</f>
        <v>4</v>
      </c>
      <c r="H6" s="19">
        <f t="shared" ref="H6:M8" si="0">G6</f>
        <v>4</v>
      </c>
      <c r="I6" s="19">
        <f t="shared" si="0"/>
        <v>4</v>
      </c>
      <c r="J6" s="19">
        <f t="shared" si="0"/>
        <v>4</v>
      </c>
      <c r="K6" s="19">
        <f t="shared" si="0"/>
        <v>4</v>
      </c>
      <c r="L6" s="19">
        <f t="shared" si="0"/>
        <v>4</v>
      </c>
      <c r="M6" s="19">
        <f t="shared" si="0"/>
        <v>4</v>
      </c>
    </row>
    <row r="7" spans="1:13" x14ac:dyDescent="0.25">
      <c r="A7" s="4"/>
      <c r="B7" t="s">
        <v>68</v>
      </c>
      <c r="C7" s="35" t="s">
        <v>1</v>
      </c>
      <c r="D7" s="35" t="s">
        <v>24</v>
      </c>
      <c r="E7" s="25" t="s">
        <v>19</v>
      </c>
      <c r="F7" s="20">
        <v>2</v>
      </c>
      <c r="G7" s="19">
        <f>F7</f>
        <v>2</v>
      </c>
      <c r="H7" s="19">
        <f t="shared" si="0"/>
        <v>2</v>
      </c>
      <c r="I7" s="19">
        <f t="shared" si="0"/>
        <v>2</v>
      </c>
      <c r="J7" s="19">
        <f t="shared" si="0"/>
        <v>2</v>
      </c>
      <c r="K7" s="19">
        <f t="shared" si="0"/>
        <v>2</v>
      </c>
      <c r="L7" s="19">
        <f t="shared" si="0"/>
        <v>2</v>
      </c>
      <c r="M7" s="19">
        <f t="shared" si="0"/>
        <v>2</v>
      </c>
    </row>
    <row r="8" spans="1:13" x14ac:dyDescent="0.25">
      <c r="A8" s="4"/>
      <c r="B8" t="s">
        <v>69</v>
      </c>
      <c r="C8" s="35" t="s">
        <v>1</v>
      </c>
      <c r="D8" s="35" t="s">
        <v>24</v>
      </c>
      <c r="E8" s="25" t="s">
        <v>19</v>
      </c>
      <c r="F8" s="20">
        <v>18</v>
      </c>
      <c r="G8" s="19">
        <f>F8</f>
        <v>18</v>
      </c>
      <c r="H8" s="19">
        <f t="shared" si="0"/>
        <v>18</v>
      </c>
      <c r="I8" s="19">
        <f t="shared" si="0"/>
        <v>18</v>
      </c>
      <c r="J8" s="19">
        <f t="shared" si="0"/>
        <v>18</v>
      </c>
      <c r="K8" s="19">
        <f t="shared" si="0"/>
        <v>18</v>
      </c>
      <c r="L8" s="19">
        <f t="shared" si="0"/>
        <v>18</v>
      </c>
      <c r="M8" s="19">
        <f t="shared" si="0"/>
        <v>18</v>
      </c>
    </row>
    <row r="9" spans="1:13" x14ac:dyDescent="0.25">
      <c r="A9" s="4"/>
      <c r="B9" s="1" t="s">
        <v>41</v>
      </c>
      <c r="C9" s="21"/>
      <c r="D9" s="21"/>
      <c r="E9" s="21"/>
      <c r="F9" s="22">
        <f>SUM(F6:F8)</f>
        <v>24</v>
      </c>
      <c r="G9" s="22">
        <f>SUM(G6:G8)</f>
        <v>24</v>
      </c>
      <c r="H9" s="22">
        <f>SUM(H6:H8)</f>
        <v>24</v>
      </c>
      <c r="I9" s="22">
        <f>SUM(I6:I8)</f>
        <v>24</v>
      </c>
      <c r="J9" s="22">
        <f>SUM(J6:J8)</f>
        <v>24</v>
      </c>
      <c r="K9" s="22">
        <f>SUM(K6:K8)</f>
        <v>24</v>
      </c>
      <c r="L9" s="22">
        <f>SUM(L6:L8)</f>
        <v>24</v>
      </c>
      <c r="M9" s="22">
        <f>SUM(M6:M8)</f>
        <v>24</v>
      </c>
    </row>
    <row r="10" spans="1:13" s="35" customFormat="1" x14ac:dyDescent="0.25">
      <c r="A10" s="40"/>
      <c r="B10" s="33" t="s">
        <v>17</v>
      </c>
      <c r="C10" s="33"/>
      <c r="D10" s="33"/>
      <c r="E10" s="33"/>
      <c r="F10" s="34">
        <f>F9</f>
        <v>24</v>
      </c>
      <c r="G10" s="34">
        <f t="shared" ref="G10:M10" si="1">F10-6</f>
        <v>18</v>
      </c>
      <c r="H10" s="34">
        <f t="shared" si="1"/>
        <v>12</v>
      </c>
      <c r="I10" s="34">
        <f t="shared" si="1"/>
        <v>6</v>
      </c>
      <c r="J10" s="34">
        <f t="shared" si="1"/>
        <v>0</v>
      </c>
      <c r="K10" s="34">
        <f t="shared" si="1"/>
        <v>-6</v>
      </c>
      <c r="L10" s="34">
        <f t="shared" si="1"/>
        <v>-12</v>
      </c>
      <c r="M10" s="34">
        <v>0</v>
      </c>
    </row>
    <row r="11" spans="1:13" x14ac:dyDescent="0.25">
      <c r="F11" s="20"/>
      <c r="G11" s="20"/>
      <c r="H11" s="20"/>
      <c r="I11" s="20"/>
      <c r="J11" s="20"/>
      <c r="K11" s="20"/>
      <c r="L11" s="20"/>
      <c r="M11" s="20"/>
    </row>
    <row r="17" spans="1:5" x14ac:dyDescent="0.25">
      <c r="A17"/>
      <c r="E17" s="20"/>
    </row>
  </sheetData>
  <conditionalFormatting sqref="F9:G9 G6:M8">
    <cfRule type="cellIs" dxfId="64" priority="12" operator="equal">
      <formula>0</formula>
    </cfRule>
  </conditionalFormatting>
  <conditionalFormatting sqref="E6">
    <cfRule type="cellIs" dxfId="63" priority="11" operator="equal">
      <formula>"Completed"</formula>
    </cfRule>
  </conditionalFormatting>
  <conditionalFormatting sqref="E6">
    <cfRule type="cellIs" dxfId="62" priority="10" operator="equal">
      <formula>"In progress"</formula>
    </cfRule>
  </conditionalFormatting>
  <conditionalFormatting sqref="H9:M9">
    <cfRule type="cellIs" dxfId="58" priority="6" operator="equal">
      <formula>0</formula>
    </cfRule>
  </conditionalFormatting>
  <conditionalFormatting sqref="E7">
    <cfRule type="cellIs" dxfId="11" priority="5" operator="equal">
      <formula>"Completed"</formula>
    </cfRule>
  </conditionalFormatting>
  <conditionalFormatting sqref="E7">
    <cfRule type="cellIs" dxfId="9" priority="4" operator="equal">
      <formula>"In progress"</formula>
    </cfRule>
  </conditionalFormatting>
  <conditionalFormatting sqref="E8">
    <cfRule type="cellIs" dxfId="7" priority="3" operator="equal">
      <formula>"Completed"</formula>
    </cfRule>
  </conditionalFormatting>
  <conditionalFormatting sqref="E8">
    <cfRule type="cellIs" dxfId="5" priority="2" operator="equal">
      <formula>"In progress"</formula>
    </cfRule>
  </conditionalFormatting>
  <conditionalFormatting sqref="F6">
    <cfRule type="cellIs" dxfId="3" priority="1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F7B29"/>
    <pageSetUpPr fitToPage="1"/>
  </sheetPr>
  <dimension ref="A1:I17"/>
  <sheetViews>
    <sheetView workbookViewId="0">
      <pane ySplit="5" topLeftCell="A6" activePane="bottomLeft" state="frozen"/>
      <selection pane="bottomLeft" activeCell="A6" sqref="A6"/>
    </sheetView>
  </sheetViews>
  <sheetFormatPr defaultColWidth="8.85546875" defaultRowHeight="15" x14ac:dyDescent="0.25"/>
  <cols>
    <col min="1" max="1" width="1" style="6" customWidth="1"/>
    <col min="2" max="2" width="49.42578125" customWidth="1"/>
    <col min="3" max="4" width="15.42578125" customWidth="1"/>
    <col min="5" max="5" width="12.85546875" bestFit="1" customWidth="1"/>
    <col min="6" max="9" width="6.42578125" customWidth="1"/>
  </cols>
  <sheetData>
    <row r="1" spans="1:9" x14ac:dyDescent="0.25">
      <c r="B1" s="23" t="s">
        <v>32</v>
      </c>
    </row>
    <row r="2" spans="1:9" s="3" customFormat="1" ht="8.25" customHeight="1" x14ac:dyDescent="0.25">
      <c r="A2" s="5"/>
      <c r="B2" s="2"/>
      <c r="C2" s="2"/>
      <c r="D2" s="2"/>
      <c r="E2" s="2"/>
    </row>
    <row r="3" spans="1:9" ht="21" customHeight="1" x14ac:dyDescent="0.25">
      <c r="B3" s="10"/>
      <c r="C3" s="10"/>
      <c r="D3" s="10"/>
      <c r="E3" s="10"/>
      <c r="F3" s="11"/>
      <c r="G3" s="10"/>
      <c r="H3" s="10"/>
      <c r="I3" s="10"/>
    </row>
    <row r="4" spans="1:9" x14ac:dyDescent="0.25">
      <c r="B4" s="13"/>
      <c r="C4" s="13"/>
      <c r="D4" s="13"/>
      <c r="E4" s="13"/>
      <c r="F4" s="15" t="s">
        <v>16</v>
      </c>
      <c r="G4" s="13"/>
      <c r="H4" s="13"/>
      <c r="I4" s="13"/>
    </row>
    <row r="5" spans="1:9" x14ac:dyDescent="0.25">
      <c r="A5" s="7"/>
      <c r="B5" s="8" t="s">
        <v>5</v>
      </c>
      <c r="C5" s="8" t="s">
        <v>14</v>
      </c>
      <c r="D5" s="8" t="s">
        <v>15</v>
      </c>
      <c r="E5" s="8" t="s">
        <v>0</v>
      </c>
      <c r="F5" s="14">
        <v>1</v>
      </c>
      <c r="G5" s="14">
        <v>2</v>
      </c>
      <c r="H5" s="14">
        <v>3</v>
      </c>
      <c r="I5" s="14">
        <v>4</v>
      </c>
    </row>
    <row r="6" spans="1:9" x14ac:dyDescent="0.25">
      <c r="A6" s="4"/>
      <c r="B6" t="s">
        <v>13</v>
      </c>
      <c r="C6" s="35" t="s">
        <v>1</v>
      </c>
      <c r="D6" s="35" t="s">
        <v>1</v>
      </c>
      <c r="E6" s="25" t="s">
        <v>20</v>
      </c>
      <c r="F6" s="20">
        <v>12</v>
      </c>
      <c r="G6" s="19">
        <v>6</v>
      </c>
      <c r="H6" s="19">
        <v>0</v>
      </c>
      <c r="I6" s="19">
        <f t="shared" ref="I6" si="0">H6</f>
        <v>0</v>
      </c>
    </row>
    <row r="7" spans="1:9" x14ac:dyDescent="0.25">
      <c r="A7" s="4"/>
      <c r="B7" t="s">
        <v>33</v>
      </c>
      <c r="C7" s="35" t="s">
        <v>1</v>
      </c>
      <c r="D7" s="35" t="s">
        <v>1</v>
      </c>
      <c r="E7" s="25" t="s">
        <v>20</v>
      </c>
      <c r="F7" s="20">
        <v>2</v>
      </c>
      <c r="G7" s="19">
        <f>F7</f>
        <v>2</v>
      </c>
      <c r="H7" s="19">
        <f t="shared" ref="H7" si="1">G7</f>
        <v>2</v>
      </c>
      <c r="I7" s="19">
        <v>0</v>
      </c>
    </row>
    <row r="8" spans="1:9" x14ac:dyDescent="0.25">
      <c r="A8" s="4"/>
      <c r="B8" t="s">
        <v>25</v>
      </c>
      <c r="C8" s="35" t="s">
        <v>1</v>
      </c>
      <c r="D8" s="35" t="s">
        <v>1</v>
      </c>
      <c r="E8" s="25" t="s">
        <v>20</v>
      </c>
      <c r="F8" s="20">
        <v>4</v>
      </c>
      <c r="G8" s="19">
        <f>F8</f>
        <v>4</v>
      </c>
      <c r="H8" s="19">
        <f t="shared" ref="H8" si="2">G8</f>
        <v>4</v>
      </c>
      <c r="I8" s="19">
        <v>0</v>
      </c>
    </row>
    <row r="9" spans="1:9" x14ac:dyDescent="0.25">
      <c r="A9" s="4"/>
      <c r="B9" s="1" t="s">
        <v>2</v>
      </c>
      <c r="C9" s="21"/>
      <c r="D9" s="21"/>
      <c r="E9" s="21"/>
      <c r="F9" s="22">
        <f>SUM(F6:F8)</f>
        <v>18</v>
      </c>
      <c r="G9" s="22">
        <f>SUM(G6:G8)</f>
        <v>12</v>
      </c>
      <c r="H9" s="22">
        <f>SUM(H6:H8)</f>
        <v>6</v>
      </c>
      <c r="I9" s="22">
        <f>SUM(I6:I8)</f>
        <v>0</v>
      </c>
    </row>
    <row r="10" spans="1:9" s="35" customFormat="1" x14ac:dyDescent="0.25">
      <c r="A10" s="40"/>
      <c r="B10" s="33" t="s">
        <v>17</v>
      </c>
      <c r="C10" s="33"/>
      <c r="D10" s="33"/>
      <c r="E10" s="33"/>
      <c r="F10" s="34">
        <f>F9</f>
        <v>18</v>
      </c>
      <c r="G10" s="34">
        <f t="shared" ref="G10:I10" si="3">F10-6</f>
        <v>12</v>
      </c>
      <c r="H10" s="34">
        <f t="shared" si="3"/>
        <v>6</v>
      </c>
      <c r="I10" s="34">
        <f t="shared" si="3"/>
        <v>0</v>
      </c>
    </row>
    <row r="11" spans="1:9" x14ac:dyDescent="0.25">
      <c r="F11" s="20"/>
      <c r="G11" s="20"/>
      <c r="H11" s="20"/>
      <c r="I11" s="20"/>
    </row>
    <row r="12" spans="1:9" x14ac:dyDescent="0.25">
      <c r="I12" s="20"/>
    </row>
    <row r="17" spans="1:5" x14ac:dyDescent="0.25">
      <c r="A17"/>
      <c r="E17" s="20"/>
    </row>
  </sheetData>
  <conditionalFormatting sqref="F6:I9">
    <cfRule type="cellIs" dxfId="57" priority="11" operator="equal">
      <formula>0</formula>
    </cfRule>
  </conditionalFormatting>
  <conditionalFormatting sqref="E6:E8">
    <cfRule type="cellIs" dxfId="56" priority="10" operator="equal">
      <formula>"Completed"</formula>
    </cfRule>
  </conditionalFormatting>
  <conditionalFormatting sqref="E6:E8">
    <cfRule type="cellIs" dxfId="55" priority="9" operator="equal">
      <formula>"In progress"</formula>
    </cfRule>
  </conditionalFormatting>
  <conditionalFormatting sqref="F8">
    <cfRule type="cellIs" dxfId="54" priority="4" operator="equal">
      <formula>0</formula>
    </cfRule>
  </conditionalFormatting>
  <conditionalFormatting sqref="F7">
    <cfRule type="cellIs" dxfId="53" priority="3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F7B29"/>
    <pageSetUpPr fitToPage="1"/>
  </sheetPr>
  <dimension ref="A1:J15"/>
  <sheetViews>
    <sheetView workbookViewId="0">
      <pane ySplit="5" topLeftCell="A6" activePane="bottomLeft" state="frozen"/>
      <selection pane="bottomLeft" activeCell="A6" sqref="A6"/>
    </sheetView>
  </sheetViews>
  <sheetFormatPr defaultColWidth="8.85546875" defaultRowHeight="15" x14ac:dyDescent="0.25"/>
  <cols>
    <col min="1" max="1" width="1" style="6" customWidth="1"/>
    <col min="2" max="2" width="49.42578125" customWidth="1"/>
    <col min="3" max="4" width="15.42578125" customWidth="1"/>
    <col min="5" max="5" width="12.85546875" bestFit="1" customWidth="1"/>
    <col min="6" max="10" width="6.42578125" customWidth="1"/>
  </cols>
  <sheetData>
    <row r="1" spans="1:10" x14ac:dyDescent="0.25">
      <c r="B1" s="23" t="s">
        <v>46</v>
      </c>
    </row>
    <row r="2" spans="1:10" s="3" customFormat="1" ht="8.25" customHeight="1" x14ac:dyDescent="0.25">
      <c r="A2" s="5"/>
      <c r="B2" s="2"/>
      <c r="C2" s="2"/>
      <c r="D2" s="2"/>
      <c r="E2" s="2"/>
    </row>
    <row r="3" spans="1:10" ht="21" customHeight="1" x14ac:dyDescent="0.25">
      <c r="B3" s="10"/>
      <c r="C3" s="10"/>
      <c r="D3" s="10"/>
      <c r="E3" s="10"/>
      <c r="F3" s="11"/>
      <c r="G3" s="10"/>
      <c r="H3" s="10"/>
      <c r="I3" s="10"/>
      <c r="J3" s="10"/>
    </row>
    <row r="4" spans="1:10" x14ac:dyDescent="0.25">
      <c r="B4" s="13"/>
      <c r="C4" s="13"/>
      <c r="D4" s="13"/>
      <c r="E4" s="13"/>
      <c r="F4" s="15" t="s">
        <v>16</v>
      </c>
      <c r="G4" s="13"/>
      <c r="H4" s="13"/>
      <c r="I4" s="13"/>
      <c r="J4" s="13"/>
    </row>
    <row r="5" spans="1:10" x14ac:dyDescent="0.25">
      <c r="A5" s="7"/>
      <c r="B5" s="8" t="s">
        <v>5</v>
      </c>
      <c r="C5" s="8" t="s">
        <v>14</v>
      </c>
      <c r="D5" s="8" t="s">
        <v>15</v>
      </c>
      <c r="E5" s="8" t="s">
        <v>0</v>
      </c>
      <c r="F5" s="14">
        <v>1</v>
      </c>
      <c r="G5" s="14">
        <v>2</v>
      </c>
      <c r="H5" s="14">
        <v>3</v>
      </c>
      <c r="I5" s="14">
        <v>4</v>
      </c>
      <c r="J5" s="14">
        <v>5</v>
      </c>
    </row>
    <row r="6" spans="1:10" x14ac:dyDescent="0.25">
      <c r="A6" s="4"/>
      <c r="B6" t="s">
        <v>34</v>
      </c>
      <c r="C6" s="35" t="s">
        <v>1</v>
      </c>
      <c r="D6" s="35" t="s">
        <v>1</v>
      </c>
      <c r="E6" s="25" t="s">
        <v>20</v>
      </c>
      <c r="F6" s="20">
        <v>24</v>
      </c>
      <c r="G6" s="19">
        <v>18</v>
      </c>
      <c r="H6" s="19">
        <v>12</v>
      </c>
      <c r="I6" s="19">
        <v>6</v>
      </c>
      <c r="J6" s="19">
        <v>0</v>
      </c>
    </row>
    <row r="7" spans="1:10" x14ac:dyDescent="0.25">
      <c r="A7" s="4"/>
      <c r="B7" s="1" t="s">
        <v>22</v>
      </c>
      <c r="C7" s="21"/>
      <c r="D7" s="21"/>
      <c r="E7" s="21"/>
      <c r="F7" s="22">
        <f>SUM(F6:F6)</f>
        <v>24</v>
      </c>
      <c r="G7" s="22">
        <f>SUM(G6:G6)</f>
        <v>18</v>
      </c>
      <c r="H7" s="22">
        <f>SUM(H6:H6)</f>
        <v>12</v>
      </c>
      <c r="I7" s="22">
        <f>SUM(I6:I6)</f>
        <v>6</v>
      </c>
      <c r="J7" s="22">
        <f>SUM(J6:J6)</f>
        <v>0</v>
      </c>
    </row>
    <row r="8" spans="1:10" s="35" customFormat="1" x14ac:dyDescent="0.25">
      <c r="A8" s="40"/>
      <c r="B8" s="33" t="s">
        <v>17</v>
      </c>
      <c r="C8" s="33"/>
      <c r="D8" s="33"/>
      <c r="E8" s="33"/>
      <c r="F8" s="34">
        <f>F7</f>
        <v>24</v>
      </c>
      <c r="G8" s="34">
        <f t="shared" ref="G8:J8" si="0">F8-6</f>
        <v>18</v>
      </c>
      <c r="H8" s="34">
        <f t="shared" si="0"/>
        <v>12</v>
      </c>
      <c r="I8" s="34">
        <f t="shared" si="0"/>
        <v>6</v>
      </c>
      <c r="J8" s="34">
        <f t="shared" si="0"/>
        <v>0</v>
      </c>
    </row>
    <row r="9" spans="1:10" x14ac:dyDescent="0.25">
      <c r="F9" s="20"/>
      <c r="G9" s="20"/>
      <c r="H9" s="20"/>
      <c r="I9" s="20"/>
      <c r="J9" s="20"/>
    </row>
    <row r="15" spans="1:10" x14ac:dyDescent="0.25">
      <c r="A15"/>
      <c r="E15" s="20"/>
    </row>
  </sheetData>
  <conditionalFormatting sqref="F6:H7">
    <cfRule type="cellIs" dxfId="52" priority="7" operator="equal">
      <formula>0</formula>
    </cfRule>
  </conditionalFormatting>
  <conditionalFormatting sqref="E6">
    <cfRule type="cellIs" dxfId="51" priority="6" operator="equal">
      <formula>"Completed"</formula>
    </cfRule>
  </conditionalFormatting>
  <conditionalFormatting sqref="E6">
    <cfRule type="cellIs" dxfId="50" priority="5" operator="equal">
      <formula>"In progress"</formula>
    </cfRule>
  </conditionalFormatting>
  <conditionalFormatting sqref="I6:I7">
    <cfRule type="cellIs" dxfId="49" priority="2" operator="equal">
      <formula>0</formula>
    </cfRule>
  </conditionalFormatting>
  <conditionalFormatting sqref="J6:J7">
    <cfRule type="cellIs" dxfId="48" priority="1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F7B29"/>
    <pageSetUpPr fitToPage="1"/>
  </sheetPr>
  <dimension ref="A1:L16"/>
  <sheetViews>
    <sheetView workbookViewId="0">
      <pane ySplit="5" topLeftCell="A6" activePane="bottomLeft" state="frozen"/>
      <selection pane="bottomLeft" activeCell="A6" sqref="A6"/>
    </sheetView>
  </sheetViews>
  <sheetFormatPr defaultColWidth="8.85546875" defaultRowHeight="15" x14ac:dyDescent="0.25"/>
  <cols>
    <col min="1" max="1" width="1" style="6" customWidth="1"/>
    <col min="2" max="2" width="49.42578125" customWidth="1"/>
    <col min="3" max="4" width="15.42578125" customWidth="1"/>
    <col min="5" max="5" width="12.85546875" bestFit="1" customWidth="1"/>
    <col min="6" max="12" width="6.42578125" customWidth="1"/>
  </cols>
  <sheetData>
    <row r="1" spans="1:12" x14ac:dyDescent="0.25">
      <c r="B1" s="23" t="s">
        <v>47</v>
      </c>
    </row>
    <row r="2" spans="1:12" s="3" customFormat="1" ht="8.25" customHeight="1" x14ac:dyDescent="0.25">
      <c r="A2" s="5"/>
      <c r="B2" s="2"/>
      <c r="C2" s="2"/>
      <c r="D2" s="2"/>
      <c r="E2" s="2"/>
    </row>
    <row r="3" spans="1:12" ht="21" customHeight="1" x14ac:dyDescent="0.25">
      <c r="B3" s="10"/>
      <c r="C3" s="10"/>
      <c r="D3" s="10"/>
      <c r="E3" s="10"/>
      <c r="F3" s="11"/>
      <c r="G3" s="10"/>
      <c r="H3" s="10"/>
      <c r="I3" s="10"/>
      <c r="J3" s="10"/>
      <c r="K3" s="10"/>
      <c r="L3" s="10"/>
    </row>
    <row r="4" spans="1:12" x14ac:dyDescent="0.25">
      <c r="B4" s="13"/>
      <c r="C4" s="13"/>
      <c r="D4" s="13"/>
      <c r="E4" s="13"/>
      <c r="F4" s="15" t="s">
        <v>16</v>
      </c>
      <c r="G4" s="13"/>
      <c r="H4" s="13"/>
      <c r="I4" s="13"/>
      <c r="J4" s="13"/>
      <c r="K4" s="13"/>
      <c r="L4" s="13"/>
    </row>
    <row r="5" spans="1:12" x14ac:dyDescent="0.25">
      <c r="A5" s="7"/>
      <c r="B5" s="8" t="s">
        <v>5</v>
      </c>
      <c r="C5" s="8" t="s">
        <v>14</v>
      </c>
      <c r="D5" s="8" t="s">
        <v>15</v>
      </c>
      <c r="E5" s="8" t="s">
        <v>0</v>
      </c>
      <c r="F5" s="14">
        <v>1</v>
      </c>
      <c r="G5" s="14">
        <v>2</v>
      </c>
      <c r="H5" s="14">
        <v>3</v>
      </c>
      <c r="I5" s="14">
        <v>4</v>
      </c>
      <c r="J5" s="14">
        <v>5</v>
      </c>
      <c r="K5" s="14">
        <v>6</v>
      </c>
      <c r="L5" s="14">
        <v>7</v>
      </c>
    </row>
    <row r="6" spans="1:12" x14ac:dyDescent="0.25">
      <c r="A6" s="4"/>
      <c r="B6" s="26" t="s">
        <v>12</v>
      </c>
      <c r="C6" s="35" t="s">
        <v>1</v>
      </c>
      <c r="D6" s="35" t="s">
        <v>1</v>
      </c>
      <c r="E6" s="25" t="s">
        <v>20</v>
      </c>
      <c r="F6" s="19">
        <v>24</v>
      </c>
      <c r="G6" s="19">
        <v>18</v>
      </c>
      <c r="H6" s="19">
        <v>12</v>
      </c>
      <c r="I6" s="19">
        <v>6</v>
      </c>
      <c r="J6" s="19">
        <v>0</v>
      </c>
      <c r="K6" s="19">
        <v>0</v>
      </c>
      <c r="L6" s="19">
        <f>J6</f>
        <v>0</v>
      </c>
    </row>
    <row r="7" spans="1:12" x14ac:dyDescent="0.25">
      <c r="A7" s="4"/>
      <c r="B7" s="26" t="s">
        <v>35</v>
      </c>
      <c r="C7" s="35" t="s">
        <v>1</v>
      </c>
      <c r="D7" s="35" t="s">
        <v>1</v>
      </c>
      <c r="E7" s="25" t="s">
        <v>20</v>
      </c>
      <c r="F7" s="19">
        <v>8</v>
      </c>
      <c r="G7" s="19">
        <f>F7</f>
        <v>8</v>
      </c>
      <c r="H7" s="19">
        <f>G7</f>
        <v>8</v>
      </c>
      <c r="I7" s="19">
        <f>H7</f>
        <v>8</v>
      </c>
      <c r="J7" s="19">
        <f>I7</f>
        <v>8</v>
      </c>
      <c r="K7" s="19">
        <v>2</v>
      </c>
      <c r="L7" s="19">
        <v>0</v>
      </c>
    </row>
    <row r="8" spans="1:12" x14ac:dyDescent="0.25">
      <c r="A8" s="4"/>
      <c r="B8" s="1" t="s">
        <v>23</v>
      </c>
      <c r="C8" s="21"/>
      <c r="D8" s="21"/>
      <c r="E8" s="21"/>
      <c r="F8" s="22">
        <f>SUM(F6:F7)</f>
        <v>32</v>
      </c>
      <c r="G8" s="22">
        <f>SUM(G6:G7)</f>
        <v>26</v>
      </c>
      <c r="H8" s="22">
        <f>SUM(H6:H7)</f>
        <v>20</v>
      </c>
      <c r="I8" s="22">
        <f>SUM(I6:I7)</f>
        <v>14</v>
      </c>
      <c r="J8" s="22">
        <f>SUM(J6:J7)</f>
        <v>8</v>
      </c>
      <c r="K8" s="22">
        <f>SUM(K6:K7)</f>
        <v>2</v>
      </c>
      <c r="L8" s="22">
        <f>SUM(L6:L7)</f>
        <v>0</v>
      </c>
    </row>
    <row r="9" spans="1:12" s="35" customFormat="1" x14ac:dyDescent="0.25">
      <c r="A9" s="40"/>
      <c r="B9" s="33" t="s">
        <v>17</v>
      </c>
      <c r="C9" s="33"/>
      <c r="D9" s="33"/>
      <c r="E9" s="33"/>
      <c r="F9" s="34">
        <f>F8</f>
        <v>32</v>
      </c>
      <c r="G9" s="34">
        <f t="shared" ref="G9:K9" si="0">F9-6</f>
        <v>26</v>
      </c>
      <c r="H9" s="34">
        <f t="shared" si="0"/>
        <v>20</v>
      </c>
      <c r="I9" s="34">
        <f t="shared" si="0"/>
        <v>14</v>
      </c>
      <c r="J9" s="34">
        <f t="shared" si="0"/>
        <v>8</v>
      </c>
      <c r="K9" s="34">
        <f t="shared" si="0"/>
        <v>2</v>
      </c>
      <c r="L9" s="34">
        <v>0</v>
      </c>
    </row>
    <row r="10" spans="1:12" x14ac:dyDescent="0.25">
      <c r="F10" s="20"/>
      <c r="G10" s="20"/>
      <c r="H10" s="20"/>
      <c r="I10" s="20"/>
      <c r="J10" s="20"/>
      <c r="K10" s="20"/>
      <c r="L10" s="20"/>
    </row>
    <row r="16" spans="1:12" x14ac:dyDescent="0.25">
      <c r="A16"/>
      <c r="E16" s="20"/>
    </row>
  </sheetData>
  <conditionalFormatting sqref="G6 F8:H8">
    <cfRule type="cellIs" dxfId="47" priority="31" operator="equal">
      <formula>0</formula>
    </cfRule>
  </conditionalFormatting>
  <conditionalFormatting sqref="E6">
    <cfRule type="cellIs" dxfId="46" priority="30" operator="equal">
      <formula>"Completed"</formula>
    </cfRule>
  </conditionalFormatting>
  <conditionalFormatting sqref="E6">
    <cfRule type="cellIs" dxfId="45" priority="29" operator="equal">
      <formula>"In progress"</formula>
    </cfRule>
  </conditionalFormatting>
  <conditionalFormatting sqref="G7">
    <cfRule type="cellIs" dxfId="44" priority="26" operator="equal">
      <formula>0</formula>
    </cfRule>
  </conditionalFormatting>
  <conditionalFormatting sqref="E7">
    <cfRule type="cellIs" dxfId="43" priority="25" operator="equal">
      <formula>"Completed"</formula>
    </cfRule>
  </conditionalFormatting>
  <conditionalFormatting sqref="E7">
    <cfRule type="cellIs" dxfId="42" priority="24" operator="equal">
      <formula>"In progress"</formula>
    </cfRule>
  </conditionalFormatting>
  <conditionalFormatting sqref="H6">
    <cfRule type="cellIs" dxfId="41" priority="14" operator="equal">
      <formula>0</formula>
    </cfRule>
  </conditionalFormatting>
  <conditionalFormatting sqref="F6">
    <cfRule type="cellIs" dxfId="40" priority="21" operator="equal">
      <formula>0</formula>
    </cfRule>
  </conditionalFormatting>
  <conditionalFormatting sqref="F7">
    <cfRule type="cellIs" dxfId="39" priority="20" operator="equal">
      <formula>0</formula>
    </cfRule>
  </conditionalFormatting>
  <conditionalFormatting sqref="H7">
    <cfRule type="cellIs" dxfId="38" priority="13" operator="equal">
      <formula>0</formula>
    </cfRule>
  </conditionalFormatting>
  <conditionalFormatting sqref="J6">
    <cfRule type="cellIs" dxfId="37" priority="10" operator="equal">
      <formula>0</formula>
    </cfRule>
  </conditionalFormatting>
  <conditionalFormatting sqref="J7">
    <cfRule type="cellIs" dxfId="36" priority="9" operator="equal">
      <formula>0</formula>
    </cfRule>
  </conditionalFormatting>
  <conditionalFormatting sqref="I7">
    <cfRule type="cellIs" dxfId="35" priority="11" operator="equal">
      <formula>0</formula>
    </cfRule>
  </conditionalFormatting>
  <conditionalFormatting sqref="I6">
    <cfRule type="cellIs" dxfId="34" priority="12" operator="equal">
      <formula>0</formula>
    </cfRule>
  </conditionalFormatting>
  <conditionalFormatting sqref="L7">
    <cfRule type="cellIs" dxfId="33" priority="7" operator="equal">
      <formula>0</formula>
    </cfRule>
  </conditionalFormatting>
  <conditionalFormatting sqref="I8">
    <cfRule type="cellIs" dxfId="32" priority="6" operator="equal">
      <formula>0</formula>
    </cfRule>
  </conditionalFormatting>
  <conditionalFormatting sqref="L6">
    <cfRule type="cellIs" dxfId="31" priority="8" operator="equal">
      <formula>0</formula>
    </cfRule>
  </conditionalFormatting>
  <conditionalFormatting sqref="J8">
    <cfRule type="cellIs" dxfId="30" priority="5" operator="equal">
      <formula>0</formula>
    </cfRule>
  </conditionalFormatting>
  <conditionalFormatting sqref="L8">
    <cfRule type="cellIs" dxfId="29" priority="4" operator="equal">
      <formula>0</formula>
    </cfRule>
  </conditionalFormatting>
  <conditionalFormatting sqref="K6">
    <cfRule type="cellIs" dxfId="28" priority="3" operator="equal">
      <formula>0</formula>
    </cfRule>
  </conditionalFormatting>
  <conditionalFormatting sqref="K7">
    <cfRule type="cellIs" dxfId="27" priority="2" operator="equal">
      <formula>0</formula>
    </cfRule>
  </conditionalFormatting>
  <conditionalFormatting sqref="K8">
    <cfRule type="cellIs" dxfId="26" priority="1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F7B29"/>
    <pageSetUpPr fitToPage="1"/>
  </sheetPr>
  <dimension ref="A1:I17"/>
  <sheetViews>
    <sheetView workbookViewId="0">
      <pane ySplit="5" topLeftCell="A6" activePane="bottomLeft" state="frozen"/>
      <selection pane="bottomLeft" activeCell="A6" sqref="A6"/>
    </sheetView>
  </sheetViews>
  <sheetFormatPr defaultColWidth="8.85546875" defaultRowHeight="15" x14ac:dyDescent="0.25"/>
  <cols>
    <col min="1" max="1" width="1" style="6" customWidth="1"/>
    <col min="2" max="2" width="49.42578125" customWidth="1"/>
    <col min="3" max="4" width="15.42578125" customWidth="1"/>
    <col min="5" max="5" width="12.85546875" bestFit="1" customWidth="1"/>
    <col min="6" max="9" width="6.42578125" customWidth="1"/>
  </cols>
  <sheetData>
    <row r="1" spans="1:9" x14ac:dyDescent="0.25">
      <c r="B1" s="23" t="s">
        <v>48</v>
      </c>
    </row>
    <row r="2" spans="1:9" s="3" customFormat="1" ht="8.25" customHeight="1" x14ac:dyDescent="0.25">
      <c r="A2" s="5"/>
      <c r="B2" s="2"/>
      <c r="C2" s="2"/>
      <c r="D2" s="2"/>
      <c r="E2" s="2"/>
    </row>
    <row r="3" spans="1:9" ht="21" customHeight="1" x14ac:dyDescent="0.25">
      <c r="B3" s="10"/>
      <c r="C3" s="10"/>
      <c r="D3" s="10"/>
      <c r="E3" s="10"/>
      <c r="F3" s="11"/>
      <c r="G3" s="10"/>
      <c r="H3" s="10"/>
      <c r="I3" s="10"/>
    </row>
    <row r="4" spans="1:9" x14ac:dyDescent="0.25">
      <c r="B4" s="13"/>
      <c r="C4" s="13"/>
      <c r="D4" s="13"/>
      <c r="E4" s="13"/>
      <c r="F4" s="15" t="s">
        <v>16</v>
      </c>
      <c r="G4" s="13"/>
      <c r="H4" s="13"/>
      <c r="I4" s="13"/>
    </row>
    <row r="5" spans="1:9" x14ac:dyDescent="0.25">
      <c r="A5" s="7"/>
      <c r="B5" s="8" t="s">
        <v>5</v>
      </c>
      <c r="C5" s="8" t="s">
        <v>14</v>
      </c>
      <c r="D5" s="8" t="s">
        <v>15</v>
      </c>
      <c r="E5" s="8" t="s">
        <v>0</v>
      </c>
      <c r="F5" s="14">
        <v>1</v>
      </c>
      <c r="G5" s="14">
        <v>2</v>
      </c>
      <c r="H5" s="14">
        <v>3</v>
      </c>
      <c r="I5" s="14">
        <v>4</v>
      </c>
    </row>
    <row r="6" spans="1:9" x14ac:dyDescent="0.25">
      <c r="A6" s="4"/>
      <c r="B6" s="26" t="s">
        <v>36</v>
      </c>
      <c r="C6" s="35" t="s">
        <v>1</v>
      </c>
      <c r="D6" s="35" t="s">
        <v>1</v>
      </c>
      <c r="E6" s="25" t="s">
        <v>20</v>
      </c>
      <c r="F6" s="19">
        <v>8</v>
      </c>
      <c r="G6" s="19">
        <v>2</v>
      </c>
      <c r="H6" s="19">
        <v>0</v>
      </c>
      <c r="I6" s="19">
        <f t="shared" ref="I6" si="0">H6</f>
        <v>0</v>
      </c>
    </row>
    <row r="7" spans="1:9" x14ac:dyDescent="0.25">
      <c r="A7" s="4"/>
      <c r="B7" t="s">
        <v>39</v>
      </c>
      <c r="C7" s="35" t="s">
        <v>1</v>
      </c>
      <c r="D7" s="35" t="s">
        <v>1</v>
      </c>
      <c r="E7" s="25" t="s">
        <v>20</v>
      </c>
      <c r="F7" s="19">
        <v>4</v>
      </c>
      <c r="G7" s="19">
        <f>F7</f>
        <v>4</v>
      </c>
      <c r="H7" s="19">
        <v>0</v>
      </c>
      <c r="I7" s="19">
        <f t="shared" ref="I7" si="1">H7</f>
        <v>0</v>
      </c>
    </row>
    <row r="8" spans="1:9" x14ac:dyDescent="0.25">
      <c r="A8" s="4"/>
      <c r="B8" t="s">
        <v>38</v>
      </c>
      <c r="C8" s="35" t="s">
        <v>1</v>
      </c>
      <c r="D8" s="35" t="s">
        <v>1</v>
      </c>
      <c r="E8" s="25" t="s">
        <v>20</v>
      </c>
      <c r="F8" s="19">
        <v>4</v>
      </c>
      <c r="G8" s="19">
        <f>F8</f>
        <v>4</v>
      </c>
      <c r="H8" s="19">
        <f>G8</f>
        <v>4</v>
      </c>
      <c r="I8" s="19">
        <v>0</v>
      </c>
    </row>
    <row r="9" spans="1:9" x14ac:dyDescent="0.25">
      <c r="A9" s="4"/>
      <c r="B9" s="1" t="s">
        <v>26</v>
      </c>
      <c r="C9" s="21"/>
      <c r="D9" s="21"/>
      <c r="E9" s="21"/>
      <c r="F9" s="22">
        <f>SUM(F6:F8)</f>
        <v>16</v>
      </c>
      <c r="G9" s="22">
        <f>SUM(G6:G8)</f>
        <v>10</v>
      </c>
      <c r="H9" s="22">
        <f>SUM(H6:H8)</f>
        <v>4</v>
      </c>
      <c r="I9" s="22">
        <f t="shared" ref="I9" si="2">SUM(I6:I8)</f>
        <v>0</v>
      </c>
    </row>
    <row r="10" spans="1:9" s="35" customFormat="1" x14ac:dyDescent="0.25">
      <c r="A10" s="40"/>
      <c r="B10" s="33" t="s">
        <v>17</v>
      </c>
      <c r="C10" s="33"/>
      <c r="D10" s="33"/>
      <c r="E10" s="33"/>
      <c r="F10" s="34">
        <f>F9</f>
        <v>16</v>
      </c>
      <c r="G10" s="34">
        <f t="shared" ref="G10:H10" si="3">F10-6</f>
        <v>10</v>
      </c>
      <c r="H10" s="34">
        <f t="shared" si="3"/>
        <v>4</v>
      </c>
      <c r="I10" s="34">
        <v>0</v>
      </c>
    </row>
    <row r="11" spans="1:9" x14ac:dyDescent="0.25">
      <c r="F11" s="20"/>
      <c r="G11" s="20"/>
      <c r="H11" s="20"/>
      <c r="I11" s="20"/>
    </row>
    <row r="17" spans="1:5" x14ac:dyDescent="0.25">
      <c r="A17"/>
      <c r="E17" s="20"/>
    </row>
  </sheetData>
  <conditionalFormatting sqref="G6 F9:G9">
    <cfRule type="cellIs" dxfId="25" priority="40" operator="equal">
      <formula>0</formula>
    </cfRule>
  </conditionalFormatting>
  <conditionalFormatting sqref="E6">
    <cfRule type="cellIs" dxfId="24" priority="39" operator="equal">
      <formula>"Completed"</formula>
    </cfRule>
  </conditionalFormatting>
  <conditionalFormatting sqref="E6">
    <cfRule type="cellIs" dxfId="23" priority="38" operator="equal">
      <formula>"In progress"</formula>
    </cfRule>
  </conditionalFormatting>
  <conditionalFormatting sqref="E7">
    <cfRule type="cellIs" dxfId="22" priority="36" operator="equal">
      <formula>"Completed"</formula>
    </cfRule>
  </conditionalFormatting>
  <conditionalFormatting sqref="E7">
    <cfRule type="cellIs" dxfId="21" priority="35" operator="equal">
      <formula>"In progress"</formula>
    </cfRule>
  </conditionalFormatting>
  <conditionalFormatting sqref="F6">
    <cfRule type="cellIs" dxfId="20" priority="8" operator="equal">
      <formula>0</formula>
    </cfRule>
  </conditionalFormatting>
  <conditionalFormatting sqref="F7:F8">
    <cfRule type="cellIs" dxfId="19" priority="9" operator="equal">
      <formula>0</formula>
    </cfRule>
  </conditionalFormatting>
  <conditionalFormatting sqref="G8">
    <cfRule type="cellIs" dxfId="18" priority="6" operator="equal">
      <formula>0</formula>
    </cfRule>
  </conditionalFormatting>
  <conditionalFormatting sqref="G7">
    <cfRule type="cellIs" dxfId="17" priority="7" operator="equal">
      <formula>0</formula>
    </cfRule>
  </conditionalFormatting>
  <conditionalFormatting sqref="H6:I6 H9:I9">
    <cfRule type="cellIs" dxfId="16" priority="5" operator="equal">
      <formula>0</formula>
    </cfRule>
  </conditionalFormatting>
  <conditionalFormatting sqref="H7:I7">
    <cfRule type="cellIs" dxfId="15" priority="4" operator="equal">
      <formula>0</formula>
    </cfRule>
  </conditionalFormatting>
  <conditionalFormatting sqref="H8:I8">
    <cfRule type="cellIs" dxfId="14" priority="3" operator="equal">
      <formula>0</formula>
    </cfRule>
  </conditionalFormatting>
  <conditionalFormatting sqref="E8">
    <cfRule type="cellIs" dxfId="13" priority="2" operator="equal">
      <formula>"Completed"</formula>
    </cfRule>
  </conditionalFormatting>
  <conditionalFormatting sqref="E8">
    <cfRule type="cellIs" dxfId="12" priority="1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Deadline</vt:lpstr>
      <vt:lpstr>Product Backlog</vt:lpstr>
      <vt:lpstr>Sprint-5</vt:lpstr>
      <vt:lpstr>Sprint-9</vt:lpstr>
      <vt:lpstr>Sprint-1</vt:lpstr>
      <vt:lpstr>Sprint-2</vt:lpstr>
      <vt:lpstr>Sprint-3</vt:lpstr>
      <vt:lpstr>Sprint-4</vt:lpstr>
    </vt:vector>
  </TitlesOfParts>
  <Company>Sherwin-Williams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usuario.padrao</dc:creator>
  <cp:lastModifiedBy>cxg228</cp:lastModifiedBy>
  <cp:lastPrinted>2015-04-22T11:00:48Z</cp:lastPrinted>
  <dcterms:created xsi:type="dcterms:W3CDTF">2012-09-27T17:16:18Z</dcterms:created>
  <dcterms:modified xsi:type="dcterms:W3CDTF">2017-08-14T14:40:32Z</dcterms:modified>
</cp:coreProperties>
</file>