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2C76BDC-6950-41B4-91BB-60AE1C410033}" xr6:coauthVersionLast="45" xr6:coauthVersionMax="45" xr10:uidLastSave="{00000000-0000-0000-0000-000000000000}"/>
  <bookViews>
    <workbookView xWindow="-108" yWindow="-108" windowWidth="23256" windowHeight="12576" firstSheet="4" activeTab="8" xr2:uid="{00000000-000D-0000-FFFF-FFFF00000000}"/>
  </bookViews>
  <sheets>
    <sheet name="Έσοδα-Έξοδα" sheetId="11" r:id="rId1"/>
    <sheet name="Έξοδα 1ο έτος" sheetId="8" r:id="rId2"/>
    <sheet name="Έξοδα 2ο έτος " sheetId="10" r:id="rId3"/>
    <sheet name="Έξοδα 3ο έτος  " sheetId="12" r:id="rId4"/>
    <sheet name="Έξοδα 4ο έτος" sheetId="13" r:id="rId5"/>
    <sheet name="Έξοδα 5ο έτος" sheetId="14" r:id="rId6"/>
    <sheet name="Λειτουργικα Εξοδα" sheetId="4" r:id="rId7"/>
    <sheet name="Εξοδα Καδου" sheetId="5" r:id="rId8"/>
    <sheet name="Εσοδα" sheetId="6" r:id="rId9"/>
    <sheet name="ΣΕΝΑΡΙΑ" sheetId="7" r:id="rId10"/>
    <sheet name="2020 Marketing Plan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2" roundtripDataSignature="AMtx7mgGigB1ExPCYEeyYXVCvV7rPf7DYQ=="/>
    </ext>
  </extLst>
</workbook>
</file>

<file path=xl/calcChain.xml><?xml version="1.0" encoding="utf-8"?>
<calcChain xmlns="http://schemas.openxmlformats.org/spreadsheetml/2006/main">
  <c r="D8" i="6" l="1"/>
  <c r="D9" i="11" s="1"/>
  <c r="C4" i="6"/>
  <c r="A13" i="6"/>
  <c r="E4" i="6" s="1"/>
  <c r="C9" i="11"/>
  <c r="B9" i="11"/>
  <c r="F4" i="11"/>
  <c r="G46" i="14"/>
  <c r="G45" i="14"/>
  <c r="G44" i="14"/>
  <c r="G43" i="14"/>
  <c r="L42" i="14"/>
  <c r="G42" i="14"/>
  <c r="L41" i="14"/>
  <c r="G41" i="14"/>
  <c r="G40" i="14"/>
  <c r="G47" i="14" s="1"/>
  <c r="G13" i="14" s="1"/>
  <c r="H13" i="14" s="1"/>
  <c r="G39" i="14"/>
  <c r="K38" i="14"/>
  <c r="M38" i="14" s="1"/>
  <c r="O38" i="14" s="1"/>
  <c r="G38" i="14"/>
  <c r="S28" i="14"/>
  <c r="H18" i="14"/>
  <c r="H17" i="14"/>
  <c r="H16" i="14"/>
  <c r="H15" i="14"/>
  <c r="N14" i="14"/>
  <c r="O14" i="14" s="1"/>
  <c r="O17" i="14" s="1"/>
  <c r="G14" i="14"/>
  <c r="H14" i="14" s="1"/>
  <c r="N13" i="14"/>
  <c r="O13" i="14" s="1"/>
  <c r="O12" i="14"/>
  <c r="N12" i="14"/>
  <c r="K12" i="14"/>
  <c r="G12" i="14"/>
  <c r="H12" i="14" s="1"/>
  <c r="O11" i="14"/>
  <c r="N11" i="14"/>
  <c r="G11" i="14"/>
  <c r="H11" i="14" s="1"/>
  <c r="O10" i="14"/>
  <c r="N10" i="14"/>
  <c r="G10" i="14"/>
  <c r="H10" i="14" s="1"/>
  <c r="O9" i="14"/>
  <c r="N9" i="14"/>
  <c r="H9" i="14"/>
  <c r="N8" i="14"/>
  <c r="O8" i="14" s="1"/>
  <c r="N7" i="14"/>
  <c r="O7" i="14" s="1"/>
  <c r="H7" i="14"/>
  <c r="H6" i="14"/>
  <c r="H5" i="14"/>
  <c r="E4" i="11"/>
  <c r="H12" i="13"/>
  <c r="G46" i="13"/>
  <c r="G45" i="13"/>
  <c r="G44" i="13"/>
  <c r="G43" i="13"/>
  <c r="L42" i="13"/>
  <c r="G42" i="13"/>
  <c r="L41" i="13"/>
  <c r="G41" i="13"/>
  <c r="G40" i="13"/>
  <c r="G39" i="13"/>
  <c r="M38" i="13"/>
  <c r="O38" i="13" s="1"/>
  <c r="K38" i="13"/>
  <c r="G38" i="13"/>
  <c r="G47" i="13" s="1"/>
  <c r="G13" i="13" s="1"/>
  <c r="H13" i="13" s="1"/>
  <c r="S28" i="13"/>
  <c r="N13" i="13" s="1"/>
  <c r="O13" i="13" s="1"/>
  <c r="H18" i="13"/>
  <c r="H17" i="13"/>
  <c r="H16" i="13"/>
  <c r="H15" i="13"/>
  <c r="N14" i="13"/>
  <c r="O14" i="13" s="1"/>
  <c r="O17" i="13" s="1"/>
  <c r="G14" i="13"/>
  <c r="H14" i="13" s="1"/>
  <c r="N12" i="13"/>
  <c r="K12" i="13"/>
  <c r="O12" i="13" s="1"/>
  <c r="G12" i="13"/>
  <c r="O11" i="13"/>
  <c r="N11" i="13"/>
  <c r="H11" i="13"/>
  <c r="G11" i="13"/>
  <c r="O10" i="13"/>
  <c r="N10" i="13"/>
  <c r="G10" i="13"/>
  <c r="H10" i="13" s="1"/>
  <c r="N9" i="13"/>
  <c r="O9" i="13" s="1"/>
  <c r="H9" i="13"/>
  <c r="N8" i="13"/>
  <c r="O8" i="13" s="1"/>
  <c r="O7" i="13"/>
  <c r="N7" i="13"/>
  <c r="H7" i="13"/>
  <c r="H6" i="13"/>
  <c r="H5" i="13"/>
  <c r="H18" i="12"/>
  <c r="H16" i="12"/>
  <c r="H17" i="12"/>
  <c r="H12" i="10"/>
  <c r="G46" i="12"/>
  <c r="L42" i="12"/>
  <c r="G45" i="12"/>
  <c r="L41" i="12"/>
  <c r="G44" i="12"/>
  <c r="G43" i="12"/>
  <c r="G42" i="12"/>
  <c r="K38" i="12"/>
  <c r="M38" i="12" s="1"/>
  <c r="O38" i="12" s="1"/>
  <c r="G41" i="12"/>
  <c r="G40" i="12"/>
  <c r="G39" i="12"/>
  <c r="G38" i="12"/>
  <c r="S28" i="12"/>
  <c r="N13" i="12" s="1"/>
  <c r="O13" i="12" s="1"/>
  <c r="H15" i="12"/>
  <c r="N14" i="12"/>
  <c r="O14" i="12" s="1"/>
  <c r="O17" i="12" s="1"/>
  <c r="G14" i="12"/>
  <c r="N12" i="12"/>
  <c r="K12" i="12"/>
  <c r="O12" i="12" s="1"/>
  <c r="G12" i="12"/>
  <c r="H12" i="12" s="1"/>
  <c r="O11" i="12"/>
  <c r="N11" i="12"/>
  <c r="G11" i="12"/>
  <c r="H11" i="12" s="1"/>
  <c r="O10" i="12"/>
  <c r="N10" i="12"/>
  <c r="G10" i="12"/>
  <c r="H10" i="12" s="1"/>
  <c r="N9" i="12"/>
  <c r="O9" i="12" s="1"/>
  <c r="H9" i="12"/>
  <c r="N8" i="12"/>
  <c r="O8" i="12" s="1"/>
  <c r="N7" i="12"/>
  <c r="O7" i="12" s="1"/>
  <c r="H7" i="12"/>
  <c r="H6" i="12"/>
  <c r="H5" i="12"/>
  <c r="B4" i="11"/>
  <c r="G14" i="10"/>
  <c r="F14" i="10"/>
  <c r="P14" i="8"/>
  <c r="O14" i="8"/>
  <c r="G43" i="10"/>
  <c r="L42" i="10"/>
  <c r="G42" i="10"/>
  <c r="L41" i="10"/>
  <c r="G41" i="10"/>
  <c r="G40" i="10"/>
  <c r="G39" i="10"/>
  <c r="K38" i="10"/>
  <c r="M38" i="10" s="1"/>
  <c r="O38" i="10" s="1"/>
  <c r="G38" i="10"/>
  <c r="G37" i="10"/>
  <c r="G36" i="10"/>
  <c r="G35" i="10"/>
  <c r="S28" i="10"/>
  <c r="N14" i="10"/>
  <c r="O14" i="10" s="1"/>
  <c r="O17" i="10" s="1"/>
  <c r="H15" i="10"/>
  <c r="N13" i="10"/>
  <c r="O13" i="10" s="1"/>
  <c r="N12" i="10"/>
  <c r="K12" i="10"/>
  <c r="O12" i="10" s="1"/>
  <c r="G12" i="10"/>
  <c r="O11" i="10"/>
  <c r="N11" i="10"/>
  <c r="G11" i="10"/>
  <c r="H11" i="10" s="1"/>
  <c r="O10" i="10"/>
  <c r="N10" i="10"/>
  <c r="G10" i="10"/>
  <c r="H10" i="10" s="1"/>
  <c r="N9" i="10"/>
  <c r="O9" i="10" s="1"/>
  <c r="H9" i="10"/>
  <c r="N8" i="10"/>
  <c r="O8" i="10" s="1"/>
  <c r="O7" i="10"/>
  <c r="N7" i="10"/>
  <c r="H7" i="10"/>
  <c r="H6" i="10"/>
  <c r="H5" i="10"/>
  <c r="O12" i="8"/>
  <c r="P12" i="8" s="1"/>
  <c r="P6" i="9"/>
  <c r="P7" i="9"/>
  <c r="P9" i="9"/>
  <c r="P11" i="9"/>
  <c r="P13" i="9"/>
  <c r="P15" i="9"/>
  <c r="P16" i="9"/>
  <c r="P17" i="9"/>
  <c r="P18" i="9"/>
  <c r="P22" i="9"/>
  <c r="P28" i="9"/>
  <c r="T42" i="8"/>
  <c r="T41" i="8"/>
  <c r="S38" i="8"/>
  <c r="U38" i="8" s="1"/>
  <c r="W38" i="8" s="1"/>
  <c r="O43" i="8"/>
  <c r="O42" i="8"/>
  <c r="O41" i="8"/>
  <c r="O40" i="8"/>
  <c r="O39" i="8"/>
  <c r="O38" i="8"/>
  <c r="O37" i="8"/>
  <c r="O36" i="8"/>
  <c r="O35" i="8"/>
  <c r="O44" i="8" s="1"/>
  <c r="O8" i="8"/>
  <c r="P8" i="8" s="1"/>
  <c r="AA28" i="8"/>
  <c r="V13" i="8" s="1"/>
  <c r="W13" i="8" s="1"/>
  <c r="V14" i="8"/>
  <c r="W14" i="8" s="1"/>
  <c r="W17" i="8" s="1"/>
  <c r="V12" i="8"/>
  <c r="S12" i="8"/>
  <c r="W12" i="8" s="1"/>
  <c r="W11" i="8"/>
  <c r="V11" i="8"/>
  <c r="W10" i="8"/>
  <c r="V10" i="8"/>
  <c r="V9" i="8"/>
  <c r="W9" i="8" s="1"/>
  <c r="V8" i="8"/>
  <c r="W8" i="8" s="1"/>
  <c r="V7" i="8"/>
  <c r="W7" i="8" s="1"/>
  <c r="P5" i="8"/>
  <c r="P6" i="8"/>
  <c r="P7" i="8"/>
  <c r="P9" i="8"/>
  <c r="O11" i="8"/>
  <c r="P11" i="8" s="1"/>
  <c r="P15" i="8"/>
  <c r="D5" i="8"/>
  <c r="G5" i="8" s="1"/>
  <c r="F5" i="8"/>
  <c r="D6" i="8"/>
  <c r="G6" i="8" s="1"/>
  <c r="F6" i="8"/>
  <c r="D7" i="8"/>
  <c r="F7" i="8"/>
  <c r="G7" i="8"/>
  <c r="D8" i="8"/>
  <c r="G8" i="8" s="1"/>
  <c r="F8" i="8"/>
  <c r="D9" i="8"/>
  <c r="G9" i="8" s="1"/>
  <c r="F9" i="8"/>
  <c r="D10" i="8"/>
  <c r="F10" i="8"/>
  <c r="G10" i="8"/>
  <c r="D11" i="8"/>
  <c r="F11" i="8"/>
  <c r="G11" i="8"/>
  <c r="D12" i="8"/>
  <c r="F12" i="8"/>
  <c r="G12" i="8"/>
  <c r="D13" i="8"/>
  <c r="G13" i="8" s="1"/>
  <c r="F13" i="8"/>
  <c r="D14" i="8"/>
  <c r="F14" i="8"/>
  <c r="G14" i="8"/>
  <c r="D15" i="8"/>
  <c r="F15" i="8"/>
  <c r="G15" i="8"/>
  <c r="D16" i="8"/>
  <c r="G16" i="8" s="1"/>
  <c r="F16" i="8"/>
  <c r="D17" i="8"/>
  <c r="F17" i="8"/>
  <c r="G17" i="8"/>
  <c r="D18" i="8"/>
  <c r="F18" i="8"/>
  <c r="G18" i="8"/>
  <c r="D19" i="8"/>
  <c r="F19" i="8"/>
  <c r="G19" i="8"/>
  <c r="F20" i="8"/>
  <c r="E27" i="8"/>
  <c r="E30" i="8" s="1"/>
  <c r="E28" i="8"/>
  <c r="F28" i="8" s="1"/>
  <c r="E29" i="8"/>
  <c r="F29" i="8" s="1"/>
  <c r="E35" i="8"/>
  <c r="F35" i="8"/>
  <c r="E36" i="8"/>
  <c r="F36" i="8" s="1"/>
  <c r="E43" i="8"/>
  <c r="E46" i="8" s="1"/>
  <c r="F43" i="8"/>
  <c r="E44" i="8"/>
  <c r="F44" i="8" s="1"/>
  <c r="E45" i="8"/>
  <c r="F45" i="8"/>
  <c r="G6" i="7"/>
  <c r="G5" i="7"/>
  <c r="G4" i="7"/>
  <c r="G3" i="7"/>
  <c r="G2" i="7"/>
  <c r="F5" i="6"/>
  <c r="E5" i="6"/>
  <c r="D5" i="6"/>
  <c r="C5" i="6"/>
  <c r="B5" i="6"/>
  <c r="F4" i="6"/>
  <c r="D4" i="6"/>
  <c r="B4" i="6"/>
  <c r="F3" i="6"/>
  <c r="E3" i="6"/>
  <c r="D3" i="6"/>
  <c r="C3" i="6"/>
  <c r="B3" i="6"/>
  <c r="F2" i="6"/>
  <c r="E2" i="6"/>
  <c r="D2" i="6"/>
  <c r="C2" i="6"/>
  <c r="C8" i="6" s="1"/>
  <c r="B2" i="6"/>
  <c r="B8" i="6" s="1"/>
  <c r="B14" i="5"/>
  <c r="B9" i="5"/>
  <c r="C8" i="5"/>
  <c r="N24" i="4"/>
  <c r="N23" i="4"/>
  <c r="M20" i="4"/>
  <c r="O20" i="4" s="1"/>
  <c r="Q20" i="4" s="1"/>
  <c r="O10" i="8" s="1"/>
  <c r="P10" i="8" s="1"/>
  <c r="K12" i="4"/>
  <c r="J12" i="4"/>
  <c r="I12" i="4"/>
  <c r="H12" i="4"/>
  <c r="G12" i="4"/>
  <c r="E8" i="6" l="1"/>
  <c r="E9" i="11" s="1"/>
  <c r="F8" i="6"/>
  <c r="F9" i="11" s="1"/>
  <c r="O15" i="14"/>
  <c r="O16" i="14" s="1"/>
  <c r="G8" i="14" s="1"/>
  <c r="H8" i="14" s="1"/>
  <c r="H19" i="14" s="1"/>
  <c r="O15" i="13"/>
  <c r="O16" i="13" s="1"/>
  <c r="G8" i="13" s="1"/>
  <c r="H8" i="13" s="1"/>
  <c r="H19" i="13" s="1"/>
  <c r="G47" i="12"/>
  <c r="G13" i="12" s="1"/>
  <c r="H13" i="12" s="1"/>
  <c r="H14" i="12"/>
  <c r="O15" i="12"/>
  <c r="O16" i="12" s="1"/>
  <c r="G8" i="12" s="1"/>
  <c r="H8" i="12" s="1"/>
  <c r="H19" i="12" s="1"/>
  <c r="H14" i="10"/>
  <c r="P16" i="8"/>
  <c r="G44" i="10"/>
  <c r="G13" i="10" s="1"/>
  <c r="H13" i="10" s="1"/>
  <c r="O15" i="10"/>
  <c r="O16" i="10" s="1"/>
  <c r="G8" i="10" s="1"/>
  <c r="H8" i="10" s="1"/>
  <c r="W15" i="8"/>
  <c r="W16" i="8" s="1"/>
  <c r="E38" i="8"/>
  <c r="F21" i="8"/>
  <c r="O13" i="8"/>
  <c r="P13" i="8" s="1"/>
  <c r="F27" i="8"/>
  <c r="F46" i="8"/>
  <c r="G21" i="8"/>
  <c r="D4" i="11" l="1"/>
  <c r="H16" i="10"/>
  <c r="C4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0" authorId="0" shapeId="0" xr:uid="{00000000-0006-0000-0200-000001000000}">
      <text>
        <r>
          <rPr>
            <sz val="11"/>
            <color theme="1"/>
            <rFont val="Arial"/>
          </rPr>
          <t>======
ID#AAAAK1PViM4
nickDevelop sx    (2020-11-30 18:20:19)
δεν ξερω αν πρεπει να περασει (πιθανοτατα ναι) και στα λειτουργικα εξοδα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500-000001000000}">
      <text>
        <r>
          <rPr>
            <sz val="11"/>
            <color theme="1"/>
            <rFont val="Arial"/>
          </rPr>
          <t>======
ID#AAAAK2szwqU
nickDevelop sx    (2020-12-01 15:16:20)
0,5 τονοι χωρητικοτητα/καδο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Fg0b8l9KPfli/9OtdTI+ZeuUcg=="/>
    </ext>
  </extLst>
</comments>
</file>

<file path=xl/sharedStrings.xml><?xml version="1.0" encoding="utf-8"?>
<sst xmlns="http://schemas.openxmlformats.org/spreadsheetml/2006/main" count="778" uniqueCount="259">
  <si>
    <t>-</t>
  </si>
  <si>
    <t>Weight machine</t>
  </si>
  <si>
    <t>Touchpad</t>
  </si>
  <si>
    <t>Έξοδα Έναρξης</t>
  </si>
  <si>
    <t>Κόστος ΜΦ</t>
  </si>
  <si>
    <t>Χονδρική</t>
  </si>
  <si>
    <t>Αριθμός</t>
  </si>
  <si>
    <t>Σύνολο ΜΦ</t>
  </si>
  <si>
    <t>Σύνολο ΧΦ</t>
  </si>
  <si>
    <t>Γραφείο</t>
  </si>
  <si>
    <t>Καρέκλες</t>
  </si>
  <si>
    <t>Η/Υ</t>
  </si>
  <si>
    <t>Οθόνες</t>
  </si>
  <si>
    <t>Εκτυπωτή-ες</t>
  </si>
  <si>
    <t>Εξοπλισμός Γραφείου (ποντίκια, πληκτρολόγια κα)</t>
  </si>
  <si>
    <t>Λοιπά επιπλα (Βιβλιοθήκη κτλ)</t>
  </si>
  <si>
    <t>Χαρτική ύλη</t>
  </si>
  <si>
    <t>Καλώδια</t>
  </si>
  <si>
    <t>Μπρίζες</t>
  </si>
  <si>
    <t>Ups</t>
  </si>
  <si>
    <t>led 9w</t>
  </si>
  <si>
    <t>Ψυγείο</t>
  </si>
  <si>
    <t>Φούρνος Μικροκυμάτων</t>
  </si>
  <si>
    <t>Είδη Υγιεινής</t>
  </si>
  <si>
    <t>Νομοθετικά έξοδα - Δικηγόρος</t>
  </si>
  <si>
    <t xml:space="preserve">Τελικό Σύνολο </t>
  </si>
  <si>
    <t>ΕΞΟΠΛΙΣΜΟΣ ΓΡΑΦΕΙΟΥ</t>
  </si>
  <si>
    <t>Προϊόν</t>
  </si>
  <si>
    <t>Τιμή ΜΦ</t>
  </si>
  <si>
    <t>ποσοτητα</t>
  </si>
  <si>
    <t>Χονδρικη</t>
  </si>
  <si>
    <t>Πληκτρολόγιο&amp;ποντικι</t>
  </si>
  <si>
    <t>Mousepad</t>
  </si>
  <si>
    <t>Μελάνι</t>
  </si>
  <si>
    <t>ΛΟΙΠΑ ΕΠΙΠΛΑ</t>
  </si>
  <si>
    <t>Βιβλιοθήκη μικρή</t>
  </si>
  <si>
    <t>Βιβλιοθηκη μεγαλη</t>
  </si>
  <si>
    <t>ΧΑΡΤΙΚΗ ΥΛΗ</t>
  </si>
  <si>
    <t>Χαρτί Εκτύπωσης</t>
  </si>
  <si>
    <t>Προμήθειες Γραφείου</t>
  </si>
  <si>
    <t>Γραφική Ύλη</t>
  </si>
  <si>
    <t>Λειτουργικα εξοδα</t>
  </si>
  <si>
    <t>ποσότητα</t>
  </si>
  <si>
    <t>Μήνες τον χρόνο</t>
  </si>
  <si>
    <t>κοστος</t>
  </si>
  <si>
    <t>Σύνολο</t>
  </si>
  <si>
    <t>%</t>
  </si>
  <si>
    <t>1ος</t>
  </si>
  <si>
    <t>2ος</t>
  </si>
  <si>
    <t>3ος</t>
  </si>
  <si>
    <t>4ος</t>
  </si>
  <si>
    <t>5ος</t>
  </si>
  <si>
    <t>Leasing car</t>
  </si>
  <si>
    <t>Τεχνικός</t>
  </si>
  <si>
    <t>ΜΙσθοι</t>
  </si>
  <si>
    <t>ΔΕΗ (ετήσιο)</t>
  </si>
  <si>
    <t>ΙΝΤΕΡΝΕΤ</t>
  </si>
  <si>
    <t>Νερο</t>
  </si>
  <si>
    <t>Καθαριστρια μισθός και είδη καθαρισμού</t>
  </si>
  <si>
    <t>Καμπανια Μαρκετινγκ</t>
  </si>
  <si>
    <t>ΣΤΑΘΕΡΟ</t>
  </si>
  <si>
    <t>-7 ΤΟΥ ΑΡΧΙΚΟΥ</t>
  </si>
  <si>
    <t>-10 ΤΟΥ ΑΡΧΙΚΟΥ</t>
  </si>
  <si>
    <t>ΣΤΑΘΕΡΟ ΜΕ ΤΟ 4</t>
  </si>
  <si>
    <t>Ενικοιο κτηριου (100τμ)</t>
  </si>
  <si>
    <t>Ε&amp;Α</t>
  </si>
  <si>
    <t>Δεη</t>
  </si>
  <si>
    <t>Νερό για κατανάλωση</t>
  </si>
  <si>
    <t>Καταναλώσεις</t>
  </si>
  <si>
    <t>Κατανάλωση (watt)</t>
  </si>
  <si>
    <t>Ώρες την μέρα</t>
  </si>
  <si>
    <t>Ώρες τον χρόνο</t>
  </si>
  <si>
    <t>Λίτρα ανά άτομο ανά μέρα</t>
  </si>
  <si>
    <t>8 ώρες</t>
  </si>
  <si>
    <t>Άτομα</t>
  </si>
  <si>
    <t>Το χρόνο</t>
  </si>
  <si>
    <t>Κόστος φιάλες 18,9 λίτρα</t>
  </si>
  <si>
    <t>Ετήσιο Κόστος νερού</t>
  </si>
  <si>
    <t>Ψυγειο</t>
  </si>
  <si>
    <t>Ektypvtes</t>
  </si>
  <si>
    <t>Desktop</t>
  </si>
  <si>
    <t xml:space="preserve">Εργάσιμες μέρες </t>
  </si>
  <si>
    <t>Printers</t>
  </si>
  <si>
    <t>Led(9wperSquare meter)</t>
  </si>
  <si>
    <t>Ψύκτης</t>
  </si>
  <si>
    <t xml:space="preserve">Κόστος </t>
  </si>
  <si>
    <t>Ετήσιο Κόστος</t>
  </si>
  <si>
    <t>Heating-Cooling</t>
  </si>
  <si>
    <t>Ανταλλακτικά Απολύμανσης</t>
  </si>
  <si>
    <t>TV Monitor</t>
  </si>
  <si>
    <t>Σετ Ανταλλακτικών Απολύμανσης και τοποθέτηση φίλτρων απ</t>
  </si>
  <si>
    <t>Total</t>
  </si>
  <si>
    <t>kWh</t>
  </si>
  <si>
    <t>HDD</t>
  </si>
  <si>
    <t>CDD</t>
  </si>
  <si>
    <t>Euro/kwh</t>
  </si>
  <si>
    <t>Total (euro)</t>
  </si>
  <si>
    <t>Ιανουάριο</t>
  </si>
  <si>
    <t>Νερό για άλλη χρήση</t>
  </si>
  <si>
    <t>Φεβρουάριο</t>
  </si>
  <si>
    <t>Μάρτιο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</si>
  <si>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</si>
  <si>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</si>
  <si>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</si>
  <si>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</si>
  <si>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</si>
  <si>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</si>
  <si>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</si>
  <si>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</si>
  <si>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</si>
  <si>
    <t>Ευρώ/τ.μ/μήνα</t>
  </si>
  <si>
    <t>Max</t>
  </si>
  <si>
    <t>Min</t>
  </si>
  <si>
    <t>Median</t>
  </si>
  <si>
    <t>Σύνταγμα</t>
  </si>
  <si>
    <t>Πειραιάς</t>
  </si>
  <si>
    <t>Βασιλίσσης Σοφίας</t>
  </si>
  <si>
    <t>Λεωφ Πειραιώς</t>
  </si>
  <si>
    <t>Λεωφ Βουλιαγμένης</t>
  </si>
  <si>
    <t>Λεωφ Συγγρού</t>
  </si>
  <si>
    <t>Εθνική Οδός</t>
  </si>
  <si>
    <t>Λεωφ Μεσογείων</t>
  </si>
  <si>
    <t>Λεωφ Κηφισίας</t>
  </si>
  <si>
    <t>Αverage</t>
  </si>
  <si>
    <t>Consumption (Watt)</t>
  </si>
  <si>
    <t>Metal Container (50*50*100)</t>
  </si>
  <si>
    <t xml:space="preserve">Sonar Sensor </t>
  </si>
  <si>
    <t>Off grid System</t>
  </si>
  <si>
    <t>cables</t>
  </si>
  <si>
    <t>Yearly consumption (kWh)</t>
  </si>
  <si>
    <t>Total cost</t>
  </si>
  <si>
    <t>Production</t>
  </si>
  <si>
    <t>360 W 2-Panel Solarland Off-Grid Solar System</t>
  </si>
  <si>
    <t>Έσοδα</t>
  </si>
  <si>
    <t>Σχολια</t>
  </si>
  <si>
    <t>Ενοικιαση &amp;Εγκατασταση Καδων</t>
  </si>
  <si>
    <t>Ενοικιαση Υπηρεσιων</t>
  </si>
  <si>
    <t>Πώληση Ανακυκλωσιμων</t>
  </si>
  <si>
    <t>ΔΗΜΟΙ</t>
  </si>
  <si>
    <t>ΓΕΝΙΚΟ ΣΥΝΟΛΟ ΕΣΟΔΩΝ</t>
  </si>
  <si>
    <t>Τονοι σε συνολο / ετος</t>
  </si>
  <si>
    <t>0,5*26*ΑΓΟΡΑ*0,45*12</t>
  </si>
  <si>
    <t>0,5*52*0,65*27*ΑΓΟΡΑ</t>
  </si>
  <si>
    <t>0,5*52*0,65*45*ΑΓΟΡΑ</t>
  </si>
  <si>
    <t>0,5*52*0,65*65*ΑΓΟΡΑ</t>
  </si>
  <si>
    <t>0,5*52*0,65*80*ΑΓΟΡΑ</t>
  </si>
  <si>
    <t>χωρητικοτητα καδου 0,5 τονοι</t>
  </si>
  <si>
    <t>Χρηστες</t>
  </si>
  <si>
    <t>Υπηρεσιες Καδου / ανα μηνα</t>
  </si>
  <si>
    <t>Ανα καταστημα</t>
  </si>
  <si>
    <t>Χρεωση εγκαταστασης / καδο</t>
  </si>
  <si>
    <t>Υπηρεσιες Εφαρμογης / ανα μηνα</t>
  </si>
  <si>
    <t>ΜΕΤΑΒΛΗΤΗ</t>
  </si>
  <si>
    <t>1ΟΣ</t>
  </si>
  <si>
    <t>2ΟΣ</t>
  </si>
  <si>
    <t>3ΟΣ</t>
  </si>
  <si>
    <t>4ΟΣ</t>
  </si>
  <si>
    <t>5ΟΣ</t>
  </si>
  <si>
    <t>ΣΥΝΟΛΟ</t>
  </si>
  <si>
    <t>ΚΑΔΟΙ ΕΓΚΑΤΕΣΜΗΜΕΝΟΙ</t>
  </si>
  <si>
    <t>ΕΡΓΑΖΟΜΕΝΟΙ</t>
  </si>
  <si>
    <t>ΣΥΝΕΡΓΑΖΟΜΕΝΑ ΚΑΤΑΣΤΗΜΑΤΑ (με καδο)</t>
  </si>
  <si>
    <t>ΣΥΝΕΡΓΑΖΟΜΕΝΑ ΚΑΤΑΣΤΗΜΑΤΑ (με εφαρμογη μονο)</t>
  </si>
  <si>
    <t>ΚΑΔΟΙ ΕΓΚΑΤΕΣΜΗΜΕΝΟΙ ΑΝΑ ΔΗΜΟ</t>
  </si>
  <si>
    <t>Λειτουργικά Έξοδα</t>
  </si>
  <si>
    <t>??</t>
  </si>
  <si>
    <t>Add 1 new</t>
  </si>
  <si>
    <t>Partners</t>
  </si>
  <si>
    <t>Other Biz Dev</t>
  </si>
  <si>
    <t>Add 2 new</t>
  </si>
  <si>
    <t>Affiliates &amp; Referers</t>
  </si>
  <si>
    <t>Partnerships</t>
  </si>
  <si>
    <t>Conferences &amp; Shows</t>
  </si>
  <si>
    <t>Events</t>
  </si>
  <si>
    <t>Offline &amp; Other</t>
  </si>
  <si>
    <t xml:space="preserve">New customers 1/ week </t>
  </si>
  <si>
    <t>Drip</t>
  </si>
  <si>
    <t>New content updates: 1/week</t>
  </si>
  <si>
    <t>Content</t>
  </si>
  <si>
    <t>Email Marketing</t>
  </si>
  <si>
    <t>4 posts a week</t>
  </si>
  <si>
    <t>4 posts  a week</t>
  </si>
  <si>
    <t>Instagram</t>
  </si>
  <si>
    <t>Facebook</t>
  </si>
  <si>
    <t>Social Media</t>
  </si>
  <si>
    <t>(Possible TV Commercial / Mention)</t>
  </si>
  <si>
    <t>PR</t>
  </si>
  <si>
    <t>Youtube Awareness Offering</t>
  </si>
  <si>
    <t>Youtube Video Describing Offering</t>
  </si>
  <si>
    <t>Video</t>
  </si>
  <si>
    <t>Assets</t>
  </si>
  <si>
    <t>X3 platforms</t>
  </si>
  <si>
    <t>Distribution boost</t>
  </si>
  <si>
    <t>X20 new links</t>
  </si>
  <si>
    <t>Link building</t>
  </si>
  <si>
    <t>Research 3</t>
  </si>
  <si>
    <t>Research 2</t>
  </si>
  <si>
    <t>Research 1</t>
  </si>
  <si>
    <t>Keywords Research</t>
  </si>
  <si>
    <t>SEO</t>
  </si>
  <si>
    <t>Summer Special: Sea/Plastic</t>
  </si>
  <si>
    <t>Special posts</t>
  </si>
  <si>
    <t>TBA</t>
  </si>
  <si>
    <t xml:space="preserve">Recycling Impact </t>
  </si>
  <si>
    <t>Recycling Awareness</t>
  </si>
  <si>
    <t xml:space="preserve">Circular Economy and so on </t>
  </si>
  <si>
    <t>Related to Recycling Awareness</t>
  </si>
  <si>
    <t>Weekly Blog posts</t>
  </si>
  <si>
    <t xml:space="preserve">Blog </t>
  </si>
  <si>
    <t>Blog redesign</t>
  </si>
  <si>
    <t>Blog</t>
  </si>
  <si>
    <t>Phase 3</t>
  </si>
  <si>
    <t>Phase 2</t>
  </si>
  <si>
    <t>Phase 1</t>
  </si>
  <si>
    <t>Website redesign</t>
  </si>
  <si>
    <t>Website</t>
  </si>
  <si>
    <t>Paid IG Stories</t>
  </si>
  <si>
    <t>Lead-gen</t>
  </si>
  <si>
    <t>Influencers</t>
  </si>
  <si>
    <t xml:space="preserve">Awareness Campaign </t>
  </si>
  <si>
    <t>Ongoing optimization</t>
  </si>
  <si>
    <t>New category keywords</t>
  </si>
  <si>
    <t>Category keywords</t>
  </si>
  <si>
    <t>Google</t>
  </si>
  <si>
    <t>Top of funnel
(First touch campaigns)</t>
  </si>
  <si>
    <t>Paid Campaigns</t>
  </si>
  <si>
    <t>CAC</t>
  </si>
  <si>
    <t>Expected New Customers</t>
  </si>
  <si>
    <t>Budget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</si>
  <si>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</si>
  <si>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</si>
  <si>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</si>
  <si>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</si>
  <si>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</si>
  <si>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</si>
  <si>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</si>
  <si>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</si>
  <si>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</si>
  <si>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</si>
  <si>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</si>
  <si>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</si>
  <si>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Project</t>
  </si>
  <si>
    <t>Sub Category</t>
  </si>
  <si>
    <t>Category</t>
  </si>
  <si>
    <t>Yearly KPI's</t>
  </si>
  <si>
    <t>Q4</t>
  </si>
  <si>
    <t>Q3</t>
  </si>
  <si>
    <t>Q2</t>
  </si>
  <si>
    <t>Q1</t>
  </si>
  <si>
    <t>Bio Credit 2020 Marketing Plan</t>
  </si>
  <si>
    <t>Έξοδα Κάδου</t>
  </si>
  <si>
    <t>Έξοδα κάδου</t>
  </si>
  <si>
    <t>1ο έτος</t>
  </si>
  <si>
    <t>2ο έτος</t>
  </si>
  <si>
    <t>3ο έτος</t>
  </si>
  <si>
    <t>4ο έτος</t>
  </si>
  <si>
    <t>5ο έτος</t>
  </si>
  <si>
    <t>Έξοδα</t>
  </si>
  <si>
    <t>Καρέκλα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</si>
</sst>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[$€-1]"/>
    <numFmt numFmtId="166" formatCode="0.0"/>
    <numFmt numFmtId="167" formatCode="#,##0\ [$€-1]"/>
    <numFmt numFmtId="168" formatCode="_-* #,##0.00\ [$€-408]_-;\-* #,##0.00\ [$€-408]_-;_-* &quot;-&quot;??\ [$€-408]_-;_-@_-"/>
  </numFmts>
  <fonts count="34">
    <font>
      <sz val="11"/>
      <color theme="1"/>
      <name val="Arial"/>
    </font>
    <font>
      <sz val="11"/>
      <color theme="1"/>
      <name val="Calibri"/>
      <family val="2"/>
      <charset val="161"/>
    </font>
    <font>
      <sz val="11"/>
      <name val="Arial"/>
      <family val="2"/>
      <charset val="161"/>
    </font>
    <font>
      <b/>
      <sz val="11"/>
      <color theme="1"/>
      <name val="Calibri"/>
      <family val="2"/>
      <charset val="161"/>
    </font>
    <font>
      <sz val="11"/>
      <color theme="1"/>
      <name val="Calibri"/>
      <family val="2"/>
      <charset val="161"/>
    </font>
    <font>
      <sz val="9"/>
      <color theme="1"/>
      <name val="Calibri"/>
      <family val="2"/>
      <charset val="161"/>
    </font>
    <font>
      <u/>
      <sz val="11"/>
      <color rgb="FF1155CC"/>
      <name val="Arial"/>
      <family val="2"/>
      <charset val="161"/>
    </font>
    <font>
      <sz val="11"/>
      <color rgb="FF000000"/>
      <name val="Calibri"/>
      <family val="2"/>
      <charset val="161"/>
    </font>
    <font>
      <u/>
      <sz val="11"/>
      <color rgb="FF1155CC"/>
      <name val="Arial"/>
      <family val="2"/>
      <charset val="161"/>
    </font>
    <font>
      <u/>
      <sz val="11"/>
      <color rgb="FF1155CC"/>
      <name val="Calibri"/>
      <family val="2"/>
      <charset val="161"/>
    </font>
    <font>
      <u/>
      <sz val="11"/>
      <color rgb="FF1155CC"/>
      <name val="Arial"/>
      <family val="2"/>
      <charset val="161"/>
    </font>
    <font>
      <sz val="12"/>
      <color rgb="FF202124"/>
      <name val="Arial"/>
      <family val="2"/>
      <charset val="161"/>
    </font>
    <font>
      <u/>
      <sz val="11"/>
      <color rgb="FF1155CC"/>
      <name val="Calibri"/>
      <family val="2"/>
      <charset val="161"/>
    </font>
    <font>
      <u/>
      <sz val="11"/>
      <color rgb="FF1155CC"/>
      <name val="Calibri"/>
      <family val="2"/>
      <charset val="161"/>
    </font>
    <font>
      <u/>
      <sz val="6"/>
      <color rgb="FF1155CC"/>
      <name val="Arial"/>
      <family val="2"/>
      <charset val="161"/>
    </font>
    <font>
      <b/>
      <sz val="12"/>
      <color theme="1"/>
      <name val="Calibri"/>
      <family val="2"/>
      <charset val="161"/>
    </font>
    <font>
      <sz val="11"/>
      <color theme="1"/>
      <name val="Arial"/>
      <family val="2"/>
      <charset val="161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u/>
      <sz val="11"/>
      <color rgb="FF1155CC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sz val="10"/>
      <color theme="1"/>
      <name val="Open Sans"/>
    </font>
    <font>
      <b/>
      <sz val="10"/>
      <color rgb="FFFFFFFF"/>
      <name val="Open Sans"/>
    </font>
    <font>
      <b/>
      <sz val="10"/>
      <color theme="1"/>
      <name val="Open Sans"/>
    </font>
    <font>
      <b/>
      <sz val="10"/>
      <color rgb="FF000000"/>
      <name val="Open Sans"/>
    </font>
    <font>
      <b/>
      <sz val="10"/>
      <color rgb="FF000000"/>
      <name val="Arial"/>
      <family val="2"/>
      <charset val="161"/>
    </font>
    <font>
      <sz val="10"/>
      <name val="Arial"/>
      <family val="2"/>
      <charset val="161"/>
    </font>
    <font>
      <sz val="10"/>
      <color rgb="FFFFFFFF"/>
      <name val="Open Sans"/>
    </font>
    <font>
      <b/>
      <sz val="10"/>
      <color rgb="FFCFE2F3"/>
      <name val="Open Sans"/>
    </font>
    <font>
      <b/>
      <sz val="18"/>
      <color rgb="FFFFFFFF"/>
      <name val="Open Sans"/>
    </font>
    <font>
      <sz val="11"/>
      <color theme="1"/>
      <name val="Calibri"/>
      <family val="2"/>
      <charset val="161"/>
      <scheme val="major"/>
    </font>
    <font>
      <sz val="8"/>
      <name val="Arial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A2C4C9"/>
        <bgColor rgb="FFA2C4C9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6FA8DC"/>
        <bgColor rgb="FF6FA8DC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0B5394"/>
        <bgColor rgb="FF0B5394"/>
      </patternFill>
    </fill>
    <fill>
      <patternFill patternType="solid">
        <fgColor rgb="FF351C75"/>
        <bgColor rgb="FF351C75"/>
      </patternFill>
    </fill>
    <fill>
      <patternFill patternType="solid">
        <fgColor rgb="FF741B47"/>
        <bgColor rgb="FF741B47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2" fillId="0" borderId="0"/>
  </cellStyleXfs>
  <cellXfs count="240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/>
    <xf numFmtId="164" fontId="4" fillId="0" borderId="0" xfId="0" applyNumberFormat="1" applyFont="1" applyAlignment="1">
      <alignment horizontal="center"/>
    </xf>
    <xf numFmtId="164" fontId="4" fillId="0" borderId="0" xfId="0" applyNumberFormat="1" applyFont="1"/>
    <xf numFmtId="0" fontId="4" fillId="0" borderId="0" xfId="0" applyFont="1" applyAlignment="1"/>
    <xf numFmtId="164" fontId="4" fillId="0" borderId="0" xfId="0" applyNumberFormat="1" applyFont="1" applyAlignment="1"/>
    <xf numFmtId="0" fontId="3" fillId="0" borderId="1" xfId="0" applyFont="1" applyBorder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/>
    <xf numFmtId="9" fontId="2" fillId="0" borderId="0" xfId="0" applyNumberFormat="1" applyFont="1" applyAlignment="1"/>
    <xf numFmtId="0" fontId="4" fillId="0" borderId="12" xfId="0" applyFont="1" applyBorder="1" applyAlignment="1"/>
    <xf numFmtId="0" fontId="4" fillId="0" borderId="12" xfId="0" applyFont="1" applyBorder="1"/>
    <xf numFmtId="166" fontId="4" fillId="0" borderId="12" xfId="0" applyNumberFormat="1" applyFont="1" applyBorder="1"/>
    <xf numFmtId="1" fontId="4" fillId="0" borderId="12" xfId="0" applyNumberFormat="1" applyFont="1" applyBorder="1"/>
    <xf numFmtId="0" fontId="10" fillId="0" borderId="12" xfId="0" applyFont="1" applyBorder="1" applyAlignment="1"/>
    <xf numFmtId="0" fontId="4" fillId="0" borderId="12" xfId="0" applyFont="1" applyBorder="1" applyAlignment="1">
      <alignment wrapText="1"/>
    </xf>
    <xf numFmtId="0" fontId="1" fillId="0" borderId="0" xfId="0" applyFont="1" applyAlignment="1">
      <alignment wrapText="1"/>
    </xf>
    <xf numFmtId="0" fontId="12" fillId="0" borderId="0" xfId="0" applyFont="1" applyAlignment="1"/>
    <xf numFmtId="0" fontId="13" fillId="4" borderId="0" xfId="0" applyFont="1" applyFill="1" applyAlignment="1"/>
    <xf numFmtId="167" fontId="4" fillId="0" borderId="0" xfId="0" applyNumberFormat="1" applyFont="1"/>
    <xf numFmtId="0" fontId="14" fillId="4" borderId="0" xfId="0" applyFont="1" applyFill="1" applyAlignment="1">
      <alignment horizontal="left" wrapText="1"/>
    </xf>
    <xf numFmtId="0" fontId="4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8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0" fillId="0" borderId="17" xfId="0" applyFont="1" applyBorder="1" applyAlignment="1"/>
    <xf numFmtId="0" fontId="0" fillId="0" borderId="16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16" xfId="0" applyFont="1" applyBorder="1" applyAlignment="1"/>
    <xf numFmtId="164" fontId="18" fillId="0" borderId="0" xfId="0" applyNumberFormat="1" applyFont="1" applyBorder="1" applyAlignment="1">
      <alignment horizontal="center"/>
    </xf>
    <xf numFmtId="164" fontId="18" fillId="0" borderId="0" xfId="0" applyNumberFormat="1" applyFont="1" applyBorder="1"/>
    <xf numFmtId="0" fontId="18" fillId="0" borderId="0" xfId="0" applyFont="1" applyBorder="1" applyAlignment="1"/>
    <xf numFmtId="0" fontId="18" fillId="0" borderId="17" xfId="0" applyFont="1" applyBorder="1" applyAlignment="1"/>
    <xf numFmtId="0" fontId="18" fillId="0" borderId="16" xfId="0" applyFont="1" applyBorder="1" applyAlignment="1"/>
    <xf numFmtId="0" fontId="20" fillId="0" borderId="16" xfId="0" applyFont="1" applyBorder="1" applyAlignment="1"/>
    <xf numFmtId="0" fontId="18" fillId="2" borderId="16" xfId="0" applyFont="1" applyFill="1" applyBorder="1" applyAlignment="1"/>
    <xf numFmtId="0" fontId="18" fillId="0" borderId="0" xfId="0" applyFont="1" applyBorder="1" applyAlignment="1">
      <alignment vertical="center"/>
    </xf>
    <xf numFmtId="0" fontId="18" fillId="3" borderId="16" xfId="0" applyFont="1" applyFill="1" applyBorder="1" applyAlignment="1"/>
    <xf numFmtId="164" fontId="18" fillId="0" borderId="0" xfId="0" applyNumberFormat="1" applyFont="1" applyBorder="1" applyAlignment="1">
      <alignment horizontal="left"/>
    </xf>
    <xf numFmtId="164" fontId="18" fillId="0" borderId="0" xfId="0" applyNumberFormat="1" applyFont="1" applyBorder="1" applyAlignment="1"/>
    <xf numFmtId="0" fontId="17" fillId="0" borderId="16" xfId="0" applyFont="1" applyBorder="1" applyAlignment="1">
      <alignment horizontal="center"/>
    </xf>
    <xf numFmtId="0" fontId="18" fillId="0" borderId="0" xfId="0" applyFont="1" applyBorder="1" applyAlignment="1"/>
    <xf numFmtId="0" fontId="17" fillId="0" borderId="18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/>
    <xf numFmtId="0" fontId="19" fillId="0" borderId="16" xfId="0" applyFont="1" applyBorder="1" applyAlignment="1">
      <alignment horizontal="center"/>
    </xf>
    <xf numFmtId="0" fontId="18" fillId="0" borderId="8" xfId="0" applyFont="1" applyBorder="1"/>
    <xf numFmtId="0" fontId="18" fillId="0" borderId="19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164" fontId="18" fillId="0" borderId="5" xfId="0" applyNumberFormat="1" applyFont="1" applyBorder="1"/>
    <xf numFmtId="0" fontId="18" fillId="0" borderId="5" xfId="0" applyFont="1" applyBorder="1"/>
    <xf numFmtId="0" fontId="18" fillId="0" borderId="6" xfId="0" applyFont="1" applyBorder="1"/>
    <xf numFmtId="0" fontId="18" fillId="0" borderId="20" xfId="0" applyFont="1" applyBorder="1" applyAlignment="1"/>
    <xf numFmtId="0" fontId="18" fillId="0" borderId="21" xfId="0" applyFont="1" applyBorder="1" applyAlignment="1">
      <alignment horizontal="center"/>
    </xf>
    <xf numFmtId="0" fontId="18" fillId="0" borderId="21" xfId="0" applyFont="1" applyBorder="1" applyAlignment="1"/>
    <xf numFmtId="0" fontId="18" fillId="0" borderId="22" xfId="0" applyFont="1" applyBorder="1" applyAlignment="1"/>
    <xf numFmtId="0" fontId="4" fillId="0" borderId="16" xfId="0" applyFont="1" applyBorder="1" applyAlignment="1">
      <alignment horizontal="center"/>
    </xf>
    <xf numFmtId="0" fontId="18" fillId="0" borderId="23" xfId="0" applyFont="1" applyBorder="1" applyAlignment="1"/>
    <xf numFmtId="0" fontId="21" fillId="0" borderId="23" xfId="0" applyFont="1" applyBorder="1" applyAlignment="1"/>
    <xf numFmtId="164" fontId="18" fillId="0" borderId="23" xfId="0" applyNumberFormat="1" applyFont="1" applyBorder="1"/>
    <xf numFmtId="164" fontId="18" fillId="0" borderId="23" xfId="0" applyNumberFormat="1" applyFont="1" applyBorder="1" applyAlignment="1"/>
    <xf numFmtId="1" fontId="18" fillId="0" borderId="23" xfId="0" applyNumberFormat="1" applyFont="1" applyBorder="1"/>
    <xf numFmtId="0" fontId="18" fillId="0" borderId="23" xfId="0" applyFont="1" applyBorder="1"/>
    <xf numFmtId="1" fontId="18" fillId="0" borderId="23" xfId="0" applyNumberFormat="1" applyFont="1" applyBorder="1" applyAlignment="1"/>
    <xf numFmtId="0" fontId="21" fillId="13" borderId="23" xfId="0" applyFont="1" applyFill="1" applyBorder="1" applyAlignment="1"/>
    <xf numFmtId="0" fontId="19" fillId="13" borderId="23" xfId="0" applyFont="1" applyFill="1" applyBorder="1" applyAlignment="1"/>
    <xf numFmtId="0" fontId="21" fillId="14" borderId="23" xfId="0" applyFont="1" applyFill="1" applyBorder="1" applyAlignment="1"/>
    <xf numFmtId="0" fontId="17" fillId="0" borderId="23" xfId="0" applyFont="1" applyBorder="1" applyAlignment="1"/>
    <xf numFmtId="164" fontId="17" fillId="0" borderId="23" xfId="0" applyNumberFormat="1" applyFont="1" applyBorder="1"/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/>
    <xf numFmtId="0" fontId="4" fillId="0" borderId="23" xfId="0" applyFont="1" applyBorder="1"/>
    <xf numFmtId="0" fontId="9" fillId="0" borderId="23" xfId="0" applyFont="1" applyBorder="1" applyAlignment="1"/>
    <xf numFmtId="0" fontId="10" fillId="0" borderId="23" xfId="0" applyFont="1" applyBorder="1" applyAlignment="1"/>
    <xf numFmtId="1" fontId="4" fillId="0" borderId="23" xfId="0" applyNumberFormat="1" applyFont="1" applyBorder="1"/>
    <xf numFmtId="0" fontId="11" fillId="4" borderId="23" xfId="0" applyFont="1" applyFill="1" applyBorder="1" applyAlignment="1">
      <alignment horizontal="left"/>
    </xf>
    <xf numFmtId="0" fontId="7" fillId="0" borderId="23" xfId="0" applyFont="1" applyBorder="1" applyAlignment="1">
      <alignment wrapText="1"/>
    </xf>
    <xf numFmtId="0" fontId="19" fillId="0" borderId="9" xfId="0" applyFont="1" applyBorder="1" applyAlignment="1">
      <alignment horizontal="center"/>
    </xf>
    <xf numFmtId="0" fontId="21" fillId="0" borderId="10" xfId="0" applyFont="1" applyBorder="1"/>
    <xf numFmtId="0" fontId="21" fillId="0" borderId="11" xfId="0" applyFont="1" applyBorder="1"/>
    <xf numFmtId="0" fontId="18" fillId="0" borderId="12" xfId="0" applyFont="1" applyBorder="1" applyAlignment="1"/>
    <xf numFmtId="166" fontId="18" fillId="0" borderId="12" xfId="0" applyNumberFormat="1" applyFont="1" applyBorder="1"/>
    <xf numFmtId="0" fontId="18" fillId="0" borderId="12" xfId="0" applyFont="1" applyBorder="1"/>
    <xf numFmtId="1" fontId="18" fillId="0" borderId="12" xfId="0" applyNumberFormat="1" applyFont="1" applyBorder="1"/>
    <xf numFmtId="0" fontId="19" fillId="0" borderId="12" xfId="0" applyFont="1" applyBorder="1" applyAlignment="1"/>
    <xf numFmtId="0" fontId="18" fillId="0" borderId="12" xfId="0" applyFont="1" applyBorder="1" applyAlignment="1">
      <alignment wrapText="1"/>
    </xf>
    <xf numFmtId="0" fontId="4" fillId="0" borderId="0" xfId="0" applyFont="1" applyBorder="1"/>
    <xf numFmtId="1" fontId="4" fillId="0" borderId="24" xfId="0" applyNumberFormat="1" applyFont="1" applyBorder="1"/>
    <xf numFmtId="0" fontId="4" fillId="0" borderId="24" xfId="0" applyFont="1" applyBorder="1"/>
    <xf numFmtId="0" fontId="22" fillId="0" borderId="0" xfId="1"/>
    <xf numFmtId="0" fontId="23" fillId="0" borderId="0" xfId="1" applyFont="1"/>
    <xf numFmtId="0" fontId="24" fillId="0" borderId="0" xfId="1" applyFont="1" applyAlignment="1">
      <alignment vertical="center" wrapText="1"/>
    </xf>
    <xf numFmtId="0" fontId="23" fillId="11" borderId="25" xfId="1" applyFont="1" applyFill="1" applyBorder="1"/>
    <xf numFmtId="0" fontId="23" fillId="11" borderId="26" xfId="1" applyFont="1" applyFill="1" applyBorder="1"/>
    <xf numFmtId="0" fontId="23" fillId="11" borderId="27" xfId="1" applyFont="1" applyFill="1" applyBorder="1"/>
    <xf numFmtId="0" fontId="23" fillId="11" borderId="0" xfId="1" applyFont="1" applyFill="1" applyAlignment="1">
      <alignment wrapText="1"/>
    </xf>
    <xf numFmtId="0" fontId="25" fillId="11" borderId="0" xfId="1" applyFont="1" applyFill="1"/>
    <xf numFmtId="0" fontId="22" fillId="0" borderId="0" xfId="1"/>
    <xf numFmtId="0" fontId="23" fillId="12" borderId="28" xfId="1" applyFont="1" applyFill="1" applyBorder="1"/>
    <xf numFmtId="0" fontId="23" fillId="12" borderId="0" xfId="1" applyFont="1" applyFill="1"/>
    <xf numFmtId="0" fontId="23" fillId="12" borderId="29" xfId="1" applyFont="1" applyFill="1" applyBorder="1"/>
    <xf numFmtId="0" fontId="23" fillId="12" borderId="0" xfId="1" applyFont="1" applyFill="1" applyAlignment="1">
      <alignment wrapText="1"/>
    </xf>
    <xf numFmtId="0" fontId="25" fillId="12" borderId="0" xfId="1" applyFont="1" applyFill="1" applyAlignment="1">
      <alignment wrapText="1"/>
    </xf>
    <xf numFmtId="0" fontId="25" fillId="12" borderId="0" xfId="1" applyFont="1" applyFill="1"/>
    <xf numFmtId="0" fontId="23" fillId="8" borderId="28" xfId="1" applyFont="1" applyFill="1" applyBorder="1"/>
    <xf numFmtId="0" fontId="23" fillId="8" borderId="0" xfId="1" applyFont="1" applyFill="1"/>
    <xf numFmtId="0" fontId="23" fillId="8" borderId="29" xfId="1" applyFont="1" applyFill="1" applyBorder="1"/>
    <xf numFmtId="0" fontId="23" fillId="8" borderId="0" xfId="1" applyFont="1" applyFill="1" applyAlignment="1">
      <alignment wrapText="1"/>
    </xf>
    <xf numFmtId="0" fontId="25" fillId="8" borderId="0" xfId="1" applyFont="1" applyFill="1" applyAlignment="1">
      <alignment wrapText="1"/>
    </xf>
    <xf numFmtId="0" fontId="25" fillId="8" borderId="0" xfId="1" applyFont="1" applyFill="1"/>
    <xf numFmtId="0" fontId="24" fillId="15" borderId="0" xfId="1" applyFont="1" applyFill="1" applyAlignment="1">
      <alignment vertical="center" wrapText="1"/>
    </xf>
    <xf numFmtId="0" fontId="23" fillId="0" borderId="28" xfId="1" applyFont="1" applyBorder="1"/>
    <xf numFmtId="0" fontId="23" fillId="0" borderId="29" xfId="1" applyFont="1" applyBorder="1"/>
    <xf numFmtId="0" fontId="23" fillId="0" borderId="0" xfId="1" applyFont="1" applyAlignment="1">
      <alignment wrapText="1"/>
    </xf>
    <xf numFmtId="0" fontId="25" fillId="0" borderId="0" xfId="1" applyFont="1"/>
    <xf numFmtId="0" fontId="23" fillId="7" borderId="28" xfId="1" applyFont="1" applyFill="1" applyBorder="1"/>
    <xf numFmtId="0" fontId="23" fillId="7" borderId="0" xfId="1" applyFont="1" applyFill="1"/>
    <xf numFmtId="0" fontId="23" fillId="7" borderId="29" xfId="1" applyFont="1" applyFill="1" applyBorder="1"/>
    <xf numFmtId="0" fontId="23" fillId="7" borderId="0" xfId="1" applyFont="1" applyFill="1" applyAlignment="1">
      <alignment wrapText="1"/>
    </xf>
    <xf numFmtId="0" fontId="25" fillId="7" borderId="0" xfId="1" applyFont="1" applyFill="1"/>
    <xf numFmtId="0" fontId="23" fillId="7" borderId="28" xfId="1" applyFont="1" applyFill="1" applyBorder="1" applyAlignment="1">
      <alignment wrapText="1"/>
    </xf>
    <xf numFmtId="0" fontId="23" fillId="7" borderId="29" xfId="1" applyFont="1" applyFill="1" applyBorder="1" applyAlignment="1">
      <alignment wrapText="1"/>
    </xf>
    <xf numFmtId="0" fontId="25" fillId="7" borderId="0" xfId="1" applyFont="1" applyFill="1" applyAlignment="1">
      <alignment vertical="center"/>
    </xf>
    <xf numFmtId="0" fontId="23" fillId="16" borderId="28" xfId="1" applyFont="1" applyFill="1" applyBorder="1" applyAlignment="1">
      <alignment wrapText="1"/>
    </xf>
    <xf numFmtId="0" fontId="23" fillId="16" borderId="0" xfId="1" applyFont="1" applyFill="1" applyAlignment="1">
      <alignment wrapText="1"/>
    </xf>
    <xf numFmtId="0" fontId="23" fillId="16" borderId="29" xfId="1" applyFont="1" applyFill="1" applyBorder="1" applyAlignment="1">
      <alignment wrapText="1"/>
    </xf>
    <xf numFmtId="0" fontId="25" fillId="16" borderId="0" xfId="1" applyFont="1" applyFill="1"/>
    <xf numFmtId="0" fontId="25" fillId="16" borderId="0" xfId="1" applyFont="1" applyFill="1" applyAlignment="1">
      <alignment vertical="center"/>
    </xf>
    <xf numFmtId="0" fontId="23" fillId="17" borderId="28" xfId="1" applyFont="1" applyFill="1" applyBorder="1"/>
    <xf numFmtId="0" fontId="23" fillId="17" borderId="0" xfId="1" applyFont="1" applyFill="1"/>
    <xf numFmtId="0" fontId="23" fillId="17" borderId="29" xfId="1" applyFont="1" applyFill="1" applyBorder="1"/>
    <xf numFmtId="0" fontId="23" fillId="17" borderId="0" xfId="1" applyFont="1" applyFill="1" applyAlignment="1">
      <alignment wrapText="1"/>
    </xf>
    <xf numFmtId="0" fontId="25" fillId="17" borderId="0" xfId="1" applyFont="1" applyFill="1"/>
    <xf numFmtId="0" fontId="25" fillId="17" borderId="0" xfId="1" applyFont="1" applyFill="1" applyAlignment="1">
      <alignment vertical="center"/>
    </xf>
    <xf numFmtId="0" fontId="23" fillId="9" borderId="28" xfId="1" applyFont="1" applyFill="1" applyBorder="1" applyAlignment="1">
      <alignment wrapText="1"/>
    </xf>
    <xf numFmtId="0" fontId="23" fillId="9" borderId="0" xfId="1" applyFont="1" applyFill="1" applyAlignment="1">
      <alignment wrapText="1"/>
    </xf>
    <xf numFmtId="0" fontId="23" fillId="9" borderId="29" xfId="1" applyFont="1" applyFill="1" applyBorder="1" applyAlignment="1">
      <alignment wrapText="1"/>
    </xf>
    <xf numFmtId="0" fontId="25" fillId="9" borderId="0" xfId="1" applyFont="1" applyFill="1"/>
    <xf numFmtId="0" fontId="25" fillId="9" borderId="0" xfId="1" applyFont="1" applyFill="1" applyAlignment="1">
      <alignment vertical="center"/>
    </xf>
    <xf numFmtId="0" fontId="25" fillId="8" borderId="0" xfId="1" applyFont="1" applyFill="1" applyAlignment="1">
      <alignment vertical="center"/>
    </xf>
    <xf numFmtId="0" fontId="23" fillId="18" borderId="28" xfId="1" applyFont="1" applyFill="1" applyBorder="1"/>
    <xf numFmtId="0" fontId="23" fillId="18" borderId="0" xfId="1" applyFont="1" applyFill="1"/>
    <xf numFmtId="0" fontId="23" fillId="18" borderId="29" xfId="1" applyFont="1" applyFill="1" applyBorder="1"/>
    <xf numFmtId="0" fontId="23" fillId="18" borderId="0" xfId="1" applyFont="1" applyFill="1" applyAlignment="1">
      <alignment wrapText="1"/>
    </xf>
    <xf numFmtId="0" fontId="25" fillId="18" borderId="0" xfId="1" applyFont="1" applyFill="1"/>
    <xf numFmtId="0" fontId="25" fillId="18" borderId="0" xfId="1" applyFont="1" applyFill="1" applyAlignment="1">
      <alignment vertical="center"/>
    </xf>
    <xf numFmtId="0" fontId="25" fillId="7" borderId="0" xfId="1" applyFont="1" applyFill="1" applyAlignment="1">
      <alignment vertical="center"/>
    </xf>
    <xf numFmtId="0" fontId="23" fillId="19" borderId="28" xfId="1" applyFont="1" applyFill="1" applyBorder="1"/>
    <xf numFmtId="0" fontId="23" fillId="19" borderId="0" xfId="1" applyFont="1" applyFill="1"/>
    <xf numFmtId="0" fontId="23" fillId="19" borderId="29" xfId="1" applyFont="1" applyFill="1" applyBorder="1"/>
    <xf numFmtId="0" fontId="23" fillId="19" borderId="0" xfId="1" applyFont="1" applyFill="1" applyAlignment="1">
      <alignment wrapText="1"/>
    </xf>
    <xf numFmtId="0" fontId="25" fillId="19" borderId="0" xfId="1" applyFont="1" applyFill="1"/>
    <xf numFmtId="0" fontId="25" fillId="19" borderId="0" xfId="1" applyFont="1" applyFill="1" applyAlignment="1">
      <alignment vertical="center" wrapText="1"/>
    </xf>
    <xf numFmtId="0" fontId="23" fillId="0" borderId="0" xfId="1" applyFont="1" applyAlignment="1">
      <alignment vertical="center" wrapText="1"/>
    </xf>
    <xf numFmtId="0" fontId="26" fillId="20" borderId="28" xfId="1" applyFont="1" applyFill="1" applyBorder="1"/>
    <xf numFmtId="0" fontId="26" fillId="21" borderId="0" xfId="1" applyFont="1" applyFill="1" applyAlignment="1">
      <alignment wrapText="1"/>
    </xf>
    <xf numFmtId="0" fontId="24" fillId="15" borderId="29" xfId="1" applyFont="1" applyFill="1" applyBorder="1"/>
    <xf numFmtId="0" fontId="27" fillId="16" borderId="0" xfId="1" applyFont="1" applyFill="1" applyAlignment="1">
      <alignment horizontal="left"/>
    </xf>
    <xf numFmtId="0" fontId="25" fillId="22" borderId="0" xfId="1" applyFont="1" applyFill="1"/>
    <xf numFmtId="0" fontId="25" fillId="6" borderId="0" xfId="1" applyFont="1" applyFill="1"/>
    <xf numFmtId="0" fontId="25" fillId="3" borderId="0" xfId="1" applyFont="1" applyFill="1"/>
    <xf numFmtId="0" fontId="25" fillId="23" borderId="0" xfId="1" applyFont="1" applyFill="1"/>
    <xf numFmtId="0" fontId="25" fillId="24" borderId="0" xfId="1" applyFont="1" applyFill="1"/>
    <xf numFmtId="0" fontId="25" fillId="25" borderId="0" xfId="1" applyFont="1" applyFill="1"/>
    <xf numFmtId="0" fontId="25" fillId="26" borderId="0" xfId="1" applyFont="1" applyFill="1"/>
    <xf numFmtId="0" fontId="25" fillId="27" borderId="0" xfId="1" applyFont="1" applyFill="1"/>
    <xf numFmtId="0" fontId="24" fillId="28" borderId="0" xfId="1" applyFont="1" applyFill="1"/>
    <xf numFmtId="0" fontId="28" fillId="0" borderId="30" xfId="1" applyFont="1" applyBorder="1"/>
    <xf numFmtId="0" fontId="28" fillId="0" borderId="31" xfId="1" applyFont="1" applyBorder="1"/>
    <xf numFmtId="0" fontId="24" fillId="28" borderId="32" xfId="1" applyFont="1" applyFill="1" applyBorder="1"/>
    <xf numFmtId="0" fontId="24" fillId="29" borderId="0" xfId="1" applyFont="1" applyFill="1"/>
    <xf numFmtId="0" fontId="24" fillId="30" borderId="0" xfId="1" applyFont="1" applyFill="1"/>
    <xf numFmtId="0" fontId="24" fillId="31" borderId="0" xfId="1" applyFont="1" applyFill="1"/>
    <xf numFmtId="0" fontId="24" fillId="32" borderId="0" xfId="1" applyFont="1" applyFill="1"/>
    <xf numFmtId="0" fontId="24" fillId="0" borderId="0" xfId="1" applyFont="1"/>
    <xf numFmtId="0" fontId="23" fillId="28" borderId="0" xfId="1" applyFont="1" applyFill="1"/>
    <xf numFmtId="0" fontId="29" fillId="28" borderId="0" xfId="1" applyFont="1" applyFill="1"/>
    <xf numFmtId="0" fontId="30" fillId="28" borderId="0" xfId="1" applyFont="1" applyFill="1"/>
    <xf numFmtId="0" fontId="31" fillId="28" borderId="0" xfId="1" applyFont="1" applyFill="1"/>
    <xf numFmtId="0" fontId="16" fillId="0" borderId="23" xfId="0" applyFont="1" applyBorder="1" applyAlignment="1"/>
    <xf numFmtId="0" fontId="32" fillId="0" borderId="23" xfId="0" applyFont="1" applyBorder="1" applyAlignment="1"/>
    <xf numFmtId="164" fontId="32" fillId="0" borderId="23" xfId="0" applyNumberFormat="1" applyFont="1" applyBorder="1"/>
    <xf numFmtId="0" fontId="16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168" fontId="0" fillId="0" borderId="38" xfId="0" applyNumberFormat="1" applyFont="1" applyBorder="1" applyAlignment="1"/>
    <xf numFmtId="168" fontId="0" fillId="0" borderId="39" xfId="0" applyNumberFormat="1" applyFont="1" applyBorder="1" applyAlignment="1"/>
    <xf numFmtId="168" fontId="0" fillId="0" borderId="40" xfId="0" applyNumberFormat="1" applyFont="1" applyBorder="1" applyAlignment="1"/>
  </cellXfs>
  <cellStyles count="2">
    <cellStyle name="Κανονικό" xfId="0" builtinId="0"/>
    <cellStyle name="Κανονικό 2" xfId="1" xr:uid="{26F1C210-8E6A-4BF6-859A-10096263B0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32658</xdr:colOff>
      <xdr:row>17</xdr:row>
      <xdr:rowOff>0</xdr:rowOff>
    </xdr:from>
    <xdr:ext cx="4429125" cy="2438400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82FAD83-27CE-4BB4-8F42-7A511C4FA67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78687" y="3167743"/>
          <a:ext cx="4429125" cy="2438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17</xdr:row>
      <xdr:rowOff>0</xdr:rowOff>
    </xdr:from>
    <xdr:ext cx="4429125" cy="2438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F070857A-ECAE-4CD1-AF5B-8191601C29E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29700" y="3131820"/>
          <a:ext cx="4429125" cy="24384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20</xdr:row>
      <xdr:rowOff>0</xdr:rowOff>
    </xdr:from>
    <xdr:ext cx="4429125" cy="2438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281764D7-886E-4E59-928E-BC3A370E406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11680" y="3116580"/>
          <a:ext cx="4429125" cy="24384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20</xdr:row>
      <xdr:rowOff>0</xdr:rowOff>
    </xdr:from>
    <xdr:ext cx="4429125" cy="2438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E901AFC3-C018-4314-975A-2DAC70DFB11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11680" y="3665220"/>
          <a:ext cx="4429125" cy="24384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20</xdr:row>
      <xdr:rowOff>0</xdr:rowOff>
    </xdr:from>
    <xdr:ext cx="4429125" cy="2438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A727C90-D62D-4DDB-98EB-321440C1AA4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11680" y="3665220"/>
          <a:ext cx="4429125" cy="24384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152400</xdr:rowOff>
    </xdr:from>
    <xdr:ext cx="3733800" cy="4181475"/>
    <xdr:pic>
      <xdr:nvPicPr>
        <xdr:cNvPr id="2" name="image2.jp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ublic.gr/product/perifereiaka/keyboards/desktop-keyboardsmouse/microsoft-desktop-600-gr-mayro/prod150095pp/" TargetMode="External"/><Relationship Id="rId13" Type="http://schemas.openxmlformats.org/officeDocument/2006/relationships/hyperlink" Target="https://www.plaisio.gr/ektiposi/xartia/q-connect-xarti-fot-ko-a4-2500-filla-80-gr_1153749" TargetMode="External"/><Relationship Id="rId18" Type="http://schemas.openxmlformats.org/officeDocument/2006/relationships/hyperlink" Target="https://www.energuide.be/en/questions-answers/how-much-power-does-a-computer-use-and-how-much-co2-does-that-represent/54/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www.public.gr/product/computers-and-software/statheroi-ypologistes/desktop-pc/desktop-dell-3881-intel-core-i5-104008gb256gb-ssd-plus-1tb-hdd-intel-uhd-graphics-630/prod11560254pp/" TargetMode="External"/><Relationship Id="rId21" Type="http://schemas.openxmlformats.org/officeDocument/2006/relationships/hyperlink" Target="https://meteosearch.meteo.gr/stationInfo.asp" TargetMode="External"/><Relationship Id="rId7" Type="http://schemas.openxmlformats.org/officeDocument/2006/relationships/hyperlink" Target="https://www.public.gr/product/perifereiaka/power-protection/ups/lamtech-ups-with-avr-1200v-cpu-2x12v7ahplasticusbrj45-3-schuko-socket-lam040549/prod10849810pp/" TargetMode="External"/><Relationship Id="rId12" Type="http://schemas.openxmlformats.org/officeDocument/2006/relationships/hyperlink" Target="https://www.praktiker.gr/p/vivliothiki-cube-mayri-me-16-rafia-88526" TargetMode="External"/><Relationship Id="rId17" Type="http://schemas.openxmlformats.org/officeDocument/2006/relationships/hyperlink" Target="http://greece.workingdays.org/workingdays_holidays_2020.htm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public.gr/product/polythrona-grafeioy-leyki-kai-pu-ekroy/prod10453337pp/" TargetMode="External"/><Relationship Id="rId16" Type="http://schemas.openxmlformats.org/officeDocument/2006/relationships/hyperlink" Target="https://www.energuide.be/en/questions-answers/how-much-power-does-a-computer-use-and-how-much-co2-does-that-represent/54/" TargetMode="External"/><Relationship Id="rId20" Type="http://schemas.openxmlformats.org/officeDocument/2006/relationships/hyperlink" Target="https://economictimes.indiatimes.com/wealth/spend/how-to-buy-the-right-air-conditioner/articleshow/57826642.cms" TargetMode="External"/><Relationship Id="rId1" Type="http://schemas.openxmlformats.org/officeDocument/2006/relationships/hyperlink" Target="https://echodeco.gr/epipla-esoterikoy-xoroy/exoplismos-grafeioy-office-equipment/grafeio-epaggelmatiko-trapezia-synedrioy/grafeio-advance-se-skoteino-karydi-kai-gkri-xrwma-160x80x75-ek" TargetMode="External"/><Relationship Id="rId6" Type="http://schemas.openxmlformats.org/officeDocument/2006/relationships/hyperlink" Target="https://www.public.gr/product/perifereiaka/power-protection/surge-protectors/polyprizo-prostasias-belkin-surge-master-bsv804vf2m/prod7340155pp/" TargetMode="External"/><Relationship Id="rId11" Type="http://schemas.openxmlformats.org/officeDocument/2006/relationships/hyperlink" Target="https://www.praktiker.gr/p/vivliothiki-cube-mayri-me-4-rafia-8852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www.public.gr/product/ektypotis-laser-hp-laserjet-pro-m203dn-aspromayros-a4/prod8270248pp/" TargetMode="External"/><Relationship Id="rId15" Type="http://schemas.openxmlformats.org/officeDocument/2006/relationships/hyperlink" Target="https://www.cosmote.gr/cs/businessone/gr/more_info_medium_4.html" TargetMode="External"/><Relationship Id="rId23" Type="http://schemas.openxmlformats.org/officeDocument/2006/relationships/hyperlink" Target="http://www.setp.gr/images/2019/Documents/rainbow_waters.pdf" TargetMode="External"/><Relationship Id="rId10" Type="http://schemas.openxmlformats.org/officeDocument/2006/relationships/hyperlink" Target="https://www.public.gr/product/melani-eghromo-hp-652-f6v24a/prod7814945pp/?source=recommendations_viewed_5" TargetMode="External"/><Relationship Id="rId19" Type="http://schemas.openxmlformats.org/officeDocument/2006/relationships/hyperlink" Target="https://insights.regencylighting.com/kw-vs-kwh-how-much-energy-is-my-lighting-using" TargetMode="External"/><Relationship Id="rId4" Type="http://schemas.openxmlformats.org/officeDocument/2006/relationships/hyperlink" Target="https://www.kotsovolos.gr/computing/monitors/197996-lenovo-thinkvision-s24e-10-238" TargetMode="External"/><Relationship Id="rId9" Type="http://schemas.openxmlformats.org/officeDocument/2006/relationships/hyperlink" Target="https://www.public.gr/product/ensyrmato-pontiki-3d-mayroasimi-business-series-em102s-esperanza/prod10892163pp/" TargetMode="External"/><Relationship Id="rId14" Type="http://schemas.openxmlformats.org/officeDocument/2006/relationships/hyperlink" Target="https://www.plaisio.gr/xartopoleio/promitheies-grafeiou" TargetMode="External"/><Relationship Id="rId22" Type="http://schemas.openxmlformats.org/officeDocument/2006/relationships/hyperlink" Target="https://www.mayoclinic.org/healthy-lifestyle/nutrition-and-healthy-eating/in-depth/water/art-2004425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yoclinic.org/healthy-lifestyle/nutrition-and-healthy-eating/in-depth/water/art-20044256" TargetMode="External"/><Relationship Id="rId3" Type="http://schemas.openxmlformats.org/officeDocument/2006/relationships/hyperlink" Target="http://greece.workingdays.org/workingdays_holidays_2020.htm" TargetMode="External"/><Relationship Id="rId7" Type="http://schemas.openxmlformats.org/officeDocument/2006/relationships/hyperlink" Target="https://meteosearch.meteo.gr/stationInfo.asp" TargetMode="External"/><Relationship Id="rId2" Type="http://schemas.openxmlformats.org/officeDocument/2006/relationships/hyperlink" Target="https://www.energuide.be/en/questions-answers/how-much-power-does-a-computer-use-and-how-much-co2-does-that-represent/54/" TargetMode="External"/><Relationship Id="rId1" Type="http://schemas.openxmlformats.org/officeDocument/2006/relationships/hyperlink" Target="https://www.cosmote.gr/cs/businessone/gr/more_info_medium_4.html" TargetMode="External"/><Relationship Id="rId6" Type="http://schemas.openxmlformats.org/officeDocument/2006/relationships/hyperlink" Target="https://economictimes.indiatimes.com/wealth/spend/how-to-buy-the-right-air-conditioner/articleshow/57826642.cms" TargetMode="External"/><Relationship Id="rId5" Type="http://schemas.openxmlformats.org/officeDocument/2006/relationships/hyperlink" Target="https://insights.regencylighting.com/kw-vs-kwh-how-much-energy-is-my-lighting-using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energuide.be/en/questions-answers/how-much-power-does-a-computer-use-and-how-much-co2-does-that-represent/54/" TargetMode="External"/><Relationship Id="rId9" Type="http://schemas.openxmlformats.org/officeDocument/2006/relationships/hyperlink" Target="http://www.setp.gr/images/2019/Documents/rainbow_waters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yoclinic.org/healthy-lifestyle/nutrition-and-healthy-eating/in-depth/water/art-20044256" TargetMode="External"/><Relationship Id="rId3" Type="http://schemas.openxmlformats.org/officeDocument/2006/relationships/hyperlink" Target="http://greece.workingdays.org/workingdays_holidays_2020.htm" TargetMode="External"/><Relationship Id="rId7" Type="http://schemas.openxmlformats.org/officeDocument/2006/relationships/hyperlink" Target="https://meteosearch.meteo.gr/stationInfo.asp" TargetMode="External"/><Relationship Id="rId2" Type="http://schemas.openxmlformats.org/officeDocument/2006/relationships/hyperlink" Target="https://www.energuide.be/en/questions-answers/how-much-power-does-a-computer-use-and-how-much-co2-does-that-represent/54/" TargetMode="External"/><Relationship Id="rId1" Type="http://schemas.openxmlformats.org/officeDocument/2006/relationships/hyperlink" Target="https://www.cosmote.gr/cs/businessone/gr/more_info_medium_4.html" TargetMode="External"/><Relationship Id="rId6" Type="http://schemas.openxmlformats.org/officeDocument/2006/relationships/hyperlink" Target="https://economictimes.indiatimes.com/wealth/spend/how-to-buy-the-right-air-conditioner/articleshow/57826642.cms" TargetMode="External"/><Relationship Id="rId5" Type="http://schemas.openxmlformats.org/officeDocument/2006/relationships/hyperlink" Target="https://insights.regencylighting.com/kw-vs-kwh-how-much-energy-is-my-lighting-using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s://www.energuide.be/en/questions-answers/how-much-power-does-a-computer-use-and-how-much-co2-does-that-represent/54/" TargetMode="External"/><Relationship Id="rId9" Type="http://schemas.openxmlformats.org/officeDocument/2006/relationships/hyperlink" Target="http://www.setp.gr/images/2019/Documents/rainbow_waters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yoclinic.org/healthy-lifestyle/nutrition-and-healthy-eating/in-depth/water/art-20044256" TargetMode="External"/><Relationship Id="rId3" Type="http://schemas.openxmlformats.org/officeDocument/2006/relationships/hyperlink" Target="http://greece.workingdays.org/workingdays_holidays_2020.htm" TargetMode="External"/><Relationship Id="rId7" Type="http://schemas.openxmlformats.org/officeDocument/2006/relationships/hyperlink" Target="https://meteosearch.meteo.gr/stationInfo.asp" TargetMode="External"/><Relationship Id="rId2" Type="http://schemas.openxmlformats.org/officeDocument/2006/relationships/hyperlink" Target="https://www.energuide.be/en/questions-answers/how-much-power-does-a-computer-use-and-how-much-co2-does-that-represent/54/" TargetMode="External"/><Relationship Id="rId1" Type="http://schemas.openxmlformats.org/officeDocument/2006/relationships/hyperlink" Target="https://www.cosmote.gr/cs/businessone/gr/more_info_medium_4.html" TargetMode="External"/><Relationship Id="rId6" Type="http://schemas.openxmlformats.org/officeDocument/2006/relationships/hyperlink" Target="https://economictimes.indiatimes.com/wealth/spend/how-to-buy-the-right-air-conditioner/articleshow/57826642.cms" TargetMode="External"/><Relationship Id="rId5" Type="http://schemas.openxmlformats.org/officeDocument/2006/relationships/hyperlink" Target="https://insights.regencylighting.com/kw-vs-kwh-how-much-energy-is-my-lighting-using" TargetMode="External"/><Relationship Id="rId10" Type="http://schemas.openxmlformats.org/officeDocument/2006/relationships/drawing" Target="../drawings/drawing4.xml"/><Relationship Id="rId4" Type="http://schemas.openxmlformats.org/officeDocument/2006/relationships/hyperlink" Target="https://www.energuide.be/en/questions-answers/how-much-power-does-a-computer-use-and-how-much-co2-does-that-represent/54/" TargetMode="External"/><Relationship Id="rId9" Type="http://schemas.openxmlformats.org/officeDocument/2006/relationships/hyperlink" Target="http://www.setp.gr/images/2019/Documents/rainbow_waters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yoclinic.org/healthy-lifestyle/nutrition-and-healthy-eating/in-depth/water/art-20044256" TargetMode="External"/><Relationship Id="rId3" Type="http://schemas.openxmlformats.org/officeDocument/2006/relationships/hyperlink" Target="http://greece.workingdays.org/workingdays_holidays_2020.htm" TargetMode="External"/><Relationship Id="rId7" Type="http://schemas.openxmlformats.org/officeDocument/2006/relationships/hyperlink" Target="https://meteosearch.meteo.gr/stationInfo.asp" TargetMode="External"/><Relationship Id="rId2" Type="http://schemas.openxmlformats.org/officeDocument/2006/relationships/hyperlink" Target="https://www.energuide.be/en/questions-answers/how-much-power-does-a-computer-use-and-how-much-co2-does-that-represent/54/" TargetMode="External"/><Relationship Id="rId1" Type="http://schemas.openxmlformats.org/officeDocument/2006/relationships/hyperlink" Target="https://www.cosmote.gr/cs/businessone/gr/more_info_medium_4.html" TargetMode="External"/><Relationship Id="rId6" Type="http://schemas.openxmlformats.org/officeDocument/2006/relationships/hyperlink" Target="https://economictimes.indiatimes.com/wealth/spend/how-to-buy-the-right-air-conditioner/articleshow/57826642.cms" TargetMode="External"/><Relationship Id="rId5" Type="http://schemas.openxmlformats.org/officeDocument/2006/relationships/hyperlink" Target="https://insights.regencylighting.com/kw-vs-kwh-how-much-energy-is-my-lighting-using" TargetMode="External"/><Relationship Id="rId10" Type="http://schemas.openxmlformats.org/officeDocument/2006/relationships/drawing" Target="../drawings/drawing5.xml"/><Relationship Id="rId4" Type="http://schemas.openxmlformats.org/officeDocument/2006/relationships/hyperlink" Target="https://www.energuide.be/en/questions-answers/how-much-power-does-a-computer-use-and-how-much-co2-does-that-represent/54/" TargetMode="External"/><Relationship Id="rId9" Type="http://schemas.openxmlformats.org/officeDocument/2006/relationships/hyperlink" Target="http://www.setp.gr/images/2019/Documents/rainbow_water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etp.gr/images/2019/Documents/rainbow_waters.pdf" TargetMode="External"/><Relationship Id="rId1" Type="http://schemas.openxmlformats.org/officeDocument/2006/relationships/hyperlink" Target="https://www.mayoclinic.org/healthy-lifestyle/nutrition-and-healthy-eating/in-depth/water/art-20044256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.uk/Elecrow-Monitor-800x480-Display-Raspberry/dp/B013JECYF2" TargetMode="External"/><Relationship Id="rId2" Type="http://schemas.openxmlformats.org/officeDocument/2006/relationships/hyperlink" Target="https://www.amazon.com/TFmini-s-Measurement-Single-Point-Compatible-Raspberry/dp/B08F54BDCF/ref=sr_1_1_sspa?dchild=1&amp;keywords=Ultrasonic+Sensors&amp;qid=1606694220&amp;sr=8-1-spons&amp;psc=1&amp;spLa=ZW5jcnlwdGVkUXVhbGlmaWVyPUEyM1JKM01SMDExWTJQJmVuY3J5cHRlZElkPUEwNzQwNzE1WFhaMzM5MUZVVFpBJmVuY3J5cHRlZEFkSWQ9QTAyNjQ1NTJTUU1KS0lKMDFKWjcmd2lkZ2V0TmFtZT1zcF9hdGYmYWN0aW9uPWNsaWNrUmVkaXJlY3QmZG9Ob3RMb2dDbGljaz10cnVl" TargetMode="External"/><Relationship Id="rId1" Type="http://schemas.openxmlformats.org/officeDocument/2006/relationships/hyperlink" Target="https://www.alibaba.com/product-detail/1000-kg-digital-weight-scale-machine_60771225032.html?spm=a2700.7724857.0.0.4c15718cUVOKRt" TargetMode="External"/><Relationship Id="rId5" Type="http://schemas.openxmlformats.org/officeDocument/2006/relationships/drawing" Target="../drawings/drawing6.xml"/><Relationship Id="rId4" Type="http://schemas.openxmlformats.org/officeDocument/2006/relationships/hyperlink" Target="https://unboundsolar.com/1890100/unbound-solar/solar-kits/360-w-2-panel-solarland-off-grid-solar-syste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7AD4-B0CB-4D47-B179-5AF7D580F453}">
  <dimension ref="B1:F9"/>
  <sheetViews>
    <sheetView workbookViewId="0">
      <selection activeCell="E22" sqref="E22"/>
    </sheetView>
  </sheetViews>
  <sheetFormatPr defaultRowHeight="13.8"/>
  <cols>
    <col min="2" max="2" width="12.796875" customWidth="1"/>
    <col min="3" max="3" width="14.19921875" customWidth="1"/>
    <col min="4" max="4" width="13.09765625" customWidth="1"/>
    <col min="5" max="5" width="14.69921875" customWidth="1"/>
    <col min="6" max="6" width="16.19921875" customWidth="1"/>
  </cols>
  <sheetData>
    <row r="1" spans="2:6" ht="14.4" thickBot="1"/>
    <row r="2" spans="2:6">
      <c r="B2" s="231" t="s">
        <v>257</v>
      </c>
      <c r="C2" s="232"/>
      <c r="D2" s="232"/>
      <c r="E2" s="232"/>
      <c r="F2" s="233"/>
    </row>
    <row r="3" spans="2:6">
      <c r="B3" s="234" t="s">
        <v>252</v>
      </c>
      <c r="C3" s="235" t="s">
        <v>253</v>
      </c>
      <c r="D3" s="235" t="s">
        <v>254</v>
      </c>
      <c r="E3" s="235" t="s">
        <v>255</v>
      </c>
      <c r="F3" s="236" t="s">
        <v>256</v>
      </c>
    </row>
    <row r="4" spans="2:6" ht="14.4" thickBot="1">
      <c r="B4" s="237">
        <f>'Έξοδα 1ο έτος'!G21+'Έξοδα 1ο έτος'!P16</f>
        <v>247471.72096177776</v>
      </c>
      <c r="C4" s="238">
        <f>'Έξοδα 2ο έτος '!H16</f>
        <v>236686.27496177776</v>
      </c>
      <c r="D4" s="238">
        <f>'Έξοδα 3ο έτος  '!H19</f>
        <v>266133.24487857771</v>
      </c>
      <c r="E4" s="238">
        <f>'Έξοδα 4ο έτος'!H19</f>
        <v>268139.24487857771</v>
      </c>
      <c r="F4" s="239">
        <f>'Έξοδα 5ο έτος'!H19</f>
        <v>255309.2448785778</v>
      </c>
    </row>
    <row r="6" spans="2:6" ht="14.4" thickBot="1"/>
    <row r="7" spans="2:6">
      <c r="B7" s="231" t="s">
        <v>133</v>
      </c>
      <c r="C7" s="232"/>
      <c r="D7" s="232"/>
      <c r="E7" s="232"/>
      <c r="F7" s="233"/>
    </row>
    <row r="8" spans="2:6">
      <c r="B8" s="234" t="s">
        <v>252</v>
      </c>
      <c r="C8" s="235" t="s">
        <v>253</v>
      </c>
      <c r="D8" s="235" t="s">
        <v>254</v>
      </c>
      <c r="E8" s="235" t="s">
        <v>255</v>
      </c>
      <c r="F8" s="236" t="s">
        <v>256</v>
      </c>
    </row>
    <row r="9" spans="2:6" ht="14.4" thickBot="1">
      <c r="B9" s="237">
        <f>Εσοδα!B8</f>
        <v>126156</v>
      </c>
      <c r="C9" s="238">
        <f>Εσοδα!C8</f>
        <v>527214</v>
      </c>
      <c r="D9" s="238">
        <f>Εσοδα!D8</f>
        <v>866190</v>
      </c>
      <c r="E9" s="238">
        <f>Εσοδα!E8</f>
        <v>1252830</v>
      </c>
      <c r="F9" s="239">
        <f>Εσοδα!F8</f>
        <v>1569060</v>
      </c>
    </row>
  </sheetData>
  <mergeCells count="2">
    <mergeCell ref="B2:F2"/>
    <mergeCell ref="B7:F7"/>
  </mergeCells>
  <phoneticPr fontId="3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2"/>
  <sheetViews>
    <sheetView workbookViewId="0"/>
  </sheetViews>
  <sheetFormatPr defaultColWidth="12.59765625" defaultRowHeight="15" customHeight="1"/>
  <cols>
    <col min="1" max="1" width="43.19921875" customWidth="1"/>
  </cols>
  <sheetData>
    <row r="1" spans="1:26">
      <c r="A1" s="50" t="s">
        <v>152</v>
      </c>
      <c r="B1" s="50" t="s">
        <v>153</v>
      </c>
      <c r="C1" s="50" t="s">
        <v>154</v>
      </c>
      <c r="D1" s="50" t="s">
        <v>155</v>
      </c>
      <c r="E1" s="50" t="s">
        <v>156</v>
      </c>
      <c r="F1" s="50" t="s">
        <v>157</v>
      </c>
      <c r="G1" s="39" t="s">
        <v>158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51" t="s">
        <v>159</v>
      </c>
      <c r="B2" s="1">
        <v>12</v>
      </c>
      <c r="C2" s="1">
        <v>15</v>
      </c>
      <c r="D2" s="1">
        <v>18</v>
      </c>
      <c r="E2" s="1">
        <v>20</v>
      </c>
      <c r="F2" s="1">
        <v>15</v>
      </c>
      <c r="G2" s="1">
        <f t="shared" ref="G2:G6" si="0">SUM(B2:F2)</f>
        <v>80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52" t="s">
        <v>160</v>
      </c>
      <c r="B3" s="1">
        <v>5</v>
      </c>
      <c r="C3" s="1">
        <v>5</v>
      </c>
      <c r="D3" s="1">
        <v>6</v>
      </c>
      <c r="E3" s="1">
        <v>6</v>
      </c>
      <c r="F3" s="1">
        <v>8</v>
      </c>
      <c r="G3" s="1">
        <f t="shared" si="0"/>
        <v>30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53" t="s">
        <v>161</v>
      </c>
      <c r="B4" s="1">
        <v>8</v>
      </c>
      <c r="C4" s="1">
        <v>10</v>
      </c>
      <c r="D4" s="1">
        <v>12</v>
      </c>
      <c r="E4" s="1">
        <v>15</v>
      </c>
      <c r="F4" s="1">
        <v>20</v>
      </c>
      <c r="G4" s="1">
        <f t="shared" si="0"/>
        <v>65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54" t="s">
        <v>162</v>
      </c>
      <c r="B5" s="1">
        <v>10</v>
      </c>
      <c r="C5" s="1">
        <v>20</v>
      </c>
      <c r="D5" s="1">
        <v>30</v>
      </c>
      <c r="E5" s="1">
        <v>40</v>
      </c>
      <c r="F5" s="1">
        <v>50</v>
      </c>
      <c r="G5" s="1">
        <f t="shared" si="0"/>
        <v>150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55" t="s">
        <v>138</v>
      </c>
      <c r="B6" s="56">
        <v>1</v>
      </c>
      <c r="C6" s="56">
        <v>1</v>
      </c>
      <c r="D6" s="56">
        <v>1</v>
      </c>
      <c r="E6" s="56">
        <v>1</v>
      </c>
      <c r="F6" s="56">
        <v>1</v>
      </c>
      <c r="G6" s="1">
        <f t="shared" si="0"/>
        <v>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57" t="s">
        <v>163</v>
      </c>
      <c r="B7" s="45">
        <v>30</v>
      </c>
      <c r="C7" s="45">
        <v>30</v>
      </c>
      <c r="D7" s="45">
        <v>30</v>
      </c>
      <c r="E7" s="45">
        <v>30</v>
      </c>
      <c r="F7" s="45">
        <v>30</v>
      </c>
      <c r="G7" s="5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7BCE0-78A5-4CF7-9F96-EAA8CAA6BDDA}">
  <sheetPr>
    <tabColor rgb="FFE06666"/>
    <outlinePr summaryBelow="0" summaryRight="0"/>
  </sheetPr>
  <dimension ref="A1:Z1005"/>
  <sheetViews>
    <sheetView topLeftCell="A16" workbookViewId="0">
      <pane xSplit="3" topLeftCell="L1" activePane="topRight" state="frozen"/>
      <selection pane="topRight" activeCell="E2" sqref="E2"/>
    </sheetView>
  </sheetViews>
  <sheetFormatPr defaultColWidth="13" defaultRowHeight="15.75" customHeight="1"/>
  <cols>
    <col min="1" max="1" width="17.8984375" style="138" customWidth="1"/>
    <col min="2" max="2" width="16.19921875" style="138" customWidth="1"/>
    <col min="3" max="3" width="17.19921875" style="138" customWidth="1"/>
    <col min="4" max="15" width="15.19921875" style="138" customWidth="1"/>
    <col min="16" max="26" width="16.19921875" style="138" customWidth="1"/>
    <col min="27" max="16384" width="13" style="138"/>
  </cols>
  <sheetData>
    <row r="1" spans="1:26" ht="27.75" customHeight="1">
      <c r="A1" s="227" t="s">
        <v>249</v>
      </c>
      <c r="B1" s="227"/>
      <c r="C1" s="215"/>
      <c r="D1" s="215"/>
      <c r="E1" s="226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4"/>
      <c r="Q1" s="224"/>
      <c r="R1" s="224"/>
      <c r="S1" s="139"/>
      <c r="T1" s="139"/>
      <c r="U1" s="139"/>
      <c r="V1" s="139"/>
      <c r="W1" s="139"/>
      <c r="X1" s="139"/>
      <c r="Y1" s="139"/>
      <c r="Z1" s="139"/>
    </row>
    <row r="2" spans="1:26" ht="27.75" customHeight="1" thickBot="1">
      <c r="A2" s="139"/>
      <c r="B2" s="139"/>
      <c r="C2" s="139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 spans="1:26" ht="27.75" customHeight="1">
      <c r="A3" s="139"/>
      <c r="B3" s="139"/>
      <c r="C3" s="139"/>
      <c r="D3" s="222" t="s">
        <v>248</v>
      </c>
      <c r="E3" s="146"/>
      <c r="F3" s="146"/>
      <c r="G3" s="221" t="s">
        <v>247</v>
      </c>
      <c r="H3" s="146"/>
      <c r="I3" s="146"/>
      <c r="J3" s="220" t="s">
        <v>246</v>
      </c>
      <c r="K3" s="146"/>
      <c r="L3" s="146"/>
      <c r="M3" s="219" t="s">
        <v>245</v>
      </c>
      <c r="N3" s="146"/>
      <c r="O3" s="146"/>
      <c r="P3" s="218" t="s">
        <v>244</v>
      </c>
      <c r="Q3" s="217"/>
      <c r="R3" s="216"/>
      <c r="S3" s="139"/>
      <c r="T3" s="139"/>
      <c r="U3" s="139"/>
      <c r="V3" s="139"/>
      <c r="W3" s="139"/>
      <c r="X3" s="139"/>
      <c r="Y3" s="139"/>
      <c r="Z3" s="139"/>
    </row>
    <row r="4" spans="1:26" ht="27.75" customHeight="1">
      <c r="A4" s="215" t="s">
        <v>243</v>
      </c>
      <c r="B4" s="215" t="s">
        <v>242</v>
      </c>
      <c r="C4" s="215" t="s">
        <v>241</v>
      </c>
      <c r="D4" s="214" t="s">
        <v>240</v>
      </c>
      <c r="E4" s="213" t="s">
        <v>239</v>
      </c>
      <c r="F4" s="152" t="s">
        <v>238</v>
      </c>
      <c r="G4" s="212" t="s">
        <v>237</v>
      </c>
      <c r="H4" s="211" t="s">
        <v>236</v>
      </c>
      <c r="I4" s="145" t="s">
        <v>235</v>
      </c>
      <c r="J4" s="210" t="s">
        <v>234</v>
      </c>
      <c r="K4" s="209" t="s">
        <v>233</v>
      </c>
      <c r="L4" s="181" t="s">
        <v>232</v>
      </c>
      <c r="M4" s="208" t="s">
        <v>231</v>
      </c>
      <c r="N4" s="207" t="s">
        <v>230</v>
      </c>
      <c r="O4" s="206" t="s">
        <v>229</v>
      </c>
      <c r="P4" s="205" t="s">
        <v>228</v>
      </c>
      <c r="Q4" s="204" t="s">
        <v>227</v>
      </c>
      <c r="R4" s="203" t="s">
        <v>226</v>
      </c>
      <c r="S4" s="163"/>
      <c r="T4" s="163"/>
      <c r="U4" s="163"/>
      <c r="V4" s="163"/>
      <c r="W4" s="163"/>
      <c r="X4" s="163"/>
      <c r="Y4" s="163"/>
      <c r="Z4" s="163"/>
    </row>
    <row r="5" spans="1:26" ht="27.75" customHeight="1">
      <c r="A5" s="140"/>
      <c r="B5" s="202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61"/>
      <c r="Q5" s="139"/>
      <c r="R5" s="160"/>
      <c r="S5" s="139"/>
      <c r="T5" s="139"/>
      <c r="U5" s="139"/>
      <c r="V5" s="139"/>
      <c r="W5" s="139"/>
      <c r="X5" s="139"/>
      <c r="Y5" s="139"/>
      <c r="Z5" s="139"/>
    </row>
    <row r="6" spans="1:26" ht="27.75" customHeight="1">
      <c r="A6" s="159" t="s">
        <v>225</v>
      </c>
      <c r="B6" s="201" t="s">
        <v>224</v>
      </c>
      <c r="C6" s="200" t="s">
        <v>223</v>
      </c>
      <c r="D6" s="199" t="s">
        <v>222</v>
      </c>
      <c r="E6" s="199" t="s">
        <v>221</v>
      </c>
      <c r="F6" s="199" t="s">
        <v>220</v>
      </c>
      <c r="G6" s="199" t="s">
        <v>220</v>
      </c>
      <c r="H6" s="199" t="s">
        <v>220</v>
      </c>
      <c r="I6" s="199" t="s">
        <v>220</v>
      </c>
      <c r="J6" s="199" t="s">
        <v>220</v>
      </c>
      <c r="K6" s="199" t="s">
        <v>220</v>
      </c>
      <c r="L6" s="199" t="s">
        <v>220</v>
      </c>
      <c r="M6" s="199" t="s">
        <v>220</v>
      </c>
      <c r="N6" s="199" t="s">
        <v>220</v>
      </c>
      <c r="O6" s="199" t="s">
        <v>220</v>
      </c>
      <c r="P6" s="198">
        <f>4000*12</f>
        <v>48000</v>
      </c>
      <c r="Q6" s="197"/>
      <c r="R6" s="196"/>
      <c r="S6" s="139"/>
      <c r="T6" s="139"/>
      <c r="U6" s="139"/>
      <c r="V6" s="139"/>
      <c r="W6" s="139"/>
      <c r="X6" s="139"/>
      <c r="Y6" s="139"/>
      <c r="Z6" s="139"/>
    </row>
    <row r="7" spans="1:26" ht="27.75" customHeight="1">
      <c r="A7" s="146"/>
      <c r="B7" s="146"/>
      <c r="C7" s="200" t="s">
        <v>183</v>
      </c>
      <c r="D7" s="199" t="s">
        <v>219</v>
      </c>
      <c r="E7" s="199" t="s">
        <v>219</v>
      </c>
      <c r="F7" s="199" t="s">
        <v>219</v>
      </c>
      <c r="G7" s="199" t="s">
        <v>219</v>
      </c>
      <c r="H7" s="199" t="s">
        <v>219</v>
      </c>
      <c r="I7" s="199" t="s">
        <v>219</v>
      </c>
      <c r="J7" s="199" t="s">
        <v>219</v>
      </c>
      <c r="K7" s="199" t="s">
        <v>219</v>
      </c>
      <c r="L7" s="199" t="s">
        <v>219</v>
      </c>
      <c r="M7" s="199" t="s">
        <v>219</v>
      </c>
      <c r="N7" s="199" t="s">
        <v>219</v>
      </c>
      <c r="O7" s="199" t="s">
        <v>219</v>
      </c>
      <c r="P7" s="198">
        <f>1000*12</f>
        <v>12000</v>
      </c>
      <c r="Q7" s="197"/>
      <c r="R7" s="196"/>
      <c r="S7" s="139"/>
      <c r="T7" s="139"/>
      <c r="U7" s="139"/>
      <c r="V7" s="139"/>
      <c r="W7" s="139"/>
      <c r="X7" s="139"/>
      <c r="Y7" s="139"/>
      <c r="Z7" s="139"/>
    </row>
    <row r="8" spans="1:26" ht="27.75" customHeight="1">
      <c r="A8" s="146"/>
      <c r="B8" s="146"/>
      <c r="C8" s="200" t="s">
        <v>182</v>
      </c>
      <c r="D8" s="199" t="s">
        <v>219</v>
      </c>
      <c r="E8" s="199"/>
      <c r="F8" s="199"/>
      <c r="G8" s="199" t="s">
        <v>219</v>
      </c>
      <c r="H8" s="199"/>
      <c r="I8" s="199"/>
      <c r="J8" s="199" t="s">
        <v>219</v>
      </c>
      <c r="K8" s="199"/>
      <c r="L8" s="199"/>
      <c r="M8" s="199" t="s">
        <v>219</v>
      </c>
      <c r="N8" s="197"/>
      <c r="O8" s="197"/>
      <c r="P8" s="198">
        <v>4000</v>
      </c>
      <c r="Q8" s="197"/>
      <c r="R8" s="196"/>
      <c r="S8" s="139"/>
      <c r="T8" s="139"/>
      <c r="U8" s="139"/>
      <c r="V8" s="139"/>
      <c r="W8" s="139"/>
      <c r="X8" s="139"/>
      <c r="Y8" s="139"/>
      <c r="Z8" s="139"/>
    </row>
    <row r="9" spans="1:26" ht="27.75" customHeight="1">
      <c r="A9" s="146"/>
      <c r="B9" s="195" t="s">
        <v>218</v>
      </c>
      <c r="C9" s="168" t="s">
        <v>217</v>
      </c>
      <c r="D9" s="167" t="s">
        <v>216</v>
      </c>
      <c r="E9" s="167"/>
      <c r="F9" s="167"/>
      <c r="G9" s="167" t="s">
        <v>216</v>
      </c>
      <c r="H9" s="167"/>
      <c r="I9" s="167"/>
      <c r="J9" s="167" t="s">
        <v>216</v>
      </c>
      <c r="K9" s="167"/>
      <c r="L9" s="167"/>
      <c r="M9" s="167" t="s">
        <v>216</v>
      </c>
      <c r="N9" s="165"/>
      <c r="O9" s="165"/>
      <c r="P9" s="166">
        <f>200*4</f>
        <v>800</v>
      </c>
      <c r="Q9" s="165"/>
      <c r="R9" s="164"/>
      <c r="S9" s="139"/>
      <c r="T9" s="139"/>
      <c r="U9" s="139"/>
      <c r="V9" s="139"/>
      <c r="W9" s="139"/>
      <c r="X9" s="139"/>
      <c r="Y9" s="139"/>
      <c r="Z9" s="139"/>
    </row>
    <row r="10" spans="1:26" ht="27.75" customHeight="1">
      <c r="A10" s="163"/>
      <c r="B10" s="163"/>
      <c r="C10" s="163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39"/>
      <c r="O10" s="139"/>
      <c r="P10" s="161"/>
      <c r="Q10" s="139"/>
      <c r="R10" s="160"/>
      <c r="S10" s="139"/>
      <c r="T10" s="139"/>
      <c r="U10" s="139"/>
      <c r="V10" s="139"/>
      <c r="W10" s="139"/>
      <c r="X10" s="139"/>
      <c r="Y10" s="139"/>
      <c r="Z10" s="139"/>
    </row>
    <row r="11" spans="1:26" ht="27.75" customHeight="1">
      <c r="A11" s="159" t="s">
        <v>178</v>
      </c>
      <c r="B11" s="194" t="s">
        <v>215</v>
      </c>
      <c r="C11" s="193" t="s">
        <v>214</v>
      </c>
      <c r="D11" s="192"/>
      <c r="E11" s="192" t="s">
        <v>213</v>
      </c>
      <c r="F11" s="192"/>
      <c r="G11" s="192" t="s">
        <v>212</v>
      </c>
      <c r="H11" s="192"/>
      <c r="I11" s="192" t="s">
        <v>211</v>
      </c>
      <c r="J11" s="192"/>
      <c r="K11" s="192"/>
      <c r="L11" s="192"/>
      <c r="M11" s="192"/>
      <c r="N11" s="190"/>
      <c r="O11" s="190"/>
      <c r="P11" s="191">
        <f>3*800</f>
        <v>2400</v>
      </c>
      <c r="Q11" s="190"/>
      <c r="R11" s="189"/>
      <c r="S11" s="139"/>
      <c r="T11" s="139"/>
      <c r="U11" s="139"/>
      <c r="V11" s="139"/>
      <c r="W11" s="139"/>
      <c r="X11" s="139"/>
      <c r="Y11" s="139"/>
      <c r="Z11" s="139"/>
    </row>
    <row r="12" spans="1:26" ht="27.75" customHeight="1">
      <c r="A12" s="146"/>
      <c r="B12" s="146"/>
      <c r="C12" s="193" t="s">
        <v>210</v>
      </c>
      <c r="D12" s="192"/>
      <c r="E12" s="192"/>
      <c r="F12" s="192"/>
      <c r="G12" s="192"/>
      <c r="H12" s="192"/>
      <c r="I12" s="192"/>
      <c r="J12" s="192" t="s">
        <v>209</v>
      </c>
      <c r="K12" s="192"/>
      <c r="L12" s="192"/>
      <c r="M12" s="192"/>
      <c r="N12" s="190"/>
      <c r="O12" s="190"/>
      <c r="P12" s="191"/>
      <c r="Q12" s="190"/>
      <c r="R12" s="189"/>
      <c r="S12" s="139"/>
      <c r="T12" s="139"/>
      <c r="U12" s="139"/>
      <c r="V12" s="139"/>
      <c r="W12" s="139"/>
      <c r="X12" s="139"/>
      <c r="Y12" s="139"/>
      <c r="Z12" s="139"/>
    </row>
    <row r="13" spans="1:26" ht="27.75" customHeight="1">
      <c r="A13" s="146"/>
      <c r="B13" s="188" t="s">
        <v>208</v>
      </c>
      <c r="C13" s="157" t="s">
        <v>207</v>
      </c>
      <c r="D13" s="156" t="s">
        <v>206</v>
      </c>
      <c r="E13" s="156" t="s">
        <v>205</v>
      </c>
      <c r="F13" s="156" t="s">
        <v>204</v>
      </c>
      <c r="G13" s="156" t="s">
        <v>203</v>
      </c>
      <c r="H13" s="156" t="s">
        <v>202</v>
      </c>
      <c r="I13" s="156" t="s">
        <v>202</v>
      </c>
      <c r="J13" s="156" t="s">
        <v>202</v>
      </c>
      <c r="K13" s="156" t="s">
        <v>202</v>
      </c>
      <c r="L13" s="156" t="s">
        <v>202</v>
      </c>
      <c r="M13" s="156" t="s">
        <v>202</v>
      </c>
      <c r="N13" s="154" t="s">
        <v>202</v>
      </c>
      <c r="O13" s="154" t="s">
        <v>202</v>
      </c>
      <c r="P13" s="155">
        <f>4*120*12</f>
        <v>5760</v>
      </c>
      <c r="Q13" s="154"/>
      <c r="R13" s="153"/>
      <c r="S13" s="139"/>
      <c r="T13" s="139"/>
      <c r="U13" s="139"/>
      <c r="V13" s="139"/>
      <c r="W13" s="139"/>
      <c r="X13" s="139"/>
      <c r="Y13" s="139"/>
      <c r="Z13" s="139"/>
    </row>
    <row r="14" spans="1:26" ht="27.75" customHeight="1">
      <c r="A14" s="146"/>
      <c r="B14" s="146"/>
      <c r="C14" s="157" t="s">
        <v>201</v>
      </c>
      <c r="D14" s="156"/>
      <c r="E14" s="156"/>
      <c r="F14" s="156"/>
      <c r="G14" s="156"/>
      <c r="H14" s="156"/>
      <c r="I14" s="156" t="s">
        <v>200</v>
      </c>
      <c r="J14" s="156"/>
      <c r="K14" s="156"/>
      <c r="L14" s="156"/>
      <c r="M14" s="156"/>
      <c r="N14" s="154"/>
      <c r="O14" s="154"/>
      <c r="P14" s="155">
        <v>120</v>
      </c>
      <c r="Q14" s="154"/>
      <c r="R14" s="153"/>
      <c r="S14" s="139"/>
      <c r="T14" s="139"/>
      <c r="U14" s="139"/>
      <c r="V14" s="139"/>
      <c r="W14" s="139"/>
      <c r="X14" s="139"/>
      <c r="Y14" s="139"/>
      <c r="Z14" s="139"/>
    </row>
    <row r="15" spans="1:26" ht="27.75" customHeight="1">
      <c r="A15" s="146"/>
      <c r="B15" s="187" t="s">
        <v>199</v>
      </c>
      <c r="C15" s="186" t="s">
        <v>198</v>
      </c>
      <c r="D15" s="184" t="s">
        <v>197</v>
      </c>
      <c r="E15" s="184" t="s">
        <v>196</v>
      </c>
      <c r="F15" s="184" t="s">
        <v>195</v>
      </c>
      <c r="G15" s="184"/>
      <c r="H15" s="184"/>
      <c r="I15" s="184"/>
      <c r="J15" s="184"/>
      <c r="K15" s="184"/>
      <c r="L15" s="184"/>
      <c r="M15" s="184"/>
      <c r="N15" s="184"/>
      <c r="O15" s="184"/>
      <c r="P15" s="185">
        <f>500*12</f>
        <v>6000</v>
      </c>
      <c r="Q15" s="184"/>
      <c r="R15" s="183"/>
      <c r="S15" s="139"/>
      <c r="T15" s="139"/>
      <c r="U15" s="139"/>
      <c r="V15" s="139"/>
      <c r="W15" s="139"/>
      <c r="X15" s="139"/>
      <c r="Y15" s="139"/>
      <c r="Z15" s="139"/>
    </row>
    <row r="16" spans="1:26" ht="27.75" customHeight="1">
      <c r="A16" s="146"/>
      <c r="B16" s="146"/>
      <c r="C16" s="186" t="s">
        <v>194</v>
      </c>
      <c r="D16" s="184" t="s">
        <v>193</v>
      </c>
      <c r="E16" s="184" t="s">
        <v>193</v>
      </c>
      <c r="F16" s="184" t="s">
        <v>193</v>
      </c>
      <c r="G16" s="184" t="s">
        <v>193</v>
      </c>
      <c r="H16" s="184" t="s">
        <v>193</v>
      </c>
      <c r="I16" s="184" t="s">
        <v>193</v>
      </c>
      <c r="J16" s="184" t="s">
        <v>193</v>
      </c>
      <c r="K16" s="184" t="s">
        <v>193</v>
      </c>
      <c r="L16" s="184" t="s">
        <v>193</v>
      </c>
      <c r="M16" s="184" t="s">
        <v>193</v>
      </c>
      <c r="N16" s="184" t="s">
        <v>193</v>
      </c>
      <c r="O16" s="184" t="s">
        <v>193</v>
      </c>
      <c r="P16" s="185">
        <f>500*12</f>
        <v>6000</v>
      </c>
      <c r="Q16" s="184"/>
      <c r="R16" s="183"/>
      <c r="S16" s="139"/>
      <c r="T16" s="139"/>
      <c r="U16" s="139"/>
      <c r="V16" s="139"/>
      <c r="W16" s="139"/>
      <c r="X16" s="139"/>
      <c r="Y16" s="139"/>
      <c r="Z16" s="139"/>
    </row>
    <row r="17" spans="1:26" ht="27.75" customHeight="1">
      <c r="A17" s="146"/>
      <c r="B17" s="146"/>
      <c r="C17" s="186" t="s">
        <v>192</v>
      </c>
      <c r="D17" s="184" t="s">
        <v>191</v>
      </c>
      <c r="E17" s="184" t="s">
        <v>191</v>
      </c>
      <c r="F17" s="184" t="s">
        <v>191</v>
      </c>
      <c r="G17" s="184" t="s">
        <v>191</v>
      </c>
      <c r="H17" s="184" t="s">
        <v>191</v>
      </c>
      <c r="I17" s="184" t="s">
        <v>191</v>
      </c>
      <c r="J17" s="184" t="s">
        <v>191</v>
      </c>
      <c r="K17" s="184" t="s">
        <v>191</v>
      </c>
      <c r="L17" s="184" t="s">
        <v>191</v>
      </c>
      <c r="M17" s="184" t="s">
        <v>191</v>
      </c>
      <c r="N17" s="184" t="s">
        <v>191</v>
      </c>
      <c r="O17" s="184" t="s">
        <v>191</v>
      </c>
      <c r="P17" s="185">
        <f>500*12</f>
        <v>6000</v>
      </c>
      <c r="Q17" s="184"/>
      <c r="R17" s="183"/>
      <c r="S17" s="139"/>
      <c r="T17" s="139"/>
      <c r="U17" s="139"/>
      <c r="V17" s="139"/>
      <c r="W17" s="139"/>
      <c r="X17" s="139"/>
      <c r="Y17" s="139"/>
      <c r="Z17" s="139"/>
    </row>
    <row r="18" spans="1:26" ht="27.75" customHeight="1">
      <c r="A18" s="146"/>
      <c r="B18" s="182" t="s">
        <v>190</v>
      </c>
      <c r="C18" s="181" t="s">
        <v>189</v>
      </c>
      <c r="D18" s="180"/>
      <c r="E18" s="180"/>
      <c r="F18" s="180"/>
      <c r="G18" s="180" t="s">
        <v>188</v>
      </c>
      <c r="H18" s="180"/>
      <c r="I18" s="180"/>
      <c r="J18" s="180" t="s">
        <v>187</v>
      </c>
      <c r="K18" s="180"/>
      <c r="L18" s="180"/>
      <c r="M18" s="180"/>
      <c r="N18" s="178"/>
      <c r="O18" s="178"/>
      <c r="P18" s="179">
        <f>2*2000</f>
        <v>4000</v>
      </c>
      <c r="Q18" s="178"/>
      <c r="R18" s="177"/>
      <c r="S18" s="139"/>
      <c r="T18" s="139"/>
      <c r="U18" s="139"/>
      <c r="V18" s="139"/>
      <c r="W18" s="139"/>
      <c r="X18" s="139"/>
      <c r="Y18" s="139"/>
      <c r="Z18" s="139"/>
    </row>
    <row r="19" spans="1:26" ht="27.75" customHeight="1">
      <c r="A19" s="146"/>
      <c r="B19" s="146"/>
      <c r="C19" s="181" t="s">
        <v>186</v>
      </c>
      <c r="D19" s="180"/>
      <c r="E19" s="180"/>
      <c r="F19" s="180"/>
      <c r="G19" s="180"/>
      <c r="H19" s="180"/>
      <c r="I19" s="180"/>
      <c r="J19" s="180"/>
      <c r="K19" s="180" t="s">
        <v>185</v>
      </c>
      <c r="L19" s="180"/>
      <c r="M19" s="180"/>
      <c r="N19" s="178"/>
      <c r="O19" s="178"/>
      <c r="P19" s="179"/>
      <c r="Q19" s="178"/>
      <c r="R19" s="177"/>
      <c r="S19" s="139"/>
      <c r="T19" s="139"/>
      <c r="U19" s="139"/>
      <c r="V19" s="139"/>
      <c r="W19" s="139"/>
      <c r="X19" s="139"/>
      <c r="Y19" s="139"/>
      <c r="Z19" s="139"/>
    </row>
    <row r="20" spans="1:26" ht="27.75" customHeight="1">
      <c r="A20" s="146"/>
      <c r="B20" s="176" t="s">
        <v>184</v>
      </c>
      <c r="C20" s="175" t="s">
        <v>183</v>
      </c>
      <c r="D20" s="173" t="s">
        <v>181</v>
      </c>
      <c r="E20" s="173" t="s">
        <v>181</v>
      </c>
      <c r="F20" s="173" t="s">
        <v>181</v>
      </c>
      <c r="G20" s="173" t="s">
        <v>181</v>
      </c>
      <c r="H20" s="173" t="s">
        <v>181</v>
      </c>
      <c r="I20" s="173" t="s">
        <v>181</v>
      </c>
      <c r="J20" s="173" t="s">
        <v>181</v>
      </c>
      <c r="K20" s="173" t="s">
        <v>181</v>
      </c>
      <c r="L20" s="173" t="s">
        <v>181</v>
      </c>
      <c r="M20" s="173" t="s">
        <v>181</v>
      </c>
      <c r="N20" s="173" t="s">
        <v>181</v>
      </c>
      <c r="O20" s="173" t="s">
        <v>181</v>
      </c>
      <c r="P20" s="174"/>
      <c r="Q20" s="173"/>
      <c r="R20" s="172"/>
      <c r="S20" s="139"/>
      <c r="T20" s="139"/>
      <c r="U20" s="139"/>
      <c r="V20" s="139"/>
      <c r="W20" s="139"/>
      <c r="X20" s="139"/>
      <c r="Y20" s="139"/>
      <c r="Z20" s="139"/>
    </row>
    <row r="21" spans="1:26" ht="27.75" customHeight="1">
      <c r="A21" s="146"/>
      <c r="B21" s="146"/>
      <c r="C21" s="175" t="s">
        <v>182</v>
      </c>
      <c r="D21" s="173" t="s">
        <v>181</v>
      </c>
      <c r="E21" s="173" t="s">
        <v>181</v>
      </c>
      <c r="F21" s="173" t="s">
        <v>181</v>
      </c>
      <c r="G21" s="173" t="s">
        <v>181</v>
      </c>
      <c r="H21" s="173" t="s">
        <v>181</v>
      </c>
      <c r="I21" s="173" t="s">
        <v>181</v>
      </c>
      <c r="J21" s="173" t="s">
        <v>181</v>
      </c>
      <c r="K21" s="173" t="s">
        <v>181</v>
      </c>
      <c r="L21" s="173" t="s">
        <v>181</v>
      </c>
      <c r="M21" s="173" t="s">
        <v>181</v>
      </c>
      <c r="N21" s="173" t="s">
        <v>181</v>
      </c>
      <c r="O21" s="173" t="s">
        <v>180</v>
      </c>
      <c r="P21" s="174"/>
      <c r="Q21" s="173"/>
      <c r="R21" s="172"/>
      <c r="S21" s="139"/>
      <c r="T21" s="139"/>
      <c r="U21" s="139"/>
      <c r="V21" s="139"/>
      <c r="W21" s="139"/>
      <c r="X21" s="139"/>
      <c r="Y21" s="139"/>
      <c r="Z21" s="139"/>
    </row>
    <row r="22" spans="1:26" ht="27.75" customHeight="1">
      <c r="A22" s="146"/>
      <c r="B22" s="171" t="s">
        <v>179</v>
      </c>
      <c r="C22" s="168" t="s">
        <v>178</v>
      </c>
      <c r="D22" s="167" t="s">
        <v>177</v>
      </c>
      <c r="E22" s="167" t="s">
        <v>177</v>
      </c>
      <c r="F22" s="167" t="s">
        <v>177</v>
      </c>
      <c r="G22" s="167" t="s">
        <v>177</v>
      </c>
      <c r="H22" s="167" t="s">
        <v>177</v>
      </c>
      <c r="I22" s="167" t="s">
        <v>177</v>
      </c>
      <c r="J22" s="167" t="s">
        <v>177</v>
      </c>
      <c r="K22" s="167" t="s">
        <v>177</v>
      </c>
      <c r="L22" s="167" t="s">
        <v>177</v>
      </c>
      <c r="M22" s="167" t="s">
        <v>177</v>
      </c>
      <c r="N22" s="167" t="s">
        <v>177</v>
      </c>
      <c r="O22" s="167" t="s">
        <v>177</v>
      </c>
      <c r="P22" s="170">
        <f>20*12 + 50*4*112</f>
        <v>22640</v>
      </c>
      <c r="Q22" s="167"/>
      <c r="R22" s="169"/>
      <c r="S22" s="139"/>
      <c r="T22" s="139"/>
      <c r="U22" s="139"/>
      <c r="V22" s="139"/>
      <c r="W22" s="139"/>
      <c r="X22" s="139"/>
      <c r="Y22" s="139"/>
      <c r="Z22" s="139"/>
    </row>
    <row r="23" spans="1:26" ht="27.75" customHeight="1">
      <c r="A23" s="146"/>
      <c r="B23" s="146"/>
      <c r="C23" s="168" t="s">
        <v>176</v>
      </c>
      <c r="D23" s="167" t="s">
        <v>175</v>
      </c>
      <c r="E23" s="167" t="s">
        <v>175</v>
      </c>
      <c r="F23" s="167" t="s">
        <v>175</v>
      </c>
      <c r="G23" s="167" t="s">
        <v>175</v>
      </c>
      <c r="H23" s="167" t="s">
        <v>175</v>
      </c>
      <c r="I23" s="167" t="s">
        <v>175</v>
      </c>
      <c r="J23" s="167" t="s">
        <v>175</v>
      </c>
      <c r="K23" s="167" t="s">
        <v>175</v>
      </c>
      <c r="L23" s="167" t="s">
        <v>175</v>
      </c>
      <c r="M23" s="167" t="s">
        <v>175</v>
      </c>
      <c r="N23" s="167" t="s">
        <v>175</v>
      </c>
      <c r="O23" s="167" t="s">
        <v>175</v>
      </c>
      <c r="P23" s="166"/>
      <c r="Q23" s="165"/>
      <c r="R23" s="164"/>
      <c r="S23" s="139"/>
      <c r="T23" s="139"/>
      <c r="U23" s="139"/>
      <c r="V23" s="139"/>
      <c r="W23" s="139"/>
      <c r="X23" s="139"/>
      <c r="Y23" s="139"/>
      <c r="Z23" s="139"/>
    </row>
    <row r="24" spans="1:26" ht="27.75" customHeight="1">
      <c r="A24" s="163"/>
      <c r="B24" s="163"/>
      <c r="C24" s="163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39"/>
      <c r="O24" s="139"/>
      <c r="P24" s="161"/>
      <c r="Q24" s="139"/>
      <c r="R24" s="160"/>
      <c r="S24" s="139"/>
      <c r="T24" s="139"/>
      <c r="U24" s="139"/>
      <c r="V24" s="139"/>
      <c r="W24" s="139"/>
      <c r="X24" s="139"/>
      <c r="Y24" s="139"/>
      <c r="Z24" s="139"/>
    </row>
    <row r="25" spans="1:26" ht="27.75" customHeight="1">
      <c r="A25" s="159" t="s">
        <v>174</v>
      </c>
      <c r="B25" s="158" t="s">
        <v>173</v>
      </c>
      <c r="C25" s="157" t="s">
        <v>172</v>
      </c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4"/>
      <c r="O25" s="154"/>
      <c r="P25" s="155"/>
      <c r="Q25" s="154"/>
      <c r="R25" s="153"/>
      <c r="S25" s="139"/>
      <c r="T25" s="139"/>
      <c r="U25" s="139"/>
      <c r="V25" s="139"/>
      <c r="W25" s="139"/>
      <c r="X25" s="139"/>
      <c r="Y25" s="139"/>
      <c r="Z25" s="139"/>
    </row>
    <row r="26" spans="1:26" ht="27.75" customHeight="1">
      <c r="A26" s="146"/>
      <c r="B26" s="152" t="s">
        <v>171</v>
      </c>
      <c r="C26" s="151" t="s">
        <v>170</v>
      </c>
      <c r="D26" s="150" t="s">
        <v>169</v>
      </c>
      <c r="E26" s="150" t="s">
        <v>169</v>
      </c>
      <c r="F26" s="150" t="s">
        <v>169</v>
      </c>
      <c r="G26" s="150" t="s">
        <v>169</v>
      </c>
      <c r="H26" s="150" t="s">
        <v>169</v>
      </c>
      <c r="I26" s="150" t="s">
        <v>169</v>
      </c>
      <c r="J26" s="150" t="s">
        <v>169</v>
      </c>
      <c r="K26" s="150" t="s">
        <v>169</v>
      </c>
      <c r="L26" s="150" t="s">
        <v>169</v>
      </c>
      <c r="M26" s="150" t="s">
        <v>169</v>
      </c>
      <c r="N26" s="150" t="s">
        <v>169</v>
      </c>
      <c r="O26" s="150" t="s">
        <v>169</v>
      </c>
      <c r="P26" s="149">
        <v>12000</v>
      </c>
      <c r="Q26" s="148"/>
      <c r="R26" s="147"/>
      <c r="S26" s="139"/>
      <c r="T26" s="139"/>
      <c r="U26" s="139"/>
      <c r="V26" s="139"/>
      <c r="W26" s="139"/>
      <c r="X26" s="139"/>
      <c r="Y26" s="139"/>
      <c r="Z26" s="139"/>
    </row>
    <row r="27" spans="1:26" ht="27.75" customHeight="1" thickBot="1">
      <c r="A27" s="146"/>
      <c r="B27" s="145" t="s">
        <v>168</v>
      </c>
      <c r="C27" s="145" t="s">
        <v>167</v>
      </c>
      <c r="D27" s="144" t="s">
        <v>166</v>
      </c>
      <c r="E27" s="144" t="s">
        <v>166</v>
      </c>
      <c r="F27" s="144" t="s">
        <v>166</v>
      </c>
      <c r="G27" s="144" t="s">
        <v>166</v>
      </c>
      <c r="H27" s="144" t="s">
        <v>166</v>
      </c>
      <c r="I27" s="144" t="s">
        <v>166</v>
      </c>
      <c r="J27" s="144" t="s">
        <v>166</v>
      </c>
      <c r="K27" s="144" t="s">
        <v>166</v>
      </c>
      <c r="L27" s="144" t="s">
        <v>166</v>
      </c>
      <c r="M27" s="144" t="s">
        <v>166</v>
      </c>
      <c r="N27" s="144" t="s">
        <v>166</v>
      </c>
      <c r="O27" s="144" t="s">
        <v>166</v>
      </c>
      <c r="P27" s="143" t="s">
        <v>165</v>
      </c>
      <c r="Q27" s="142"/>
      <c r="R27" s="141"/>
      <c r="S27" s="139"/>
      <c r="T27" s="139"/>
      <c r="U27" s="139"/>
      <c r="V27" s="139"/>
      <c r="W27" s="139"/>
      <c r="X27" s="139"/>
      <c r="Y27" s="139"/>
      <c r="Z27" s="139"/>
    </row>
    <row r="28" spans="1:26" ht="27.75" customHeight="1">
      <c r="A28" s="140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>
        <f>SUM(P13:P27)</f>
        <v>62520</v>
      </c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  <row r="29" spans="1:26" ht="27.75" customHeight="1">
      <c r="A29" s="140"/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</row>
    <row r="30" spans="1:26" ht="27.75" customHeight="1">
      <c r="A30" s="140"/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</row>
    <row r="31" spans="1:26" ht="27.75" customHeight="1">
      <c r="A31" s="140"/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 spans="1:26" ht="27.75" customHeight="1">
      <c r="A32" s="140"/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</row>
    <row r="33" spans="1:26" ht="27.75" customHeight="1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 spans="1:26" ht="27.75" customHeight="1">
      <c r="A34" s="139"/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 spans="1:26" ht="27.75" customHeight="1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 spans="1:26" ht="27.75" customHeight="1">
      <c r="A36" s="139"/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</row>
    <row r="37" spans="1:26" ht="27.75" customHeight="1">
      <c r="A37" s="139"/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 spans="1:26" ht="27.75" customHeight="1">
      <c r="A38" s="139"/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</row>
    <row r="39" spans="1:26" ht="27.75" customHeight="1">
      <c r="A39" s="139"/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</row>
    <row r="40" spans="1:26" ht="27.75" customHeight="1">
      <c r="A40" s="139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</row>
    <row r="41" spans="1:26" ht="27.75" customHeight="1">
      <c r="A41" s="139"/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</row>
    <row r="42" spans="1:26" ht="27.75" customHeight="1">
      <c r="A42" s="139"/>
      <c r="B42" s="139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 spans="1:26" ht="27.75" customHeight="1">
      <c r="A43" s="139"/>
      <c r="B43" s="139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 spans="1:26" ht="27.75" customHeight="1">
      <c r="A44" s="139"/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</row>
    <row r="45" spans="1:26" ht="27.75" customHeight="1">
      <c r="A45" s="139"/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 spans="1:26" ht="27.75" customHeight="1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</row>
    <row r="47" spans="1:26" ht="27.75" customHeight="1">
      <c r="A47" s="139"/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</row>
    <row r="48" spans="1:26" ht="27.75" customHeight="1">
      <c r="A48" s="139"/>
      <c r="B48" s="139"/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</row>
    <row r="49" spans="1:26" ht="27.75" customHeight="1">
      <c r="A49" s="139"/>
      <c r="B49" s="139"/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</row>
    <row r="50" spans="1:26" ht="27.75" customHeight="1">
      <c r="A50" s="139"/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</row>
    <row r="51" spans="1:26" ht="27.75" customHeight="1">
      <c r="A51" s="139"/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</row>
    <row r="52" spans="1:26" ht="27.75" customHeight="1">
      <c r="A52" s="139"/>
      <c r="B52" s="139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 spans="1:26" ht="27.75" customHeight="1">
      <c r="A53" s="139"/>
      <c r="B53" s="139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 spans="1:26" ht="27.75" customHeight="1">
      <c r="A54" s="139"/>
      <c r="B54" s="139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 spans="1:26" ht="27.75" customHeight="1">
      <c r="A55" s="139"/>
      <c r="B55" s="139"/>
      <c r="C55" s="139"/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 spans="1:26" ht="27.75" customHeight="1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 spans="1:26" ht="27.75" customHeight="1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 spans="1:26" ht="27.75" customHeight="1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 spans="1:26" ht="27.75" customHeight="1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 spans="1:26" ht="27.75" customHeight="1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 spans="1:26" ht="27.75" customHeight="1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 spans="1:26" ht="27.75" customHeight="1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 spans="1:26" ht="27.75" customHeight="1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 spans="1:26" ht="27.75" customHeight="1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 spans="1:26" ht="27.75" customHeight="1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 spans="1:26" ht="27.75" customHeight="1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 spans="1:26" ht="27.75" customHeight="1">
      <c r="A67" s="139"/>
      <c r="B67" s="139"/>
      <c r="C67" s="139"/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 spans="1:26" ht="27.75" customHeight="1">
      <c r="A68" s="139"/>
      <c r="B68" s="139"/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 spans="1:26" ht="27.75" customHeight="1">
      <c r="A69" s="139"/>
      <c r="B69" s="139"/>
      <c r="C69" s="139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 spans="1:26" ht="27.75" customHeight="1">
      <c r="A70" s="139"/>
      <c r="B70" s="139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 spans="1:26" ht="27.75" customHeight="1">
      <c r="A71" s="139"/>
      <c r="B71" s="139"/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 spans="1:26" ht="27.75" customHeight="1">
      <c r="A72" s="139"/>
      <c r="B72" s="139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 spans="1:26" ht="27.75" customHeight="1">
      <c r="A73" s="139"/>
      <c r="B73" s="139"/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 spans="1:26" ht="27.75" customHeight="1">
      <c r="A74" s="139"/>
      <c r="B74" s="139"/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 spans="1:26" ht="27.75" customHeight="1">
      <c r="A75" s="139"/>
      <c r="B75" s="139"/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 spans="1:26" ht="27.75" customHeight="1">
      <c r="A76" s="139"/>
      <c r="B76" s="139"/>
      <c r="C76" s="139"/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 spans="1:26" ht="27.75" customHeight="1">
      <c r="A77" s="139"/>
      <c r="B77" s="139"/>
      <c r="C77" s="139"/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 spans="1:26" ht="27.75" customHeight="1">
      <c r="A78" s="139"/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 spans="1:26" ht="27.75" customHeight="1">
      <c r="A79" s="139"/>
      <c r="B79" s="139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 spans="1:26" ht="27.75" customHeight="1">
      <c r="A80" s="139"/>
      <c r="B80" s="139"/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 spans="1:26" ht="27.75" customHeight="1">
      <c r="A81" s="139"/>
      <c r="B81" s="139"/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 spans="1:26" ht="27.75" customHeight="1">
      <c r="A82" s="139"/>
      <c r="B82" s="139"/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 spans="1:26" ht="27.75" customHeight="1">
      <c r="A83" s="139"/>
      <c r="B83" s="139"/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 spans="1:26" ht="27.75" customHeight="1">
      <c r="A84" s="139"/>
      <c r="B84" s="139"/>
      <c r="C84" s="139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 spans="1:26" ht="27.75" customHeight="1">
      <c r="A85" s="139"/>
      <c r="B85" s="139"/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 spans="1:26" ht="27.75" customHeight="1">
      <c r="A86" s="139"/>
      <c r="B86" s="139"/>
      <c r="C86" s="139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 spans="1:26" ht="27.75" customHeight="1">
      <c r="A87" s="139"/>
      <c r="B87" s="139"/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 spans="1:26" ht="27.75" customHeight="1">
      <c r="A88" s="139"/>
      <c r="B88" s="139"/>
      <c r="C88" s="139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 spans="1:26" ht="27.75" customHeight="1">
      <c r="A89" s="139"/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 spans="1:26" ht="27.75" customHeight="1">
      <c r="A90" s="139"/>
      <c r="B90" s="139"/>
      <c r="C90" s="139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 spans="1:26" ht="27.75" customHeight="1">
      <c r="A91" s="139"/>
      <c r="B91" s="139"/>
      <c r="C91" s="139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 spans="1:26" ht="27.75" customHeight="1">
      <c r="A92" s="139"/>
      <c r="B92" s="139"/>
      <c r="C92" s="139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 spans="1:26" ht="27.75" customHeight="1">
      <c r="A93" s="139"/>
      <c r="B93" s="139"/>
      <c r="C93" s="139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 spans="1:26" ht="27.75" customHeight="1">
      <c r="A94" s="139"/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 spans="1:26" ht="27.75" customHeight="1">
      <c r="A95" s="139"/>
      <c r="B95" s="139"/>
      <c r="C95" s="139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 spans="1:26" ht="27.75" customHeight="1">
      <c r="A96" s="139"/>
      <c r="B96" s="139"/>
      <c r="C96" s="139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 spans="1:26" ht="27.75" customHeight="1">
      <c r="A97" s="139"/>
      <c r="B97" s="139"/>
      <c r="C97" s="139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 spans="1:26" ht="27.75" customHeight="1">
      <c r="A98" s="139"/>
      <c r="B98" s="139"/>
      <c r="C98" s="139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 spans="1:26" ht="27.75" customHeight="1">
      <c r="A99" s="139"/>
      <c r="B99" s="139"/>
      <c r="C99" s="139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 spans="1:26" ht="27.75" customHeight="1">
      <c r="A100" s="139"/>
      <c r="B100" s="139"/>
      <c r="C100" s="139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 spans="1:26" ht="27.75" customHeight="1">
      <c r="A101" s="139"/>
      <c r="B101" s="139"/>
      <c r="C101" s="139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 spans="1:26" ht="27.75" customHeight="1">
      <c r="A102" s="139"/>
      <c r="B102" s="139"/>
      <c r="C102" s="139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 spans="1:26" ht="27.75" customHeight="1">
      <c r="A103" s="139"/>
      <c r="B103" s="139"/>
      <c r="C103" s="139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 spans="1:26" ht="27.75" customHeight="1">
      <c r="A104" s="139"/>
      <c r="B104" s="139"/>
      <c r="C104" s="139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 spans="1:26" ht="27.75" customHeight="1">
      <c r="A105" s="139"/>
      <c r="B105" s="139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 spans="1:26" ht="27.75" customHeight="1">
      <c r="A106" s="139"/>
      <c r="B106" s="139"/>
      <c r="C106" s="139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 spans="1:26" ht="27.75" customHeight="1">
      <c r="A107" s="139"/>
      <c r="B107" s="139"/>
      <c r="C107" s="139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 spans="1:26" ht="27.75" customHeight="1">
      <c r="A108" s="139"/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 spans="1:26" ht="27.75" customHeight="1">
      <c r="A109" s="139"/>
      <c r="B109" s="139"/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 spans="1:26" ht="27.75" customHeight="1">
      <c r="A110" s="139"/>
      <c r="B110" s="139"/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 spans="1:26" ht="27.75" customHeight="1">
      <c r="A111" s="139"/>
      <c r="B111" s="139"/>
      <c r="C111" s="139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 spans="1:26" ht="27.75" customHeight="1">
      <c r="A112" s="139"/>
      <c r="B112" s="139"/>
      <c r="C112" s="139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 spans="1:26" ht="27.75" customHeight="1">
      <c r="A113" s="139"/>
      <c r="B113" s="139"/>
      <c r="C113" s="139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 spans="1:26" ht="27.75" customHeight="1">
      <c r="A114" s="139"/>
      <c r="B114" s="139"/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 spans="1:26" ht="27.75" customHeight="1">
      <c r="A115" s="139"/>
      <c r="B115" s="139"/>
      <c r="C115" s="139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 spans="1:26" ht="27.75" customHeight="1">
      <c r="A116" s="139"/>
      <c r="B116" s="139"/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 spans="1:26" ht="27.75" customHeight="1">
      <c r="A117" s="139"/>
      <c r="B117" s="139"/>
      <c r="C117" s="139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 spans="1:26" ht="27.75" customHeight="1">
      <c r="A118" s="139"/>
      <c r="B118" s="139"/>
      <c r="C118" s="139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 spans="1:26" ht="27.75" customHeight="1">
      <c r="A119" s="139"/>
      <c r="B119" s="139"/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 spans="1:26" ht="27.75" customHeight="1">
      <c r="A120" s="139"/>
      <c r="B120" s="139"/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 spans="1:26" ht="27.75" customHeight="1">
      <c r="A121" s="139"/>
      <c r="B121" s="139"/>
      <c r="C121" s="139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 spans="1:26" ht="27.75" customHeight="1">
      <c r="A122" s="139"/>
      <c r="B122" s="139"/>
      <c r="C122" s="139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 spans="1:26" ht="27.75" customHeight="1">
      <c r="A123" s="139"/>
      <c r="B123" s="139"/>
      <c r="C123" s="139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 spans="1:26" ht="27.75" customHeight="1">
      <c r="A124" s="139"/>
      <c r="B124" s="139"/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 spans="1:26" ht="27.75" customHeight="1">
      <c r="A125" s="139"/>
      <c r="B125" s="139"/>
      <c r="C125" s="139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 spans="1:26" ht="27.75" customHeight="1">
      <c r="A126" s="139"/>
      <c r="B126" s="139"/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 spans="1:26" ht="27.75" customHeight="1">
      <c r="A127" s="139"/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 spans="1:26" ht="27.75" customHeight="1">
      <c r="A128" s="139"/>
      <c r="B128" s="139"/>
      <c r="C128" s="139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 spans="1:26" ht="27.75" customHeight="1">
      <c r="A129" s="139"/>
      <c r="B129" s="139"/>
      <c r="C129" s="139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 spans="1:26" ht="27.75" customHeight="1">
      <c r="A130" s="139"/>
      <c r="B130" s="139"/>
      <c r="C130" s="139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 spans="1:26" ht="27.75" customHeight="1">
      <c r="A131" s="139"/>
      <c r="B131" s="139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 spans="1:26" ht="27.75" customHeight="1">
      <c r="A132" s="139"/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 spans="1:26" ht="27.75" customHeight="1">
      <c r="A133" s="139"/>
      <c r="B133" s="139"/>
      <c r="C133" s="139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 spans="1:26" ht="27.75" customHeight="1">
      <c r="A134" s="139"/>
      <c r="B134" s="139"/>
      <c r="C134" s="139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 spans="1:26" ht="27.75" customHeight="1">
      <c r="A135" s="139"/>
      <c r="B135" s="139"/>
      <c r="C135" s="139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 spans="1:26" ht="27.75" customHeight="1">
      <c r="A136" s="139"/>
      <c r="B136" s="139"/>
      <c r="C136" s="139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 spans="1:26" ht="27.75" customHeight="1">
      <c r="A137" s="139"/>
      <c r="B137" s="139"/>
      <c r="C137" s="139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 spans="1:26" ht="27.75" customHeight="1">
      <c r="A138" s="139"/>
      <c r="B138" s="139"/>
      <c r="C138" s="139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 spans="1:26" ht="27.75" customHeight="1">
      <c r="A139" s="139"/>
      <c r="B139" s="139"/>
      <c r="C139" s="139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 spans="1:26" ht="27.75" customHeight="1">
      <c r="A140" s="139"/>
      <c r="B140" s="139"/>
      <c r="C140" s="139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 spans="1:26" ht="27.75" customHeight="1">
      <c r="A141" s="139"/>
      <c r="B141" s="139"/>
      <c r="C141" s="139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 spans="1:26" ht="27.75" customHeight="1">
      <c r="A142" s="139"/>
      <c r="B142" s="139"/>
      <c r="C142" s="139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 spans="1:26" ht="27.75" customHeight="1">
      <c r="A143" s="139"/>
      <c r="B143" s="139"/>
      <c r="C143" s="139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 spans="1:26" ht="27.75" customHeight="1">
      <c r="A144" s="139"/>
      <c r="B144" s="139"/>
      <c r="C144" s="139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 spans="1:26" ht="27.75" customHeight="1">
      <c r="A145" s="139"/>
      <c r="B145" s="139"/>
      <c r="C145" s="139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 spans="1:26" ht="27.75" customHeight="1">
      <c r="A146" s="139"/>
      <c r="B146" s="139"/>
      <c r="C146" s="139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 spans="1:26" ht="27.75" customHeight="1">
      <c r="A147" s="139"/>
      <c r="B147" s="139"/>
      <c r="C147" s="139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 spans="1:26" ht="27.75" customHeight="1">
      <c r="A148" s="139"/>
      <c r="B148" s="139"/>
      <c r="C148" s="139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 spans="1:26" ht="27.75" customHeight="1">
      <c r="A149" s="139"/>
      <c r="B149" s="139"/>
      <c r="C149" s="139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 spans="1:26" ht="27.75" customHeight="1">
      <c r="A150" s="139"/>
      <c r="B150" s="139"/>
      <c r="C150" s="139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 spans="1:26" ht="27.75" customHeight="1">
      <c r="A151" s="139"/>
      <c r="B151" s="139"/>
      <c r="C151" s="139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 spans="1:26" ht="27.75" customHeight="1">
      <c r="A152" s="139"/>
      <c r="B152" s="139"/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 spans="1:26" ht="27.75" customHeight="1">
      <c r="A153" s="139"/>
      <c r="B153" s="139"/>
      <c r="C153" s="139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 spans="1:26" ht="27.75" customHeight="1">
      <c r="A154" s="139"/>
      <c r="B154" s="139"/>
      <c r="C154" s="139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 spans="1:26" ht="27.75" customHeight="1">
      <c r="A155" s="139"/>
      <c r="B155" s="139"/>
      <c r="C155" s="139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 spans="1:26" ht="27.75" customHeight="1">
      <c r="A156" s="139"/>
      <c r="B156" s="139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 spans="1:26" ht="27.75" customHeight="1">
      <c r="A157" s="139"/>
      <c r="B157" s="139"/>
      <c r="C157" s="139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 spans="1:26" ht="27.75" customHeight="1">
      <c r="A158" s="139"/>
      <c r="B158" s="139"/>
      <c r="C158" s="139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 spans="1:26" ht="27.75" customHeight="1">
      <c r="A159" s="139"/>
      <c r="B159" s="139"/>
      <c r="C159" s="139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 spans="1:26" ht="27.75" customHeight="1">
      <c r="A160" s="139"/>
      <c r="B160" s="139"/>
      <c r="C160" s="139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 spans="1:26" ht="27.75" customHeight="1">
      <c r="A161" s="139"/>
      <c r="B161" s="139"/>
      <c r="C161" s="139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 spans="1:26" ht="27.75" customHeight="1">
      <c r="A162" s="139"/>
      <c r="B162" s="139"/>
      <c r="C162" s="139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 spans="1:26" ht="27.75" customHeight="1">
      <c r="A163" s="139"/>
      <c r="B163" s="139"/>
      <c r="C163" s="139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 spans="1:26" ht="27.75" customHeight="1">
      <c r="A164" s="139"/>
      <c r="B164" s="139"/>
      <c r="C164" s="139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 spans="1:26" ht="27.75" customHeight="1">
      <c r="A165" s="139"/>
      <c r="B165" s="139"/>
      <c r="C165" s="139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 spans="1:26" ht="27.75" customHeight="1">
      <c r="A166" s="139"/>
      <c r="B166" s="139"/>
      <c r="C166" s="139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 spans="1:26" ht="27.75" customHeight="1">
      <c r="A167" s="139"/>
      <c r="B167" s="139"/>
      <c r="C167" s="139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 spans="1:26" ht="27.75" customHeight="1">
      <c r="A168" s="139"/>
      <c r="B168" s="139"/>
      <c r="C168" s="139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 spans="1:26" ht="27.75" customHeight="1">
      <c r="A169" s="139"/>
      <c r="B169" s="139"/>
      <c r="C169" s="139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 spans="1:26" ht="27.75" customHeight="1">
      <c r="A170" s="139"/>
      <c r="B170" s="139"/>
      <c r="C170" s="139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 spans="1:26" ht="27.75" customHeight="1">
      <c r="A171" s="139"/>
      <c r="B171" s="139"/>
      <c r="C171" s="139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 spans="1:26" ht="27.75" customHeight="1">
      <c r="A172" s="139"/>
      <c r="B172" s="139"/>
      <c r="C172" s="139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 spans="1:26" ht="27.75" customHeight="1">
      <c r="A173" s="139"/>
      <c r="B173" s="139"/>
      <c r="C173" s="139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 spans="1:26" ht="27.75" customHeight="1">
      <c r="A174" s="139"/>
      <c r="B174" s="139"/>
      <c r="C174" s="139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 spans="1:26" ht="27.75" customHeight="1">
      <c r="A175" s="139"/>
      <c r="B175" s="139"/>
      <c r="C175" s="139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 spans="1:26" ht="27.75" customHeight="1">
      <c r="A176" s="139"/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 spans="1:26" ht="27.75" customHeight="1">
      <c r="A177" s="139"/>
      <c r="B177" s="139"/>
      <c r="C177" s="139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 spans="1:26" ht="27.75" customHeight="1">
      <c r="A178" s="139"/>
      <c r="B178" s="139"/>
      <c r="C178" s="139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 spans="1:26" ht="27.75" customHeight="1">
      <c r="A179" s="139"/>
      <c r="B179" s="139"/>
      <c r="C179" s="139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 spans="1:26" ht="27.75" customHeight="1">
      <c r="A180" s="139"/>
      <c r="B180" s="139"/>
      <c r="C180" s="139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 spans="1:26" ht="27.75" customHeight="1">
      <c r="A181" s="139"/>
      <c r="B181" s="139"/>
      <c r="C181" s="139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 spans="1:26" ht="27.75" customHeight="1">
      <c r="A182" s="139"/>
      <c r="B182" s="139"/>
      <c r="C182" s="139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 spans="1:26" ht="27.75" customHeight="1">
      <c r="A183" s="139"/>
      <c r="B183" s="139"/>
      <c r="C183" s="139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 spans="1:26" ht="27.75" customHeight="1">
      <c r="A184" s="139"/>
      <c r="B184" s="139"/>
      <c r="C184" s="139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 spans="1:26" ht="27.75" customHeight="1">
      <c r="A185" s="139"/>
      <c r="B185" s="139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 spans="1:26" ht="27.75" customHeight="1">
      <c r="A186" s="139"/>
      <c r="B186" s="139"/>
      <c r="C186" s="139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 spans="1:26" ht="27.75" customHeight="1">
      <c r="A187" s="139"/>
      <c r="B187" s="139"/>
      <c r="C187" s="139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 spans="1:26" ht="27.75" customHeight="1">
      <c r="A188" s="139"/>
      <c r="B188" s="139"/>
      <c r="C188" s="139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 spans="1:26" ht="27.75" customHeight="1">
      <c r="A189" s="139"/>
      <c r="B189" s="139"/>
      <c r="C189" s="139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 spans="1:26" ht="27.75" customHeight="1">
      <c r="A190" s="139"/>
      <c r="B190" s="139"/>
      <c r="C190" s="139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 spans="1:26" ht="27.75" customHeight="1">
      <c r="A191" s="139"/>
      <c r="B191" s="139"/>
      <c r="C191" s="139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 spans="1:26" ht="27.75" customHeight="1">
      <c r="A192" s="139"/>
      <c r="B192" s="139"/>
      <c r="C192" s="139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 spans="1:26" ht="27.75" customHeight="1">
      <c r="A193" s="139"/>
      <c r="B193" s="139"/>
      <c r="C193" s="139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 spans="1:26" ht="27.75" customHeight="1">
      <c r="A194" s="139"/>
      <c r="B194" s="139"/>
      <c r="C194" s="139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 spans="1:26" ht="27.75" customHeight="1">
      <c r="A195" s="139"/>
      <c r="B195" s="139"/>
      <c r="C195" s="139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 spans="1:26" ht="27.75" customHeight="1">
      <c r="A196" s="139"/>
      <c r="B196" s="139"/>
      <c r="C196" s="139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 spans="1:26" ht="27.75" customHeight="1">
      <c r="A197" s="139"/>
      <c r="B197" s="139"/>
      <c r="C197" s="139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 spans="1:26" ht="27.75" customHeight="1">
      <c r="A198" s="139"/>
      <c r="B198" s="139"/>
      <c r="C198" s="139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 spans="1:26" ht="27.75" customHeight="1">
      <c r="A199" s="139"/>
      <c r="B199" s="139"/>
      <c r="C199" s="139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 spans="1:26" ht="27.75" customHeight="1">
      <c r="A200" s="139"/>
      <c r="B200" s="139"/>
      <c r="C200" s="139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 spans="1:26" ht="27.75" customHeight="1">
      <c r="A201" s="139"/>
      <c r="B201" s="139"/>
      <c r="C201" s="139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 spans="1:26" ht="27.75" customHeight="1">
      <c r="A202" s="139"/>
      <c r="B202" s="139"/>
      <c r="C202" s="139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 spans="1:26" ht="27.75" customHeight="1">
      <c r="A203" s="139"/>
      <c r="B203" s="139"/>
      <c r="C203" s="139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 spans="1:26" ht="27.75" customHeight="1">
      <c r="A204" s="139"/>
      <c r="B204" s="139"/>
      <c r="C204" s="139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 spans="1:26" ht="27.75" customHeight="1">
      <c r="A205" s="139"/>
      <c r="B205" s="139"/>
      <c r="C205" s="139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 spans="1:26" ht="27.75" customHeight="1">
      <c r="A206" s="139"/>
      <c r="B206" s="139"/>
      <c r="C206" s="139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 spans="1:26" ht="27.75" customHeight="1">
      <c r="A207" s="139"/>
      <c r="B207" s="139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 spans="1:26" ht="27.75" customHeight="1">
      <c r="A208" s="139"/>
      <c r="B208" s="139"/>
      <c r="C208" s="139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 spans="1:26" ht="27.75" customHeight="1">
      <c r="A209" s="139"/>
      <c r="B209" s="139"/>
      <c r="C209" s="139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 spans="1:26" ht="27.75" customHeight="1">
      <c r="A210" s="139"/>
      <c r="B210" s="139"/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 spans="1:26" ht="27.75" customHeight="1">
      <c r="A211" s="139"/>
      <c r="B211" s="139"/>
      <c r="C211" s="139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 spans="1:26" ht="27.75" customHeight="1">
      <c r="A212" s="139"/>
      <c r="B212" s="139"/>
      <c r="C212" s="139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 spans="1:26" ht="27.75" customHeight="1">
      <c r="A213" s="139"/>
      <c r="B213" s="139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 spans="1:26" ht="27.75" customHeight="1">
      <c r="A214" s="139"/>
      <c r="B214" s="139"/>
      <c r="C214" s="139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 spans="1:26" ht="27.75" customHeight="1">
      <c r="A215" s="139"/>
      <c r="B215" s="139"/>
      <c r="C215" s="139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 spans="1:26" ht="27.75" customHeight="1">
      <c r="A216" s="139"/>
      <c r="B216" s="139"/>
      <c r="C216" s="139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 spans="1:26" ht="27.75" customHeight="1">
      <c r="A217" s="139"/>
      <c r="B217" s="139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 spans="1:26" ht="27.75" customHeight="1">
      <c r="A218" s="139"/>
      <c r="B218" s="139"/>
      <c r="C218" s="139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 spans="1:26" ht="27.75" customHeight="1">
      <c r="A219" s="139"/>
      <c r="B219" s="139"/>
      <c r="C219" s="139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 spans="1:26" ht="27.75" customHeight="1">
      <c r="A220" s="139"/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 spans="1:26" ht="27.75" customHeight="1">
      <c r="A221" s="139"/>
      <c r="B221" s="139"/>
      <c r="C221" s="139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 spans="1:26" ht="27.75" customHeight="1">
      <c r="A222" s="139"/>
      <c r="B222" s="139"/>
      <c r="C222" s="139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 spans="1:26" ht="27.75" customHeight="1">
      <c r="A223" s="139"/>
      <c r="B223" s="139"/>
      <c r="C223" s="139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 spans="1:26" ht="27.75" customHeight="1">
      <c r="A224" s="139"/>
      <c r="B224" s="139"/>
      <c r="C224" s="139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 spans="1:26" ht="27.75" customHeight="1">
      <c r="A225" s="139"/>
      <c r="B225" s="139"/>
      <c r="C225" s="139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 spans="1:26" ht="27.75" customHeight="1">
      <c r="A226" s="139"/>
      <c r="B226" s="139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 spans="1:26" ht="27.75" customHeight="1">
      <c r="A227" s="139"/>
      <c r="B227" s="139"/>
      <c r="C227" s="139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 spans="1:26" ht="27.75" customHeight="1">
      <c r="A228" s="139"/>
      <c r="B228" s="139"/>
      <c r="C228" s="139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 spans="1:26" ht="27.75" customHeight="1">
      <c r="A229" s="139"/>
      <c r="B229" s="139"/>
      <c r="C229" s="139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 spans="1:26" ht="27.75" customHeight="1">
      <c r="A230" s="139"/>
      <c r="B230" s="139"/>
      <c r="C230" s="139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 spans="1:26" ht="27.75" customHeight="1">
      <c r="A231" s="139"/>
      <c r="B231" s="139"/>
      <c r="C231" s="139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 spans="1:26" ht="27.75" customHeight="1">
      <c r="A232" s="139"/>
      <c r="B232" s="139"/>
      <c r="C232" s="139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 spans="1:26" ht="27.75" customHeight="1">
      <c r="A233" s="139"/>
      <c r="B233" s="139"/>
      <c r="C233" s="139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 spans="1:26" ht="27.75" customHeight="1">
      <c r="A234" s="139"/>
      <c r="B234" s="139"/>
      <c r="C234" s="139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 spans="1:26" ht="27.75" customHeight="1">
      <c r="A235" s="139"/>
      <c r="B235" s="139"/>
      <c r="C235" s="139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 spans="1:26" ht="27.75" customHeight="1">
      <c r="A236" s="139"/>
      <c r="B236" s="139"/>
      <c r="C236" s="139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 spans="1:26" ht="27.75" customHeight="1">
      <c r="A237" s="139"/>
      <c r="B237" s="139"/>
      <c r="C237" s="139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 spans="1:26" ht="27.75" customHeight="1">
      <c r="A238" s="139"/>
      <c r="B238" s="139"/>
      <c r="C238" s="139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 spans="1:26" ht="27.75" customHeight="1">
      <c r="A239" s="139"/>
      <c r="B239" s="139"/>
      <c r="C239" s="139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 spans="1:26" ht="27.75" customHeight="1">
      <c r="A240" s="139"/>
      <c r="B240" s="139"/>
      <c r="C240" s="139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 spans="1:26" ht="27.75" customHeight="1">
      <c r="A241" s="139"/>
      <c r="B241" s="139"/>
      <c r="C241" s="139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 spans="1:26" ht="27.75" customHeight="1">
      <c r="A242" s="139"/>
      <c r="B242" s="139"/>
      <c r="C242" s="139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 spans="1:26" ht="27.75" customHeight="1">
      <c r="A243" s="139"/>
      <c r="B243" s="139"/>
      <c r="C243" s="139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 spans="1:26" ht="27.75" customHeight="1">
      <c r="A244" s="139"/>
      <c r="B244" s="139"/>
      <c r="C244" s="139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 spans="1:26" ht="27.75" customHeight="1">
      <c r="A245" s="139"/>
      <c r="B245" s="139"/>
      <c r="C245" s="139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 spans="1:26" ht="27.75" customHeight="1">
      <c r="A246" s="139"/>
      <c r="B246" s="139"/>
      <c r="C246" s="139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 spans="1:26" ht="27.75" customHeight="1">
      <c r="A247" s="139"/>
      <c r="B247" s="139"/>
      <c r="C247" s="139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 spans="1:26" ht="27.75" customHeight="1">
      <c r="A248" s="139"/>
      <c r="B248" s="139"/>
      <c r="C248" s="139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 spans="1:26" ht="27.75" customHeight="1">
      <c r="A249" s="139"/>
      <c r="B249" s="139"/>
      <c r="C249" s="139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 spans="1:26" ht="27.75" customHeight="1">
      <c r="A250" s="139"/>
      <c r="B250" s="139"/>
      <c r="C250" s="139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 spans="1:26" ht="27.75" customHeight="1">
      <c r="A251" s="139"/>
      <c r="B251" s="139"/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 spans="1:26" ht="27.75" customHeight="1">
      <c r="A252" s="139"/>
      <c r="B252" s="139"/>
      <c r="C252" s="139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 spans="1:26" ht="27.75" customHeight="1">
      <c r="A253" s="139"/>
      <c r="B253" s="139"/>
      <c r="C253" s="139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 spans="1:26" ht="27.75" customHeight="1">
      <c r="A254" s="139"/>
      <c r="B254" s="139"/>
      <c r="C254" s="139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 spans="1:26" ht="27.75" customHeight="1">
      <c r="A255" s="139"/>
      <c r="B255" s="139"/>
      <c r="C255" s="139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 spans="1:26" ht="27.75" customHeight="1">
      <c r="A256" s="139"/>
      <c r="B256" s="139"/>
      <c r="C256" s="139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 spans="1:26" ht="27.75" customHeight="1">
      <c r="A257" s="139"/>
      <c r="B257" s="139"/>
      <c r="C257" s="139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 spans="1:26" ht="27.75" customHeight="1">
      <c r="A258" s="139"/>
      <c r="B258" s="139"/>
      <c r="C258" s="139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 spans="1:26" ht="27.75" customHeight="1">
      <c r="A259" s="139"/>
      <c r="B259" s="139"/>
      <c r="C259" s="139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 spans="1:26" ht="27.75" customHeight="1">
      <c r="A260" s="139"/>
      <c r="B260" s="139"/>
      <c r="C260" s="139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 spans="1:26" ht="27.75" customHeight="1">
      <c r="A261" s="139"/>
      <c r="B261" s="139"/>
      <c r="C261" s="139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 spans="1:26" ht="27.75" customHeight="1">
      <c r="A262" s="139"/>
      <c r="B262" s="139"/>
      <c r="C262" s="139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 spans="1:26" ht="27.75" customHeight="1">
      <c r="A263" s="139"/>
      <c r="B263" s="139"/>
      <c r="C263" s="139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 spans="1:26" ht="27.75" customHeight="1">
      <c r="A264" s="139"/>
      <c r="B264" s="139"/>
      <c r="C264" s="139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 spans="1:26" ht="27.75" customHeight="1">
      <c r="A265" s="139"/>
      <c r="B265" s="139"/>
      <c r="C265" s="139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 spans="1:26" ht="27.75" customHeight="1">
      <c r="A266" s="139"/>
      <c r="B266" s="139"/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 spans="1:26" ht="27.75" customHeight="1">
      <c r="A267" s="139"/>
      <c r="B267" s="139"/>
      <c r="C267" s="139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 spans="1:26" ht="27.75" customHeight="1">
      <c r="A268" s="139"/>
      <c r="B268" s="139"/>
      <c r="C268" s="139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 spans="1:26" ht="27.75" customHeight="1">
      <c r="A269" s="139"/>
      <c r="B269" s="139"/>
      <c r="C269" s="139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 spans="1:26" ht="27.75" customHeight="1">
      <c r="A270" s="139"/>
      <c r="B270" s="139"/>
      <c r="C270" s="139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 spans="1:26" ht="27.75" customHeight="1">
      <c r="A271" s="139"/>
      <c r="B271" s="139"/>
      <c r="C271" s="139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 spans="1:26" ht="27.75" customHeight="1">
      <c r="A272" s="139"/>
      <c r="B272" s="139"/>
      <c r="C272" s="139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 spans="1:26" ht="27.75" customHeight="1">
      <c r="A273" s="139"/>
      <c r="B273" s="139"/>
      <c r="C273" s="139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 spans="1:26" ht="27.75" customHeight="1">
      <c r="A274" s="139"/>
      <c r="B274" s="139"/>
      <c r="C274" s="139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 spans="1:26" ht="27.75" customHeight="1">
      <c r="A275" s="139"/>
      <c r="B275" s="139"/>
      <c r="C275" s="139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 spans="1:26" ht="27.75" customHeight="1">
      <c r="A276" s="139"/>
      <c r="B276" s="139"/>
      <c r="C276" s="139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 spans="1:26" ht="27.75" customHeight="1">
      <c r="A277" s="139"/>
      <c r="B277" s="139"/>
      <c r="C277" s="139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 spans="1:26" ht="27.75" customHeight="1">
      <c r="A278" s="139"/>
      <c r="B278" s="139"/>
      <c r="C278" s="139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 spans="1:26" ht="27.75" customHeight="1">
      <c r="A279" s="139"/>
      <c r="B279" s="139"/>
      <c r="C279" s="139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 spans="1:26" ht="27.75" customHeight="1">
      <c r="A280" s="139"/>
      <c r="B280" s="139"/>
      <c r="C280" s="139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 spans="1:26" ht="27.75" customHeight="1">
      <c r="A281" s="139"/>
      <c r="B281" s="139"/>
      <c r="C281" s="139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 spans="1:26" ht="27.75" customHeight="1">
      <c r="A282" s="139"/>
      <c r="B282" s="139"/>
      <c r="C282" s="139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 spans="1:26" ht="27.75" customHeight="1">
      <c r="A283" s="139"/>
      <c r="B283" s="139"/>
      <c r="C283" s="139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 spans="1:26" ht="27.75" customHeight="1">
      <c r="A284" s="139"/>
      <c r="B284" s="139"/>
      <c r="C284" s="139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 spans="1:26" ht="27.75" customHeight="1">
      <c r="A285" s="139"/>
      <c r="B285" s="139"/>
      <c r="C285" s="139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 spans="1:26" ht="27.75" customHeight="1">
      <c r="A286" s="139"/>
      <c r="B286" s="139"/>
      <c r="C286" s="139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 spans="1:26" ht="27.75" customHeight="1">
      <c r="A287" s="139"/>
      <c r="B287" s="139"/>
      <c r="C287" s="139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 spans="1:26" ht="27.75" customHeight="1">
      <c r="A288" s="139"/>
      <c r="B288" s="139"/>
      <c r="C288" s="139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 spans="1:26" ht="27.75" customHeight="1">
      <c r="A289" s="139"/>
      <c r="B289" s="139"/>
      <c r="C289" s="139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 spans="1:26" ht="27.75" customHeight="1">
      <c r="A290" s="139"/>
      <c r="B290" s="139"/>
      <c r="C290" s="139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 spans="1:26" ht="27.75" customHeight="1">
      <c r="A291" s="139"/>
      <c r="B291" s="139"/>
      <c r="C291" s="139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 spans="1:26" ht="27.75" customHeight="1">
      <c r="A292" s="139"/>
      <c r="B292" s="139"/>
      <c r="C292" s="139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 spans="1:26" ht="27.75" customHeight="1">
      <c r="A293" s="139"/>
      <c r="B293" s="139"/>
      <c r="C293" s="139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 spans="1:26" ht="27.75" customHeight="1">
      <c r="A294" s="139"/>
      <c r="B294" s="139"/>
      <c r="C294" s="139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 spans="1:26" ht="27.75" customHeight="1">
      <c r="A295" s="139"/>
      <c r="B295" s="139"/>
      <c r="C295" s="139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 spans="1:26" ht="27.75" customHeight="1">
      <c r="A296" s="139"/>
      <c r="B296" s="139"/>
      <c r="C296" s="139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 spans="1:26" ht="27.75" customHeight="1">
      <c r="A297" s="139"/>
      <c r="B297" s="139"/>
      <c r="C297" s="139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 spans="1:26" ht="27.75" customHeight="1">
      <c r="A298" s="139"/>
      <c r="B298" s="139"/>
      <c r="C298" s="139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 spans="1:26" ht="27.75" customHeight="1">
      <c r="A299" s="139"/>
      <c r="B299" s="139"/>
      <c r="C299" s="139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 spans="1:26" ht="27.75" customHeight="1">
      <c r="A300" s="139"/>
      <c r="B300" s="139"/>
      <c r="C300" s="139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 spans="1:26" ht="27.75" customHeight="1">
      <c r="A301" s="139"/>
      <c r="B301" s="139"/>
      <c r="C301" s="139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 spans="1:26" ht="27.75" customHeight="1">
      <c r="A302" s="139"/>
      <c r="B302" s="139"/>
      <c r="C302" s="139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 spans="1:26" ht="27.75" customHeight="1">
      <c r="A303" s="139"/>
      <c r="B303" s="139"/>
      <c r="C303" s="139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 spans="1:26" ht="27.75" customHeight="1">
      <c r="A304" s="139"/>
      <c r="B304" s="139"/>
      <c r="C304" s="139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 spans="1:26" ht="27.75" customHeight="1">
      <c r="A305" s="139"/>
      <c r="B305" s="139"/>
      <c r="C305" s="139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 spans="1:26" ht="27.75" customHeight="1">
      <c r="A306" s="139"/>
      <c r="B306" s="139"/>
      <c r="C306" s="139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 spans="1:26" ht="27.75" customHeight="1">
      <c r="A307" s="139"/>
      <c r="B307" s="139"/>
      <c r="C307" s="139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 spans="1:26" ht="27.75" customHeight="1">
      <c r="A308" s="139"/>
      <c r="B308" s="139"/>
      <c r="C308" s="139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 spans="1:26" ht="27.75" customHeight="1">
      <c r="A309" s="139"/>
      <c r="B309" s="139"/>
      <c r="C309" s="139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 spans="1:26" ht="27.75" customHeight="1">
      <c r="A310" s="139"/>
      <c r="B310" s="139"/>
      <c r="C310" s="139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 spans="1:26" ht="27.75" customHeight="1">
      <c r="A311" s="139"/>
      <c r="B311" s="139"/>
      <c r="C311" s="139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 spans="1:26" ht="27.75" customHeight="1">
      <c r="A312" s="139"/>
      <c r="B312" s="139"/>
      <c r="C312" s="139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 spans="1:26" ht="27.75" customHeight="1">
      <c r="A313" s="139"/>
      <c r="B313" s="139"/>
      <c r="C313" s="139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 spans="1:26" ht="27.75" customHeight="1">
      <c r="A314" s="139"/>
      <c r="B314" s="139"/>
      <c r="C314" s="139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 spans="1:26" ht="27.75" customHeight="1">
      <c r="A315" s="139"/>
      <c r="B315" s="139"/>
      <c r="C315" s="139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 spans="1:26" ht="27.75" customHeight="1">
      <c r="A316" s="139"/>
      <c r="B316" s="139"/>
      <c r="C316" s="139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 spans="1:26" ht="27.75" customHeight="1">
      <c r="A317" s="139"/>
      <c r="B317" s="139"/>
      <c r="C317" s="139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 spans="1:26" ht="27.75" customHeight="1">
      <c r="A318" s="139"/>
      <c r="B318" s="139"/>
      <c r="C318" s="139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 spans="1:26" ht="27.75" customHeight="1">
      <c r="A319" s="139"/>
      <c r="B319" s="139"/>
      <c r="C319" s="139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 spans="1:26" ht="27.75" customHeight="1">
      <c r="A320" s="139"/>
      <c r="B320" s="139"/>
      <c r="C320" s="139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 spans="1:26" ht="27.75" customHeight="1">
      <c r="A321" s="139"/>
      <c r="B321" s="139"/>
      <c r="C321" s="139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 spans="1:26" ht="27.75" customHeight="1">
      <c r="A322" s="139"/>
      <c r="B322" s="139"/>
      <c r="C322" s="139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 spans="1:26" ht="27.75" customHeight="1">
      <c r="A323" s="139"/>
      <c r="B323" s="139"/>
      <c r="C323" s="139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 spans="1:26" ht="27.75" customHeight="1">
      <c r="A324" s="139"/>
      <c r="B324" s="139"/>
      <c r="C324" s="139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 spans="1:26" ht="27.75" customHeight="1">
      <c r="A325" s="139"/>
      <c r="B325" s="139"/>
      <c r="C325" s="139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 spans="1:26" ht="27.75" customHeight="1">
      <c r="A326" s="139"/>
      <c r="B326" s="139"/>
      <c r="C326" s="139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 spans="1:26" ht="27.75" customHeight="1">
      <c r="A327" s="139"/>
      <c r="B327" s="139"/>
      <c r="C327" s="139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 spans="1:26" ht="27.75" customHeight="1">
      <c r="A328" s="139"/>
      <c r="B328" s="139"/>
      <c r="C328" s="139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 spans="1:26" ht="27.75" customHeight="1">
      <c r="A329" s="139"/>
      <c r="B329" s="139"/>
      <c r="C329" s="139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 spans="1:26" ht="27.75" customHeight="1">
      <c r="A330" s="139"/>
      <c r="B330" s="139"/>
      <c r="C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 spans="1:26" ht="27.75" customHeight="1">
      <c r="A331" s="139"/>
      <c r="B331" s="139"/>
      <c r="C331" s="139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 spans="1:26" ht="27.75" customHeight="1">
      <c r="A332" s="139"/>
      <c r="B332" s="139"/>
      <c r="C332" s="139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 spans="1:26" ht="27.75" customHeight="1">
      <c r="A333" s="139"/>
      <c r="B333" s="139"/>
      <c r="C333" s="139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 spans="1:26" ht="27.75" customHeight="1">
      <c r="A334" s="139"/>
      <c r="B334" s="139"/>
      <c r="C334" s="139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 spans="1:26" ht="27.75" customHeight="1">
      <c r="A335" s="139"/>
      <c r="B335" s="139"/>
      <c r="C335" s="139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 spans="1:26" ht="27.75" customHeight="1">
      <c r="A336" s="139"/>
      <c r="B336" s="139"/>
      <c r="C336" s="139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 spans="1:26" ht="27.75" customHeight="1">
      <c r="A337" s="139"/>
      <c r="B337" s="139"/>
      <c r="C337" s="139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 spans="1:26" ht="27.75" customHeight="1">
      <c r="A338" s="139"/>
      <c r="B338" s="139"/>
      <c r="C338" s="139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 spans="1:26" ht="27.75" customHeight="1">
      <c r="A339" s="139"/>
      <c r="B339" s="139"/>
      <c r="C339" s="139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 spans="1:26" ht="27.75" customHeight="1">
      <c r="A340" s="139"/>
      <c r="B340" s="139"/>
      <c r="C340" s="139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 spans="1:26" ht="27.75" customHeight="1">
      <c r="A341" s="139"/>
      <c r="B341" s="139"/>
      <c r="C341" s="139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 spans="1:26" ht="27.75" customHeight="1">
      <c r="A342" s="139"/>
      <c r="B342" s="139"/>
      <c r="C342" s="139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 spans="1:26" ht="27.75" customHeight="1">
      <c r="A343" s="139"/>
      <c r="B343" s="139"/>
      <c r="C343" s="139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 spans="1:26" ht="27.75" customHeight="1">
      <c r="A344" s="139"/>
      <c r="B344" s="139"/>
      <c r="C344" s="139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 spans="1:26" ht="27.75" customHeight="1">
      <c r="A345" s="139"/>
      <c r="B345" s="139"/>
      <c r="C345" s="139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 spans="1:26" ht="27.75" customHeight="1">
      <c r="A346" s="139"/>
      <c r="B346" s="139"/>
      <c r="C346" s="139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 spans="1:26" ht="27.75" customHeight="1">
      <c r="A347" s="139"/>
      <c r="B347" s="139"/>
      <c r="C347" s="139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 spans="1:26" ht="27.75" customHeight="1">
      <c r="A348" s="139"/>
      <c r="B348" s="139"/>
      <c r="C348" s="139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 spans="1:26" ht="27.75" customHeight="1">
      <c r="A349" s="139"/>
      <c r="B349" s="139"/>
      <c r="C349" s="139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 spans="1:26" ht="27.75" customHeight="1">
      <c r="A350" s="139"/>
      <c r="B350" s="139"/>
      <c r="C350" s="139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 spans="1:26" ht="27.75" customHeight="1">
      <c r="A351" s="139"/>
      <c r="B351" s="139"/>
      <c r="C351" s="139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 spans="1:26" ht="27.75" customHeight="1">
      <c r="A352" s="139"/>
      <c r="B352" s="139"/>
      <c r="C352" s="139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 spans="1:26" ht="27.75" customHeight="1">
      <c r="A353" s="139"/>
      <c r="B353" s="139"/>
      <c r="C353" s="139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 spans="1:26" ht="27.75" customHeight="1">
      <c r="A354" s="139"/>
      <c r="B354" s="139"/>
      <c r="C354" s="139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 spans="1:26" ht="27.75" customHeight="1">
      <c r="A355" s="139"/>
      <c r="B355" s="139"/>
      <c r="C355" s="139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 spans="1:26" ht="27.75" customHeight="1">
      <c r="A356" s="139"/>
      <c r="B356" s="139"/>
      <c r="C356" s="139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 spans="1:26" ht="27.75" customHeight="1">
      <c r="A357" s="139"/>
      <c r="B357" s="139"/>
      <c r="C357" s="139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 spans="1:26" ht="27.75" customHeight="1">
      <c r="A358" s="139"/>
      <c r="B358" s="139"/>
      <c r="C358" s="139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 spans="1:26" ht="27.75" customHeight="1">
      <c r="A359" s="139"/>
      <c r="B359" s="139"/>
      <c r="C359" s="139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 spans="1:26" ht="27.75" customHeight="1">
      <c r="A360" s="139"/>
      <c r="B360" s="139"/>
      <c r="C360" s="139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 spans="1:26" ht="27.75" customHeight="1">
      <c r="A361" s="139"/>
      <c r="B361" s="139"/>
      <c r="C361" s="139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 spans="1:26" ht="27.75" customHeight="1">
      <c r="A362" s="139"/>
      <c r="B362" s="139"/>
      <c r="C362" s="139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 spans="1:26" ht="27.75" customHeight="1">
      <c r="A363" s="139"/>
      <c r="B363" s="139"/>
      <c r="C363" s="139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 spans="1:26" ht="27.75" customHeight="1">
      <c r="A364" s="139"/>
      <c r="B364" s="139"/>
      <c r="C364" s="139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 spans="1:26" ht="27.75" customHeight="1">
      <c r="A365" s="139"/>
      <c r="B365" s="139"/>
      <c r="C365" s="139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 spans="1:26" ht="27.75" customHeight="1">
      <c r="A366" s="139"/>
      <c r="B366" s="139"/>
      <c r="C366" s="139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 spans="1:26" ht="27.75" customHeight="1">
      <c r="A367" s="139"/>
      <c r="B367" s="139"/>
      <c r="C367" s="139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 spans="1:26" ht="27.75" customHeight="1">
      <c r="A368" s="139"/>
      <c r="B368" s="139"/>
      <c r="C368" s="139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 spans="1:26" ht="27.75" customHeight="1">
      <c r="A369" s="139"/>
      <c r="B369" s="139"/>
      <c r="C369" s="139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 spans="1:26" ht="27.75" customHeight="1">
      <c r="A370" s="139"/>
      <c r="B370" s="139"/>
      <c r="C370" s="139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 spans="1:26" ht="27.75" customHeight="1">
      <c r="A371" s="139"/>
      <c r="B371" s="139"/>
      <c r="C371" s="139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 spans="1:26" ht="27.75" customHeight="1">
      <c r="A372" s="139"/>
      <c r="B372" s="139"/>
      <c r="C372" s="139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 spans="1:26" ht="27.75" customHeight="1">
      <c r="A373" s="139"/>
      <c r="B373" s="139"/>
      <c r="C373" s="139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 spans="1:26" ht="27.75" customHeight="1">
      <c r="A374" s="139"/>
      <c r="B374" s="139"/>
      <c r="C374" s="139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 spans="1:26" ht="27.75" customHeight="1">
      <c r="A375" s="139"/>
      <c r="B375" s="139"/>
      <c r="C375" s="139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 spans="1:26" ht="27.75" customHeight="1">
      <c r="A376" s="139"/>
      <c r="B376" s="139"/>
      <c r="C376" s="139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 spans="1:26" ht="27.75" customHeight="1">
      <c r="A377" s="139"/>
      <c r="B377" s="139"/>
      <c r="C377" s="139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 spans="1:26" ht="27.75" customHeight="1">
      <c r="A378" s="139"/>
      <c r="B378" s="139"/>
      <c r="C378" s="139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 spans="1:26" ht="27.75" customHeight="1">
      <c r="A379" s="139"/>
      <c r="B379" s="139"/>
      <c r="C379" s="139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 spans="1:26" ht="27.75" customHeight="1">
      <c r="A380" s="139"/>
      <c r="B380" s="139"/>
      <c r="C380" s="139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 spans="1:26" ht="27.75" customHeight="1">
      <c r="A381" s="139"/>
      <c r="B381" s="139"/>
      <c r="C381" s="139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 spans="1:26" ht="27.75" customHeight="1">
      <c r="A382" s="139"/>
      <c r="B382" s="139"/>
      <c r="C382" s="139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 spans="1:26" ht="27.75" customHeight="1">
      <c r="A383" s="139"/>
      <c r="B383" s="139"/>
      <c r="C383" s="139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 spans="1:26" ht="27.75" customHeight="1">
      <c r="A384" s="139"/>
      <c r="B384" s="139"/>
      <c r="C384" s="139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 spans="1:26" ht="27.75" customHeight="1">
      <c r="A385" s="139"/>
      <c r="B385" s="139"/>
      <c r="C385" s="139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 spans="1:26" ht="27.75" customHeight="1">
      <c r="A386" s="139"/>
      <c r="B386" s="139"/>
      <c r="C386" s="139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 spans="1:26" ht="27.75" customHeight="1">
      <c r="A387" s="139"/>
      <c r="B387" s="139"/>
      <c r="C387" s="139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 spans="1:26" ht="27.75" customHeight="1">
      <c r="A388" s="139"/>
      <c r="B388" s="139"/>
      <c r="C388" s="139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 spans="1:26" ht="27.75" customHeight="1">
      <c r="A389" s="139"/>
      <c r="B389" s="139"/>
      <c r="C389" s="139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 spans="1:26" ht="27.75" customHeight="1">
      <c r="A390" s="139"/>
      <c r="B390" s="139"/>
      <c r="C390" s="139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 spans="1:26" ht="27.75" customHeight="1">
      <c r="A391" s="139"/>
      <c r="B391" s="139"/>
      <c r="C391" s="139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 spans="1:26" ht="27.75" customHeight="1">
      <c r="A392" s="139"/>
      <c r="B392" s="139"/>
      <c r="C392" s="139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 spans="1:26" ht="27.75" customHeight="1">
      <c r="A393" s="139"/>
      <c r="B393" s="139"/>
      <c r="C393" s="139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 spans="1:26" ht="27.75" customHeight="1">
      <c r="A394" s="139"/>
      <c r="B394" s="139"/>
      <c r="C394" s="139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 spans="1:26" ht="27.75" customHeight="1">
      <c r="A395" s="139"/>
      <c r="B395" s="139"/>
      <c r="C395" s="139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 spans="1:26" ht="27.75" customHeight="1">
      <c r="A396" s="139"/>
      <c r="B396" s="139"/>
      <c r="C396" s="139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 spans="1:26" ht="27.75" customHeight="1">
      <c r="A397" s="139"/>
      <c r="B397" s="139"/>
      <c r="C397" s="139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 spans="1:26" ht="27.75" customHeight="1">
      <c r="A398" s="139"/>
      <c r="B398" s="139"/>
      <c r="C398" s="139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 spans="1:26" ht="27.75" customHeight="1">
      <c r="A399" s="139"/>
      <c r="B399" s="139"/>
      <c r="C399" s="139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 spans="1:26" ht="27.75" customHeight="1">
      <c r="A400" s="139"/>
      <c r="B400" s="139"/>
      <c r="C400" s="139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 spans="1:26" ht="27.75" customHeight="1">
      <c r="A401" s="139"/>
      <c r="B401" s="139"/>
      <c r="C401" s="139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 spans="1:26" ht="27.75" customHeight="1">
      <c r="A402" s="139"/>
      <c r="B402" s="139"/>
      <c r="C402" s="139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 spans="1:26" ht="27.75" customHeight="1">
      <c r="A403" s="139"/>
      <c r="B403" s="139"/>
      <c r="C403" s="139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 spans="1:26" ht="27.75" customHeight="1">
      <c r="A404" s="139"/>
      <c r="B404" s="139"/>
      <c r="C404" s="139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 spans="1:26" ht="27.75" customHeight="1">
      <c r="A405" s="139"/>
      <c r="B405" s="139"/>
      <c r="C405" s="139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 spans="1:26" ht="27.75" customHeight="1">
      <c r="A406" s="139"/>
      <c r="B406" s="139"/>
      <c r="C406" s="139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 spans="1:26" ht="27.75" customHeight="1">
      <c r="A407" s="139"/>
      <c r="B407" s="139"/>
      <c r="C407" s="139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 spans="1:26" ht="27.75" customHeight="1">
      <c r="A408" s="139"/>
      <c r="B408" s="139"/>
      <c r="C408" s="139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 spans="1:26" ht="27.75" customHeight="1">
      <c r="A409" s="139"/>
      <c r="B409" s="139"/>
      <c r="C409" s="139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 spans="1:26" ht="27.75" customHeight="1">
      <c r="A410" s="139"/>
      <c r="B410" s="139"/>
      <c r="C410" s="139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 spans="1:26" ht="27.75" customHeight="1">
      <c r="A411" s="139"/>
      <c r="B411" s="139"/>
      <c r="C411" s="139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 spans="1:26" ht="27.75" customHeight="1">
      <c r="A412" s="139"/>
      <c r="B412" s="139"/>
      <c r="C412" s="139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 spans="1:26" ht="27.75" customHeight="1">
      <c r="A413" s="139"/>
      <c r="B413" s="139"/>
      <c r="C413" s="139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 spans="1:26" ht="27.75" customHeight="1">
      <c r="A414" s="139"/>
      <c r="B414" s="139"/>
      <c r="C414" s="139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 spans="1:26" ht="27.75" customHeight="1">
      <c r="A415" s="139"/>
      <c r="B415" s="139"/>
      <c r="C415" s="139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 spans="1:26" ht="27.75" customHeight="1">
      <c r="A416" s="139"/>
      <c r="B416" s="139"/>
      <c r="C416" s="139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 spans="1:26" ht="27.75" customHeight="1">
      <c r="A417" s="139"/>
      <c r="B417" s="139"/>
      <c r="C417" s="139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 spans="1:26" ht="27.75" customHeight="1">
      <c r="A418" s="139"/>
      <c r="B418" s="139"/>
      <c r="C418" s="139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 spans="1:26" ht="27.75" customHeight="1">
      <c r="A419" s="139"/>
      <c r="B419" s="139"/>
      <c r="C419" s="139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 spans="1:26" ht="27.75" customHeight="1">
      <c r="A420" s="139"/>
      <c r="B420" s="139"/>
      <c r="C420" s="139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 spans="1:26" ht="27.75" customHeight="1">
      <c r="A421" s="139"/>
      <c r="B421" s="139"/>
      <c r="C421" s="139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 spans="1:26" ht="27.75" customHeight="1">
      <c r="A422" s="139"/>
      <c r="B422" s="139"/>
      <c r="C422" s="139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 spans="1:26" ht="27.75" customHeight="1">
      <c r="A423" s="139"/>
      <c r="B423" s="139"/>
      <c r="C423" s="139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 spans="1:26" ht="27.75" customHeight="1">
      <c r="A424" s="139"/>
      <c r="B424" s="139"/>
      <c r="C424" s="139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 spans="1:26" ht="27.75" customHeight="1">
      <c r="A425" s="139"/>
      <c r="B425" s="139"/>
      <c r="C425" s="139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 spans="1:26" ht="27.75" customHeight="1">
      <c r="A426" s="139"/>
      <c r="B426" s="139"/>
      <c r="C426" s="139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 spans="1:26" ht="27.75" customHeight="1">
      <c r="A427" s="139"/>
      <c r="B427" s="139"/>
      <c r="C427" s="139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 spans="1:26" ht="27.75" customHeight="1">
      <c r="A428" s="139"/>
      <c r="B428" s="139"/>
      <c r="C428" s="139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 spans="1:26" ht="27.75" customHeight="1">
      <c r="A429" s="139"/>
      <c r="B429" s="139"/>
      <c r="C429" s="139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 spans="1:26" ht="27.75" customHeight="1">
      <c r="A430" s="139"/>
      <c r="B430" s="139"/>
      <c r="C430" s="139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 spans="1:26" ht="27.75" customHeight="1">
      <c r="A431" s="139"/>
      <c r="B431" s="139"/>
      <c r="C431" s="139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 spans="1:26" ht="27.75" customHeight="1">
      <c r="A432" s="139"/>
      <c r="B432" s="139"/>
      <c r="C432" s="139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 spans="1:26" ht="27.75" customHeight="1">
      <c r="A433" s="139"/>
      <c r="B433" s="139"/>
      <c r="C433" s="139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 spans="1:26" ht="27.75" customHeight="1">
      <c r="A434" s="139"/>
      <c r="B434" s="139"/>
      <c r="C434" s="139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 spans="1:26" ht="27.75" customHeight="1">
      <c r="A435" s="139"/>
      <c r="B435" s="139"/>
      <c r="C435" s="139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 spans="1:26" ht="27.75" customHeight="1">
      <c r="A436" s="139"/>
      <c r="B436" s="139"/>
      <c r="C436" s="139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 spans="1:26" ht="27.75" customHeight="1">
      <c r="A437" s="139"/>
      <c r="B437" s="139"/>
      <c r="C437" s="139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 spans="1:26" ht="27.75" customHeight="1">
      <c r="A438" s="139"/>
      <c r="B438" s="139"/>
      <c r="C438" s="139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 spans="1:26" ht="27.75" customHeight="1">
      <c r="A439" s="139"/>
      <c r="B439" s="139"/>
      <c r="C439" s="139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 spans="1:26" ht="27.75" customHeight="1">
      <c r="A440" s="139"/>
      <c r="B440" s="139"/>
      <c r="C440" s="139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</row>
    <row r="441" spans="1:26" ht="27.75" customHeight="1">
      <c r="A441" s="139"/>
      <c r="B441" s="139"/>
      <c r="C441" s="139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 spans="1:26" ht="27.75" customHeight="1">
      <c r="A442" s="139"/>
      <c r="B442" s="139"/>
      <c r="C442" s="139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 spans="1:26" ht="27.75" customHeight="1">
      <c r="A443" s="139"/>
      <c r="B443" s="139"/>
      <c r="C443" s="139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 spans="1:26" ht="27.75" customHeight="1">
      <c r="A444" s="139"/>
      <c r="B444" s="139"/>
      <c r="C444" s="139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 spans="1:26" ht="27.75" customHeight="1">
      <c r="A445" s="139"/>
      <c r="B445" s="139"/>
      <c r="C445" s="139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 spans="1:26" ht="27.75" customHeight="1">
      <c r="A446" s="139"/>
      <c r="B446" s="139"/>
      <c r="C446" s="139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 spans="1:26" ht="27.75" customHeight="1">
      <c r="A447" s="139"/>
      <c r="B447" s="139"/>
      <c r="C447" s="139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 spans="1:26" ht="27.75" customHeight="1">
      <c r="A448" s="139"/>
      <c r="B448" s="139"/>
      <c r="C448" s="139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 spans="1:26" ht="27.75" customHeight="1">
      <c r="A449" s="139"/>
      <c r="B449" s="139"/>
      <c r="C449" s="139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 spans="1:26" ht="27.75" customHeight="1">
      <c r="A450" s="139"/>
      <c r="B450" s="139"/>
      <c r="C450" s="139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 spans="1:26" ht="27.75" customHeight="1">
      <c r="A451" s="139"/>
      <c r="B451" s="139"/>
      <c r="C451" s="139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 spans="1:26" ht="27.75" customHeight="1">
      <c r="A452" s="139"/>
      <c r="B452" s="139"/>
      <c r="C452" s="139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 spans="1:26" ht="27.75" customHeight="1">
      <c r="A453" s="139"/>
      <c r="B453" s="139"/>
      <c r="C453" s="139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 spans="1:26" ht="27.75" customHeight="1">
      <c r="A454" s="139"/>
      <c r="B454" s="139"/>
      <c r="C454" s="139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 spans="1:26" ht="27.75" customHeight="1">
      <c r="A455" s="139"/>
      <c r="B455" s="139"/>
      <c r="C455" s="139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 spans="1:26" ht="27.75" customHeight="1">
      <c r="A456" s="139"/>
      <c r="B456" s="139"/>
      <c r="C456" s="139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 spans="1:26" ht="27.75" customHeight="1">
      <c r="A457" s="139"/>
      <c r="B457" s="139"/>
      <c r="C457" s="139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 spans="1:26" ht="27.75" customHeight="1">
      <c r="A458" s="139"/>
      <c r="B458" s="139"/>
      <c r="C458" s="139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 spans="1:26" ht="27.75" customHeight="1">
      <c r="A459" s="139"/>
      <c r="B459" s="139"/>
      <c r="C459" s="139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 spans="1:26" ht="27.75" customHeight="1">
      <c r="A460" s="139"/>
      <c r="B460" s="139"/>
      <c r="C460" s="139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 spans="1:26" ht="27.75" customHeight="1">
      <c r="A461" s="139"/>
      <c r="B461" s="139"/>
      <c r="C461" s="139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 spans="1:26" ht="27.75" customHeight="1">
      <c r="A462" s="139"/>
      <c r="B462" s="139"/>
      <c r="C462" s="139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 spans="1:26" ht="27.75" customHeight="1">
      <c r="A463" s="139"/>
      <c r="B463" s="139"/>
      <c r="C463" s="139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 spans="1:26" ht="27.75" customHeight="1">
      <c r="A464" s="139"/>
      <c r="B464" s="139"/>
      <c r="C464" s="139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 spans="1:26" ht="27.75" customHeight="1">
      <c r="A465" s="139"/>
      <c r="B465" s="139"/>
      <c r="C465" s="139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 spans="1:26" ht="27.75" customHeight="1">
      <c r="A466" s="139"/>
      <c r="B466" s="139"/>
      <c r="C466" s="139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 spans="1:26" ht="27.75" customHeight="1">
      <c r="A467" s="139"/>
      <c r="B467" s="139"/>
      <c r="C467" s="139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 spans="1:26" ht="27.75" customHeight="1">
      <c r="A468" s="139"/>
      <c r="B468" s="139"/>
      <c r="C468" s="139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 spans="1:26" ht="27.75" customHeight="1">
      <c r="A469" s="139"/>
      <c r="B469" s="139"/>
      <c r="C469" s="139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 spans="1:26" ht="27.75" customHeight="1">
      <c r="A470" s="139"/>
      <c r="B470" s="139"/>
      <c r="C470" s="139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 spans="1:26" ht="27.75" customHeight="1">
      <c r="A471" s="139"/>
      <c r="B471" s="139"/>
      <c r="C471" s="139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 spans="1:26" ht="27.75" customHeight="1">
      <c r="A472" s="139"/>
      <c r="B472" s="139"/>
      <c r="C472" s="139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 spans="1:26" ht="27.75" customHeight="1">
      <c r="A473" s="139"/>
      <c r="B473" s="139"/>
      <c r="C473" s="139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 spans="1:26" ht="27.75" customHeight="1">
      <c r="A474" s="139"/>
      <c r="B474" s="139"/>
      <c r="C474" s="139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 spans="1:26" ht="27.75" customHeight="1">
      <c r="A475" s="139"/>
      <c r="B475" s="139"/>
      <c r="C475" s="139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 spans="1:26" ht="27.75" customHeight="1">
      <c r="A476" s="139"/>
      <c r="B476" s="139"/>
      <c r="C476" s="139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 spans="1:26" ht="27.75" customHeight="1">
      <c r="A477" s="139"/>
      <c r="B477" s="139"/>
      <c r="C477" s="139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 spans="1:26" ht="27.75" customHeight="1">
      <c r="A478" s="139"/>
      <c r="B478" s="139"/>
      <c r="C478" s="139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 spans="1:26" ht="27.75" customHeight="1">
      <c r="A479" s="139"/>
      <c r="B479" s="139"/>
      <c r="C479" s="139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 spans="1:26" ht="27.75" customHeight="1">
      <c r="A480" s="139"/>
      <c r="B480" s="139"/>
      <c r="C480" s="139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 spans="1:26" ht="27.75" customHeight="1">
      <c r="A481" s="139"/>
      <c r="B481" s="139"/>
      <c r="C481" s="139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 spans="1:26" ht="27.75" customHeight="1">
      <c r="A482" s="139"/>
      <c r="B482" s="139"/>
      <c r="C482" s="139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 spans="1:26" ht="27.75" customHeight="1">
      <c r="A483" s="139"/>
      <c r="B483" s="139"/>
      <c r="C483" s="139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 spans="1:26" ht="27.75" customHeight="1">
      <c r="A484" s="139"/>
      <c r="B484" s="139"/>
      <c r="C484" s="139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 spans="1:26" ht="27.75" customHeight="1">
      <c r="A485" s="139"/>
      <c r="B485" s="139"/>
      <c r="C485" s="139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 spans="1:26" ht="27.75" customHeight="1">
      <c r="A486" s="139"/>
      <c r="B486" s="139"/>
      <c r="C486" s="139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 spans="1:26" ht="27.75" customHeight="1">
      <c r="A487" s="139"/>
      <c r="B487" s="139"/>
      <c r="C487" s="139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 spans="1:26" ht="27.75" customHeight="1">
      <c r="A488" s="139"/>
      <c r="B488" s="139"/>
      <c r="C488" s="139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 spans="1:26" ht="27.75" customHeight="1">
      <c r="A489" s="139"/>
      <c r="B489" s="139"/>
      <c r="C489" s="139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 spans="1:26" ht="27.75" customHeight="1">
      <c r="A490" s="139"/>
      <c r="B490" s="139"/>
      <c r="C490" s="139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 spans="1:26" ht="27.75" customHeight="1">
      <c r="A491" s="139"/>
      <c r="B491" s="139"/>
      <c r="C491" s="139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 spans="1:26" ht="27.75" customHeight="1">
      <c r="A492" s="139"/>
      <c r="B492" s="139"/>
      <c r="C492" s="139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 spans="1:26" ht="27.75" customHeight="1">
      <c r="A493" s="139"/>
      <c r="B493" s="139"/>
      <c r="C493" s="139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 spans="1:26" ht="27.75" customHeight="1">
      <c r="A494" s="139"/>
      <c r="B494" s="139"/>
      <c r="C494" s="139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 spans="1:26" ht="27.75" customHeight="1">
      <c r="A495" s="139"/>
      <c r="B495" s="139"/>
      <c r="C495" s="139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 spans="1:26" ht="27.75" customHeight="1">
      <c r="A496" s="139"/>
      <c r="B496" s="139"/>
      <c r="C496" s="139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 spans="1:26" ht="27.75" customHeight="1">
      <c r="A497" s="139"/>
      <c r="B497" s="139"/>
      <c r="C497" s="139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 spans="1:26" ht="27.75" customHeight="1">
      <c r="A498" s="139"/>
      <c r="B498" s="139"/>
      <c r="C498" s="139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 spans="1:26" ht="27.75" customHeight="1">
      <c r="A499" s="139"/>
      <c r="B499" s="139"/>
      <c r="C499" s="139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 spans="1:26" ht="27.75" customHeight="1">
      <c r="A500" s="139"/>
      <c r="B500" s="139"/>
      <c r="C500" s="139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 spans="1:26" ht="27.75" customHeight="1">
      <c r="A501" s="139"/>
      <c r="B501" s="139"/>
      <c r="C501" s="139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 spans="1:26" ht="27.75" customHeight="1">
      <c r="A502" s="139"/>
      <c r="B502" s="139"/>
      <c r="C502" s="139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 spans="1:26" ht="27.75" customHeight="1">
      <c r="A503" s="139"/>
      <c r="B503" s="139"/>
      <c r="C503" s="139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 spans="1:26" ht="27.75" customHeight="1">
      <c r="A504" s="139"/>
      <c r="B504" s="139"/>
      <c r="C504" s="139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 spans="1:26" ht="27.75" customHeight="1">
      <c r="A505" s="139"/>
      <c r="B505" s="139"/>
      <c r="C505" s="139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 spans="1:26" ht="27.75" customHeight="1">
      <c r="A506" s="139"/>
      <c r="B506" s="139"/>
      <c r="C506" s="139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 spans="1:26" ht="27.75" customHeight="1">
      <c r="A507" s="139"/>
      <c r="B507" s="139"/>
      <c r="C507" s="139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 spans="1:26" ht="27.75" customHeight="1">
      <c r="A508" s="139"/>
      <c r="B508" s="139"/>
      <c r="C508" s="139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 spans="1:26" ht="27.75" customHeight="1">
      <c r="A509" s="139"/>
      <c r="B509" s="139"/>
      <c r="C509" s="139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 spans="1:26" ht="27.75" customHeight="1">
      <c r="A510" s="139"/>
      <c r="B510" s="139"/>
      <c r="C510" s="139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 spans="1:26" ht="27.75" customHeight="1">
      <c r="A511" s="139"/>
      <c r="B511" s="139"/>
      <c r="C511" s="139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 spans="1:26" ht="27.75" customHeight="1">
      <c r="A512" s="139"/>
      <c r="B512" s="139"/>
      <c r="C512" s="139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 spans="1:26" ht="27.75" customHeight="1">
      <c r="A513" s="139"/>
      <c r="B513" s="139"/>
      <c r="C513" s="139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 spans="1:26" ht="27.75" customHeight="1">
      <c r="A514" s="139"/>
      <c r="B514" s="139"/>
      <c r="C514" s="139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 spans="1:26" ht="27.75" customHeight="1">
      <c r="A515" s="139"/>
      <c r="B515" s="139"/>
      <c r="C515" s="139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 spans="1:26" ht="27.75" customHeight="1">
      <c r="A516" s="139"/>
      <c r="B516" s="139"/>
      <c r="C516" s="139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 spans="1:26" ht="27.75" customHeight="1">
      <c r="A517" s="139"/>
      <c r="B517" s="139"/>
      <c r="C517" s="139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 spans="1:26" ht="27.75" customHeight="1">
      <c r="A518" s="139"/>
      <c r="B518" s="139"/>
      <c r="C518" s="139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 spans="1:26" ht="27.75" customHeight="1">
      <c r="A519" s="139"/>
      <c r="B519" s="139"/>
      <c r="C519" s="139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 spans="1:26" ht="27.75" customHeight="1">
      <c r="A520" s="139"/>
      <c r="B520" s="139"/>
      <c r="C520" s="139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 spans="1:26" ht="27.75" customHeight="1">
      <c r="A521" s="139"/>
      <c r="B521" s="139"/>
      <c r="C521" s="139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 spans="1:26" ht="27.75" customHeight="1">
      <c r="A522" s="139"/>
      <c r="B522" s="139"/>
      <c r="C522" s="139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 spans="1:26" ht="27.75" customHeight="1">
      <c r="A523" s="139"/>
      <c r="B523" s="139"/>
      <c r="C523" s="139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 spans="1:26" ht="27.75" customHeight="1">
      <c r="A524" s="139"/>
      <c r="B524" s="139"/>
      <c r="C524" s="139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 spans="1:26" ht="27.75" customHeight="1">
      <c r="A525" s="139"/>
      <c r="B525" s="139"/>
      <c r="C525" s="139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 spans="1:26" ht="27.75" customHeight="1">
      <c r="A526" s="139"/>
      <c r="B526" s="139"/>
      <c r="C526" s="139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 spans="1:26" ht="27.75" customHeight="1">
      <c r="A527" s="139"/>
      <c r="B527" s="139"/>
      <c r="C527" s="139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 spans="1:26" ht="27.75" customHeight="1">
      <c r="A528" s="139"/>
      <c r="B528" s="139"/>
      <c r="C528" s="139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 spans="1:26" ht="27.75" customHeight="1">
      <c r="A529" s="139"/>
      <c r="B529" s="139"/>
      <c r="C529" s="139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 spans="1:26" ht="27.75" customHeight="1">
      <c r="A530" s="139"/>
      <c r="B530" s="139"/>
      <c r="C530" s="139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 spans="1:26" ht="27.75" customHeight="1">
      <c r="A531" s="139"/>
      <c r="B531" s="139"/>
      <c r="C531" s="139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 spans="1:26" ht="27.75" customHeight="1">
      <c r="A532" s="139"/>
      <c r="B532" s="139"/>
      <c r="C532" s="139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 spans="1:26" ht="27.75" customHeight="1">
      <c r="A533" s="139"/>
      <c r="B533" s="139"/>
      <c r="C533" s="139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 spans="1:26" ht="27.75" customHeight="1">
      <c r="A534" s="139"/>
      <c r="B534" s="139"/>
      <c r="C534" s="139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 spans="1:26" ht="27.75" customHeight="1">
      <c r="A535" s="139"/>
      <c r="B535" s="139"/>
      <c r="C535" s="139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 spans="1:26" ht="27.75" customHeight="1">
      <c r="A536" s="139"/>
      <c r="B536" s="139"/>
      <c r="C536" s="139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 spans="1:26" ht="27.75" customHeight="1">
      <c r="A537" s="139"/>
      <c r="B537" s="139"/>
      <c r="C537" s="139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 spans="1:26" ht="27.75" customHeight="1">
      <c r="A538" s="139"/>
      <c r="B538" s="139"/>
      <c r="C538" s="139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 spans="1:26" ht="27.75" customHeight="1">
      <c r="A539" s="139"/>
      <c r="B539" s="139"/>
      <c r="C539" s="139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 spans="1:26" ht="27.75" customHeight="1">
      <c r="A540" s="139"/>
      <c r="B540" s="139"/>
      <c r="C540" s="139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 spans="1:26" ht="27.75" customHeight="1">
      <c r="A541" s="139"/>
      <c r="B541" s="139"/>
      <c r="C541" s="139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 spans="1:26" ht="27.75" customHeight="1">
      <c r="A542" s="139"/>
      <c r="B542" s="139"/>
      <c r="C542" s="139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 spans="1:26" ht="27.75" customHeight="1">
      <c r="A543" s="139"/>
      <c r="B543" s="139"/>
      <c r="C543" s="139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 spans="1:26" ht="27.75" customHeight="1">
      <c r="A544" s="139"/>
      <c r="B544" s="139"/>
      <c r="C544" s="139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 spans="1:26" ht="27.75" customHeight="1">
      <c r="A545" s="139"/>
      <c r="B545" s="139"/>
      <c r="C545" s="139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 spans="1:26" ht="27.75" customHeight="1">
      <c r="A546" s="139"/>
      <c r="B546" s="139"/>
      <c r="C546" s="139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 spans="1:26" ht="27.75" customHeight="1">
      <c r="A547" s="139"/>
      <c r="B547" s="139"/>
      <c r="C547" s="139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 spans="1:26" ht="27.75" customHeight="1">
      <c r="A548" s="139"/>
      <c r="B548" s="139"/>
      <c r="C548" s="139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 spans="1:26" ht="27.75" customHeight="1">
      <c r="A549" s="139"/>
      <c r="B549" s="139"/>
      <c r="C549" s="139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 spans="1:26" ht="27.75" customHeight="1">
      <c r="A550" s="139"/>
      <c r="B550" s="139"/>
      <c r="C550" s="139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 spans="1:26" ht="27.75" customHeight="1">
      <c r="A551" s="139"/>
      <c r="B551" s="139"/>
      <c r="C551" s="139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 spans="1:26" ht="27.75" customHeight="1">
      <c r="A552" s="139"/>
      <c r="B552" s="139"/>
      <c r="C552" s="139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 spans="1:26" ht="27.75" customHeight="1">
      <c r="A553" s="139"/>
      <c r="B553" s="139"/>
      <c r="C553" s="139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 spans="1:26" ht="27.75" customHeight="1">
      <c r="A554" s="139"/>
      <c r="B554" s="139"/>
      <c r="C554" s="139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 spans="1:26" ht="27.75" customHeight="1">
      <c r="A555" s="139"/>
      <c r="B555" s="139"/>
      <c r="C555" s="139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 spans="1:26" ht="27.75" customHeight="1">
      <c r="A556" s="139"/>
      <c r="B556" s="139"/>
      <c r="C556" s="139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 spans="1:26" ht="27.75" customHeight="1">
      <c r="A557" s="139"/>
      <c r="B557" s="139"/>
      <c r="C557" s="139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 spans="1:26" ht="27.75" customHeight="1">
      <c r="A558" s="139"/>
      <c r="B558" s="139"/>
      <c r="C558" s="139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 spans="1:26" ht="27.75" customHeight="1">
      <c r="A559" s="139"/>
      <c r="B559" s="139"/>
      <c r="C559" s="139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 spans="1:26" ht="27.75" customHeight="1">
      <c r="A560" s="139"/>
      <c r="B560" s="139"/>
      <c r="C560" s="139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 spans="1:26" ht="27.75" customHeight="1">
      <c r="A561" s="139"/>
      <c r="B561" s="139"/>
      <c r="C561" s="139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 spans="1:26" ht="27.75" customHeight="1">
      <c r="A562" s="139"/>
      <c r="B562" s="139"/>
      <c r="C562" s="139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 spans="1:26" ht="27.75" customHeight="1">
      <c r="A563" s="139"/>
      <c r="B563" s="139"/>
      <c r="C563" s="139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 spans="1:26" ht="27.75" customHeight="1">
      <c r="A564" s="139"/>
      <c r="B564" s="139"/>
      <c r="C564" s="139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 spans="1:26" ht="27.75" customHeight="1">
      <c r="A565" s="139"/>
      <c r="B565" s="139"/>
      <c r="C565" s="139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 spans="1:26" ht="27.75" customHeight="1">
      <c r="A566" s="139"/>
      <c r="B566" s="139"/>
      <c r="C566" s="139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 spans="1:26" ht="27.75" customHeight="1">
      <c r="A567" s="139"/>
      <c r="B567" s="139"/>
      <c r="C567" s="139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 spans="1:26" ht="27.75" customHeight="1">
      <c r="A568" s="139"/>
      <c r="B568" s="139"/>
      <c r="C568" s="139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 spans="1:26" ht="27.75" customHeight="1">
      <c r="A569" s="139"/>
      <c r="B569" s="139"/>
      <c r="C569" s="139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 spans="1:26" ht="27.75" customHeight="1">
      <c r="A570" s="139"/>
      <c r="B570" s="139"/>
      <c r="C570" s="139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 spans="1:26" ht="27.75" customHeight="1">
      <c r="A571" s="139"/>
      <c r="B571" s="139"/>
      <c r="C571" s="139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 spans="1:26" ht="27.75" customHeight="1">
      <c r="A572" s="139"/>
      <c r="B572" s="139"/>
      <c r="C572" s="139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 spans="1:26" ht="27.75" customHeight="1">
      <c r="A573" s="139"/>
      <c r="B573" s="139"/>
      <c r="C573" s="139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 spans="1:26" ht="27.75" customHeight="1">
      <c r="A574" s="139"/>
      <c r="B574" s="139"/>
      <c r="C574" s="139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 spans="1:26" ht="27.75" customHeight="1">
      <c r="A575" s="139"/>
      <c r="B575" s="139"/>
      <c r="C575" s="139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 spans="1:26" ht="27.75" customHeight="1">
      <c r="A576" s="139"/>
      <c r="B576" s="139"/>
      <c r="C576" s="139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 spans="1:26" ht="27.75" customHeight="1">
      <c r="A577" s="139"/>
      <c r="B577" s="139"/>
      <c r="C577" s="139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 spans="1:26" ht="27.75" customHeight="1">
      <c r="A578" s="139"/>
      <c r="B578" s="139"/>
      <c r="C578" s="139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 spans="1:26" ht="27.75" customHeight="1">
      <c r="A579" s="139"/>
      <c r="B579" s="139"/>
      <c r="C579" s="139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 spans="1:26" ht="27.75" customHeight="1">
      <c r="A580" s="139"/>
      <c r="B580" s="139"/>
      <c r="C580" s="139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 spans="1:26" ht="27.75" customHeight="1">
      <c r="A581" s="139"/>
      <c r="B581" s="139"/>
      <c r="C581" s="139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 spans="1:26" ht="27.75" customHeight="1">
      <c r="A582" s="139"/>
      <c r="B582" s="139"/>
      <c r="C582" s="139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 spans="1:26" ht="27.75" customHeight="1">
      <c r="A583" s="139"/>
      <c r="B583" s="139"/>
      <c r="C583" s="139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 spans="1:26" ht="27.75" customHeight="1">
      <c r="A584" s="139"/>
      <c r="B584" s="139"/>
      <c r="C584" s="139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 spans="1:26" ht="27.75" customHeight="1">
      <c r="A585" s="139"/>
      <c r="B585" s="139"/>
      <c r="C585" s="139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 spans="1:26" ht="27.75" customHeight="1">
      <c r="A586" s="139"/>
      <c r="B586" s="139"/>
      <c r="C586" s="139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 spans="1:26" ht="27.75" customHeight="1">
      <c r="A587" s="139"/>
      <c r="B587" s="139"/>
      <c r="C587" s="139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 spans="1:26" ht="27.75" customHeight="1">
      <c r="A588" s="139"/>
      <c r="B588" s="139"/>
      <c r="C588" s="139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 spans="1:26" ht="27.75" customHeight="1">
      <c r="A589" s="139"/>
      <c r="B589" s="139"/>
      <c r="C589" s="139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 spans="1:26" ht="27.75" customHeight="1">
      <c r="A590" s="139"/>
      <c r="B590" s="139"/>
      <c r="C590" s="139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 spans="1:26" ht="27.75" customHeight="1">
      <c r="A591" s="139"/>
      <c r="B591" s="139"/>
      <c r="C591" s="139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 spans="1:26" ht="27.75" customHeight="1">
      <c r="A592" s="139"/>
      <c r="B592" s="139"/>
      <c r="C592" s="139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 spans="1:26" ht="27.75" customHeight="1">
      <c r="A593" s="139"/>
      <c r="B593" s="139"/>
      <c r="C593" s="139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 spans="1:26" ht="27.75" customHeight="1">
      <c r="A594" s="139"/>
      <c r="B594" s="139"/>
      <c r="C594" s="139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 spans="1:26" ht="27.75" customHeight="1">
      <c r="A595" s="139"/>
      <c r="B595" s="139"/>
      <c r="C595" s="139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 spans="1:26" ht="27.75" customHeight="1">
      <c r="A596" s="139"/>
      <c r="B596" s="139"/>
      <c r="C596" s="139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 spans="1:26" ht="27.75" customHeight="1">
      <c r="A597" s="139"/>
      <c r="B597" s="139"/>
      <c r="C597" s="139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 spans="1:26" ht="27.75" customHeight="1">
      <c r="A598" s="139"/>
      <c r="B598" s="139"/>
      <c r="C598" s="139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 spans="1:26" ht="27.75" customHeight="1">
      <c r="A599" s="139"/>
      <c r="B599" s="139"/>
      <c r="C599" s="139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 spans="1:26" ht="27.75" customHeight="1">
      <c r="A600" s="139"/>
      <c r="B600" s="139"/>
      <c r="C600" s="139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 spans="1:26" ht="27.75" customHeight="1">
      <c r="A601" s="139"/>
      <c r="B601" s="139"/>
      <c r="C601" s="139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 spans="1:26" ht="27.75" customHeight="1">
      <c r="A602" s="139"/>
      <c r="B602" s="139"/>
      <c r="C602" s="139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 spans="1:26" ht="27.75" customHeight="1">
      <c r="A603" s="139"/>
      <c r="B603" s="139"/>
      <c r="C603" s="139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 spans="1:26" ht="27.75" customHeight="1">
      <c r="A604" s="139"/>
      <c r="B604" s="139"/>
      <c r="C604" s="139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 spans="1:26" ht="27.75" customHeight="1">
      <c r="A605" s="139"/>
      <c r="B605" s="139"/>
      <c r="C605" s="139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 spans="1:26" ht="27.75" customHeight="1">
      <c r="A606" s="139"/>
      <c r="B606" s="139"/>
      <c r="C606" s="139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 spans="1:26" ht="27.75" customHeight="1">
      <c r="A607" s="139"/>
      <c r="B607" s="139"/>
      <c r="C607" s="139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 spans="1:26" ht="27.75" customHeight="1">
      <c r="A608" s="139"/>
      <c r="B608" s="139"/>
      <c r="C608" s="139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 spans="1:26" ht="27.75" customHeight="1">
      <c r="A609" s="139"/>
      <c r="B609" s="139"/>
      <c r="C609" s="139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 spans="1:26" ht="27.75" customHeight="1">
      <c r="A610" s="139"/>
      <c r="B610" s="139"/>
      <c r="C610" s="139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 spans="1:26" ht="27.75" customHeight="1">
      <c r="A611" s="139"/>
      <c r="B611" s="139"/>
      <c r="C611" s="139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 spans="1:26" ht="27.75" customHeight="1">
      <c r="A612" s="139"/>
      <c r="B612" s="139"/>
      <c r="C612" s="139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 spans="1:26" ht="27.75" customHeight="1">
      <c r="A613" s="139"/>
      <c r="B613" s="139"/>
      <c r="C613" s="139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 spans="1:26" ht="27.75" customHeight="1">
      <c r="A614" s="139"/>
      <c r="B614" s="139"/>
      <c r="C614" s="139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 spans="1:26" ht="27.75" customHeight="1">
      <c r="A615" s="139"/>
      <c r="B615" s="139"/>
      <c r="C615" s="139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 spans="1:26" ht="27.75" customHeight="1">
      <c r="A616" s="139"/>
      <c r="B616" s="139"/>
      <c r="C616" s="139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 spans="1:26" ht="27.75" customHeight="1">
      <c r="A617" s="139"/>
      <c r="B617" s="139"/>
      <c r="C617" s="139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 spans="1:26" ht="27.75" customHeight="1">
      <c r="A618" s="139"/>
      <c r="B618" s="139"/>
      <c r="C618" s="139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 spans="1:26" ht="27.75" customHeight="1">
      <c r="A619" s="139"/>
      <c r="B619" s="139"/>
      <c r="C619" s="139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 spans="1:26" ht="27.75" customHeight="1">
      <c r="A620" s="139"/>
      <c r="B620" s="139"/>
      <c r="C620" s="139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 spans="1:26" ht="27.75" customHeight="1">
      <c r="A621" s="139"/>
      <c r="B621" s="139"/>
      <c r="C621" s="139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 spans="1:26" ht="27.75" customHeight="1">
      <c r="A622" s="139"/>
      <c r="B622" s="139"/>
      <c r="C622" s="139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 spans="1:26" ht="27.75" customHeight="1">
      <c r="A623" s="139"/>
      <c r="B623" s="139"/>
      <c r="C623" s="139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 spans="1:26" ht="27.75" customHeight="1">
      <c r="A624" s="139"/>
      <c r="B624" s="139"/>
      <c r="C624" s="139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 spans="1:26" ht="27.75" customHeight="1">
      <c r="A625" s="139"/>
      <c r="B625" s="139"/>
      <c r="C625" s="139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 spans="1:26" ht="27.75" customHeight="1">
      <c r="A626" s="139"/>
      <c r="B626" s="139"/>
      <c r="C626" s="139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 spans="1:26" ht="27.75" customHeight="1">
      <c r="A627" s="139"/>
      <c r="B627" s="139"/>
      <c r="C627" s="139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 spans="1:26" ht="27.75" customHeight="1">
      <c r="A628" s="139"/>
      <c r="B628" s="139"/>
      <c r="C628" s="139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 spans="1:26" ht="27.75" customHeight="1">
      <c r="A629" s="139"/>
      <c r="B629" s="139"/>
      <c r="C629" s="139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 spans="1:26" ht="27.75" customHeight="1">
      <c r="A630" s="139"/>
      <c r="B630" s="139"/>
      <c r="C630" s="139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 spans="1:26" ht="27.75" customHeight="1">
      <c r="A631" s="139"/>
      <c r="B631" s="139"/>
      <c r="C631" s="139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 spans="1:26" ht="27.75" customHeight="1">
      <c r="A632" s="139"/>
      <c r="B632" s="139"/>
      <c r="C632" s="139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 spans="1:26" ht="27.75" customHeight="1">
      <c r="A633" s="139"/>
      <c r="B633" s="139"/>
      <c r="C633" s="139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 spans="1:26" ht="27.75" customHeight="1">
      <c r="A634" s="139"/>
      <c r="B634" s="139"/>
      <c r="C634" s="139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 spans="1:26" ht="27.75" customHeight="1">
      <c r="A635" s="139"/>
      <c r="B635" s="139"/>
      <c r="C635" s="139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 spans="1:26" ht="27.75" customHeight="1">
      <c r="A636" s="139"/>
      <c r="B636" s="139"/>
      <c r="C636" s="139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 spans="1:26" ht="27.75" customHeight="1">
      <c r="A637" s="139"/>
      <c r="B637" s="139"/>
      <c r="C637" s="139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 spans="1:26" ht="27.75" customHeight="1">
      <c r="A638" s="139"/>
      <c r="B638" s="139"/>
      <c r="C638" s="139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 spans="1:26" ht="27.75" customHeight="1">
      <c r="A639" s="139"/>
      <c r="B639" s="139"/>
      <c r="C639" s="139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 spans="1:26" ht="27.75" customHeight="1">
      <c r="A640" s="139"/>
      <c r="B640" s="139"/>
      <c r="C640" s="139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 spans="1:26" ht="27.75" customHeight="1">
      <c r="A641" s="139"/>
      <c r="B641" s="139"/>
      <c r="C641" s="139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 spans="1:26" ht="27.75" customHeight="1">
      <c r="A642" s="139"/>
      <c r="B642" s="139"/>
      <c r="C642" s="139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 spans="1:26" ht="27.75" customHeight="1">
      <c r="A643" s="139"/>
      <c r="B643" s="139"/>
      <c r="C643" s="139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 spans="1:26" ht="27.75" customHeight="1">
      <c r="A644" s="139"/>
      <c r="B644" s="139"/>
      <c r="C644" s="139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 spans="1:26" ht="27.75" customHeight="1">
      <c r="A645" s="139"/>
      <c r="B645" s="139"/>
      <c r="C645" s="139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 spans="1:26" ht="27.75" customHeight="1">
      <c r="A646" s="139"/>
      <c r="B646" s="139"/>
      <c r="C646" s="139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 spans="1:26" ht="27.75" customHeight="1">
      <c r="A647" s="139"/>
      <c r="B647" s="139"/>
      <c r="C647" s="139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 spans="1:26" ht="27.75" customHeight="1">
      <c r="A648" s="139"/>
      <c r="B648" s="139"/>
      <c r="C648" s="139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 spans="1:26" ht="27.75" customHeight="1">
      <c r="A649" s="139"/>
      <c r="B649" s="139"/>
      <c r="C649" s="139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 spans="1:26" ht="27.75" customHeight="1">
      <c r="A650" s="139"/>
      <c r="B650" s="139"/>
      <c r="C650" s="139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 spans="1:26" ht="27.75" customHeight="1">
      <c r="A651" s="139"/>
      <c r="B651" s="139"/>
      <c r="C651" s="139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 spans="1:26" ht="27.75" customHeight="1">
      <c r="A652" s="139"/>
      <c r="B652" s="139"/>
      <c r="C652" s="139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 spans="1:26" ht="27.75" customHeight="1">
      <c r="A653" s="139"/>
      <c r="B653" s="139"/>
      <c r="C653" s="139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 spans="1:26" ht="27.75" customHeight="1">
      <c r="A654" s="139"/>
      <c r="B654" s="139"/>
      <c r="C654" s="139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 spans="1:26" ht="27.75" customHeight="1">
      <c r="A655" s="139"/>
      <c r="B655" s="139"/>
      <c r="C655" s="139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 spans="1:26" ht="27.75" customHeight="1">
      <c r="A656" s="139"/>
      <c r="B656" s="139"/>
      <c r="C656" s="139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 spans="1:26" ht="27.75" customHeight="1">
      <c r="A657" s="139"/>
      <c r="B657" s="139"/>
      <c r="C657" s="139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 spans="1:26" ht="27.75" customHeight="1">
      <c r="A658" s="139"/>
      <c r="B658" s="139"/>
      <c r="C658" s="139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 spans="1:26" ht="27.75" customHeight="1">
      <c r="A659" s="139"/>
      <c r="B659" s="139"/>
      <c r="C659" s="139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 spans="1:26" ht="27.75" customHeight="1">
      <c r="A660" s="139"/>
      <c r="B660" s="139"/>
      <c r="C660" s="139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 spans="1:26" ht="27.75" customHeight="1">
      <c r="A661" s="139"/>
      <c r="B661" s="139"/>
      <c r="C661" s="139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 spans="1:26" ht="27.75" customHeight="1">
      <c r="A662" s="139"/>
      <c r="B662" s="139"/>
      <c r="C662" s="139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 spans="1:26" ht="27.75" customHeight="1">
      <c r="A663" s="139"/>
      <c r="B663" s="139"/>
      <c r="C663" s="139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 spans="1:26" ht="27.75" customHeight="1">
      <c r="A664" s="139"/>
      <c r="B664" s="139"/>
      <c r="C664" s="139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 spans="1:26" ht="27.75" customHeight="1">
      <c r="A665" s="139"/>
      <c r="B665" s="139"/>
      <c r="C665" s="139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 spans="1:26" ht="27.75" customHeight="1">
      <c r="A666" s="139"/>
      <c r="B666" s="139"/>
      <c r="C666" s="139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 spans="1:26" ht="27.75" customHeight="1">
      <c r="A667" s="139"/>
      <c r="B667" s="139"/>
      <c r="C667" s="139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 spans="1:26" ht="27.75" customHeight="1">
      <c r="A668" s="139"/>
      <c r="B668" s="139"/>
      <c r="C668" s="139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 spans="1:26" ht="27.75" customHeight="1">
      <c r="A669" s="139"/>
      <c r="B669" s="139"/>
      <c r="C669" s="139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 spans="1:26" ht="27.75" customHeight="1">
      <c r="A670" s="139"/>
      <c r="B670" s="139"/>
      <c r="C670" s="139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 spans="1:26" ht="27.75" customHeight="1">
      <c r="A671" s="139"/>
      <c r="B671" s="139"/>
      <c r="C671" s="139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 spans="1:26" ht="27.75" customHeight="1">
      <c r="A672" s="139"/>
      <c r="B672" s="139"/>
      <c r="C672" s="139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 spans="1:26" ht="27.75" customHeight="1">
      <c r="A673" s="139"/>
      <c r="B673" s="139"/>
      <c r="C673" s="139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 spans="1:26" ht="27.75" customHeight="1">
      <c r="A674" s="139"/>
      <c r="B674" s="139"/>
      <c r="C674" s="139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 spans="1:26" ht="27.75" customHeight="1">
      <c r="A675" s="139"/>
      <c r="B675" s="139"/>
      <c r="C675" s="139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 spans="1:26" ht="27.75" customHeight="1">
      <c r="A676" s="139"/>
      <c r="B676" s="139"/>
      <c r="C676" s="139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 spans="1:26" ht="27.75" customHeight="1">
      <c r="A677" s="139"/>
      <c r="B677" s="139"/>
      <c r="C677" s="139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 spans="1:26" ht="27.75" customHeight="1">
      <c r="A678" s="139"/>
      <c r="B678" s="139"/>
      <c r="C678" s="139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 spans="1:26" ht="27.75" customHeight="1">
      <c r="A679" s="139"/>
      <c r="B679" s="139"/>
      <c r="C679" s="139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 spans="1:26" ht="27.75" customHeight="1">
      <c r="A680" s="139"/>
      <c r="B680" s="139"/>
      <c r="C680" s="139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 spans="1:26" ht="27.75" customHeight="1">
      <c r="A681" s="139"/>
      <c r="B681" s="139"/>
      <c r="C681" s="139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 spans="1:26" ht="27.75" customHeight="1">
      <c r="A682" s="139"/>
      <c r="B682" s="139"/>
      <c r="C682" s="139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 spans="1:26" ht="27.75" customHeight="1">
      <c r="A683" s="139"/>
      <c r="B683" s="139"/>
      <c r="C683" s="139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 spans="1:26" ht="27.75" customHeight="1">
      <c r="A684" s="139"/>
      <c r="B684" s="139"/>
      <c r="C684" s="139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 spans="1:26" ht="27.75" customHeight="1">
      <c r="A685" s="139"/>
      <c r="B685" s="139"/>
      <c r="C685" s="139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 spans="1:26" ht="27.75" customHeight="1">
      <c r="A686" s="139"/>
      <c r="B686" s="139"/>
      <c r="C686" s="139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 spans="1:26" ht="27.75" customHeight="1">
      <c r="A687" s="139"/>
      <c r="B687" s="139"/>
      <c r="C687" s="139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 spans="1:26" ht="27.75" customHeight="1">
      <c r="A688" s="139"/>
      <c r="B688" s="139"/>
      <c r="C688" s="139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 spans="1:26" ht="27.75" customHeight="1">
      <c r="A689" s="139"/>
      <c r="B689" s="139"/>
      <c r="C689" s="139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 spans="1:26" ht="27.75" customHeight="1">
      <c r="A690" s="139"/>
      <c r="B690" s="139"/>
      <c r="C690" s="139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 spans="1:26" ht="27.75" customHeight="1">
      <c r="A691" s="139"/>
      <c r="B691" s="139"/>
      <c r="C691" s="139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 spans="1:26" ht="27.75" customHeight="1">
      <c r="A692" s="139"/>
      <c r="B692" s="139"/>
      <c r="C692" s="139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 spans="1:26" ht="27.75" customHeight="1">
      <c r="A693" s="139"/>
      <c r="B693" s="139"/>
      <c r="C693" s="139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 spans="1:26" ht="27.75" customHeight="1">
      <c r="A694" s="139"/>
      <c r="B694" s="139"/>
      <c r="C694" s="139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 spans="1:26" ht="27.75" customHeight="1">
      <c r="A695" s="139"/>
      <c r="B695" s="139"/>
      <c r="C695" s="139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 spans="1:26" ht="27.75" customHeight="1">
      <c r="A696" s="139"/>
      <c r="B696" s="139"/>
      <c r="C696" s="139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 spans="1:26" ht="27.75" customHeight="1">
      <c r="A697" s="139"/>
      <c r="B697" s="139"/>
      <c r="C697" s="139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 spans="1:26" ht="27.75" customHeight="1">
      <c r="A698" s="139"/>
      <c r="B698" s="139"/>
      <c r="C698" s="139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 spans="1:26" ht="27.75" customHeight="1">
      <c r="A699" s="139"/>
      <c r="B699" s="139"/>
      <c r="C699" s="139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 spans="1:26" ht="27.75" customHeight="1">
      <c r="A700" s="139"/>
      <c r="B700" s="139"/>
      <c r="C700" s="139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 spans="1:26" ht="27.75" customHeight="1">
      <c r="A701" s="139"/>
      <c r="B701" s="139"/>
      <c r="C701" s="139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 spans="1:26" ht="27.75" customHeight="1">
      <c r="A702" s="139"/>
      <c r="B702" s="139"/>
      <c r="C702" s="139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 spans="1:26" ht="27.75" customHeight="1">
      <c r="A703" s="139"/>
      <c r="B703" s="139"/>
      <c r="C703" s="139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 spans="1:26" ht="27.75" customHeight="1">
      <c r="A704" s="139"/>
      <c r="B704" s="139"/>
      <c r="C704" s="139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 spans="1:26" ht="27.75" customHeight="1">
      <c r="A705" s="139"/>
      <c r="B705" s="139"/>
      <c r="C705" s="139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 spans="1:26" ht="27.75" customHeight="1">
      <c r="A706" s="139"/>
      <c r="B706" s="139"/>
      <c r="C706" s="139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 spans="1:26" ht="27.75" customHeight="1">
      <c r="A707" s="139"/>
      <c r="B707" s="139"/>
      <c r="C707" s="139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 spans="1:26" ht="27.75" customHeight="1">
      <c r="A708" s="139"/>
      <c r="B708" s="139"/>
      <c r="C708" s="139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 spans="1:26" ht="27.75" customHeight="1">
      <c r="A709" s="139"/>
      <c r="B709" s="139"/>
      <c r="C709" s="139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 spans="1:26" ht="27.75" customHeight="1">
      <c r="A710" s="139"/>
      <c r="B710" s="139"/>
      <c r="C710" s="139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 spans="1:26" ht="27.75" customHeight="1">
      <c r="A711" s="139"/>
      <c r="B711" s="139"/>
      <c r="C711" s="139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 spans="1:26" ht="27.75" customHeight="1">
      <c r="A712" s="139"/>
      <c r="B712" s="139"/>
      <c r="C712" s="139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 spans="1:26" ht="27.75" customHeight="1">
      <c r="A713" s="139"/>
      <c r="B713" s="139"/>
      <c r="C713" s="139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 spans="1:26" ht="27.75" customHeight="1">
      <c r="A714" s="139"/>
      <c r="B714" s="139"/>
      <c r="C714" s="139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 spans="1:26" ht="27.75" customHeight="1">
      <c r="A715" s="139"/>
      <c r="B715" s="139"/>
      <c r="C715" s="139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 spans="1:26" ht="27.75" customHeight="1">
      <c r="A716" s="139"/>
      <c r="B716" s="139"/>
      <c r="C716" s="139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 spans="1:26" ht="27.75" customHeight="1">
      <c r="A717" s="139"/>
      <c r="B717" s="139"/>
      <c r="C717" s="139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 spans="1:26" ht="27.75" customHeight="1">
      <c r="A718" s="139"/>
      <c r="B718" s="139"/>
      <c r="C718" s="139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 spans="1:26" ht="27.75" customHeight="1">
      <c r="A719" s="139"/>
      <c r="B719" s="139"/>
      <c r="C719" s="139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 spans="1:26" ht="27.75" customHeight="1">
      <c r="A720" s="139"/>
      <c r="B720" s="139"/>
      <c r="C720" s="139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 spans="1:26" ht="27.75" customHeight="1">
      <c r="A721" s="139"/>
      <c r="B721" s="139"/>
      <c r="C721" s="139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 spans="1:26" ht="27.75" customHeight="1">
      <c r="A722" s="139"/>
      <c r="B722" s="139"/>
      <c r="C722" s="139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 spans="1:26" ht="27.75" customHeight="1">
      <c r="A723" s="139"/>
      <c r="B723" s="139"/>
      <c r="C723" s="139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 spans="1:26" ht="27.75" customHeight="1">
      <c r="A724" s="139"/>
      <c r="B724" s="139"/>
      <c r="C724" s="139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 spans="1:26" ht="27.75" customHeight="1">
      <c r="A725" s="139"/>
      <c r="B725" s="139"/>
      <c r="C725" s="139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 spans="1:26" ht="27.75" customHeight="1">
      <c r="A726" s="139"/>
      <c r="B726" s="139"/>
      <c r="C726" s="139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 spans="1:26" ht="27.75" customHeight="1">
      <c r="A727" s="139"/>
      <c r="B727" s="139"/>
      <c r="C727" s="139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 spans="1:26" ht="27.75" customHeight="1">
      <c r="A728" s="139"/>
      <c r="B728" s="139"/>
      <c r="C728" s="139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 spans="1:26" ht="27.75" customHeight="1">
      <c r="A729" s="139"/>
      <c r="B729" s="139"/>
      <c r="C729" s="139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 spans="1:26" ht="27.75" customHeight="1">
      <c r="A730" s="139"/>
      <c r="B730" s="139"/>
      <c r="C730" s="139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 spans="1:26" ht="27.75" customHeight="1">
      <c r="A731" s="139"/>
      <c r="B731" s="139"/>
      <c r="C731" s="139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 spans="1:26" ht="27.75" customHeight="1">
      <c r="A732" s="139"/>
      <c r="B732" s="139"/>
      <c r="C732" s="139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 spans="1:26" ht="27.75" customHeight="1">
      <c r="A733" s="139"/>
      <c r="B733" s="139"/>
      <c r="C733" s="139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</row>
    <row r="734" spans="1:26" ht="27.75" customHeight="1">
      <c r="A734" s="139"/>
      <c r="B734" s="139"/>
      <c r="C734" s="139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 spans="1:26" ht="27.75" customHeight="1">
      <c r="A735" s="139"/>
      <c r="B735" s="139"/>
      <c r="C735" s="139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</row>
    <row r="736" spans="1:26" ht="27.75" customHeight="1">
      <c r="A736" s="139"/>
      <c r="B736" s="139"/>
      <c r="C736" s="139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</row>
    <row r="737" spans="1:26" ht="27.75" customHeight="1">
      <c r="A737" s="139"/>
      <c r="B737" s="139"/>
      <c r="C737" s="139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</row>
    <row r="738" spans="1:26" ht="27.75" customHeight="1">
      <c r="A738" s="139"/>
      <c r="B738" s="139"/>
      <c r="C738" s="139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 spans="1:26" ht="27.75" customHeight="1">
      <c r="A739" s="139"/>
      <c r="B739" s="139"/>
      <c r="C739" s="139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</row>
    <row r="740" spans="1:26" ht="27.75" customHeight="1">
      <c r="A740" s="139"/>
      <c r="B740" s="139"/>
      <c r="C740" s="139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 spans="1:26" ht="27.75" customHeight="1">
      <c r="A741" s="139"/>
      <c r="B741" s="139"/>
      <c r="C741" s="139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</row>
    <row r="742" spans="1:26" ht="27.75" customHeight="1">
      <c r="A742" s="139"/>
      <c r="B742" s="139"/>
      <c r="C742" s="139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 spans="1:26" ht="27.75" customHeight="1">
      <c r="A743" s="139"/>
      <c r="B743" s="139"/>
      <c r="C743" s="139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</row>
    <row r="744" spans="1:26" ht="27.75" customHeight="1">
      <c r="A744" s="139"/>
      <c r="B744" s="139"/>
      <c r="C744" s="139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</row>
    <row r="745" spans="1:26" ht="27.75" customHeight="1">
      <c r="A745" s="139"/>
      <c r="B745" s="139"/>
      <c r="C745" s="139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</row>
    <row r="746" spans="1:26" ht="27.75" customHeight="1">
      <c r="A746" s="139"/>
      <c r="B746" s="139"/>
      <c r="C746" s="139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</row>
    <row r="747" spans="1:26" ht="27.75" customHeight="1">
      <c r="A747" s="139"/>
      <c r="B747" s="139"/>
      <c r="C747" s="139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</row>
    <row r="748" spans="1:26" ht="27.75" customHeight="1">
      <c r="A748" s="139"/>
      <c r="B748" s="139"/>
      <c r="C748" s="139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</row>
    <row r="749" spans="1:26" ht="27.75" customHeight="1">
      <c r="A749" s="139"/>
      <c r="B749" s="139"/>
      <c r="C749" s="139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</row>
    <row r="750" spans="1:26" ht="27.75" customHeight="1">
      <c r="A750" s="139"/>
      <c r="B750" s="139"/>
      <c r="C750" s="139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</row>
    <row r="751" spans="1:26" ht="27.75" customHeight="1">
      <c r="A751" s="139"/>
      <c r="B751" s="139"/>
      <c r="C751" s="139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</row>
    <row r="752" spans="1:26" ht="27.75" customHeight="1">
      <c r="A752" s="139"/>
      <c r="B752" s="139"/>
      <c r="C752" s="139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 spans="1:26" ht="27.75" customHeight="1">
      <c r="A753" s="139"/>
      <c r="B753" s="139"/>
      <c r="C753" s="139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</row>
    <row r="754" spans="1:26" ht="27.75" customHeight="1">
      <c r="A754" s="139"/>
      <c r="B754" s="139"/>
      <c r="C754" s="139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 spans="1:26" ht="27.75" customHeight="1">
      <c r="A755" s="139"/>
      <c r="B755" s="139"/>
      <c r="C755" s="139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</row>
    <row r="756" spans="1:26" ht="27.75" customHeight="1">
      <c r="A756" s="139"/>
      <c r="B756" s="139"/>
      <c r="C756" s="139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 spans="1:26" ht="27.75" customHeight="1">
      <c r="A757" s="139"/>
      <c r="B757" s="139"/>
      <c r="C757" s="139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</row>
    <row r="758" spans="1:26" ht="27.75" customHeight="1">
      <c r="A758" s="139"/>
      <c r="B758" s="139"/>
      <c r="C758" s="139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</row>
    <row r="759" spans="1:26" ht="27.75" customHeight="1">
      <c r="A759" s="139"/>
      <c r="B759" s="139"/>
      <c r="C759" s="139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</row>
    <row r="760" spans="1:26" ht="27.75" customHeight="1">
      <c r="A760" s="139"/>
      <c r="B760" s="139"/>
      <c r="C760" s="139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</row>
    <row r="761" spans="1:26" ht="27.75" customHeight="1">
      <c r="A761" s="139"/>
      <c r="B761" s="139"/>
      <c r="C761" s="139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</row>
    <row r="762" spans="1:26" ht="27.75" customHeight="1">
      <c r="A762" s="139"/>
      <c r="B762" s="139"/>
      <c r="C762" s="139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</row>
    <row r="763" spans="1:26" ht="27.75" customHeight="1">
      <c r="A763" s="139"/>
      <c r="B763" s="139"/>
      <c r="C763" s="139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</row>
    <row r="764" spans="1:26" ht="27.75" customHeight="1">
      <c r="A764" s="139"/>
      <c r="B764" s="139"/>
      <c r="C764" s="139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</row>
    <row r="765" spans="1:26" ht="27.75" customHeight="1">
      <c r="A765" s="139"/>
      <c r="B765" s="139"/>
      <c r="C765" s="139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</row>
    <row r="766" spans="1:26" ht="27.75" customHeight="1">
      <c r="A766" s="139"/>
      <c r="B766" s="139"/>
      <c r="C766" s="139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</row>
    <row r="767" spans="1:26" ht="27.75" customHeight="1">
      <c r="A767" s="139"/>
      <c r="B767" s="139"/>
      <c r="C767" s="139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</row>
    <row r="768" spans="1:26" ht="27.75" customHeight="1">
      <c r="A768" s="139"/>
      <c r="B768" s="139"/>
      <c r="C768" s="139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</row>
    <row r="769" spans="1:26" ht="27.75" customHeight="1">
      <c r="A769" s="139"/>
      <c r="B769" s="139"/>
      <c r="C769" s="139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</row>
    <row r="770" spans="1:26" ht="27.75" customHeight="1">
      <c r="A770" s="139"/>
      <c r="B770" s="139"/>
      <c r="C770" s="139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</row>
    <row r="771" spans="1:26" ht="27.75" customHeight="1">
      <c r="A771" s="139"/>
      <c r="B771" s="139"/>
      <c r="C771" s="139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</row>
    <row r="772" spans="1:26" ht="27.75" customHeight="1">
      <c r="A772" s="139"/>
      <c r="B772" s="139"/>
      <c r="C772" s="139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</row>
    <row r="773" spans="1:26" ht="27.75" customHeight="1">
      <c r="A773" s="139"/>
      <c r="B773" s="139"/>
      <c r="C773" s="139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</row>
    <row r="774" spans="1:26" ht="27.75" customHeight="1">
      <c r="A774" s="139"/>
      <c r="B774" s="139"/>
      <c r="C774" s="139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</row>
    <row r="775" spans="1:26" ht="27.75" customHeight="1">
      <c r="A775" s="139"/>
      <c r="B775" s="139"/>
      <c r="C775" s="139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</row>
    <row r="776" spans="1:26" ht="27.75" customHeight="1">
      <c r="A776" s="139"/>
      <c r="B776" s="139"/>
      <c r="C776" s="139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</row>
    <row r="777" spans="1:26" ht="27.75" customHeight="1">
      <c r="A777" s="139"/>
      <c r="B777" s="139"/>
      <c r="C777" s="139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</row>
    <row r="778" spans="1:26" ht="27.75" customHeight="1">
      <c r="A778" s="139"/>
      <c r="B778" s="139"/>
      <c r="C778" s="139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</row>
    <row r="779" spans="1:26" ht="27.75" customHeight="1">
      <c r="A779" s="139"/>
      <c r="B779" s="139"/>
      <c r="C779" s="139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</row>
    <row r="780" spans="1:26" ht="27.75" customHeight="1">
      <c r="A780" s="139"/>
      <c r="B780" s="139"/>
      <c r="C780" s="139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</row>
    <row r="781" spans="1:26" ht="27.75" customHeight="1">
      <c r="A781" s="139"/>
      <c r="B781" s="139"/>
      <c r="C781" s="139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</row>
    <row r="782" spans="1:26" ht="27.75" customHeight="1">
      <c r="A782" s="139"/>
      <c r="B782" s="139"/>
      <c r="C782" s="139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</row>
    <row r="783" spans="1:26" ht="27.75" customHeight="1">
      <c r="A783" s="139"/>
      <c r="B783" s="139"/>
      <c r="C783" s="139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</row>
    <row r="784" spans="1:26" ht="27.75" customHeight="1">
      <c r="A784" s="139"/>
      <c r="B784" s="139"/>
      <c r="C784" s="139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</row>
    <row r="785" spans="1:26" ht="27.75" customHeight="1">
      <c r="A785" s="139"/>
      <c r="B785" s="139"/>
      <c r="C785" s="139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</row>
    <row r="786" spans="1:26" ht="27.75" customHeight="1">
      <c r="A786" s="139"/>
      <c r="B786" s="139"/>
      <c r="C786" s="139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</row>
    <row r="787" spans="1:26" ht="27.75" customHeight="1">
      <c r="A787" s="139"/>
      <c r="B787" s="139"/>
      <c r="C787" s="139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</row>
    <row r="788" spans="1:26" ht="27.75" customHeight="1">
      <c r="A788" s="139"/>
      <c r="B788" s="139"/>
      <c r="C788" s="139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</row>
    <row r="789" spans="1:26" ht="27.75" customHeight="1">
      <c r="A789" s="139"/>
      <c r="B789" s="139"/>
      <c r="C789" s="139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</row>
    <row r="790" spans="1:26" ht="27.75" customHeight="1">
      <c r="A790" s="139"/>
      <c r="B790" s="139"/>
      <c r="C790" s="139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</row>
    <row r="791" spans="1:26" ht="27.75" customHeight="1">
      <c r="A791" s="139"/>
      <c r="B791" s="139"/>
      <c r="C791" s="139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</row>
    <row r="792" spans="1:26" ht="27.75" customHeight="1">
      <c r="A792" s="139"/>
      <c r="B792" s="139"/>
      <c r="C792" s="139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</row>
    <row r="793" spans="1:26" ht="27.75" customHeight="1">
      <c r="A793" s="139"/>
      <c r="B793" s="139"/>
      <c r="C793" s="139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</row>
    <row r="794" spans="1:26" ht="27.75" customHeight="1">
      <c r="A794" s="139"/>
      <c r="B794" s="139"/>
      <c r="C794" s="139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</row>
    <row r="795" spans="1:26" ht="27.75" customHeight="1">
      <c r="A795" s="139"/>
      <c r="B795" s="139"/>
      <c r="C795" s="139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</row>
    <row r="796" spans="1:26" ht="27.75" customHeight="1">
      <c r="A796" s="139"/>
      <c r="B796" s="139"/>
      <c r="C796" s="139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</row>
    <row r="797" spans="1:26" ht="27.75" customHeight="1">
      <c r="A797" s="139"/>
      <c r="B797" s="139"/>
      <c r="C797" s="139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</row>
    <row r="798" spans="1:26" ht="27.75" customHeight="1">
      <c r="A798" s="139"/>
      <c r="B798" s="139"/>
      <c r="C798" s="139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</row>
    <row r="799" spans="1:26" ht="27.75" customHeight="1">
      <c r="A799" s="139"/>
      <c r="B799" s="139"/>
      <c r="C799" s="139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</row>
    <row r="800" spans="1:26" ht="27.75" customHeight="1">
      <c r="A800" s="139"/>
      <c r="B800" s="139"/>
      <c r="C800" s="139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</row>
    <row r="801" spans="1:26" ht="27.75" customHeight="1">
      <c r="A801" s="139"/>
      <c r="B801" s="139"/>
      <c r="C801" s="139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</row>
    <row r="802" spans="1:26" ht="27.75" customHeight="1">
      <c r="A802" s="139"/>
      <c r="B802" s="139"/>
      <c r="C802" s="139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</row>
    <row r="803" spans="1:26" ht="27.75" customHeight="1">
      <c r="A803" s="139"/>
      <c r="B803" s="139"/>
      <c r="C803" s="139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</row>
    <row r="804" spans="1:26" ht="27.75" customHeight="1">
      <c r="A804" s="139"/>
      <c r="B804" s="139"/>
      <c r="C804" s="139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</row>
    <row r="805" spans="1:26" ht="27.75" customHeight="1">
      <c r="A805" s="139"/>
      <c r="B805" s="139"/>
      <c r="C805" s="139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</row>
    <row r="806" spans="1:26" ht="27.75" customHeight="1">
      <c r="A806" s="139"/>
      <c r="B806" s="139"/>
      <c r="C806" s="139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</row>
    <row r="807" spans="1:26" ht="27.75" customHeight="1">
      <c r="A807" s="139"/>
      <c r="B807" s="139"/>
      <c r="C807" s="139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</row>
    <row r="808" spans="1:26" ht="27.75" customHeight="1">
      <c r="A808" s="139"/>
      <c r="B808" s="139"/>
      <c r="C808" s="139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</row>
    <row r="809" spans="1:26" ht="27.75" customHeight="1">
      <c r="A809" s="139"/>
      <c r="B809" s="139"/>
      <c r="C809" s="139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</row>
    <row r="810" spans="1:26" ht="27.75" customHeight="1">
      <c r="A810" s="139"/>
      <c r="B810" s="139"/>
      <c r="C810" s="139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</row>
    <row r="811" spans="1:26" ht="27.75" customHeight="1">
      <c r="A811" s="139"/>
      <c r="B811" s="139"/>
      <c r="C811" s="139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</row>
    <row r="812" spans="1:26" ht="27.75" customHeight="1">
      <c r="A812" s="139"/>
      <c r="B812" s="139"/>
      <c r="C812" s="139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</row>
    <row r="813" spans="1:26" ht="27.75" customHeight="1">
      <c r="A813" s="139"/>
      <c r="B813" s="139"/>
      <c r="C813" s="139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</row>
    <row r="814" spans="1:26" ht="27.75" customHeight="1">
      <c r="A814" s="139"/>
      <c r="B814" s="139"/>
      <c r="C814" s="139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</row>
    <row r="815" spans="1:26" ht="27.75" customHeight="1">
      <c r="A815" s="139"/>
      <c r="B815" s="139"/>
      <c r="C815" s="139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</row>
    <row r="816" spans="1:26" ht="27.75" customHeight="1">
      <c r="A816" s="139"/>
      <c r="B816" s="139"/>
      <c r="C816" s="139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</row>
    <row r="817" spans="1:26" ht="27.75" customHeight="1">
      <c r="A817" s="139"/>
      <c r="B817" s="139"/>
      <c r="C817" s="139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</row>
    <row r="818" spans="1:26" ht="27.75" customHeight="1">
      <c r="A818" s="139"/>
      <c r="B818" s="139"/>
      <c r="C818" s="139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</row>
    <row r="819" spans="1:26" ht="27.75" customHeight="1">
      <c r="A819" s="139"/>
      <c r="B819" s="139"/>
      <c r="C819" s="139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</row>
    <row r="820" spans="1:26" ht="27.75" customHeight="1">
      <c r="A820" s="139"/>
      <c r="B820" s="139"/>
      <c r="C820" s="139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</row>
    <row r="821" spans="1:26" ht="27.75" customHeight="1">
      <c r="A821" s="139"/>
      <c r="B821" s="139"/>
      <c r="C821" s="139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</row>
    <row r="822" spans="1:26" ht="27.75" customHeight="1">
      <c r="A822" s="139"/>
      <c r="B822" s="139"/>
      <c r="C822" s="139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</row>
    <row r="823" spans="1:26" ht="27.75" customHeight="1">
      <c r="A823" s="139"/>
      <c r="B823" s="139"/>
      <c r="C823" s="139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</row>
    <row r="824" spans="1:26" ht="27.75" customHeight="1">
      <c r="A824" s="139"/>
      <c r="B824" s="139"/>
      <c r="C824" s="139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</row>
    <row r="825" spans="1:26" ht="27.75" customHeight="1">
      <c r="A825" s="139"/>
      <c r="B825" s="139"/>
      <c r="C825" s="139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</row>
    <row r="826" spans="1:26" ht="27.75" customHeight="1">
      <c r="A826" s="139"/>
      <c r="B826" s="139"/>
      <c r="C826" s="139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</row>
    <row r="827" spans="1:26" ht="27.75" customHeight="1">
      <c r="A827" s="139"/>
      <c r="B827" s="139"/>
      <c r="C827" s="139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</row>
    <row r="828" spans="1:26" ht="27.75" customHeight="1">
      <c r="A828" s="139"/>
      <c r="B828" s="139"/>
      <c r="C828" s="139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</row>
    <row r="829" spans="1:26" ht="27.75" customHeight="1">
      <c r="A829" s="139"/>
      <c r="B829" s="139"/>
      <c r="C829" s="139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</row>
    <row r="830" spans="1:26" ht="27.75" customHeight="1">
      <c r="A830" s="139"/>
      <c r="B830" s="139"/>
      <c r="C830" s="139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</row>
    <row r="831" spans="1:26" ht="27.75" customHeight="1">
      <c r="A831" s="139"/>
      <c r="B831" s="139"/>
      <c r="C831" s="139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</row>
    <row r="832" spans="1:26" ht="27.75" customHeight="1">
      <c r="A832" s="139"/>
      <c r="B832" s="139"/>
      <c r="C832" s="139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</row>
    <row r="833" spans="1:26" ht="27.75" customHeight="1">
      <c r="A833" s="139"/>
      <c r="B833" s="139"/>
      <c r="C833" s="139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</row>
    <row r="834" spans="1:26" ht="27.75" customHeight="1">
      <c r="A834" s="139"/>
      <c r="B834" s="139"/>
      <c r="C834" s="139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</row>
    <row r="835" spans="1:26" ht="27.75" customHeight="1">
      <c r="A835" s="139"/>
      <c r="B835" s="139"/>
      <c r="C835" s="139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</row>
    <row r="836" spans="1:26" ht="27.75" customHeight="1">
      <c r="A836" s="139"/>
      <c r="B836" s="139"/>
      <c r="C836" s="139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</row>
    <row r="837" spans="1:26" ht="27.75" customHeight="1">
      <c r="A837" s="139"/>
      <c r="B837" s="139"/>
      <c r="C837" s="139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</row>
    <row r="838" spans="1:26" ht="27.75" customHeight="1">
      <c r="A838" s="139"/>
      <c r="B838" s="139"/>
      <c r="C838" s="139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</row>
    <row r="839" spans="1:26" ht="27.75" customHeight="1">
      <c r="A839" s="139"/>
      <c r="B839" s="139"/>
      <c r="C839" s="139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</row>
    <row r="840" spans="1:26" ht="27.75" customHeight="1">
      <c r="A840" s="139"/>
      <c r="B840" s="139"/>
      <c r="C840" s="139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</row>
    <row r="841" spans="1:26" ht="27.75" customHeight="1">
      <c r="A841" s="139"/>
      <c r="B841" s="139"/>
      <c r="C841" s="139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</row>
    <row r="842" spans="1:26" ht="27.75" customHeight="1">
      <c r="A842" s="139"/>
      <c r="B842" s="139"/>
      <c r="C842" s="139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</row>
    <row r="843" spans="1:26" ht="27.75" customHeight="1">
      <c r="A843" s="139"/>
      <c r="B843" s="139"/>
      <c r="C843" s="139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</row>
    <row r="844" spans="1:26" ht="27.75" customHeight="1">
      <c r="A844" s="139"/>
      <c r="B844" s="139"/>
      <c r="C844" s="139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</row>
    <row r="845" spans="1:26" ht="27.75" customHeight="1">
      <c r="A845" s="139"/>
      <c r="B845" s="139"/>
      <c r="C845" s="139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</row>
    <row r="846" spans="1:26" ht="27.75" customHeight="1">
      <c r="A846" s="139"/>
      <c r="B846" s="139"/>
      <c r="C846" s="139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</row>
    <row r="847" spans="1:26" ht="27.75" customHeight="1">
      <c r="A847" s="139"/>
      <c r="B847" s="139"/>
      <c r="C847" s="139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</row>
    <row r="848" spans="1:26" ht="27.75" customHeight="1">
      <c r="A848" s="139"/>
      <c r="B848" s="139"/>
      <c r="C848" s="139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</row>
    <row r="849" spans="1:26" ht="27.75" customHeight="1">
      <c r="A849" s="139"/>
      <c r="B849" s="139"/>
      <c r="C849" s="139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</row>
    <row r="850" spans="1:26" ht="27.75" customHeight="1">
      <c r="A850" s="139"/>
      <c r="B850" s="139"/>
      <c r="C850" s="139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</row>
    <row r="851" spans="1:26" ht="27.75" customHeight="1">
      <c r="A851" s="139"/>
      <c r="B851" s="139"/>
      <c r="C851" s="139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</row>
    <row r="852" spans="1:26" ht="27.75" customHeight="1">
      <c r="A852" s="139"/>
      <c r="B852" s="139"/>
      <c r="C852" s="139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</row>
    <row r="853" spans="1:26" ht="27.75" customHeight="1">
      <c r="A853" s="139"/>
      <c r="B853" s="139"/>
      <c r="C853" s="139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</row>
    <row r="854" spans="1:26" ht="27.75" customHeight="1">
      <c r="A854" s="139"/>
      <c r="B854" s="139"/>
      <c r="C854" s="139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</row>
    <row r="855" spans="1:26" ht="27.75" customHeight="1">
      <c r="A855" s="139"/>
      <c r="B855" s="139"/>
      <c r="C855" s="139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</row>
    <row r="856" spans="1:26" ht="27.75" customHeight="1">
      <c r="A856" s="139"/>
      <c r="B856" s="139"/>
      <c r="C856" s="139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</row>
    <row r="857" spans="1:26" ht="27.75" customHeight="1">
      <c r="A857" s="139"/>
      <c r="B857" s="139"/>
      <c r="C857" s="139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</row>
    <row r="858" spans="1:26" ht="27.75" customHeight="1">
      <c r="A858" s="139"/>
      <c r="B858" s="139"/>
      <c r="C858" s="139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</row>
    <row r="859" spans="1:26" ht="27.75" customHeight="1">
      <c r="A859" s="139"/>
      <c r="B859" s="139"/>
      <c r="C859" s="139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</row>
    <row r="860" spans="1:26" ht="27.75" customHeight="1">
      <c r="A860" s="139"/>
      <c r="B860" s="139"/>
      <c r="C860" s="139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</row>
    <row r="861" spans="1:26" ht="27.75" customHeight="1">
      <c r="A861" s="139"/>
      <c r="B861" s="139"/>
      <c r="C861" s="139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</row>
    <row r="862" spans="1:26" ht="27.75" customHeight="1">
      <c r="A862" s="139"/>
      <c r="B862" s="139"/>
      <c r="C862" s="139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</row>
    <row r="863" spans="1:26" ht="27.75" customHeight="1">
      <c r="A863" s="139"/>
      <c r="B863" s="139"/>
      <c r="C863" s="139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</row>
    <row r="864" spans="1:26" ht="27.75" customHeight="1">
      <c r="A864" s="139"/>
      <c r="B864" s="139"/>
      <c r="C864" s="139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</row>
    <row r="865" spans="1:26" ht="27.75" customHeight="1">
      <c r="A865" s="139"/>
      <c r="B865" s="139"/>
      <c r="C865" s="139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</row>
    <row r="866" spans="1:26" ht="27.75" customHeight="1">
      <c r="A866" s="139"/>
      <c r="B866" s="139"/>
      <c r="C866" s="139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</row>
    <row r="867" spans="1:26" ht="27.75" customHeight="1">
      <c r="A867" s="139"/>
      <c r="B867" s="139"/>
      <c r="C867" s="139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</row>
    <row r="868" spans="1:26" ht="27.75" customHeight="1">
      <c r="A868" s="139"/>
      <c r="B868" s="139"/>
      <c r="C868" s="139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</row>
    <row r="869" spans="1:26" ht="27.75" customHeight="1">
      <c r="A869" s="139"/>
      <c r="B869" s="139"/>
      <c r="C869" s="139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</row>
    <row r="870" spans="1:26" ht="27.75" customHeight="1">
      <c r="A870" s="139"/>
      <c r="B870" s="139"/>
      <c r="C870" s="139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</row>
    <row r="871" spans="1:26" ht="27.75" customHeight="1">
      <c r="A871" s="139"/>
      <c r="B871" s="139"/>
      <c r="C871" s="139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</row>
    <row r="872" spans="1:26" ht="27.75" customHeight="1">
      <c r="A872" s="139"/>
      <c r="B872" s="139"/>
      <c r="C872" s="139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</row>
    <row r="873" spans="1:26" ht="27.75" customHeight="1">
      <c r="A873" s="139"/>
      <c r="B873" s="139"/>
      <c r="C873" s="139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</row>
    <row r="874" spans="1:26" ht="27.75" customHeight="1">
      <c r="A874" s="139"/>
      <c r="B874" s="139"/>
      <c r="C874" s="139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</row>
    <row r="875" spans="1:26" ht="27.75" customHeight="1">
      <c r="A875" s="139"/>
      <c r="B875" s="139"/>
      <c r="C875" s="139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</row>
    <row r="876" spans="1:26" ht="27.75" customHeight="1">
      <c r="A876" s="139"/>
      <c r="B876" s="139"/>
      <c r="C876" s="139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</row>
    <row r="877" spans="1:26" ht="27.75" customHeight="1">
      <c r="A877" s="139"/>
      <c r="B877" s="139"/>
      <c r="C877" s="139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</row>
    <row r="878" spans="1:26" ht="27.75" customHeight="1">
      <c r="A878" s="139"/>
      <c r="B878" s="139"/>
      <c r="C878" s="139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</row>
    <row r="879" spans="1:26" ht="27.75" customHeight="1">
      <c r="A879" s="139"/>
      <c r="B879" s="139"/>
      <c r="C879" s="139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</row>
    <row r="880" spans="1:26" ht="27.75" customHeight="1">
      <c r="A880" s="139"/>
      <c r="B880" s="139"/>
      <c r="C880" s="139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</row>
    <row r="881" spans="1:26" ht="27.75" customHeight="1">
      <c r="A881" s="139"/>
      <c r="B881" s="139"/>
      <c r="C881" s="139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</row>
    <row r="882" spans="1:26" ht="27.75" customHeight="1">
      <c r="A882" s="139"/>
      <c r="B882" s="139"/>
      <c r="C882" s="139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</row>
    <row r="883" spans="1:26" ht="27.75" customHeight="1">
      <c r="A883" s="139"/>
      <c r="B883" s="139"/>
      <c r="C883" s="139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</row>
    <row r="884" spans="1:26" ht="27.75" customHeight="1">
      <c r="A884" s="139"/>
      <c r="B884" s="139"/>
      <c r="C884" s="139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</row>
    <row r="885" spans="1:26" ht="27.75" customHeight="1">
      <c r="A885" s="139"/>
      <c r="B885" s="139"/>
      <c r="C885" s="139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</row>
    <row r="886" spans="1:26" ht="27.75" customHeight="1">
      <c r="A886" s="139"/>
      <c r="B886" s="139"/>
      <c r="C886" s="139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</row>
    <row r="887" spans="1:26" ht="27.75" customHeight="1">
      <c r="A887" s="139"/>
      <c r="B887" s="139"/>
      <c r="C887" s="139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</row>
    <row r="888" spans="1:26" ht="27.75" customHeight="1">
      <c r="A888" s="139"/>
      <c r="B888" s="139"/>
      <c r="C888" s="139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</row>
    <row r="889" spans="1:26" ht="27.75" customHeight="1">
      <c r="A889" s="139"/>
      <c r="B889" s="139"/>
      <c r="C889" s="139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</row>
    <row r="890" spans="1:26" ht="27.75" customHeight="1">
      <c r="A890" s="139"/>
      <c r="B890" s="139"/>
      <c r="C890" s="139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</row>
    <row r="891" spans="1:26" ht="27.75" customHeight="1">
      <c r="A891" s="139"/>
      <c r="B891" s="139"/>
      <c r="C891" s="139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</row>
    <row r="892" spans="1:26" ht="27.75" customHeight="1">
      <c r="A892" s="139"/>
      <c r="B892" s="139"/>
      <c r="C892" s="139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</row>
    <row r="893" spans="1:26" ht="27.75" customHeight="1">
      <c r="A893" s="139"/>
      <c r="B893" s="139"/>
      <c r="C893" s="139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</row>
    <row r="894" spans="1:26" ht="27.75" customHeight="1">
      <c r="A894" s="139"/>
      <c r="B894" s="139"/>
      <c r="C894" s="139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</row>
    <row r="895" spans="1:26" ht="27.75" customHeight="1">
      <c r="A895" s="139"/>
      <c r="B895" s="139"/>
      <c r="C895" s="139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</row>
    <row r="896" spans="1:26" ht="27.75" customHeight="1">
      <c r="A896" s="139"/>
      <c r="B896" s="139"/>
      <c r="C896" s="139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</row>
    <row r="897" spans="1:26" ht="27.75" customHeight="1">
      <c r="A897" s="139"/>
      <c r="B897" s="139"/>
      <c r="C897" s="139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</row>
    <row r="898" spans="1:26" ht="27.75" customHeight="1">
      <c r="A898" s="139"/>
      <c r="B898" s="139"/>
      <c r="C898" s="139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</row>
    <row r="899" spans="1:26" ht="27.75" customHeight="1">
      <c r="A899" s="139"/>
      <c r="B899" s="139"/>
      <c r="C899" s="139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</row>
    <row r="900" spans="1:26" ht="27.75" customHeight="1">
      <c r="A900" s="139"/>
      <c r="B900" s="139"/>
      <c r="C900" s="139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</row>
    <row r="901" spans="1:26" ht="27.75" customHeight="1">
      <c r="A901" s="139"/>
      <c r="B901" s="139"/>
      <c r="C901" s="139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</row>
    <row r="902" spans="1:26" ht="27.75" customHeight="1">
      <c r="A902" s="139"/>
      <c r="B902" s="139"/>
      <c r="C902" s="139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</row>
    <row r="903" spans="1:26" ht="27.75" customHeight="1">
      <c r="A903" s="139"/>
      <c r="B903" s="139"/>
      <c r="C903" s="139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</row>
    <row r="904" spans="1:26" ht="27.75" customHeight="1">
      <c r="A904" s="139"/>
      <c r="B904" s="139"/>
      <c r="C904" s="139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</row>
    <row r="905" spans="1:26" ht="27.75" customHeight="1">
      <c r="A905" s="139"/>
      <c r="B905" s="139"/>
      <c r="C905" s="139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</row>
    <row r="906" spans="1:26" ht="27.75" customHeight="1">
      <c r="A906" s="139"/>
      <c r="B906" s="139"/>
      <c r="C906" s="139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</row>
    <row r="907" spans="1:26" ht="27.75" customHeight="1">
      <c r="A907" s="139"/>
      <c r="B907" s="139"/>
      <c r="C907" s="139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</row>
    <row r="908" spans="1:26" ht="27.75" customHeight="1">
      <c r="A908" s="139"/>
      <c r="B908" s="139"/>
      <c r="C908" s="139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</row>
    <row r="909" spans="1:26" ht="27.75" customHeight="1">
      <c r="A909" s="139"/>
      <c r="B909" s="139"/>
      <c r="C909" s="139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</row>
    <row r="910" spans="1:26" ht="27.75" customHeight="1">
      <c r="A910" s="139"/>
      <c r="B910" s="139"/>
      <c r="C910" s="139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</row>
    <row r="911" spans="1:26" ht="27.75" customHeight="1">
      <c r="A911" s="139"/>
      <c r="B911" s="139"/>
      <c r="C911" s="139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</row>
    <row r="912" spans="1:26" ht="27.75" customHeight="1">
      <c r="A912" s="139"/>
      <c r="B912" s="139"/>
      <c r="C912" s="139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</row>
    <row r="913" spans="1:26" ht="27.75" customHeight="1">
      <c r="A913" s="139"/>
      <c r="B913" s="139"/>
      <c r="C913" s="139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</row>
    <row r="914" spans="1:26" ht="27.75" customHeight="1">
      <c r="A914" s="139"/>
      <c r="B914" s="139"/>
      <c r="C914" s="139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</row>
    <row r="915" spans="1:26" ht="27.75" customHeight="1">
      <c r="A915" s="139"/>
      <c r="B915" s="139"/>
      <c r="C915" s="139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</row>
    <row r="916" spans="1:26" ht="27.75" customHeight="1">
      <c r="A916" s="139"/>
      <c r="B916" s="139"/>
      <c r="C916" s="139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</row>
    <row r="917" spans="1:26" ht="27.75" customHeight="1">
      <c r="A917" s="139"/>
      <c r="B917" s="139"/>
      <c r="C917" s="139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</row>
    <row r="918" spans="1:26" ht="27.75" customHeight="1">
      <c r="A918" s="139"/>
      <c r="B918" s="139"/>
      <c r="C918" s="139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</row>
    <row r="919" spans="1:26" ht="27.75" customHeight="1">
      <c r="A919" s="139"/>
      <c r="B919" s="139"/>
      <c r="C919" s="139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</row>
    <row r="920" spans="1:26" ht="27.75" customHeight="1">
      <c r="A920" s="139"/>
      <c r="B920" s="139"/>
      <c r="C920" s="139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</row>
    <row r="921" spans="1:26" ht="27.75" customHeight="1">
      <c r="A921" s="139"/>
      <c r="B921" s="139"/>
      <c r="C921" s="139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</row>
    <row r="922" spans="1:26" ht="27.75" customHeight="1">
      <c r="A922" s="139"/>
      <c r="B922" s="139"/>
      <c r="C922" s="139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</row>
    <row r="923" spans="1:26" ht="27.75" customHeight="1">
      <c r="A923" s="139"/>
      <c r="B923" s="139"/>
      <c r="C923" s="139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</row>
    <row r="924" spans="1:26" ht="27.75" customHeight="1">
      <c r="A924" s="139"/>
      <c r="B924" s="139"/>
      <c r="C924" s="139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</row>
    <row r="925" spans="1:26" ht="27.75" customHeight="1">
      <c r="A925" s="139"/>
      <c r="B925" s="139"/>
      <c r="C925" s="139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</row>
    <row r="926" spans="1:26" ht="27.75" customHeight="1">
      <c r="A926" s="139"/>
      <c r="B926" s="139"/>
      <c r="C926" s="139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</row>
    <row r="927" spans="1:26" ht="27.75" customHeight="1">
      <c r="A927" s="139"/>
      <c r="B927" s="139"/>
      <c r="C927" s="139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</row>
    <row r="928" spans="1:26" ht="27.75" customHeight="1">
      <c r="A928" s="139"/>
      <c r="B928" s="139"/>
      <c r="C928" s="139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</row>
    <row r="929" spans="1:26" ht="27.75" customHeight="1">
      <c r="A929" s="139"/>
      <c r="B929" s="139"/>
      <c r="C929" s="139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</row>
    <row r="930" spans="1:26" ht="27.75" customHeight="1">
      <c r="A930" s="139"/>
      <c r="B930" s="139"/>
      <c r="C930" s="139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</row>
    <row r="931" spans="1:26" ht="27.75" customHeight="1">
      <c r="A931" s="139"/>
      <c r="B931" s="139"/>
      <c r="C931" s="139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</row>
    <row r="932" spans="1:26" ht="27.75" customHeight="1">
      <c r="A932" s="139"/>
      <c r="B932" s="139"/>
      <c r="C932" s="139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</row>
    <row r="933" spans="1:26" ht="27.75" customHeight="1">
      <c r="A933" s="139"/>
      <c r="B933" s="139"/>
      <c r="C933" s="139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</row>
    <row r="934" spans="1:26" ht="27.75" customHeight="1">
      <c r="A934" s="139"/>
      <c r="B934" s="139"/>
      <c r="C934" s="139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</row>
    <row r="935" spans="1:26" ht="27.75" customHeight="1">
      <c r="A935" s="139"/>
      <c r="B935" s="139"/>
      <c r="C935" s="139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</row>
    <row r="936" spans="1:26" ht="27.75" customHeight="1">
      <c r="A936" s="139"/>
      <c r="B936" s="139"/>
      <c r="C936" s="139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</row>
    <row r="937" spans="1:26" ht="27.75" customHeight="1">
      <c r="A937" s="139"/>
      <c r="B937" s="139"/>
      <c r="C937" s="139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</row>
    <row r="938" spans="1:26" ht="27.75" customHeight="1">
      <c r="A938" s="139"/>
      <c r="B938" s="139"/>
      <c r="C938" s="139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</row>
    <row r="939" spans="1:26" ht="27.75" customHeight="1">
      <c r="A939" s="139"/>
      <c r="B939" s="139"/>
      <c r="C939" s="139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</row>
    <row r="940" spans="1:26" ht="27.75" customHeight="1">
      <c r="A940" s="139"/>
      <c r="B940" s="139"/>
      <c r="C940" s="139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</row>
    <row r="941" spans="1:26" ht="27.75" customHeight="1">
      <c r="A941" s="139"/>
      <c r="B941" s="139"/>
      <c r="C941" s="139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</row>
    <row r="942" spans="1:26" ht="27.75" customHeight="1">
      <c r="A942" s="139"/>
      <c r="B942" s="139"/>
      <c r="C942" s="139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</row>
    <row r="943" spans="1:26" ht="27.75" customHeight="1">
      <c r="A943" s="139"/>
      <c r="B943" s="139"/>
      <c r="C943" s="139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</row>
    <row r="944" spans="1:26" ht="27.75" customHeight="1">
      <c r="A944" s="139"/>
      <c r="B944" s="139"/>
      <c r="C944" s="139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</row>
    <row r="945" spans="1:26" ht="27.75" customHeight="1">
      <c r="A945" s="139"/>
      <c r="B945" s="139"/>
      <c r="C945" s="139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</row>
    <row r="946" spans="1:26" ht="27.75" customHeight="1">
      <c r="A946" s="139"/>
      <c r="B946" s="139"/>
      <c r="C946" s="139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</row>
    <row r="947" spans="1:26" ht="27.75" customHeight="1">
      <c r="A947" s="139"/>
      <c r="B947" s="139"/>
      <c r="C947" s="139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</row>
    <row r="948" spans="1:26" ht="27.75" customHeight="1">
      <c r="A948" s="139"/>
      <c r="B948" s="139"/>
      <c r="C948" s="139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</row>
    <row r="949" spans="1:26" ht="27.75" customHeight="1">
      <c r="A949" s="139"/>
      <c r="B949" s="139"/>
      <c r="C949" s="139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</row>
    <row r="950" spans="1:26" ht="27.75" customHeight="1">
      <c r="A950" s="139"/>
      <c r="B950" s="139"/>
      <c r="C950" s="139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</row>
    <row r="951" spans="1:26" ht="27.75" customHeight="1">
      <c r="A951" s="139"/>
      <c r="B951" s="139"/>
      <c r="C951" s="139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</row>
    <row r="952" spans="1:26" ht="27.75" customHeight="1">
      <c r="A952" s="139"/>
      <c r="B952" s="139"/>
      <c r="C952" s="139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</row>
    <row r="953" spans="1:26" ht="27.75" customHeight="1">
      <c r="A953" s="139"/>
      <c r="B953" s="139"/>
      <c r="C953" s="139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</row>
    <row r="954" spans="1:26" ht="27.75" customHeight="1">
      <c r="A954" s="139"/>
      <c r="B954" s="139"/>
      <c r="C954" s="139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</row>
    <row r="955" spans="1:26" ht="27.75" customHeight="1">
      <c r="A955" s="139"/>
      <c r="B955" s="139"/>
      <c r="C955" s="139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</row>
    <row r="956" spans="1:26" ht="27.75" customHeight="1">
      <c r="A956" s="139"/>
      <c r="B956" s="139"/>
      <c r="C956" s="139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</row>
    <row r="957" spans="1:26" ht="27.75" customHeight="1">
      <c r="A957" s="139"/>
      <c r="B957" s="139"/>
      <c r="C957" s="139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</row>
    <row r="958" spans="1:26" ht="27.75" customHeight="1">
      <c r="A958" s="139"/>
      <c r="B958" s="139"/>
      <c r="C958" s="139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</row>
    <row r="959" spans="1:26" ht="27.75" customHeight="1">
      <c r="A959" s="139"/>
      <c r="B959" s="139"/>
      <c r="C959" s="139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</row>
    <row r="960" spans="1:26" ht="27.75" customHeight="1">
      <c r="A960" s="139"/>
      <c r="B960" s="139"/>
      <c r="C960" s="139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</row>
    <row r="961" spans="1:26" ht="27.75" customHeight="1">
      <c r="A961" s="139"/>
      <c r="B961" s="139"/>
      <c r="C961" s="139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</row>
    <row r="962" spans="1:26" ht="27.75" customHeight="1">
      <c r="A962" s="139"/>
      <c r="B962" s="139"/>
      <c r="C962" s="139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</row>
    <row r="963" spans="1:26" ht="27.75" customHeight="1">
      <c r="A963" s="139"/>
      <c r="B963" s="139"/>
      <c r="C963" s="139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</row>
    <row r="964" spans="1:26" ht="27.75" customHeight="1">
      <c r="A964" s="139"/>
      <c r="B964" s="139"/>
      <c r="C964" s="139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</row>
    <row r="965" spans="1:26" ht="27.75" customHeight="1">
      <c r="A965" s="139"/>
      <c r="B965" s="139"/>
      <c r="C965" s="139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</row>
    <row r="966" spans="1:26" ht="27.75" customHeight="1">
      <c r="A966" s="139"/>
      <c r="B966" s="139"/>
      <c r="C966" s="139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</row>
    <row r="967" spans="1:26" ht="27.75" customHeight="1">
      <c r="A967" s="139"/>
      <c r="B967" s="139"/>
      <c r="C967" s="139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</row>
    <row r="968" spans="1:26" ht="27.75" customHeight="1">
      <c r="A968" s="139"/>
      <c r="B968" s="139"/>
      <c r="C968" s="139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</row>
    <row r="969" spans="1:26" ht="27.75" customHeight="1">
      <c r="A969" s="139"/>
      <c r="B969" s="139"/>
      <c r="C969" s="139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</row>
    <row r="970" spans="1:26" ht="27.75" customHeight="1">
      <c r="A970" s="139"/>
      <c r="B970" s="139"/>
      <c r="C970" s="139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</row>
    <row r="971" spans="1:26" ht="27.75" customHeight="1">
      <c r="A971" s="139"/>
      <c r="B971" s="139"/>
      <c r="C971" s="139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</row>
    <row r="972" spans="1:26" ht="27.75" customHeight="1">
      <c r="A972" s="139"/>
      <c r="B972" s="139"/>
      <c r="C972" s="139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</row>
    <row r="973" spans="1:26" ht="27.75" customHeight="1">
      <c r="A973" s="139"/>
      <c r="B973" s="139"/>
      <c r="C973" s="139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</row>
    <row r="974" spans="1:26" ht="27.75" customHeight="1">
      <c r="A974" s="139"/>
      <c r="B974" s="139"/>
      <c r="C974" s="139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</row>
    <row r="975" spans="1:26" ht="27.75" customHeight="1">
      <c r="A975" s="139"/>
      <c r="B975" s="139"/>
      <c r="C975" s="139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</row>
    <row r="976" spans="1:26" ht="27.75" customHeight="1">
      <c r="A976" s="139"/>
      <c r="B976" s="139"/>
      <c r="C976" s="139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</row>
    <row r="977" spans="1:26" ht="27.75" customHeight="1">
      <c r="A977" s="139"/>
      <c r="B977" s="139"/>
      <c r="C977" s="139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</row>
    <row r="978" spans="1:26" ht="27.75" customHeight="1">
      <c r="A978" s="139"/>
      <c r="B978" s="139"/>
      <c r="C978" s="139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</row>
    <row r="979" spans="1:26" ht="27.75" customHeight="1">
      <c r="A979" s="139"/>
      <c r="B979" s="139"/>
      <c r="C979" s="139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</row>
    <row r="980" spans="1:26" ht="27.75" customHeight="1">
      <c r="A980" s="139"/>
      <c r="B980" s="139"/>
      <c r="C980" s="139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</row>
    <row r="981" spans="1:26" ht="27.75" customHeight="1">
      <c r="A981" s="139"/>
      <c r="B981" s="139"/>
      <c r="C981" s="139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</row>
    <row r="982" spans="1:26" ht="27.75" customHeight="1">
      <c r="A982" s="139"/>
      <c r="B982" s="139"/>
      <c r="C982" s="139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</row>
    <row r="983" spans="1:26" ht="27.75" customHeight="1">
      <c r="A983" s="139"/>
      <c r="B983" s="139"/>
      <c r="C983" s="139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</row>
    <row r="984" spans="1:26" ht="27.75" customHeight="1">
      <c r="A984" s="139"/>
      <c r="B984" s="139"/>
      <c r="C984" s="139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</row>
    <row r="985" spans="1:26" ht="27.75" customHeight="1">
      <c r="A985" s="139"/>
      <c r="B985" s="139"/>
      <c r="C985" s="139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</row>
    <row r="986" spans="1:26" ht="27.75" customHeight="1">
      <c r="A986" s="139"/>
      <c r="B986" s="139"/>
      <c r="C986" s="139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</row>
    <row r="987" spans="1:26" ht="27.75" customHeight="1">
      <c r="A987" s="139"/>
      <c r="B987" s="139"/>
      <c r="C987" s="139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</row>
    <row r="988" spans="1:26" ht="27.75" customHeight="1">
      <c r="A988" s="139"/>
      <c r="B988" s="139"/>
      <c r="C988" s="139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</row>
    <row r="989" spans="1:26" ht="27.75" customHeight="1">
      <c r="A989" s="139"/>
      <c r="B989" s="139"/>
      <c r="C989" s="139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</row>
    <row r="990" spans="1:26" ht="27.75" customHeight="1">
      <c r="A990" s="139"/>
      <c r="B990" s="139"/>
      <c r="C990" s="139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</row>
    <row r="991" spans="1:26" ht="27.75" customHeight="1">
      <c r="A991" s="139"/>
      <c r="B991" s="139"/>
      <c r="C991" s="139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</row>
    <row r="992" spans="1:26" ht="27.75" customHeight="1">
      <c r="A992" s="139"/>
      <c r="B992" s="139"/>
      <c r="C992" s="139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</row>
    <row r="993" spans="1:26" ht="27.75" customHeight="1">
      <c r="A993" s="139"/>
      <c r="B993" s="139"/>
      <c r="C993" s="139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</row>
    <row r="994" spans="1:26" ht="27.75" customHeight="1">
      <c r="A994" s="139"/>
      <c r="B994" s="139"/>
      <c r="C994" s="139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</row>
    <row r="995" spans="1:26" ht="27.75" customHeight="1">
      <c r="A995" s="139"/>
      <c r="B995" s="139"/>
      <c r="C995" s="139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</row>
    <row r="996" spans="1:26" ht="27.75" customHeight="1">
      <c r="A996" s="139"/>
      <c r="B996" s="139"/>
      <c r="C996" s="139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</row>
    <row r="997" spans="1:26" ht="27.75" customHeight="1">
      <c r="A997" s="139"/>
      <c r="B997" s="139"/>
      <c r="C997" s="139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</row>
    <row r="998" spans="1:26" ht="27.75" customHeight="1">
      <c r="A998" s="139"/>
      <c r="B998" s="139"/>
      <c r="C998" s="139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</row>
    <row r="999" spans="1:26" ht="27.75" customHeight="1">
      <c r="A999" s="139"/>
      <c r="B999" s="139"/>
      <c r="C999" s="139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</row>
    <row r="1000" spans="1:26" ht="27.75" customHeight="1">
      <c r="A1000" s="139"/>
      <c r="B1000" s="139"/>
      <c r="C1000" s="139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</row>
    <row r="1001" spans="1:26" ht="27.75" customHeight="1">
      <c r="A1001" s="139"/>
      <c r="B1001" s="139"/>
      <c r="C1001" s="139"/>
      <c r="D1001" s="139"/>
      <c r="E1001" s="139"/>
      <c r="F1001" s="139"/>
      <c r="G1001" s="139"/>
      <c r="H1001" s="139"/>
      <c r="I1001" s="139"/>
      <c r="J1001" s="139"/>
      <c r="K1001" s="139"/>
      <c r="L1001" s="139"/>
      <c r="M1001" s="139"/>
      <c r="N1001" s="139"/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</row>
    <row r="1002" spans="1:26" ht="27.75" customHeight="1">
      <c r="A1002" s="139"/>
      <c r="B1002" s="139"/>
      <c r="C1002" s="139"/>
      <c r="D1002" s="139"/>
      <c r="E1002" s="139"/>
      <c r="F1002" s="139"/>
      <c r="G1002" s="139"/>
      <c r="H1002" s="139"/>
      <c r="I1002" s="139"/>
      <c r="J1002" s="139"/>
      <c r="K1002" s="139"/>
      <c r="L1002" s="139"/>
      <c r="M1002" s="139"/>
      <c r="N1002" s="139"/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</row>
    <row r="1003" spans="1:26" ht="27.75" customHeight="1">
      <c r="A1003" s="139"/>
      <c r="B1003" s="139"/>
      <c r="C1003" s="139"/>
      <c r="D1003" s="139"/>
      <c r="E1003" s="139"/>
      <c r="F1003" s="139"/>
      <c r="G1003" s="139"/>
      <c r="H1003" s="139"/>
      <c r="I1003" s="139"/>
      <c r="J1003" s="139"/>
      <c r="K1003" s="139"/>
      <c r="L1003" s="139"/>
      <c r="M1003" s="139"/>
      <c r="N1003" s="139"/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</row>
    <row r="1004" spans="1:26" ht="27.75" customHeight="1">
      <c r="A1004" s="139"/>
      <c r="B1004" s="139"/>
      <c r="C1004" s="139"/>
      <c r="D1004" s="139"/>
      <c r="E1004" s="139"/>
      <c r="F1004" s="139"/>
      <c r="G1004" s="139"/>
      <c r="H1004" s="139"/>
      <c r="I1004" s="139"/>
      <c r="J1004" s="139"/>
      <c r="K1004" s="139"/>
      <c r="L1004" s="139"/>
      <c r="M1004" s="139"/>
      <c r="N1004" s="139"/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</row>
    <row r="1005" spans="1:26" ht="27.75" customHeight="1">
      <c r="A1005" s="139"/>
      <c r="B1005" s="139"/>
      <c r="C1005" s="139"/>
      <c r="D1005" s="139"/>
      <c r="E1005" s="139"/>
      <c r="F1005" s="139"/>
      <c r="G1005" s="139"/>
      <c r="H1005" s="139"/>
      <c r="I1005" s="139"/>
      <c r="J1005" s="139"/>
      <c r="K1005" s="139"/>
      <c r="L1005" s="139"/>
      <c r="M1005" s="139"/>
      <c r="N1005" s="139"/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</row>
  </sheetData>
  <mergeCells count="15">
    <mergeCell ref="A25:A27"/>
    <mergeCell ref="D3:F3"/>
    <mergeCell ref="G3:I3"/>
    <mergeCell ref="J3:L3"/>
    <mergeCell ref="B6:B8"/>
    <mergeCell ref="B11:B12"/>
    <mergeCell ref="B13:B14"/>
    <mergeCell ref="B15:B17"/>
    <mergeCell ref="B18:B19"/>
    <mergeCell ref="M3:O3"/>
    <mergeCell ref="P3:R3"/>
    <mergeCell ref="A6:A9"/>
    <mergeCell ref="A11:A23"/>
    <mergeCell ref="B22:B23"/>
    <mergeCell ref="B20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85F-AF58-4EE0-B7D8-0B47C24F1960}">
  <dimension ref="B1:AB55"/>
  <sheetViews>
    <sheetView zoomScale="70" zoomScaleNormal="70" workbookViewId="0">
      <selection activeCell="Q26" sqref="Q26"/>
    </sheetView>
  </sheetViews>
  <sheetFormatPr defaultRowHeight="13.8"/>
  <cols>
    <col min="2" max="2" width="20.09765625" customWidth="1"/>
    <col min="3" max="3" width="10.8984375" customWidth="1"/>
    <col min="4" max="4" width="9.8984375" customWidth="1"/>
    <col min="6" max="6" width="11.19921875" customWidth="1"/>
    <col min="7" max="7" width="11" customWidth="1"/>
    <col min="8" max="8" width="11.3984375" customWidth="1"/>
    <col min="12" max="12" width="23.19921875" customWidth="1"/>
    <col min="13" max="13" width="11" customWidth="1"/>
    <col min="14" max="15" width="8.8984375" bestFit="1" customWidth="1"/>
    <col min="16" max="16" width="13.59765625" customWidth="1"/>
    <col min="18" max="18" width="23.69921875" customWidth="1"/>
    <col min="19" max="19" width="20" customWidth="1"/>
    <col min="20" max="20" width="13.19921875" customWidth="1"/>
    <col min="21" max="21" width="16.5" customWidth="1"/>
    <col min="22" max="22" width="23.296875" customWidth="1"/>
    <col min="23" max="23" width="17.5" customWidth="1"/>
    <col min="25" max="25" width="11" customWidth="1"/>
  </cols>
  <sheetData>
    <row r="1" spans="2:28" ht="14.4" thickBot="1"/>
    <row r="2" spans="2:28" ht="15" thickBot="1">
      <c r="K2" s="70" t="s">
        <v>164</v>
      </c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2"/>
    </row>
    <row r="3" spans="2:28" ht="14.4">
      <c r="B3" s="70" t="s">
        <v>3</v>
      </c>
      <c r="C3" s="71"/>
      <c r="D3" s="71"/>
      <c r="E3" s="71"/>
      <c r="F3" s="71"/>
      <c r="G3" s="71"/>
      <c r="H3" s="71"/>
      <c r="I3" s="72"/>
      <c r="K3" s="66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5"/>
    </row>
    <row r="4" spans="2:28" ht="14.4">
      <c r="B4" s="73" t="s">
        <v>3</v>
      </c>
      <c r="C4" s="74" t="s">
        <v>4</v>
      </c>
      <c r="D4" s="74" t="s">
        <v>5</v>
      </c>
      <c r="E4" s="74" t="s">
        <v>6</v>
      </c>
      <c r="F4" s="74" t="s">
        <v>7</v>
      </c>
      <c r="G4" s="74" t="s">
        <v>8</v>
      </c>
      <c r="H4" s="75"/>
      <c r="I4" s="76"/>
      <c r="K4" s="66"/>
      <c r="L4" s="106" t="s">
        <v>41</v>
      </c>
      <c r="M4" s="106" t="s">
        <v>42</v>
      </c>
      <c r="N4" s="106" t="s">
        <v>43</v>
      </c>
      <c r="O4" s="106" t="s">
        <v>44</v>
      </c>
      <c r="P4" s="106" t="s">
        <v>45</v>
      </c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5"/>
    </row>
    <row r="5" spans="2:28" ht="14.4">
      <c r="B5" s="77" t="s">
        <v>9</v>
      </c>
      <c r="C5" s="78">
        <v>212.9</v>
      </c>
      <c r="D5" s="78">
        <f>C5*76%</f>
        <v>161.804</v>
      </c>
      <c r="E5" s="75">
        <v>5</v>
      </c>
      <c r="F5" s="78">
        <f>C5*E5</f>
        <v>1064.5</v>
      </c>
      <c r="G5" s="79">
        <f>D5*E5</f>
        <v>809.02</v>
      </c>
      <c r="H5" s="80"/>
      <c r="I5" s="81"/>
      <c r="K5" s="66"/>
      <c r="L5" s="107" t="s">
        <v>52</v>
      </c>
      <c r="M5" s="107">
        <v>1</v>
      </c>
      <c r="N5" s="107">
        <v>12</v>
      </c>
      <c r="O5" s="107">
        <v>125</v>
      </c>
      <c r="P5" s="108">
        <f>O5*N5*M5</f>
        <v>1500</v>
      </c>
      <c r="Q5" s="64"/>
      <c r="R5" s="118" t="s">
        <v>66</v>
      </c>
      <c r="S5" s="118"/>
      <c r="T5" s="118"/>
      <c r="U5" s="118"/>
      <c r="V5" s="118"/>
      <c r="W5" s="118"/>
      <c r="X5" s="118"/>
      <c r="Y5" s="118"/>
      <c r="Z5" s="118"/>
      <c r="AA5" s="118"/>
      <c r="AB5" s="65"/>
    </row>
    <row r="6" spans="2:28" ht="14.4">
      <c r="B6" s="77" t="s">
        <v>10</v>
      </c>
      <c r="C6" s="78">
        <v>48.99</v>
      </c>
      <c r="D6" s="78">
        <f>C6*76%</f>
        <v>37.232400000000005</v>
      </c>
      <c r="E6" s="75">
        <v>5</v>
      </c>
      <c r="F6" s="78">
        <f>C6*E6</f>
        <v>244.95000000000002</v>
      </c>
      <c r="G6" s="79">
        <f>D6*E6</f>
        <v>186.16200000000003</v>
      </c>
      <c r="H6" s="80"/>
      <c r="I6" s="81"/>
      <c r="K6" s="66"/>
      <c r="L6" s="106" t="s">
        <v>53</v>
      </c>
      <c r="M6" s="106">
        <v>1</v>
      </c>
      <c r="N6" s="106">
        <v>12</v>
      </c>
      <c r="O6" s="106">
        <v>650</v>
      </c>
      <c r="P6" s="108">
        <f>O6*N6*M6</f>
        <v>7800</v>
      </c>
      <c r="Q6" s="64"/>
      <c r="R6" s="119" t="s">
        <v>68</v>
      </c>
      <c r="S6" s="119" t="s">
        <v>69</v>
      </c>
      <c r="T6" s="119" t="s">
        <v>70</v>
      </c>
      <c r="U6" s="119" t="s">
        <v>42</v>
      </c>
      <c r="V6" s="119" t="s">
        <v>71</v>
      </c>
      <c r="W6" s="119" t="s">
        <v>45</v>
      </c>
      <c r="X6" s="120"/>
      <c r="Y6" s="120"/>
      <c r="Z6" s="120"/>
      <c r="AA6" s="120"/>
      <c r="AB6" s="65"/>
    </row>
    <row r="7" spans="2:28" ht="14.4">
      <c r="B7" s="77" t="s">
        <v>11</v>
      </c>
      <c r="C7" s="78">
        <v>799</v>
      </c>
      <c r="D7" s="78">
        <f>C7*76%</f>
        <v>607.24</v>
      </c>
      <c r="E7" s="75">
        <v>5</v>
      </c>
      <c r="F7" s="78">
        <f>C7*E7</f>
        <v>3995</v>
      </c>
      <c r="G7" s="79">
        <f>D7*E7</f>
        <v>3036.2</v>
      </c>
      <c r="H7" s="80"/>
      <c r="I7" s="81"/>
      <c r="K7" s="66"/>
      <c r="L7" s="113" t="s">
        <v>54</v>
      </c>
      <c r="M7" s="107">
        <v>5</v>
      </c>
      <c r="N7" s="107">
        <v>12</v>
      </c>
      <c r="O7" s="107">
        <v>800</v>
      </c>
      <c r="P7" s="109">
        <f>M7*N7*O7*1.7</f>
        <v>81600</v>
      </c>
      <c r="Q7" s="64"/>
      <c r="R7" s="119" t="s">
        <v>78</v>
      </c>
      <c r="S7" s="119">
        <v>82</v>
      </c>
      <c r="T7" s="119">
        <v>1</v>
      </c>
      <c r="U7" s="119">
        <v>1</v>
      </c>
      <c r="V7" s="120">
        <f>T7*Z11</f>
        <v>252</v>
      </c>
      <c r="W7" s="120">
        <f>V7*S7</f>
        <v>20664</v>
      </c>
      <c r="X7" s="120"/>
      <c r="Y7" s="120"/>
      <c r="Z7" s="121"/>
      <c r="AA7" s="120"/>
      <c r="AB7" s="65"/>
    </row>
    <row r="8" spans="2:28" ht="14.4">
      <c r="B8" s="77" t="s">
        <v>12</v>
      </c>
      <c r="C8" s="78">
        <v>129</v>
      </c>
      <c r="D8" s="78">
        <f>C8*76%</f>
        <v>98.04</v>
      </c>
      <c r="E8" s="75">
        <v>5</v>
      </c>
      <c r="F8" s="78">
        <f>C8*E8</f>
        <v>645</v>
      </c>
      <c r="G8" s="79">
        <f>D8*E8</f>
        <v>490.20000000000005</v>
      </c>
      <c r="H8" s="80"/>
      <c r="I8" s="81"/>
      <c r="K8" s="66"/>
      <c r="L8" s="113" t="s">
        <v>55</v>
      </c>
      <c r="M8" s="107">
        <v>1</v>
      </c>
      <c r="N8" s="107">
        <v>1</v>
      </c>
      <c r="O8" s="110">
        <f>'Έξοδα 1ο έτος'!W16</f>
        <v>1113.4971839999998</v>
      </c>
      <c r="P8" s="109">
        <f>M8*N8*O8</f>
        <v>1113.4971839999998</v>
      </c>
      <c r="Q8" s="64"/>
      <c r="R8" s="119" t="s">
        <v>22</v>
      </c>
      <c r="S8" s="119">
        <v>700</v>
      </c>
      <c r="T8" s="119">
        <v>1</v>
      </c>
      <c r="U8" s="119">
        <v>1</v>
      </c>
      <c r="V8" s="120">
        <f>T8*Z11</f>
        <v>252</v>
      </c>
      <c r="W8" s="120">
        <f>V8*S8</f>
        <v>176400</v>
      </c>
      <c r="X8" s="120"/>
      <c r="Y8" s="120"/>
      <c r="Z8" s="121"/>
      <c r="AA8" s="120"/>
      <c r="AB8" s="65"/>
    </row>
    <row r="9" spans="2:28" ht="14.4">
      <c r="B9" s="77" t="s">
        <v>13</v>
      </c>
      <c r="C9" s="78">
        <v>149</v>
      </c>
      <c r="D9" s="78">
        <f>C9*76%</f>
        <v>113.24</v>
      </c>
      <c r="E9" s="75">
        <v>3</v>
      </c>
      <c r="F9" s="78">
        <f>C9*E9</f>
        <v>447</v>
      </c>
      <c r="G9" s="79">
        <f>D9*E9</f>
        <v>339.71999999999997</v>
      </c>
      <c r="H9" s="80"/>
      <c r="I9" s="81"/>
      <c r="K9" s="66"/>
      <c r="L9" s="114" t="s">
        <v>56</v>
      </c>
      <c r="M9" s="107">
        <v>1</v>
      </c>
      <c r="N9" s="107">
        <v>12</v>
      </c>
      <c r="O9" s="107">
        <v>133</v>
      </c>
      <c r="P9" s="109">
        <f>M9*N9*O9</f>
        <v>1596</v>
      </c>
      <c r="Q9" s="64"/>
      <c r="R9" s="121" t="s">
        <v>79</v>
      </c>
      <c r="S9" s="119">
        <v>408</v>
      </c>
      <c r="T9" s="119">
        <v>1</v>
      </c>
      <c r="U9" s="119">
        <v>3</v>
      </c>
      <c r="V9" s="120">
        <f>T9*Z11</f>
        <v>252</v>
      </c>
      <c r="W9" s="120">
        <f>V9*U9*S9</f>
        <v>308448</v>
      </c>
      <c r="X9" s="120"/>
      <c r="Y9" s="120"/>
      <c r="Z9" s="121"/>
      <c r="AA9" s="120"/>
      <c r="AB9" s="65"/>
    </row>
    <row r="10" spans="2:28" ht="14.4">
      <c r="B10" s="82" t="s">
        <v>14</v>
      </c>
      <c r="C10" s="78">
        <v>212.42</v>
      </c>
      <c r="D10" s="78">
        <f>C10*76%</f>
        <v>161.4392</v>
      </c>
      <c r="E10" s="75">
        <v>5</v>
      </c>
      <c r="F10" s="78">
        <f>C10*E10</f>
        <v>1062.0999999999999</v>
      </c>
      <c r="G10" s="79">
        <f>D10*E10</f>
        <v>807.19600000000003</v>
      </c>
      <c r="H10" s="80"/>
      <c r="I10" s="81"/>
      <c r="J10" s="3"/>
      <c r="K10" s="105"/>
      <c r="L10" s="113" t="s">
        <v>57</v>
      </c>
      <c r="M10" s="107">
        <v>1</v>
      </c>
      <c r="N10" s="107">
        <v>1</v>
      </c>
      <c r="O10" s="110">
        <f>'Λειτουργικα Εξοδα'!Q20+'Λειτουργικα Εξοδα'!N24+'Λειτουργικα Εξοδα'!N23</f>
        <v>646.11111111111109</v>
      </c>
      <c r="P10" s="109">
        <f>M10*N10*O10</f>
        <v>646.11111111111109</v>
      </c>
      <c r="Q10" s="64"/>
      <c r="R10" s="122" t="s">
        <v>80</v>
      </c>
      <c r="S10" s="119">
        <v>360</v>
      </c>
      <c r="T10" s="119">
        <v>8</v>
      </c>
      <c r="U10" s="119">
        <v>5</v>
      </c>
      <c r="V10" s="120">
        <f>8*Z11</f>
        <v>2016</v>
      </c>
      <c r="W10" s="120">
        <f>S10*T10*U10</f>
        <v>14400</v>
      </c>
      <c r="X10" s="120"/>
      <c r="Y10" s="120"/>
      <c r="Z10" s="122" t="s">
        <v>81</v>
      </c>
      <c r="AA10" s="120"/>
      <c r="AB10" s="65"/>
    </row>
    <row r="11" spans="2:28" ht="14.4">
      <c r="B11" s="82" t="s">
        <v>15</v>
      </c>
      <c r="C11" s="78">
        <v>200</v>
      </c>
      <c r="D11" s="78">
        <f>C11*76%</f>
        <v>152</v>
      </c>
      <c r="E11" s="75">
        <v>1</v>
      </c>
      <c r="F11" s="78">
        <f>C11*E11</f>
        <v>200</v>
      </c>
      <c r="G11" s="79">
        <f>D11*E11</f>
        <v>152</v>
      </c>
      <c r="H11" s="80"/>
      <c r="I11" s="81"/>
      <c r="J11" s="3"/>
      <c r="K11" s="105"/>
      <c r="L11" s="113" t="s">
        <v>58</v>
      </c>
      <c r="M11" s="107">
        <v>1</v>
      </c>
      <c r="N11" s="107">
        <v>12</v>
      </c>
      <c r="O11" s="111">
        <f>(650+50)</f>
        <v>700</v>
      </c>
      <c r="P11" s="108">
        <f>O11*N11*1.7</f>
        <v>14280</v>
      </c>
      <c r="Q11" s="64"/>
      <c r="R11" s="122" t="s">
        <v>82</v>
      </c>
      <c r="S11" s="119">
        <v>5</v>
      </c>
      <c r="T11" s="119">
        <v>8</v>
      </c>
      <c r="U11" s="119">
        <v>1</v>
      </c>
      <c r="V11" s="120">
        <f>T11*Z11</f>
        <v>2016</v>
      </c>
      <c r="W11" s="120">
        <f>S11*T11*U11</f>
        <v>40</v>
      </c>
      <c r="X11" s="120"/>
      <c r="Y11" s="120"/>
      <c r="Z11" s="119">
        <v>252</v>
      </c>
      <c r="AA11" s="120"/>
      <c r="AB11" s="65"/>
    </row>
    <row r="12" spans="2:28" ht="14.4">
      <c r="B12" s="83" t="s">
        <v>16</v>
      </c>
      <c r="C12" s="78">
        <v>340.5</v>
      </c>
      <c r="D12" s="78">
        <f>C12*76%</f>
        <v>258.78000000000003</v>
      </c>
      <c r="E12" s="75">
        <v>1</v>
      </c>
      <c r="F12" s="78">
        <f>C12*E12</f>
        <v>340.5</v>
      </c>
      <c r="G12" s="79">
        <f>D12*E12</f>
        <v>258.78000000000003</v>
      </c>
      <c r="H12" s="80"/>
      <c r="I12" s="81"/>
      <c r="J12" s="3"/>
      <c r="K12" s="105"/>
      <c r="L12" s="115" t="s">
        <v>59</v>
      </c>
      <c r="M12" s="107">
        <v>1</v>
      </c>
      <c r="N12" s="107">
        <v>1</v>
      </c>
      <c r="O12" s="106">
        <f>'2020 Marketing Plan'!P28</f>
        <v>62520</v>
      </c>
      <c r="P12" s="108">
        <f>N12*M12*O12</f>
        <v>62520</v>
      </c>
      <c r="Q12" s="64"/>
      <c r="R12" s="122" t="s">
        <v>83</v>
      </c>
      <c r="S12" s="119">
        <f>9*100</f>
        <v>900</v>
      </c>
      <c r="T12" s="119">
        <v>8</v>
      </c>
      <c r="U12" s="119">
        <v>40</v>
      </c>
      <c r="V12" s="120">
        <f>T12*Z11</f>
        <v>2016</v>
      </c>
      <c r="W12" s="120">
        <f>S12*T12*U12*0.6</f>
        <v>172800</v>
      </c>
      <c r="X12" s="120"/>
      <c r="Y12" s="120"/>
      <c r="Z12" s="120"/>
      <c r="AA12" s="120"/>
      <c r="AB12" s="65"/>
    </row>
    <row r="13" spans="2:28" ht="14.4">
      <c r="B13" s="82" t="s">
        <v>17</v>
      </c>
      <c r="C13" s="78">
        <v>20</v>
      </c>
      <c r="D13" s="78">
        <f>C13*76%</f>
        <v>15.2</v>
      </c>
      <c r="E13" s="75">
        <v>1</v>
      </c>
      <c r="F13" s="78">
        <f>C13*E13</f>
        <v>20</v>
      </c>
      <c r="G13" s="79">
        <f>D13*E13</f>
        <v>15.2</v>
      </c>
      <c r="H13" s="80"/>
      <c r="I13" s="81"/>
      <c r="J13" s="3"/>
      <c r="K13" s="105"/>
      <c r="L13" s="113" t="s">
        <v>64</v>
      </c>
      <c r="M13" s="107">
        <v>1</v>
      </c>
      <c r="N13" s="107">
        <v>12</v>
      </c>
      <c r="O13" s="110">
        <f>100*'Έξοδα 1ο έτος'!O44</f>
        <v>1272.2222222222222</v>
      </c>
      <c r="P13" s="108">
        <f>N13*M13*O13</f>
        <v>15266.666666666666</v>
      </c>
      <c r="Q13" s="64"/>
      <c r="R13" s="122" t="s">
        <v>87</v>
      </c>
      <c r="S13" s="119">
        <v>3500</v>
      </c>
      <c r="T13" s="119" t="s">
        <v>0</v>
      </c>
      <c r="U13" s="119">
        <v>1</v>
      </c>
      <c r="V13" s="123">
        <f>0.8*AA28</f>
        <v>1776.1599999999999</v>
      </c>
      <c r="W13" s="120">
        <f>S13*V13*0.8</f>
        <v>4973247.9999999991</v>
      </c>
      <c r="X13" s="120"/>
      <c r="Y13" s="120"/>
      <c r="Z13" s="120"/>
      <c r="AA13" s="120"/>
      <c r="AB13" s="65"/>
    </row>
    <row r="14" spans="2:28" ht="14.4">
      <c r="B14" s="77" t="s">
        <v>18</v>
      </c>
      <c r="C14" s="78">
        <v>39.9</v>
      </c>
      <c r="D14" s="78">
        <f>C14*76%</f>
        <v>30.323999999999998</v>
      </c>
      <c r="E14" s="75">
        <v>2</v>
      </c>
      <c r="F14" s="78">
        <f>C14*E14</f>
        <v>79.8</v>
      </c>
      <c r="G14" s="79">
        <f>D14*E14</f>
        <v>60.647999999999996</v>
      </c>
      <c r="H14" s="80"/>
      <c r="I14" s="81"/>
      <c r="J14" s="3"/>
      <c r="K14" s="105"/>
      <c r="L14" s="228" t="s">
        <v>250</v>
      </c>
      <c r="M14" s="229">
        <v>12</v>
      </c>
      <c r="N14" s="229">
        <v>1</v>
      </c>
      <c r="O14" s="229">
        <f>'Εξοδα Καδου'!B9</f>
        <v>2566</v>
      </c>
      <c r="P14" s="230">
        <f>N14*M14*O14</f>
        <v>30792</v>
      </c>
      <c r="Q14" s="64"/>
      <c r="R14" s="121" t="s">
        <v>89</v>
      </c>
      <c r="S14" s="119">
        <v>31.8</v>
      </c>
      <c r="T14" s="119">
        <v>8</v>
      </c>
      <c r="U14" s="119">
        <v>5</v>
      </c>
      <c r="V14" s="119">
        <f>T14*Z11</f>
        <v>2016</v>
      </c>
      <c r="W14" s="120">
        <f>V14*U14*S14</f>
        <v>320544</v>
      </c>
      <c r="X14" s="120"/>
      <c r="Y14" s="120"/>
      <c r="Z14" s="119"/>
      <c r="AA14" s="119"/>
      <c r="AB14" s="65"/>
    </row>
    <row r="15" spans="2:28" ht="14.4">
      <c r="B15" s="77" t="s">
        <v>19</v>
      </c>
      <c r="C15" s="78">
        <v>110</v>
      </c>
      <c r="D15" s="78">
        <f>C15*76%</f>
        <v>83.6</v>
      </c>
      <c r="E15" s="75">
        <v>5</v>
      </c>
      <c r="F15" s="78">
        <f>C15*E15</f>
        <v>550</v>
      </c>
      <c r="G15" s="79">
        <f>D15*E15</f>
        <v>418</v>
      </c>
      <c r="H15" s="80"/>
      <c r="I15" s="81"/>
      <c r="J15" s="3"/>
      <c r="K15" s="105"/>
      <c r="L15" s="107" t="s">
        <v>65</v>
      </c>
      <c r="M15" s="106">
        <v>1</v>
      </c>
      <c r="N15" s="106">
        <v>1</v>
      </c>
      <c r="O15" s="112">
        <v>15000</v>
      </c>
      <c r="P15" s="108">
        <f>N15*M15*O15</f>
        <v>15000</v>
      </c>
      <c r="Q15" s="64"/>
      <c r="R15" s="119" t="s">
        <v>91</v>
      </c>
      <c r="S15" s="120"/>
      <c r="T15" s="120"/>
      <c r="U15" s="120"/>
      <c r="V15" s="119" t="s">
        <v>92</v>
      </c>
      <c r="W15" s="120">
        <f>SUM(W7:W14)/1000</f>
        <v>5986.543999999999</v>
      </c>
      <c r="X15" s="120"/>
      <c r="Y15" s="120"/>
      <c r="Z15" s="122" t="s">
        <v>93</v>
      </c>
      <c r="AA15" s="119" t="s">
        <v>94</v>
      </c>
      <c r="AB15" s="65"/>
    </row>
    <row r="16" spans="2:28" ht="15.6">
      <c r="B16" s="84" t="s">
        <v>20</v>
      </c>
      <c r="C16" s="75">
        <v>7.8</v>
      </c>
      <c r="D16" s="78">
        <f>C16*76%</f>
        <v>5.9279999999999999</v>
      </c>
      <c r="E16" s="75">
        <v>100</v>
      </c>
      <c r="F16" s="78">
        <f>C16*E16</f>
        <v>780</v>
      </c>
      <c r="G16" s="79">
        <f>D16*E16</f>
        <v>592.79999999999995</v>
      </c>
      <c r="H16" s="80"/>
      <c r="I16" s="81"/>
      <c r="J16" s="3"/>
      <c r="K16" s="105"/>
      <c r="L16" s="116" t="s">
        <v>45</v>
      </c>
      <c r="M16" s="116"/>
      <c r="N16" s="116"/>
      <c r="O16" s="116"/>
      <c r="P16" s="117">
        <f>SUM(P5:P15)</f>
        <v>232114.27496177776</v>
      </c>
      <c r="Q16" s="64"/>
      <c r="R16" s="124" t="s">
        <v>95</v>
      </c>
      <c r="S16" s="120"/>
      <c r="T16" s="120"/>
      <c r="U16" s="120"/>
      <c r="V16" s="119" t="s">
        <v>96</v>
      </c>
      <c r="W16" s="136">
        <f>W15*R17</f>
        <v>1113.4971839999998</v>
      </c>
      <c r="X16" s="120"/>
      <c r="Y16" s="119" t="s">
        <v>97</v>
      </c>
      <c r="Z16" s="125">
        <v>268.7</v>
      </c>
      <c r="AA16" s="119">
        <v>0</v>
      </c>
      <c r="AB16" s="65"/>
    </row>
    <row r="17" spans="2:28" ht="14.4">
      <c r="B17" s="82" t="s">
        <v>21</v>
      </c>
      <c r="C17" s="78">
        <v>150</v>
      </c>
      <c r="D17" s="78">
        <f>C17*76%</f>
        <v>114</v>
      </c>
      <c r="E17" s="75">
        <v>1</v>
      </c>
      <c r="F17" s="78">
        <f>C17*E17</f>
        <v>150</v>
      </c>
      <c r="G17" s="79">
        <f>D17*E17</f>
        <v>114</v>
      </c>
      <c r="H17" s="80"/>
      <c r="I17" s="81"/>
      <c r="J17" s="3"/>
      <c r="K17" s="105"/>
      <c r="L17" s="63"/>
      <c r="M17" s="64"/>
      <c r="N17" s="64"/>
      <c r="O17" s="64"/>
      <c r="P17" s="64"/>
      <c r="Q17" s="64"/>
      <c r="R17" s="119">
        <v>0.186</v>
      </c>
      <c r="S17" s="120"/>
      <c r="T17" s="120"/>
      <c r="U17" s="120"/>
      <c r="V17" s="120"/>
      <c r="W17" s="137">
        <f>W14*R17/1000</f>
        <v>59.621184</v>
      </c>
      <c r="X17" s="120"/>
      <c r="Y17" s="119" t="s">
        <v>99</v>
      </c>
      <c r="Z17" s="119">
        <v>230.1</v>
      </c>
      <c r="AA17" s="119">
        <v>0.1</v>
      </c>
      <c r="AB17" s="65"/>
    </row>
    <row r="18" spans="2:28" ht="14.4">
      <c r="B18" s="82" t="s">
        <v>22</v>
      </c>
      <c r="C18" s="78">
        <v>52</v>
      </c>
      <c r="D18" s="78">
        <f>C18*76%</f>
        <v>39.520000000000003</v>
      </c>
      <c r="E18" s="75">
        <v>1</v>
      </c>
      <c r="F18" s="78">
        <f>C18*E18</f>
        <v>52</v>
      </c>
      <c r="G18" s="79">
        <f>D18*E18</f>
        <v>39.520000000000003</v>
      </c>
      <c r="H18" s="80"/>
      <c r="I18" s="81"/>
      <c r="J18" s="3"/>
      <c r="K18" s="105"/>
      <c r="L18" s="63"/>
      <c r="M18" s="64"/>
      <c r="N18" s="64"/>
      <c r="O18" s="64"/>
      <c r="P18" s="64"/>
      <c r="Q18" s="64"/>
      <c r="R18" s="135"/>
      <c r="S18" s="135"/>
      <c r="T18" s="135"/>
      <c r="U18" s="135"/>
      <c r="V18" s="135"/>
      <c r="W18" s="135"/>
      <c r="X18" s="120"/>
      <c r="Y18" s="119" t="s">
        <v>100</v>
      </c>
      <c r="Z18" s="119">
        <v>150.19999999999999</v>
      </c>
      <c r="AA18" s="119">
        <v>2.9</v>
      </c>
      <c r="AB18" s="65"/>
    </row>
    <row r="19" spans="2:28" ht="14.4">
      <c r="B19" s="82" t="s">
        <v>23</v>
      </c>
      <c r="C19" s="78">
        <v>50</v>
      </c>
      <c r="D19" s="78">
        <f>C19*76%</f>
        <v>38</v>
      </c>
      <c r="E19" s="75">
        <v>1</v>
      </c>
      <c r="F19" s="78">
        <f>C19*E19</f>
        <v>50</v>
      </c>
      <c r="G19" s="79">
        <f>D19*E19</f>
        <v>38</v>
      </c>
      <c r="H19" s="85"/>
      <c r="I19" s="81"/>
      <c r="K19" s="66"/>
      <c r="L19" s="64"/>
      <c r="M19" s="64"/>
      <c r="N19" s="64"/>
      <c r="O19" s="64"/>
      <c r="P19" s="64"/>
      <c r="Q19" s="64"/>
      <c r="R19" s="135"/>
      <c r="S19" s="135"/>
      <c r="T19" s="135"/>
      <c r="U19" s="135"/>
      <c r="V19" s="135"/>
      <c r="W19" s="135"/>
      <c r="X19" s="120"/>
      <c r="Y19" s="119" t="s">
        <v>101</v>
      </c>
      <c r="Z19" s="119">
        <v>98.7</v>
      </c>
      <c r="AA19" s="119">
        <v>10.8</v>
      </c>
      <c r="AB19" s="65"/>
    </row>
    <row r="20" spans="2:28" ht="14.4">
      <c r="B20" s="86" t="s">
        <v>24</v>
      </c>
      <c r="C20" s="78">
        <v>8000</v>
      </c>
      <c r="D20" s="87" t="s">
        <v>0</v>
      </c>
      <c r="E20" s="75">
        <v>1</v>
      </c>
      <c r="F20" s="78">
        <f>C20*E20</f>
        <v>8000</v>
      </c>
      <c r="G20" s="88">
        <v>8000</v>
      </c>
      <c r="H20" s="80"/>
      <c r="I20" s="81"/>
      <c r="K20" s="66"/>
      <c r="L20" s="64"/>
      <c r="M20" s="64"/>
      <c r="N20" s="64"/>
      <c r="O20" s="64"/>
      <c r="P20" s="64"/>
      <c r="Q20" s="64"/>
      <c r="R20" s="135"/>
      <c r="S20" s="135"/>
      <c r="T20" s="135"/>
      <c r="U20" s="135"/>
      <c r="V20" s="135"/>
      <c r="W20" s="135"/>
      <c r="X20" s="120"/>
      <c r="Y20" s="119" t="s">
        <v>102</v>
      </c>
      <c r="Z20" s="119">
        <v>20.8</v>
      </c>
      <c r="AA20" s="119">
        <v>70.5</v>
      </c>
      <c r="AB20" s="65"/>
    </row>
    <row r="21" spans="2:28" ht="14.4">
      <c r="B21" s="82" t="s">
        <v>25</v>
      </c>
      <c r="C21" s="78"/>
      <c r="D21" s="78"/>
      <c r="E21" s="75"/>
      <c r="F21" s="78">
        <f>SUM(F5:F20)</f>
        <v>17680.849999999999</v>
      </c>
      <c r="G21" s="79">
        <f>SUM(G5:G20)</f>
        <v>15357.446</v>
      </c>
      <c r="H21" s="80"/>
      <c r="I21" s="81"/>
      <c r="J21" s="3"/>
      <c r="K21" s="105"/>
      <c r="L21" s="63"/>
      <c r="M21" s="64"/>
      <c r="N21" s="64"/>
      <c r="O21" s="64"/>
      <c r="P21" s="64"/>
      <c r="Q21" s="64"/>
      <c r="R21" s="135"/>
      <c r="S21" s="135"/>
      <c r="T21" s="135"/>
      <c r="U21" s="135"/>
      <c r="V21" s="135"/>
      <c r="W21" s="135"/>
      <c r="X21" s="120"/>
      <c r="Y21" s="119" t="s">
        <v>103</v>
      </c>
      <c r="Z21" s="119">
        <v>0</v>
      </c>
      <c r="AA21" s="119">
        <v>255.4</v>
      </c>
      <c r="AB21" s="65"/>
    </row>
    <row r="22" spans="2:28" ht="14.4">
      <c r="B22" s="82"/>
      <c r="C22" s="78"/>
      <c r="D22" s="78"/>
      <c r="E22" s="75"/>
      <c r="F22" s="78"/>
      <c r="G22" s="80"/>
      <c r="H22" s="80"/>
      <c r="I22" s="81"/>
      <c r="J22" s="3"/>
      <c r="K22" s="105"/>
      <c r="L22" s="63"/>
      <c r="M22" s="64"/>
      <c r="N22" s="64"/>
      <c r="O22" s="64"/>
      <c r="P22" s="64"/>
      <c r="Q22" s="64"/>
      <c r="R22" s="135"/>
      <c r="S22" s="135"/>
      <c r="T22" s="135"/>
      <c r="U22" s="135"/>
      <c r="V22" s="135"/>
      <c r="W22" s="135"/>
      <c r="X22" s="120"/>
      <c r="Y22" s="119" t="s">
        <v>104</v>
      </c>
      <c r="Z22" s="119">
        <v>0</v>
      </c>
      <c r="AA22" s="119">
        <v>306.5</v>
      </c>
      <c r="AB22" s="65"/>
    </row>
    <row r="23" spans="2:28" ht="14.4">
      <c r="B23" s="82"/>
      <c r="C23" s="75"/>
      <c r="D23" s="75"/>
      <c r="E23" s="75"/>
      <c r="F23" s="75"/>
      <c r="G23" s="80"/>
      <c r="H23" s="80"/>
      <c r="I23" s="81"/>
      <c r="J23" s="3"/>
      <c r="K23" s="105"/>
      <c r="L23" s="63"/>
      <c r="M23" s="64"/>
      <c r="N23" s="64"/>
      <c r="O23" s="64"/>
      <c r="P23" s="64"/>
      <c r="Q23" s="64"/>
      <c r="R23" s="135"/>
      <c r="S23" s="135"/>
      <c r="T23" s="135"/>
      <c r="U23" s="135"/>
      <c r="V23" s="135"/>
      <c r="W23" s="135"/>
      <c r="X23" s="120"/>
      <c r="Y23" s="119" t="s">
        <v>105</v>
      </c>
      <c r="Z23" s="119">
        <v>0</v>
      </c>
      <c r="AA23" s="119">
        <v>341.3</v>
      </c>
      <c r="AB23" s="65"/>
    </row>
    <row r="24" spans="2:28" ht="14.4">
      <c r="B24" s="89" t="s">
        <v>26</v>
      </c>
      <c r="C24" s="90"/>
      <c r="D24" s="90"/>
      <c r="E24" s="90"/>
      <c r="F24" s="90"/>
      <c r="G24" s="80"/>
      <c r="H24" s="80"/>
      <c r="I24" s="81"/>
      <c r="J24" s="3"/>
      <c r="K24" s="105"/>
      <c r="L24" s="63"/>
      <c r="M24" s="64"/>
      <c r="N24" s="64"/>
      <c r="O24" s="64"/>
      <c r="P24" s="64"/>
      <c r="Q24" s="64"/>
      <c r="R24" s="135"/>
      <c r="S24" s="135"/>
      <c r="T24" s="135"/>
      <c r="U24" s="135"/>
      <c r="V24" s="135"/>
      <c r="W24" s="135"/>
      <c r="X24" s="120"/>
      <c r="Y24" s="119" t="s">
        <v>106</v>
      </c>
      <c r="Z24" s="119">
        <v>0.3</v>
      </c>
      <c r="AA24" s="119">
        <v>94.2</v>
      </c>
      <c r="AB24" s="65"/>
    </row>
    <row r="25" spans="2:28" ht="14.4">
      <c r="B25" s="91" t="s">
        <v>27</v>
      </c>
      <c r="C25" s="92" t="s">
        <v>28</v>
      </c>
      <c r="D25" s="92" t="s">
        <v>29</v>
      </c>
      <c r="E25" s="92"/>
      <c r="F25" s="92" t="s">
        <v>30</v>
      </c>
      <c r="G25" s="93"/>
      <c r="H25" s="80"/>
      <c r="I25" s="81"/>
      <c r="J25" s="3"/>
      <c r="K25" s="105"/>
      <c r="L25" s="63"/>
      <c r="M25" s="64"/>
      <c r="N25" s="64"/>
      <c r="O25" s="64"/>
      <c r="P25" s="64"/>
      <c r="Q25" s="64"/>
      <c r="R25" s="135"/>
      <c r="S25" s="135"/>
      <c r="T25" s="135"/>
      <c r="U25" s="135"/>
      <c r="V25" s="135"/>
      <c r="W25" s="135"/>
      <c r="X25" s="120"/>
      <c r="Y25" s="119" t="s">
        <v>107</v>
      </c>
      <c r="Z25" s="119">
        <v>9.1</v>
      </c>
      <c r="AA25" s="119">
        <v>100.1</v>
      </c>
      <c r="AB25" s="65"/>
    </row>
    <row r="26" spans="2:28" ht="14.4">
      <c r="B26" s="94"/>
      <c r="C26" s="78"/>
      <c r="D26" s="75"/>
      <c r="E26" s="79"/>
      <c r="F26" s="80"/>
      <c r="G26" s="95"/>
      <c r="H26" s="80"/>
      <c r="I26" s="81"/>
      <c r="J26" s="3"/>
      <c r="K26" s="105"/>
      <c r="L26" s="63"/>
      <c r="M26" s="64"/>
      <c r="N26" s="64"/>
      <c r="O26" s="64"/>
      <c r="P26" s="64"/>
      <c r="Q26" s="64"/>
      <c r="R26" s="135"/>
      <c r="S26" s="135"/>
      <c r="T26" s="135"/>
      <c r="U26" s="135"/>
      <c r="V26" s="135"/>
      <c r="W26" s="135"/>
      <c r="X26" s="120"/>
      <c r="Y26" s="119" t="s">
        <v>108</v>
      </c>
      <c r="Z26" s="119">
        <v>46.4</v>
      </c>
      <c r="AA26" s="119">
        <v>26.4</v>
      </c>
      <c r="AB26" s="65"/>
    </row>
    <row r="27" spans="2:28" ht="14.4">
      <c r="B27" s="94" t="s">
        <v>31</v>
      </c>
      <c r="C27" s="78">
        <v>30.99</v>
      </c>
      <c r="D27" s="75">
        <v>5</v>
      </c>
      <c r="E27" s="79">
        <f>C27*D27</f>
        <v>154.94999999999999</v>
      </c>
      <c r="F27" s="79">
        <f>E27-E27*24%</f>
        <v>117.762</v>
      </c>
      <c r="G27" s="95"/>
      <c r="H27" s="80"/>
      <c r="I27" s="81"/>
      <c r="J27" s="3"/>
      <c r="K27" s="105"/>
      <c r="L27" s="63"/>
      <c r="M27" s="64"/>
      <c r="N27" s="64"/>
      <c r="O27" s="64"/>
      <c r="P27" s="64"/>
      <c r="Q27" s="64"/>
      <c r="R27" s="135"/>
      <c r="S27" s="135"/>
      <c r="T27" s="135"/>
      <c r="U27" s="135"/>
      <c r="V27" s="135"/>
      <c r="W27" s="135"/>
      <c r="X27" s="120"/>
      <c r="Y27" s="119" t="s">
        <v>109</v>
      </c>
      <c r="Z27" s="119">
        <v>187.6</v>
      </c>
      <c r="AA27" s="119">
        <v>0.1</v>
      </c>
      <c r="AB27" s="65"/>
    </row>
    <row r="28" spans="2:28" ht="14.4">
      <c r="B28" s="94" t="s">
        <v>32</v>
      </c>
      <c r="C28" s="78">
        <v>4.3</v>
      </c>
      <c r="D28" s="75">
        <v>5</v>
      </c>
      <c r="E28" s="79">
        <f>C28*D28</f>
        <v>21.5</v>
      </c>
      <c r="F28" s="79">
        <f>E28-E28*24%</f>
        <v>16.34</v>
      </c>
      <c r="G28" s="95"/>
      <c r="H28" s="80"/>
      <c r="I28" s="81"/>
      <c r="J28" s="3"/>
      <c r="K28" s="105"/>
      <c r="L28" s="63"/>
      <c r="M28" s="64"/>
      <c r="N28" s="64"/>
      <c r="O28" s="64"/>
      <c r="P28" s="64"/>
      <c r="Q28" s="64"/>
      <c r="R28" s="135"/>
      <c r="S28" s="135"/>
      <c r="T28" s="135"/>
      <c r="U28" s="135"/>
      <c r="V28" s="135"/>
      <c r="W28" s="135"/>
      <c r="X28" s="120"/>
      <c r="Y28" s="120"/>
      <c r="Z28" s="120"/>
      <c r="AA28" s="120">
        <f>SUM(Z16:Z27,AA16:AA27)</f>
        <v>2220.1999999999998</v>
      </c>
      <c r="AB28" s="65"/>
    </row>
    <row r="29" spans="2:28" ht="14.4">
      <c r="B29" s="94" t="s">
        <v>33</v>
      </c>
      <c r="C29" s="78">
        <v>11.99</v>
      </c>
      <c r="D29" s="75">
        <v>3</v>
      </c>
      <c r="E29" s="79">
        <f>C29*D29</f>
        <v>35.97</v>
      </c>
      <c r="F29" s="79">
        <f>E29-E29*24%</f>
        <v>27.337199999999999</v>
      </c>
      <c r="G29" s="95"/>
      <c r="H29" s="80"/>
      <c r="I29" s="81"/>
      <c r="J29" s="3"/>
      <c r="K29" s="105"/>
      <c r="L29" s="63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5"/>
    </row>
    <row r="30" spans="2:28" ht="14.4">
      <c r="B30" s="96"/>
      <c r="C30" s="97"/>
      <c r="D30" s="97"/>
      <c r="E30" s="98">
        <f>SUM(E27:E29)</f>
        <v>212.42</v>
      </c>
      <c r="F30" s="99"/>
      <c r="G30" s="100"/>
      <c r="H30" s="80"/>
      <c r="I30" s="81"/>
      <c r="J30" s="3"/>
      <c r="K30" s="105"/>
      <c r="L30" s="63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5"/>
    </row>
    <row r="31" spans="2:28" ht="14.4">
      <c r="B31" s="82"/>
      <c r="C31" s="75"/>
      <c r="D31" s="75"/>
      <c r="E31" s="75"/>
      <c r="F31" s="75"/>
      <c r="G31" s="80"/>
      <c r="H31" s="80"/>
      <c r="I31" s="81"/>
      <c r="J31" s="3"/>
      <c r="K31" s="105"/>
      <c r="L31" s="63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5"/>
    </row>
    <row r="32" spans="2:28" ht="14.4">
      <c r="B32" s="89" t="s">
        <v>34</v>
      </c>
      <c r="C32" s="90"/>
      <c r="D32" s="90"/>
      <c r="E32" s="90"/>
      <c r="F32" s="90"/>
      <c r="G32" s="80"/>
      <c r="H32" s="80"/>
      <c r="I32" s="81"/>
      <c r="J32" s="3"/>
      <c r="K32" s="105"/>
      <c r="L32" s="63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5"/>
    </row>
    <row r="33" spans="2:28" ht="14.4">
      <c r="B33" s="91" t="s">
        <v>27</v>
      </c>
      <c r="C33" s="92" t="s">
        <v>28</v>
      </c>
      <c r="D33" s="92" t="s">
        <v>29</v>
      </c>
      <c r="E33" s="92"/>
      <c r="F33" s="92" t="s">
        <v>30</v>
      </c>
      <c r="G33" s="93"/>
      <c r="H33" s="80"/>
      <c r="I33" s="81"/>
      <c r="J33" s="3"/>
      <c r="K33" s="105"/>
      <c r="L33" s="59" t="s">
        <v>110</v>
      </c>
      <c r="M33" s="60"/>
      <c r="N33" s="60"/>
      <c r="O33" s="61"/>
      <c r="P33" s="64"/>
      <c r="Q33" s="64"/>
      <c r="R33" s="126" t="s">
        <v>67</v>
      </c>
      <c r="S33" s="127"/>
      <c r="T33" s="127"/>
      <c r="U33" s="127"/>
      <c r="V33" s="127"/>
      <c r="W33" s="128"/>
      <c r="X33" s="64"/>
      <c r="Y33" s="64"/>
      <c r="Z33" s="64"/>
      <c r="AA33" s="64"/>
      <c r="AB33" s="65"/>
    </row>
    <row r="34" spans="2:28" ht="14.4">
      <c r="B34" s="94"/>
      <c r="C34" s="78"/>
      <c r="D34" s="75"/>
      <c r="E34" s="79"/>
      <c r="F34" s="80"/>
      <c r="G34" s="95"/>
      <c r="H34" s="80"/>
      <c r="I34" s="81"/>
      <c r="J34" s="3"/>
      <c r="K34" s="105"/>
      <c r="L34" s="16"/>
      <c r="M34" s="15" t="s">
        <v>111</v>
      </c>
      <c r="N34" s="15" t="s">
        <v>112</v>
      </c>
      <c r="O34" s="15" t="s">
        <v>113</v>
      </c>
      <c r="P34" s="64"/>
      <c r="Q34" s="64"/>
      <c r="R34" s="129" t="s">
        <v>72</v>
      </c>
      <c r="S34" s="129" t="s">
        <v>73</v>
      </c>
      <c r="T34" s="129" t="s">
        <v>74</v>
      </c>
      <c r="U34" s="129" t="s">
        <v>75</v>
      </c>
      <c r="V34" s="129" t="s">
        <v>76</v>
      </c>
      <c r="W34" s="129" t="s">
        <v>77</v>
      </c>
      <c r="X34" s="64"/>
      <c r="Y34" s="64"/>
      <c r="Z34" s="64"/>
      <c r="AA34" s="64"/>
      <c r="AB34" s="65"/>
    </row>
    <row r="35" spans="2:28" ht="14.4">
      <c r="B35" s="94" t="s">
        <v>35</v>
      </c>
      <c r="C35" s="78">
        <v>35</v>
      </c>
      <c r="D35" s="75">
        <v>2</v>
      </c>
      <c r="E35" s="79">
        <f>C35*D35</f>
        <v>70</v>
      </c>
      <c r="F35" s="79">
        <f>E35-E35*24%</f>
        <v>53.2</v>
      </c>
      <c r="G35" s="95"/>
      <c r="H35" s="80"/>
      <c r="I35" s="81"/>
      <c r="J35" s="3"/>
      <c r="K35" s="105"/>
      <c r="L35" s="15" t="s">
        <v>114</v>
      </c>
      <c r="M35" s="15">
        <v>20</v>
      </c>
      <c r="N35" s="15">
        <v>13</v>
      </c>
      <c r="O35" s="16">
        <f>MEDIAN(M35:N35)</f>
        <v>16.5</v>
      </c>
      <c r="P35" s="64"/>
      <c r="Q35" s="64"/>
      <c r="R35" s="129"/>
      <c r="S35" s="130"/>
      <c r="T35" s="129"/>
      <c r="U35" s="131"/>
      <c r="V35" s="129"/>
      <c r="W35" s="132"/>
      <c r="X35" s="64"/>
      <c r="Y35" s="64"/>
      <c r="Z35" s="64"/>
      <c r="AA35" s="64"/>
      <c r="AB35" s="65"/>
    </row>
    <row r="36" spans="2:28" ht="14.4">
      <c r="B36" s="94" t="s">
        <v>36</v>
      </c>
      <c r="C36" s="78">
        <v>130</v>
      </c>
      <c r="D36" s="75">
        <v>1</v>
      </c>
      <c r="E36" s="79">
        <f>C36*D36</f>
        <v>130</v>
      </c>
      <c r="F36" s="79">
        <f>E36-E36*24%</f>
        <v>98.8</v>
      </c>
      <c r="G36" s="95"/>
      <c r="H36" s="80"/>
      <c r="I36" s="81"/>
      <c r="J36" s="3"/>
      <c r="K36" s="105"/>
      <c r="L36" s="15" t="s">
        <v>115</v>
      </c>
      <c r="M36" s="15">
        <v>13</v>
      </c>
      <c r="N36" s="15">
        <v>7</v>
      </c>
      <c r="O36" s="16">
        <f>MEDIAN(M36:N36)</f>
        <v>10</v>
      </c>
      <c r="P36" s="64"/>
      <c r="Q36" s="64"/>
      <c r="R36" s="129"/>
      <c r="S36" s="130"/>
      <c r="T36" s="129"/>
      <c r="U36" s="131"/>
      <c r="V36" s="129"/>
      <c r="W36" s="132"/>
      <c r="X36" s="64"/>
      <c r="Y36" s="64"/>
      <c r="Z36" s="64"/>
      <c r="AA36" s="64"/>
      <c r="AB36" s="65"/>
    </row>
    <row r="37" spans="2:28" ht="14.4">
      <c r="B37" s="94"/>
      <c r="C37" s="78"/>
      <c r="D37" s="75"/>
      <c r="E37" s="79"/>
      <c r="F37" s="80"/>
      <c r="G37" s="95"/>
      <c r="H37" s="80"/>
      <c r="I37" s="81"/>
      <c r="J37" s="3"/>
      <c r="K37" s="105"/>
      <c r="L37" s="15" t="s">
        <v>116</v>
      </c>
      <c r="M37" s="15">
        <v>20</v>
      </c>
      <c r="N37" s="15">
        <v>14</v>
      </c>
      <c r="O37" s="16">
        <f>MEDIAN(M37:N37)</f>
        <v>17</v>
      </c>
      <c r="P37" s="64"/>
      <c r="Q37" s="64"/>
      <c r="R37" s="129"/>
      <c r="S37" s="130"/>
      <c r="T37" s="129"/>
      <c r="U37" s="131"/>
      <c r="V37" s="129"/>
      <c r="W37" s="132"/>
      <c r="X37" s="64"/>
      <c r="Y37" s="64"/>
      <c r="Z37" s="64"/>
      <c r="AA37" s="64"/>
      <c r="AB37" s="65"/>
    </row>
    <row r="38" spans="2:28" ht="14.4">
      <c r="B38" s="96"/>
      <c r="C38" s="97"/>
      <c r="D38" s="97"/>
      <c r="E38" s="98">
        <f>SUM(E35:E37)</f>
        <v>200</v>
      </c>
      <c r="F38" s="99"/>
      <c r="G38" s="100"/>
      <c r="H38" s="80"/>
      <c r="I38" s="81"/>
      <c r="J38" s="3"/>
      <c r="K38" s="105"/>
      <c r="L38" s="15" t="s">
        <v>117</v>
      </c>
      <c r="M38" s="15">
        <v>13</v>
      </c>
      <c r="N38" s="15">
        <v>6</v>
      </c>
      <c r="O38" s="16">
        <f>MEDIAN(M38:N38)</f>
        <v>9.5</v>
      </c>
      <c r="P38" s="64"/>
      <c r="Q38" s="64"/>
      <c r="R38" s="129">
        <v>3.7</v>
      </c>
      <c r="S38" s="130">
        <f>(R38*8)/24</f>
        <v>1.2333333333333334</v>
      </c>
      <c r="T38" s="129">
        <v>5</v>
      </c>
      <c r="U38" s="131">
        <f>T38*S38*'Έξοδα 1ο έτος'!AF29</f>
        <v>0</v>
      </c>
      <c r="V38" s="129">
        <v>5</v>
      </c>
      <c r="W38" s="132">
        <f>(U38/18.9)*V38</f>
        <v>0</v>
      </c>
      <c r="X38" s="64"/>
      <c r="Y38" s="64"/>
      <c r="Z38" s="64"/>
      <c r="AA38" s="64"/>
      <c r="AB38" s="65"/>
    </row>
    <row r="39" spans="2:28" ht="14.4">
      <c r="B39" s="82"/>
      <c r="C39" s="75"/>
      <c r="D39" s="75"/>
      <c r="E39" s="75"/>
      <c r="F39" s="75"/>
      <c r="G39" s="80"/>
      <c r="H39" s="80"/>
      <c r="I39" s="81"/>
      <c r="J39" s="3"/>
      <c r="K39" s="105"/>
      <c r="L39" s="15" t="s">
        <v>118</v>
      </c>
      <c r="M39" s="15">
        <v>17</v>
      </c>
      <c r="N39" s="15">
        <v>11</v>
      </c>
      <c r="O39" s="16">
        <f>MEDIAN(M39:N39)</f>
        <v>14</v>
      </c>
      <c r="P39" s="64"/>
      <c r="Q39" s="64"/>
      <c r="R39" s="131"/>
      <c r="S39" s="131"/>
      <c r="T39" s="131"/>
      <c r="U39" s="131"/>
      <c r="V39" s="131"/>
      <c r="W39" s="131"/>
      <c r="X39" s="64"/>
      <c r="Y39" s="64"/>
      <c r="Z39" s="64"/>
      <c r="AA39" s="64"/>
      <c r="AB39" s="65"/>
    </row>
    <row r="40" spans="2:28" ht="14.4">
      <c r="B40" s="89" t="s">
        <v>37</v>
      </c>
      <c r="C40" s="90"/>
      <c r="D40" s="90"/>
      <c r="E40" s="90"/>
      <c r="F40" s="90"/>
      <c r="G40" s="80"/>
      <c r="H40" s="80"/>
      <c r="I40" s="81"/>
      <c r="J40" s="3"/>
      <c r="K40" s="105"/>
      <c r="L40" s="15" t="s">
        <v>119</v>
      </c>
      <c r="M40" s="15">
        <v>14</v>
      </c>
      <c r="N40" s="15">
        <v>8</v>
      </c>
      <c r="O40" s="16">
        <f>MEDIAN(M40:N40)</f>
        <v>11</v>
      </c>
      <c r="P40" s="64"/>
      <c r="Q40" s="64"/>
      <c r="R40" s="133" t="s">
        <v>84</v>
      </c>
      <c r="S40" s="129" t="s">
        <v>85</v>
      </c>
      <c r="T40" s="129" t="s">
        <v>86</v>
      </c>
      <c r="U40" s="131"/>
      <c r="V40" s="131"/>
      <c r="W40" s="131"/>
      <c r="X40" s="64"/>
      <c r="Y40" s="64"/>
      <c r="Z40" s="64"/>
      <c r="AA40" s="64"/>
      <c r="AB40" s="65"/>
    </row>
    <row r="41" spans="2:28" ht="14.4">
      <c r="B41" s="91" t="s">
        <v>27</v>
      </c>
      <c r="C41" s="92" t="s">
        <v>28</v>
      </c>
      <c r="D41" s="92" t="s">
        <v>29</v>
      </c>
      <c r="E41" s="92"/>
      <c r="F41" s="92" t="s">
        <v>30</v>
      </c>
      <c r="G41" s="93"/>
      <c r="H41" s="80"/>
      <c r="I41" s="81"/>
      <c r="J41" s="3"/>
      <c r="K41" s="105"/>
      <c r="L41" s="15" t="s">
        <v>120</v>
      </c>
      <c r="M41" s="15">
        <v>12</v>
      </c>
      <c r="N41" s="15">
        <v>7</v>
      </c>
      <c r="O41" s="16">
        <f>MEDIAN(M41:N41)</f>
        <v>9.5</v>
      </c>
      <c r="P41" s="64"/>
      <c r="Q41" s="64"/>
      <c r="R41" s="129" t="s">
        <v>88</v>
      </c>
      <c r="S41" s="129">
        <v>15</v>
      </c>
      <c r="T41" s="131">
        <f>15*3</f>
        <v>45</v>
      </c>
      <c r="U41" s="131"/>
      <c r="V41" s="131"/>
      <c r="W41" s="131"/>
      <c r="X41" s="64"/>
      <c r="Y41" s="64"/>
      <c r="Z41" s="64"/>
      <c r="AA41" s="64"/>
      <c r="AB41" s="65"/>
    </row>
    <row r="42" spans="2:28" ht="43.2">
      <c r="B42" s="94"/>
      <c r="C42" s="78"/>
      <c r="D42" s="75"/>
      <c r="E42" s="79"/>
      <c r="F42" s="80"/>
      <c r="G42" s="95"/>
      <c r="H42" s="80"/>
      <c r="I42" s="81"/>
      <c r="J42" s="3"/>
      <c r="K42" s="105"/>
      <c r="L42" s="15" t="s">
        <v>121</v>
      </c>
      <c r="M42" s="15">
        <v>16</v>
      </c>
      <c r="N42" s="15">
        <v>9</v>
      </c>
      <c r="O42" s="16">
        <f>MEDIAN(M42:N42)</f>
        <v>12.5</v>
      </c>
      <c r="P42" s="64"/>
      <c r="Q42" s="64"/>
      <c r="R42" s="134" t="s">
        <v>90</v>
      </c>
      <c r="S42" s="129">
        <v>95</v>
      </c>
      <c r="T42" s="131">
        <f>2*95</f>
        <v>190</v>
      </c>
      <c r="U42" s="131"/>
      <c r="V42" s="131"/>
      <c r="W42" s="131"/>
      <c r="X42" s="64"/>
      <c r="Y42" s="64"/>
      <c r="Z42" s="64"/>
      <c r="AA42" s="64"/>
      <c r="AB42" s="65"/>
    </row>
    <row r="43" spans="2:28" ht="14.4">
      <c r="B43" s="94" t="s">
        <v>38</v>
      </c>
      <c r="C43" s="78">
        <v>17.45</v>
      </c>
      <c r="D43" s="75">
        <v>10</v>
      </c>
      <c r="E43" s="79">
        <f>C43*D43</f>
        <v>174.5</v>
      </c>
      <c r="F43" s="79">
        <f>E43-E43*24%</f>
        <v>132.62</v>
      </c>
      <c r="G43" s="95"/>
      <c r="H43" s="80"/>
      <c r="I43" s="81"/>
      <c r="J43" s="3"/>
      <c r="K43" s="105"/>
      <c r="L43" s="15" t="s">
        <v>122</v>
      </c>
      <c r="M43" s="15">
        <v>19</v>
      </c>
      <c r="N43" s="15">
        <v>10</v>
      </c>
      <c r="O43" s="16">
        <f>MEDIAN(M43:N43)</f>
        <v>14.5</v>
      </c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5"/>
    </row>
    <row r="44" spans="2:28" ht="14.4">
      <c r="B44" s="94" t="s">
        <v>39</v>
      </c>
      <c r="C44" s="78">
        <v>100</v>
      </c>
      <c r="D44" s="75">
        <v>1</v>
      </c>
      <c r="E44" s="79">
        <f>C44*D44</f>
        <v>100</v>
      </c>
      <c r="F44" s="79">
        <f>E44-E44*24%</f>
        <v>76</v>
      </c>
      <c r="G44" s="95"/>
      <c r="H44" s="80"/>
      <c r="I44" s="81"/>
      <c r="J44" s="3"/>
      <c r="K44" s="105"/>
      <c r="L44" s="15" t="s">
        <v>123</v>
      </c>
      <c r="M44" s="16"/>
      <c r="N44" s="16"/>
      <c r="O44" s="18">
        <f>AVERAGE(O35:O43)</f>
        <v>12.722222222222221</v>
      </c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5"/>
    </row>
    <row r="45" spans="2:28" ht="14.4">
      <c r="B45" s="94" t="s">
        <v>40</v>
      </c>
      <c r="C45" s="78">
        <v>30</v>
      </c>
      <c r="D45" s="75">
        <v>1</v>
      </c>
      <c r="E45" s="79">
        <f>C45*D45</f>
        <v>30</v>
      </c>
      <c r="F45" s="79">
        <f>E45-E45*24%</f>
        <v>22.8</v>
      </c>
      <c r="G45" s="95"/>
      <c r="H45" s="80"/>
      <c r="I45" s="81"/>
      <c r="J45" s="3"/>
      <c r="K45" s="105"/>
      <c r="L45" s="63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5"/>
    </row>
    <row r="46" spans="2:28" ht="14.4">
      <c r="B46" s="96"/>
      <c r="C46" s="97"/>
      <c r="D46" s="97"/>
      <c r="E46" s="98">
        <f>SUM(E43:E45)</f>
        <v>304.5</v>
      </c>
      <c r="F46" s="98">
        <f>SUM(F43:F45)</f>
        <v>231.42000000000002</v>
      </c>
      <c r="G46" s="100"/>
      <c r="H46" s="80"/>
      <c r="I46" s="81"/>
      <c r="J46" s="3"/>
      <c r="K46" s="105"/>
      <c r="L46" s="63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5"/>
    </row>
    <row r="47" spans="2:28" ht="15" thickBot="1">
      <c r="B47" s="101"/>
      <c r="C47" s="102"/>
      <c r="D47" s="102"/>
      <c r="E47" s="102"/>
      <c r="F47" s="102"/>
      <c r="G47" s="103"/>
      <c r="H47" s="103"/>
      <c r="I47" s="104"/>
      <c r="J47" s="3"/>
      <c r="K47" s="105"/>
      <c r="L47" s="63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5"/>
    </row>
    <row r="48" spans="2:28">
      <c r="K48" s="66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5"/>
    </row>
    <row r="49" spans="11:28">
      <c r="K49" s="66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5"/>
    </row>
    <row r="50" spans="11:28">
      <c r="K50" s="66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5"/>
    </row>
    <row r="51" spans="11:28">
      <c r="K51" s="66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5"/>
    </row>
    <row r="52" spans="11:28">
      <c r="K52" s="66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5"/>
    </row>
    <row r="53" spans="11:28">
      <c r="K53" s="66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5"/>
    </row>
    <row r="54" spans="11:28">
      <c r="K54" s="66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5"/>
    </row>
    <row r="55" spans="11:28" ht="14.4" thickBot="1">
      <c r="K55" s="67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9"/>
    </row>
  </sheetData>
  <mergeCells count="8">
    <mergeCell ref="B24:F24"/>
    <mergeCell ref="B32:F32"/>
    <mergeCell ref="B40:F40"/>
    <mergeCell ref="B3:I3"/>
    <mergeCell ref="K2:AB2"/>
    <mergeCell ref="R5:AA5"/>
    <mergeCell ref="L33:O33"/>
    <mergeCell ref="R33:W33"/>
  </mergeCells>
  <hyperlinks>
    <hyperlink ref="B5" r:id="rId1" xr:uid="{00000000-0004-0000-0200-000000000000}"/>
    <hyperlink ref="B6" r:id="rId2" xr:uid="{00000000-0004-0000-0200-000001000000}"/>
    <hyperlink ref="B7" r:id="rId3" xr:uid="{00000000-0004-0000-0200-000002000000}"/>
    <hyperlink ref="B8" r:id="rId4" xr:uid="{00000000-0004-0000-0200-000003000000}"/>
    <hyperlink ref="B9" r:id="rId5" xr:uid="{00000000-0004-0000-0200-000004000000}"/>
    <hyperlink ref="B14" r:id="rId6" xr:uid="{00000000-0004-0000-0200-000005000000}"/>
    <hyperlink ref="B15" r:id="rId7" xr:uid="{00000000-0004-0000-0200-000006000000}"/>
    <hyperlink ref="B27" r:id="rId8" xr:uid="{00000000-0004-0000-0200-000007000000}"/>
    <hyperlink ref="B28" r:id="rId9" xr:uid="{00000000-0004-0000-0200-000008000000}"/>
    <hyperlink ref="B29" r:id="rId10" xr:uid="{00000000-0004-0000-0200-000009000000}"/>
    <hyperlink ref="B35" r:id="rId11" xr:uid="{00000000-0004-0000-0200-00000A000000}"/>
    <hyperlink ref="B36" r:id="rId12" xr:uid="{00000000-0004-0000-0200-00000B000000}"/>
    <hyperlink ref="B43" r:id="rId13" xr:uid="{00000000-0004-0000-0200-00000C000000}"/>
    <hyperlink ref="B44" r:id="rId14" xr:uid="{00000000-0004-0000-0200-00000D000000}"/>
    <hyperlink ref="L9" r:id="rId15" xr:uid="{00000000-0004-0000-0300-000000000000}"/>
    <hyperlink ref="R10" r:id="rId16" location=":~:text=A%20complete%20desktop%20uses%20an,consumption%20comes%20to%20600%20kWh." xr:uid="{00000000-0004-0000-0300-000002000000}"/>
    <hyperlink ref="Z10" r:id="rId17" xr:uid="{00000000-0004-0000-0300-000003000000}"/>
    <hyperlink ref="R11" r:id="rId18" location=":~:text=A%20complete%20desktop%20uses%20an,consumption%20comes%20to%20600%20kWh." xr:uid="{00000000-0004-0000-0300-000004000000}"/>
    <hyperlink ref="R12" r:id="rId19" xr:uid="{00000000-0004-0000-0300-000005000000}"/>
    <hyperlink ref="R13" r:id="rId20" xr:uid="{00000000-0004-0000-0300-000007000000}"/>
    <hyperlink ref="Z15" r:id="rId21" xr:uid="{00000000-0004-0000-0300-000008000000}"/>
    <hyperlink ref="R33" r:id="rId22" location=":~:text=The%20U.S.%20National%20Academies%20of,fluids%20a%20day%20for%20women" xr:uid="{24046CF2-040E-4D86-A579-6FA81E532F24}"/>
    <hyperlink ref="R40" r:id="rId23" xr:uid="{BB3B2ADD-17D0-4555-86FF-9F5B69B6C4CE}"/>
  </hyperlinks>
  <pageMargins left="0.7" right="0.7" top="0.75" bottom="0.75" header="0.3" footer="0.3"/>
  <drawing r:id="rId24"/>
  <legacy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37BF0-7D26-4F80-9B00-157CF7C09AC0}">
  <dimension ref="B1:T55"/>
  <sheetViews>
    <sheetView zoomScale="50" zoomScaleNormal="50" workbookViewId="0">
      <selection activeCell="H6" sqref="H6:H7"/>
    </sheetView>
  </sheetViews>
  <sheetFormatPr defaultRowHeight="13.8"/>
  <cols>
    <col min="4" max="4" width="23.19921875" customWidth="1"/>
    <col min="5" max="5" width="11" customWidth="1"/>
    <col min="6" max="7" width="8.8984375" bestFit="1" customWidth="1"/>
    <col min="8" max="8" width="13.59765625" customWidth="1"/>
    <col min="10" max="10" width="23.69921875" customWidth="1"/>
    <col min="11" max="11" width="20" customWidth="1"/>
    <col min="12" max="12" width="13.19921875" customWidth="1"/>
    <col min="13" max="13" width="16.5" customWidth="1"/>
    <col min="14" max="14" width="23.296875" customWidth="1"/>
    <col min="15" max="15" width="17.5" customWidth="1"/>
    <col min="17" max="17" width="11" customWidth="1"/>
  </cols>
  <sheetData>
    <row r="1" spans="2:20" ht="14.4" thickBot="1"/>
    <row r="2" spans="2:20" ht="14.4">
      <c r="C2" s="70" t="s">
        <v>164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2"/>
    </row>
    <row r="3" spans="2:20">
      <c r="C3" s="66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5"/>
    </row>
    <row r="4" spans="2:20" ht="14.4">
      <c r="C4" s="66"/>
      <c r="D4" s="106" t="s">
        <v>41</v>
      </c>
      <c r="E4" s="106" t="s">
        <v>42</v>
      </c>
      <c r="F4" s="106" t="s">
        <v>43</v>
      </c>
      <c r="G4" s="106" t="s">
        <v>44</v>
      </c>
      <c r="H4" s="106" t="s">
        <v>45</v>
      </c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5"/>
    </row>
    <row r="5" spans="2:20" ht="14.4">
      <c r="C5" s="66"/>
      <c r="D5" s="107" t="s">
        <v>52</v>
      </c>
      <c r="E5" s="107">
        <v>1</v>
      </c>
      <c r="F5" s="107">
        <v>12</v>
      </c>
      <c r="G5" s="107">
        <v>125</v>
      </c>
      <c r="H5" s="108">
        <f>G5*F5*E5</f>
        <v>1500</v>
      </c>
      <c r="I5" s="64"/>
      <c r="J5" s="118" t="s">
        <v>66</v>
      </c>
      <c r="K5" s="118"/>
      <c r="L5" s="118"/>
      <c r="M5" s="118"/>
      <c r="N5" s="118"/>
      <c r="O5" s="118"/>
      <c r="P5" s="118"/>
      <c r="Q5" s="118"/>
      <c r="R5" s="118"/>
      <c r="S5" s="118"/>
      <c r="T5" s="65"/>
    </row>
    <row r="6" spans="2:20" ht="14.4">
      <c r="C6" s="66"/>
      <c r="D6" s="106" t="s">
        <v>53</v>
      </c>
      <c r="E6" s="106">
        <v>1</v>
      </c>
      <c r="F6" s="106">
        <v>12</v>
      </c>
      <c r="G6" s="106">
        <v>650</v>
      </c>
      <c r="H6" s="108">
        <f>G6*F6*E6</f>
        <v>7800</v>
      </c>
      <c r="I6" s="64"/>
      <c r="J6" s="119" t="s">
        <v>68</v>
      </c>
      <c r="K6" s="119" t="s">
        <v>69</v>
      </c>
      <c r="L6" s="119" t="s">
        <v>70</v>
      </c>
      <c r="M6" s="119" t="s">
        <v>42</v>
      </c>
      <c r="N6" s="119" t="s">
        <v>71</v>
      </c>
      <c r="O6" s="119" t="s">
        <v>45</v>
      </c>
      <c r="P6" s="120"/>
      <c r="Q6" s="120"/>
      <c r="R6" s="120"/>
      <c r="S6" s="120"/>
      <c r="T6" s="65"/>
    </row>
    <row r="7" spans="2:20" ht="14.4">
      <c r="C7" s="66"/>
      <c r="D7" s="113" t="s">
        <v>54</v>
      </c>
      <c r="E7" s="107">
        <v>5</v>
      </c>
      <c r="F7" s="107">
        <v>12</v>
      </c>
      <c r="G7" s="107">
        <v>800</v>
      </c>
      <c r="H7" s="109">
        <f>E7*F7*G7*1.7</f>
        <v>81600</v>
      </c>
      <c r="I7" s="64"/>
      <c r="J7" s="119" t="s">
        <v>78</v>
      </c>
      <c r="K7" s="119">
        <v>82</v>
      </c>
      <c r="L7" s="119">
        <v>1</v>
      </c>
      <c r="M7" s="119">
        <v>1</v>
      </c>
      <c r="N7" s="120">
        <f>L7*R11</f>
        <v>252</v>
      </c>
      <c r="O7" s="120">
        <f>N7*K7</f>
        <v>20664</v>
      </c>
      <c r="P7" s="120"/>
      <c r="Q7" s="120"/>
      <c r="R7" s="121"/>
      <c r="S7" s="120"/>
      <c r="T7" s="65"/>
    </row>
    <row r="8" spans="2:20" ht="14.4">
      <c r="C8" s="66"/>
      <c r="D8" s="113" t="s">
        <v>55</v>
      </c>
      <c r="E8" s="107">
        <v>1</v>
      </c>
      <c r="F8" s="107">
        <v>1</v>
      </c>
      <c r="G8" s="110">
        <f>'Έξοδα 2ο έτος '!O16</f>
        <v>1113.4971839999998</v>
      </c>
      <c r="H8" s="109">
        <f>E8*F8*G8</f>
        <v>1113.4971839999998</v>
      </c>
      <c r="I8" s="64"/>
      <c r="J8" s="119" t="s">
        <v>22</v>
      </c>
      <c r="K8" s="119">
        <v>700</v>
      </c>
      <c r="L8" s="119">
        <v>1</v>
      </c>
      <c r="M8" s="119">
        <v>1</v>
      </c>
      <c r="N8" s="120">
        <f>L8*R11</f>
        <v>252</v>
      </c>
      <c r="O8" s="120">
        <f>N8*K8</f>
        <v>176400</v>
      </c>
      <c r="P8" s="120"/>
      <c r="Q8" s="120"/>
      <c r="R8" s="121"/>
      <c r="S8" s="120"/>
      <c r="T8" s="65"/>
    </row>
    <row r="9" spans="2:20" ht="14.4">
      <c r="C9" s="66"/>
      <c r="D9" s="114" t="s">
        <v>56</v>
      </c>
      <c r="E9" s="107">
        <v>1</v>
      </c>
      <c r="F9" s="107">
        <v>12</v>
      </c>
      <c r="G9" s="107">
        <v>133</v>
      </c>
      <c r="H9" s="109">
        <f>E9*F9*G9</f>
        <v>1596</v>
      </c>
      <c r="I9" s="64"/>
      <c r="J9" s="121" t="s">
        <v>79</v>
      </c>
      <c r="K9" s="119">
        <v>408</v>
      </c>
      <c r="L9" s="119">
        <v>1</v>
      </c>
      <c r="M9" s="119">
        <v>3</v>
      </c>
      <c r="N9" s="120">
        <f>L9*R11</f>
        <v>252</v>
      </c>
      <c r="O9" s="120">
        <f>N9*M9*K9</f>
        <v>308448</v>
      </c>
      <c r="P9" s="120"/>
      <c r="Q9" s="120"/>
      <c r="R9" s="121"/>
      <c r="S9" s="120"/>
      <c r="T9" s="65"/>
    </row>
    <row r="10" spans="2:20" ht="14.4">
      <c r="B10" s="3"/>
      <c r="C10" s="105"/>
      <c r="D10" s="113" t="s">
        <v>57</v>
      </c>
      <c r="E10" s="107">
        <v>1</v>
      </c>
      <c r="F10" s="107">
        <v>1</v>
      </c>
      <c r="G10" s="110">
        <f>'Λειτουργικα Εξοδα'!Q20+'Λειτουργικα Εξοδα'!N24+'Λειτουργικα Εξοδα'!N23</f>
        <v>646.11111111111109</v>
      </c>
      <c r="H10" s="109">
        <f>E10*F10*G10</f>
        <v>646.11111111111109</v>
      </c>
      <c r="I10" s="64"/>
      <c r="J10" s="122" t="s">
        <v>80</v>
      </c>
      <c r="K10" s="119">
        <v>360</v>
      </c>
      <c r="L10" s="119">
        <v>8</v>
      </c>
      <c r="M10" s="119">
        <v>5</v>
      </c>
      <c r="N10" s="120">
        <f>8*R11</f>
        <v>2016</v>
      </c>
      <c r="O10" s="120">
        <f>K10*L10*M10</f>
        <v>14400</v>
      </c>
      <c r="P10" s="120"/>
      <c r="Q10" s="120"/>
      <c r="R10" s="122" t="s">
        <v>81</v>
      </c>
      <c r="S10" s="120"/>
      <c r="T10" s="65"/>
    </row>
    <row r="11" spans="2:20" ht="14.4">
      <c r="B11" s="3"/>
      <c r="C11" s="105"/>
      <c r="D11" s="113" t="s">
        <v>58</v>
      </c>
      <c r="E11" s="107">
        <v>1</v>
      </c>
      <c r="F11" s="107">
        <v>12</v>
      </c>
      <c r="G11" s="111">
        <f>(650+50)</f>
        <v>700</v>
      </c>
      <c r="H11" s="108">
        <f>G11*F11*1.7</f>
        <v>14280</v>
      </c>
      <c r="I11" s="64"/>
      <c r="J11" s="122" t="s">
        <v>82</v>
      </c>
      <c r="K11" s="119">
        <v>5</v>
      </c>
      <c r="L11" s="119">
        <v>8</v>
      </c>
      <c r="M11" s="119">
        <v>1</v>
      </c>
      <c r="N11" s="120">
        <f>L11*R11</f>
        <v>2016</v>
      </c>
      <c r="O11" s="120">
        <f>K11*L11*M11</f>
        <v>40</v>
      </c>
      <c r="P11" s="120"/>
      <c r="Q11" s="120"/>
      <c r="R11" s="119">
        <v>252</v>
      </c>
      <c r="S11" s="120"/>
      <c r="T11" s="65"/>
    </row>
    <row r="12" spans="2:20" ht="14.4">
      <c r="B12" s="3"/>
      <c r="C12" s="105"/>
      <c r="D12" s="115" t="s">
        <v>59</v>
      </c>
      <c r="E12" s="107">
        <v>1</v>
      </c>
      <c r="F12" s="107">
        <v>1</v>
      </c>
      <c r="G12" s="106">
        <f>'2020 Marketing Plan'!P28</f>
        <v>62520</v>
      </c>
      <c r="H12" s="108">
        <f>F12*E12*G12*0.95</f>
        <v>59394</v>
      </c>
      <c r="I12" s="64"/>
      <c r="J12" s="122" t="s">
        <v>83</v>
      </c>
      <c r="K12" s="119">
        <f>9*100</f>
        <v>900</v>
      </c>
      <c r="L12" s="119">
        <v>8</v>
      </c>
      <c r="M12" s="119">
        <v>40</v>
      </c>
      <c r="N12" s="120">
        <f>L12*R11</f>
        <v>2016</v>
      </c>
      <c r="O12" s="120">
        <f>K12*L12*M12*0.6</f>
        <v>172800</v>
      </c>
      <c r="P12" s="120"/>
      <c r="Q12" s="120"/>
      <c r="R12" s="120"/>
      <c r="S12" s="120"/>
      <c r="T12" s="65"/>
    </row>
    <row r="13" spans="2:20" ht="14.4">
      <c r="B13" s="3"/>
      <c r="C13" s="105"/>
      <c r="D13" s="113" t="s">
        <v>64</v>
      </c>
      <c r="E13" s="107">
        <v>1</v>
      </c>
      <c r="F13" s="107">
        <v>12</v>
      </c>
      <c r="G13" s="110">
        <f>100*'Έξοδα 2ο έτος '!G44</f>
        <v>1272.2222222222222</v>
      </c>
      <c r="H13" s="108">
        <f>F13*E13*G13</f>
        <v>15266.666666666666</v>
      </c>
      <c r="I13" s="64"/>
      <c r="J13" s="122" t="s">
        <v>87</v>
      </c>
      <c r="K13" s="119">
        <v>3500</v>
      </c>
      <c r="L13" s="119" t="s">
        <v>0</v>
      </c>
      <c r="M13" s="119">
        <v>1</v>
      </c>
      <c r="N13" s="123">
        <f>0.8*S28</f>
        <v>1776.1599999999999</v>
      </c>
      <c r="O13" s="120">
        <f>K13*N13*0.8</f>
        <v>4973247.9999999991</v>
      </c>
      <c r="P13" s="120"/>
      <c r="Q13" s="120"/>
      <c r="R13" s="120"/>
      <c r="S13" s="120"/>
      <c r="T13" s="65"/>
    </row>
    <row r="14" spans="2:20" ht="14.4">
      <c r="B14" s="3"/>
      <c r="C14" s="105"/>
      <c r="D14" s="113" t="s">
        <v>251</v>
      </c>
      <c r="E14" s="107">
        <v>1</v>
      </c>
      <c r="F14" s="107">
        <f>ΣΕΝΑΡΙΑ!C2</f>
        <v>15</v>
      </c>
      <c r="G14" s="110">
        <f>'Εξοδα Καδου'!B9</f>
        <v>2566</v>
      </c>
      <c r="H14" s="108">
        <f>F14*E14*G14</f>
        <v>38490</v>
      </c>
      <c r="I14" s="64"/>
      <c r="J14" s="121" t="s">
        <v>89</v>
      </c>
      <c r="K14" s="119">
        <v>31.8</v>
      </c>
      <c r="L14" s="119">
        <v>8</v>
      </c>
      <c r="M14" s="119">
        <v>5</v>
      </c>
      <c r="N14" s="119">
        <f>L14*R11</f>
        <v>2016</v>
      </c>
      <c r="O14" s="120">
        <f>N14*M14*K14</f>
        <v>320544</v>
      </c>
      <c r="P14" s="120"/>
      <c r="Q14" s="120"/>
      <c r="R14" s="119"/>
      <c r="S14" s="119"/>
      <c r="T14" s="65"/>
    </row>
    <row r="15" spans="2:20" ht="14.4">
      <c r="B15" s="3"/>
      <c r="C15" s="105"/>
      <c r="D15" s="107" t="s">
        <v>65</v>
      </c>
      <c r="E15" s="106">
        <v>1</v>
      </c>
      <c r="F15" s="106">
        <v>1</v>
      </c>
      <c r="G15" s="112">
        <v>15000</v>
      </c>
      <c r="H15" s="108">
        <f>F15*E15*G15</f>
        <v>15000</v>
      </c>
      <c r="I15" s="64"/>
      <c r="J15" s="119" t="s">
        <v>91</v>
      </c>
      <c r="K15" s="120"/>
      <c r="L15" s="120"/>
      <c r="M15" s="120"/>
      <c r="N15" s="119" t="s">
        <v>92</v>
      </c>
      <c r="O15" s="120">
        <f>SUM(O7:O14)/1000</f>
        <v>5986.543999999999</v>
      </c>
      <c r="P15" s="120"/>
      <c r="Q15" s="120"/>
      <c r="R15" s="122" t="s">
        <v>93</v>
      </c>
      <c r="S15" s="119" t="s">
        <v>94</v>
      </c>
      <c r="T15" s="65"/>
    </row>
    <row r="16" spans="2:20" ht="15.6">
      <c r="B16" s="3"/>
      <c r="C16" s="105"/>
      <c r="D16" s="116" t="s">
        <v>45</v>
      </c>
      <c r="E16" s="116"/>
      <c r="F16" s="116"/>
      <c r="G16" s="116"/>
      <c r="H16" s="117">
        <f>SUM(H5:H15)</f>
        <v>236686.27496177776</v>
      </c>
      <c r="I16" s="64"/>
      <c r="J16" s="124" t="s">
        <v>95</v>
      </c>
      <c r="K16" s="120"/>
      <c r="L16" s="120"/>
      <c r="M16" s="120"/>
      <c r="N16" s="119" t="s">
        <v>96</v>
      </c>
      <c r="O16" s="136">
        <f>O15*J17</f>
        <v>1113.4971839999998</v>
      </c>
      <c r="P16" s="120"/>
      <c r="Q16" s="119" t="s">
        <v>97</v>
      </c>
      <c r="R16" s="125">
        <v>268.7</v>
      </c>
      <c r="S16" s="119">
        <v>0</v>
      </c>
      <c r="T16" s="65"/>
    </row>
    <row r="17" spans="2:20" ht="14.4">
      <c r="B17" s="3"/>
      <c r="C17" s="105"/>
      <c r="D17" s="63"/>
      <c r="E17" s="64"/>
      <c r="F17" s="64"/>
      <c r="G17" s="64"/>
      <c r="H17" s="64"/>
      <c r="I17" s="64"/>
      <c r="J17" s="119">
        <v>0.186</v>
      </c>
      <c r="K17" s="120"/>
      <c r="L17" s="120"/>
      <c r="M17" s="120"/>
      <c r="N17" s="120"/>
      <c r="O17" s="137">
        <f>O14*J17/1000</f>
        <v>59.621184</v>
      </c>
      <c r="P17" s="120"/>
      <c r="Q17" s="119" t="s">
        <v>99</v>
      </c>
      <c r="R17" s="119">
        <v>230.1</v>
      </c>
      <c r="S17" s="119">
        <v>0.1</v>
      </c>
      <c r="T17" s="65"/>
    </row>
    <row r="18" spans="2:20" ht="14.4">
      <c r="B18" s="3"/>
      <c r="C18" s="105"/>
      <c r="D18" s="63"/>
      <c r="E18" s="64"/>
      <c r="F18" s="64"/>
      <c r="G18" s="64"/>
      <c r="H18" s="64"/>
      <c r="I18" s="64"/>
      <c r="J18" s="135"/>
      <c r="K18" s="135"/>
      <c r="L18" s="135"/>
      <c r="M18" s="135"/>
      <c r="N18" s="135"/>
      <c r="O18" s="135"/>
      <c r="P18" s="120"/>
      <c r="Q18" s="119" t="s">
        <v>100</v>
      </c>
      <c r="R18" s="119">
        <v>150.19999999999999</v>
      </c>
      <c r="S18" s="119">
        <v>2.9</v>
      </c>
      <c r="T18" s="65"/>
    </row>
    <row r="19" spans="2:20" ht="14.4">
      <c r="C19" s="66"/>
      <c r="D19" s="64"/>
      <c r="E19" s="64"/>
      <c r="F19" s="64"/>
      <c r="G19" s="64"/>
      <c r="H19" s="64"/>
      <c r="I19" s="64"/>
      <c r="J19" s="135"/>
      <c r="K19" s="135"/>
      <c r="L19" s="135"/>
      <c r="M19" s="135"/>
      <c r="N19" s="135"/>
      <c r="O19" s="135"/>
      <c r="P19" s="120"/>
      <c r="Q19" s="119" t="s">
        <v>101</v>
      </c>
      <c r="R19" s="119">
        <v>98.7</v>
      </c>
      <c r="S19" s="119">
        <v>10.8</v>
      </c>
      <c r="T19" s="65"/>
    </row>
    <row r="20" spans="2:20" ht="14.4">
      <c r="C20" s="66"/>
      <c r="D20" s="64"/>
      <c r="E20" s="64"/>
      <c r="F20" s="64"/>
      <c r="G20" s="64"/>
      <c r="H20" s="64"/>
      <c r="I20" s="64"/>
      <c r="J20" s="135"/>
      <c r="K20" s="135"/>
      <c r="L20" s="135"/>
      <c r="M20" s="135"/>
      <c r="N20" s="135"/>
      <c r="O20" s="135"/>
      <c r="P20" s="120"/>
      <c r="Q20" s="119" t="s">
        <v>102</v>
      </c>
      <c r="R20" s="119">
        <v>20.8</v>
      </c>
      <c r="S20" s="119">
        <v>70.5</v>
      </c>
      <c r="T20" s="65"/>
    </row>
    <row r="21" spans="2:20" ht="14.4">
      <c r="B21" s="3"/>
      <c r="C21" s="105"/>
      <c r="D21" s="63"/>
      <c r="E21" s="64"/>
      <c r="F21" s="64"/>
      <c r="G21" s="64"/>
      <c r="H21" s="64"/>
      <c r="I21" s="64"/>
      <c r="J21" s="135"/>
      <c r="K21" s="135"/>
      <c r="L21" s="135"/>
      <c r="M21" s="135"/>
      <c r="N21" s="135"/>
      <c r="O21" s="135"/>
      <c r="P21" s="120"/>
      <c r="Q21" s="119" t="s">
        <v>103</v>
      </c>
      <c r="R21" s="119">
        <v>0</v>
      </c>
      <c r="S21" s="119">
        <v>255.4</v>
      </c>
      <c r="T21" s="65"/>
    </row>
    <row r="22" spans="2:20" ht="14.4">
      <c r="B22" s="3"/>
      <c r="C22" s="105"/>
      <c r="D22" s="63"/>
      <c r="E22" s="64"/>
      <c r="F22" s="64"/>
      <c r="G22" s="64"/>
      <c r="H22" s="64"/>
      <c r="I22" s="64"/>
      <c r="J22" s="135"/>
      <c r="K22" s="135"/>
      <c r="L22" s="135"/>
      <c r="M22" s="135"/>
      <c r="N22" s="135"/>
      <c r="O22" s="135"/>
      <c r="P22" s="120"/>
      <c r="Q22" s="119" t="s">
        <v>104</v>
      </c>
      <c r="R22" s="119">
        <v>0</v>
      </c>
      <c r="S22" s="119">
        <v>306.5</v>
      </c>
      <c r="T22" s="65"/>
    </row>
    <row r="23" spans="2:20" ht="14.4">
      <c r="B23" s="3"/>
      <c r="C23" s="105"/>
      <c r="D23" s="63"/>
      <c r="E23" s="64"/>
      <c r="F23" s="64"/>
      <c r="G23" s="64"/>
      <c r="H23" s="64"/>
      <c r="I23" s="64"/>
      <c r="J23" s="135"/>
      <c r="K23" s="135"/>
      <c r="L23" s="135"/>
      <c r="M23" s="135"/>
      <c r="N23" s="135"/>
      <c r="O23" s="135"/>
      <c r="P23" s="120"/>
      <c r="Q23" s="119" t="s">
        <v>105</v>
      </c>
      <c r="R23" s="119">
        <v>0</v>
      </c>
      <c r="S23" s="119">
        <v>341.3</v>
      </c>
      <c r="T23" s="65"/>
    </row>
    <row r="24" spans="2:20" ht="14.4">
      <c r="B24" s="3"/>
      <c r="C24" s="105"/>
      <c r="D24" s="63"/>
      <c r="E24" s="64"/>
      <c r="F24" s="64"/>
      <c r="G24" s="64"/>
      <c r="H24" s="64"/>
      <c r="I24" s="64"/>
      <c r="J24" s="135"/>
      <c r="K24" s="135"/>
      <c r="L24" s="135"/>
      <c r="M24" s="135"/>
      <c r="N24" s="135"/>
      <c r="O24" s="135"/>
      <c r="P24" s="120"/>
      <c r="Q24" s="119" t="s">
        <v>106</v>
      </c>
      <c r="R24" s="119">
        <v>0.3</v>
      </c>
      <c r="S24" s="119">
        <v>94.2</v>
      </c>
      <c r="T24" s="65"/>
    </row>
    <row r="25" spans="2:20" ht="14.4">
      <c r="B25" s="3"/>
      <c r="C25" s="105"/>
      <c r="D25" s="63"/>
      <c r="E25" s="64"/>
      <c r="F25" s="64"/>
      <c r="G25" s="64"/>
      <c r="H25" s="64"/>
      <c r="I25" s="64"/>
      <c r="J25" s="135"/>
      <c r="K25" s="135"/>
      <c r="L25" s="135"/>
      <c r="M25" s="135"/>
      <c r="N25" s="135"/>
      <c r="O25" s="135"/>
      <c r="P25" s="120"/>
      <c r="Q25" s="119" t="s">
        <v>107</v>
      </c>
      <c r="R25" s="119">
        <v>9.1</v>
      </c>
      <c r="S25" s="119">
        <v>100.1</v>
      </c>
      <c r="T25" s="65"/>
    </row>
    <row r="26" spans="2:20" ht="14.4">
      <c r="B26" s="3"/>
      <c r="C26" s="105"/>
      <c r="D26" s="63"/>
      <c r="E26" s="64"/>
      <c r="F26" s="64"/>
      <c r="G26" s="64"/>
      <c r="H26" s="64"/>
      <c r="I26" s="64"/>
      <c r="J26" s="135"/>
      <c r="K26" s="135"/>
      <c r="L26" s="135"/>
      <c r="M26" s="135"/>
      <c r="N26" s="135"/>
      <c r="O26" s="135"/>
      <c r="P26" s="120"/>
      <c r="Q26" s="119" t="s">
        <v>108</v>
      </c>
      <c r="R26" s="119">
        <v>46.4</v>
      </c>
      <c r="S26" s="119">
        <v>26.4</v>
      </c>
      <c r="T26" s="65"/>
    </row>
    <row r="27" spans="2:20" ht="14.4">
      <c r="B27" s="3"/>
      <c r="C27" s="105"/>
      <c r="D27" s="63"/>
      <c r="E27" s="64"/>
      <c r="F27" s="64"/>
      <c r="G27" s="64"/>
      <c r="H27" s="64"/>
      <c r="I27" s="64"/>
      <c r="J27" s="135"/>
      <c r="K27" s="135"/>
      <c r="L27" s="135"/>
      <c r="M27" s="135"/>
      <c r="N27" s="135"/>
      <c r="O27" s="135"/>
      <c r="P27" s="120"/>
      <c r="Q27" s="119" t="s">
        <v>109</v>
      </c>
      <c r="R27" s="119">
        <v>187.6</v>
      </c>
      <c r="S27" s="119">
        <v>0.1</v>
      </c>
      <c r="T27" s="65"/>
    </row>
    <row r="28" spans="2:20" ht="14.4">
      <c r="B28" s="3"/>
      <c r="C28" s="105"/>
      <c r="D28" s="63"/>
      <c r="E28" s="64"/>
      <c r="F28" s="64"/>
      <c r="G28" s="64"/>
      <c r="H28" s="64"/>
      <c r="I28" s="64"/>
      <c r="J28" s="135"/>
      <c r="K28" s="135"/>
      <c r="L28" s="135"/>
      <c r="M28" s="135"/>
      <c r="N28" s="135"/>
      <c r="O28" s="135"/>
      <c r="P28" s="120"/>
      <c r="Q28" s="120"/>
      <c r="R28" s="120"/>
      <c r="S28" s="120">
        <f>SUM(R16:R27,S16:S27)</f>
        <v>2220.1999999999998</v>
      </c>
      <c r="T28" s="65"/>
    </row>
    <row r="29" spans="2:20" ht="14.4">
      <c r="B29" s="3"/>
      <c r="C29" s="105"/>
      <c r="D29" s="63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5"/>
    </row>
    <row r="30" spans="2:20" ht="14.4">
      <c r="B30" s="3"/>
      <c r="C30" s="105"/>
      <c r="D30" s="63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5"/>
    </row>
    <row r="31" spans="2:20" ht="14.4">
      <c r="B31" s="3"/>
      <c r="C31" s="105"/>
      <c r="D31" s="63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5"/>
    </row>
    <row r="32" spans="2:20" ht="14.4">
      <c r="B32" s="3"/>
      <c r="C32" s="105"/>
      <c r="D32" s="63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5"/>
    </row>
    <row r="33" spans="2:20" ht="14.4">
      <c r="B33" s="3"/>
      <c r="C33" s="105"/>
      <c r="D33" s="59" t="s">
        <v>110</v>
      </c>
      <c r="E33" s="60"/>
      <c r="F33" s="60"/>
      <c r="G33" s="61"/>
      <c r="H33" s="64"/>
      <c r="I33" s="64"/>
      <c r="J33" s="126" t="s">
        <v>67</v>
      </c>
      <c r="K33" s="127"/>
      <c r="L33" s="127"/>
      <c r="M33" s="127"/>
      <c r="N33" s="127"/>
      <c r="O33" s="128"/>
      <c r="P33" s="64"/>
      <c r="Q33" s="64"/>
      <c r="R33" s="64"/>
      <c r="S33" s="64"/>
      <c r="T33" s="65"/>
    </row>
    <row r="34" spans="2:20" ht="14.4">
      <c r="B34" s="3"/>
      <c r="C34" s="105"/>
      <c r="D34" s="16"/>
      <c r="E34" s="15" t="s">
        <v>111</v>
      </c>
      <c r="F34" s="15" t="s">
        <v>112</v>
      </c>
      <c r="G34" s="15" t="s">
        <v>113</v>
      </c>
      <c r="H34" s="64"/>
      <c r="I34" s="64"/>
      <c r="J34" s="129" t="s">
        <v>72</v>
      </c>
      <c r="K34" s="129" t="s">
        <v>73</v>
      </c>
      <c r="L34" s="129" t="s">
        <v>74</v>
      </c>
      <c r="M34" s="129" t="s">
        <v>75</v>
      </c>
      <c r="N34" s="129" t="s">
        <v>76</v>
      </c>
      <c r="O34" s="129" t="s">
        <v>77</v>
      </c>
      <c r="P34" s="64"/>
      <c r="Q34" s="64"/>
      <c r="R34" s="64"/>
      <c r="S34" s="64"/>
      <c r="T34" s="65"/>
    </row>
    <row r="35" spans="2:20" ht="14.4">
      <c r="B35" s="3"/>
      <c r="C35" s="105"/>
      <c r="D35" s="15" t="s">
        <v>114</v>
      </c>
      <c r="E35" s="15">
        <v>20</v>
      </c>
      <c r="F35" s="15">
        <v>13</v>
      </c>
      <c r="G35" s="16">
        <f>MEDIAN(E35:F35)</f>
        <v>16.5</v>
      </c>
      <c r="H35" s="64"/>
      <c r="I35" s="64"/>
      <c r="J35" s="129"/>
      <c r="K35" s="130"/>
      <c r="L35" s="129"/>
      <c r="M35" s="131"/>
      <c r="N35" s="129"/>
      <c r="O35" s="132"/>
      <c r="P35" s="64"/>
      <c r="Q35" s="64"/>
      <c r="R35" s="64"/>
      <c r="S35" s="64"/>
      <c r="T35" s="65"/>
    </row>
    <row r="36" spans="2:20" ht="14.4">
      <c r="B36" s="3"/>
      <c r="C36" s="105"/>
      <c r="D36" s="15" t="s">
        <v>115</v>
      </c>
      <c r="E36" s="15">
        <v>13</v>
      </c>
      <c r="F36" s="15">
        <v>7</v>
      </c>
      <c r="G36" s="16">
        <f>MEDIAN(E36:F36)</f>
        <v>10</v>
      </c>
      <c r="H36" s="64"/>
      <c r="I36" s="64"/>
      <c r="J36" s="129"/>
      <c r="K36" s="130"/>
      <c r="L36" s="129"/>
      <c r="M36" s="131"/>
      <c r="N36" s="129"/>
      <c r="O36" s="132"/>
      <c r="P36" s="64"/>
      <c r="Q36" s="64"/>
      <c r="R36" s="64"/>
      <c r="S36" s="64"/>
      <c r="T36" s="65"/>
    </row>
    <row r="37" spans="2:20" ht="14.4">
      <c r="B37" s="3"/>
      <c r="C37" s="105"/>
      <c r="D37" s="15" t="s">
        <v>116</v>
      </c>
      <c r="E37" s="15">
        <v>20</v>
      </c>
      <c r="F37" s="15">
        <v>14</v>
      </c>
      <c r="G37" s="16">
        <f>MEDIAN(E37:F37)</f>
        <v>17</v>
      </c>
      <c r="H37" s="64"/>
      <c r="I37" s="64"/>
      <c r="J37" s="129"/>
      <c r="K37" s="130"/>
      <c r="L37" s="129"/>
      <c r="M37" s="131"/>
      <c r="N37" s="129"/>
      <c r="O37" s="132"/>
      <c r="P37" s="64"/>
      <c r="Q37" s="64"/>
      <c r="R37" s="64"/>
      <c r="S37" s="64"/>
      <c r="T37" s="65"/>
    </row>
    <row r="38" spans="2:20" ht="14.4">
      <c r="B38" s="3"/>
      <c r="C38" s="105"/>
      <c r="D38" s="15" t="s">
        <v>117</v>
      </c>
      <c r="E38" s="15">
        <v>13</v>
      </c>
      <c r="F38" s="15">
        <v>6</v>
      </c>
      <c r="G38" s="16">
        <f>MEDIAN(E38:F38)</f>
        <v>9.5</v>
      </c>
      <c r="H38" s="64"/>
      <c r="I38" s="64"/>
      <c r="J38" s="129">
        <v>3.7</v>
      </c>
      <c r="K38" s="130">
        <f>(J38*8)/24</f>
        <v>1.2333333333333334</v>
      </c>
      <c r="L38" s="129">
        <v>5</v>
      </c>
      <c r="M38" s="131">
        <f>L38*K38*'Έξοδα 2ο έτος '!X29</f>
        <v>0</v>
      </c>
      <c r="N38" s="129">
        <v>5</v>
      </c>
      <c r="O38" s="132">
        <f>(M38/18.9)*N38</f>
        <v>0</v>
      </c>
      <c r="P38" s="64"/>
      <c r="Q38" s="64"/>
      <c r="R38" s="64"/>
      <c r="S38" s="64"/>
      <c r="T38" s="65"/>
    </row>
    <row r="39" spans="2:20" ht="14.4">
      <c r="B39" s="3"/>
      <c r="C39" s="105"/>
      <c r="D39" s="15" t="s">
        <v>118</v>
      </c>
      <c r="E39" s="15">
        <v>17</v>
      </c>
      <c r="F39" s="15">
        <v>11</v>
      </c>
      <c r="G39" s="16">
        <f>MEDIAN(E39:F39)</f>
        <v>14</v>
      </c>
      <c r="H39" s="64"/>
      <c r="I39" s="64"/>
      <c r="J39" s="131"/>
      <c r="K39" s="131"/>
      <c r="L39" s="131"/>
      <c r="M39" s="131"/>
      <c r="N39" s="131"/>
      <c r="O39" s="131"/>
      <c r="P39" s="64"/>
      <c r="Q39" s="64"/>
      <c r="R39" s="64"/>
      <c r="S39" s="64"/>
      <c r="T39" s="65"/>
    </row>
    <row r="40" spans="2:20" ht="14.4">
      <c r="B40" s="3"/>
      <c r="C40" s="105"/>
      <c r="D40" s="15" t="s">
        <v>119</v>
      </c>
      <c r="E40" s="15">
        <v>14</v>
      </c>
      <c r="F40" s="15">
        <v>8</v>
      </c>
      <c r="G40" s="16">
        <f>MEDIAN(E40:F40)</f>
        <v>11</v>
      </c>
      <c r="H40" s="64"/>
      <c r="I40" s="64"/>
      <c r="J40" s="133" t="s">
        <v>84</v>
      </c>
      <c r="K40" s="129" t="s">
        <v>85</v>
      </c>
      <c r="L40" s="129" t="s">
        <v>86</v>
      </c>
      <c r="M40" s="131"/>
      <c r="N40" s="131"/>
      <c r="O40" s="131"/>
      <c r="P40" s="64"/>
      <c r="Q40" s="64"/>
      <c r="R40" s="64"/>
      <c r="S40" s="64"/>
      <c r="T40" s="65"/>
    </row>
    <row r="41" spans="2:20" ht="14.4">
      <c r="B41" s="3"/>
      <c r="C41" s="105"/>
      <c r="D41" s="15" t="s">
        <v>120</v>
      </c>
      <c r="E41" s="15">
        <v>12</v>
      </c>
      <c r="F41" s="15">
        <v>7</v>
      </c>
      <c r="G41" s="16">
        <f>MEDIAN(E41:F41)</f>
        <v>9.5</v>
      </c>
      <c r="H41" s="64"/>
      <c r="I41" s="64"/>
      <c r="J41" s="129" t="s">
        <v>88</v>
      </c>
      <c r="K41" s="129">
        <v>15</v>
      </c>
      <c r="L41" s="131">
        <f>15*3</f>
        <v>45</v>
      </c>
      <c r="M41" s="131"/>
      <c r="N41" s="131"/>
      <c r="O41" s="131"/>
      <c r="P41" s="64"/>
      <c r="Q41" s="64"/>
      <c r="R41" s="64"/>
      <c r="S41" s="64"/>
      <c r="T41" s="65"/>
    </row>
    <row r="42" spans="2:20" ht="43.2">
      <c r="B42" s="3"/>
      <c r="C42" s="105"/>
      <c r="D42" s="15" t="s">
        <v>121</v>
      </c>
      <c r="E42" s="15">
        <v>16</v>
      </c>
      <c r="F42" s="15">
        <v>9</v>
      </c>
      <c r="G42" s="16">
        <f>MEDIAN(E42:F42)</f>
        <v>12.5</v>
      </c>
      <c r="H42" s="64"/>
      <c r="I42" s="64"/>
      <c r="J42" s="134" t="s">
        <v>90</v>
      </c>
      <c r="K42" s="129">
        <v>95</v>
      </c>
      <c r="L42" s="131">
        <f>2*95</f>
        <v>190</v>
      </c>
      <c r="M42" s="131"/>
      <c r="N42" s="131"/>
      <c r="O42" s="131"/>
      <c r="P42" s="64"/>
      <c r="Q42" s="64"/>
      <c r="R42" s="64"/>
      <c r="S42" s="64"/>
      <c r="T42" s="65"/>
    </row>
    <row r="43" spans="2:20" ht="14.4">
      <c r="B43" s="3"/>
      <c r="C43" s="105"/>
      <c r="D43" s="15" t="s">
        <v>122</v>
      </c>
      <c r="E43" s="15">
        <v>19</v>
      </c>
      <c r="F43" s="15">
        <v>10</v>
      </c>
      <c r="G43" s="16">
        <f>MEDIAN(E43:F43)</f>
        <v>14.5</v>
      </c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5"/>
    </row>
    <row r="44" spans="2:20" ht="14.4">
      <c r="B44" s="3"/>
      <c r="C44" s="105"/>
      <c r="D44" s="15" t="s">
        <v>123</v>
      </c>
      <c r="E44" s="16"/>
      <c r="F44" s="16"/>
      <c r="G44" s="18">
        <f>AVERAGE(G35:G43)</f>
        <v>12.722222222222221</v>
      </c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5"/>
    </row>
    <row r="45" spans="2:20" ht="14.4">
      <c r="B45" s="3"/>
      <c r="C45" s="105"/>
      <c r="D45" s="63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5"/>
    </row>
    <row r="46" spans="2:20" ht="14.4">
      <c r="B46" s="3"/>
      <c r="C46" s="105"/>
      <c r="D46" s="63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5"/>
    </row>
    <row r="47" spans="2:20" ht="14.4">
      <c r="B47" s="3"/>
      <c r="C47" s="105"/>
      <c r="D47" s="63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5"/>
    </row>
    <row r="48" spans="2:20">
      <c r="C48" s="66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5"/>
    </row>
    <row r="49" spans="3:20">
      <c r="C49" s="66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5"/>
    </row>
    <row r="50" spans="3:20">
      <c r="C50" s="66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5"/>
    </row>
    <row r="51" spans="3:20">
      <c r="C51" s="66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5"/>
    </row>
    <row r="52" spans="3:20">
      <c r="C52" s="66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5"/>
    </row>
    <row r="53" spans="3:20">
      <c r="C53" s="66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5"/>
    </row>
    <row r="54" spans="3:20">
      <c r="C54" s="66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5"/>
    </row>
    <row r="55" spans="3:20" ht="14.4" thickBot="1">
      <c r="C55" s="67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9"/>
    </row>
  </sheetData>
  <mergeCells count="4">
    <mergeCell ref="C2:T2"/>
    <mergeCell ref="J5:S5"/>
    <mergeCell ref="D33:G33"/>
    <mergeCell ref="J33:O33"/>
  </mergeCells>
  <hyperlinks>
    <hyperlink ref="D9" r:id="rId1" xr:uid="{127CA15F-8059-4E7A-B12E-269677E6B87B}"/>
    <hyperlink ref="J10" r:id="rId2" location=":~:text=A%20complete%20desktop%20uses%20an,consumption%20comes%20to%20600%20kWh." xr:uid="{5FC26CDB-C27C-4DE5-8ABF-0222E0502E94}"/>
    <hyperlink ref="R10" r:id="rId3" xr:uid="{D4D9D755-DA2A-4099-A85C-AF1FF72C7B50}"/>
    <hyperlink ref="J11" r:id="rId4" location=":~:text=A%20complete%20desktop%20uses%20an,consumption%20comes%20to%20600%20kWh." xr:uid="{FB10B91B-B21C-434E-A203-6968DB715D65}"/>
    <hyperlink ref="J12" r:id="rId5" xr:uid="{A30F65B1-4188-4538-8D07-187A3924209A}"/>
    <hyperlink ref="J13" r:id="rId6" xr:uid="{93CCCECB-D0B3-4858-B26F-A170BDA4BD9D}"/>
    <hyperlink ref="R15" r:id="rId7" xr:uid="{0DCE9BB4-6C8F-4C6C-A88A-A87E9D41D1D0}"/>
    <hyperlink ref="J33" r:id="rId8" location=":~:text=The%20U.S.%20National%20Academies%20of,fluids%20a%20day%20for%20women" xr:uid="{DC3F61DB-23F8-43CF-8241-F12C52FD26A7}"/>
    <hyperlink ref="J40" r:id="rId9" xr:uid="{8C03C525-F9C5-4C1E-A712-1444FC25BF0B}"/>
  </hyperlinks>
  <pageMargins left="0.7" right="0.7" top="0.75" bottom="0.75" header="0.3" footer="0.3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A916-56C3-4CD1-A363-C50EF4A3AF74}">
  <dimension ref="B1:T58"/>
  <sheetViews>
    <sheetView zoomScale="50" zoomScaleNormal="50" workbookViewId="0">
      <selection activeCell="H6" sqref="H6:H7"/>
    </sheetView>
  </sheetViews>
  <sheetFormatPr defaultRowHeight="13.8"/>
  <cols>
    <col min="4" max="4" width="23.19921875" customWidth="1"/>
    <col min="5" max="5" width="11" customWidth="1"/>
    <col min="6" max="7" width="8.8984375" bestFit="1" customWidth="1"/>
    <col min="8" max="8" width="13.59765625" customWidth="1"/>
    <col min="10" max="10" width="23.69921875" customWidth="1"/>
    <col min="11" max="11" width="20" customWidth="1"/>
    <col min="12" max="12" width="13.19921875" customWidth="1"/>
    <col min="13" max="13" width="16.5" customWidth="1"/>
    <col min="14" max="14" width="23.296875" customWidth="1"/>
    <col min="15" max="15" width="17.5" customWidth="1"/>
    <col min="17" max="17" width="11" customWidth="1"/>
  </cols>
  <sheetData>
    <row r="1" spans="2:20" ht="14.4" thickBot="1"/>
    <row r="2" spans="2:20" ht="14.4">
      <c r="C2" s="70" t="s">
        <v>164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2"/>
    </row>
    <row r="3" spans="2:20">
      <c r="C3" s="66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5"/>
    </row>
    <row r="4" spans="2:20" ht="14.4">
      <c r="C4" s="66"/>
      <c r="D4" s="106" t="s">
        <v>41</v>
      </c>
      <c r="E4" s="106" t="s">
        <v>42</v>
      </c>
      <c r="F4" s="106" t="s">
        <v>43</v>
      </c>
      <c r="G4" s="106" t="s">
        <v>44</v>
      </c>
      <c r="H4" s="106" t="s">
        <v>45</v>
      </c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5"/>
    </row>
    <row r="5" spans="2:20" ht="14.4">
      <c r="C5" s="66"/>
      <c r="D5" s="107" t="s">
        <v>52</v>
      </c>
      <c r="E5" s="107">
        <v>1</v>
      </c>
      <c r="F5" s="107">
        <v>12</v>
      </c>
      <c r="G5" s="107">
        <v>125</v>
      </c>
      <c r="H5" s="108">
        <f>G5*F5*E5</f>
        <v>1500</v>
      </c>
      <c r="I5" s="64"/>
      <c r="J5" s="118" t="s">
        <v>66</v>
      </c>
      <c r="K5" s="118"/>
      <c r="L5" s="118"/>
      <c r="M5" s="118"/>
      <c r="N5" s="118"/>
      <c r="O5" s="118"/>
      <c r="P5" s="118"/>
      <c r="Q5" s="118"/>
      <c r="R5" s="118"/>
      <c r="S5" s="118"/>
      <c r="T5" s="65"/>
    </row>
    <row r="6" spans="2:20" ht="14.4">
      <c r="C6" s="66"/>
      <c r="D6" s="106" t="s">
        <v>53</v>
      </c>
      <c r="E6" s="106">
        <v>2</v>
      </c>
      <c r="F6" s="106">
        <v>12</v>
      </c>
      <c r="G6" s="106">
        <v>650</v>
      </c>
      <c r="H6" s="108">
        <f>G6*F6*E6</f>
        <v>15600</v>
      </c>
      <c r="I6" s="64"/>
      <c r="J6" s="119" t="s">
        <v>68</v>
      </c>
      <c r="K6" s="119" t="s">
        <v>69</v>
      </c>
      <c r="L6" s="119" t="s">
        <v>70</v>
      </c>
      <c r="M6" s="119" t="s">
        <v>42</v>
      </c>
      <c r="N6" s="119" t="s">
        <v>71</v>
      </c>
      <c r="O6" s="119" t="s">
        <v>45</v>
      </c>
      <c r="P6" s="120"/>
      <c r="Q6" s="120"/>
      <c r="R6" s="120"/>
      <c r="S6" s="120"/>
      <c r="T6" s="65"/>
    </row>
    <row r="7" spans="2:20" ht="14.4">
      <c r="C7" s="66"/>
      <c r="D7" s="113" t="s">
        <v>54</v>
      </c>
      <c r="E7" s="107">
        <v>6</v>
      </c>
      <c r="F7" s="107">
        <v>12</v>
      </c>
      <c r="G7" s="107">
        <v>800</v>
      </c>
      <c r="H7" s="109">
        <f>E7*F7*G7*1.7</f>
        <v>97920</v>
      </c>
      <c r="I7" s="64"/>
      <c r="J7" s="119" t="s">
        <v>78</v>
      </c>
      <c r="K7" s="119">
        <v>82</v>
      </c>
      <c r="L7" s="119">
        <v>1</v>
      </c>
      <c r="M7" s="119">
        <v>1</v>
      </c>
      <c r="N7" s="120">
        <f>L7*R11</f>
        <v>252</v>
      </c>
      <c r="O7" s="120">
        <f>N7*K7</f>
        <v>20664</v>
      </c>
      <c r="P7" s="120"/>
      <c r="Q7" s="120"/>
      <c r="R7" s="121"/>
      <c r="S7" s="120"/>
      <c r="T7" s="65"/>
    </row>
    <row r="8" spans="2:20" ht="14.4">
      <c r="C8" s="66"/>
      <c r="D8" s="113" t="s">
        <v>55</v>
      </c>
      <c r="E8" s="107">
        <v>1</v>
      </c>
      <c r="F8" s="107">
        <v>1</v>
      </c>
      <c r="G8" s="110">
        <f>'Έξοδα 3ο έτος  '!O16</f>
        <v>1125.9571007999998</v>
      </c>
      <c r="H8" s="109">
        <f>E8*F8*G8</f>
        <v>1125.9571007999998</v>
      </c>
      <c r="I8" s="64"/>
      <c r="J8" s="119" t="s">
        <v>22</v>
      </c>
      <c r="K8" s="119">
        <v>700</v>
      </c>
      <c r="L8" s="119">
        <v>1</v>
      </c>
      <c r="M8" s="119">
        <v>1</v>
      </c>
      <c r="N8" s="120">
        <f>L8*R11</f>
        <v>252</v>
      </c>
      <c r="O8" s="120">
        <f>N8*K8</f>
        <v>176400</v>
      </c>
      <c r="P8" s="120"/>
      <c r="Q8" s="120"/>
      <c r="R8" s="121"/>
      <c r="S8" s="120"/>
      <c r="T8" s="65"/>
    </row>
    <row r="9" spans="2:20" ht="14.4">
      <c r="C9" s="66"/>
      <c r="D9" s="114" t="s">
        <v>56</v>
      </c>
      <c r="E9" s="107">
        <v>1</v>
      </c>
      <c r="F9" s="107">
        <v>12</v>
      </c>
      <c r="G9" s="107">
        <v>133</v>
      </c>
      <c r="H9" s="109">
        <f>E9*F9*G9</f>
        <v>1596</v>
      </c>
      <c r="I9" s="64"/>
      <c r="J9" s="121" t="s">
        <v>79</v>
      </c>
      <c r="K9" s="119">
        <v>408</v>
      </c>
      <c r="L9" s="119">
        <v>1</v>
      </c>
      <c r="M9" s="119">
        <v>3</v>
      </c>
      <c r="N9" s="120">
        <f>L9*R11</f>
        <v>252</v>
      </c>
      <c r="O9" s="120">
        <f>N9*M9*K9</f>
        <v>308448</v>
      </c>
      <c r="P9" s="120"/>
      <c r="Q9" s="120"/>
      <c r="R9" s="121"/>
      <c r="S9" s="120"/>
      <c r="T9" s="65"/>
    </row>
    <row r="10" spans="2:20" ht="14.4">
      <c r="B10" s="3"/>
      <c r="C10" s="105"/>
      <c r="D10" s="113" t="s">
        <v>57</v>
      </c>
      <c r="E10" s="107">
        <v>1</v>
      </c>
      <c r="F10" s="107">
        <v>1</v>
      </c>
      <c r="G10" s="110">
        <f>'Λειτουργικα Εξοδα'!Q20+'Λειτουργικα Εξοδα'!N24+'Λειτουργικα Εξοδα'!N23</f>
        <v>646.11111111111109</v>
      </c>
      <c r="H10" s="109">
        <f>E10*F10*G10</f>
        <v>646.11111111111109</v>
      </c>
      <c r="I10" s="64"/>
      <c r="J10" s="122" t="s">
        <v>80</v>
      </c>
      <c r="K10" s="119">
        <v>360</v>
      </c>
      <c r="L10" s="119">
        <v>8</v>
      </c>
      <c r="M10" s="119">
        <v>6</v>
      </c>
      <c r="N10" s="120">
        <f>8*R11</f>
        <v>2016</v>
      </c>
      <c r="O10" s="120">
        <f>K10*L10*M10</f>
        <v>17280</v>
      </c>
      <c r="P10" s="120"/>
      <c r="Q10" s="120"/>
      <c r="R10" s="122" t="s">
        <v>81</v>
      </c>
      <c r="S10" s="120"/>
      <c r="T10" s="65"/>
    </row>
    <row r="11" spans="2:20" ht="14.4">
      <c r="B11" s="3"/>
      <c r="C11" s="105"/>
      <c r="D11" s="113" t="s">
        <v>58</v>
      </c>
      <c r="E11" s="107">
        <v>1</v>
      </c>
      <c r="F11" s="107">
        <v>12</v>
      </c>
      <c r="G11" s="111">
        <f>(650+50)</f>
        <v>700</v>
      </c>
      <c r="H11" s="108">
        <f>G11*F11*1.7</f>
        <v>14280</v>
      </c>
      <c r="I11" s="64"/>
      <c r="J11" s="122" t="s">
        <v>82</v>
      </c>
      <c r="K11" s="119">
        <v>5</v>
      </c>
      <c r="L11" s="119">
        <v>8</v>
      </c>
      <c r="M11" s="119">
        <v>1</v>
      </c>
      <c r="N11" s="120">
        <f>L11*R11</f>
        <v>2016</v>
      </c>
      <c r="O11" s="120">
        <f>K11*L11*M11</f>
        <v>40</v>
      </c>
      <c r="P11" s="120"/>
      <c r="Q11" s="120"/>
      <c r="R11" s="119">
        <v>252</v>
      </c>
      <c r="S11" s="120"/>
      <c r="T11" s="65"/>
    </row>
    <row r="12" spans="2:20" ht="14.4">
      <c r="B12" s="3"/>
      <c r="C12" s="105"/>
      <c r="D12" s="115" t="s">
        <v>59</v>
      </c>
      <c r="E12" s="107">
        <v>1</v>
      </c>
      <c r="F12" s="107">
        <v>1</v>
      </c>
      <c r="G12" s="106">
        <f>'2020 Marketing Plan'!P28</f>
        <v>62520</v>
      </c>
      <c r="H12" s="108">
        <f>F12*E12*G12*0.9</f>
        <v>56268</v>
      </c>
      <c r="I12" s="64"/>
      <c r="J12" s="122" t="s">
        <v>83</v>
      </c>
      <c r="K12" s="119">
        <f>9*100</f>
        <v>900</v>
      </c>
      <c r="L12" s="119">
        <v>8</v>
      </c>
      <c r="M12" s="119">
        <v>40</v>
      </c>
      <c r="N12" s="120">
        <f>L12*R11</f>
        <v>2016</v>
      </c>
      <c r="O12" s="120">
        <f>K12*L12*M12*0.6</f>
        <v>172800</v>
      </c>
      <c r="P12" s="120"/>
      <c r="Q12" s="120"/>
      <c r="R12" s="120"/>
      <c r="S12" s="120"/>
      <c r="T12" s="65"/>
    </row>
    <row r="13" spans="2:20" ht="14.4">
      <c r="B13" s="3"/>
      <c r="C13" s="105"/>
      <c r="D13" s="113" t="s">
        <v>64</v>
      </c>
      <c r="E13" s="107">
        <v>1</v>
      </c>
      <c r="F13" s="107">
        <v>12</v>
      </c>
      <c r="G13" s="110">
        <f>100*'Έξοδα 3ο έτος  '!G47</f>
        <v>1272.2222222222222</v>
      </c>
      <c r="H13" s="108">
        <f>F13*E13*G13</f>
        <v>15266.666666666666</v>
      </c>
      <c r="I13" s="64"/>
      <c r="J13" s="122" t="s">
        <v>87</v>
      </c>
      <c r="K13" s="119">
        <v>3500</v>
      </c>
      <c r="L13" s="119" t="s">
        <v>0</v>
      </c>
      <c r="M13" s="119">
        <v>1</v>
      </c>
      <c r="N13" s="123">
        <f>0.8*S28</f>
        <v>1776.1599999999999</v>
      </c>
      <c r="O13" s="120">
        <f>K13*N13*0.8</f>
        <v>4973247.9999999991</v>
      </c>
      <c r="P13" s="120"/>
      <c r="Q13" s="120"/>
      <c r="R13" s="120"/>
      <c r="S13" s="120"/>
      <c r="T13" s="65"/>
    </row>
    <row r="14" spans="2:20" ht="14.4">
      <c r="B14" s="3"/>
      <c r="C14" s="105"/>
      <c r="D14" s="113" t="s">
        <v>251</v>
      </c>
      <c r="E14" s="107">
        <v>1</v>
      </c>
      <c r="F14" s="107">
        <v>18</v>
      </c>
      <c r="G14" s="110">
        <f>'Εξοδα Καδου'!B9</f>
        <v>2566</v>
      </c>
      <c r="H14" s="108">
        <f>F14*E14*G14</f>
        <v>46188</v>
      </c>
      <c r="I14" s="64"/>
      <c r="J14" s="121" t="s">
        <v>89</v>
      </c>
      <c r="K14" s="119">
        <v>31.8</v>
      </c>
      <c r="L14" s="119">
        <v>8</v>
      </c>
      <c r="M14" s="119">
        <v>6</v>
      </c>
      <c r="N14" s="119">
        <f>L14*R11</f>
        <v>2016</v>
      </c>
      <c r="O14" s="120">
        <f>N14*M14*K14</f>
        <v>384652.79999999999</v>
      </c>
      <c r="P14" s="120"/>
      <c r="Q14" s="120"/>
      <c r="R14" s="119"/>
      <c r="S14" s="119"/>
      <c r="T14" s="65"/>
    </row>
    <row r="15" spans="2:20" ht="14.4">
      <c r="B15" s="3"/>
      <c r="C15" s="105"/>
      <c r="D15" s="107" t="s">
        <v>65</v>
      </c>
      <c r="E15" s="106">
        <v>1</v>
      </c>
      <c r="F15" s="106">
        <v>1</v>
      </c>
      <c r="G15" s="112">
        <v>15000</v>
      </c>
      <c r="H15" s="108">
        <f>F15*E15*G15</f>
        <v>15000</v>
      </c>
      <c r="I15" s="64"/>
      <c r="J15" s="119" t="s">
        <v>91</v>
      </c>
      <c r="K15" s="120"/>
      <c r="L15" s="120"/>
      <c r="M15" s="120"/>
      <c r="N15" s="119" t="s">
        <v>92</v>
      </c>
      <c r="O15" s="120">
        <f>SUM(O7:O14)/1000</f>
        <v>6053.532799999999</v>
      </c>
      <c r="P15" s="120"/>
      <c r="Q15" s="120"/>
      <c r="R15" s="122" t="s">
        <v>93</v>
      </c>
      <c r="S15" s="119" t="s">
        <v>94</v>
      </c>
      <c r="T15" s="65"/>
    </row>
    <row r="16" spans="2:20" ht="15.6">
      <c r="B16" s="3"/>
      <c r="C16" s="105"/>
      <c r="D16" s="107" t="s">
        <v>80</v>
      </c>
      <c r="E16" s="106">
        <v>1</v>
      </c>
      <c r="F16" s="106">
        <v>1</v>
      </c>
      <c r="G16" s="112">
        <v>607.24</v>
      </c>
      <c r="H16" s="108">
        <f t="shared" ref="H16:H17" si="0">F16*E16*G16</f>
        <v>607.24</v>
      </c>
      <c r="I16" s="64"/>
      <c r="J16" s="124" t="s">
        <v>95</v>
      </c>
      <c r="K16" s="120"/>
      <c r="L16" s="120"/>
      <c r="M16" s="120"/>
      <c r="N16" s="119" t="s">
        <v>96</v>
      </c>
      <c r="O16" s="136">
        <f>O15*J17</f>
        <v>1125.9571007999998</v>
      </c>
      <c r="P16" s="120"/>
      <c r="Q16" s="119" t="s">
        <v>97</v>
      </c>
      <c r="R16" s="125">
        <v>268.7</v>
      </c>
      <c r="S16" s="119">
        <v>0</v>
      </c>
      <c r="T16" s="65"/>
    </row>
    <row r="17" spans="2:20" ht="14.4">
      <c r="B17" s="3"/>
      <c r="C17" s="105"/>
      <c r="D17" s="107" t="s">
        <v>89</v>
      </c>
      <c r="E17" s="106">
        <v>1</v>
      </c>
      <c r="F17" s="106">
        <v>1</v>
      </c>
      <c r="G17" s="112">
        <v>98.04</v>
      </c>
      <c r="H17" s="108">
        <f t="shared" si="0"/>
        <v>98.04</v>
      </c>
      <c r="I17" s="64"/>
      <c r="J17" s="119">
        <v>0.186</v>
      </c>
      <c r="K17" s="120"/>
      <c r="L17" s="120"/>
      <c r="M17" s="120"/>
      <c r="N17" s="120"/>
      <c r="O17" s="137">
        <f>O14*J17/1000</f>
        <v>71.545420799999988</v>
      </c>
      <c r="P17" s="120"/>
      <c r="Q17" s="119" t="s">
        <v>99</v>
      </c>
      <c r="R17" s="119">
        <v>230.1</v>
      </c>
      <c r="S17" s="119">
        <v>0.1</v>
      </c>
      <c r="T17" s="65"/>
    </row>
    <row r="18" spans="2:20" ht="14.4">
      <c r="B18" s="3"/>
      <c r="C18" s="105"/>
      <c r="D18" s="107" t="s">
        <v>258</v>
      </c>
      <c r="E18" s="106">
        <v>1</v>
      </c>
      <c r="F18" s="106">
        <v>1</v>
      </c>
      <c r="G18" s="112">
        <v>37.229999999999997</v>
      </c>
      <c r="H18" s="108">
        <f>F18*E18*G18</f>
        <v>37.229999999999997</v>
      </c>
      <c r="I18" s="64"/>
      <c r="J18" s="135"/>
      <c r="K18" s="135"/>
      <c r="L18" s="135"/>
      <c r="M18" s="135"/>
      <c r="N18" s="135"/>
      <c r="O18" s="135"/>
      <c r="P18" s="120"/>
      <c r="Q18" s="119" t="s">
        <v>100</v>
      </c>
      <c r="R18" s="119">
        <v>150.19999999999999</v>
      </c>
      <c r="S18" s="119">
        <v>2.9</v>
      </c>
      <c r="T18" s="65"/>
    </row>
    <row r="19" spans="2:20" ht="14.4">
      <c r="C19" s="66"/>
      <c r="D19" s="116" t="s">
        <v>45</v>
      </c>
      <c r="E19" s="116"/>
      <c r="F19" s="116"/>
      <c r="G19" s="116"/>
      <c r="H19" s="117">
        <f>SUM(H5:H18)</f>
        <v>266133.24487857771</v>
      </c>
      <c r="I19" s="64"/>
      <c r="J19" s="135"/>
      <c r="K19" s="135"/>
      <c r="L19" s="135"/>
      <c r="M19" s="135"/>
      <c r="N19" s="135"/>
      <c r="O19" s="135"/>
      <c r="P19" s="120"/>
      <c r="Q19" s="119" t="s">
        <v>101</v>
      </c>
      <c r="R19" s="119">
        <v>98.7</v>
      </c>
      <c r="S19" s="119">
        <v>10.8</v>
      </c>
      <c r="T19" s="65"/>
    </row>
    <row r="20" spans="2:20" ht="14.4">
      <c r="C20" s="66"/>
      <c r="D20" s="63"/>
      <c r="E20" s="64"/>
      <c r="F20" s="64"/>
      <c r="G20" s="64"/>
      <c r="H20" s="64"/>
      <c r="I20" s="64"/>
      <c r="J20" s="135"/>
      <c r="K20" s="135"/>
      <c r="L20" s="135"/>
      <c r="M20" s="135"/>
      <c r="N20" s="135"/>
      <c r="O20" s="135"/>
      <c r="P20" s="120"/>
      <c r="Q20" s="119" t="s">
        <v>102</v>
      </c>
      <c r="R20" s="119">
        <v>20.8</v>
      </c>
      <c r="S20" s="119">
        <v>70.5</v>
      </c>
      <c r="T20" s="65"/>
    </row>
    <row r="21" spans="2:20" ht="14.4">
      <c r="B21" s="3"/>
      <c r="C21" s="105"/>
      <c r="D21" s="63"/>
      <c r="E21" s="64"/>
      <c r="F21" s="64"/>
      <c r="G21" s="64"/>
      <c r="H21" s="64"/>
      <c r="I21" s="64"/>
      <c r="J21" s="135"/>
      <c r="K21" s="135"/>
      <c r="L21" s="135"/>
      <c r="M21" s="135"/>
      <c r="N21" s="135"/>
      <c r="O21" s="135"/>
      <c r="P21" s="120"/>
      <c r="Q21" s="119" t="s">
        <v>103</v>
      </c>
      <c r="R21" s="119">
        <v>0</v>
      </c>
      <c r="S21" s="119">
        <v>255.4</v>
      </c>
      <c r="T21" s="65"/>
    </row>
    <row r="22" spans="2:20" ht="14.4">
      <c r="B22" s="3"/>
      <c r="C22" s="105"/>
      <c r="D22" s="64"/>
      <c r="E22" s="64"/>
      <c r="F22" s="64"/>
      <c r="G22" s="64"/>
      <c r="H22" s="64"/>
      <c r="I22" s="64"/>
      <c r="J22" s="135"/>
      <c r="K22" s="135"/>
      <c r="L22" s="135"/>
      <c r="M22" s="135"/>
      <c r="N22" s="135"/>
      <c r="O22" s="135"/>
      <c r="P22" s="120"/>
      <c r="Q22" s="119" t="s">
        <v>104</v>
      </c>
      <c r="R22" s="119">
        <v>0</v>
      </c>
      <c r="S22" s="119">
        <v>306.5</v>
      </c>
      <c r="T22" s="65"/>
    </row>
    <row r="23" spans="2:20" ht="14.4">
      <c r="B23" s="3"/>
      <c r="C23" s="105"/>
      <c r="D23" s="64"/>
      <c r="E23" s="64"/>
      <c r="F23" s="64"/>
      <c r="G23" s="64"/>
      <c r="H23" s="64"/>
      <c r="I23" s="64"/>
      <c r="J23" s="135"/>
      <c r="K23" s="135"/>
      <c r="L23" s="135"/>
      <c r="M23" s="135"/>
      <c r="N23" s="135"/>
      <c r="O23" s="135"/>
      <c r="P23" s="120"/>
      <c r="Q23" s="119" t="s">
        <v>105</v>
      </c>
      <c r="R23" s="119">
        <v>0</v>
      </c>
      <c r="S23" s="119">
        <v>341.3</v>
      </c>
      <c r="T23" s="65"/>
    </row>
    <row r="24" spans="2:20" ht="14.4">
      <c r="B24" s="3"/>
      <c r="C24" s="105"/>
      <c r="D24" s="63"/>
      <c r="E24" s="64"/>
      <c r="F24" s="64"/>
      <c r="G24" s="64"/>
      <c r="H24" s="64"/>
      <c r="I24" s="64"/>
      <c r="J24" s="135"/>
      <c r="K24" s="135"/>
      <c r="L24" s="135"/>
      <c r="M24" s="135"/>
      <c r="N24" s="135"/>
      <c r="O24" s="135"/>
      <c r="P24" s="120"/>
      <c r="Q24" s="119" t="s">
        <v>106</v>
      </c>
      <c r="R24" s="119">
        <v>0.3</v>
      </c>
      <c r="S24" s="119">
        <v>94.2</v>
      </c>
      <c r="T24" s="65"/>
    </row>
    <row r="25" spans="2:20" ht="14.4">
      <c r="B25" s="3"/>
      <c r="C25" s="105"/>
      <c r="D25" s="63"/>
      <c r="E25" s="64"/>
      <c r="F25" s="64"/>
      <c r="G25" s="64"/>
      <c r="H25" s="64"/>
      <c r="I25" s="64"/>
      <c r="J25" s="135"/>
      <c r="K25" s="135"/>
      <c r="L25" s="135"/>
      <c r="M25" s="135"/>
      <c r="N25" s="135"/>
      <c r="O25" s="135"/>
      <c r="P25" s="120"/>
      <c r="Q25" s="119" t="s">
        <v>107</v>
      </c>
      <c r="R25" s="119">
        <v>9.1</v>
      </c>
      <c r="S25" s="119">
        <v>100.1</v>
      </c>
      <c r="T25" s="65"/>
    </row>
    <row r="26" spans="2:20" ht="14.4">
      <c r="B26" s="3"/>
      <c r="C26" s="105"/>
      <c r="D26" s="63"/>
      <c r="E26" s="64"/>
      <c r="F26" s="64"/>
      <c r="G26" s="64"/>
      <c r="H26" s="64"/>
      <c r="I26" s="64"/>
      <c r="J26" s="135"/>
      <c r="K26" s="135"/>
      <c r="L26" s="135"/>
      <c r="M26" s="135"/>
      <c r="N26" s="135"/>
      <c r="O26" s="135"/>
      <c r="P26" s="120"/>
      <c r="Q26" s="119" t="s">
        <v>108</v>
      </c>
      <c r="R26" s="119">
        <v>46.4</v>
      </c>
      <c r="S26" s="119">
        <v>26.4</v>
      </c>
      <c r="T26" s="65"/>
    </row>
    <row r="27" spans="2:20" ht="14.4">
      <c r="B27" s="3"/>
      <c r="C27" s="105"/>
      <c r="D27" s="63"/>
      <c r="E27" s="64"/>
      <c r="F27" s="64"/>
      <c r="G27" s="64"/>
      <c r="H27" s="64"/>
      <c r="I27" s="64"/>
      <c r="J27" s="135"/>
      <c r="K27" s="135"/>
      <c r="L27" s="135"/>
      <c r="M27" s="135"/>
      <c r="N27" s="135"/>
      <c r="O27" s="135"/>
      <c r="P27" s="120"/>
      <c r="Q27" s="119" t="s">
        <v>109</v>
      </c>
      <c r="R27" s="119">
        <v>187.6</v>
      </c>
      <c r="S27" s="119">
        <v>0.1</v>
      </c>
      <c r="T27" s="65"/>
    </row>
    <row r="28" spans="2:20" ht="14.4">
      <c r="B28" s="3"/>
      <c r="C28" s="105"/>
      <c r="D28" s="63"/>
      <c r="E28" s="64"/>
      <c r="F28" s="64"/>
      <c r="G28" s="64"/>
      <c r="H28" s="64"/>
      <c r="I28" s="64"/>
      <c r="J28" s="135"/>
      <c r="K28" s="135"/>
      <c r="L28" s="135"/>
      <c r="M28" s="135"/>
      <c r="N28" s="135"/>
      <c r="O28" s="135"/>
      <c r="P28" s="120"/>
      <c r="Q28" s="120"/>
      <c r="R28" s="120"/>
      <c r="S28" s="120">
        <f>SUM(R16:R27,S16:S27)</f>
        <v>2220.1999999999998</v>
      </c>
      <c r="T28" s="65"/>
    </row>
    <row r="29" spans="2:20" ht="14.4">
      <c r="B29" s="3"/>
      <c r="C29" s="105"/>
      <c r="D29" s="63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5"/>
    </row>
    <row r="30" spans="2:20" ht="14.4">
      <c r="B30" s="3"/>
      <c r="C30" s="105"/>
      <c r="D30" s="63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5"/>
    </row>
    <row r="31" spans="2:20" ht="14.4">
      <c r="B31" s="3"/>
      <c r="C31" s="105"/>
      <c r="D31" s="63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5"/>
    </row>
    <row r="32" spans="2:20" ht="14.4">
      <c r="B32" s="3"/>
      <c r="C32" s="105"/>
      <c r="D32" s="63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5"/>
    </row>
    <row r="33" spans="2:20" ht="14.4">
      <c r="B33" s="3"/>
      <c r="C33" s="105"/>
      <c r="D33" s="63"/>
      <c r="E33" s="64"/>
      <c r="F33" s="64"/>
      <c r="G33" s="64"/>
      <c r="H33" s="64"/>
      <c r="I33" s="64"/>
      <c r="J33" s="126" t="s">
        <v>67</v>
      </c>
      <c r="K33" s="127"/>
      <c r="L33" s="127"/>
      <c r="M33" s="127"/>
      <c r="N33" s="127"/>
      <c r="O33" s="128"/>
      <c r="P33" s="64"/>
      <c r="Q33" s="64"/>
      <c r="R33" s="64"/>
      <c r="S33" s="64"/>
      <c r="T33" s="65"/>
    </row>
    <row r="34" spans="2:20" ht="14.4">
      <c r="B34" s="3"/>
      <c r="C34" s="105"/>
      <c r="D34" s="63"/>
      <c r="E34" s="64"/>
      <c r="F34" s="64"/>
      <c r="G34" s="64"/>
      <c r="H34" s="64"/>
      <c r="I34" s="64"/>
      <c r="J34" s="129" t="s">
        <v>72</v>
      </c>
      <c r="K34" s="129" t="s">
        <v>73</v>
      </c>
      <c r="L34" s="129" t="s">
        <v>74</v>
      </c>
      <c r="M34" s="129" t="s">
        <v>75</v>
      </c>
      <c r="N34" s="129" t="s">
        <v>76</v>
      </c>
      <c r="O34" s="129" t="s">
        <v>77</v>
      </c>
      <c r="P34" s="64"/>
      <c r="Q34" s="64"/>
      <c r="R34" s="64"/>
      <c r="S34" s="64"/>
      <c r="T34" s="65"/>
    </row>
    <row r="35" spans="2:20" ht="14.4">
      <c r="B35" s="3"/>
      <c r="C35" s="105"/>
      <c r="D35" s="63"/>
      <c r="E35" s="64"/>
      <c r="F35" s="64"/>
      <c r="G35" s="64"/>
      <c r="H35" s="64"/>
      <c r="I35" s="64"/>
      <c r="J35" s="129"/>
      <c r="K35" s="130"/>
      <c r="L35" s="129"/>
      <c r="M35" s="131"/>
      <c r="N35" s="129"/>
      <c r="O35" s="132"/>
      <c r="P35" s="64"/>
      <c r="Q35" s="64"/>
      <c r="R35" s="64"/>
      <c r="S35" s="64"/>
      <c r="T35" s="65"/>
    </row>
    <row r="36" spans="2:20" ht="14.4">
      <c r="B36" s="3"/>
      <c r="C36" s="105"/>
      <c r="D36" s="59" t="s">
        <v>110</v>
      </c>
      <c r="E36" s="60"/>
      <c r="F36" s="60"/>
      <c r="G36" s="61"/>
      <c r="H36" s="64"/>
      <c r="I36" s="64"/>
      <c r="J36" s="129"/>
      <c r="K36" s="130"/>
      <c r="L36" s="129"/>
      <c r="M36" s="131"/>
      <c r="N36" s="129"/>
      <c r="O36" s="132"/>
      <c r="P36" s="64"/>
      <c r="Q36" s="64"/>
      <c r="R36" s="64"/>
      <c r="S36" s="64"/>
      <c r="T36" s="65"/>
    </row>
    <row r="37" spans="2:20" ht="14.4">
      <c r="B37" s="3"/>
      <c r="C37" s="105"/>
      <c r="D37" s="16"/>
      <c r="E37" s="15" t="s">
        <v>111</v>
      </c>
      <c r="F37" s="15" t="s">
        <v>112</v>
      </c>
      <c r="G37" s="15" t="s">
        <v>113</v>
      </c>
      <c r="H37" s="64"/>
      <c r="I37" s="64"/>
      <c r="J37" s="129"/>
      <c r="K37" s="130"/>
      <c r="L37" s="129"/>
      <c r="M37" s="131"/>
      <c r="N37" s="129"/>
      <c r="O37" s="132"/>
      <c r="P37" s="64"/>
      <c r="Q37" s="64"/>
      <c r="R37" s="64"/>
      <c r="S37" s="64"/>
      <c r="T37" s="65"/>
    </row>
    <row r="38" spans="2:20" ht="14.4">
      <c r="B38" s="3"/>
      <c r="C38" s="105"/>
      <c r="D38" s="15" t="s">
        <v>114</v>
      </c>
      <c r="E38" s="15">
        <v>20</v>
      </c>
      <c r="F38" s="15">
        <v>13</v>
      </c>
      <c r="G38" s="16">
        <f>MEDIAN(E38:F38)</f>
        <v>16.5</v>
      </c>
      <c r="H38" s="64"/>
      <c r="I38" s="64"/>
      <c r="J38" s="129">
        <v>3.7</v>
      </c>
      <c r="K38" s="130">
        <f>(J38*8)/24</f>
        <v>1.2333333333333334</v>
      </c>
      <c r="L38" s="129">
        <v>5</v>
      </c>
      <c r="M38" s="131">
        <f>L38*K38*'Έξοδα 3ο έτος  '!X29</f>
        <v>0</v>
      </c>
      <c r="N38" s="129">
        <v>5</v>
      </c>
      <c r="O38" s="132">
        <f>(M38/18.9)*N38</f>
        <v>0</v>
      </c>
      <c r="P38" s="64"/>
      <c r="Q38" s="64"/>
      <c r="R38" s="64"/>
      <c r="S38" s="64"/>
      <c r="T38" s="65"/>
    </row>
    <row r="39" spans="2:20" ht="14.4">
      <c r="B39" s="3"/>
      <c r="C39" s="105"/>
      <c r="D39" s="15" t="s">
        <v>115</v>
      </c>
      <c r="E39" s="15">
        <v>13</v>
      </c>
      <c r="F39" s="15">
        <v>7</v>
      </c>
      <c r="G39" s="16">
        <f>MEDIAN(E39:F39)</f>
        <v>10</v>
      </c>
      <c r="H39" s="64"/>
      <c r="I39" s="64"/>
      <c r="J39" s="131"/>
      <c r="K39" s="131"/>
      <c r="L39" s="131"/>
      <c r="M39" s="131"/>
      <c r="N39" s="131"/>
      <c r="O39" s="131"/>
      <c r="P39" s="64"/>
      <c r="Q39" s="64"/>
      <c r="R39" s="64"/>
      <c r="S39" s="64"/>
      <c r="T39" s="65"/>
    </row>
    <row r="40" spans="2:20" ht="14.4">
      <c r="B40" s="3"/>
      <c r="C40" s="105"/>
      <c r="D40" s="15" t="s">
        <v>116</v>
      </c>
      <c r="E40" s="15">
        <v>20</v>
      </c>
      <c r="F40" s="15">
        <v>14</v>
      </c>
      <c r="G40" s="16">
        <f>MEDIAN(E40:F40)</f>
        <v>17</v>
      </c>
      <c r="H40" s="64"/>
      <c r="I40" s="64"/>
      <c r="J40" s="133" t="s">
        <v>84</v>
      </c>
      <c r="K40" s="129" t="s">
        <v>85</v>
      </c>
      <c r="L40" s="129" t="s">
        <v>86</v>
      </c>
      <c r="M40" s="131"/>
      <c r="N40" s="131"/>
      <c r="O40" s="131"/>
      <c r="P40" s="64"/>
      <c r="Q40" s="64"/>
      <c r="R40" s="64"/>
      <c r="S40" s="64"/>
      <c r="T40" s="65"/>
    </row>
    <row r="41" spans="2:20" ht="14.4">
      <c r="B41" s="3"/>
      <c r="C41" s="105"/>
      <c r="D41" s="15" t="s">
        <v>117</v>
      </c>
      <c r="E41" s="15">
        <v>13</v>
      </c>
      <c r="F41" s="15">
        <v>6</v>
      </c>
      <c r="G41" s="16">
        <f>MEDIAN(E41:F41)</f>
        <v>9.5</v>
      </c>
      <c r="H41" s="64"/>
      <c r="I41" s="64"/>
      <c r="J41" s="129" t="s">
        <v>88</v>
      </c>
      <c r="K41" s="129">
        <v>15</v>
      </c>
      <c r="L41" s="131">
        <f>15*3</f>
        <v>45</v>
      </c>
      <c r="M41" s="131"/>
      <c r="N41" s="131"/>
      <c r="O41" s="131"/>
      <c r="P41" s="64"/>
      <c r="Q41" s="64"/>
      <c r="R41" s="64"/>
      <c r="S41" s="64"/>
      <c r="T41" s="65"/>
    </row>
    <row r="42" spans="2:20" ht="43.2">
      <c r="B42" s="3"/>
      <c r="C42" s="105"/>
      <c r="D42" s="15" t="s">
        <v>118</v>
      </c>
      <c r="E42" s="15">
        <v>17</v>
      </c>
      <c r="F42" s="15">
        <v>11</v>
      </c>
      <c r="G42" s="16">
        <f>MEDIAN(E42:F42)</f>
        <v>14</v>
      </c>
      <c r="H42" s="64"/>
      <c r="I42" s="64"/>
      <c r="J42" s="134" t="s">
        <v>90</v>
      </c>
      <c r="K42" s="129">
        <v>95</v>
      </c>
      <c r="L42" s="131">
        <f>2*95</f>
        <v>190</v>
      </c>
      <c r="M42" s="131"/>
      <c r="N42" s="131"/>
      <c r="O42" s="131"/>
      <c r="P42" s="64"/>
      <c r="Q42" s="64"/>
      <c r="R42" s="64"/>
      <c r="S42" s="64"/>
      <c r="T42" s="65"/>
    </row>
    <row r="43" spans="2:20" ht="14.4">
      <c r="B43" s="3"/>
      <c r="C43" s="105"/>
      <c r="D43" s="15" t="s">
        <v>119</v>
      </c>
      <c r="E43" s="15">
        <v>14</v>
      </c>
      <c r="F43" s="15">
        <v>8</v>
      </c>
      <c r="G43" s="16">
        <f>MEDIAN(E43:F43)</f>
        <v>11</v>
      </c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5"/>
    </row>
    <row r="44" spans="2:20" ht="14.4">
      <c r="B44" s="3"/>
      <c r="C44" s="105"/>
      <c r="D44" s="15" t="s">
        <v>120</v>
      </c>
      <c r="E44" s="15">
        <v>12</v>
      </c>
      <c r="F44" s="15">
        <v>7</v>
      </c>
      <c r="G44" s="16">
        <f>MEDIAN(E44:F44)</f>
        <v>9.5</v>
      </c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5"/>
    </row>
    <row r="45" spans="2:20" ht="14.4">
      <c r="B45" s="3"/>
      <c r="C45" s="105"/>
      <c r="D45" s="15" t="s">
        <v>121</v>
      </c>
      <c r="E45" s="15">
        <v>16</v>
      </c>
      <c r="F45" s="15">
        <v>9</v>
      </c>
      <c r="G45" s="16">
        <f>MEDIAN(E45:F45)</f>
        <v>12.5</v>
      </c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5"/>
    </row>
    <row r="46" spans="2:20" ht="14.4">
      <c r="B46" s="3"/>
      <c r="C46" s="105"/>
      <c r="D46" s="15" t="s">
        <v>122</v>
      </c>
      <c r="E46" s="15">
        <v>19</v>
      </c>
      <c r="F46" s="15">
        <v>10</v>
      </c>
      <c r="G46" s="16">
        <f>MEDIAN(E46:F46)</f>
        <v>14.5</v>
      </c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5"/>
    </row>
    <row r="47" spans="2:20" ht="14.4">
      <c r="B47" s="3"/>
      <c r="C47" s="105"/>
      <c r="D47" s="15" t="s">
        <v>123</v>
      </c>
      <c r="E47" s="16"/>
      <c r="F47" s="16"/>
      <c r="G47" s="18">
        <f>AVERAGE(G38:G46)</f>
        <v>12.722222222222221</v>
      </c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5"/>
    </row>
    <row r="48" spans="2:20" ht="14.4">
      <c r="C48" s="66"/>
      <c r="D48" s="63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5"/>
    </row>
    <row r="49" spans="3:20" ht="14.4">
      <c r="C49" s="66"/>
      <c r="D49" s="63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5"/>
    </row>
    <row r="50" spans="3:20" ht="14.4">
      <c r="C50" s="66"/>
      <c r="D50" s="63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5"/>
    </row>
    <row r="51" spans="3:20">
      <c r="C51" s="66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5"/>
    </row>
    <row r="52" spans="3:20">
      <c r="C52" s="66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5"/>
    </row>
    <row r="53" spans="3:20">
      <c r="C53" s="66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5"/>
    </row>
    <row r="54" spans="3:20">
      <c r="C54" s="66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5"/>
    </row>
    <row r="55" spans="3:20" ht="14.4" thickBot="1">
      <c r="C55" s="67"/>
      <c r="D55" s="64"/>
      <c r="E55" s="64"/>
      <c r="F55" s="64"/>
      <c r="G55" s="64"/>
      <c r="H55" s="64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9"/>
    </row>
    <row r="56" spans="3:20">
      <c r="D56" s="64"/>
      <c r="E56" s="64"/>
      <c r="F56" s="64"/>
      <c r="G56" s="64"/>
      <c r="H56" s="64"/>
    </row>
    <row r="57" spans="3:20">
      <c r="D57" s="64"/>
      <c r="E57" s="64"/>
      <c r="F57" s="64"/>
      <c r="G57" s="64"/>
      <c r="H57" s="64"/>
    </row>
    <row r="58" spans="3:20" ht="14.4" thickBot="1">
      <c r="D58" s="68"/>
      <c r="E58" s="68"/>
      <c r="F58" s="68"/>
      <c r="G58" s="68"/>
      <c r="H58" s="68"/>
    </row>
  </sheetData>
  <mergeCells count="4">
    <mergeCell ref="C2:T2"/>
    <mergeCell ref="J5:S5"/>
    <mergeCell ref="D36:G36"/>
    <mergeCell ref="J33:O33"/>
  </mergeCells>
  <hyperlinks>
    <hyperlink ref="D9" r:id="rId1" xr:uid="{EB363591-41EB-4E93-A215-B4F30B8AA6BD}"/>
    <hyperlink ref="J10" r:id="rId2" location=":~:text=A%20complete%20desktop%20uses%20an,consumption%20comes%20to%20600%20kWh." xr:uid="{196CC8BB-6898-4437-8AA2-203B007C6ED0}"/>
    <hyperlink ref="R10" r:id="rId3" xr:uid="{3DA9EA62-ADE6-49A3-934D-6C91B10C5F78}"/>
    <hyperlink ref="J11" r:id="rId4" location=":~:text=A%20complete%20desktop%20uses%20an,consumption%20comes%20to%20600%20kWh." xr:uid="{9756F570-3E18-4425-99AA-16EEDA024A61}"/>
    <hyperlink ref="J12" r:id="rId5" xr:uid="{016F5FA1-62DF-433C-A1C9-308216D00C8A}"/>
    <hyperlink ref="J13" r:id="rId6" xr:uid="{E5AF65ED-7694-472F-B9BE-8DC286AEF521}"/>
    <hyperlink ref="R15" r:id="rId7" xr:uid="{C4B40A06-C260-4654-9BE5-AB1619ADC9BC}"/>
    <hyperlink ref="J33" r:id="rId8" location=":~:text=The%20U.S.%20National%20Academies%20of,fluids%20a%20day%20for%20women" xr:uid="{0AE1949D-DC6A-4F60-9E66-2DCE204207B7}"/>
    <hyperlink ref="J40" r:id="rId9" xr:uid="{AC29F6D5-1DE0-46FE-A5E4-1A5A43137821}"/>
  </hyperlinks>
  <pageMargins left="0.7" right="0.7" top="0.75" bottom="0.75" header="0.3" footer="0.3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06FC-5184-40C8-9BB5-5BB194658DA8}">
  <dimension ref="B1:T58"/>
  <sheetViews>
    <sheetView zoomScale="50" zoomScaleNormal="50" workbookViewId="0">
      <selection activeCell="F15" sqref="F15"/>
    </sheetView>
  </sheetViews>
  <sheetFormatPr defaultRowHeight="13.8"/>
  <cols>
    <col min="4" max="4" width="23.19921875" customWidth="1"/>
    <col min="5" max="5" width="11" customWidth="1"/>
    <col min="6" max="7" width="8.8984375" bestFit="1" customWidth="1"/>
    <col min="8" max="8" width="13.59765625" customWidth="1"/>
    <col min="10" max="10" width="23.69921875" customWidth="1"/>
    <col min="11" max="11" width="20" customWidth="1"/>
    <col min="12" max="12" width="13.19921875" customWidth="1"/>
    <col min="13" max="13" width="16.5" customWidth="1"/>
    <col min="14" max="14" width="23.296875" customWidth="1"/>
    <col min="15" max="15" width="17.5" customWidth="1"/>
    <col min="17" max="17" width="11" customWidth="1"/>
  </cols>
  <sheetData>
    <row r="1" spans="2:20" ht="14.4" thickBot="1"/>
    <row r="2" spans="2:20" ht="14.4">
      <c r="C2" s="70" t="s">
        <v>164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2"/>
    </row>
    <row r="3" spans="2:20">
      <c r="C3" s="66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5"/>
    </row>
    <row r="4" spans="2:20" ht="14.4">
      <c r="C4" s="66"/>
      <c r="D4" s="106" t="s">
        <v>41</v>
      </c>
      <c r="E4" s="106" t="s">
        <v>42</v>
      </c>
      <c r="F4" s="106" t="s">
        <v>43</v>
      </c>
      <c r="G4" s="106" t="s">
        <v>44</v>
      </c>
      <c r="H4" s="106" t="s">
        <v>45</v>
      </c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5"/>
    </row>
    <row r="5" spans="2:20" ht="14.4">
      <c r="C5" s="66"/>
      <c r="D5" s="107" t="s">
        <v>52</v>
      </c>
      <c r="E5" s="107">
        <v>1</v>
      </c>
      <c r="F5" s="107">
        <v>12</v>
      </c>
      <c r="G5" s="107">
        <v>125</v>
      </c>
      <c r="H5" s="108">
        <f>G5*F5*E5</f>
        <v>1500</v>
      </c>
      <c r="I5" s="64"/>
      <c r="J5" s="118" t="s">
        <v>66</v>
      </c>
      <c r="K5" s="118"/>
      <c r="L5" s="118"/>
      <c r="M5" s="118"/>
      <c r="N5" s="118"/>
      <c r="O5" s="118"/>
      <c r="P5" s="118"/>
      <c r="Q5" s="118"/>
      <c r="R5" s="118"/>
      <c r="S5" s="118"/>
      <c r="T5" s="65"/>
    </row>
    <row r="6" spans="2:20" ht="14.4">
      <c r="C6" s="66"/>
      <c r="D6" s="106" t="s">
        <v>53</v>
      </c>
      <c r="E6" s="106">
        <v>2</v>
      </c>
      <c r="F6" s="106">
        <v>12</v>
      </c>
      <c r="G6" s="106">
        <v>650</v>
      </c>
      <c r="H6" s="108">
        <f>G6*F6*E6</f>
        <v>15600</v>
      </c>
      <c r="I6" s="64"/>
      <c r="J6" s="119" t="s">
        <v>68</v>
      </c>
      <c r="K6" s="119" t="s">
        <v>69</v>
      </c>
      <c r="L6" s="119" t="s">
        <v>70</v>
      </c>
      <c r="M6" s="119" t="s">
        <v>42</v>
      </c>
      <c r="N6" s="119" t="s">
        <v>71</v>
      </c>
      <c r="O6" s="119" t="s">
        <v>45</v>
      </c>
      <c r="P6" s="120"/>
      <c r="Q6" s="120"/>
      <c r="R6" s="120"/>
      <c r="S6" s="120"/>
      <c r="T6" s="65"/>
    </row>
    <row r="7" spans="2:20" ht="14.4">
      <c r="C7" s="66"/>
      <c r="D7" s="113" t="s">
        <v>54</v>
      </c>
      <c r="E7" s="107">
        <v>6</v>
      </c>
      <c r="F7" s="107">
        <v>12</v>
      </c>
      <c r="G7" s="107">
        <v>800</v>
      </c>
      <c r="H7" s="109">
        <f>E7*F7*G7*1.7</f>
        <v>97920</v>
      </c>
      <c r="I7" s="64"/>
      <c r="J7" s="119" t="s">
        <v>78</v>
      </c>
      <c r="K7" s="119">
        <v>82</v>
      </c>
      <c r="L7" s="119">
        <v>1</v>
      </c>
      <c r="M7" s="119">
        <v>1</v>
      </c>
      <c r="N7" s="120">
        <f>L7*R11</f>
        <v>252</v>
      </c>
      <c r="O7" s="120">
        <f>N7*K7</f>
        <v>20664</v>
      </c>
      <c r="P7" s="120"/>
      <c r="Q7" s="120"/>
      <c r="R7" s="121"/>
      <c r="S7" s="120"/>
      <c r="T7" s="65"/>
    </row>
    <row r="8" spans="2:20" ht="14.4">
      <c r="C8" s="66"/>
      <c r="D8" s="113" t="s">
        <v>55</v>
      </c>
      <c r="E8" s="107">
        <v>1</v>
      </c>
      <c r="F8" s="107">
        <v>1</v>
      </c>
      <c r="G8" s="110">
        <f>'Έξοδα 4ο έτος'!O16</f>
        <v>1125.9571007999998</v>
      </c>
      <c r="H8" s="109">
        <f>E8*F8*G8</f>
        <v>1125.9571007999998</v>
      </c>
      <c r="I8" s="64"/>
      <c r="J8" s="119" t="s">
        <v>22</v>
      </c>
      <c r="K8" s="119">
        <v>700</v>
      </c>
      <c r="L8" s="119">
        <v>1</v>
      </c>
      <c r="M8" s="119">
        <v>1</v>
      </c>
      <c r="N8" s="120">
        <f>L8*R11</f>
        <v>252</v>
      </c>
      <c r="O8" s="120">
        <f>N8*K8</f>
        <v>176400</v>
      </c>
      <c r="P8" s="120"/>
      <c r="Q8" s="120"/>
      <c r="R8" s="121"/>
      <c r="S8" s="120"/>
      <c r="T8" s="65"/>
    </row>
    <row r="9" spans="2:20" ht="14.4">
      <c r="C9" s="66"/>
      <c r="D9" s="114" t="s">
        <v>56</v>
      </c>
      <c r="E9" s="107">
        <v>1</v>
      </c>
      <c r="F9" s="107">
        <v>12</v>
      </c>
      <c r="G9" s="107">
        <v>133</v>
      </c>
      <c r="H9" s="109">
        <f>E9*F9*G9</f>
        <v>1596</v>
      </c>
      <c r="I9" s="64"/>
      <c r="J9" s="121" t="s">
        <v>79</v>
      </c>
      <c r="K9" s="119">
        <v>408</v>
      </c>
      <c r="L9" s="119">
        <v>1</v>
      </c>
      <c r="M9" s="119">
        <v>3</v>
      </c>
      <c r="N9" s="120">
        <f>L9*R11</f>
        <v>252</v>
      </c>
      <c r="O9" s="120">
        <f>N9*M9*K9</f>
        <v>308448</v>
      </c>
      <c r="P9" s="120"/>
      <c r="Q9" s="120"/>
      <c r="R9" s="121"/>
      <c r="S9" s="120"/>
      <c r="T9" s="65"/>
    </row>
    <row r="10" spans="2:20" ht="14.4">
      <c r="B10" s="3"/>
      <c r="C10" s="105"/>
      <c r="D10" s="113" t="s">
        <v>57</v>
      </c>
      <c r="E10" s="107">
        <v>1</v>
      </c>
      <c r="F10" s="107">
        <v>1</v>
      </c>
      <c r="G10" s="110">
        <f>'Λειτουργικα Εξοδα'!Q20+'Λειτουργικα Εξοδα'!N24+'Λειτουργικα Εξοδα'!N23</f>
        <v>646.11111111111109</v>
      </c>
      <c r="H10" s="109">
        <f>E10*F10*G10</f>
        <v>646.11111111111109</v>
      </c>
      <c r="I10" s="64"/>
      <c r="J10" s="122" t="s">
        <v>80</v>
      </c>
      <c r="K10" s="119">
        <v>360</v>
      </c>
      <c r="L10" s="119">
        <v>8</v>
      </c>
      <c r="M10" s="119">
        <v>6</v>
      </c>
      <c r="N10" s="120">
        <f>8*R11</f>
        <v>2016</v>
      </c>
      <c r="O10" s="120">
        <f>K10*L10*M10</f>
        <v>17280</v>
      </c>
      <c r="P10" s="120"/>
      <c r="Q10" s="120"/>
      <c r="R10" s="122" t="s">
        <v>81</v>
      </c>
      <c r="S10" s="120"/>
      <c r="T10" s="65"/>
    </row>
    <row r="11" spans="2:20" ht="14.4">
      <c r="B11" s="3"/>
      <c r="C11" s="105"/>
      <c r="D11" s="113" t="s">
        <v>58</v>
      </c>
      <c r="E11" s="107">
        <v>1</v>
      </c>
      <c r="F11" s="107">
        <v>12</v>
      </c>
      <c r="G11" s="111">
        <f>(650+50)</f>
        <v>700</v>
      </c>
      <c r="H11" s="108">
        <f>G11*F11*1.7</f>
        <v>14280</v>
      </c>
      <c r="I11" s="64"/>
      <c r="J11" s="122" t="s">
        <v>82</v>
      </c>
      <c r="K11" s="119">
        <v>5</v>
      </c>
      <c r="L11" s="119">
        <v>8</v>
      </c>
      <c r="M11" s="119">
        <v>1</v>
      </c>
      <c r="N11" s="120">
        <f>L11*R11</f>
        <v>2016</v>
      </c>
      <c r="O11" s="120">
        <f>K11*L11*M11</f>
        <v>40</v>
      </c>
      <c r="P11" s="120"/>
      <c r="Q11" s="120"/>
      <c r="R11" s="119">
        <v>252</v>
      </c>
      <c r="S11" s="120"/>
      <c r="T11" s="65"/>
    </row>
    <row r="12" spans="2:20" ht="14.4">
      <c r="B12" s="3"/>
      <c r="C12" s="105"/>
      <c r="D12" s="115" t="s">
        <v>59</v>
      </c>
      <c r="E12" s="107">
        <v>1</v>
      </c>
      <c r="F12" s="107">
        <v>1</v>
      </c>
      <c r="G12" s="106">
        <f>'2020 Marketing Plan'!P28</f>
        <v>62520</v>
      </c>
      <c r="H12" s="108">
        <f>F12*E12*G12*0.85</f>
        <v>53142</v>
      </c>
      <c r="I12" s="64"/>
      <c r="J12" s="122" t="s">
        <v>83</v>
      </c>
      <c r="K12" s="119">
        <f>9*100</f>
        <v>900</v>
      </c>
      <c r="L12" s="119">
        <v>8</v>
      </c>
      <c r="M12" s="119">
        <v>40</v>
      </c>
      <c r="N12" s="120">
        <f>L12*R11</f>
        <v>2016</v>
      </c>
      <c r="O12" s="120">
        <f>K12*L12*M12*0.6</f>
        <v>172800</v>
      </c>
      <c r="P12" s="120"/>
      <c r="Q12" s="120"/>
      <c r="R12" s="120"/>
      <c r="S12" s="120"/>
      <c r="T12" s="65"/>
    </row>
    <row r="13" spans="2:20" ht="14.4">
      <c r="B13" s="3"/>
      <c r="C13" s="105"/>
      <c r="D13" s="113" t="s">
        <v>64</v>
      </c>
      <c r="E13" s="107">
        <v>1</v>
      </c>
      <c r="F13" s="107">
        <v>12</v>
      </c>
      <c r="G13" s="110">
        <f>100*'Έξοδα 4ο έτος'!G47</f>
        <v>1272.2222222222222</v>
      </c>
      <c r="H13" s="108">
        <f>F13*E13*G13</f>
        <v>15266.666666666666</v>
      </c>
      <c r="I13" s="64"/>
      <c r="J13" s="122" t="s">
        <v>87</v>
      </c>
      <c r="K13" s="119">
        <v>3500</v>
      </c>
      <c r="L13" s="119" t="s">
        <v>0</v>
      </c>
      <c r="M13" s="119">
        <v>1</v>
      </c>
      <c r="N13" s="123">
        <f>0.8*S28</f>
        <v>1776.1599999999999</v>
      </c>
      <c r="O13" s="120">
        <f>K13*N13*0.8</f>
        <v>4973247.9999999991</v>
      </c>
      <c r="P13" s="120"/>
      <c r="Q13" s="120"/>
      <c r="R13" s="120"/>
      <c r="S13" s="120"/>
      <c r="T13" s="65"/>
    </row>
    <row r="14" spans="2:20" ht="14.4">
      <c r="B14" s="3"/>
      <c r="C14" s="105"/>
      <c r="D14" s="113" t="s">
        <v>251</v>
      </c>
      <c r="E14" s="107">
        <v>1</v>
      </c>
      <c r="F14" s="107">
        <v>20</v>
      </c>
      <c r="G14" s="110">
        <f>'Εξοδα Καδου'!B9</f>
        <v>2566</v>
      </c>
      <c r="H14" s="108">
        <f>F14*E14*G14</f>
        <v>51320</v>
      </c>
      <c r="I14" s="64"/>
      <c r="J14" s="121" t="s">
        <v>89</v>
      </c>
      <c r="K14" s="119">
        <v>31.8</v>
      </c>
      <c r="L14" s="119">
        <v>8</v>
      </c>
      <c r="M14" s="119">
        <v>6</v>
      </c>
      <c r="N14" s="119">
        <f>L14*R11</f>
        <v>2016</v>
      </c>
      <c r="O14" s="120">
        <f>N14*M14*K14</f>
        <v>384652.79999999999</v>
      </c>
      <c r="P14" s="120"/>
      <c r="Q14" s="120"/>
      <c r="R14" s="119"/>
      <c r="S14" s="119"/>
      <c r="T14" s="65"/>
    </row>
    <row r="15" spans="2:20" ht="14.4">
      <c r="B15" s="3"/>
      <c r="C15" s="105"/>
      <c r="D15" s="107" t="s">
        <v>65</v>
      </c>
      <c r="E15" s="106">
        <v>1</v>
      </c>
      <c r="F15" s="106">
        <v>1</v>
      </c>
      <c r="G15" s="112">
        <v>15000</v>
      </c>
      <c r="H15" s="108">
        <f>F15*E15*G15</f>
        <v>15000</v>
      </c>
      <c r="I15" s="64"/>
      <c r="J15" s="119" t="s">
        <v>91</v>
      </c>
      <c r="K15" s="120"/>
      <c r="L15" s="120"/>
      <c r="M15" s="120"/>
      <c r="N15" s="119" t="s">
        <v>92</v>
      </c>
      <c r="O15" s="120">
        <f>SUM(O7:O14)/1000</f>
        <v>6053.532799999999</v>
      </c>
      <c r="P15" s="120"/>
      <c r="Q15" s="120"/>
      <c r="R15" s="122" t="s">
        <v>93</v>
      </c>
      <c r="S15" s="119" t="s">
        <v>94</v>
      </c>
      <c r="T15" s="65"/>
    </row>
    <row r="16" spans="2:20" ht="15.6">
      <c r="B16" s="3"/>
      <c r="C16" s="105"/>
      <c r="D16" s="107" t="s">
        <v>80</v>
      </c>
      <c r="E16" s="106">
        <v>1</v>
      </c>
      <c r="F16" s="106">
        <v>1</v>
      </c>
      <c r="G16" s="112">
        <v>607.24</v>
      </c>
      <c r="H16" s="108">
        <f t="shared" ref="H16:H17" si="0">F16*E16*G16</f>
        <v>607.24</v>
      </c>
      <c r="I16" s="64"/>
      <c r="J16" s="124" t="s">
        <v>95</v>
      </c>
      <c r="K16" s="120"/>
      <c r="L16" s="120"/>
      <c r="M16" s="120"/>
      <c r="N16" s="119" t="s">
        <v>96</v>
      </c>
      <c r="O16" s="136">
        <f>O15*J17</f>
        <v>1125.9571007999998</v>
      </c>
      <c r="P16" s="120"/>
      <c r="Q16" s="119" t="s">
        <v>97</v>
      </c>
      <c r="R16" s="125">
        <v>268.7</v>
      </c>
      <c r="S16" s="119">
        <v>0</v>
      </c>
      <c r="T16" s="65"/>
    </row>
    <row r="17" spans="2:20" ht="14.4">
      <c r="B17" s="3"/>
      <c r="C17" s="105"/>
      <c r="D17" s="107" t="s">
        <v>89</v>
      </c>
      <c r="E17" s="106">
        <v>1</v>
      </c>
      <c r="F17" s="106">
        <v>1</v>
      </c>
      <c r="G17" s="112">
        <v>98.04</v>
      </c>
      <c r="H17" s="108">
        <f t="shared" si="0"/>
        <v>98.04</v>
      </c>
      <c r="I17" s="64"/>
      <c r="J17" s="119">
        <v>0.186</v>
      </c>
      <c r="K17" s="120"/>
      <c r="L17" s="120"/>
      <c r="M17" s="120"/>
      <c r="N17" s="120"/>
      <c r="O17" s="137">
        <f>O14*J17/1000</f>
        <v>71.545420799999988</v>
      </c>
      <c r="P17" s="120"/>
      <c r="Q17" s="119" t="s">
        <v>99</v>
      </c>
      <c r="R17" s="119">
        <v>230.1</v>
      </c>
      <c r="S17" s="119">
        <v>0.1</v>
      </c>
      <c r="T17" s="65"/>
    </row>
    <row r="18" spans="2:20" ht="14.4">
      <c r="B18" s="3"/>
      <c r="C18" s="105"/>
      <c r="D18" s="107" t="s">
        <v>258</v>
      </c>
      <c r="E18" s="106">
        <v>1</v>
      </c>
      <c r="F18" s="106">
        <v>1</v>
      </c>
      <c r="G18" s="112">
        <v>37.229999999999997</v>
      </c>
      <c r="H18" s="108">
        <f>F18*E18*G18</f>
        <v>37.229999999999997</v>
      </c>
      <c r="I18" s="64"/>
      <c r="J18" s="135"/>
      <c r="K18" s="135"/>
      <c r="L18" s="135"/>
      <c r="M18" s="135"/>
      <c r="N18" s="135"/>
      <c r="O18" s="135"/>
      <c r="P18" s="120"/>
      <c r="Q18" s="119" t="s">
        <v>100</v>
      </c>
      <c r="R18" s="119">
        <v>150.19999999999999</v>
      </c>
      <c r="S18" s="119">
        <v>2.9</v>
      </c>
      <c r="T18" s="65"/>
    </row>
    <row r="19" spans="2:20" ht="14.4">
      <c r="C19" s="66"/>
      <c r="D19" s="116" t="s">
        <v>45</v>
      </c>
      <c r="E19" s="116"/>
      <c r="F19" s="116"/>
      <c r="G19" s="116"/>
      <c r="H19" s="117">
        <f>SUM(H5:H18)</f>
        <v>268139.24487857771</v>
      </c>
      <c r="I19" s="64"/>
      <c r="J19" s="135"/>
      <c r="K19" s="135"/>
      <c r="L19" s="135"/>
      <c r="M19" s="135"/>
      <c r="N19" s="135"/>
      <c r="O19" s="135"/>
      <c r="P19" s="120"/>
      <c r="Q19" s="119" t="s">
        <v>101</v>
      </c>
      <c r="R19" s="119">
        <v>98.7</v>
      </c>
      <c r="S19" s="119">
        <v>10.8</v>
      </c>
      <c r="T19" s="65"/>
    </row>
    <row r="20" spans="2:20" ht="14.4">
      <c r="C20" s="66"/>
      <c r="D20" s="63"/>
      <c r="E20" s="64"/>
      <c r="F20" s="64"/>
      <c r="G20" s="64"/>
      <c r="H20" s="64"/>
      <c r="I20" s="64"/>
      <c r="J20" s="135"/>
      <c r="K20" s="135"/>
      <c r="L20" s="135"/>
      <c r="M20" s="135"/>
      <c r="N20" s="135"/>
      <c r="O20" s="135"/>
      <c r="P20" s="120"/>
      <c r="Q20" s="119" t="s">
        <v>102</v>
      </c>
      <c r="R20" s="119">
        <v>20.8</v>
      </c>
      <c r="S20" s="119">
        <v>70.5</v>
      </c>
      <c r="T20" s="65"/>
    </row>
    <row r="21" spans="2:20" ht="14.4">
      <c r="B21" s="3"/>
      <c r="C21" s="105"/>
      <c r="D21" s="63"/>
      <c r="E21" s="64"/>
      <c r="F21" s="64"/>
      <c r="G21" s="64"/>
      <c r="H21" s="64"/>
      <c r="I21" s="64"/>
      <c r="J21" s="135"/>
      <c r="K21" s="135"/>
      <c r="L21" s="135"/>
      <c r="M21" s="135"/>
      <c r="N21" s="135"/>
      <c r="O21" s="135"/>
      <c r="P21" s="120"/>
      <c r="Q21" s="119" t="s">
        <v>103</v>
      </c>
      <c r="R21" s="119">
        <v>0</v>
      </c>
      <c r="S21" s="119">
        <v>255.4</v>
      </c>
      <c r="T21" s="65"/>
    </row>
    <row r="22" spans="2:20" ht="14.4">
      <c r="B22" s="3"/>
      <c r="C22" s="105"/>
      <c r="D22" s="64"/>
      <c r="E22" s="64"/>
      <c r="F22" s="64"/>
      <c r="G22" s="64"/>
      <c r="H22" s="64"/>
      <c r="I22" s="64"/>
      <c r="J22" s="135"/>
      <c r="K22" s="135"/>
      <c r="L22" s="135"/>
      <c r="M22" s="135"/>
      <c r="N22" s="135"/>
      <c r="O22" s="135"/>
      <c r="P22" s="120"/>
      <c r="Q22" s="119" t="s">
        <v>104</v>
      </c>
      <c r="R22" s="119">
        <v>0</v>
      </c>
      <c r="S22" s="119">
        <v>306.5</v>
      </c>
      <c r="T22" s="65"/>
    </row>
    <row r="23" spans="2:20" ht="14.4">
      <c r="B23" s="3"/>
      <c r="C23" s="105"/>
      <c r="D23" s="64"/>
      <c r="E23" s="64"/>
      <c r="F23" s="64"/>
      <c r="G23" s="64"/>
      <c r="H23" s="64"/>
      <c r="I23" s="64"/>
      <c r="J23" s="135"/>
      <c r="K23" s="135"/>
      <c r="L23" s="135"/>
      <c r="M23" s="135"/>
      <c r="N23" s="135"/>
      <c r="O23" s="135"/>
      <c r="P23" s="120"/>
      <c r="Q23" s="119" t="s">
        <v>105</v>
      </c>
      <c r="R23" s="119">
        <v>0</v>
      </c>
      <c r="S23" s="119">
        <v>341.3</v>
      </c>
      <c r="T23" s="65"/>
    </row>
    <row r="24" spans="2:20" ht="14.4">
      <c r="B24" s="3"/>
      <c r="C24" s="105"/>
      <c r="D24" s="63"/>
      <c r="E24" s="64"/>
      <c r="F24" s="64"/>
      <c r="G24" s="64"/>
      <c r="H24" s="64"/>
      <c r="I24" s="64"/>
      <c r="J24" s="135"/>
      <c r="K24" s="135"/>
      <c r="L24" s="135"/>
      <c r="M24" s="135"/>
      <c r="N24" s="135"/>
      <c r="O24" s="135"/>
      <c r="P24" s="120"/>
      <c r="Q24" s="119" t="s">
        <v>106</v>
      </c>
      <c r="R24" s="119">
        <v>0.3</v>
      </c>
      <c r="S24" s="119">
        <v>94.2</v>
      </c>
      <c r="T24" s="65"/>
    </row>
    <row r="25" spans="2:20" ht="14.4">
      <c r="B25" s="3"/>
      <c r="C25" s="105"/>
      <c r="D25" s="63"/>
      <c r="E25" s="64"/>
      <c r="F25" s="64"/>
      <c r="G25" s="64"/>
      <c r="H25" s="64"/>
      <c r="I25" s="64"/>
      <c r="J25" s="135"/>
      <c r="K25" s="135"/>
      <c r="L25" s="135"/>
      <c r="M25" s="135"/>
      <c r="N25" s="135"/>
      <c r="O25" s="135"/>
      <c r="P25" s="120"/>
      <c r="Q25" s="119" t="s">
        <v>107</v>
      </c>
      <c r="R25" s="119">
        <v>9.1</v>
      </c>
      <c r="S25" s="119">
        <v>100.1</v>
      </c>
      <c r="T25" s="65"/>
    </row>
    <row r="26" spans="2:20" ht="14.4">
      <c r="B26" s="3"/>
      <c r="C26" s="105"/>
      <c r="D26" s="63"/>
      <c r="E26" s="64"/>
      <c r="F26" s="64"/>
      <c r="G26" s="64"/>
      <c r="H26" s="64"/>
      <c r="I26" s="64"/>
      <c r="J26" s="135"/>
      <c r="K26" s="135"/>
      <c r="L26" s="135"/>
      <c r="M26" s="135"/>
      <c r="N26" s="135"/>
      <c r="O26" s="135"/>
      <c r="P26" s="120"/>
      <c r="Q26" s="119" t="s">
        <v>108</v>
      </c>
      <c r="R26" s="119">
        <v>46.4</v>
      </c>
      <c r="S26" s="119">
        <v>26.4</v>
      </c>
      <c r="T26" s="65"/>
    </row>
    <row r="27" spans="2:20" ht="14.4">
      <c r="B27" s="3"/>
      <c r="C27" s="105"/>
      <c r="D27" s="63"/>
      <c r="E27" s="64"/>
      <c r="F27" s="64"/>
      <c r="G27" s="64"/>
      <c r="H27" s="64"/>
      <c r="I27" s="64"/>
      <c r="J27" s="135"/>
      <c r="K27" s="135"/>
      <c r="L27" s="135"/>
      <c r="M27" s="135"/>
      <c r="N27" s="135"/>
      <c r="O27" s="135"/>
      <c r="P27" s="120"/>
      <c r="Q27" s="119" t="s">
        <v>109</v>
      </c>
      <c r="R27" s="119">
        <v>187.6</v>
      </c>
      <c r="S27" s="119">
        <v>0.1</v>
      </c>
      <c r="T27" s="65"/>
    </row>
    <row r="28" spans="2:20" ht="14.4">
      <c r="B28" s="3"/>
      <c r="C28" s="105"/>
      <c r="D28" s="63"/>
      <c r="E28" s="64"/>
      <c r="F28" s="64"/>
      <c r="G28" s="64"/>
      <c r="H28" s="64"/>
      <c r="I28" s="64"/>
      <c r="J28" s="135"/>
      <c r="K28" s="135"/>
      <c r="L28" s="135"/>
      <c r="M28" s="135"/>
      <c r="N28" s="135"/>
      <c r="O28" s="135"/>
      <c r="P28" s="120"/>
      <c r="Q28" s="120"/>
      <c r="R28" s="120"/>
      <c r="S28" s="120">
        <f>SUM(R16:R27,S16:S27)</f>
        <v>2220.1999999999998</v>
      </c>
      <c r="T28" s="65"/>
    </row>
    <row r="29" spans="2:20" ht="14.4">
      <c r="B29" s="3"/>
      <c r="C29" s="105"/>
      <c r="D29" s="63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5"/>
    </row>
    <row r="30" spans="2:20" ht="14.4">
      <c r="B30" s="3"/>
      <c r="C30" s="105"/>
      <c r="D30" s="63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5"/>
    </row>
    <row r="31" spans="2:20" ht="14.4">
      <c r="B31" s="3"/>
      <c r="C31" s="105"/>
      <c r="D31" s="63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5"/>
    </row>
    <row r="32" spans="2:20" ht="14.4">
      <c r="B32" s="3"/>
      <c r="C32" s="105"/>
      <c r="D32" s="63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5"/>
    </row>
    <row r="33" spans="2:20" ht="14.4">
      <c r="B33" s="3"/>
      <c r="C33" s="105"/>
      <c r="D33" s="63"/>
      <c r="E33" s="64"/>
      <c r="F33" s="64"/>
      <c r="G33" s="64"/>
      <c r="H33" s="64"/>
      <c r="I33" s="64"/>
      <c r="J33" s="126" t="s">
        <v>67</v>
      </c>
      <c r="K33" s="127"/>
      <c r="L33" s="127"/>
      <c r="M33" s="127"/>
      <c r="N33" s="127"/>
      <c r="O33" s="128"/>
      <c r="P33" s="64"/>
      <c r="Q33" s="64"/>
      <c r="R33" s="64"/>
      <c r="S33" s="64"/>
      <c r="T33" s="65"/>
    </row>
    <row r="34" spans="2:20" ht="14.4">
      <c r="B34" s="3"/>
      <c r="C34" s="105"/>
      <c r="D34" s="63"/>
      <c r="E34" s="64"/>
      <c r="F34" s="64"/>
      <c r="G34" s="64"/>
      <c r="H34" s="64"/>
      <c r="I34" s="64"/>
      <c r="J34" s="129" t="s">
        <v>72</v>
      </c>
      <c r="K34" s="129" t="s">
        <v>73</v>
      </c>
      <c r="L34" s="129" t="s">
        <v>74</v>
      </c>
      <c r="M34" s="129" t="s">
        <v>75</v>
      </c>
      <c r="N34" s="129" t="s">
        <v>76</v>
      </c>
      <c r="O34" s="129" t="s">
        <v>77</v>
      </c>
      <c r="P34" s="64"/>
      <c r="Q34" s="64"/>
      <c r="R34" s="64"/>
      <c r="S34" s="64"/>
      <c r="T34" s="65"/>
    </row>
    <row r="35" spans="2:20" ht="14.4">
      <c r="B35" s="3"/>
      <c r="C35" s="105"/>
      <c r="D35" s="63"/>
      <c r="E35" s="64"/>
      <c r="F35" s="64"/>
      <c r="G35" s="64"/>
      <c r="H35" s="64"/>
      <c r="I35" s="64"/>
      <c r="J35" s="129"/>
      <c r="K35" s="130"/>
      <c r="L35" s="129"/>
      <c r="M35" s="131"/>
      <c r="N35" s="129"/>
      <c r="O35" s="132"/>
      <c r="P35" s="64"/>
      <c r="Q35" s="64"/>
      <c r="R35" s="64"/>
      <c r="S35" s="64"/>
      <c r="T35" s="65"/>
    </row>
    <row r="36" spans="2:20" ht="14.4">
      <c r="B36" s="3"/>
      <c r="C36" s="105"/>
      <c r="D36" s="59" t="s">
        <v>110</v>
      </c>
      <c r="E36" s="60"/>
      <c r="F36" s="60"/>
      <c r="G36" s="61"/>
      <c r="H36" s="64"/>
      <c r="I36" s="64"/>
      <c r="J36" s="129"/>
      <c r="K36" s="130"/>
      <c r="L36" s="129"/>
      <c r="M36" s="131"/>
      <c r="N36" s="129"/>
      <c r="O36" s="132"/>
      <c r="P36" s="64"/>
      <c r="Q36" s="64"/>
      <c r="R36" s="64"/>
      <c r="S36" s="64"/>
      <c r="T36" s="65"/>
    </row>
    <row r="37" spans="2:20" ht="14.4">
      <c r="B37" s="3"/>
      <c r="C37" s="105"/>
      <c r="D37" s="16"/>
      <c r="E37" s="15" t="s">
        <v>111</v>
      </c>
      <c r="F37" s="15" t="s">
        <v>112</v>
      </c>
      <c r="G37" s="15" t="s">
        <v>113</v>
      </c>
      <c r="H37" s="64"/>
      <c r="I37" s="64"/>
      <c r="J37" s="129"/>
      <c r="K37" s="130"/>
      <c r="L37" s="129"/>
      <c r="M37" s="131"/>
      <c r="N37" s="129"/>
      <c r="O37" s="132"/>
      <c r="P37" s="64"/>
      <c r="Q37" s="64"/>
      <c r="R37" s="64"/>
      <c r="S37" s="64"/>
      <c r="T37" s="65"/>
    </row>
    <row r="38" spans="2:20" ht="14.4">
      <c r="B38" s="3"/>
      <c r="C38" s="105"/>
      <c r="D38" s="15" t="s">
        <v>114</v>
      </c>
      <c r="E38" s="15">
        <v>20</v>
      </c>
      <c r="F38" s="15">
        <v>13</v>
      </c>
      <c r="G38" s="16">
        <f>MEDIAN(E38:F38)</f>
        <v>16.5</v>
      </c>
      <c r="H38" s="64"/>
      <c r="I38" s="64"/>
      <c r="J38" s="129">
        <v>3.7</v>
      </c>
      <c r="K38" s="130">
        <f>(J38*8)/24</f>
        <v>1.2333333333333334</v>
      </c>
      <c r="L38" s="129">
        <v>5</v>
      </c>
      <c r="M38" s="131">
        <f>L38*K38*'Έξοδα 4ο έτος'!X29</f>
        <v>0</v>
      </c>
      <c r="N38" s="129">
        <v>5</v>
      </c>
      <c r="O38" s="132">
        <f>(M38/18.9)*N38</f>
        <v>0</v>
      </c>
      <c r="P38" s="64"/>
      <c r="Q38" s="64"/>
      <c r="R38" s="64"/>
      <c r="S38" s="64"/>
      <c r="T38" s="65"/>
    </row>
    <row r="39" spans="2:20" ht="14.4">
      <c r="B39" s="3"/>
      <c r="C39" s="105"/>
      <c r="D39" s="15" t="s">
        <v>115</v>
      </c>
      <c r="E39" s="15">
        <v>13</v>
      </c>
      <c r="F39" s="15">
        <v>7</v>
      </c>
      <c r="G39" s="16">
        <f>MEDIAN(E39:F39)</f>
        <v>10</v>
      </c>
      <c r="H39" s="64"/>
      <c r="I39" s="64"/>
      <c r="J39" s="131"/>
      <c r="K39" s="131"/>
      <c r="L39" s="131"/>
      <c r="M39" s="131"/>
      <c r="N39" s="131"/>
      <c r="O39" s="131"/>
      <c r="P39" s="64"/>
      <c r="Q39" s="64"/>
      <c r="R39" s="64"/>
      <c r="S39" s="64"/>
      <c r="T39" s="65"/>
    </row>
    <row r="40" spans="2:20" ht="14.4">
      <c r="B40" s="3"/>
      <c r="C40" s="105"/>
      <c r="D40" s="15" t="s">
        <v>116</v>
      </c>
      <c r="E40" s="15">
        <v>20</v>
      </c>
      <c r="F40" s="15">
        <v>14</v>
      </c>
      <c r="G40" s="16">
        <f>MEDIAN(E40:F40)</f>
        <v>17</v>
      </c>
      <c r="H40" s="64"/>
      <c r="I40" s="64"/>
      <c r="J40" s="133" t="s">
        <v>84</v>
      </c>
      <c r="K40" s="129" t="s">
        <v>85</v>
      </c>
      <c r="L40" s="129" t="s">
        <v>86</v>
      </c>
      <c r="M40" s="131"/>
      <c r="N40" s="131"/>
      <c r="O40" s="131"/>
      <c r="P40" s="64"/>
      <c r="Q40" s="64"/>
      <c r="R40" s="64"/>
      <c r="S40" s="64"/>
      <c r="T40" s="65"/>
    </row>
    <row r="41" spans="2:20" ht="14.4">
      <c r="B41" s="3"/>
      <c r="C41" s="105"/>
      <c r="D41" s="15" t="s">
        <v>117</v>
      </c>
      <c r="E41" s="15">
        <v>13</v>
      </c>
      <c r="F41" s="15">
        <v>6</v>
      </c>
      <c r="G41" s="16">
        <f>MEDIAN(E41:F41)</f>
        <v>9.5</v>
      </c>
      <c r="H41" s="64"/>
      <c r="I41" s="64"/>
      <c r="J41" s="129" t="s">
        <v>88</v>
      </c>
      <c r="K41" s="129">
        <v>15</v>
      </c>
      <c r="L41" s="131">
        <f>15*3</f>
        <v>45</v>
      </c>
      <c r="M41" s="131"/>
      <c r="N41" s="131"/>
      <c r="O41" s="131"/>
      <c r="P41" s="64"/>
      <c r="Q41" s="64"/>
      <c r="R41" s="64"/>
      <c r="S41" s="64"/>
      <c r="T41" s="65"/>
    </row>
    <row r="42" spans="2:20" ht="43.2">
      <c r="B42" s="3"/>
      <c r="C42" s="105"/>
      <c r="D42" s="15" t="s">
        <v>118</v>
      </c>
      <c r="E42" s="15">
        <v>17</v>
      </c>
      <c r="F42" s="15">
        <v>11</v>
      </c>
      <c r="G42" s="16">
        <f>MEDIAN(E42:F42)</f>
        <v>14</v>
      </c>
      <c r="H42" s="64"/>
      <c r="I42" s="64"/>
      <c r="J42" s="134" t="s">
        <v>90</v>
      </c>
      <c r="K42" s="129">
        <v>95</v>
      </c>
      <c r="L42" s="131">
        <f>2*95</f>
        <v>190</v>
      </c>
      <c r="M42" s="131"/>
      <c r="N42" s="131"/>
      <c r="O42" s="131"/>
      <c r="P42" s="64"/>
      <c r="Q42" s="64"/>
      <c r="R42" s="64"/>
      <c r="S42" s="64"/>
      <c r="T42" s="65"/>
    </row>
    <row r="43" spans="2:20" ht="14.4">
      <c r="B43" s="3"/>
      <c r="C43" s="105"/>
      <c r="D43" s="15" t="s">
        <v>119</v>
      </c>
      <c r="E43" s="15">
        <v>14</v>
      </c>
      <c r="F43" s="15">
        <v>8</v>
      </c>
      <c r="G43" s="16">
        <f>MEDIAN(E43:F43)</f>
        <v>11</v>
      </c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5"/>
    </row>
    <row r="44" spans="2:20" ht="14.4">
      <c r="B44" s="3"/>
      <c r="C44" s="105"/>
      <c r="D44" s="15" t="s">
        <v>120</v>
      </c>
      <c r="E44" s="15">
        <v>12</v>
      </c>
      <c r="F44" s="15">
        <v>7</v>
      </c>
      <c r="G44" s="16">
        <f>MEDIAN(E44:F44)</f>
        <v>9.5</v>
      </c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5"/>
    </row>
    <row r="45" spans="2:20" ht="14.4">
      <c r="B45" s="3"/>
      <c r="C45" s="105"/>
      <c r="D45" s="15" t="s">
        <v>121</v>
      </c>
      <c r="E45" s="15">
        <v>16</v>
      </c>
      <c r="F45" s="15">
        <v>9</v>
      </c>
      <c r="G45" s="16">
        <f>MEDIAN(E45:F45)</f>
        <v>12.5</v>
      </c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5"/>
    </row>
    <row r="46" spans="2:20" ht="14.4">
      <c r="B46" s="3"/>
      <c r="C46" s="105"/>
      <c r="D46" s="15" t="s">
        <v>122</v>
      </c>
      <c r="E46" s="15">
        <v>19</v>
      </c>
      <c r="F46" s="15">
        <v>10</v>
      </c>
      <c r="G46" s="16">
        <f>MEDIAN(E46:F46)</f>
        <v>14.5</v>
      </c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5"/>
    </row>
    <row r="47" spans="2:20" ht="14.4">
      <c r="B47" s="3"/>
      <c r="C47" s="105"/>
      <c r="D47" s="15" t="s">
        <v>123</v>
      </c>
      <c r="E47" s="16"/>
      <c r="F47" s="16"/>
      <c r="G47" s="18">
        <f>AVERAGE(G38:G46)</f>
        <v>12.722222222222221</v>
      </c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5"/>
    </row>
    <row r="48" spans="2:20" ht="14.4">
      <c r="C48" s="66"/>
      <c r="D48" s="63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5"/>
    </row>
    <row r="49" spans="3:20" ht="14.4">
      <c r="C49" s="66"/>
      <c r="D49" s="63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5"/>
    </row>
    <row r="50" spans="3:20" ht="14.4">
      <c r="C50" s="66"/>
      <c r="D50" s="63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5"/>
    </row>
    <row r="51" spans="3:20">
      <c r="C51" s="66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5"/>
    </row>
    <row r="52" spans="3:20">
      <c r="C52" s="66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5"/>
    </row>
    <row r="53" spans="3:20">
      <c r="C53" s="66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5"/>
    </row>
    <row r="54" spans="3:20">
      <c r="C54" s="66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5"/>
    </row>
    <row r="55" spans="3:20" ht="14.4" thickBot="1">
      <c r="C55" s="67"/>
      <c r="D55" s="64"/>
      <c r="E55" s="64"/>
      <c r="F55" s="64"/>
      <c r="G55" s="64"/>
      <c r="H55" s="64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9"/>
    </row>
    <row r="56" spans="3:20">
      <c r="D56" s="64"/>
      <c r="E56" s="64"/>
      <c r="F56" s="64"/>
      <c r="G56" s="64"/>
      <c r="H56" s="64"/>
    </row>
    <row r="57" spans="3:20">
      <c r="D57" s="64"/>
      <c r="E57" s="64"/>
      <c r="F57" s="64"/>
      <c r="G57" s="64"/>
      <c r="H57" s="64"/>
    </row>
    <row r="58" spans="3:20" ht="14.4" thickBot="1">
      <c r="D58" s="68"/>
      <c r="E58" s="68"/>
      <c r="F58" s="68"/>
      <c r="G58" s="68"/>
      <c r="H58" s="68"/>
    </row>
  </sheetData>
  <mergeCells count="4">
    <mergeCell ref="C2:T2"/>
    <mergeCell ref="J5:S5"/>
    <mergeCell ref="J33:O33"/>
    <mergeCell ref="D36:G36"/>
  </mergeCells>
  <hyperlinks>
    <hyperlink ref="D9" r:id="rId1" xr:uid="{CA4C9E78-5DD6-4F97-B507-DE20084E9D8D}"/>
    <hyperlink ref="J10" r:id="rId2" location=":~:text=A%20complete%20desktop%20uses%20an,consumption%20comes%20to%20600%20kWh." xr:uid="{80615B9E-34EA-401F-9766-031C7CEDDB11}"/>
    <hyperlink ref="R10" r:id="rId3" xr:uid="{14DFD769-4D21-42F3-9427-FE3DA3078D7E}"/>
    <hyperlink ref="J11" r:id="rId4" location=":~:text=A%20complete%20desktop%20uses%20an,consumption%20comes%20to%20600%20kWh." xr:uid="{F4FA1555-FEA3-47C5-A101-B19E5FA88569}"/>
    <hyperlink ref="J12" r:id="rId5" xr:uid="{E0CA62E9-6A27-4F73-BF9C-A47693E25AA2}"/>
    <hyperlink ref="J13" r:id="rId6" xr:uid="{15E2F32A-7727-4A6B-851E-A5FEE94DBF65}"/>
    <hyperlink ref="R15" r:id="rId7" xr:uid="{F6B64DA0-9702-4B89-897A-1AC147A83B6D}"/>
    <hyperlink ref="J33" r:id="rId8" location=":~:text=The%20U.S.%20National%20Academies%20of,fluids%20a%20day%20for%20women" xr:uid="{8EC6E6F8-DEAE-4B84-B941-F071C7BFE4DA}"/>
    <hyperlink ref="J40" r:id="rId9" xr:uid="{42513AA4-DC34-4964-9DB7-12BDB4DED9D8}"/>
  </hyperlinks>
  <pageMargins left="0.7" right="0.7" top="0.75" bottom="0.75" header="0.3" footer="0.3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136D-61F8-415A-9515-7E6966CD1FD9}">
  <dimension ref="B1:T58"/>
  <sheetViews>
    <sheetView zoomScale="50" zoomScaleNormal="50" workbookViewId="0">
      <selection activeCell="F15" sqref="F15"/>
    </sheetView>
  </sheetViews>
  <sheetFormatPr defaultRowHeight="13.8"/>
  <cols>
    <col min="4" max="4" width="23.19921875" customWidth="1"/>
    <col min="5" max="5" width="11" customWidth="1"/>
    <col min="6" max="7" width="8.8984375" bestFit="1" customWidth="1"/>
    <col min="8" max="8" width="13.59765625" customWidth="1"/>
    <col min="10" max="10" width="23.69921875" customWidth="1"/>
    <col min="11" max="11" width="20" customWidth="1"/>
    <col min="12" max="12" width="13.19921875" customWidth="1"/>
    <col min="13" max="13" width="16.5" customWidth="1"/>
    <col min="14" max="14" width="23.296875" customWidth="1"/>
    <col min="15" max="15" width="17.5" customWidth="1"/>
    <col min="17" max="17" width="11" customWidth="1"/>
  </cols>
  <sheetData>
    <row r="1" spans="2:20" ht="14.4" thickBot="1"/>
    <row r="2" spans="2:20" ht="14.4">
      <c r="C2" s="70" t="s">
        <v>164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2"/>
    </row>
    <row r="3" spans="2:20">
      <c r="C3" s="66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5"/>
    </row>
    <row r="4" spans="2:20" ht="14.4">
      <c r="C4" s="66"/>
      <c r="D4" s="106" t="s">
        <v>41</v>
      </c>
      <c r="E4" s="106" t="s">
        <v>42</v>
      </c>
      <c r="F4" s="106" t="s">
        <v>43</v>
      </c>
      <c r="G4" s="106" t="s">
        <v>44</v>
      </c>
      <c r="H4" s="106" t="s">
        <v>45</v>
      </c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5"/>
    </row>
    <row r="5" spans="2:20" ht="14.4">
      <c r="C5" s="66"/>
      <c r="D5" s="107" t="s">
        <v>52</v>
      </c>
      <c r="E5" s="107">
        <v>1</v>
      </c>
      <c r="F5" s="107">
        <v>12</v>
      </c>
      <c r="G5" s="107">
        <v>125</v>
      </c>
      <c r="H5" s="108">
        <f>G5*F5*E5</f>
        <v>1500</v>
      </c>
      <c r="I5" s="64"/>
      <c r="J5" s="118" t="s">
        <v>66</v>
      </c>
      <c r="K5" s="118"/>
      <c r="L5" s="118"/>
      <c r="M5" s="118"/>
      <c r="N5" s="118"/>
      <c r="O5" s="118"/>
      <c r="P5" s="118"/>
      <c r="Q5" s="118"/>
      <c r="R5" s="118"/>
      <c r="S5" s="118"/>
      <c r="T5" s="65"/>
    </row>
    <row r="6" spans="2:20" ht="14.4">
      <c r="C6" s="66"/>
      <c r="D6" s="106" t="s">
        <v>53</v>
      </c>
      <c r="E6" s="106">
        <v>2</v>
      </c>
      <c r="F6" s="106">
        <v>12</v>
      </c>
      <c r="G6" s="106">
        <v>650</v>
      </c>
      <c r="H6" s="108">
        <f>G6*F6*E6</f>
        <v>15600</v>
      </c>
      <c r="I6" s="64"/>
      <c r="J6" s="119" t="s">
        <v>68</v>
      </c>
      <c r="K6" s="119" t="s">
        <v>69</v>
      </c>
      <c r="L6" s="119" t="s">
        <v>70</v>
      </c>
      <c r="M6" s="119" t="s">
        <v>42</v>
      </c>
      <c r="N6" s="119" t="s">
        <v>71</v>
      </c>
      <c r="O6" s="119" t="s">
        <v>45</v>
      </c>
      <c r="P6" s="120"/>
      <c r="Q6" s="120"/>
      <c r="R6" s="120"/>
      <c r="S6" s="120"/>
      <c r="T6" s="65"/>
    </row>
    <row r="7" spans="2:20" ht="14.4">
      <c r="C7" s="66"/>
      <c r="D7" s="113" t="s">
        <v>54</v>
      </c>
      <c r="E7" s="107">
        <v>6</v>
      </c>
      <c r="F7" s="107">
        <v>12</v>
      </c>
      <c r="G7" s="107">
        <v>800</v>
      </c>
      <c r="H7" s="109">
        <f>E7*F7*G7*1.7</f>
        <v>97920</v>
      </c>
      <c r="I7" s="64"/>
      <c r="J7" s="119" t="s">
        <v>78</v>
      </c>
      <c r="K7" s="119">
        <v>82</v>
      </c>
      <c r="L7" s="119">
        <v>1</v>
      </c>
      <c r="M7" s="119">
        <v>1</v>
      </c>
      <c r="N7" s="120">
        <f>L7*R11</f>
        <v>252</v>
      </c>
      <c r="O7" s="120">
        <f>N7*K7</f>
        <v>20664</v>
      </c>
      <c r="P7" s="120"/>
      <c r="Q7" s="120"/>
      <c r="R7" s="121"/>
      <c r="S7" s="120"/>
      <c r="T7" s="65"/>
    </row>
    <row r="8" spans="2:20" ht="14.4">
      <c r="C8" s="66"/>
      <c r="D8" s="113" t="s">
        <v>55</v>
      </c>
      <c r="E8" s="107">
        <v>1</v>
      </c>
      <c r="F8" s="107">
        <v>1</v>
      </c>
      <c r="G8" s="110">
        <f>'Έξοδα 5ο έτος'!O16</f>
        <v>1125.9571007999998</v>
      </c>
      <c r="H8" s="109">
        <f>E8*F8*G8</f>
        <v>1125.9571007999998</v>
      </c>
      <c r="I8" s="64"/>
      <c r="J8" s="119" t="s">
        <v>22</v>
      </c>
      <c r="K8" s="119">
        <v>700</v>
      </c>
      <c r="L8" s="119">
        <v>1</v>
      </c>
      <c r="M8" s="119">
        <v>1</v>
      </c>
      <c r="N8" s="120">
        <f>L8*R11</f>
        <v>252</v>
      </c>
      <c r="O8" s="120">
        <f>N8*K8</f>
        <v>176400</v>
      </c>
      <c r="P8" s="120"/>
      <c r="Q8" s="120"/>
      <c r="R8" s="121"/>
      <c r="S8" s="120"/>
      <c r="T8" s="65"/>
    </row>
    <row r="9" spans="2:20" ht="14.4">
      <c r="C9" s="66"/>
      <c r="D9" s="114" t="s">
        <v>56</v>
      </c>
      <c r="E9" s="107">
        <v>1</v>
      </c>
      <c r="F9" s="107">
        <v>12</v>
      </c>
      <c r="G9" s="107">
        <v>133</v>
      </c>
      <c r="H9" s="109">
        <f>E9*F9*G9</f>
        <v>1596</v>
      </c>
      <c r="I9" s="64"/>
      <c r="J9" s="121" t="s">
        <v>79</v>
      </c>
      <c r="K9" s="119">
        <v>408</v>
      </c>
      <c r="L9" s="119">
        <v>1</v>
      </c>
      <c r="M9" s="119">
        <v>3</v>
      </c>
      <c r="N9" s="120">
        <f>L9*R11</f>
        <v>252</v>
      </c>
      <c r="O9" s="120">
        <f>N9*M9*K9</f>
        <v>308448</v>
      </c>
      <c r="P9" s="120"/>
      <c r="Q9" s="120"/>
      <c r="R9" s="121"/>
      <c r="S9" s="120"/>
      <c r="T9" s="65"/>
    </row>
    <row r="10" spans="2:20" ht="14.4">
      <c r="B10" s="3"/>
      <c r="C10" s="105"/>
      <c r="D10" s="113" t="s">
        <v>57</v>
      </c>
      <c r="E10" s="107">
        <v>1</v>
      </c>
      <c r="F10" s="107">
        <v>1</v>
      </c>
      <c r="G10" s="110">
        <f>'Λειτουργικα Εξοδα'!Q20+'Λειτουργικα Εξοδα'!N24+'Λειτουργικα Εξοδα'!N23</f>
        <v>646.11111111111109</v>
      </c>
      <c r="H10" s="109">
        <f>E10*F10*G10</f>
        <v>646.11111111111109</v>
      </c>
      <c r="I10" s="64"/>
      <c r="J10" s="122" t="s">
        <v>80</v>
      </c>
      <c r="K10" s="119">
        <v>360</v>
      </c>
      <c r="L10" s="119">
        <v>8</v>
      </c>
      <c r="M10" s="119">
        <v>6</v>
      </c>
      <c r="N10" s="120">
        <f>8*R11</f>
        <v>2016</v>
      </c>
      <c r="O10" s="120">
        <f>K10*L10*M10</f>
        <v>17280</v>
      </c>
      <c r="P10" s="120"/>
      <c r="Q10" s="120"/>
      <c r="R10" s="122" t="s">
        <v>81</v>
      </c>
      <c r="S10" s="120"/>
      <c r="T10" s="65"/>
    </row>
    <row r="11" spans="2:20" ht="14.4">
      <c r="B11" s="3"/>
      <c r="C11" s="105"/>
      <c r="D11" s="113" t="s">
        <v>58</v>
      </c>
      <c r="E11" s="107">
        <v>1</v>
      </c>
      <c r="F11" s="107">
        <v>12</v>
      </c>
      <c r="G11" s="111">
        <f>(650+50)</f>
        <v>700</v>
      </c>
      <c r="H11" s="108">
        <f>G11*F11*1.7</f>
        <v>14280</v>
      </c>
      <c r="I11" s="64"/>
      <c r="J11" s="122" t="s">
        <v>82</v>
      </c>
      <c r="K11" s="119">
        <v>5</v>
      </c>
      <c r="L11" s="119">
        <v>8</v>
      </c>
      <c r="M11" s="119">
        <v>1</v>
      </c>
      <c r="N11" s="120">
        <f>L11*R11</f>
        <v>2016</v>
      </c>
      <c r="O11" s="120">
        <f>K11*L11*M11</f>
        <v>40</v>
      </c>
      <c r="P11" s="120"/>
      <c r="Q11" s="120"/>
      <c r="R11" s="119">
        <v>252</v>
      </c>
      <c r="S11" s="120"/>
      <c r="T11" s="65"/>
    </row>
    <row r="12" spans="2:20" ht="14.4">
      <c r="B12" s="3"/>
      <c r="C12" s="105"/>
      <c r="D12" s="115" t="s">
        <v>59</v>
      </c>
      <c r="E12" s="107">
        <v>1</v>
      </c>
      <c r="F12" s="107">
        <v>1</v>
      </c>
      <c r="G12" s="106">
        <f>'2020 Marketing Plan'!P28</f>
        <v>62520</v>
      </c>
      <c r="H12" s="108">
        <f>F12*E12*G12*0.85</f>
        <v>53142</v>
      </c>
      <c r="I12" s="64"/>
      <c r="J12" s="122" t="s">
        <v>83</v>
      </c>
      <c r="K12" s="119">
        <f>9*100</f>
        <v>900</v>
      </c>
      <c r="L12" s="119">
        <v>8</v>
      </c>
      <c r="M12" s="119">
        <v>40</v>
      </c>
      <c r="N12" s="120">
        <f>L12*R11</f>
        <v>2016</v>
      </c>
      <c r="O12" s="120">
        <f>K12*L12*M12*0.6</f>
        <v>172800</v>
      </c>
      <c r="P12" s="120"/>
      <c r="Q12" s="120"/>
      <c r="R12" s="120"/>
      <c r="S12" s="120"/>
      <c r="T12" s="65"/>
    </row>
    <row r="13" spans="2:20" ht="14.4">
      <c r="B13" s="3"/>
      <c r="C13" s="105"/>
      <c r="D13" s="113" t="s">
        <v>64</v>
      </c>
      <c r="E13" s="107">
        <v>1</v>
      </c>
      <c r="F13" s="107">
        <v>12</v>
      </c>
      <c r="G13" s="110">
        <f>100*'Έξοδα 5ο έτος'!G47</f>
        <v>1272.2222222222222</v>
      </c>
      <c r="H13" s="108">
        <f>F13*E13*G13</f>
        <v>15266.666666666666</v>
      </c>
      <c r="I13" s="64"/>
      <c r="J13" s="122" t="s">
        <v>87</v>
      </c>
      <c r="K13" s="119">
        <v>3500</v>
      </c>
      <c r="L13" s="119" t="s">
        <v>0</v>
      </c>
      <c r="M13" s="119">
        <v>1</v>
      </c>
      <c r="N13" s="123">
        <f>0.8*S28</f>
        <v>1776.1599999999999</v>
      </c>
      <c r="O13" s="120">
        <f>K13*N13*0.8</f>
        <v>4973247.9999999991</v>
      </c>
      <c r="P13" s="120"/>
      <c r="Q13" s="120"/>
      <c r="R13" s="120"/>
      <c r="S13" s="120"/>
      <c r="T13" s="65"/>
    </row>
    <row r="14" spans="2:20" ht="14.4">
      <c r="B14" s="3"/>
      <c r="C14" s="105"/>
      <c r="D14" s="113" t="s">
        <v>251</v>
      </c>
      <c r="E14" s="107">
        <v>1</v>
      </c>
      <c r="F14" s="107">
        <v>15</v>
      </c>
      <c r="G14" s="110">
        <f>'Εξοδα Καδου'!B9</f>
        <v>2566</v>
      </c>
      <c r="H14" s="108">
        <f>F14*E14*G14</f>
        <v>38490</v>
      </c>
      <c r="I14" s="64"/>
      <c r="J14" s="121" t="s">
        <v>89</v>
      </c>
      <c r="K14" s="119">
        <v>31.8</v>
      </c>
      <c r="L14" s="119">
        <v>8</v>
      </c>
      <c r="M14" s="119">
        <v>6</v>
      </c>
      <c r="N14" s="119">
        <f>L14*R11</f>
        <v>2016</v>
      </c>
      <c r="O14" s="120">
        <f>N14*M14*K14</f>
        <v>384652.79999999999</v>
      </c>
      <c r="P14" s="120"/>
      <c r="Q14" s="120"/>
      <c r="R14" s="119"/>
      <c r="S14" s="119"/>
      <c r="T14" s="65"/>
    </row>
    <row r="15" spans="2:20" ht="14.4">
      <c r="B15" s="3"/>
      <c r="C15" s="105"/>
      <c r="D15" s="107" t="s">
        <v>65</v>
      </c>
      <c r="E15" s="106">
        <v>1</v>
      </c>
      <c r="F15" s="106">
        <v>1</v>
      </c>
      <c r="G15" s="112">
        <v>15000</v>
      </c>
      <c r="H15" s="108">
        <f>F15*E15*G15</f>
        <v>15000</v>
      </c>
      <c r="I15" s="64"/>
      <c r="J15" s="119" t="s">
        <v>91</v>
      </c>
      <c r="K15" s="120"/>
      <c r="L15" s="120"/>
      <c r="M15" s="120"/>
      <c r="N15" s="119" t="s">
        <v>92</v>
      </c>
      <c r="O15" s="120">
        <f>SUM(O7:O14)/1000</f>
        <v>6053.532799999999</v>
      </c>
      <c r="P15" s="120"/>
      <c r="Q15" s="120"/>
      <c r="R15" s="122" t="s">
        <v>93</v>
      </c>
      <c r="S15" s="119" t="s">
        <v>94</v>
      </c>
      <c r="T15" s="65"/>
    </row>
    <row r="16" spans="2:20" ht="15.6">
      <c r="B16" s="3"/>
      <c r="C16" s="105"/>
      <c r="D16" s="107" t="s">
        <v>80</v>
      </c>
      <c r="E16" s="106">
        <v>1</v>
      </c>
      <c r="F16" s="106">
        <v>1</v>
      </c>
      <c r="G16" s="112">
        <v>607.24</v>
      </c>
      <c r="H16" s="108">
        <f t="shared" ref="H16:H17" si="0">F16*E16*G16</f>
        <v>607.24</v>
      </c>
      <c r="I16" s="64"/>
      <c r="J16" s="124" t="s">
        <v>95</v>
      </c>
      <c r="K16" s="120"/>
      <c r="L16" s="120"/>
      <c r="M16" s="120"/>
      <c r="N16" s="119" t="s">
        <v>96</v>
      </c>
      <c r="O16" s="136">
        <f>O15*J17</f>
        <v>1125.9571007999998</v>
      </c>
      <c r="P16" s="120"/>
      <c r="Q16" s="119" t="s">
        <v>97</v>
      </c>
      <c r="R16" s="125">
        <v>268.7</v>
      </c>
      <c r="S16" s="119">
        <v>0</v>
      </c>
      <c r="T16" s="65"/>
    </row>
    <row r="17" spans="2:20" ht="14.4">
      <c r="B17" s="3"/>
      <c r="C17" s="105"/>
      <c r="D17" s="107" t="s">
        <v>89</v>
      </c>
      <c r="E17" s="106">
        <v>1</v>
      </c>
      <c r="F17" s="106">
        <v>1</v>
      </c>
      <c r="G17" s="112">
        <v>98.04</v>
      </c>
      <c r="H17" s="108">
        <f t="shared" si="0"/>
        <v>98.04</v>
      </c>
      <c r="I17" s="64"/>
      <c r="J17" s="119">
        <v>0.186</v>
      </c>
      <c r="K17" s="120"/>
      <c r="L17" s="120"/>
      <c r="M17" s="120"/>
      <c r="N17" s="120"/>
      <c r="O17" s="137">
        <f>O14*J17/1000</f>
        <v>71.545420799999988</v>
      </c>
      <c r="P17" s="120"/>
      <c r="Q17" s="119" t="s">
        <v>99</v>
      </c>
      <c r="R17" s="119">
        <v>230.1</v>
      </c>
      <c r="S17" s="119">
        <v>0.1</v>
      </c>
      <c r="T17" s="65"/>
    </row>
    <row r="18" spans="2:20" ht="14.4">
      <c r="B18" s="3"/>
      <c r="C18" s="105"/>
      <c r="D18" s="107" t="s">
        <v>258</v>
      </c>
      <c r="E18" s="106">
        <v>1</v>
      </c>
      <c r="F18" s="106">
        <v>1</v>
      </c>
      <c r="G18" s="112">
        <v>37.229999999999997</v>
      </c>
      <c r="H18" s="108">
        <f>F18*E18*G18</f>
        <v>37.229999999999997</v>
      </c>
      <c r="I18" s="64"/>
      <c r="J18" s="135"/>
      <c r="K18" s="135"/>
      <c r="L18" s="135"/>
      <c r="M18" s="135"/>
      <c r="N18" s="135"/>
      <c r="O18" s="135"/>
      <c r="P18" s="120"/>
      <c r="Q18" s="119" t="s">
        <v>100</v>
      </c>
      <c r="R18" s="119">
        <v>150.19999999999999</v>
      </c>
      <c r="S18" s="119">
        <v>2.9</v>
      </c>
      <c r="T18" s="65"/>
    </row>
    <row r="19" spans="2:20" ht="14.4">
      <c r="C19" s="66"/>
      <c r="D19" s="116" t="s">
        <v>45</v>
      </c>
      <c r="E19" s="116"/>
      <c r="F19" s="116"/>
      <c r="G19" s="116"/>
      <c r="H19" s="117">
        <f>SUM(H5:H18)</f>
        <v>255309.2448785778</v>
      </c>
      <c r="I19" s="64"/>
      <c r="J19" s="135"/>
      <c r="K19" s="135"/>
      <c r="L19" s="135"/>
      <c r="M19" s="135"/>
      <c r="N19" s="135"/>
      <c r="O19" s="135"/>
      <c r="P19" s="120"/>
      <c r="Q19" s="119" t="s">
        <v>101</v>
      </c>
      <c r="R19" s="119">
        <v>98.7</v>
      </c>
      <c r="S19" s="119">
        <v>10.8</v>
      </c>
      <c r="T19" s="65"/>
    </row>
    <row r="20" spans="2:20" ht="14.4">
      <c r="C20" s="66"/>
      <c r="D20" s="63"/>
      <c r="E20" s="64"/>
      <c r="F20" s="64"/>
      <c r="G20" s="64"/>
      <c r="H20" s="64"/>
      <c r="I20" s="64"/>
      <c r="J20" s="135"/>
      <c r="K20" s="135"/>
      <c r="L20" s="135"/>
      <c r="M20" s="135"/>
      <c r="N20" s="135"/>
      <c r="O20" s="135"/>
      <c r="P20" s="120"/>
      <c r="Q20" s="119" t="s">
        <v>102</v>
      </c>
      <c r="R20" s="119">
        <v>20.8</v>
      </c>
      <c r="S20" s="119">
        <v>70.5</v>
      </c>
      <c r="T20" s="65"/>
    </row>
    <row r="21" spans="2:20" ht="14.4">
      <c r="B21" s="3"/>
      <c r="C21" s="105"/>
      <c r="D21" s="63"/>
      <c r="E21" s="64"/>
      <c r="F21" s="64"/>
      <c r="G21" s="64"/>
      <c r="H21" s="64"/>
      <c r="I21" s="64"/>
      <c r="J21" s="135"/>
      <c r="K21" s="135"/>
      <c r="L21" s="135"/>
      <c r="M21" s="135"/>
      <c r="N21" s="135"/>
      <c r="O21" s="135"/>
      <c r="P21" s="120"/>
      <c r="Q21" s="119" t="s">
        <v>103</v>
      </c>
      <c r="R21" s="119">
        <v>0</v>
      </c>
      <c r="S21" s="119">
        <v>255.4</v>
      </c>
      <c r="T21" s="65"/>
    </row>
    <row r="22" spans="2:20" ht="14.4">
      <c r="B22" s="3"/>
      <c r="C22" s="105"/>
      <c r="D22" s="64"/>
      <c r="E22" s="64"/>
      <c r="F22" s="64"/>
      <c r="G22" s="64"/>
      <c r="H22" s="64"/>
      <c r="I22" s="64"/>
      <c r="J22" s="135"/>
      <c r="K22" s="135"/>
      <c r="L22" s="135"/>
      <c r="M22" s="135"/>
      <c r="N22" s="135"/>
      <c r="O22" s="135"/>
      <c r="P22" s="120"/>
      <c r="Q22" s="119" t="s">
        <v>104</v>
      </c>
      <c r="R22" s="119">
        <v>0</v>
      </c>
      <c r="S22" s="119">
        <v>306.5</v>
      </c>
      <c r="T22" s="65"/>
    </row>
    <row r="23" spans="2:20" ht="14.4">
      <c r="B23" s="3"/>
      <c r="C23" s="105"/>
      <c r="D23" s="64"/>
      <c r="E23" s="64"/>
      <c r="F23" s="64"/>
      <c r="G23" s="64"/>
      <c r="H23" s="64"/>
      <c r="I23" s="64"/>
      <c r="J23" s="135"/>
      <c r="K23" s="135"/>
      <c r="L23" s="135"/>
      <c r="M23" s="135"/>
      <c r="N23" s="135"/>
      <c r="O23" s="135"/>
      <c r="P23" s="120"/>
      <c r="Q23" s="119" t="s">
        <v>105</v>
      </c>
      <c r="R23" s="119">
        <v>0</v>
      </c>
      <c r="S23" s="119">
        <v>341.3</v>
      </c>
      <c r="T23" s="65"/>
    </row>
    <row r="24" spans="2:20" ht="14.4">
      <c r="B24" s="3"/>
      <c r="C24" s="105"/>
      <c r="D24" s="63"/>
      <c r="E24" s="64"/>
      <c r="F24" s="64"/>
      <c r="G24" s="64"/>
      <c r="H24" s="64"/>
      <c r="I24" s="64"/>
      <c r="J24" s="135"/>
      <c r="K24" s="135"/>
      <c r="L24" s="135"/>
      <c r="M24" s="135"/>
      <c r="N24" s="135"/>
      <c r="O24" s="135"/>
      <c r="P24" s="120"/>
      <c r="Q24" s="119" t="s">
        <v>106</v>
      </c>
      <c r="R24" s="119">
        <v>0.3</v>
      </c>
      <c r="S24" s="119">
        <v>94.2</v>
      </c>
      <c r="T24" s="65"/>
    </row>
    <row r="25" spans="2:20" ht="14.4">
      <c r="B25" s="3"/>
      <c r="C25" s="105"/>
      <c r="D25" s="63"/>
      <c r="E25" s="64"/>
      <c r="F25" s="64"/>
      <c r="G25" s="64"/>
      <c r="H25" s="64"/>
      <c r="I25" s="64"/>
      <c r="J25" s="135"/>
      <c r="K25" s="135"/>
      <c r="L25" s="135"/>
      <c r="M25" s="135"/>
      <c r="N25" s="135"/>
      <c r="O25" s="135"/>
      <c r="P25" s="120"/>
      <c r="Q25" s="119" t="s">
        <v>107</v>
      </c>
      <c r="R25" s="119">
        <v>9.1</v>
      </c>
      <c r="S25" s="119">
        <v>100.1</v>
      </c>
      <c r="T25" s="65"/>
    </row>
    <row r="26" spans="2:20" ht="14.4">
      <c r="B26" s="3"/>
      <c r="C26" s="105"/>
      <c r="D26" s="63"/>
      <c r="E26" s="64"/>
      <c r="F26" s="64"/>
      <c r="G26" s="64"/>
      <c r="H26" s="64"/>
      <c r="I26" s="64"/>
      <c r="J26" s="135"/>
      <c r="K26" s="135"/>
      <c r="L26" s="135"/>
      <c r="M26" s="135"/>
      <c r="N26" s="135"/>
      <c r="O26" s="135"/>
      <c r="P26" s="120"/>
      <c r="Q26" s="119" t="s">
        <v>108</v>
      </c>
      <c r="R26" s="119">
        <v>46.4</v>
      </c>
      <c r="S26" s="119">
        <v>26.4</v>
      </c>
      <c r="T26" s="65"/>
    </row>
    <row r="27" spans="2:20" ht="14.4">
      <c r="B27" s="3"/>
      <c r="C27" s="105"/>
      <c r="D27" s="63"/>
      <c r="E27" s="64"/>
      <c r="F27" s="64"/>
      <c r="G27" s="64"/>
      <c r="H27" s="64"/>
      <c r="I27" s="64"/>
      <c r="J27" s="135"/>
      <c r="K27" s="135"/>
      <c r="L27" s="135"/>
      <c r="M27" s="135"/>
      <c r="N27" s="135"/>
      <c r="O27" s="135"/>
      <c r="P27" s="120"/>
      <c r="Q27" s="119" t="s">
        <v>109</v>
      </c>
      <c r="R27" s="119">
        <v>187.6</v>
      </c>
      <c r="S27" s="119">
        <v>0.1</v>
      </c>
      <c r="T27" s="65"/>
    </row>
    <row r="28" spans="2:20" ht="14.4">
      <c r="B28" s="3"/>
      <c r="C28" s="105"/>
      <c r="D28" s="63"/>
      <c r="E28" s="64"/>
      <c r="F28" s="64"/>
      <c r="G28" s="64"/>
      <c r="H28" s="64"/>
      <c r="I28" s="64"/>
      <c r="J28" s="135"/>
      <c r="K28" s="135"/>
      <c r="L28" s="135"/>
      <c r="M28" s="135"/>
      <c r="N28" s="135"/>
      <c r="O28" s="135"/>
      <c r="P28" s="120"/>
      <c r="Q28" s="120"/>
      <c r="R28" s="120"/>
      <c r="S28" s="120">
        <f>SUM(R16:R27,S16:S27)</f>
        <v>2220.1999999999998</v>
      </c>
      <c r="T28" s="65"/>
    </row>
    <row r="29" spans="2:20" ht="14.4">
      <c r="B29" s="3"/>
      <c r="C29" s="105"/>
      <c r="D29" s="63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5"/>
    </row>
    <row r="30" spans="2:20" ht="14.4">
      <c r="B30" s="3"/>
      <c r="C30" s="105"/>
      <c r="D30" s="63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5"/>
    </row>
    <row r="31" spans="2:20" ht="14.4">
      <c r="B31" s="3"/>
      <c r="C31" s="105"/>
      <c r="D31" s="63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5"/>
    </row>
    <row r="32" spans="2:20" ht="14.4">
      <c r="B32" s="3"/>
      <c r="C32" s="105"/>
      <c r="D32" s="63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5"/>
    </row>
    <row r="33" spans="2:20" ht="14.4">
      <c r="B33" s="3"/>
      <c r="C33" s="105"/>
      <c r="D33" s="63"/>
      <c r="E33" s="64"/>
      <c r="F33" s="64"/>
      <c r="G33" s="64"/>
      <c r="H33" s="64"/>
      <c r="I33" s="64"/>
      <c r="J33" s="126" t="s">
        <v>67</v>
      </c>
      <c r="K33" s="127"/>
      <c r="L33" s="127"/>
      <c r="M33" s="127"/>
      <c r="N33" s="127"/>
      <c r="O33" s="128"/>
      <c r="P33" s="64"/>
      <c r="Q33" s="64"/>
      <c r="R33" s="64"/>
      <c r="S33" s="64"/>
      <c r="T33" s="65"/>
    </row>
    <row r="34" spans="2:20" ht="14.4">
      <c r="B34" s="3"/>
      <c r="C34" s="105"/>
      <c r="D34" s="63"/>
      <c r="E34" s="64"/>
      <c r="F34" s="64"/>
      <c r="G34" s="64"/>
      <c r="H34" s="64"/>
      <c r="I34" s="64"/>
      <c r="J34" s="129" t="s">
        <v>72</v>
      </c>
      <c r="K34" s="129" t="s">
        <v>73</v>
      </c>
      <c r="L34" s="129" t="s">
        <v>74</v>
      </c>
      <c r="M34" s="129" t="s">
        <v>75</v>
      </c>
      <c r="N34" s="129" t="s">
        <v>76</v>
      </c>
      <c r="O34" s="129" t="s">
        <v>77</v>
      </c>
      <c r="P34" s="64"/>
      <c r="Q34" s="64"/>
      <c r="R34" s="64"/>
      <c r="S34" s="64"/>
      <c r="T34" s="65"/>
    </row>
    <row r="35" spans="2:20" ht="14.4">
      <c r="B35" s="3"/>
      <c r="C35" s="105"/>
      <c r="D35" s="63"/>
      <c r="E35" s="64"/>
      <c r="F35" s="64"/>
      <c r="G35" s="64"/>
      <c r="H35" s="64"/>
      <c r="I35" s="64"/>
      <c r="J35" s="129"/>
      <c r="K35" s="130"/>
      <c r="L35" s="129"/>
      <c r="M35" s="131"/>
      <c r="N35" s="129"/>
      <c r="O35" s="132"/>
      <c r="P35" s="64"/>
      <c r="Q35" s="64"/>
      <c r="R35" s="64"/>
      <c r="S35" s="64"/>
      <c r="T35" s="65"/>
    </row>
    <row r="36" spans="2:20" ht="14.4">
      <c r="B36" s="3"/>
      <c r="C36" s="105"/>
      <c r="D36" s="59" t="s">
        <v>110</v>
      </c>
      <c r="E36" s="60"/>
      <c r="F36" s="60"/>
      <c r="G36" s="61"/>
      <c r="H36" s="64"/>
      <c r="I36" s="64"/>
      <c r="J36" s="129"/>
      <c r="K36" s="130"/>
      <c r="L36" s="129"/>
      <c r="M36" s="131"/>
      <c r="N36" s="129"/>
      <c r="O36" s="132"/>
      <c r="P36" s="64"/>
      <c r="Q36" s="64"/>
      <c r="R36" s="64"/>
      <c r="S36" s="64"/>
      <c r="T36" s="65"/>
    </row>
    <row r="37" spans="2:20" ht="14.4">
      <c r="B37" s="3"/>
      <c r="C37" s="105"/>
      <c r="D37" s="16"/>
      <c r="E37" s="15" t="s">
        <v>111</v>
      </c>
      <c r="F37" s="15" t="s">
        <v>112</v>
      </c>
      <c r="G37" s="15" t="s">
        <v>113</v>
      </c>
      <c r="H37" s="64"/>
      <c r="I37" s="64"/>
      <c r="J37" s="129"/>
      <c r="K37" s="130"/>
      <c r="L37" s="129"/>
      <c r="M37" s="131"/>
      <c r="N37" s="129"/>
      <c r="O37" s="132"/>
      <c r="P37" s="64"/>
      <c r="Q37" s="64"/>
      <c r="R37" s="64"/>
      <c r="S37" s="64"/>
      <c r="T37" s="65"/>
    </row>
    <row r="38" spans="2:20" ht="14.4">
      <c r="B38" s="3"/>
      <c r="C38" s="105"/>
      <c r="D38" s="15" t="s">
        <v>114</v>
      </c>
      <c r="E38" s="15">
        <v>20</v>
      </c>
      <c r="F38" s="15">
        <v>13</v>
      </c>
      <c r="G38" s="16">
        <f>MEDIAN(E38:F38)</f>
        <v>16.5</v>
      </c>
      <c r="H38" s="64"/>
      <c r="I38" s="64"/>
      <c r="J38" s="129">
        <v>3.7</v>
      </c>
      <c r="K38" s="130">
        <f>(J38*8)/24</f>
        <v>1.2333333333333334</v>
      </c>
      <c r="L38" s="129">
        <v>5</v>
      </c>
      <c r="M38" s="131">
        <f>L38*K38*'Έξοδα 5ο έτος'!X29</f>
        <v>0</v>
      </c>
      <c r="N38" s="129">
        <v>5</v>
      </c>
      <c r="O38" s="132">
        <f>(M38/18.9)*N38</f>
        <v>0</v>
      </c>
      <c r="P38" s="64"/>
      <c r="Q38" s="64"/>
      <c r="R38" s="64"/>
      <c r="S38" s="64"/>
      <c r="T38" s="65"/>
    </row>
    <row r="39" spans="2:20" ht="14.4">
      <c r="B39" s="3"/>
      <c r="C39" s="105"/>
      <c r="D39" s="15" t="s">
        <v>115</v>
      </c>
      <c r="E39" s="15">
        <v>13</v>
      </c>
      <c r="F39" s="15">
        <v>7</v>
      </c>
      <c r="G39" s="16">
        <f>MEDIAN(E39:F39)</f>
        <v>10</v>
      </c>
      <c r="H39" s="64"/>
      <c r="I39" s="64"/>
      <c r="J39" s="131"/>
      <c r="K39" s="131"/>
      <c r="L39" s="131"/>
      <c r="M39" s="131"/>
      <c r="N39" s="131"/>
      <c r="O39" s="131"/>
      <c r="P39" s="64"/>
      <c r="Q39" s="64"/>
      <c r="R39" s="64"/>
      <c r="S39" s="64"/>
      <c r="T39" s="65"/>
    </row>
    <row r="40" spans="2:20" ht="14.4">
      <c r="B40" s="3"/>
      <c r="C40" s="105"/>
      <c r="D40" s="15" t="s">
        <v>116</v>
      </c>
      <c r="E40" s="15">
        <v>20</v>
      </c>
      <c r="F40" s="15">
        <v>14</v>
      </c>
      <c r="G40" s="16">
        <f>MEDIAN(E40:F40)</f>
        <v>17</v>
      </c>
      <c r="H40" s="64"/>
      <c r="I40" s="64"/>
      <c r="J40" s="133" t="s">
        <v>84</v>
      </c>
      <c r="K40" s="129" t="s">
        <v>85</v>
      </c>
      <c r="L40" s="129" t="s">
        <v>86</v>
      </c>
      <c r="M40" s="131"/>
      <c r="N40" s="131"/>
      <c r="O40" s="131"/>
      <c r="P40" s="64"/>
      <c r="Q40" s="64"/>
      <c r="R40" s="64"/>
      <c r="S40" s="64"/>
      <c r="T40" s="65"/>
    </row>
    <row r="41" spans="2:20" ht="14.4">
      <c r="B41" s="3"/>
      <c r="C41" s="105"/>
      <c r="D41" s="15" t="s">
        <v>117</v>
      </c>
      <c r="E41" s="15">
        <v>13</v>
      </c>
      <c r="F41" s="15">
        <v>6</v>
      </c>
      <c r="G41" s="16">
        <f>MEDIAN(E41:F41)</f>
        <v>9.5</v>
      </c>
      <c r="H41" s="64"/>
      <c r="I41" s="64"/>
      <c r="J41" s="129" t="s">
        <v>88</v>
      </c>
      <c r="K41" s="129">
        <v>15</v>
      </c>
      <c r="L41" s="131">
        <f>15*3</f>
        <v>45</v>
      </c>
      <c r="M41" s="131"/>
      <c r="N41" s="131"/>
      <c r="O41" s="131"/>
      <c r="P41" s="64"/>
      <c r="Q41" s="64"/>
      <c r="R41" s="64"/>
      <c r="S41" s="64"/>
      <c r="T41" s="65"/>
    </row>
    <row r="42" spans="2:20" ht="43.2">
      <c r="B42" s="3"/>
      <c r="C42" s="105"/>
      <c r="D42" s="15" t="s">
        <v>118</v>
      </c>
      <c r="E42" s="15">
        <v>17</v>
      </c>
      <c r="F42" s="15">
        <v>11</v>
      </c>
      <c r="G42" s="16">
        <f>MEDIAN(E42:F42)</f>
        <v>14</v>
      </c>
      <c r="H42" s="64"/>
      <c r="I42" s="64"/>
      <c r="J42" s="134" t="s">
        <v>90</v>
      </c>
      <c r="K42" s="129">
        <v>95</v>
      </c>
      <c r="L42" s="131">
        <f>2*95</f>
        <v>190</v>
      </c>
      <c r="M42" s="131"/>
      <c r="N42" s="131"/>
      <c r="O42" s="131"/>
      <c r="P42" s="64"/>
      <c r="Q42" s="64"/>
      <c r="R42" s="64"/>
      <c r="S42" s="64"/>
      <c r="T42" s="65"/>
    </row>
    <row r="43" spans="2:20" ht="14.4">
      <c r="B43" s="3"/>
      <c r="C43" s="105"/>
      <c r="D43" s="15" t="s">
        <v>119</v>
      </c>
      <c r="E43" s="15">
        <v>14</v>
      </c>
      <c r="F43" s="15">
        <v>8</v>
      </c>
      <c r="G43" s="16">
        <f>MEDIAN(E43:F43)</f>
        <v>11</v>
      </c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5"/>
    </row>
    <row r="44" spans="2:20" ht="14.4">
      <c r="B44" s="3"/>
      <c r="C44" s="105"/>
      <c r="D44" s="15" t="s">
        <v>120</v>
      </c>
      <c r="E44" s="15">
        <v>12</v>
      </c>
      <c r="F44" s="15">
        <v>7</v>
      </c>
      <c r="G44" s="16">
        <f>MEDIAN(E44:F44)</f>
        <v>9.5</v>
      </c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5"/>
    </row>
    <row r="45" spans="2:20" ht="14.4">
      <c r="B45" s="3"/>
      <c r="C45" s="105"/>
      <c r="D45" s="15" t="s">
        <v>121</v>
      </c>
      <c r="E45" s="15">
        <v>16</v>
      </c>
      <c r="F45" s="15">
        <v>9</v>
      </c>
      <c r="G45" s="16">
        <f>MEDIAN(E45:F45)</f>
        <v>12.5</v>
      </c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5"/>
    </row>
    <row r="46" spans="2:20" ht="14.4">
      <c r="B46" s="3"/>
      <c r="C46" s="105"/>
      <c r="D46" s="15" t="s">
        <v>122</v>
      </c>
      <c r="E46" s="15">
        <v>19</v>
      </c>
      <c r="F46" s="15">
        <v>10</v>
      </c>
      <c r="G46" s="16">
        <f>MEDIAN(E46:F46)</f>
        <v>14.5</v>
      </c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5"/>
    </row>
    <row r="47" spans="2:20" ht="14.4">
      <c r="B47" s="3"/>
      <c r="C47" s="105"/>
      <c r="D47" s="15" t="s">
        <v>123</v>
      </c>
      <c r="E47" s="16"/>
      <c r="F47" s="16"/>
      <c r="G47" s="18">
        <f>AVERAGE(G38:G46)</f>
        <v>12.722222222222221</v>
      </c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5"/>
    </row>
    <row r="48" spans="2:20" ht="14.4">
      <c r="C48" s="66"/>
      <c r="D48" s="63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5"/>
    </row>
    <row r="49" spans="3:20" ht="14.4">
      <c r="C49" s="66"/>
      <c r="D49" s="63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5"/>
    </row>
    <row r="50" spans="3:20" ht="14.4">
      <c r="C50" s="66"/>
      <c r="D50" s="63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5"/>
    </row>
    <row r="51" spans="3:20">
      <c r="C51" s="66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5"/>
    </row>
    <row r="52" spans="3:20">
      <c r="C52" s="66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5"/>
    </row>
    <row r="53" spans="3:20">
      <c r="C53" s="66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5"/>
    </row>
    <row r="54" spans="3:20">
      <c r="C54" s="66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5"/>
    </row>
    <row r="55" spans="3:20" ht="14.4" thickBot="1">
      <c r="C55" s="67"/>
      <c r="D55" s="64"/>
      <c r="E55" s="64"/>
      <c r="F55" s="64"/>
      <c r="G55" s="64"/>
      <c r="H55" s="64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9"/>
    </row>
    <row r="56" spans="3:20">
      <c r="D56" s="64"/>
      <c r="E56" s="64"/>
      <c r="F56" s="64"/>
      <c r="G56" s="64"/>
      <c r="H56" s="64"/>
    </row>
    <row r="57" spans="3:20">
      <c r="D57" s="64"/>
      <c r="E57" s="64"/>
      <c r="F57" s="64"/>
      <c r="G57" s="64"/>
      <c r="H57" s="64"/>
    </row>
    <row r="58" spans="3:20" ht="14.4" thickBot="1">
      <c r="D58" s="68"/>
      <c r="E58" s="68"/>
      <c r="F58" s="68"/>
      <c r="G58" s="68"/>
      <c r="H58" s="68"/>
    </row>
  </sheetData>
  <mergeCells count="4">
    <mergeCell ref="C2:T2"/>
    <mergeCell ref="J5:S5"/>
    <mergeCell ref="J33:O33"/>
    <mergeCell ref="D36:G36"/>
  </mergeCells>
  <hyperlinks>
    <hyperlink ref="D9" r:id="rId1" xr:uid="{E2F323AB-0CF1-4B13-B5DC-D467BDC24DE1}"/>
    <hyperlink ref="J10" r:id="rId2" location=":~:text=A%20complete%20desktop%20uses%20an,consumption%20comes%20to%20600%20kWh." xr:uid="{585EA007-A581-4F44-BF33-1764BAB1789B}"/>
    <hyperlink ref="R10" r:id="rId3" xr:uid="{BC7298B0-5FAC-4E17-BCFA-C0D7368A2CFA}"/>
    <hyperlink ref="J11" r:id="rId4" location=":~:text=A%20complete%20desktop%20uses%20an,consumption%20comes%20to%20600%20kWh." xr:uid="{2A9F48D2-7110-47E4-BD5D-661C596458A6}"/>
    <hyperlink ref="J12" r:id="rId5" xr:uid="{31138DB5-DD6B-4521-B6C6-EC000F7944FD}"/>
    <hyperlink ref="J13" r:id="rId6" xr:uid="{339C5838-BD47-40BE-8BD1-1E77C2680C3A}"/>
    <hyperlink ref="R15" r:id="rId7" xr:uid="{CD32EDDB-D6FA-41D1-AFCC-AC6C38A0DB72}"/>
    <hyperlink ref="J33" r:id="rId8" location=":~:text=The%20U.S.%20National%20Academies%20of,fluids%20a%20day%20for%20women" xr:uid="{DCEC3DF9-2743-46CA-B1DB-6F6DBA8DFB63}"/>
    <hyperlink ref="J40" r:id="rId9" xr:uid="{F9340E2E-3352-4343-905B-F5D7F024201B}"/>
  </hyperlinks>
  <pageMargins left="0.7" right="0.7" top="0.75" bottom="0.75" header="0.3" footer="0.3"/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48"/>
  <sheetViews>
    <sheetView zoomScale="60" zoomScaleNormal="60" workbookViewId="0">
      <selection activeCell="K9" sqref="K9"/>
    </sheetView>
  </sheetViews>
  <sheetFormatPr defaultColWidth="12.59765625" defaultRowHeight="15" customHeight="1"/>
  <cols>
    <col min="1" max="1" width="34.19921875" customWidth="1"/>
    <col min="2" max="2" width="16.09765625" customWidth="1"/>
    <col min="3" max="3" width="15.19921875" customWidth="1"/>
    <col min="5" max="5" width="17.5" customWidth="1"/>
    <col min="9" max="9" width="13.3984375" customWidth="1"/>
    <col min="12" max="12" width="23.59765625" customWidth="1"/>
    <col min="15" max="15" width="15.19921875" customWidth="1"/>
    <col min="16" max="16" width="20.69921875" customWidth="1"/>
    <col min="17" max="17" width="18" customWidth="1"/>
  </cols>
  <sheetData>
    <row r="1" spans="6:17" ht="14.4">
      <c r="F1" s="7" t="s">
        <v>46</v>
      </c>
      <c r="G1" s="7" t="s">
        <v>47</v>
      </c>
      <c r="H1" s="10" t="s">
        <v>48</v>
      </c>
      <c r="I1" s="7" t="s">
        <v>49</v>
      </c>
      <c r="J1" s="7" t="s">
        <v>50</v>
      </c>
      <c r="K1" s="7" t="s">
        <v>51</v>
      </c>
    </row>
    <row r="4" spans="6:17" ht="14.4">
      <c r="Q4" s="12"/>
    </row>
    <row r="5" spans="6:17" ht="14.4">
      <c r="Q5" s="12"/>
    </row>
    <row r="9" spans="6:17" ht="14.4">
      <c r="G9" s="11" t="s">
        <v>60</v>
      </c>
      <c r="H9" s="14">
        <v>-0.05</v>
      </c>
      <c r="I9" s="7" t="s">
        <v>61</v>
      </c>
      <c r="J9" s="7" t="s">
        <v>62</v>
      </c>
      <c r="K9" s="7" t="s">
        <v>63</v>
      </c>
    </row>
    <row r="11" spans="6:17" ht="15" customHeight="1">
      <c r="G11" s="14">
        <v>0.2</v>
      </c>
      <c r="H11" s="14">
        <v>0.2</v>
      </c>
      <c r="I11" s="14">
        <v>0.2</v>
      </c>
      <c r="J11" s="14">
        <v>0.2</v>
      </c>
      <c r="K11" s="14">
        <v>0.2</v>
      </c>
    </row>
    <row r="12" spans="6:17" ht="14.4">
      <c r="G12" s="6">
        <f>SUM(G4:G11)</f>
        <v>0.2</v>
      </c>
      <c r="H12" s="6">
        <f>SUM(H4:H11)</f>
        <v>0.15000000000000002</v>
      </c>
      <c r="I12" s="6">
        <f>SUM(I4:I11)</f>
        <v>0.2</v>
      </c>
      <c r="J12" s="6">
        <f>SUM(J4:J11)</f>
        <v>0.2</v>
      </c>
      <c r="K12" s="6">
        <f>SUM(K4:K11)</f>
        <v>0.2</v>
      </c>
    </row>
    <row r="15" spans="6:17" ht="13.8">
      <c r="L15" s="62" t="s">
        <v>67</v>
      </c>
      <c r="M15" s="60"/>
      <c r="N15" s="60"/>
      <c r="O15" s="60"/>
      <c r="P15" s="60"/>
      <c r="Q15" s="61"/>
    </row>
    <row r="16" spans="6:17" ht="14.4">
      <c r="L16" s="15" t="s">
        <v>72</v>
      </c>
      <c r="M16" s="15" t="s">
        <v>73</v>
      </c>
      <c r="N16" s="15" t="s">
        <v>74</v>
      </c>
      <c r="O16" s="15" t="s">
        <v>75</v>
      </c>
      <c r="P16" s="15" t="s">
        <v>76</v>
      </c>
      <c r="Q16" s="15" t="s">
        <v>77</v>
      </c>
    </row>
    <row r="17" spans="12:17" ht="14.4">
      <c r="L17" s="15"/>
      <c r="M17" s="17"/>
      <c r="N17" s="15"/>
      <c r="O17" s="16"/>
      <c r="P17" s="15"/>
      <c r="Q17" s="18"/>
    </row>
    <row r="18" spans="12:17" ht="14.4">
      <c r="L18" s="15"/>
      <c r="M18" s="17"/>
      <c r="N18" s="15"/>
      <c r="O18" s="16"/>
      <c r="P18" s="15"/>
      <c r="Q18" s="18"/>
    </row>
    <row r="19" spans="12:17" ht="14.4">
      <c r="L19" s="15"/>
      <c r="M19" s="17"/>
      <c r="N19" s="15"/>
      <c r="O19" s="16"/>
      <c r="P19" s="15"/>
      <c r="Q19" s="18"/>
    </row>
    <row r="20" spans="12:17" ht="14.4">
      <c r="L20" s="15">
        <v>3.7</v>
      </c>
      <c r="M20" s="17">
        <f>(L20*8)/24</f>
        <v>1.2333333333333334</v>
      </c>
      <c r="N20" s="15">
        <v>5</v>
      </c>
      <c r="O20" s="16">
        <f>N20*M20*'Έξοδα 1ο έτος'!Z11</f>
        <v>1554</v>
      </c>
      <c r="P20" s="15">
        <v>5</v>
      </c>
      <c r="Q20" s="18">
        <f>(O20/18.9)*P20</f>
        <v>411.11111111111114</v>
      </c>
    </row>
    <row r="21" spans="12:17" ht="14.4">
      <c r="L21" s="16"/>
      <c r="M21" s="16"/>
      <c r="N21" s="16"/>
      <c r="O21" s="16"/>
      <c r="P21" s="16"/>
      <c r="Q21" s="16"/>
    </row>
    <row r="22" spans="12:17" ht="14.4">
      <c r="L22" s="19" t="s">
        <v>84</v>
      </c>
      <c r="M22" s="15" t="s">
        <v>85</v>
      </c>
      <c r="N22" s="15" t="s">
        <v>86</v>
      </c>
      <c r="O22" s="16"/>
      <c r="P22" s="16"/>
      <c r="Q22" s="16"/>
    </row>
    <row r="23" spans="12:17" ht="14.4">
      <c r="L23" s="15" t="s">
        <v>88</v>
      </c>
      <c r="M23" s="15">
        <v>15</v>
      </c>
      <c r="N23" s="16">
        <f>15*3</f>
        <v>45</v>
      </c>
      <c r="O23" s="16"/>
      <c r="P23" s="16"/>
      <c r="Q23" s="16"/>
    </row>
    <row r="24" spans="12:17" ht="43.2">
      <c r="L24" s="20" t="s">
        <v>90</v>
      </c>
      <c r="M24" s="15">
        <v>95</v>
      </c>
      <c r="N24" s="16">
        <f>2*95</f>
        <v>190</v>
      </c>
      <c r="O24" s="16"/>
      <c r="P24" s="16"/>
      <c r="Q24" s="16"/>
    </row>
    <row r="25" spans="12:17" ht="14.4">
      <c r="L25" s="16"/>
      <c r="M25" s="16"/>
      <c r="N25" s="16"/>
      <c r="O25" s="16"/>
      <c r="P25" s="16"/>
      <c r="Q25" s="16"/>
    </row>
    <row r="26" spans="12:17" ht="14.4">
      <c r="L26" s="59" t="s">
        <v>98</v>
      </c>
      <c r="M26" s="60"/>
      <c r="N26" s="60"/>
      <c r="O26" s="60"/>
      <c r="P26" s="60"/>
      <c r="Q26" s="61"/>
    </row>
    <row r="27" spans="12:17" ht="14.4">
      <c r="L27" s="16"/>
      <c r="M27" s="16"/>
      <c r="N27" s="16"/>
      <c r="O27" s="16"/>
      <c r="P27" s="16"/>
      <c r="Q27" s="16"/>
    </row>
    <row r="28" spans="12:17" ht="13.8"/>
    <row r="29" spans="12:17" ht="13.8"/>
    <row r="30" spans="12:17" ht="13.8"/>
    <row r="31" spans="12:17" ht="13.8"/>
    <row r="32" spans="12:17" ht="13.8"/>
    <row r="33" spans="1:10" ht="13.8"/>
    <row r="34" spans="1:10" ht="13.8"/>
    <row r="35" spans="1:10" ht="13.8"/>
    <row r="36" spans="1:10" ht="13.8"/>
    <row r="37" spans="1:10" ht="13.8"/>
    <row r="38" spans="1:10" ht="13.8"/>
    <row r="39" spans="1:10" ht="14.4">
      <c r="A39" s="16"/>
      <c r="B39" s="16"/>
      <c r="C39" s="16"/>
      <c r="D39" s="16"/>
      <c r="E39" s="16"/>
      <c r="F39" s="16"/>
      <c r="G39" s="16"/>
      <c r="H39" s="16"/>
      <c r="I39" s="16"/>
      <c r="J39" s="16"/>
    </row>
    <row r="42" spans="1:10" ht="13.8"/>
    <row r="43" spans="1:10" ht="13.8"/>
    <row r="44" spans="1:10" ht="13.8"/>
    <row r="45" spans="1:10" ht="13.8"/>
    <row r="46" spans="1:10" ht="13.8"/>
    <row r="47" spans="1:10" ht="13.8"/>
    <row r="48" spans="1:10" ht="13.8"/>
  </sheetData>
  <mergeCells count="2">
    <mergeCell ref="L15:Q15"/>
    <mergeCell ref="L26:Q26"/>
  </mergeCells>
  <hyperlinks>
    <hyperlink ref="L15" r:id="rId1" location=":~:text=The%20U.S.%20National%20Academies%20of,fluids%20a%20day%20for%20women" xr:uid="{00000000-0004-0000-0300-000001000000}"/>
    <hyperlink ref="L22" r:id="rId2" xr:uid="{00000000-0004-0000-0300-000006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4"/>
  <sheetViews>
    <sheetView workbookViewId="0"/>
  </sheetViews>
  <sheetFormatPr defaultColWidth="12.59765625" defaultRowHeight="15" customHeight="1"/>
  <cols>
    <col min="1" max="1" width="21.69921875" customWidth="1"/>
    <col min="3" max="3" width="18.3984375" customWidth="1"/>
  </cols>
  <sheetData>
    <row r="1" spans="1:3">
      <c r="C1" s="7" t="s">
        <v>124</v>
      </c>
    </row>
    <row r="2" spans="1:3">
      <c r="A2" s="21" t="s">
        <v>125</v>
      </c>
      <c r="B2" s="8">
        <v>1000</v>
      </c>
      <c r="C2" s="7">
        <v>0</v>
      </c>
    </row>
    <row r="3" spans="1:3">
      <c r="A3" s="22" t="s">
        <v>1</v>
      </c>
      <c r="B3" s="8">
        <v>250</v>
      </c>
      <c r="C3" s="7">
        <v>10</v>
      </c>
    </row>
    <row r="4" spans="1:3">
      <c r="A4" s="4" t="s">
        <v>126</v>
      </c>
      <c r="B4" s="8">
        <v>28.4</v>
      </c>
      <c r="C4" s="7">
        <v>0.6</v>
      </c>
    </row>
    <row r="5" spans="1:3">
      <c r="A5" s="7" t="s">
        <v>127</v>
      </c>
      <c r="B5" s="8">
        <v>1200</v>
      </c>
      <c r="C5" s="7">
        <v>0</v>
      </c>
    </row>
    <row r="6" spans="1:3">
      <c r="A6" s="23" t="s">
        <v>2</v>
      </c>
      <c r="B6" s="8">
        <v>37.6</v>
      </c>
      <c r="C6" s="7">
        <v>5</v>
      </c>
    </row>
    <row r="7" spans="1:3">
      <c r="A7" s="23" t="s">
        <v>128</v>
      </c>
      <c r="B7" s="8">
        <v>50</v>
      </c>
      <c r="C7" s="7"/>
    </row>
    <row r="8" spans="1:3">
      <c r="A8" s="7" t="s">
        <v>129</v>
      </c>
      <c r="C8" s="13">
        <f>SUM(C2:C6)*365*24/1000</f>
        <v>136.65600000000001</v>
      </c>
    </row>
    <row r="9" spans="1:3">
      <c r="A9" s="7" t="s">
        <v>130</v>
      </c>
      <c r="B9" s="24">
        <f>SUM(B2:B7)</f>
        <v>2566</v>
      </c>
    </row>
    <row r="13" spans="1:3">
      <c r="B13" s="7" t="s">
        <v>131</v>
      </c>
    </row>
    <row r="14" spans="1:3">
      <c r="A14" s="25" t="s">
        <v>132</v>
      </c>
      <c r="B14" s="13">
        <f>1534*0.36*0.8</f>
        <v>441.79200000000003</v>
      </c>
    </row>
  </sheetData>
  <hyperlinks>
    <hyperlink ref="A3" r:id="rId1" xr:uid="{00000000-0004-0000-0400-000000000000}"/>
    <hyperlink ref="A4" r:id="rId2" xr:uid="{00000000-0004-0000-0400-000001000000}"/>
    <hyperlink ref="A6" r:id="rId3" xr:uid="{00000000-0004-0000-0400-000002000000}"/>
    <hyperlink ref="A14" r:id="rId4" xr:uid="{00000000-0004-0000-0400-000003000000}"/>
  </hyperlinks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4"/>
  <sheetViews>
    <sheetView tabSelected="1" workbookViewId="0">
      <selection activeCell="A13" sqref="A13"/>
    </sheetView>
  </sheetViews>
  <sheetFormatPr defaultColWidth="12.59765625" defaultRowHeight="15" customHeight="1"/>
  <cols>
    <col min="1" max="1" width="30.59765625" customWidth="1"/>
    <col min="2" max="2" width="23.19921875" customWidth="1"/>
    <col min="3" max="3" width="26.3984375" customWidth="1"/>
    <col min="4" max="4" width="24" customWidth="1"/>
    <col min="5" max="5" width="19.69921875" customWidth="1"/>
    <col min="6" max="6" width="20.69921875" customWidth="1"/>
    <col min="7" max="7" width="30.69921875" customWidth="1"/>
    <col min="8" max="26" width="7.59765625" customWidth="1"/>
  </cols>
  <sheetData>
    <row r="1" spans="1:26" ht="14.4">
      <c r="A1" s="2" t="s">
        <v>133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134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4">
      <c r="A2" s="26" t="s">
        <v>135</v>
      </c>
      <c r="B2" s="5">
        <f>6*(ΣΕΝΑΡΙΑ!B2)*B16+(B17*ΣΕΝΑΡΙΑ!B2)</f>
        <v>32400</v>
      </c>
      <c r="C2" s="5">
        <f>C16*12*(ΣΕΝΑΡΙΑ!C2+ΣΕΝΑΡΙΑ!B2)+(C17*ΣΕΝΑΡΙΑ!C2)</f>
        <v>87300</v>
      </c>
      <c r="D2" s="5">
        <f>D16*12*(ΣΕΝΑΡΙΑ!D2+ΣΕΝΑΡΙΑ!C2+ΣΕΝΑΡΙΑ!B2)+(D17*ΣΕΝΑΡΙΑ!D2)</f>
        <v>135000</v>
      </c>
      <c r="E2" s="5">
        <f>E16*12*(ΣΕΝΑΡΙΑ!E2+ΣΕΝΑΡΙΑ!D2+ΣΕΝΑΡΙΑ!C2+ΣΕΝΑΡΙΑ!B2)+(E17*ΣΕΝΑΡΙΑ!E2)</f>
        <v>186000</v>
      </c>
      <c r="F2" s="5">
        <f>F16*12*(ΣΕΝΑΡΙΑ!F2+ΣΕΝΑΡΙΑ!E2+ΣΕΝΑΡΙΑ!D2+ΣΕΝΑΡΙΑ!C2+ΣΕΝΑΡΙΑ!B2)+(F17*ΣΕΝΑΡΙΑ!F2)</f>
        <v>214500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4">
      <c r="A3" s="1" t="s">
        <v>136</v>
      </c>
      <c r="B3" s="5">
        <f>B20*6*ΣΕΝΑΡΙΑ!B5</f>
        <v>9000</v>
      </c>
      <c r="C3" s="5">
        <f>C20*12*(ΣΕΝΑΡΙΑ!B5+ΣΕΝΑΡΙΑ!C5)</f>
        <v>54000</v>
      </c>
      <c r="D3" s="5">
        <f>D20*12*(ΣΕΝΑΡΙΑ!B5+ΣΕΝΑΡΙΑ!C5+ΣΕΝΑΡΙΑ!D5)</f>
        <v>108000</v>
      </c>
      <c r="E3" s="5">
        <f>E20*12*(ΣΕΝΑΡΙΑ!B5+ΣΕΝΑΡΙΑ!C5+ΣΕΝΑΡΙΑ!D5+ΣΕΝΑΡΙΑ!E5)</f>
        <v>180000</v>
      </c>
      <c r="F3" s="5">
        <f>F20*12*(ΣΕΝΑΡΙΑ!B5+ΣΕΝΑΡΙΑ!C5+ΣΕΝΑΡΙΑ!D5+ΣΕΝΑΡΙΑ!E5+ΣΕΝΑΡΙΑ!F5)</f>
        <v>270000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4">
      <c r="A4" s="1" t="s">
        <v>137</v>
      </c>
      <c r="B4" s="5">
        <f>1*26*$A$13*0.45*12</f>
        <v>54756</v>
      </c>
      <c r="C4" s="5">
        <f>1*52*$A$13*0.65*27</f>
        <v>355914</v>
      </c>
      <c r="D4" s="5">
        <f>1*52*$A$13*0.65*45</f>
        <v>593190</v>
      </c>
      <c r="E4" s="5">
        <f>1*52*$A$13*0.65*65</f>
        <v>856830</v>
      </c>
      <c r="F4" s="5">
        <f>1*52*$A$13*0.65*80</f>
        <v>1054560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4">
      <c r="A5" s="1" t="s">
        <v>138</v>
      </c>
      <c r="B5" s="5">
        <f>B27*ΣΕΝΑΡΙΑ!B6*ΣΕΝΑΡΙΑ!B7</f>
        <v>30000</v>
      </c>
      <c r="C5" s="5">
        <f>C27*ΣΕΝΑΡΙΑ!C6*ΣΕΝΑΡΙΑ!C7</f>
        <v>30000</v>
      </c>
      <c r="D5" s="5">
        <f>D27*ΣΕΝΑΡΙΑ!D6*ΣΕΝΑΡΙΑ!D7</f>
        <v>30000</v>
      </c>
      <c r="E5" s="5">
        <f>E27*ΣΕΝΑΡΙΑ!E6*ΣΕΝΑΡΙΑ!E7</f>
        <v>30000</v>
      </c>
      <c r="F5" s="5">
        <f>F27*ΣΕΝΑΡΙΑ!F6*ΣΕΝΑΡΙΑ!F7</f>
        <v>30000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4">
      <c r="A6" s="3"/>
      <c r="B6" s="5"/>
      <c r="C6" s="5"/>
      <c r="D6" s="5"/>
      <c r="E6" s="5"/>
      <c r="F6" s="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4">
      <c r="A7" s="3"/>
      <c r="B7" s="5"/>
      <c r="C7" s="5"/>
      <c r="D7" s="5"/>
      <c r="E7" s="5"/>
      <c r="F7" s="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6">
      <c r="A8" s="27" t="s">
        <v>139</v>
      </c>
      <c r="B8" s="28">
        <f t="shared" ref="B8:F8" si="0">SUM(B2:B7)</f>
        <v>126156</v>
      </c>
      <c r="C8" s="28">
        <f t="shared" si="0"/>
        <v>527214</v>
      </c>
      <c r="D8" s="28">
        <f>SUM(D2:D7)</f>
        <v>866190</v>
      </c>
      <c r="E8" s="28">
        <f t="shared" si="0"/>
        <v>1252830</v>
      </c>
      <c r="F8" s="28">
        <f t="shared" si="0"/>
        <v>1569060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4">
      <c r="A9" s="29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4">
      <c r="A10" s="29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4">
      <c r="A11" s="9" t="s">
        <v>137</v>
      </c>
      <c r="B11" s="30" t="s">
        <v>47</v>
      </c>
      <c r="C11" s="30" t="s">
        <v>48</v>
      </c>
      <c r="D11" s="30" t="s">
        <v>49</v>
      </c>
      <c r="E11" s="30" t="s">
        <v>50</v>
      </c>
      <c r="F11" s="30" t="s">
        <v>51</v>
      </c>
      <c r="G11" s="31" t="s">
        <v>134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4">
      <c r="A12" s="32" t="s">
        <v>140</v>
      </c>
      <c r="B12" s="1" t="s">
        <v>141</v>
      </c>
      <c r="C12" s="1" t="s">
        <v>142</v>
      </c>
      <c r="D12" s="1" t="s">
        <v>143</v>
      </c>
      <c r="E12" s="1" t="s">
        <v>144</v>
      </c>
      <c r="F12" s="1" t="s">
        <v>145</v>
      </c>
      <c r="G12" s="33" t="s">
        <v>146</v>
      </c>
      <c r="H12" s="3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5">
        <f>780/2</f>
        <v>390</v>
      </c>
      <c r="B13" s="36"/>
      <c r="C13" s="36"/>
      <c r="D13" s="36"/>
      <c r="E13" s="36"/>
      <c r="F13" s="36"/>
      <c r="G13" s="37" t="s">
        <v>147</v>
      </c>
      <c r="H13" s="2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2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9" t="s">
        <v>148</v>
      </c>
      <c r="B15" s="30" t="s">
        <v>47</v>
      </c>
      <c r="C15" s="30" t="s">
        <v>48</v>
      </c>
      <c r="D15" s="30" t="s">
        <v>49</v>
      </c>
      <c r="E15" s="30" t="s">
        <v>50</v>
      </c>
      <c r="F15" s="30" t="s">
        <v>51</v>
      </c>
      <c r="G15" s="31" t="s">
        <v>134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2" t="s">
        <v>149</v>
      </c>
      <c r="B16" s="1">
        <v>200</v>
      </c>
      <c r="C16" s="1">
        <v>200</v>
      </c>
      <c r="D16" s="1">
        <v>200</v>
      </c>
      <c r="E16" s="1">
        <v>200</v>
      </c>
      <c r="F16" s="1">
        <v>200</v>
      </c>
      <c r="G16" s="33" t="s">
        <v>146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8" t="s">
        <v>150</v>
      </c>
      <c r="B17" s="39">
        <v>1500</v>
      </c>
      <c r="C17" s="39">
        <v>1500</v>
      </c>
      <c r="D17" s="39">
        <v>1500</v>
      </c>
      <c r="E17" s="39">
        <v>1500</v>
      </c>
      <c r="F17" s="39">
        <v>1500</v>
      </c>
      <c r="G17" s="40" t="s"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29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9" t="s">
        <v>151</v>
      </c>
      <c r="B19" s="30" t="s">
        <v>47</v>
      </c>
      <c r="C19" s="30" t="s">
        <v>48</v>
      </c>
      <c r="D19" s="30" t="s">
        <v>49</v>
      </c>
      <c r="E19" s="30" t="s">
        <v>50</v>
      </c>
      <c r="F19" s="30" t="s">
        <v>51</v>
      </c>
      <c r="G19" s="31" t="s">
        <v>134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8" t="s">
        <v>149</v>
      </c>
      <c r="B20" s="39">
        <v>150</v>
      </c>
      <c r="C20" s="39">
        <v>150</v>
      </c>
      <c r="D20" s="39">
        <v>150</v>
      </c>
      <c r="E20" s="39">
        <v>150</v>
      </c>
      <c r="F20" s="39">
        <v>150</v>
      </c>
      <c r="G20" s="40" t="s">
        <v>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41" t="s">
        <v>138</v>
      </c>
      <c r="B22" s="42" t="s">
        <v>47</v>
      </c>
      <c r="C22" s="42" t="s">
        <v>48</v>
      </c>
      <c r="D22" s="42" t="s">
        <v>49</v>
      </c>
      <c r="E22" s="42" t="s">
        <v>50</v>
      </c>
      <c r="F22" s="42" t="s">
        <v>51</v>
      </c>
      <c r="G22" s="43" t="s">
        <v>134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44"/>
      <c r="B23" s="45"/>
      <c r="C23" s="45"/>
      <c r="D23" s="45"/>
      <c r="E23" s="45"/>
      <c r="F23" s="45"/>
      <c r="G23" s="46" t="s">
        <v>146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44"/>
      <c r="B24" s="45"/>
      <c r="C24" s="45"/>
      <c r="D24" s="45"/>
      <c r="E24" s="45"/>
      <c r="F24" s="45"/>
      <c r="G24" s="4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44"/>
      <c r="B25" s="45"/>
      <c r="C25" s="45"/>
      <c r="D25" s="45"/>
      <c r="E25" s="45"/>
      <c r="F25" s="45"/>
      <c r="G25" s="4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44"/>
      <c r="B26" s="45"/>
      <c r="C26" s="45"/>
      <c r="D26" s="45"/>
      <c r="E26" s="45"/>
      <c r="F26" s="45"/>
      <c r="G26" s="4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47" t="s">
        <v>150</v>
      </c>
      <c r="B27" s="48">
        <v>1000</v>
      </c>
      <c r="C27" s="48">
        <v>1000</v>
      </c>
      <c r="D27" s="48">
        <v>1000</v>
      </c>
      <c r="E27" s="48">
        <v>1000</v>
      </c>
      <c r="F27" s="48">
        <v>1000</v>
      </c>
      <c r="G27" s="49" t="s">
        <v>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29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29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29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29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29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2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29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29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2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9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2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29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29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29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2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29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29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29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29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29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29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29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29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29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29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29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29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29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29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29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29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29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29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29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29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29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29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29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29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29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29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29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29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29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29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29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29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29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29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29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29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2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29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29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29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29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29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29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2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29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29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29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29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29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29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29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29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2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29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29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2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29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2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29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2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2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2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2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2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2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29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29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29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29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2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29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29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29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29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29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2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29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29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29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29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29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29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29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29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29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29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29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29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29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29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29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29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29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29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29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29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29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29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29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2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29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29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29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29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29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29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29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29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29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29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29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29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29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29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29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29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29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29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29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29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29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29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29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29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29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29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29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29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29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29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29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29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29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29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29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29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29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29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29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2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29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29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29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29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29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29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29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29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2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29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29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29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29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29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29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29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29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29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29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29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29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29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29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29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29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29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29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29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29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29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29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29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29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29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29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29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29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29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29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29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29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29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29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29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29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29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29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29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29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29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29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29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29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29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29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29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29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29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29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29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29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29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29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29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29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29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29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29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29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29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29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29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29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29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29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29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29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29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29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29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29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29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29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29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29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29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29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29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29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29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29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29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29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29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29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29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29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29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29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29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29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29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29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29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29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29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29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29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29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29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29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29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29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29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29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29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29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29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29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29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29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29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29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29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29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29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29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29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29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29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29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29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29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29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29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29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29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29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29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29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29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29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29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29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29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29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29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29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29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29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29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29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29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29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29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29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29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29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29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29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29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29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29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29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29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29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29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29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29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29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29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29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29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29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29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29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29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29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29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29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29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29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29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29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29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29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29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29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29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29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29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29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29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29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29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29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29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29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29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29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29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29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29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29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29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29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29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29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29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29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29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29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29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29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29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29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29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29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29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29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29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29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29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29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29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29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29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29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29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29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29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29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29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29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29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29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29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29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29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29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29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29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29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29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29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29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29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29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29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29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29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29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29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29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29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29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29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29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29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29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29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29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29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29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29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29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29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29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29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29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29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29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29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29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29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29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29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29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29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29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29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29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29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29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29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29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29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29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29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29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29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29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29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29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29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29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29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29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29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29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29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29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29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29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29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29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29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29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29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29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29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29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29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29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29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29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29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29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29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29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29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29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29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29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2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29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29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29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29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29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29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29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29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29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29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29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29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29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29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29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29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29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29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29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29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2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2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2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2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2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2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2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2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2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2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2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2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2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2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2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2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2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2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2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29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29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29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29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29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29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29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29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29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29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29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29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29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29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29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29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29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29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29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29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29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29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29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29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29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29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29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29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29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29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29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29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29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29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29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29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29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29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29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29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29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29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29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29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29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29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29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29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29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29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29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29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29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29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29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29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29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29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29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29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29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29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29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29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29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29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29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29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29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29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29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29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29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29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29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29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29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2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29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29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29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29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29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29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29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29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29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29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29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29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29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29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29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29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29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29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29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29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29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29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29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29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29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29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29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29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29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29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29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29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29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29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29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29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29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29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29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29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29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29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29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29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29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29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29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29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29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29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29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29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29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29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29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29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29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29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29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29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29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29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29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29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29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29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29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29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29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29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29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29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29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29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29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29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29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29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29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29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29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29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29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29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29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29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29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29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29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29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29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29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29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29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29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29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29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29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29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29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29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29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29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29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29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29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29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29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29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29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29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29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29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29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29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29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29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29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29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29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29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29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29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29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29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29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29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29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29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29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29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29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29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29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29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29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29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29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29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29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29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29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29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29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29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29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29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29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29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29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29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29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29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29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29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29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29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29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29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29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29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29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29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29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29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29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29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29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29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29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29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29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29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29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29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29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29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29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29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29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29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29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29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29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29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29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29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29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29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29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29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29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29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29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29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29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29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29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29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29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29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29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29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29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29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29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29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29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29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29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29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29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29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29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29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29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29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29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29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29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29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29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29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29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29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29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29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29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29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29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29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29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29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29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29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29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29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29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29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29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29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29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29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29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29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29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29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29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29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29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29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29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29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29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29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29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29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29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29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29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29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29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29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29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29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29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29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29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29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29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29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29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29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29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29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29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29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29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29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29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29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29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29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29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29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29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29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29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29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29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29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29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29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29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29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29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29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29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29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29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29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29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29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29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29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29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29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29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29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29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29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29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29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29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29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29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29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29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29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29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29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29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29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29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29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29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29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29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29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29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29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29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29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29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29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29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29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29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29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29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29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29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29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29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29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29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29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29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29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29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29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29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29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29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29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29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29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29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29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29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29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29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29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29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29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29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29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29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29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29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11</vt:i4>
      </vt:variant>
    </vt:vector>
  </HeadingPairs>
  <TitlesOfParts>
    <vt:vector size="11" baseType="lpstr">
      <vt:lpstr>Έσοδα-Έξοδα</vt:lpstr>
      <vt:lpstr>Έξοδα 1ο έτος</vt:lpstr>
      <vt:lpstr>Έξοδα 2ο έτος </vt:lpstr>
      <vt:lpstr>Έξοδα 3ο έτος  </vt:lpstr>
      <vt:lpstr>Έξοδα 4ο έτος</vt:lpstr>
      <vt:lpstr>Έξοδα 5ο έτος</vt:lpstr>
      <vt:lpstr>Λειτουργικα Εξοδα</vt:lpstr>
      <vt:lpstr>Εξοδα Καδου</vt:lpstr>
      <vt:lpstr>Εσοδα</vt:lpstr>
      <vt:lpstr>ΣΕΝΑΡΙΑ</vt:lpstr>
      <vt:lpstr>2020 Marketing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</dc:creator>
  <cp:lastModifiedBy>Michalis</cp:lastModifiedBy>
  <dcterms:created xsi:type="dcterms:W3CDTF">2020-10-10T12:18:06Z</dcterms:created>
  <dcterms:modified xsi:type="dcterms:W3CDTF">2020-12-03T01:01:34Z</dcterms:modified>
</cp:coreProperties>
</file>