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DP-D09\trunk\Item 1\"/>
    </mc:Choice>
  </mc:AlternateContent>
  <bookViews>
    <workbookView xWindow="0" yWindow="0" windowWidth="23040" windowHeight="90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8" i="1"/>
  <c r="B11" i="1" l="1"/>
  <c r="C6" i="1"/>
  <c r="C7" i="1"/>
  <c r="D7" i="1"/>
  <c r="D6" i="1"/>
  <c r="I15" i="1" l="1"/>
  <c r="I16" i="1"/>
  <c r="I17" i="1"/>
  <c r="I18" i="1"/>
  <c r="I19" i="1"/>
  <c r="I14" i="1"/>
  <c r="C20" i="1"/>
  <c r="D20" i="1" s="1"/>
  <c r="E20" i="1" s="1"/>
  <c r="H7" i="1"/>
  <c r="C21" i="1"/>
  <c r="D21" i="1" s="1"/>
  <c r="E21" i="1" s="1"/>
  <c r="B7" i="1" s="1"/>
  <c r="B22" i="1"/>
  <c r="C22" i="1" s="1"/>
  <c r="B6" i="1" l="1"/>
  <c r="D22" i="1"/>
  <c r="E22" i="1" s="1"/>
  <c r="K10" i="1" s="1"/>
  <c r="J12" i="1"/>
  <c r="H18" i="1" l="1"/>
  <c r="J18" i="1" s="1"/>
  <c r="H15" i="1"/>
  <c r="J15" i="1" s="1"/>
  <c r="H19" i="1"/>
  <c r="J19" i="1" s="1"/>
  <c r="H16" i="1"/>
  <c r="J16" i="1" s="1"/>
  <c r="H17" i="1"/>
  <c r="J17" i="1" s="1"/>
  <c r="H14" i="1"/>
  <c r="J14" i="1" s="1"/>
  <c r="D8" i="1"/>
  <c r="C8" i="1"/>
  <c r="J20" i="1" l="1"/>
  <c r="I23" i="1" s="1"/>
  <c r="B12" i="1"/>
  <c r="H25" i="1" l="1"/>
  <c r="H26" i="1" s="1"/>
  <c r="H27" i="1" s="1"/>
  <c r="H28" i="1" s="1"/>
</calcChain>
</file>

<file path=xl/sharedStrings.xml><?xml version="1.0" encoding="utf-8"?>
<sst xmlns="http://schemas.openxmlformats.org/spreadsheetml/2006/main" count="34" uniqueCount="31">
  <si>
    <t>Costes directos</t>
  </si>
  <si>
    <t>Perfil</t>
  </si>
  <si>
    <t>Jefe de Proyecto</t>
  </si>
  <si>
    <t>Programadores Java</t>
  </si>
  <si>
    <t>Subtotal</t>
  </si>
  <si>
    <t>Nº Horas</t>
  </si>
  <si>
    <t>Sueldo Bruto</t>
  </si>
  <si>
    <t>Costes Sociales empresa</t>
  </si>
  <si>
    <t xml:space="preserve">Otros costes directos </t>
  </si>
  <si>
    <t>Total Coste Directo</t>
  </si>
  <si>
    <t>Calculo horas</t>
  </si>
  <si>
    <t>minutos</t>
  </si>
  <si>
    <t>Horas</t>
  </si>
  <si>
    <t>minutos total</t>
  </si>
  <si>
    <t>Ajuste de horas</t>
  </si>
  <si>
    <t>Costes Indirectos</t>
  </si>
  <si>
    <t>Horas de amortizacion</t>
  </si>
  <si>
    <t>Recordar que los huecos en dorado son para rellenar en minutos</t>
  </si>
  <si>
    <t>Horas a restar-&gt;</t>
  </si>
  <si>
    <t>Horas por cada portatil-&gt;</t>
  </si>
  <si>
    <t>Precios</t>
  </si>
  <si>
    <t xml:space="preserve"> Horas Trabajadas por portatil</t>
  </si>
  <si>
    <t>Horas Totales en 4 años</t>
  </si>
  <si>
    <t>Coste</t>
  </si>
  <si>
    <t>Coste Amortizacion Total-&gt;</t>
  </si>
  <si>
    <t>TOTAL COSTES INDIRECTOS-&gt;</t>
  </si>
  <si>
    <t>BENEFICIOS-&gt;</t>
  </si>
  <si>
    <t>Otros Costes Indirectos-&gt;</t>
  </si>
  <si>
    <t>Total sin Impuestos-&gt;</t>
  </si>
  <si>
    <t>IVA(21%)-&gt;</t>
  </si>
  <si>
    <t>TOTAL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</si>
</sst>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8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8"/>
  <sheetViews>
    <sheetView tabSelected="1" topLeftCell="A4" workbookViewId="0">
      <selection activeCell="H25" sqref="H25"/>
    </sheetView>
  </sheetViews>
  <sheetFormatPr baseColWidth="10" defaultRowHeight="14.4" x14ac:dyDescent="0.3"/>
  <cols>
    <col min="1" max="1" width="18.21875" customWidth="1"/>
    <col min="2" max="2" width="20.109375" customWidth="1"/>
    <col min="3" max="3" width="17.21875" customWidth="1"/>
    <col min="4" max="4" width="23.33203125" customWidth="1"/>
    <col min="6" max="6" width="12.21875" customWidth="1"/>
    <col min="7" max="7" width="16.5546875" customWidth="1"/>
    <col min="8" max="8" width="25.33203125" customWidth="1"/>
    <col min="9" max="9" width="22.88671875" customWidth="1"/>
  </cols>
  <sheetData>
    <row r="4" spans="1:13" x14ac:dyDescent="0.3">
      <c r="A4" s="6" t="s">
        <v>0</v>
      </c>
      <c r="B4" s="6"/>
      <c r="C4" s="6"/>
      <c r="D4" s="6"/>
      <c r="E4" s="6"/>
      <c r="G4" s="8" t="s">
        <v>15</v>
      </c>
      <c r="H4" s="8"/>
      <c r="I4" s="8"/>
      <c r="J4" s="8"/>
      <c r="K4" s="8"/>
      <c r="L4" s="8"/>
      <c r="M4" s="8"/>
    </row>
    <row r="5" spans="1:13" x14ac:dyDescent="0.3">
      <c r="A5" t="s">
        <v>1</v>
      </c>
      <c r="B5" t="s">
        <v>5</v>
      </c>
      <c r="C5" t="s">
        <v>6</v>
      </c>
      <c r="D5" t="s">
        <v>7</v>
      </c>
    </row>
    <row r="6" spans="1:13" x14ac:dyDescent="0.3">
      <c r="A6" t="s">
        <v>2</v>
      </c>
      <c r="B6">
        <f>E20</f>
        <v>39</v>
      </c>
      <c r="C6">
        <f>B6*15.5</f>
        <v>604.5</v>
      </c>
      <c r="D6">
        <f>ROUNDUP(C6*28.3/100,2)</f>
        <v>171.07999999999998</v>
      </c>
      <c r="G6" s="9" t="s">
        <v>16</v>
      </c>
      <c r="H6" s="9"/>
    </row>
    <row r="7" spans="1:13" x14ac:dyDescent="0.3">
      <c r="A7" t="s">
        <v>3</v>
      </c>
      <c r="B7">
        <f>E21</f>
        <v>182</v>
      </c>
      <c r="C7">
        <f>B7*14.53</f>
        <v>2644.46</v>
      </c>
      <c r="D7">
        <f>ROUNDUP(C7*28.3/100,2)</f>
        <v>748.39</v>
      </c>
      <c r="G7" s="4" t="s">
        <v>18</v>
      </c>
      <c r="H7" s="4">
        <f>2*7*6</f>
        <v>84</v>
      </c>
    </row>
    <row r="8" spans="1:13" x14ac:dyDescent="0.3">
      <c r="A8" t="s">
        <v>4</v>
      </c>
      <c r="C8">
        <f>SUM(C6:C7)</f>
        <v>3248.96</v>
      </c>
      <c r="D8">
        <f>SUM(D6:D7)</f>
        <v>919.47</v>
      </c>
      <c r="H8">
        <f>E22-H7</f>
        <v>137</v>
      </c>
    </row>
    <row r="10" spans="1:13" x14ac:dyDescent="0.3">
      <c r="G10" s="11" t="s">
        <v>19</v>
      </c>
      <c r="H10" s="11"/>
      <c r="I10">
        <f>QUOTIENT(H8,6)</f>
        <v>22</v>
      </c>
      <c r="J10">
        <f>H8-I10*6</f>
        <v>5</v>
      </c>
      <c r="K10">
        <f>IF(J10=0,I10,I10+1)</f>
        <v>23</v>
      </c>
    </row>
    <row r="11" spans="1:13" x14ac:dyDescent="0.3">
      <c r="A11" t="s">
        <v>8</v>
      </c>
      <c r="B11">
        <f>ROUNDUP(C8*0.1,2)</f>
        <v>324.89999999999998</v>
      </c>
    </row>
    <row r="12" spans="1:13" x14ac:dyDescent="0.3">
      <c r="A12" s="2" t="s">
        <v>9</v>
      </c>
      <c r="B12" s="2">
        <f>C8+D8+B11</f>
        <v>4493.33</v>
      </c>
      <c r="J12">
        <f>4*1980</f>
        <v>7920</v>
      </c>
    </row>
    <row r="13" spans="1:13" x14ac:dyDescent="0.3">
      <c r="G13" t="s">
        <v>20</v>
      </c>
      <c r="H13" t="s">
        <v>21</v>
      </c>
      <c r="I13" t="s">
        <v>22</v>
      </c>
      <c r="J13" t="s">
        <v>23</v>
      </c>
    </row>
    <row r="14" spans="1:13" x14ac:dyDescent="0.3">
      <c r="G14">
        <v>600</v>
      </c>
      <c r="H14">
        <f>K$10</f>
        <v>23</v>
      </c>
      <c r="I14">
        <f t="shared" ref="I14:I19" si="0">J$12</f>
        <v>7920</v>
      </c>
      <c r="J14">
        <f>ROUNDUP((G14*H14)/I14,2)</f>
        <v>1.75</v>
      </c>
    </row>
    <row r="15" spans="1:13" x14ac:dyDescent="0.3">
      <c r="G15">
        <v>650</v>
      </c>
      <c r="H15">
        <f t="shared" ref="H15:H19" si="1">K$10</f>
        <v>23</v>
      </c>
      <c r="I15">
        <f t="shared" si="0"/>
        <v>7920</v>
      </c>
      <c r="J15">
        <f t="shared" ref="J15:J17" si="2">ROUNDUP((G15*H15)/I15,2)</f>
        <v>1.89</v>
      </c>
    </row>
    <row r="16" spans="1:13" x14ac:dyDescent="0.3">
      <c r="G16">
        <v>700</v>
      </c>
      <c r="H16">
        <f t="shared" si="1"/>
        <v>23</v>
      </c>
      <c r="I16">
        <f t="shared" si="0"/>
        <v>7920</v>
      </c>
      <c r="J16">
        <f t="shared" si="2"/>
        <v>2.0399999999999996</v>
      </c>
    </row>
    <row r="17" spans="1:10" x14ac:dyDescent="0.3">
      <c r="G17">
        <v>720</v>
      </c>
      <c r="H17">
        <f t="shared" si="1"/>
        <v>23</v>
      </c>
      <c r="I17">
        <f t="shared" si="0"/>
        <v>7920</v>
      </c>
      <c r="J17">
        <f t="shared" si="2"/>
        <v>2.0999999999999996</v>
      </c>
    </row>
    <row r="18" spans="1:10" x14ac:dyDescent="0.3">
      <c r="A18" s="7" t="s">
        <v>10</v>
      </c>
      <c r="B18" s="7"/>
      <c r="C18" s="7"/>
      <c r="D18" s="7"/>
      <c r="E18" s="7"/>
      <c r="G18">
        <v>800</v>
      </c>
      <c r="H18">
        <f t="shared" si="1"/>
        <v>23</v>
      </c>
      <c r="I18">
        <f t="shared" si="0"/>
        <v>7920</v>
      </c>
      <c r="J18">
        <f>ROUNDUP((G18*H18)/I18,2)</f>
        <v>2.3299999999999996</v>
      </c>
    </row>
    <row r="19" spans="1:10" x14ac:dyDescent="0.3">
      <c r="A19" t="s">
        <v>1</v>
      </c>
      <c r="B19" t="s">
        <v>13</v>
      </c>
      <c r="C19" t="s">
        <v>12</v>
      </c>
      <c r="D19" t="s">
        <v>11</v>
      </c>
      <c r="E19" t="s">
        <v>14</v>
      </c>
      <c r="G19">
        <v>900</v>
      </c>
      <c r="H19">
        <f t="shared" si="1"/>
        <v>23</v>
      </c>
      <c r="I19">
        <f t="shared" si="0"/>
        <v>7920</v>
      </c>
      <c r="J19">
        <f>ROUNDUP((G19*H19)/I19,2)</f>
        <v>2.6199999999999997</v>
      </c>
    </row>
    <row r="20" spans="1:10" x14ac:dyDescent="0.3">
      <c r="A20" t="s">
        <v>2</v>
      </c>
      <c r="B20" s="1">
        <v>2340</v>
      </c>
      <c r="C20">
        <f>QUOTIENT(B20,60)</f>
        <v>39</v>
      </c>
      <c r="D20">
        <f>B20-C20*60</f>
        <v>0</v>
      </c>
      <c r="E20">
        <f>IF(D20=0,C20,C20+1)</f>
        <v>39</v>
      </c>
      <c r="I20" s="2" t="s">
        <v>24</v>
      </c>
      <c r="J20" s="2">
        <f>SUM(J14:J19)</f>
        <v>12.729999999999999</v>
      </c>
    </row>
    <row r="21" spans="1:10" x14ac:dyDescent="0.3">
      <c r="A21" t="s">
        <v>3</v>
      </c>
      <c r="B21" s="1">
        <v>10900</v>
      </c>
      <c r="C21">
        <f t="shared" ref="C21:C22" si="3">QUOTIENT(B21,60)</f>
        <v>181</v>
      </c>
      <c r="D21">
        <f t="shared" ref="D21:D22" si="4">B21-C21*60</f>
        <v>40</v>
      </c>
      <c r="E21">
        <f t="shared" ref="E21" si="5">IF(D21=0,C21,C21+1)</f>
        <v>182</v>
      </c>
    </row>
    <row r="22" spans="1:10" x14ac:dyDescent="0.3">
      <c r="B22">
        <f>B20+B21</f>
        <v>13240</v>
      </c>
      <c r="C22">
        <f t="shared" si="3"/>
        <v>220</v>
      </c>
      <c r="D22">
        <f t="shared" si="4"/>
        <v>40</v>
      </c>
      <c r="E22">
        <f>IF(D22=0,C22,C22+1)</f>
        <v>221</v>
      </c>
      <c r="H22" s="2" t="s">
        <v>27</v>
      </c>
      <c r="I22">
        <v>155</v>
      </c>
    </row>
    <row r="23" spans="1:10" x14ac:dyDescent="0.3">
      <c r="H23" s="2" t="s">
        <v>25</v>
      </c>
      <c r="I23" s="2">
        <f>J20+I22</f>
        <v>167.73</v>
      </c>
    </row>
    <row r="25" spans="1:10" x14ac:dyDescent="0.3">
      <c r="F25" s="5" t="s">
        <v>26</v>
      </c>
      <c r="G25" s="5"/>
      <c r="H25">
        <f>ROUNDUP((B12+I23)*25/100,2)</f>
        <v>1165.27</v>
      </c>
    </row>
    <row r="26" spans="1:10" x14ac:dyDescent="0.3">
      <c r="B26" s="10" t="s">
        <v>17</v>
      </c>
      <c r="C26" s="10"/>
      <c r="D26" s="10"/>
      <c r="F26" s="5" t="s">
        <v>28</v>
      </c>
      <c r="G26" s="5"/>
      <c r="H26">
        <f>B12+I23+H25</f>
        <v>5826.33</v>
      </c>
    </row>
    <row r="27" spans="1:10" x14ac:dyDescent="0.3">
      <c r="F27" s="5" t="s">
        <v>29</v>
      </c>
      <c r="G27" s="5"/>
      <c r="H27">
        <f>ROUNDUP(H26*21/100,2)</f>
        <v>1223.53</v>
      </c>
    </row>
    <row r="28" spans="1:10" x14ac:dyDescent="0.3">
      <c r="C28" s="3"/>
      <c r="F28" s="5" t="s">
        <v>30</v>
      </c>
      <c r="G28" s="5"/>
      <c r="H28">
        <f>H26+H27</f>
        <v>7049.86</v>
      </c>
    </row>
  </sheetData>
  <mergeCells count="10">
    <mergeCell ref="F27:G27"/>
    <mergeCell ref="F28:G28"/>
    <mergeCell ref="A4:E4"/>
    <mergeCell ref="A18:E18"/>
    <mergeCell ref="G4:M4"/>
    <mergeCell ref="G6:H6"/>
    <mergeCell ref="B26:D26"/>
    <mergeCell ref="G10:H10"/>
    <mergeCell ref="F25:G25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Molina Domínguez</dc:creator>
  <cp:lastModifiedBy>Jorge Manuel Molina Domínguez</cp:lastModifiedBy>
  <dcterms:created xsi:type="dcterms:W3CDTF">2018-02-21T14:03:29Z</dcterms:created>
  <dcterms:modified xsi:type="dcterms:W3CDTF">2018-03-23T15:25:54Z</dcterms:modified>
</cp:coreProperties>
</file>