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20" yWindow="-120" windowWidth="29040" windowHeight="15840"/>
  </bookViews>
  <sheets>
    <sheet name="NZ_Staff" sheetId="1" r:id="rId1"/>
    <sheet name="India Staff" sheetId="2" r:id="rId2"/>
    <sheet name="Sheet2" sheetId="4" r:id="rId3"/>
    <sheet name="All_staff" sheetId="3" r:id="rId4"/>
  </sheets>
  <definedNames>
    <definedName name="_xlnm._FilterDatabase" localSheetId="1" hidden="1">'India Staff'!$B$2:$H$114</definedName>
    <definedName name="_xlnm._FilterDatabase" localSheetId="0" hidden="1">NZ_Staff!$C$5:$I$105</definedName>
    <definedName name="ExternalData_1" localSheetId="3" hidden="1">All_staff!$A$1:$H$184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7" i="4"/>
  <c r="B6" i="4"/>
  <c r="B5" i="4"/>
  <c r="B3" i="4"/>
  <c r="B2" i="4"/>
  <c r="B1" i="4"/>
  <c r="N24" i="3"/>
  <c r="N26" i="3" s="1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N23" i="3"/>
  <c r="N22" i="3"/>
  <c r="N20" i="3"/>
  <c r="N19" i="3"/>
  <c r="N18" i="3"/>
  <c r="B4" i="4" l="1"/>
  <c r="N21" i="3"/>
</calcChain>
</file>

<file path=xl/connections.xml><?xml version="1.0" encoding="utf-8"?>
<connections xmlns="http://schemas.openxmlformats.org/spreadsheetml/2006/main">
  <connection id="1" keepAlive="1" name="Query - All_Staff" description="Connection to the 'All_Staff' query in the workbook." type="5" refreshedVersion="6" background="1" saveData="1">
    <dbPr connection="Provider=Microsoft.Mashup.OleDb.1;Data Source=$Workbook$;Location=All_Staff;Extended Properties=&quot;&quot;" command="SELECT * FROM [All_Staff]"/>
  </connection>
  <connection id="2" keepAlive="1" name="Query - India_Staff" description="Connection to the 'India_Staff' query in the workbook." type="5" refreshedVersion="0" background="1">
    <dbPr connection="Provider=Microsoft.Mashup.OleDb.1;Data Source=$Workbook$;Location=India_Staff" command="SELECT * FROM [India_Staff]"/>
  </connection>
  <connection id="3" keepAlive="1" name="Query - NZ_Staff" description="Connection to the 'NZ_Staff' query in the workbook." type="5" refreshedVersion="0" background="1">
    <dbPr connection="Provider=Microsoft.Mashup.OleDb.1;Data Source=$Workbook$;Location=NZ_Staff" command="SELECT * FROM [NZ_Staff]"/>
  </connection>
</connections>
</file>

<file path=xl/sharedStrings.xml><?xml version="1.0" encoding="utf-8"?>
<sst xmlns="http://schemas.openxmlformats.org/spreadsheetml/2006/main" count="1795" uniqueCount="218">
  <si>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</si>
  <si>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</si>
  <si>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</si>
  <si>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</si>
  <si>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</si>
  <si>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</si>
  <si>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</si>
  <si>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</si>
  <si>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</si>
  <si>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</si>
  <si>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</si>
  <si>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</si>
  <si>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</si>
  <si>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</si>
  <si>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</si>
  <si>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</si>
  <si>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</si>
  <si>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</si>
  <si>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</si>
  <si>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</si>
  <si>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</si>
  <si>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</si>
  <si>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</si>
  <si>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</si>
  <si>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</si>
  <si>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</si>
  <si>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</si>
  <si>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</si>
  <si>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</si>
  <si>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</si>
  <si>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</si>
  <si>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</si>
  <si>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</si>
  <si>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</si>
  <si>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</si>
  <si>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</si>
  <si>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</si>
  <si>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</si>
  <si>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</si>
  <si>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</si>
  <si>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</si>
  <si>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</si>
  <si>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</si>
  <si>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</si>
  <si>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</si>
  <si>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</si>
  <si>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</si>
  <si>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</si>
  <si>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</si>
  <si>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</si>
  <si>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</si>
  <si>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</si>
  <si>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</si>
  <si>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</si>
  <si>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</si>
  <si>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</si>
  <si>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</si>
  <si>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</si>
  <si>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</si>
  <si>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</si>
  <si>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</si>
  <si>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</si>
  <si>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</si>
  <si>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</si>
  <si>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</si>
  <si>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</si>
  <si>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</si>
  <si>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</si>
  <si>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</si>
  <si>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</si>
  <si>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</si>
  <si>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</si>
  <si>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</si>
  <si>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</si>
  <si>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</si>
  <si>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</si>
  <si>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</si>
  <si>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</si>
  <si>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</si>
  <si>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</si>
  <si>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</si>
  <si>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</si>
  <si>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</si>
  <si>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</si>
  <si>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</si>
  <si>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</si>
  <si>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</si>
  <si>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</si>
  <si>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</si>
  <si>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</si>
  <si>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</si>
  <si>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</si>
  <si>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</si>
  <si>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</si>
  <si>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</si>
  <si>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</si>
  <si>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</si>
  <si>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</si>
  <si>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</si>
  <si>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</si>
  <si>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</si>
  <si>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</si>
  <si>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</si>
  <si>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</si>
  <si>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</si>
  <si>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</si>
  <si>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</si>
  <si>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</si>
  <si>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</si>
  <si>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</si>
  <si>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</si>
  <si>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</si>
  <si>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</si>
  <si>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</si>
  <si>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</si>
  <si>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</si>
  <si>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</si>
  <si>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</si>
  <si>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</si>
  <si>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</si>
  <si>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</si>
  <si>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</si>
  <si>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</si>
  <si>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</si>
  <si>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</si>
  <si>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</si>
  <si>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</si>
  <si>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</si>
  <si>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</si>
  <si>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</si>
  <si>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</si>
  <si>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</si>
  <si>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</si>
  <si>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</si>
  <si>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</si>
  <si>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</si>
  <si>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</si>
  <si>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</si>
  <si>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</si>
  <si>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</si>
  <si>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</si>
  <si>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</si>
  <si>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</si>
  <si>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</si>
  <si>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</si>
  <si>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</si>
  <si>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</si>
  <si>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</si>
  <si>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</si>
  <si>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</si>
  <si>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</si>
  <si>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</si>
  <si>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</si>
  <si>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</si>
  <si>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</si>
  <si>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</si>
  <si>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</si>
  <si>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</si>
  <si>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</si>
  <si>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</si>
  <si>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</si>
  <si>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</si>
  <si>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</si>
  <si>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</si>
  <si>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</si>
  <si>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</si>
  <si>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</si>
  <si>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</si>
  <si>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</si>
  <si>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</si>
  <si>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</si>
  <si>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</si>
  <si>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</si>
  <si>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</si>
  <si>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</si>
  <si>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</si>
  <si>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</si>
  <si>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</si>
  <si>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</si>
  <si>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</si>
  <si>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</si>
  <si>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</si>
  <si>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</si>
  <si>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</si>
  <si>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</si>
  <si>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</si>
  <si>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</si>
  <si>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</si>
  <si>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</si>
  <si>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</si>
  <si>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</si>
  <si>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</si>
  <si>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</si>
  <si>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</si>
  <si>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</si>
  <si>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</si>
  <si>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</si>
  <si>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</si>
  <si>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</si>
  <si>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</si>
  <si>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</si>
  <si>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</si>
  <si>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</si>
  <si>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Country</t>
  </si>
  <si>
    <t>IND</t>
  </si>
  <si>
    <t>Others</t>
  </si>
  <si>
    <t>NZ</t>
  </si>
  <si>
    <t xml:space="preserve">Count of employees </t>
  </si>
  <si>
    <t>Average salary</t>
  </si>
  <si>
    <t>Average Age</t>
  </si>
  <si>
    <t>Average Tenure</t>
  </si>
  <si>
    <t>Median salary</t>
  </si>
  <si>
    <t>Median Age</t>
  </si>
  <si>
    <t>Tenure</t>
  </si>
  <si>
    <t>Female count</t>
  </si>
  <si>
    <t>Female ratio</t>
  </si>
  <si>
    <t>Ratio %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</si>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</sst>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₹&quot;\ #,##0.00;[Red]&quot;₹&quot;\ \-#,##0.00"/>
    <numFmt numFmtId="164" formatCode="[$-24009]m/d/yyyy;@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8" fontId="0" fillId="0" borderId="0" xfId="0" applyNumberFormat="1"/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23">
    <dxf>
      <numFmt numFmtId="165" formatCode="_-[$$-409]* #,##0.00_ ;_-[$$-409]* \-#,##0.00\ ;_-[$$-409]* &quot;-&quot;??_ ;_-@_ 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[$-24009]m/d/yyyy;@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₹&quot;\ #,##0.00;[Red]&quot;₹&quot;\ \-#,##0.00"/>
    </dxf>
    <dxf>
      <numFmt numFmtId="20" formatCode="dd/mmm/yy"/>
    </dxf>
    <dxf>
      <alignment horizontal="left" vertical="bottom" textRotation="0" wrapText="0" indent="0" justifyLastLine="0" shrinkToFit="0" readingOrder="0"/>
    </dxf>
    <dxf>
      <numFmt numFmtId="12" formatCode="&quot;₹&quot;\ #,##0.00;[Red]&quot;₹&quot;\ \-#,##0.00"/>
      <alignment horizontal="left" vertical="bottom" textRotation="0" wrapText="0" indent="0" justifyLastLine="0" shrinkToFit="0" readingOrder="0"/>
    </dxf>
    <dxf>
      <numFmt numFmtId="20" formatCode="dd/mmm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H6k28jhclwI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chandoo.org/wp/excel-school-program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149958</xdr:rowOff>
    </xdr:from>
    <xdr:to>
      <xdr:col>14</xdr:col>
      <xdr:colOff>28575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49958"/>
          <a:ext cx="2486025" cy="70729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1216025</xdr:colOff>
      <xdr:row>11</xdr:row>
      <xdr:rowOff>41055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E6FE93-84F3-45D7-B277-295969E5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1238250"/>
          <a:ext cx="2444750" cy="137455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548508</xdr:colOff>
      <xdr:row>10</xdr:row>
      <xdr:rowOff>124811</xdr:rowOff>
    </xdr:from>
    <xdr:to>
      <xdr:col>15</xdr:col>
      <xdr:colOff>67167</xdr:colOff>
      <xdr:row>12</xdr:row>
      <xdr:rowOff>19707</xdr:rowOff>
    </xdr:to>
    <xdr:sp macro="" textlink="">
      <xdr:nvSpPr>
        <xdr:cNvPr id="3" name="Rectangle: Rounded Corner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0C10A5-873E-49A5-819F-85042883FE66}"/>
            </a:ext>
          </a:extLst>
        </xdr:cNvPr>
        <xdr:cNvSpPr/>
      </xdr:nvSpPr>
      <xdr:spPr>
        <a:xfrm>
          <a:off x="7073133" y="2506061"/>
          <a:ext cx="1347459" cy="275896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Watch the video</a:t>
          </a:r>
        </a:p>
      </xdr:txBody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14</xdr:col>
      <xdr:colOff>438</xdr:colOff>
      <xdr:row>25</xdr:row>
      <xdr:rowOff>170793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6909BE-7360-4913-9D8E-2CCF60298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2952750"/>
          <a:ext cx="2457888" cy="2456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 unboundColumnsRight="2">
    <queryTableFields count="10">
      <queryTableField id="1" name="Name" tableColumnId="25"/>
      <queryTableField id="2" name="Gender" tableColumnId="26"/>
      <queryTableField id="3" name="Age" tableColumnId="27"/>
      <queryTableField id="4" name="Rating" tableColumnId="28"/>
      <queryTableField id="5" name="Date Joined" tableColumnId="29"/>
      <queryTableField id="6" name="Department" tableColumnId="30"/>
      <queryTableField id="7" name="Salary" tableColumnId="31"/>
      <queryTableField id="8" name="Country" tableColumnId="32"/>
      <queryTableField id="9" dataBound="0" tableColumnId="33"/>
      <queryTableField id="10" dataBound="0" tableColumnId="3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C5:I105" totalsRowShown="0" headerRowDxfId="21" dataDxfId="20">
  <autoFilter ref="C5:I105"/>
  <tableColumns count="7">
    <tableColumn id="1" name="Name" dataDxfId="19"/>
    <tableColumn id="2" name="Gender" dataDxfId="18"/>
    <tableColumn id="3" name="Department" dataDxfId="17"/>
    <tableColumn id="4" name="Age" dataDxfId="16"/>
    <tableColumn id="5" name="Date Joined" dataDxfId="15"/>
    <tableColumn id="6" name="Salary" dataDxfId="14"/>
    <tableColumn id="7" name="Rating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H114" totalsRowShown="0">
  <autoFilter ref="B2:H114"/>
  <tableColumns count="7">
    <tableColumn id="1" name="Name"/>
    <tableColumn id="2" name="Gender"/>
    <tableColumn id="3" name="Age"/>
    <tableColumn id="4" name="Rating"/>
    <tableColumn id="5" name="Date Joined" dataDxfId="12"/>
    <tableColumn id="6" name="Department"/>
    <tableColumn id="7" name="Salary" dataDxfId="1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All_Staff" displayName="All_Staff" ref="A1:J184" tableType="queryTable" totalsRowShown="0" dataDxfId="10">
  <autoFilter ref="A1:J184"/>
  <tableColumns count="10">
    <tableColumn id="25" uniqueName="25" name="Name" queryTableFieldId="1" dataDxfId="9"/>
    <tableColumn id="26" uniqueName="26" name="Gender" queryTableFieldId="2" dataDxfId="8"/>
    <tableColumn id="27" uniqueName="27" name="Age" queryTableFieldId="3" dataDxfId="7"/>
    <tableColumn id="28" uniqueName="28" name="Rating" queryTableFieldId="4" dataDxfId="6"/>
    <tableColumn id="29" uniqueName="29" name="Date Joined" queryTableFieldId="5" dataDxfId="5"/>
    <tableColumn id="30" uniqueName="30" name="Department" queryTableFieldId="6" dataDxfId="4"/>
    <tableColumn id="31" uniqueName="31" name="Salary" queryTableFieldId="7" dataDxfId="3"/>
    <tableColumn id="32" uniqueName="32" name="Country" queryTableFieldId="8" dataDxfId="2"/>
    <tableColumn id="33" uniqueName="33" name="Tenure" queryTableFieldId="9" dataDxfId="1">
      <calculatedColumnFormula>(TODAY()-All_Staff[[#This Row],[Date Joined]])/365</calculatedColumnFormula>
    </tableColumn>
    <tableColumn id="34" uniqueName="34" name="Bonus" queryTableFieldId="10" dataDxfId="0">
      <calculatedColumnFormula>ROUNDUP(IF(All_Staff[[#This Row],[Tenure]]&gt;2,3%,2%)*All_Staff[[#This Row],[Salary]],0)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showGridLines="0" tabSelected="1" topLeftCell="A7" workbookViewId="0">
      <selection activeCell="E17" sqref="E17"/>
    </sheetView>
  </sheetViews>
  <sheetFormatPr defaultColWidth="18.42578125" defaultRowHeight="15" x14ac:dyDescent="0.25"/>
  <cols>
    <col min="1" max="1" width="3.5703125" customWidth="1"/>
    <col min="2" max="2" width="18.42578125" hidden="1" customWidth="1"/>
    <col min="8" max="8" width="24.140625" customWidth="1"/>
  </cols>
  <sheetData>
    <row r="1" spans="1:9" s="2" customFormat="1" ht="52.5" customHeight="1" x14ac:dyDescent="0.25">
      <c r="A1" s="1"/>
      <c r="C1" s="3" t="s">
        <v>110</v>
      </c>
    </row>
    <row r="5" spans="1:9" x14ac:dyDescent="0.25">
      <c r="C5" s="7" t="s">
        <v>0</v>
      </c>
      <c r="D5" s="7" t="s">
        <v>1</v>
      </c>
      <c r="E5" s="7" t="s">
        <v>2</v>
      </c>
      <c r="F5" s="7" t="s">
        <v>3</v>
      </c>
      <c r="G5" s="8" t="s">
        <v>4</v>
      </c>
      <c r="H5" s="9" t="s">
        <v>5</v>
      </c>
      <c r="I5" s="7" t="s">
        <v>6</v>
      </c>
    </row>
    <row r="6" spans="1:9" x14ac:dyDescent="0.25">
      <c r="C6" s="7" t="s">
        <v>58</v>
      </c>
      <c r="D6" s="7" t="s">
        <v>15</v>
      </c>
      <c r="E6" s="7" t="s">
        <v>19</v>
      </c>
      <c r="F6" s="7">
        <v>22</v>
      </c>
      <c r="G6" s="8">
        <v>44446</v>
      </c>
      <c r="H6" s="9">
        <v>112780</v>
      </c>
      <c r="I6" s="7" t="s">
        <v>13</v>
      </c>
    </row>
    <row r="7" spans="1:9" x14ac:dyDescent="0.25">
      <c r="C7" s="7" t="s">
        <v>70</v>
      </c>
      <c r="D7" s="7" t="s">
        <v>15</v>
      </c>
      <c r="E7" s="7" t="s">
        <v>9</v>
      </c>
      <c r="F7" s="7">
        <v>46</v>
      </c>
      <c r="G7" s="8">
        <v>44758</v>
      </c>
      <c r="H7" s="9">
        <v>70610</v>
      </c>
      <c r="I7" s="7" t="s">
        <v>16</v>
      </c>
    </row>
    <row r="8" spans="1:9" x14ac:dyDescent="0.25">
      <c r="C8" s="7" t="s">
        <v>75</v>
      </c>
      <c r="D8" s="7" t="s">
        <v>8</v>
      </c>
      <c r="E8" s="7" t="s">
        <v>19</v>
      </c>
      <c r="F8" s="7">
        <v>28</v>
      </c>
      <c r="G8" s="8">
        <v>44357</v>
      </c>
      <c r="H8" s="9">
        <v>53240</v>
      </c>
      <c r="I8" s="7" t="s">
        <v>16</v>
      </c>
    </row>
    <row r="9" spans="1:9" x14ac:dyDescent="0.25">
      <c r="C9" s="7" t="s">
        <v>49</v>
      </c>
      <c r="D9" s="7"/>
      <c r="E9" s="7" t="s">
        <v>21</v>
      </c>
      <c r="F9" s="7">
        <v>37</v>
      </c>
      <c r="G9" s="8">
        <v>44146</v>
      </c>
      <c r="H9" s="9">
        <v>115440</v>
      </c>
      <c r="I9" s="7" t="s">
        <v>24</v>
      </c>
    </row>
    <row r="10" spans="1:9" x14ac:dyDescent="0.25">
      <c r="C10" s="7" t="s">
        <v>65</v>
      </c>
      <c r="D10" s="7" t="s">
        <v>15</v>
      </c>
      <c r="E10" s="7" t="s">
        <v>19</v>
      </c>
      <c r="F10" s="7">
        <v>32</v>
      </c>
      <c r="G10" s="8">
        <v>44465</v>
      </c>
      <c r="H10" s="9">
        <v>53540</v>
      </c>
      <c r="I10" s="7" t="s">
        <v>16</v>
      </c>
    </row>
    <row r="11" spans="1:9" x14ac:dyDescent="0.25">
      <c r="C11" s="7" t="s">
        <v>81</v>
      </c>
      <c r="D11" s="7" t="s">
        <v>8</v>
      </c>
      <c r="E11" s="7" t="s">
        <v>9</v>
      </c>
      <c r="F11" s="7">
        <v>30</v>
      </c>
      <c r="G11" s="8">
        <v>44861</v>
      </c>
      <c r="H11" s="9">
        <v>112570</v>
      </c>
      <c r="I11" s="7" t="s">
        <v>16</v>
      </c>
    </row>
    <row r="12" spans="1:9" x14ac:dyDescent="0.25">
      <c r="C12" s="7" t="s">
        <v>51</v>
      </c>
      <c r="D12" s="7" t="s">
        <v>15</v>
      </c>
      <c r="E12" s="7" t="s">
        <v>9</v>
      </c>
      <c r="F12" s="7">
        <v>33</v>
      </c>
      <c r="G12" s="8">
        <v>44701</v>
      </c>
      <c r="H12" s="9">
        <v>48530</v>
      </c>
      <c r="I12" s="7" t="s">
        <v>13</v>
      </c>
    </row>
    <row r="13" spans="1:9" x14ac:dyDescent="0.25">
      <c r="C13" s="7" t="s">
        <v>61</v>
      </c>
      <c r="D13" s="7" t="s">
        <v>8</v>
      </c>
      <c r="E13" s="7" t="s">
        <v>12</v>
      </c>
      <c r="F13" s="7">
        <v>24</v>
      </c>
      <c r="G13" s="8">
        <v>44148</v>
      </c>
      <c r="H13" s="9">
        <v>62780</v>
      </c>
      <c r="I13" s="7" t="s">
        <v>16</v>
      </c>
    </row>
    <row r="14" spans="1:9" x14ac:dyDescent="0.25">
      <c r="C14" s="7" t="s">
        <v>82</v>
      </c>
      <c r="D14" s="7" t="s">
        <v>15</v>
      </c>
      <c r="E14" s="7" t="s">
        <v>12</v>
      </c>
      <c r="F14" s="7">
        <v>33</v>
      </c>
      <c r="G14" s="8">
        <v>44509</v>
      </c>
      <c r="H14" s="9">
        <v>53870</v>
      </c>
      <c r="I14" s="7" t="s">
        <v>16</v>
      </c>
    </row>
    <row r="15" spans="1:9" x14ac:dyDescent="0.25">
      <c r="C15" s="7" t="s">
        <v>60</v>
      </c>
      <c r="D15" s="7" t="s">
        <v>8</v>
      </c>
      <c r="E15" s="7" t="s">
        <v>56</v>
      </c>
      <c r="F15" s="7">
        <v>27</v>
      </c>
      <c r="G15" s="8">
        <v>44122</v>
      </c>
      <c r="H15" s="9">
        <v>119110</v>
      </c>
      <c r="I15" s="7" t="s">
        <v>16</v>
      </c>
    </row>
    <row r="16" spans="1:9" x14ac:dyDescent="0.25">
      <c r="C16" s="7" t="s">
        <v>87</v>
      </c>
      <c r="D16" s="7" t="s">
        <v>15</v>
      </c>
      <c r="E16" s="7" t="s">
        <v>12</v>
      </c>
      <c r="F16" s="7">
        <v>29</v>
      </c>
      <c r="G16" s="8">
        <v>44180</v>
      </c>
      <c r="H16" s="9">
        <v>112110</v>
      </c>
      <c r="I16" s="7" t="s">
        <v>24</v>
      </c>
    </row>
    <row r="17" spans="3:9" x14ac:dyDescent="0.25">
      <c r="C17" s="7" t="s">
        <v>76</v>
      </c>
      <c r="D17" s="7" t="s">
        <v>15</v>
      </c>
      <c r="E17" s="7" t="s">
        <v>19</v>
      </c>
      <c r="F17" s="7">
        <v>25</v>
      </c>
      <c r="G17" s="8">
        <v>44383</v>
      </c>
      <c r="H17" s="9">
        <v>65700</v>
      </c>
      <c r="I17" s="7" t="s">
        <v>16</v>
      </c>
    </row>
    <row r="18" spans="3:9" x14ac:dyDescent="0.25">
      <c r="C18" s="7" t="s">
        <v>97</v>
      </c>
      <c r="D18" s="7" t="s">
        <v>15</v>
      </c>
      <c r="E18" s="7" t="s">
        <v>12</v>
      </c>
      <c r="F18" s="7">
        <v>37</v>
      </c>
      <c r="G18" s="8">
        <v>44701</v>
      </c>
      <c r="H18" s="9">
        <v>69070</v>
      </c>
      <c r="I18" s="7" t="s">
        <v>16</v>
      </c>
    </row>
    <row r="19" spans="3:9" x14ac:dyDescent="0.25">
      <c r="C19" s="7" t="s">
        <v>22</v>
      </c>
      <c r="D19" s="7" t="s">
        <v>15</v>
      </c>
      <c r="E19" s="7" t="s">
        <v>12</v>
      </c>
      <c r="F19" s="7">
        <v>20</v>
      </c>
      <c r="G19" s="8">
        <v>44459</v>
      </c>
      <c r="H19" s="9">
        <v>107700</v>
      </c>
      <c r="I19" s="7" t="s">
        <v>16</v>
      </c>
    </row>
    <row r="20" spans="3:9" x14ac:dyDescent="0.25">
      <c r="C20" s="7" t="s">
        <v>84</v>
      </c>
      <c r="D20" s="7" t="s">
        <v>8</v>
      </c>
      <c r="E20" s="7" t="s">
        <v>12</v>
      </c>
      <c r="F20" s="7">
        <v>32</v>
      </c>
      <c r="G20" s="8">
        <v>44354</v>
      </c>
      <c r="H20" s="9">
        <v>43840</v>
      </c>
      <c r="I20" s="7" t="s">
        <v>13</v>
      </c>
    </row>
    <row r="21" spans="3:9" x14ac:dyDescent="0.25">
      <c r="C21" s="7" t="s">
        <v>105</v>
      </c>
      <c r="D21" s="7" t="s">
        <v>15</v>
      </c>
      <c r="E21" s="7" t="s">
        <v>9</v>
      </c>
      <c r="F21" s="7">
        <v>40</v>
      </c>
      <c r="G21" s="8">
        <v>44263</v>
      </c>
      <c r="H21" s="9">
        <v>99750</v>
      </c>
      <c r="I21" s="7" t="s">
        <v>16</v>
      </c>
    </row>
    <row r="22" spans="3:9" x14ac:dyDescent="0.25">
      <c r="C22" s="7" t="s">
        <v>47</v>
      </c>
      <c r="D22" s="7" t="s">
        <v>15</v>
      </c>
      <c r="E22" s="7" t="s">
        <v>9</v>
      </c>
      <c r="F22" s="7">
        <v>21</v>
      </c>
      <c r="G22" s="8">
        <v>44104</v>
      </c>
      <c r="H22" s="9">
        <v>37920</v>
      </c>
      <c r="I22" s="7" t="s">
        <v>16</v>
      </c>
    </row>
    <row r="23" spans="3:9" x14ac:dyDescent="0.25">
      <c r="C23" s="7" t="s">
        <v>31</v>
      </c>
      <c r="D23" s="7" t="s">
        <v>15</v>
      </c>
      <c r="E23" s="7" t="s">
        <v>9</v>
      </c>
      <c r="F23" s="7">
        <v>21</v>
      </c>
      <c r="G23" s="8">
        <v>44762</v>
      </c>
      <c r="H23" s="9">
        <v>57090</v>
      </c>
      <c r="I23" s="7" t="s">
        <v>16</v>
      </c>
    </row>
    <row r="24" spans="3:9" x14ac:dyDescent="0.25">
      <c r="C24" s="7" t="s">
        <v>30</v>
      </c>
      <c r="D24" s="7" t="s">
        <v>8</v>
      </c>
      <c r="E24" s="7" t="s">
        <v>12</v>
      </c>
      <c r="F24" s="7">
        <v>31</v>
      </c>
      <c r="G24" s="8">
        <v>44145</v>
      </c>
      <c r="H24" s="9">
        <v>41980</v>
      </c>
      <c r="I24" s="7" t="s">
        <v>16</v>
      </c>
    </row>
    <row r="25" spans="3:9" x14ac:dyDescent="0.25">
      <c r="C25" s="7" t="s">
        <v>78</v>
      </c>
      <c r="D25" s="7" t="s">
        <v>15</v>
      </c>
      <c r="E25" s="7" t="s">
        <v>56</v>
      </c>
      <c r="F25" s="7">
        <v>21</v>
      </c>
      <c r="G25" s="8">
        <v>44242</v>
      </c>
      <c r="H25" s="9">
        <v>75880</v>
      </c>
      <c r="I25" s="7" t="s">
        <v>16</v>
      </c>
    </row>
    <row r="26" spans="3:9" x14ac:dyDescent="0.25">
      <c r="C26" s="7" t="s">
        <v>36</v>
      </c>
      <c r="D26" s="7" t="s">
        <v>8</v>
      </c>
      <c r="E26" s="7" t="s">
        <v>21</v>
      </c>
      <c r="F26" s="7">
        <v>34</v>
      </c>
      <c r="G26" s="8">
        <v>44653</v>
      </c>
      <c r="H26" s="9">
        <v>58940</v>
      </c>
      <c r="I26" s="7" t="s">
        <v>16</v>
      </c>
    </row>
    <row r="27" spans="3:9" x14ac:dyDescent="0.25">
      <c r="C27" s="7" t="s">
        <v>27</v>
      </c>
      <c r="D27" s="7" t="s">
        <v>8</v>
      </c>
      <c r="E27" s="7" t="s">
        <v>21</v>
      </c>
      <c r="F27" s="7">
        <v>30</v>
      </c>
      <c r="G27" s="8">
        <v>44389</v>
      </c>
      <c r="H27" s="9">
        <v>67910</v>
      </c>
      <c r="I27" s="7" t="s">
        <v>24</v>
      </c>
    </row>
    <row r="28" spans="3:9" x14ac:dyDescent="0.25">
      <c r="C28" s="7" t="s">
        <v>26</v>
      </c>
      <c r="D28" s="7" t="s">
        <v>8</v>
      </c>
      <c r="E28" s="7" t="s">
        <v>12</v>
      </c>
      <c r="F28" s="7">
        <v>31</v>
      </c>
      <c r="G28" s="8">
        <v>44663</v>
      </c>
      <c r="H28" s="9">
        <v>58100</v>
      </c>
      <c r="I28" s="7" t="s">
        <v>16</v>
      </c>
    </row>
    <row r="29" spans="3:9" x14ac:dyDescent="0.25">
      <c r="C29" s="7" t="s">
        <v>53</v>
      </c>
      <c r="D29" s="7" t="s">
        <v>15</v>
      </c>
      <c r="E29" s="7" t="s">
        <v>21</v>
      </c>
      <c r="F29" s="7">
        <v>27</v>
      </c>
      <c r="G29" s="8">
        <v>44567</v>
      </c>
      <c r="H29" s="9">
        <v>48980</v>
      </c>
      <c r="I29" s="7" t="s">
        <v>16</v>
      </c>
    </row>
    <row r="30" spans="3:9" x14ac:dyDescent="0.25">
      <c r="C30" s="7" t="s">
        <v>20</v>
      </c>
      <c r="D30" s="7"/>
      <c r="E30" s="7" t="s">
        <v>21</v>
      </c>
      <c r="F30" s="7">
        <v>30</v>
      </c>
      <c r="G30" s="8">
        <v>44597</v>
      </c>
      <c r="H30" s="9">
        <v>64000</v>
      </c>
      <c r="I30" s="7" t="s">
        <v>16</v>
      </c>
    </row>
    <row r="31" spans="3:9" x14ac:dyDescent="0.25">
      <c r="C31" s="7" t="s">
        <v>7</v>
      </c>
      <c r="D31" s="7" t="s">
        <v>8</v>
      </c>
      <c r="E31" s="7" t="s">
        <v>9</v>
      </c>
      <c r="F31" s="7">
        <v>42</v>
      </c>
      <c r="G31" s="8">
        <v>44779</v>
      </c>
      <c r="H31" s="9">
        <v>75000</v>
      </c>
      <c r="I31" s="7" t="s">
        <v>10</v>
      </c>
    </row>
    <row r="32" spans="3:9" x14ac:dyDescent="0.25">
      <c r="C32" s="7" t="s">
        <v>74</v>
      </c>
      <c r="D32" s="7" t="s">
        <v>8</v>
      </c>
      <c r="E32" s="7" t="s">
        <v>12</v>
      </c>
      <c r="F32" s="7">
        <v>40</v>
      </c>
      <c r="G32" s="8">
        <v>44337</v>
      </c>
      <c r="H32" s="9">
        <v>87620</v>
      </c>
      <c r="I32" s="7" t="s">
        <v>16</v>
      </c>
    </row>
    <row r="33" spans="3:9" x14ac:dyDescent="0.25">
      <c r="C33" s="7" t="s">
        <v>44</v>
      </c>
      <c r="D33" s="7" t="s">
        <v>8</v>
      </c>
      <c r="E33" s="7" t="s">
        <v>12</v>
      </c>
      <c r="F33" s="7">
        <v>29</v>
      </c>
      <c r="G33" s="8">
        <v>44023</v>
      </c>
      <c r="H33" s="9">
        <v>34980</v>
      </c>
      <c r="I33" s="7" t="s">
        <v>16</v>
      </c>
    </row>
    <row r="34" spans="3:9" x14ac:dyDescent="0.25">
      <c r="C34" s="7" t="s">
        <v>35</v>
      </c>
      <c r="D34" s="7" t="s">
        <v>8</v>
      </c>
      <c r="E34" s="7" t="s">
        <v>21</v>
      </c>
      <c r="F34" s="7">
        <v>28</v>
      </c>
      <c r="G34" s="8">
        <v>44185</v>
      </c>
      <c r="H34" s="9">
        <v>75970</v>
      </c>
      <c r="I34" s="7" t="s">
        <v>16</v>
      </c>
    </row>
    <row r="35" spans="3:9" x14ac:dyDescent="0.25">
      <c r="C35" s="7" t="s">
        <v>38</v>
      </c>
      <c r="D35" s="7" t="s">
        <v>8</v>
      </c>
      <c r="E35" s="7" t="s">
        <v>21</v>
      </c>
      <c r="F35" s="7">
        <v>34</v>
      </c>
      <c r="G35" s="8">
        <v>44612</v>
      </c>
      <c r="H35" s="9">
        <v>60130</v>
      </c>
      <c r="I35" s="7" t="s">
        <v>16</v>
      </c>
    </row>
    <row r="36" spans="3:9" x14ac:dyDescent="0.25">
      <c r="C36" s="7" t="s">
        <v>41</v>
      </c>
      <c r="D36" s="7" t="s">
        <v>8</v>
      </c>
      <c r="E36" s="7" t="s">
        <v>12</v>
      </c>
      <c r="F36" s="7">
        <v>33</v>
      </c>
      <c r="G36" s="8">
        <v>44374</v>
      </c>
      <c r="H36" s="9">
        <v>75480</v>
      </c>
      <c r="I36" s="7" t="s">
        <v>42</v>
      </c>
    </row>
    <row r="37" spans="3:9" x14ac:dyDescent="0.25">
      <c r="C37" s="7" t="s">
        <v>40</v>
      </c>
      <c r="D37" s="7" t="s">
        <v>15</v>
      </c>
      <c r="E37" s="7" t="s">
        <v>9</v>
      </c>
      <c r="F37" s="7">
        <v>33</v>
      </c>
      <c r="G37" s="8">
        <v>44164</v>
      </c>
      <c r="H37" s="9">
        <v>115920</v>
      </c>
      <c r="I37" s="7" t="s">
        <v>16</v>
      </c>
    </row>
    <row r="38" spans="3:9" x14ac:dyDescent="0.25">
      <c r="C38" s="7" t="s">
        <v>48</v>
      </c>
      <c r="D38" s="7" t="s">
        <v>8</v>
      </c>
      <c r="E38" s="7" t="s">
        <v>19</v>
      </c>
      <c r="F38" s="7">
        <v>36</v>
      </c>
      <c r="G38" s="8">
        <v>44494</v>
      </c>
      <c r="H38" s="9">
        <v>78540</v>
      </c>
      <c r="I38" s="7" t="s">
        <v>16</v>
      </c>
    </row>
    <row r="39" spans="3:9" x14ac:dyDescent="0.25">
      <c r="C39" s="7" t="s">
        <v>34</v>
      </c>
      <c r="D39" s="7" t="s">
        <v>15</v>
      </c>
      <c r="E39" s="7" t="s">
        <v>9</v>
      </c>
      <c r="F39" s="7">
        <v>25</v>
      </c>
      <c r="G39" s="8">
        <v>44726</v>
      </c>
      <c r="H39" s="9">
        <v>109190</v>
      </c>
      <c r="I39" s="7" t="s">
        <v>13</v>
      </c>
    </row>
    <row r="40" spans="3:9" x14ac:dyDescent="0.25">
      <c r="C40" s="7" t="s">
        <v>73</v>
      </c>
      <c r="D40" s="7" t="s">
        <v>8</v>
      </c>
      <c r="E40" s="7" t="s">
        <v>19</v>
      </c>
      <c r="F40" s="7">
        <v>34</v>
      </c>
      <c r="G40" s="8">
        <v>44721</v>
      </c>
      <c r="H40" s="9">
        <v>49630</v>
      </c>
      <c r="I40" s="7" t="s">
        <v>24</v>
      </c>
    </row>
    <row r="41" spans="3:9" x14ac:dyDescent="0.25">
      <c r="C41" s="7" t="s">
        <v>107</v>
      </c>
      <c r="D41" s="7" t="s">
        <v>8</v>
      </c>
      <c r="E41" s="7" t="s">
        <v>9</v>
      </c>
      <c r="F41" s="7">
        <v>28</v>
      </c>
      <c r="G41" s="8">
        <v>44630</v>
      </c>
      <c r="H41" s="9">
        <v>99970</v>
      </c>
      <c r="I41" s="7" t="s">
        <v>16</v>
      </c>
    </row>
    <row r="42" spans="3:9" x14ac:dyDescent="0.25">
      <c r="C42" s="7" t="s">
        <v>71</v>
      </c>
      <c r="D42" s="7" t="s">
        <v>8</v>
      </c>
      <c r="E42" s="7" t="s">
        <v>12</v>
      </c>
      <c r="F42" s="7">
        <v>33</v>
      </c>
      <c r="G42" s="8">
        <v>44190</v>
      </c>
      <c r="H42" s="9">
        <v>96140</v>
      </c>
      <c r="I42" s="7" t="s">
        <v>16</v>
      </c>
    </row>
    <row r="43" spans="3:9" x14ac:dyDescent="0.25">
      <c r="C43" s="7" t="s">
        <v>50</v>
      </c>
      <c r="D43" s="7" t="s">
        <v>15</v>
      </c>
      <c r="E43" s="7" t="s">
        <v>9</v>
      </c>
      <c r="F43" s="7">
        <v>31</v>
      </c>
      <c r="G43" s="8">
        <v>44724</v>
      </c>
      <c r="H43" s="9">
        <v>103550</v>
      </c>
      <c r="I43" s="7" t="s">
        <v>16</v>
      </c>
    </row>
    <row r="44" spans="3:9" x14ac:dyDescent="0.25">
      <c r="C44" s="7" t="s">
        <v>14</v>
      </c>
      <c r="D44" s="7" t="s">
        <v>15</v>
      </c>
      <c r="E44" s="7" t="s">
        <v>12</v>
      </c>
      <c r="F44" s="7">
        <v>31</v>
      </c>
      <c r="G44" s="8">
        <v>44511</v>
      </c>
      <c r="H44" s="9">
        <v>48950</v>
      </c>
      <c r="I44" s="7" t="s">
        <v>16</v>
      </c>
    </row>
    <row r="45" spans="3:9" x14ac:dyDescent="0.25">
      <c r="C45" s="7" t="s">
        <v>63</v>
      </c>
      <c r="D45" s="7" t="s">
        <v>15</v>
      </c>
      <c r="E45" s="7" t="s">
        <v>21</v>
      </c>
      <c r="F45" s="7">
        <v>24</v>
      </c>
      <c r="G45" s="8">
        <v>44436</v>
      </c>
      <c r="H45" s="9">
        <v>52610</v>
      </c>
      <c r="I45" s="7" t="s">
        <v>24</v>
      </c>
    </row>
    <row r="46" spans="3:9" x14ac:dyDescent="0.25">
      <c r="C46" s="7" t="s">
        <v>72</v>
      </c>
      <c r="D46" s="7" t="s">
        <v>8</v>
      </c>
      <c r="E46" s="7" t="s">
        <v>9</v>
      </c>
      <c r="F46" s="7">
        <v>36</v>
      </c>
      <c r="G46" s="8">
        <v>44529</v>
      </c>
      <c r="H46" s="9">
        <v>78390</v>
      </c>
      <c r="I46" s="7" t="s">
        <v>16</v>
      </c>
    </row>
    <row r="47" spans="3:9" x14ac:dyDescent="0.25">
      <c r="C47" s="7" t="s">
        <v>88</v>
      </c>
      <c r="D47" s="7" t="s">
        <v>8</v>
      </c>
      <c r="E47" s="7" t="s">
        <v>21</v>
      </c>
      <c r="F47" s="7">
        <v>33</v>
      </c>
      <c r="G47" s="8">
        <v>44809</v>
      </c>
      <c r="H47" s="9">
        <v>86570</v>
      </c>
      <c r="I47" s="7" t="s">
        <v>16</v>
      </c>
    </row>
    <row r="48" spans="3:9" x14ac:dyDescent="0.25">
      <c r="C48" s="7" t="s">
        <v>92</v>
      </c>
      <c r="D48" s="7" t="s">
        <v>8</v>
      </c>
      <c r="E48" s="7" t="s">
        <v>12</v>
      </c>
      <c r="F48" s="7">
        <v>27</v>
      </c>
      <c r="G48" s="8">
        <v>44686</v>
      </c>
      <c r="H48" s="9">
        <v>83750</v>
      </c>
      <c r="I48" s="7" t="s">
        <v>16</v>
      </c>
    </row>
    <row r="49" spans="3:9" x14ac:dyDescent="0.25">
      <c r="C49" s="7" t="s">
        <v>102</v>
      </c>
      <c r="D49" s="7" t="s">
        <v>8</v>
      </c>
      <c r="E49" s="7" t="s">
        <v>21</v>
      </c>
      <c r="F49" s="7">
        <v>34</v>
      </c>
      <c r="G49" s="8">
        <v>44445</v>
      </c>
      <c r="H49" s="9">
        <v>92450</v>
      </c>
      <c r="I49" s="7" t="s">
        <v>16</v>
      </c>
    </row>
    <row r="50" spans="3:9" x14ac:dyDescent="0.25">
      <c r="C50" s="7" t="s">
        <v>64</v>
      </c>
      <c r="D50" s="7" t="s">
        <v>15</v>
      </c>
      <c r="E50" s="7" t="s">
        <v>12</v>
      </c>
      <c r="F50" s="7">
        <v>20</v>
      </c>
      <c r="G50" s="8">
        <v>44183</v>
      </c>
      <c r="H50" s="9">
        <v>112650</v>
      </c>
      <c r="I50" s="7" t="s">
        <v>16</v>
      </c>
    </row>
    <row r="51" spans="3:9" x14ac:dyDescent="0.25">
      <c r="C51" s="7" t="s">
        <v>104</v>
      </c>
      <c r="D51" s="7" t="s">
        <v>15</v>
      </c>
      <c r="E51" s="7" t="s">
        <v>9</v>
      </c>
      <c r="F51" s="7">
        <v>20</v>
      </c>
      <c r="G51" s="8">
        <v>44744</v>
      </c>
      <c r="H51" s="9">
        <v>79570</v>
      </c>
      <c r="I51" s="7" t="s">
        <v>16</v>
      </c>
    </row>
    <row r="52" spans="3:9" x14ac:dyDescent="0.25">
      <c r="C52" s="7" t="s">
        <v>91</v>
      </c>
      <c r="D52" s="7" t="s">
        <v>8</v>
      </c>
      <c r="E52" s="7" t="s">
        <v>19</v>
      </c>
      <c r="F52" s="7">
        <v>20</v>
      </c>
      <c r="G52" s="8">
        <v>44537</v>
      </c>
      <c r="H52" s="9">
        <v>68900</v>
      </c>
      <c r="I52" s="7" t="s">
        <v>24</v>
      </c>
    </row>
    <row r="53" spans="3:9" x14ac:dyDescent="0.25">
      <c r="C53" s="7" t="s">
        <v>39</v>
      </c>
      <c r="D53" s="7" t="s">
        <v>8</v>
      </c>
      <c r="E53" s="7" t="s">
        <v>12</v>
      </c>
      <c r="F53" s="7">
        <v>25</v>
      </c>
      <c r="G53" s="8">
        <v>44694</v>
      </c>
      <c r="H53" s="9">
        <v>80700</v>
      </c>
      <c r="I53" s="7" t="s">
        <v>13</v>
      </c>
    </row>
    <row r="54" spans="3:9" x14ac:dyDescent="0.25">
      <c r="C54" s="7" t="s">
        <v>100</v>
      </c>
      <c r="D54" s="7" t="s">
        <v>15</v>
      </c>
      <c r="E54" s="7" t="s">
        <v>9</v>
      </c>
      <c r="F54" s="7">
        <v>19</v>
      </c>
      <c r="G54" s="8">
        <v>44277</v>
      </c>
      <c r="H54" s="9">
        <v>58960</v>
      </c>
      <c r="I54" s="7" t="s">
        <v>16</v>
      </c>
    </row>
    <row r="55" spans="3:9" x14ac:dyDescent="0.25">
      <c r="C55" s="7" t="s">
        <v>106</v>
      </c>
      <c r="D55" s="7" t="s">
        <v>15</v>
      </c>
      <c r="E55" s="7" t="s">
        <v>12</v>
      </c>
      <c r="F55" s="7">
        <v>36</v>
      </c>
      <c r="G55" s="8">
        <v>44019</v>
      </c>
      <c r="H55" s="9">
        <v>118840</v>
      </c>
      <c r="I55" s="7" t="s">
        <v>16</v>
      </c>
    </row>
    <row r="56" spans="3:9" x14ac:dyDescent="0.25">
      <c r="C56" s="7" t="s">
        <v>29</v>
      </c>
      <c r="D56" s="7" t="s">
        <v>15</v>
      </c>
      <c r="E56" s="7" t="s">
        <v>21</v>
      </c>
      <c r="F56" s="7">
        <v>28</v>
      </c>
      <c r="G56" s="8">
        <v>44041</v>
      </c>
      <c r="H56" s="9">
        <v>48170</v>
      </c>
      <c r="I56" s="7" t="s">
        <v>13</v>
      </c>
    </row>
    <row r="57" spans="3:9" x14ac:dyDescent="0.25">
      <c r="C57" s="7" t="s">
        <v>108</v>
      </c>
      <c r="D57" s="7" t="s">
        <v>8</v>
      </c>
      <c r="E57" s="7" t="s">
        <v>56</v>
      </c>
      <c r="F57" s="7">
        <v>32</v>
      </c>
      <c r="G57" s="8">
        <v>44400</v>
      </c>
      <c r="H57" s="9">
        <v>45510</v>
      </c>
      <c r="I57" s="7" t="s">
        <v>16</v>
      </c>
    </row>
    <row r="58" spans="3:9" x14ac:dyDescent="0.25">
      <c r="C58" s="7" t="s">
        <v>64</v>
      </c>
      <c r="D58" s="7" t="s">
        <v>15</v>
      </c>
      <c r="E58" s="7" t="s">
        <v>9</v>
      </c>
      <c r="F58" s="7">
        <v>34</v>
      </c>
      <c r="G58" s="8">
        <v>44703</v>
      </c>
      <c r="H58" s="9">
        <v>112650</v>
      </c>
      <c r="I58" s="7" t="s">
        <v>16</v>
      </c>
    </row>
    <row r="59" spans="3:9" x14ac:dyDescent="0.25">
      <c r="C59" s="7" t="s">
        <v>83</v>
      </c>
      <c r="D59" s="7" t="s">
        <v>8</v>
      </c>
      <c r="E59" s="7" t="s">
        <v>9</v>
      </c>
      <c r="F59" s="7">
        <v>36</v>
      </c>
      <c r="G59" s="8">
        <v>44085</v>
      </c>
      <c r="H59" s="9">
        <v>114890</v>
      </c>
      <c r="I59" s="7" t="s">
        <v>16</v>
      </c>
    </row>
    <row r="60" spans="3:9" x14ac:dyDescent="0.25">
      <c r="C60" s="7" t="s">
        <v>67</v>
      </c>
      <c r="D60" s="7" t="s">
        <v>15</v>
      </c>
      <c r="E60" s="7" t="s">
        <v>12</v>
      </c>
      <c r="F60" s="7">
        <v>30</v>
      </c>
      <c r="G60" s="8">
        <v>44850</v>
      </c>
      <c r="H60" s="9">
        <v>69710</v>
      </c>
      <c r="I60" s="7" t="s">
        <v>16</v>
      </c>
    </row>
    <row r="61" spans="3:9" x14ac:dyDescent="0.25">
      <c r="C61" s="7" t="s">
        <v>94</v>
      </c>
      <c r="D61" s="7" t="s">
        <v>15</v>
      </c>
      <c r="E61" s="7" t="s">
        <v>21</v>
      </c>
      <c r="F61" s="7">
        <v>36</v>
      </c>
      <c r="G61" s="8">
        <v>44333</v>
      </c>
      <c r="H61" s="9">
        <v>71380</v>
      </c>
      <c r="I61" s="7" t="s">
        <v>16</v>
      </c>
    </row>
    <row r="62" spans="3:9" x14ac:dyDescent="0.25">
      <c r="C62" s="7" t="s">
        <v>33</v>
      </c>
      <c r="D62" s="7" t="s">
        <v>8</v>
      </c>
      <c r="E62" s="7" t="s">
        <v>19</v>
      </c>
      <c r="F62" s="7">
        <v>38</v>
      </c>
      <c r="G62" s="8">
        <v>44377</v>
      </c>
      <c r="H62" s="9">
        <v>109160</v>
      </c>
      <c r="I62" s="7" t="s">
        <v>10</v>
      </c>
    </row>
    <row r="63" spans="3:9" x14ac:dyDescent="0.25">
      <c r="C63" s="7" t="s">
        <v>98</v>
      </c>
      <c r="D63" s="7" t="s">
        <v>15</v>
      </c>
      <c r="E63" s="7" t="s">
        <v>9</v>
      </c>
      <c r="F63" s="7">
        <v>27</v>
      </c>
      <c r="G63" s="8">
        <v>44609</v>
      </c>
      <c r="H63" s="9">
        <v>113280</v>
      </c>
      <c r="I63" s="7" t="s">
        <v>42</v>
      </c>
    </row>
    <row r="64" spans="3:9" x14ac:dyDescent="0.25">
      <c r="C64" s="7" t="s">
        <v>25</v>
      </c>
      <c r="D64" s="7" t="s">
        <v>15</v>
      </c>
      <c r="E64" s="7" t="s">
        <v>12</v>
      </c>
      <c r="F64" s="7">
        <v>30</v>
      </c>
      <c r="G64" s="8">
        <v>44273</v>
      </c>
      <c r="H64" s="9">
        <v>69120</v>
      </c>
      <c r="I64" s="7" t="s">
        <v>16</v>
      </c>
    </row>
    <row r="65" spans="3:9" x14ac:dyDescent="0.25">
      <c r="C65" s="7" t="s">
        <v>55</v>
      </c>
      <c r="D65" s="7" t="s">
        <v>8</v>
      </c>
      <c r="E65" s="7" t="s">
        <v>56</v>
      </c>
      <c r="F65" s="7">
        <v>37</v>
      </c>
      <c r="G65" s="8">
        <v>44451</v>
      </c>
      <c r="H65" s="9">
        <v>118100</v>
      </c>
      <c r="I65" s="7" t="s">
        <v>16</v>
      </c>
    </row>
    <row r="66" spans="3:9" x14ac:dyDescent="0.25">
      <c r="C66" s="7" t="s">
        <v>62</v>
      </c>
      <c r="D66" s="7" t="s">
        <v>8</v>
      </c>
      <c r="E66" s="7" t="s">
        <v>9</v>
      </c>
      <c r="F66" s="7">
        <v>22</v>
      </c>
      <c r="G66" s="8">
        <v>44450</v>
      </c>
      <c r="H66" s="9">
        <v>76900</v>
      </c>
      <c r="I66" s="7" t="s">
        <v>13</v>
      </c>
    </row>
    <row r="67" spans="3:9" x14ac:dyDescent="0.25">
      <c r="C67" s="7" t="s">
        <v>17</v>
      </c>
      <c r="D67" s="7" t="s">
        <v>8</v>
      </c>
      <c r="E67" s="7" t="s">
        <v>12</v>
      </c>
      <c r="F67" s="7">
        <v>43</v>
      </c>
      <c r="G67" s="8">
        <v>45045</v>
      </c>
      <c r="H67" s="9">
        <v>114870</v>
      </c>
      <c r="I67" s="7" t="s">
        <v>16</v>
      </c>
    </row>
    <row r="68" spans="3:9" x14ac:dyDescent="0.25">
      <c r="C68" s="7" t="s">
        <v>52</v>
      </c>
      <c r="D68" s="7"/>
      <c r="E68" s="7" t="s">
        <v>12</v>
      </c>
      <c r="F68" s="7">
        <v>32</v>
      </c>
      <c r="G68" s="8">
        <v>44774</v>
      </c>
      <c r="H68" s="9">
        <v>91310</v>
      </c>
      <c r="I68" s="7" t="s">
        <v>16</v>
      </c>
    </row>
    <row r="69" spans="3:9" x14ac:dyDescent="0.25">
      <c r="C69" s="7" t="s">
        <v>43</v>
      </c>
      <c r="D69" s="7" t="s">
        <v>8</v>
      </c>
      <c r="E69" s="7" t="s">
        <v>9</v>
      </c>
      <c r="F69" s="7">
        <v>28</v>
      </c>
      <c r="G69" s="8">
        <v>44486</v>
      </c>
      <c r="H69" s="9">
        <v>104770</v>
      </c>
      <c r="I69" s="7" t="s">
        <v>16</v>
      </c>
    </row>
    <row r="70" spans="3:9" x14ac:dyDescent="0.25">
      <c r="C70" s="7" t="s">
        <v>89</v>
      </c>
      <c r="D70" s="7" t="s">
        <v>15</v>
      </c>
      <c r="E70" s="7" t="s">
        <v>19</v>
      </c>
      <c r="F70" s="7">
        <v>27</v>
      </c>
      <c r="G70" s="8">
        <v>44134</v>
      </c>
      <c r="H70" s="9">
        <v>54970</v>
      </c>
      <c r="I70" s="7" t="s">
        <v>16</v>
      </c>
    </row>
    <row r="71" spans="3:9" x14ac:dyDescent="0.25">
      <c r="C71" s="7" t="s">
        <v>11</v>
      </c>
      <c r="D71" s="7"/>
      <c r="E71" s="7" t="s">
        <v>12</v>
      </c>
      <c r="F71" s="7">
        <v>26</v>
      </c>
      <c r="G71" s="8">
        <v>44271</v>
      </c>
      <c r="H71" s="9">
        <v>90700</v>
      </c>
      <c r="I71" s="7" t="s">
        <v>13</v>
      </c>
    </row>
    <row r="72" spans="3:9" x14ac:dyDescent="0.25">
      <c r="C72" s="7" t="s">
        <v>109</v>
      </c>
      <c r="D72" s="7" t="s">
        <v>8</v>
      </c>
      <c r="E72" s="7" t="s">
        <v>19</v>
      </c>
      <c r="F72" s="7">
        <v>38</v>
      </c>
      <c r="G72" s="8">
        <v>44329</v>
      </c>
      <c r="H72" s="9">
        <v>56870</v>
      </c>
      <c r="I72" s="7" t="s">
        <v>13</v>
      </c>
    </row>
    <row r="73" spans="3:9" x14ac:dyDescent="0.25">
      <c r="C73" s="7" t="s">
        <v>77</v>
      </c>
      <c r="D73" s="7" t="s">
        <v>8</v>
      </c>
      <c r="E73" s="7" t="s">
        <v>19</v>
      </c>
      <c r="F73" s="7">
        <v>25</v>
      </c>
      <c r="G73" s="8">
        <v>44205</v>
      </c>
      <c r="H73" s="9">
        <v>92700</v>
      </c>
      <c r="I73" s="7" t="s">
        <v>16</v>
      </c>
    </row>
    <row r="74" spans="3:9" x14ac:dyDescent="0.25">
      <c r="C74" s="7" t="s">
        <v>32</v>
      </c>
      <c r="D74" s="7" t="s">
        <v>8</v>
      </c>
      <c r="E74" s="7" t="s">
        <v>21</v>
      </c>
      <c r="F74" s="7">
        <v>21</v>
      </c>
      <c r="G74" s="8">
        <v>44317</v>
      </c>
      <c r="H74" s="9">
        <v>65920</v>
      </c>
      <c r="I74" s="7" t="s">
        <v>16</v>
      </c>
    </row>
    <row r="75" spans="3:9" x14ac:dyDescent="0.25">
      <c r="C75" s="7" t="s">
        <v>59</v>
      </c>
      <c r="D75" s="7" t="s">
        <v>15</v>
      </c>
      <c r="E75" s="7" t="s">
        <v>9</v>
      </c>
      <c r="F75" s="7">
        <v>26</v>
      </c>
      <c r="G75" s="8">
        <v>44225</v>
      </c>
      <c r="H75" s="9">
        <v>47360</v>
      </c>
      <c r="I75" s="7" t="s">
        <v>16</v>
      </c>
    </row>
    <row r="76" spans="3:9" x14ac:dyDescent="0.25">
      <c r="C76" s="7" t="s">
        <v>37</v>
      </c>
      <c r="D76" s="7" t="s">
        <v>15</v>
      </c>
      <c r="E76" s="7" t="s">
        <v>9</v>
      </c>
      <c r="F76" s="7">
        <v>30</v>
      </c>
      <c r="G76" s="8">
        <v>44666</v>
      </c>
      <c r="H76" s="9">
        <v>60570</v>
      </c>
      <c r="I76" s="7" t="s">
        <v>16</v>
      </c>
    </row>
    <row r="77" spans="3:9" x14ac:dyDescent="0.25">
      <c r="C77" s="7" t="s">
        <v>96</v>
      </c>
      <c r="D77" s="7" t="s">
        <v>8</v>
      </c>
      <c r="E77" s="7" t="s">
        <v>9</v>
      </c>
      <c r="F77" s="7">
        <v>28</v>
      </c>
      <c r="G77" s="8">
        <v>44649</v>
      </c>
      <c r="H77" s="9">
        <v>104120</v>
      </c>
      <c r="I77" s="7" t="s">
        <v>16</v>
      </c>
    </row>
    <row r="78" spans="3:9" x14ac:dyDescent="0.25">
      <c r="C78" s="7" t="s">
        <v>23</v>
      </c>
      <c r="D78" s="7" t="s">
        <v>15</v>
      </c>
      <c r="E78" s="7" t="s">
        <v>12</v>
      </c>
      <c r="F78" s="7">
        <v>37</v>
      </c>
      <c r="G78" s="8">
        <v>44338</v>
      </c>
      <c r="H78" s="9">
        <v>88050</v>
      </c>
      <c r="I78" s="7" t="s">
        <v>24</v>
      </c>
    </row>
    <row r="79" spans="3:9" x14ac:dyDescent="0.25">
      <c r="C79" s="7" t="s">
        <v>103</v>
      </c>
      <c r="D79" s="7" t="s">
        <v>15</v>
      </c>
      <c r="E79" s="7" t="s">
        <v>12</v>
      </c>
      <c r="F79" s="7">
        <v>24</v>
      </c>
      <c r="G79" s="8">
        <v>44686</v>
      </c>
      <c r="H79" s="9">
        <v>100420</v>
      </c>
      <c r="I79" s="7" t="s">
        <v>16</v>
      </c>
    </row>
    <row r="80" spans="3:9" x14ac:dyDescent="0.25">
      <c r="C80" s="7" t="s">
        <v>54</v>
      </c>
      <c r="D80" s="7" t="s">
        <v>8</v>
      </c>
      <c r="E80" s="7" t="s">
        <v>9</v>
      </c>
      <c r="F80" s="7">
        <v>30</v>
      </c>
      <c r="G80" s="8">
        <v>44850</v>
      </c>
      <c r="H80" s="9">
        <v>114180</v>
      </c>
      <c r="I80" s="7" t="s">
        <v>16</v>
      </c>
    </row>
    <row r="81" spans="3:9" x14ac:dyDescent="0.25">
      <c r="C81" s="7" t="s">
        <v>86</v>
      </c>
      <c r="D81" s="7" t="s">
        <v>8</v>
      </c>
      <c r="E81" s="7" t="s">
        <v>12</v>
      </c>
      <c r="F81" s="7">
        <v>21</v>
      </c>
      <c r="G81" s="8">
        <v>44678</v>
      </c>
      <c r="H81" s="9">
        <v>33920</v>
      </c>
      <c r="I81" s="7" t="s">
        <v>16</v>
      </c>
    </row>
    <row r="82" spans="3:9" x14ac:dyDescent="0.25">
      <c r="C82" s="7" t="s">
        <v>69</v>
      </c>
      <c r="D82" s="7" t="s">
        <v>15</v>
      </c>
      <c r="E82" s="7" t="s">
        <v>9</v>
      </c>
      <c r="F82" s="7">
        <v>23</v>
      </c>
      <c r="G82" s="8">
        <v>44440</v>
      </c>
      <c r="H82" s="9">
        <v>106460</v>
      </c>
      <c r="I82" s="7" t="s">
        <v>16</v>
      </c>
    </row>
    <row r="83" spans="3:9" x14ac:dyDescent="0.25">
      <c r="C83" s="7" t="s">
        <v>57</v>
      </c>
      <c r="D83" s="7" t="s">
        <v>15</v>
      </c>
      <c r="E83" s="7" t="s">
        <v>9</v>
      </c>
      <c r="F83" s="7">
        <v>35</v>
      </c>
      <c r="G83" s="8">
        <v>44727</v>
      </c>
      <c r="H83" s="9">
        <v>40400</v>
      </c>
      <c r="I83" s="7" t="s">
        <v>16</v>
      </c>
    </row>
    <row r="84" spans="3:9" x14ac:dyDescent="0.25">
      <c r="C84" s="7" t="s">
        <v>68</v>
      </c>
      <c r="D84" s="7" t="s">
        <v>15</v>
      </c>
      <c r="E84" s="7" t="s">
        <v>21</v>
      </c>
      <c r="F84" s="7">
        <v>27</v>
      </c>
      <c r="G84" s="8">
        <v>44236</v>
      </c>
      <c r="H84" s="9">
        <v>91650</v>
      </c>
      <c r="I84" s="7" t="s">
        <v>13</v>
      </c>
    </row>
    <row r="85" spans="3:9" x14ac:dyDescent="0.25">
      <c r="C85" s="7" t="s">
        <v>99</v>
      </c>
      <c r="D85" s="7" t="s">
        <v>15</v>
      </c>
      <c r="E85" s="7" t="s">
        <v>19</v>
      </c>
      <c r="F85" s="7">
        <v>43</v>
      </c>
      <c r="G85" s="8">
        <v>44620</v>
      </c>
      <c r="H85" s="9">
        <v>36040</v>
      </c>
      <c r="I85" s="7" t="s">
        <v>16</v>
      </c>
    </row>
    <row r="86" spans="3:9" x14ac:dyDescent="0.25">
      <c r="C86" s="7" t="s">
        <v>101</v>
      </c>
      <c r="D86" s="7" t="s">
        <v>8</v>
      </c>
      <c r="E86" s="7" t="s">
        <v>12</v>
      </c>
      <c r="F86" s="7">
        <v>40</v>
      </c>
      <c r="G86" s="8">
        <v>44381</v>
      </c>
      <c r="H86" s="9">
        <v>104410</v>
      </c>
      <c r="I86" s="7" t="s">
        <v>16</v>
      </c>
    </row>
    <row r="87" spans="3:9" x14ac:dyDescent="0.25">
      <c r="C87" s="7" t="s">
        <v>85</v>
      </c>
      <c r="D87" s="7" t="s">
        <v>15</v>
      </c>
      <c r="E87" s="7" t="s">
        <v>21</v>
      </c>
      <c r="F87" s="7">
        <v>30</v>
      </c>
      <c r="G87" s="8">
        <v>44606</v>
      </c>
      <c r="H87" s="9">
        <v>96800</v>
      </c>
      <c r="I87" s="7" t="s">
        <v>16</v>
      </c>
    </row>
    <row r="88" spans="3:9" x14ac:dyDescent="0.25">
      <c r="C88" s="7" t="s">
        <v>28</v>
      </c>
      <c r="D88" s="7" t="s">
        <v>8</v>
      </c>
      <c r="E88" s="7" t="s">
        <v>21</v>
      </c>
      <c r="F88" s="7">
        <v>34</v>
      </c>
      <c r="G88" s="8">
        <v>44459</v>
      </c>
      <c r="H88" s="9">
        <v>85000</v>
      </c>
      <c r="I88" s="7" t="s">
        <v>16</v>
      </c>
    </row>
    <row r="89" spans="3:9" x14ac:dyDescent="0.25">
      <c r="C89" s="7" t="s">
        <v>80</v>
      </c>
      <c r="D89" s="7" t="s">
        <v>15</v>
      </c>
      <c r="E89" s="7" t="s">
        <v>19</v>
      </c>
      <c r="F89" s="7">
        <v>28</v>
      </c>
      <c r="G89" s="8">
        <v>44820</v>
      </c>
      <c r="H89" s="9">
        <v>43510</v>
      </c>
      <c r="I89" s="7" t="s">
        <v>42</v>
      </c>
    </row>
    <row r="90" spans="3:9" x14ac:dyDescent="0.25">
      <c r="C90" s="7" t="s">
        <v>79</v>
      </c>
      <c r="D90" s="7" t="s">
        <v>15</v>
      </c>
      <c r="E90" s="7" t="s">
        <v>21</v>
      </c>
      <c r="F90" s="7">
        <v>33</v>
      </c>
      <c r="G90" s="8">
        <v>44243</v>
      </c>
      <c r="H90" s="9">
        <v>59430</v>
      </c>
      <c r="I90" s="7" t="s">
        <v>16</v>
      </c>
    </row>
    <row r="91" spans="3:9" x14ac:dyDescent="0.25">
      <c r="C91" s="7" t="s">
        <v>93</v>
      </c>
      <c r="D91" s="7" t="s">
        <v>8</v>
      </c>
      <c r="E91" s="7" t="s">
        <v>21</v>
      </c>
      <c r="F91" s="7">
        <v>33</v>
      </c>
      <c r="G91" s="8">
        <v>44067</v>
      </c>
      <c r="H91" s="9">
        <v>65360</v>
      </c>
      <c r="I91" s="7" t="s">
        <v>16</v>
      </c>
    </row>
    <row r="92" spans="3:9" x14ac:dyDescent="0.25">
      <c r="C92" s="7" t="s">
        <v>66</v>
      </c>
      <c r="D92" s="7" t="s">
        <v>8</v>
      </c>
      <c r="E92" s="7" t="s">
        <v>9</v>
      </c>
      <c r="F92" s="7">
        <v>32</v>
      </c>
      <c r="G92" s="8">
        <v>44611</v>
      </c>
      <c r="H92" s="9">
        <v>41570</v>
      </c>
      <c r="I92" s="7" t="s">
        <v>16</v>
      </c>
    </row>
    <row r="93" spans="3:9" x14ac:dyDescent="0.25">
      <c r="C93" s="7" t="s">
        <v>95</v>
      </c>
      <c r="D93" s="7" t="s">
        <v>8</v>
      </c>
      <c r="E93" s="7" t="s">
        <v>12</v>
      </c>
      <c r="F93" s="7">
        <v>33</v>
      </c>
      <c r="G93" s="8">
        <v>44312</v>
      </c>
      <c r="H93" s="9">
        <v>75280</v>
      </c>
      <c r="I93" s="7" t="s">
        <v>16</v>
      </c>
    </row>
    <row r="94" spans="3:9" x14ac:dyDescent="0.25">
      <c r="C94" s="7" t="s">
        <v>18</v>
      </c>
      <c r="D94" s="7" t="s">
        <v>15</v>
      </c>
      <c r="E94" s="7" t="s">
        <v>19</v>
      </c>
      <c r="F94" s="7">
        <v>33</v>
      </c>
      <c r="G94" s="8">
        <v>44385</v>
      </c>
      <c r="H94" s="9">
        <v>74550</v>
      </c>
      <c r="I94" s="7" t="s">
        <v>16</v>
      </c>
    </row>
    <row r="95" spans="3:9" x14ac:dyDescent="0.25">
      <c r="C95" s="7" t="s">
        <v>45</v>
      </c>
      <c r="D95" s="7" t="s">
        <v>15</v>
      </c>
      <c r="E95" s="7" t="s">
        <v>9</v>
      </c>
      <c r="F95" s="7">
        <v>30</v>
      </c>
      <c r="G95" s="8">
        <v>44701</v>
      </c>
      <c r="H95" s="9">
        <v>67950</v>
      </c>
      <c r="I95" s="7" t="s">
        <v>16</v>
      </c>
    </row>
    <row r="96" spans="3:9" x14ac:dyDescent="0.25">
      <c r="C96" s="7" t="s">
        <v>90</v>
      </c>
      <c r="D96" s="7" t="s">
        <v>15</v>
      </c>
      <c r="E96" s="7" t="s">
        <v>21</v>
      </c>
      <c r="F96" s="7">
        <v>42</v>
      </c>
      <c r="G96" s="8">
        <v>44731</v>
      </c>
      <c r="H96" s="9">
        <v>70270</v>
      </c>
      <c r="I96" s="7" t="s">
        <v>24</v>
      </c>
    </row>
    <row r="97" spans="3:9" x14ac:dyDescent="0.25">
      <c r="C97" s="7" t="s">
        <v>46</v>
      </c>
      <c r="D97" s="7" t="s">
        <v>15</v>
      </c>
      <c r="E97" s="7" t="s">
        <v>9</v>
      </c>
      <c r="F97" s="7">
        <v>26</v>
      </c>
      <c r="G97" s="8">
        <v>44411</v>
      </c>
      <c r="H97" s="9">
        <v>53540</v>
      </c>
      <c r="I97" s="7" t="s">
        <v>16</v>
      </c>
    </row>
    <row r="98" spans="3:9" x14ac:dyDescent="0.25">
      <c r="C98" s="7" t="s">
        <v>58</v>
      </c>
      <c r="D98" s="7" t="s">
        <v>15</v>
      </c>
      <c r="E98" s="7" t="s">
        <v>19</v>
      </c>
      <c r="F98" s="7">
        <v>22</v>
      </c>
      <c r="G98" s="8">
        <v>44446</v>
      </c>
      <c r="H98" s="9">
        <v>112780</v>
      </c>
      <c r="I98" s="7" t="s">
        <v>13</v>
      </c>
    </row>
    <row r="99" spans="3:9" x14ac:dyDescent="0.25">
      <c r="C99" s="7" t="s">
        <v>70</v>
      </c>
      <c r="D99" s="7" t="s">
        <v>15</v>
      </c>
      <c r="E99" s="7" t="s">
        <v>9</v>
      </c>
      <c r="F99" s="7">
        <v>46</v>
      </c>
      <c r="G99" s="8">
        <v>44758</v>
      </c>
      <c r="H99" s="9">
        <v>70610</v>
      </c>
      <c r="I99" s="7" t="s">
        <v>16</v>
      </c>
    </row>
    <row r="100" spans="3:9" x14ac:dyDescent="0.25">
      <c r="C100" s="7" t="s">
        <v>75</v>
      </c>
      <c r="D100" s="7" t="s">
        <v>8</v>
      </c>
      <c r="E100" s="7" t="s">
        <v>19</v>
      </c>
      <c r="F100" s="7">
        <v>28</v>
      </c>
      <c r="G100" s="8">
        <v>44357</v>
      </c>
      <c r="H100" s="9">
        <v>53240</v>
      </c>
      <c r="I100" s="7" t="s">
        <v>16</v>
      </c>
    </row>
    <row r="101" spans="3:9" x14ac:dyDescent="0.25">
      <c r="C101" s="7" t="s">
        <v>49</v>
      </c>
      <c r="D101" s="7"/>
      <c r="E101" s="7" t="s">
        <v>21</v>
      </c>
      <c r="F101" s="7">
        <v>37</v>
      </c>
      <c r="G101" s="8">
        <v>44146</v>
      </c>
      <c r="H101" s="9">
        <v>115440</v>
      </c>
      <c r="I101" s="7" t="s">
        <v>24</v>
      </c>
    </row>
    <row r="102" spans="3:9" x14ac:dyDescent="0.25">
      <c r="C102" s="7" t="s">
        <v>65</v>
      </c>
      <c r="D102" s="7" t="s">
        <v>15</v>
      </c>
      <c r="E102" s="7" t="s">
        <v>19</v>
      </c>
      <c r="F102" s="7">
        <v>32</v>
      </c>
      <c r="G102" s="8">
        <v>44465</v>
      </c>
      <c r="H102" s="9">
        <v>53540</v>
      </c>
      <c r="I102" s="7" t="s">
        <v>16</v>
      </c>
    </row>
    <row r="103" spans="3:9" x14ac:dyDescent="0.25">
      <c r="C103" s="7" t="s">
        <v>81</v>
      </c>
      <c r="D103" s="7" t="s">
        <v>8</v>
      </c>
      <c r="E103" s="7" t="s">
        <v>9</v>
      </c>
      <c r="F103" s="7">
        <v>30</v>
      </c>
      <c r="G103" s="8">
        <v>44861</v>
      </c>
      <c r="H103" s="9">
        <v>112570</v>
      </c>
      <c r="I103" s="7" t="s">
        <v>16</v>
      </c>
    </row>
    <row r="104" spans="3:9" x14ac:dyDescent="0.25">
      <c r="C104" s="7" t="s">
        <v>51</v>
      </c>
      <c r="D104" s="7" t="s">
        <v>15</v>
      </c>
      <c r="E104" s="7" t="s">
        <v>9</v>
      </c>
      <c r="F104" s="7">
        <v>33</v>
      </c>
      <c r="G104" s="8">
        <v>44701</v>
      </c>
      <c r="H104" s="9">
        <v>48530</v>
      </c>
      <c r="I104" s="7" t="s">
        <v>13</v>
      </c>
    </row>
    <row r="105" spans="3:9" x14ac:dyDescent="0.25">
      <c r="C105" s="7" t="s">
        <v>61</v>
      </c>
      <c r="D105" s="7" t="s">
        <v>8</v>
      </c>
      <c r="E105" s="7" t="s">
        <v>12</v>
      </c>
      <c r="F105" s="7">
        <v>24</v>
      </c>
      <c r="G105" s="8">
        <v>44148</v>
      </c>
      <c r="H105" s="9">
        <v>62780</v>
      </c>
      <c r="I105" s="7" t="s">
        <v>16</v>
      </c>
    </row>
    <row r="106" spans="3:9" x14ac:dyDescent="0.25">
      <c r="H106" s="6"/>
    </row>
  </sheetData>
  <conditionalFormatting sqref="C6:C105">
    <cfRule type="duplicateValues" dxfId="22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opLeftCell="A94" workbookViewId="0">
      <selection activeCell="J4" sqref="J4"/>
    </sheetView>
  </sheetViews>
  <sheetFormatPr defaultRowHeight="15" x14ac:dyDescent="0.25"/>
  <cols>
    <col min="2" max="2" width="9.42578125" customWidth="1"/>
    <col min="3" max="3" width="9.85546875" customWidth="1"/>
    <col min="4" max="5" width="9.42578125" customWidth="1"/>
    <col min="6" max="6" width="19.28515625" customWidth="1"/>
    <col min="7" max="7" width="13.85546875" customWidth="1"/>
    <col min="8" max="8" width="15.28515625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s="5" t="s">
        <v>5</v>
      </c>
    </row>
    <row r="3" spans="2:8" x14ac:dyDescent="0.25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 s="5">
        <v>112650</v>
      </c>
    </row>
    <row r="4" spans="2:8" x14ac:dyDescent="0.25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 s="5">
        <v>43840</v>
      </c>
    </row>
    <row r="5" spans="2:8" x14ac:dyDescent="0.25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 s="5">
        <v>103550</v>
      </c>
    </row>
    <row r="6" spans="2:8" x14ac:dyDescent="0.25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 s="5">
        <v>45510</v>
      </c>
    </row>
    <row r="7" spans="2:8" x14ac:dyDescent="0.25">
      <c r="B7" t="s">
        <v>142</v>
      </c>
      <c r="D7">
        <v>37</v>
      </c>
      <c r="E7" t="s">
        <v>24</v>
      </c>
      <c r="F7" s="4">
        <v>44085</v>
      </c>
      <c r="G7" t="s">
        <v>21</v>
      </c>
      <c r="H7" s="5">
        <v>115440</v>
      </c>
    </row>
    <row r="8" spans="2:8" x14ac:dyDescent="0.25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 s="5">
        <v>56870</v>
      </c>
    </row>
    <row r="9" spans="2:8" x14ac:dyDescent="0.25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 s="5">
        <v>92700</v>
      </c>
    </row>
    <row r="10" spans="2:8" x14ac:dyDescent="0.25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 s="5">
        <v>91310</v>
      </c>
    </row>
    <row r="11" spans="2:8" x14ac:dyDescent="0.25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 s="5">
        <v>74550</v>
      </c>
    </row>
    <row r="12" spans="2:8" x14ac:dyDescent="0.25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 s="5">
        <v>109190</v>
      </c>
    </row>
    <row r="13" spans="2:8" x14ac:dyDescent="0.25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 s="5">
        <v>104410</v>
      </c>
    </row>
    <row r="14" spans="2:8" x14ac:dyDescent="0.25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 s="5">
        <v>96800</v>
      </c>
    </row>
    <row r="15" spans="2:8" x14ac:dyDescent="0.25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 s="5">
        <v>48170</v>
      </c>
    </row>
    <row r="16" spans="2:8" x14ac:dyDescent="0.25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 s="5">
        <v>37920</v>
      </c>
    </row>
    <row r="17" spans="2:8" x14ac:dyDescent="0.25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 s="5">
        <v>112650</v>
      </c>
    </row>
    <row r="18" spans="2:8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 s="5">
        <v>49630</v>
      </c>
    </row>
    <row r="19" spans="2:8" x14ac:dyDescent="0.25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 s="5">
        <v>118840</v>
      </c>
    </row>
    <row r="20" spans="2:8" x14ac:dyDescent="0.25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 s="5">
        <v>69710</v>
      </c>
    </row>
    <row r="21" spans="2:8" x14ac:dyDescent="0.25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 s="5">
        <v>79570</v>
      </c>
    </row>
    <row r="22" spans="2:8" x14ac:dyDescent="0.25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 s="5">
        <v>76900</v>
      </c>
    </row>
    <row r="23" spans="2:8" x14ac:dyDescent="0.25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 s="5">
        <v>54970</v>
      </c>
    </row>
    <row r="24" spans="2:8" x14ac:dyDescent="0.25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 s="5">
        <v>88050</v>
      </c>
    </row>
    <row r="25" spans="2:8" x14ac:dyDescent="0.25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 s="5">
        <v>36040</v>
      </c>
    </row>
    <row r="26" spans="2:8" x14ac:dyDescent="0.25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 s="5">
        <v>75000</v>
      </c>
    </row>
    <row r="27" spans="2:8" x14ac:dyDescent="0.25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 s="5">
        <v>40400</v>
      </c>
    </row>
    <row r="28" spans="2:8" x14ac:dyDescent="0.25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 s="5">
        <v>100420</v>
      </c>
    </row>
    <row r="29" spans="2:8" x14ac:dyDescent="0.25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 s="5">
        <v>58100</v>
      </c>
    </row>
    <row r="30" spans="2:8" x14ac:dyDescent="0.25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 s="5">
        <v>114870</v>
      </c>
    </row>
    <row r="31" spans="2:8" x14ac:dyDescent="0.25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 s="5">
        <v>41570</v>
      </c>
    </row>
    <row r="32" spans="2:8" x14ac:dyDescent="0.25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 s="5">
        <v>112570</v>
      </c>
    </row>
    <row r="33" spans="2:8" x14ac:dyDescent="0.25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 s="5">
        <v>47360</v>
      </c>
    </row>
    <row r="34" spans="2:8" x14ac:dyDescent="0.25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 s="5">
        <v>65920</v>
      </c>
    </row>
    <row r="35" spans="2:8" x14ac:dyDescent="0.25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 s="5">
        <v>99970</v>
      </c>
    </row>
    <row r="36" spans="2:8" x14ac:dyDescent="0.25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 s="5">
        <v>80700</v>
      </c>
    </row>
    <row r="37" spans="2:8" x14ac:dyDescent="0.25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 s="5">
        <v>52610</v>
      </c>
    </row>
    <row r="38" spans="2:8" x14ac:dyDescent="0.25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 s="5">
        <v>112110</v>
      </c>
    </row>
    <row r="39" spans="2:8" x14ac:dyDescent="0.25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 s="5">
        <v>119110</v>
      </c>
    </row>
    <row r="40" spans="2:8" x14ac:dyDescent="0.25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 s="5">
        <v>112780</v>
      </c>
    </row>
    <row r="41" spans="2:8" x14ac:dyDescent="0.25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 s="5">
        <v>114890</v>
      </c>
    </row>
    <row r="42" spans="2:8" x14ac:dyDescent="0.25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 s="5">
        <v>48980</v>
      </c>
    </row>
    <row r="43" spans="2:8" x14ac:dyDescent="0.25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 s="5">
        <v>75880</v>
      </c>
    </row>
    <row r="44" spans="2:8" x14ac:dyDescent="0.25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 s="5">
        <v>53240</v>
      </c>
    </row>
    <row r="45" spans="2:8" x14ac:dyDescent="0.25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 s="5">
        <v>85000</v>
      </c>
    </row>
    <row r="46" spans="2:8" x14ac:dyDescent="0.25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 s="5">
        <v>33920</v>
      </c>
    </row>
    <row r="47" spans="2:8" x14ac:dyDescent="0.25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 s="5">
        <v>75280</v>
      </c>
    </row>
    <row r="48" spans="2:8" x14ac:dyDescent="0.25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 s="5">
        <v>58940</v>
      </c>
    </row>
    <row r="49" spans="2:8" x14ac:dyDescent="0.25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 s="5">
        <v>104770</v>
      </c>
    </row>
    <row r="50" spans="2:8" x14ac:dyDescent="0.25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 s="5">
        <v>57090</v>
      </c>
    </row>
    <row r="51" spans="2:8" x14ac:dyDescent="0.25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 s="5">
        <v>91650</v>
      </c>
    </row>
    <row r="52" spans="2:8" x14ac:dyDescent="0.25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 s="5">
        <v>70270</v>
      </c>
    </row>
    <row r="53" spans="2:8" x14ac:dyDescent="0.25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 s="5">
        <v>75970</v>
      </c>
    </row>
    <row r="54" spans="2:8" x14ac:dyDescent="0.25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 s="5">
        <v>90700</v>
      </c>
    </row>
    <row r="55" spans="2:8" x14ac:dyDescent="0.25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 s="5">
        <v>60570</v>
      </c>
    </row>
    <row r="56" spans="2:8" x14ac:dyDescent="0.25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 s="5">
        <v>115920</v>
      </c>
    </row>
    <row r="57" spans="2:8" x14ac:dyDescent="0.25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 s="5">
        <v>65360</v>
      </c>
    </row>
    <row r="58" spans="2:8" x14ac:dyDescent="0.25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 s="5">
        <v>64000</v>
      </c>
    </row>
    <row r="59" spans="2:8" x14ac:dyDescent="0.25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 s="5">
        <v>92450</v>
      </c>
    </row>
    <row r="60" spans="2:8" x14ac:dyDescent="0.25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 s="5">
        <v>48950</v>
      </c>
    </row>
    <row r="61" spans="2:8" x14ac:dyDescent="0.25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 s="5">
        <v>83750</v>
      </c>
    </row>
    <row r="62" spans="2:8" x14ac:dyDescent="0.25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 s="5">
        <v>87620</v>
      </c>
    </row>
    <row r="63" spans="2:8" x14ac:dyDescent="0.25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 s="5">
        <v>68900</v>
      </c>
    </row>
    <row r="64" spans="2:8" x14ac:dyDescent="0.25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 s="5">
        <v>53540</v>
      </c>
    </row>
    <row r="65" spans="2:8" x14ac:dyDescent="0.25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 s="5">
        <v>43510</v>
      </c>
    </row>
    <row r="66" spans="2:8" x14ac:dyDescent="0.25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 s="5">
        <v>109160</v>
      </c>
    </row>
    <row r="67" spans="2:8" x14ac:dyDescent="0.25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 s="5">
        <v>99750</v>
      </c>
    </row>
    <row r="68" spans="2:8" x14ac:dyDescent="0.25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 s="5">
        <v>41980</v>
      </c>
    </row>
    <row r="69" spans="2:8" x14ac:dyDescent="0.25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 s="5">
        <v>71380</v>
      </c>
    </row>
    <row r="70" spans="2:8" x14ac:dyDescent="0.25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 s="5">
        <v>113280</v>
      </c>
    </row>
    <row r="71" spans="2:8" x14ac:dyDescent="0.25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 s="5">
        <v>86570</v>
      </c>
    </row>
    <row r="72" spans="2:8" x14ac:dyDescent="0.25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 s="5">
        <v>53540</v>
      </c>
    </row>
    <row r="73" spans="2:8" x14ac:dyDescent="0.25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 s="5">
        <v>69070</v>
      </c>
    </row>
    <row r="74" spans="2:8" x14ac:dyDescent="0.25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 s="5">
        <v>67910</v>
      </c>
    </row>
    <row r="75" spans="2:8" x14ac:dyDescent="0.25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 s="5">
        <v>69120</v>
      </c>
    </row>
    <row r="76" spans="2:8" x14ac:dyDescent="0.25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 s="5">
        <v>60130</v>
      </c>
    </row>
    <row r="77" spans="2:8" x14ac:dyDescent="0.25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 s="5">
        <v>106460</v>
      </c>
    </row>
    <row r="78" spans="2:8" x14ac:dyDescent="0.25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 s="5">
        <v>118100</v>
      </c>
    </row>
    <row r="79" spans="2:8" x14ac:dyDescent="0.25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 s="5">
        <v>78390</v>
      </c>
    </row>
    <row r="80" spans="2:8" x14ac:dyDescent="0.25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 s="5">
        <v>114180</v>
      </c>
    </row>
    <row r="81" spans="2:8" x14ac:dyDescent="0.25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 s="5">
        <v>104120</v>
      </c>
    </row>
    <row r="82" spans="2:8" x14ac:dyDescent="0.25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 s="5">
        <v>67950</v>
      </c>
    </row>
    <row r="83" spans="2:8" x14ac:dyDescent="0.25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 s="5">
        <v>34980</v>
      </c>
    </row>
    <row r="84" spans="2:8" x14ac:dyDescent="0.25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 s="5">
        <v>62780</v>
      </c>
    </row>
    <row r="85" spans="2:8" x14ac:dyDescent="0.25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 s="5">
        <v>107700</v>
      </c>
    </row>
    <row r="86" spans="2:8" x14ac:dyDescent="0.25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 s="5">
        <v>65700</v>
      </c>
    </row>
    <row r="87" spans="2:8" x14ac:dyDescent="0.25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 s="5">
        <v>75480</v>
      </c>
    </row>
    <row r="88" spans="2:8" x14ac:dyDescent="0.25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 s="5">
        <v>53870</v>
      </c>
    </row>
    <row r="89" spans="2:8" x14ac:dyDescent="0.25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 s="5">
        <v>78540</v>
      </c>
    </row>
    <row r="90" spans="2:8" x14ac:dyDescent="0.25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 s="5">
        <v>58960</v>
      </c>
    </row>
    <row r="91" spans="2:8" x14ac:dyDescent="0.25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 s="5">
        <v>70610</v>
      </c>
    </row>
    <row r="92" spans="2:8" x14ac:dyDescent="0.25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 s="5">
        <v>59430</v>
      </c>
    </row>
    <row r="93" spans="2:8" x14ac:dyDescent="0.25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 s="5">
        <v>48530</v>
      </c>
    </row>
    <row r="94" spans="2:8" x14ac:dyDescent="0.25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 s="5">
        <v>96140</v>
      </c>
    </row>
    <row r="95" spans="2:8" x14ac:dyDescent="0.25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 s="5">
        <v>112650</v>
      </c>
    </row>
    <row r="96" spans="2:8" x14ac:dyDescent="0.25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 s="5">
        <v>43840</v>
      </c>
    </row>
    <row r="97" spans="2:8" x14ac:dyDescent="0.25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 s="5">
        <v>103550</v>
      </c>
    </row>
    <row r="98" spans="2:8" x14ac:dyDescent="0.25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 s="5">
        <v>45510</v>
      </c>
    </row>
    <row r="99" spans="2:8" x14ac:dyDescent="0.25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 s="5">
        <v>115440</v>
      </c>
    </row>
    <row r="100" spans="2:8" x14ac:dyDescent="0.25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 s="5">
        <v>56870</v>
      </c>
    </row>
    <row r="101" spans="2:8" x14ac:dyDescent="0.25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 s="5">
        <v>92700</v>
      </c>
    </row>
    <row r="102" spans="2:8" x14ac:dyDescent="0.25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 s="5">
        <v>91310</v>
      </c>
    </row>
    <row r="103" spans="2:8" x14ac:dyDescent="0.25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 s="5">
        <v>74550</v>
      </c>
    </row>
    <row r="104" spans="2:8" x14ac:dyDescent="0.25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 s="5">
        <v>109190</v>
      </c>
    </row>
    <row r="105" spans="2:8" x14ac:dyDescent="0.25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 s="5">
        <v>104410</v>
      </c>
    </row>
    <row r="106" spans="2:8" x14ac:dyDescent="0.25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 s="5">
        <v>96800</v>
      </c>
    </row>
    <row r="107" spans="2:8" x14ac:dyDescent="0.25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 s="5">
        <v>48170</v>
      </c>
    </row>
    <row r="108" spans="2:8" x14ac:dyDescent="0.25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 s="5">
        <v>37920</v>
      </c>
    </row>
    <row r="109" spans="2:8" x14ac:dyDescent="0.25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 s="5">
        <v>112650</v>
      </c>
    </row>
    <row r="110" spans="2:8" x14ac:dyDescent="0.25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 s="5">
        <v>49630</v>
      </c>
    </row>
    <row r="111" spans="2:8" x14ac:dyDescent="0.25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 s="5">
        <v>118840</v>
      </c>
    </row>
    <row r="112" spans="2:8" x14ac:dyDescent="0.25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 s="5">
        <v>69710</v>
      </c>
    </row>
    <row r="113" spans="2:8" x14ac:dyDescent="0.25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 s="5">
        <v>79570</v>
      </c>
    </row>
    <row r="114" spans="2:8" x14ac:dyDescent="0.25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 s="5">
        <v>76900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defaultRowHeight="15" x14ac:dyDescent="0.25"/>
  <cols>
    <col min="1" max="1" width="18.7109375" customWidth="1"/>
    <col min="2" max="2" width="19.5703125" customWidth="1"/>
  </cols>
  <sheetData>
    <row r="1" spans="1:2" x14ac:dyDescent="0.25">
      <c r="A1" t="s">
        <v>207</v>
      </c>
      <c r="B1">
        <f>COUNTA(#REF!)</f>
        <v>1</v>
      </c>
    </row>
    <row r="2" spans="1:2" x14ac:dyDescent="0.25">
      <c r="A2" t="s">
        <v>208</v>
      </c>
      <c r="B2" s="15">
        <f>AVERAGE(All_Staff[Salary])</f>
        <v>77173.715846994543</v>
      </c>
    </row>
    <row r="3" spans="1:2" x14ac:dyDescent="0.25">
      <c r="A3" t="s">
        <v>209</v>
      </c>
      <c r="B3">
        <f>AVERAGE(All_Staff[Age])</f>
        <v>30.42622950819672</v>
      </c>
    </row>
    <row r="4" spans="1:2" x14ac:dyDescent="0.25">
      <c r="A4" t="s">
        <v>210</v>
      </c>
      <c r="B4">
        <f ca="1">AVERAGE(All_Staff[Tenure])</f>
        <v>3.5259375701774092</v>
      </c>
    </row>
    <row r="5" spans="1:2" x14ac:dyDescent="0.25">
      <c r="A5" t="s">
        <v>211</v>
      </c>
      <c r="B5">
        <f>MEDIAN(All_Staff[Salary])</f>
        <v>75000</v>
      </c>
    </row>
    <row r="6" spans="1:2" x14ac:dyDescent="0.25">
      <c r="A6" t="s">
        <v>212</v>
      </c>
      <c r="B6">
        <f>MEDIAN(All_Staff[Age])</f>
        <v>30</v>
      </c>
    </row>
    <row r="7" spans="1:2" x14ac:dyDescent="0.25">
      <c r="A7" t="s">
        <v>214</v>
      </c>
      <c r="B7" t="e">
        <f>COUNTIFS(#REF!,"Female")</f>
        <v>#REF!</v>
      </c>
    </row>
    <row r="8" spans="1:2" x14ac:dyDescent="0.25">
      <c r="A8" t="s">
        <v>215</v>
      </c>
    </row>
    <row r="9" spans="1:2" x14ac:dyDescent="0.25">
      <c r="A9" t="s">
        <v>216</v>
      </c>
      <c r="B9" s="18" t="e">
        <f>B7/B1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184"/>
  <sheetViews>
    <sheetView topLeftCell="B1" workbookViewId="0">
      <selection activeCell="L14" sqref="L14"/>
    </sheetView>
  </sheetViews>
  <sheetFormatPr defaultRowHeight="15" x14ac:dyDescent="0.25"/>
  <cols>
    <col min="1" max="1" width="30" bestFit="1" customWidth="1"/>
    <col min="2" max="2" width="10" bestFit="1" customWidth="1"/>
    <col min="3" max="3" width="6.7109375" bestFit="1" customWidth="1"/>
    <col min="4" max="4" width="14.28515625" bestFit="1" customWidth="1"/>
    <col min="5" max="5" width="13.7109375" bestFit="1" customWidth="1"/>
    <col min="6" max="6" width="14" bestFit="1" customWidth="1"/>
    <col min="7" max="7" width="13.28515625" style="13" bestFit="1" customWidth="1"/>
    <col min="8" max="8" width="10.28515625" bestFit="1" customWidth="1"/>
    <col min="9" max="9" width="10.42578125" style="13" bestFit="1" customWidth="1"/>
    <col min="10" max="10" width="10.42578125" style="15" customWidth="1"/>
    <col min="11" max="11" width="10.42578125" style="13" customWidth="1"/>
    <col min="13" max="13" width="18.42578125" customWidth="1"/>
    <col min="14" max="14" width="11.28515625" bestFit="1" customWidth="1"/>
  </cols>
  <sheetData>
    <row r="1" spans="1:11" x14ac:dyDescent="0.25">
      <c r="A1" s="10" t="s">
        <v>0</v>
      </c>
      <c r="B1" s="10" t="s">
        <v>1</v>
      </c>
      <c r="C1" s="10" t="s">
        <v>3</v>
      </c>
      <c r="D1" s="10" t="s">
        <v>6</v>
      </c>
      <c r="E1" s="10" t="s">
        <v>4</v>
      </c>
      <c r="F1" s="10" t="s">
        <v>2</v>
      </c>
      <c r="G1" s="13" t="s">
        <v>5</v>
      </c>
      <c r="H1" s="10" t="s">
        <v>203</v>
      </c>
      <c r="I1" s="13" t="s">
        <v>213</v>
      </c>
      <c r="J1" s="15" t="s">
        <v>217</v>
      </c>
    </row>
    <row r="2" spans="1:11" x14ac:dyDescent="0.25">
      <c r="A2" s="11" t="s">
        <v>156</v>
      </c>
      <c r="B2" s="11" t="s">
        <v>15</v>
      </c>
      <c r="C2" s="11">
        <v>20</v>
      </c>
      <c r="D2" s="11" t="s">
        <v>16</v>
      </c>
      <c r="E2" s="12">
        <v>44122</v>
      </c>
      <c r="F2" s="11" t="s">
        <v>12</v>
      </c>
      <c r="G2" s="17">
        <v>112650</v>
      </c>
      <c r="H2" s="11" t="s">
        <v>204</v>
      </c>
      <c r="I2" s="14">
        <f ca="1">(TODAY()-All_Staff[[#This Row],[Date Joined]])/365</f>
        <v>4.3780821917808215</v>
      </c>
      <c r="J2" s="16">
        <f ca="1">ROUNDUP(IF(All_Staff[[#This Row],[Tenure]]&gt;2,3%,2%)*All_Staff[[#This Row],[Salary]],0)</f>
        <v>3380</v>
      </c>
      <c r="K2" s="14"/>
    </row>
    <row r="3" spans="1:11" x14ac:dyDescent="0.25">
      <c r="A3" s="11" t="s">
        <v>176</v>
      </c>
      <c r="B3" s="11" t="s">
        <v>8</v>
      </c>
      <c r="C3" s="11">
        <v>32</v>
      </c>
      <c r="D3" s="11" t="s">
        <v>13</v>
      </c>
      <c r="E3" s="12">
        <v>44293</v>
      </c>
      <c r="F3" s="11" t="s">
        <v>12</v>
      </c>
      <c r="G3" s="17">
        <v>43840</v>
      </c>
      <c r="H3" s="11" t="s">
        <v>204</v>
      </c>
      <c r="I3" s="14">
        <f ca="1">(TODAY()-All_Staff[[#This Row],[Date Joined]])/365</f>
        <v>3.9095890410958902</v>
      </c>
      <c r="J3" s="16">
        <f ca="1">ROUNDUP(IF(All_Staff[[#This Row],[Tenure]]&gt;2,3%,2%)*All_Staff[[#This Row],[Salary]],0)</f>
        <v>1316</v>
      </c>
      <c r="K3" s="14"/>
    </row>
    <row r="4" spans="1:11" x14ac:dyDescent="0.25">
      <c r="A4" s="11" t="s">
        <v>143</v>
      </c>
      <c r="B4" s="11" t="s">
        <v>15</v>
      </c>
      <c r="C4" s="11">
        <v>31</v>
      </c>
      <c r="D4" s="11" t="s">
        <v>16</v>
      </c>
      <c r="E4" s="12">
        <v>44663</v>
      </c>
      <c r="F4" s="11" t="s">
        <v>9</v>
      </c>
      <c r="G4" s="17">
        <v>103550</v>
      </c>
      <c r="H4" s="11" t="s">
        <v>204</v>
      </c>
      <c r="I4" s="14">
        <f ca="1">(TODAY()-All_Staff[[#This Row],[Date Joined]])/365</f>
        <v>2.8958904109589043</v>
      </c>
      <c r="J4" s="16">
        <f ca="1">ROUNDUP(IF(All_Staff[[#This Row],[Tenure]]&gt;2,3%,2%)*All_Staff[[#This Row],[Salary]],0)</f>
        <v>3107</v>
      </c>
      <c r="K4" s="14"/>
    </row>
    <row r="5" spans="1:11" x14ac:dyDescent="0.25">
      <c r="A5" s="11" t="s">
        <v>201</v>
      </c>
      <c r="B5" s="11" t="s">
        <v>8</v>
      </c>
      <c r="C5" s="11">
        <v>32</v>
      </c>
      <c r="D5" s="11" t="s">
        <v>16</v>
      </c>
      <c r="E5" s="12">
        <v>44339</v>
      </c>
      <c r="F5" s="11" t="s">
        <v>56</v>
      </c>
      <c r="G5" s="17">
        <v>45510</v>
      </c>
      <c r="H5" s="11" t="s">
        <v>204</v>
      </c>
      <c r="I5" s="14">
        <f ca="1">(TODAY()-All_Staff[[#This Row],[Date Joined]])/365</f>
        <v>3.7835616438356166</v>
      </c>
      <c r="J5" s="16">
        <f ca="1">ROUNDUP(IF(All_Staff[[#This Row],[Tenure]]&gt;2,3%,2%)*All_Staff[[#This Row],[Salary]],0)</f>
        <v>1366</v>
      </c>
      <c r="K5" s="14"/>
    </row>
    <row r="6" spans="1:11" x14ac:dyDescent="0.25">
      <c r="A6" s="11" t="s">
        <v>142</v>
      </c>
      <c r="B6" s="11" t="s">
        <v>205</v>
      </c>
      <c r="C6" s="11">
        <v>37</v>
      </c>
      <c r="D6" s="11" t="s">
        <v>24</v>
      </c>
      <c r="E6" s="12">
        <v>44085</v>
      </c>
      <c r="F6" s="11" t="s">
        <v>21</v>
      </c>
      <c r="G6" s="17">
        <v>115440</v>
      </c>
      <c r="H6" s="11" t="s">
        <v>204</v>
      </c>
      <c r="I6" s="14">
        <f ca="1">(TODAY()-All_Staff[[#This Row],[Date Joined]])/365</f>
        <v>4.4794520547945202</v>
      </c>
      <c r="J6" s="16">
        <f ca="1">ROUNDUP(IF(All_Staff[[#This Row],[Tenure]]&gt;2,3%,2%)*All_Staff[[#This Row],[Salary]],0)</f>
        <v>3464</v>
      </c>
      <c r="K6" s="14"/>
    </row>
    <row r="7" spans="1:11" x14ac:dyDescent="0.25">
      <c r="A7" s="11" t="s">
        <v>202</v>
      </c>
      <c r="B7" s="11" t="s">
        <v>8</v>
      </c>
      <c r="C7" s="11">
        <v>38</v>
      </c>
      <c r="D7" s="11" t="s">
        <v>13</v>
      </c>
      <c r="E7" s="12">
        <v>44268</v>
      </c>
      <c r="F7" s="11" t="s">
        <v>19</v>
      </c>
      <c r="G7" s="17">
        <v>56870</v>
      </c>
      <c r="H7" s="11" t="s">
        <v>204</v>
      </c>
      <c r="I7" s="14">
        <f ca="1">(TODAY()-All_Staff[[#This Row],[Date Joined]])/365</f>
        <v>3.978082191780822</v>
      </c>
      <c r="J7" s="16">
        <f ca="1">ROUNDUP(IF(All_Staff[[#This Row],[Tenure]]&gt;2,3%,2%)*All_Staff[[#This Row],[Salary]],0)</f>
        <v>1707</v>
      </c>
      <c r="K7" s="14"/>
    </row>
    <row r="8" spans="1:11" x14ac:dyDescent="0.25">
      <c r="A8" s="11" t="s">
        <v>169</v>
      </c>
      <c r="B8" s="11" t="s">
        <v>8</v>
      </c>
      <c r="C8" s="11">
        <v>25</v>
      </c>
      <c r="D8" s="11" t="s">
        <v>16</v>
      </c>
      <c r="E8" s="12">
        <v>44144</v>
      </c>
      <c r="F8" s="11" t="s">
        <v>19</v>
      </c>
      <c r="G8" s="17">
        <v>92700</v>
      </c>
      <c r="H8" s="11" t="s">
        <v>204</v>
      </c>
      <c r="I8" s="14">
        <f ca="1">(TODAY()-All_Staff[[#This Row],[Date Joined]])/365</f>
        <v>4.3178082191780822</v>
      </c>
      <c r="J8" s="16">
        <f ca="1">ROUNDUP(IF(All_Staff[[#This Row],[Tenure]]&gt;2,3%,2%)*All_Staff[[#This Row],[Salary]],0)</f>
        <v>2781</v>
      </c>
      <c r="K8" s="14"/>
    </row>
    <row r="9" spans="1:11" x14ac:dyDescent="0.25">
      <c r="A9" s="11" t="s">
        <v>145</v>
      </c>
      <c r="B9" s="11" t="s">
        <v>205</v>
      </c>
      <c r="C9" s="11">
        <v>32</v>
      </c>
      <c r="D9" s="11" t="s">
        <v>16</v>
      </c>
      <c r="E9" s="12">
        <v>44713</v>
      </c>
      <c r="F9" s="11" t="s">
        <v>12</v>
      </c>
      <c r="G9" s="17">
        <v>91310</v>
      </c>
      <c r="H9" s="11" t="s">
        <v>204</v>
      </c>
      <c r="I9" s="14">
        <f ca="1">(TODAY()-All_Staff[[#This Row],[Date Joined]])/365</f>
        <v>2.7589041095890412</v>
      </c>
      <c r="J9" s="16">
        <f ca="1">ROUNDUP(IF(All_Staff[[#This Row],[Tenure]]&gt;2,3%,2%)*All_Staff[[#This Row],[Salary]],0)</f>
        <v>2740</v>
      </c>
      <c r="K9" s="14"/>
    </row>
    <row r="10" spans="1:11" x14ac:dyDescent="0.25">
      <c r="A10" s="11" t="s">
        <v>115</v>
      </c>
      <c r="B10" s="11" t="s">
        <v>15</v>
      </c>
      <c r="C10" s="11">
        <v>33</v>
      </c>
      <c r="D10" s="11" t="s">
        <v>16</v>
      </c>
      <c r="E10" s="12">
        <v>44324</v>
      </c>
      <c r="F10" s="11" t="s">
        <v>19</v>
      </c>
      <c r="G10" s="17">
        <v>74550</v>
      </c>
      <c r="H10" s="11" t="s">
        <v>204</v>
      </c>
      <c r="I10" s="14">
        <f ca="1">(TODAY()-All_Staff[[#This Row],[Date Joined]])/365</f>
        <v>3.8246575342465752</v>
      </c>
      <c r="J10" s="16">
        <f ca="1">ROUNDUP(IF(All_Staff[[#This Row],[Tenure]]&gt;2,3%,2%)*All_Staff[[#This Row],[Salary]],0)</f>
        <v>2237</v>
      </c>
      <c r="K10" s="14"/>
    </row>
    <row r="11" spans="1:11" x14ac:dyDescent="0.25">
      <c r="A11" s="11" t="s">
        <v>128</v>
      </c>
      <c r="B11" s="11" t="s">
        <v>15</v>
      </c>
      <c r="C11" s="11">
        <v>25</v>
      </c>
      <c r="D11" s="11" t="s">
        <v>13</v>
      </c>
      <c r="E11" s="12">
        <v>44665</v>
      </c>
      <c r="F11" s="11" t="s">
        <v>9</v>
      </c>
      <c r="G11" s="17">
        <v>109190</v>
      </c>
      <c r="H11" s="11" t="s">
        <v>204</v>
      </c>
      <c r="I11" s="14">
        <f ca="1">(TODAY()-All_Staff[[#This Row],[Date Joined]])/365</f>
        <v>2.8904109589041096</v>
      </c>
      <c r="J11" s="16">
        <f ca="1">ROUNDUP(IF(All_Staff[[#This Row],[Tenure]]&gt;2,3%,2%)*All_Staff[[#This Row],[Salary]],0)</f>
        <v>3276</v>
      </c>
      <c r="K11" s="14"/>
    </row>
    <row r="12" spans="1:11" x14ac:dyDescent="0.25">
      <c r="A12" s="11" t="s">
        <v>194</v>
      </c>
      <c r="B12" s="11" t="s">
        <v>8</v>
      </c>
      <c r="C12" s="11">
        <v>40</v>
      </c>
      <c r="D12" s="11" t="s">
        <v>16</v>
      </c>
      <c r="E12" s="12">
        <v>44320</v>
      </c>
      <c r="F12" s="11" t="s">
        <v>12</v>
      </c>
      <c r="G12" s="17">
        <v>104410</v>
      </c>
      <c r="H12" s="11" t="s">
        <v>204</v>
      </c>
      <c r="I12" s="14">
        <f ca="1">(TODAY()-All_Staff[[#This Row],[Date Joined]])/365</f>
        <v>3.8356164383561642</v>
      </c>
      <c r="J12" s="16">
        <f ca="1">ROUNDUP(IF(All_Staff[[#This Row],[Tenure]]&gt;2,3%,2%)*All_Staff[[#This Row],[Salary]],0)</f>
        <v>3133</v>
      </c>
      <c r="K12" s="14"/>
    </row>
    <row r="13" spans="1:11" x14ac:dyDescent="0.25">
      <c r="A13" s="11" t="s">
        <v>177</v>
      </c>
      <c r="B13" s="11" t="s">
        <v>15</v>
      </c>
      <c r="C13" s="11">
        <v>30</v>
      </c>
      <c r="D13" s="11" t="s">
        <v>16</v>
      </c>
      <c r="E13" s="12">
        <v>44544</v>
      </c>
      <c r="F13" s="11" t="s">
        <v>21</v>
      </c>
      <c r="G13" s="17">
        <v>96800</v>
      </c>
      <c r="H13" s="11" t="s">
        <v>204</v>
      </c>
      <c r="I13" s="14">
        <f ca="1">(TODAY()-All_Staff[[#This Row],[Date Joined]])/365</f>
        <v>3.2219178082191782</v>
      </c>
      <c r="J13" s="16">
        <f ca="1">ROUNDUP(IF(All_Staff[[#This Row],[Tenure]]&gt;2,3%,2%)*All_Staff[[#This Row],[Salary]],0)</f>
        <v>2904</v>
      </c>
      <c r="K13" s="14"/>
    </row>
    <row r="14" spans="1:11" x14ac:dyDescent="0.25">
      <c r="A14" s="11" t="s">
        <v>123</v>
      </c>
      <c r="B14" s="11" t="s">
        <v>15</v>
      </c>
      <c r="C14" s="11">
        <v>28</v>
      </c>
      <c r="D14" s="11" t="s">
        <v>13</v>
      </c>
      <c r="E14" s="12">
        <v>43980</v>
      </c>
      <c r="F14" s="11" t="s">
        <v>21</v>
      </c>
      <c r="G14" s="17">
        <v>48170</v>
      </c>
      <c r="H14" s="11" t="s">
        <v>204</v>
      </c>
      <c r="I14" s="14">
        <f ca="1">(TODAY()-All_Staff[[#This Row],[Date Joined]])/365</f>
        <v>4.7671232876712333</v>
      </c>
      <c r="J14" s="16">
        <f ca="1">ROUNDUP(IF(All_Staff[[#This Row],[Tenure]]&gt;2,3%,2%)*All_Staff[[#This Row],[Salary]],0)</f>
        <v>1446</v>
      </c>
      <c r="K14" s="14"/>
    </row>
    <row r="15" spans="1:11" x14ac:dyDescent="0.25">
      <c r="A15" s="11" t="s">
        <v>140</v>
      </c>
      <c r="B15" s="11" t="s">
        <v>15</v>
      </c>
      <c r="C15" s="11">
        <v>21</v>
      </c>
      <c r="D15" s="11" t="s">
        <v>16</v>
      </c>
      <c r="E15" s="12">
        <v>44042</v>
      </c>
      <c r="F15" s="11" t="s">
        <v>9</v>
      </c>
      <c r="G15" s="17">
        <v>37920</v>
      </c>
      <c r="H15" s="11" t="s">
        <v>204</v>
      </c>
      <c r="I15" s="14">
        <f ca="1">(TODAY()-All_Staff[[#This Row],[Date Joined]])/365</f>
        <v>4.5972602739726032</v>
      </c>
      <c r="J15" s="16">
        <f ca="1">ROUNDUP(IF(All_Staff[[#This Row],[Tenure]]&gt;2,3%,2%)*All_Staff[[#This Row],[Salary]],0)</f>
        <v>1138</v>
      </c>
      <c r="K15" s="14"/>
    </row>
    <row r="16" spans="1:11" x14ac:dyDescent="0.25">
      <c r="A16" s="11" t="s">
        <v>178</v>
      </c>
      <c r="B16" s="11" t="s">
        <v>15</v>
      </c>
      <c r="C16" s="11">
        <v>34</v>
      </c>
      <c r="D16" s="11" t="s">
        <v>16</v>
      </c>
      <c r="E16" s="12">
        <v>44642</v>
      </c>
      <c r="F16" s="11" t="s">
        <v>9</v>
      </c>
      <c r="G16" s="17">
        <v>112650</v>
      </c>
      <c r="H16" s="11" t="s">
        <v>204</v>
      </c>
      <c r="I16" s="14">
        <f ca="1">(TODAY()-All_Staff[[#This Row],[Date Joined]])/365</f>
        <v>2.9534246575342467</v>
      </c>
      <c r="J16" s="16">
        <f ca="1">ROUNDUP(IF(All_Staff[[#This Row],[Tenure]]&gt;2,3%,2%)*All_Staff[[#This Row],[Salary]],0)</f>
        <v>3380</v>
      </c>
      <c r="K16" s="14"/>
    </row>
    <row r="17" spans="1:14" x14ac:dyDescent="0.25">
      <c r="A17" s="11" t="s">
        <v>165</v>
      </c>
      <c r="B17" s="11" t="s">
        <v>8</v>
      </c>
      <c r="C17" s="11">
        <v>34</v>
      </c>
      <c r="D17" s="11" t="s">
        <v>24</v>
      </c>
      <c r="E17" s="12">
        <v>44660</v>
      </c>
      <c r="F17" s="11" t="s">
        <v>19</v>
      </c>
      <c r="G17" s="17">
        <v>49630</v>
      </c>
      <c r="H17" s="11" t="s">
        <v>204</v>
      </c>
      <c r="I17" s="14">
        <f ca="1">(TODAY()-All_Staff[[#This Row],[Date Joined]])/365</f>
        <v>2.904109589041096</v>
      </c>
      <c r="J17" s="16">
        <f ca="1">ROUNDUP(IF(All_Staff[[#This Row],[Tenure]]&gt;2,3%,2%)*All_Staff[[#This Row],[Salary]],0)</f>
        <v>1489</v>
      </c>
      <c r="K17" s="14"/>
    </row>
    <row r="18" spans="1:14" x14ac:dyDescent="0.25">
      <c r="A18" s="11" t="s">
        <v>199</v>
      </c>
      <c r="B18" s="11" t="s">
        <v>15</v>
      </c>
      <c r="C18" s="11">
        <v>36</v>
      </c>
      <c r="D18" s="11" t="s">
        <v>16</v>
      </c>
      <c r="E18" s="12">
        <v>43958</v>
      </c>
      <c r="F18" s="11" t="s">
        <v>12</v>
      </c>
      <c r="G18" s="17">
        <v>118840</v>
      </c>
      <c r="H18" s="11" t="s">
        <v>204</v>
      </c>
      <c r="I18" s="14">
        <f ca="1">(TODAY()-All_Staff[[#This Row],[Date Joined]])/365</f>
        <v>4.8273972602739725</v>
      </c>
      <c r="J18" s="16">
        <f ca="1">ROUNDUP(IF(All_Staff[[#This Row],[Tenure]]&gt;2,3%,2%)*All_Staff[[#This Row],[Salary]],0)</f>
        <v>3566</v>
      </c>
      <c r="K18" s="14"/>
      <c r="M18" t="s">
        <v>207</v>
      </c>
      <c r="N18">
        <f>COUNTA(A:A)</f>
        <v>184</v>
      </c>
    </row>
    <row r="19" spans="1:14" x14ac:dyDescent="0.25">
      <c r="A19" s="11" t="s">
        <v>159</v>
      </c>
      <c r="B19" s="11" t="s">
        <v>15</v>
      </c>
      <c r="C19" s="11">
        <v>30</v>
      </c>
      <c r="D19" s="11" t="s">
        <v>16</v>
      </c>
      <c r="E19" s="12">
        <v>44789</v>
      </c>
      <c r="F19" s="11" t="s">
        <v>12</v>
      </c>
      <c r="G19" s="17">
        <v>69710</v>
      </c>
      <c r="H19" s="11" t="s">
        <v>204</v>
      </c>
      <c r="I19" s="14">
        <f ca="1">(TODAY()-All_Staff[[#This Row],[Date Joined]])/365</f>
        <v>2.5506849315068494</v>
      </c>
      <c r="J19" s="16">
        <f ca="1">ROUNDUP(IF(All_Staff[[#This Row],[Tenure]]&gt;2,3%,2%)*All_Staff[[#This Row],[Salary]],0)</f>
        <v>2092</v>
      </c>
      <c r="K19" s="14"/>
      <c r="M19" t="s">
        <v>208</v>
      </c>
      <c r="N19" s="15">
        <f>AVERAGE(All_Staff[Salary])</f>
        <v>77173.715846994543</v>
      </c>
    </row>
    <row r="20" spans="1:14" x14ac:dyDescent="0.25">
      <c r="A20" s="11" t="s">
        <v>197</v>
      </c>
      <c r="B20" s="11" t="s">
        <v>15</v>
      </c>
      <c r="C20" s="11">
        <v>20</v>
      </c>
      <c r="D20" s="11" t="s">
        <v>16</v>
      </c>
      <c r="E20" s="12">
        <v>44683</v>
      </c>
      <c r="F20" s="11" t="s">
        <v>9</v>
      </c>
      <c r="G20" s="17">
        <v>79570</v>
      </c>
      <c r="H20" s="11" t="s">
        <v>204</v>
      </c>
      <c r="I20" s="14">
        <f ca="1">(TODAY()-All_Staff[[#This Row],[Date Joined]])/365</f>
        <v>2.8410958904109589</v>
      </c>
      <c r="J20" s="16">
        <f ca="1">ROUNDUP(IF(All_Staff[[#This Row],[Tenure]]&gt;2,3%,2%)*All_Staff[[#This Row],[Salary]],0)</f>
        <v>2388</v>
      </c>
      <c r="K20" s="14"/>
      <c r="M20" t="s">
        <v>209</v>
      </c>
      <c r="N20">
        <f>AVERAGE(All_Staff[Age])</f>
        <v>30.42622950819672</v>
      </c>
    </row>
    <row r="21" spans="1:14" x14ac:dyDescent="0.25">
      <c r="A21" s="11" t="s">
        <v>154</v>
      </c>
      <c r="B21" s="11" t="s">
        <v>8</v>
      </c>
      <c r="C21" s="11">
        <v>22</v>
      </c>
      <c r="D21" s="11" t="s">
        <v>13</v>
      </c>
      <c r="E21" s="12">
        <v>44388</v>
      </c>
      <c r="F21" s="11" t="s">
        <v>9</v>
      </c>
      <c r="G21" s="17">
        <v>76900</v>
      </c>
      <c r="H21" s="11" t="s">
        <v>204</v>
      </c>
      <c r="I21" s="14">
        <f ca="1">(TODAY()-All_Staff[[#This Row],[Date Joined]])/365</f>
        <v>3.6493150684931508</v>
      </c>
      <c r="J21" s="16">
        <f ca="1">ROUNDUP(IF(All_Staff[[#This Row],[Tenure]]&gt;2,3%,2%)*All_Staff[[#This Row],[Salary]],0)</f>
        <v>2307</v>
      </c>
      <c r="K21" s="14"/>
      <c r="M21" t="s">
        <v>210</v>
      </c>
      <c r="N21">
        <f ca="1">AVERAGE(All_Staff[Tenure])</f>
        <v>3.5259375701774092</v>
      </c>
    </row>
    <row r="22" spans="1:14" x14ac:dyDescent="0.25">
      <c r="A22" s="11" t="s">
        <v>182</v>
      </c>
      <c r="B22" s="11" t="s">
        <v>15</v>
      </c>
      <c r="C22" s="11">
        <v>27</v>
      </c>
      <c r="D22" s="11" t="s">
        <v>16</v>
      </c>
      <c r="E22" s="12">
        <v>44073</v>
      </c>
      <c r="F22" s="11" t="s">
        <v>19</v>
      </c>
      <c r="G22" s="17">
        <v>54970</v>
      </c>
      <c r="H22" s="11" t="s">
        <v>204</v>
      </c>
      <c r="I22" s="14">
        <f ca="1">(TODAY()-All_Staff[[#This Row],[Date Joined]])/365</f>
        <v>4.5123287671232877</v>
      </c>
      <c r="J22" s="16">
        <f ca="1">ROUNDUP(IF(All_Staff[[#This Row],[Tenure]]&gt;2,3%,2%)*All_Staff[[#This Row],[Salary]],0)</f>
        <v>1650</v>
      </c>
      <c r="K22" s="14"/>
      <c r="M22" t="s">
        <v>211</v>
      </c>
      <c r="N22">
        <f>MEDIAN(All_Staff[Salary])</f>
        <v>75000</v>
      </c>
    </row>
    <row r="23" spans="1:14" x14ac:dyDescent="0.25">
      <c r="A23" s="11" t="s">
        <v>118</v>
      </c>
      <c r="B23" s="11" t="s">
        <v>15</v>
      </c>
      <c r="C23" s="11">
        <v>37</v>
      </c>
      <c r="D23" s="11" t="s">
        <v>24</v>
      </c>
      <c r="E23" s="12">
        <v>44277</v>
      </c>
      <c r="F23" s="11" t="s">
        <v>12</v>
      </c>
      <c r="G23" s="17">
        <v>88050</v>
      </c>
      <c r="H23" s="11" t="s">
        <v>204</v>
      </c>
      <c r="I23" s="14">
        <f ca="1">(TODAY()-All_Staff[[#This Row],[Date Joined]])/365</f>
        <v>3.9534246575342467</v>
      </c>
      <c r="J23" s="16">
        <f ca="1">ROUNDUP(IF(All_Staff[[#This Row],[Tenure]]&gt;2,3%,2%)*All_Staff[[#This Row],[Salary]],0)</f>
        <v>2642</v>
      </c>
      <c r="K23" s="14"/>
      <c r="M23" t="s">
        <v>212</v>
      </c>
      <c r="N23">
        <f>MEDIAN(All_Staff[Age])</f>
        <v>30</v>
      </c>
    </row>
    <row r="24" spans="1:14" x14ac:dyDescent="0.25">
      <c r="A24" s="11" t="s">
        <v>192</v>
      </c>
      <c r="B24" s="11" t="s">
        <v>15</v>
      </c>
      <c r="C24" s="11">
        <v>43</v>
      </c>
      <c r="D24" s="11" t="s">
        <v>16</v>
      </c>
      <c r="E24" s="12">
        <v>44558</v>
      </c>
      <c r="F24" s="11" t="s">
        <v>19</v>
      </c>
      <c r="G24" s="17">
        <v>36040</v>
      </c>
      <c r="H24" s="11" t="s">
        <v>204</v>
      </c>
      <c r="I24" s="14">
        <f ca="1">(TODAY()-All_Staff[[#This Row],[Date Joined]])/365</f>
        <v>3.1835616438356165</v>
      </c>
      <c r="J24" s="16">
        <f ca="1">ROUNDUP(IF(All_Staff[[#This Row],[Tenure]]&gt;2,3%,2%)*All_Staff[[#This Row],[Salary]],0)</f>
        <v>1082</v>
      </c>
      <c r="K24" s="14"/>
      <c r="M24" t="s">
        <v>214</v>
      </c>
      <c r="N24">
        <f>COUNTIFS(B:B,"Female")</f>
        <v>86</v>
      </c>
    </row>
    <row r="25" spans="1:14" x14ac:dyDescent="0.25">
      <c r="A25" s="11" t="s">
        <v>111</v>
      </c>
      <c r="B25" s="11" t="s">
        <v>8</v>
      </c>
      <c r="C25" s="11">
        <v>42</v>
      </c>
      <c r="D25" s="11" t="s">
        <v>10</v>
      </c>
      <c r="E25" s="12">
        <v>44718</v>
      </c>
      <c r="F25" s="11" t="s">
        <v>9</v>
      </c>
      <c r="G25" s="17">
        <v>75000</v>
      </c>
      <c r="H25" s="11" t="s">
        <v>204</v>
      </c>
      <c r="I25" s="14">
        <f ca="1">(TODAY()-All_Staff[[#This Row],[Date Joined]])/365</f>
        <v>2.7452054794520548</v>
      </c>
      <c r="J25" s="16">
        <f ca="1">ROUNDUP(IF(All_Staff[[#This Row],[Tenure]]&gt;2,3%,2%)*All_Staff[[#This Row],[Salary]],0)</f>
        <v>2250</v>
      </c>
      <c r="K25" s="14"/>
      <c r="M25" t="s">
        <v>215</v>
      </c>
    </row>
    <row r="26" spans="1:14" x14ac:dyDescent="0.25">
      <c r="A26" s="11" t="s">
        <v>149</v>
      </c>
      <c r="B26" s="11" t="s">
        <v>15</v>
      </c>
      <c r="C26" s="11">
        <v>35</v>
      </c>
      <c r="D26" s="11" t="s">
        <v>16</v>
      </c>
      <c r="E26" s="12">
        <v>44666</v>
      </c>
      <c r="F26" s="11" t="s">
        <v>9</v>
      </c>
      <c r="G26" s="17">
        <v>40400</v>
      </c>
      <c r="H26" s="11" t="s">
        <v>204</v>
      </c>
      <c r="I26" s="14">
        <f ca="1">(TODAY()-All_Staff[[#This Row],[Date Joined]])/365</f>
        <v>2.8876712328767122</v>
      </c>
      <c r="J26" s="16">
        <f ca="1">ROUNDUP(IF(All_Staff[[#This Row],[Tenure]]&gt;2,3%,2%)*All_Staff[[#This Row],[Salary]],0)</f>
        <v>1212</v>
      </c>
      <c r="K26" s="14"/>
      <c r="M26" t="s">
        <v>216</v>
      </c>
      <c r="N26" s="18">
        <f>N24/N18</f>
        <v>0.46739130434782611</v>
      </c>
    </row>
    <row r="27" spans="1:14" x14ac:dyDescent="0.25">
      <c r="A27" s="11" t="s">
        <v>196</v>
      </c>
      <c r="B27" s="11" t="s">
        <v>15</v>
      </c>
      <c r="C27" s="11">
        <v>24</v>
      </c>
      <c r="D27" s="11" t="s">
        <v>16</v>
      </c>
      <c r="E27" s="12">
        <v>44625</v>
      </c>
      <c r="F27" s="11" t="s">
        <v>12</v>
      </c>
      <c r="G27" s="17">
        <v>100420</v>
      </c>
      <c r="H27" s="11" t="s">
        <v>204</v>
      </c>
      <c r="I27" s="14">
        <f ca="1">(TODAY()-All_Staff[[#This Row],[Date Joined]])/365</f>
        <v>3</v>
      </c>
      <c r="J27" s="16">
        <f ca="1">ROUNDUP(IF(All_Staff[[#This Row],[Tenure]]&gt;2,3%,2%)*All_Staff[[#This Row],[Salary]],0)</f>
        <v>3013</v>
      </c>
      <c r="K27" s="14"/>
    </row>
    <row r="28" spans="1:14" x14ac:dyDescent="0.25">
      <c r="A28" s="11" t="s">
        <v>120</v>
      </c>
      <c r="B28" s="11" t="s">
        <v>8</v>
      </c>
      <c r="C28" s="11">
        <v>31</v>
      </c>
      <c r="D28" s="11" t="s">
        <v>16</v>
      </c>
      <c r="E28" s="12">
        <v>44604</v>
      </c>
      <c r="F28" s="11" t="s">
        <v>12</v>
      </c>
      <c r="G28" s="17">
        <v>58100</v>
      </c>
      <c r="H28" s="11" t="s">
        <v>204</v>
      </c>
      <c r="I28" s="14">
        <f ca="1">(TODAY()-All_Staff[[#This Row],[Date Joined]])/365</f>
        <v>3.0575342465753423</v>
      </c>
      <c r="J28" s="16">
        <f ca="1">ROUNDUP(IF(All_Staff[[#This Row],[Tenure]]&gt;2,3%,2%)*All_Staff[[#This Row],[Salary]],0)</f>
        <v>1743</v>
      </c>
      <c r="K28" s="14"/>
    </row>
    <row r="29" spans="1:14" x14ac:dyDescent="0.25">
      <c r="A29" s="11" t="s">
        <v>114</v>
      </c>
      <c r="B29" s="11" t="s">
        <v>8</v>
      </c>
      <c r="C29" s="11">
        <v>44</v>
      </c>
      <c r="D29" s="11" t="s">
        <v>16</v>
      </c>
      <c r="E29" s="12">
        <v>44985</v>
      </c>
      <c r="F29" s="11" t="s">
        <v>12</v>
      </c>
      <c r="G29" s="17">
        <v>114870</v>
      </c>
      <c r="H29" s="11" t="s">
        <v>204</v>
      </c>
      <c r="I29" s="14">
        <f ca="1">(TODAY()-All_Staff[[#This Row],[Date Joined]])/365</f>
        <v>2.0136986301369864</v>
      </c>
      <c r="J29" s="16">
        <f ca="1">ROUNDUP(IF(All_Staff[[#This Row],[Tenure]]&gt;2,3%,2%)*All_Staff[[#This Row],[Salary]],0)</f>
        <v>3447</v>
      </c>
      <c r="K29" s="14"/>
    </row>
    <row r="30" spans="1:14" x14ac:dyDescent="0.25">
      <c r="A30" s="11" t="s">
        <v>158</v>
      </c>
      <c r="B30" s="11" t="s">
        <v>8</v>
      </c>
      <c r="C30" s="11">
        <v>32</v>
      </c>
      <c r="D30" s="11" t="s">
        <v>16</v>
      </c>
      <c r="E30" s="12">
        <v>44549</v>
      </c>
      <c r="F30" s="11" t="s">
        <v>9</v>
      </c>
      <c r="G30" s="17">
        <v>41570</v>
      </c>
      <c r="H30" s="11" t="s">
        <v>204</v>
      </c>
      <c r="I30" s="14">
        <f ca="1">(TODAY()-All_Staff[[#This Row],[Date Joined]])/365</f>
        <v>3.2082191780821918</v>
      </c>
      <c r="J30" s="16">
        <f ca="1">ROUNDUP(IF(All_Staff[[#This Row],[Tenure]]&gt;2,3%,2%)*All_Staff[[#This Row],[Salary]],0)</f>
        <v>1248</v>
      </c>
      <c r="K30" s="14"/>
    </row>
    <row r="31" spans="1:14" x14ac:dyDescent="0.25">
      <c r="A31" s="11" t="s">
        <v>173</v>
      </c>
      <c r="B31" s="11" t="s">
        <v>8</v>
      </c>
      <c r="C31" s="11">
        <v>30</v>
      </c>
      <c r="D31" s="11" t="s">
        <v>16</v>
      </c>
      <c r="E31" s="12">
        <v>44800</v>
      </c>
      <c r="F31" s="11" t="s">
        <v>9</v>
      </c>
      <c r="G31" s="17">
        <v>112570</v>
      </c>
      <c r="H31" s="11" t="s">
        <v>204</v>
      </c>
      <c r="I31" s="14">
        <f ca="1">(TODAY()-All_Staff[[#This Row],[Date Joined]])/365</f>
        <v>2.5205479452054793</v>
      </c>
      <c r="J31" s="16">
        <f ca="1">ROUNDUP(IF(All_Staff[[#This Row],[Tenure]]&gt;2,3%,2%)*All_Staff[[#This Row],[Salary]],0)</f>
        <v>3378</v>
      </c>
      <c r="K31" s="14"/>
    </row>
    <row r="32" spans="1:14" x14ac:dyDescent="0.25">
      <c r="A32" s="11" t="s">
        <v>151</v>
      </c>
      <c r="B32" s="11" t="s">
        <v>15</v>
      </c>
      <c r="C32" s="11">
        <v>26</v>
      </c>
      <c r="D32" s="11" t="s">
        <v>16</v>
      </c>
      <c r="E32" s="12">
        <v>44164</v>
      </c>
      <c r="F32" s="11" t="s">
        <v>9</v>
      </c>
      <c r="G32" s="17">
        <v>47360</v>
      </c>
      <c r="H32" s="11" t="s">
        <v>204</v>
      </c>
      <c r="I32" s="14">
        <f ca="1">(TODAY()-All_Staff[[#This Row],[Date Joined]])/365</f>
        <v>4.2630136986301368</v>
      </c>
      <c r="J32" s="16">
        <f ca="1">ROUNDUP(IF(All_Staff[[#This Row],[Tenure]]&gt;2,3%,2%)*All_Staff[[#This Row],[Salary]],0)</f>
        <v>1421</v>
      </c>
      <c r="K32" s="14"/>
    </row>
    <row r="33" spans="1:11" x14ac:dyDescent="0.25">
      <c r="A33" s="11" t="s">
        <v>126</v>
      </c>
      <c r="B33" s="11" t="s">
        <v>8</v>
      </c>
      <c r="C33" s="11">
        <v>21</v>
      </c>
      <c r="D33" s="11" t="s">
        <v>16</v>
      </c>
      <c r="E33" s="12">
        <v>44256</v>
      </c>
      <c r="F33" s="11" t="s">
        <v>21</v>
      </c>
      <c r="G33" s="17">
        <v>65920</v>
      </c>
      <c r="H33" s="11" t="s">
        <v>204</v>
      </c>
      <c r="I33" s="14">
        <f ca="1">(TODAY()-All_Staff[[#This Row],[Date Joined]])/365</f>
        <v>4.0109589041095894</v>
      </c>
      <c r="J33" s="16">
        <f ca="1">ROUNDUP(IF(All_Staff[[#This Row],[Tenure]]&gt;2,3%,2%)*All_Staff[[#This Row],[Salary]],0)</f>
        <v>1978</v>
      </c>
      <c r="K33" s="14"/>
    </row>
    <row r="34" spans="1:11" x14ac:dyDescent="0.25">
      <c r="A34" s="11" t="s">
        <v>200</v>
      </c>
      <c r="B34" s="11" t="s">
        <v>8</v>
      </c>
      <c r="C34" s="11">
        <v>28</v>
      </c>
      <c r="D34" s="11" t="s">
        <v>16</v>
      </c>
      <c r="E34" s="12">
        <v>44571</v>
      </c>
      <c r="F34" s="11" t="s">
        <v>9</v>
      </c>
      <c r="G34" s="17">
        <v>99970</v>
      </c>
      <c r="H34" s="11" t="s">
        <v>204</v>
      </c>
      <c r="I34" s="14">
        <f ca="1">(TODAY()-All_Staff[[#This Row],[Date Joined]])/365</f>
        <v>3.1479452054794521</v>
      </c>
      <c r="J34" s="16">
        <f ca="1">ROUNDUP(IF(All_Staff[[#This Row],[Tenure]]&gt;2,3%,2%)*All_Staff[[#This Row],[Salary]],0)</f>
        <v>3000</v>
      </c>
      <c r="K34" s="14"/>
    </row>
    <row r="35" spans="1:11" x14ac:dyDescent="0.25">
      <c r="A35" s="11" t="s">
        <v>133</v>
      </c>
      <c r="B35" s="11" t="s">
        <v>8</v>
      </c>
      <c r="C35" s="11">
        <v>25</v>
      </c>
      <c r="D35" s="11" t="s">
        <v>13</v>
      </c>
      <c r="E35" s="12">
        <v>44633</v>
      </c>
      <c r="F35" s="11" t="s">
        <v>12</v>
      </c>
      <c r="G35" s="17">
        <v>80700</v>
      </c>
      <c r="H35" s="11" t="s">
        <v>204</v>
      </c>
      <c r="I35" s="14">
        <f ca="1">(TODAY()-All_Staff[[#This Row],[Date Joined]])/365</f>
        <v>2.978082191780822</v>
      </c>
      <c r="J35" s="16">
        <f ca="1">ROUNDUP(IF(All_Staff[[#This Row],[Tenure]]&gt;2,3%,2%)*All_Staff[[#This Row],[Salary]],0)</f>
        <v>2421</v>
      </c>
      <c r="K35" s="14"/>
    </row>
    <row r="36" spans="1:11" x14ac:dyDescent="0.25">
      <c r="A36" s="11" t="s">
        <v>155</v>
      </c>
      <c r="B36" s="11" t="s">
        <v>15</v>
      </c>
      <c r="C36" s="11">
        <v>24</v>
      </c>
      <c r="D36" s="11" t="s">
        <v>24</v>
      </c>
      <c r="E36" s="12">
        <v>44375</v>
      </c>
      <c r="F36" s="11" t="s">
        <v>21</v>
      </c>
      <c r="G36" s="17">
        <v>52610</v>
      </c>
      <c r="H36" s="11" t="s">
        <v>204</v>
      </c>
      <c r="I36" s="14">
        <f ca="1">(TODAY()-All_Staff[[#This Row],[Date Joined]])/365</f>
        <v>3.6849315068493151</v>
      </c>
      <c r="J36" s="16">
        <f ca="1">ROUNDUP(IF(All_Staff[[#This Row],[Tenure]]&gt;2,3%,2%)*All_Staff[[#This Row],[Salary]],0)</f>
        <v>1579</v>
      </c>
      <c r="K36" s="14"/>
    </row>
    <row r="37" spans="1:11" x14ac:dyDescent="0.25">
      <c r="A37" s="11" t="s">
        <v>180</v>
      </c>
      <c r="B37" s="11" t="s">
        <v>15</v>
      </c>
      <c r="C37" s="11">
        <v>29</v>
      </c>
      <c r="D37" s="11" t="s">
        <v>24</v>
      </c>
      <c r="E37" s="12">
        <v>44119</v>
      </c>
      <c r="F37" s="11" t="s">
        <v>12</v>
      </c>
      <c r="G37" s="17">
        <v>112110</v>
      </c>
      <c r="H37" s="11" t="s">
        <v>204</v>
      </c>
      <c r="I37" s="14">
        <f ca="1">(TODAY()-All_Staff[[#This Row],[Date Joined]])/365</f>
        <v>4.3863013698630136</v>
      </c>
      <c r="J37" s="16">
        <f ca="1">ROUNDUP(IF(All_Staff[[#This Row],[Tenure]]&gt;2,3%,2%)*All_Staff[[#This Row],[Salary]],0)</f>
        <v>3364</v>
      </c>
      <c r="K37" s="14"/>
    </row>
    <row r="38" spans="1:11" x14ac:dyDescent="0.25">
      <c r="A38" s="11" t="s">
        <v>152</v>
      </c>
      <c r="B38" s="11" t="s">
        <v>8</v>
      </c>
      <c r="C38" s="11">
        <v>27</v>
      </c>
      <c r="D38" s="11" t="s">
        <v>16</v>
      </c>
      <c r="E38" s="12">
        <v>44061</v>
      </c>
      <c r="F38" s="11" t="s">
        <v>56</v>
      </c>
      <c r="G38" s="17">
        <v>119110</v>
      </c>
      <c r="H38" s="11" t="s">
        <v>204</v>
      </c>
      <c r="I38" s="14">
        <f ca="1">(TODAY()-All_Staff[[#This Row],[Date Joined]])/365</f>
        <v>4.5452054794520551</v>
      </c>
      <c r="J38" s="16">
        <f ca="1">ROUNDUP(IF(All_Staff[[#This Row],[Tenure]]&gt;2,3%,2%)*All_Staff[[#This Row],[Salary]],0)</f>
        <v>3574</v>
      </c>
      <c r="K38" s="14"/>
    </row>
    <row r="39" spans="1:11" x14ac:dyDescent="0.25">
      <c r="A39" s="11" t="s">
        <v>150</v>
      </c>
      <c r="B39" s="11" t="s">
        <v>15</v>
      </c>
      <c r="C39" s="11">
        <v>22</v>
      </c>
      <c r="D39" s="11" t="s">
        <v>13</v>
      </c>
      <c r="E39" s="12">
        <v>44384</v>
      </c>
      <c r="F39" s="11" t="s">
        <v>19</v>
      </c>
      <c r="G39" s="17">
        <v>112780</v>
      </c>
      <c r="H39" s="11" t="s">
        <v>204</v>
      </c>
      <c r="I39" s="14">
        <f ca="1">(TODAY()-All_Staff[[#This Row],[Date Joined]])/365</f>
        <v>3.6602739726027398</v>
      </c>
      <c r="J39" s="16">
        <f ca="1">ROUNDUP(IF(All_Staff[[#This Row],[Tenure]]&gt;2,3%,2%)*All_Staff[[#This Row],[Salary]],0)</f>
        <v>3384</v>
      </c>
      <c r="K39" s="14"/>
    </row>
    <row r="40" spans="1:11" x14ac:dyDescent="0.25">
      <c r="A40" s="11" t="s">
        <v>175</v>
      </c>
      <c r="B40" s="11" t="s">
        <v>8</v>
      </c>
      <c r="C40" s="11">
        <v>36</v>
      </c>
      <c r="D40" s="11" t="s">
        <v>16</v>
      </c>
      <c r="E40" s="12">
        <v>44023</v>
      </c>
      <c r="F40" s="11" t="s">
        <v>9</v>
      </c>
      <c r="G40" s="17">
        <v>114890</v>
      </c>
      <c r="H40" s="11" t="s">
        <v>204</v>
      </c>
      <c r="I40" s="14">
        <f ca="1">(TODAY()-All_Staff[[#This Row],[Date Joined]])/365</f>
        <v>4.6493150684931503</v>
      </c>
      <c r="J40" s="16">
        <f ca="1">ROUNDUP(IF(All_Staff[[#This Row],[Tenure]]&gt;2,3%,2%)*All_Staff[[#This Row],[Salary]],0)</f>
        <v>3447</v>
      </c>
      <c r="K40" s="14"/>
    </row>
    <row r="41" spans="1:11" x14ac:dyDescent="0.25">
      <c r="A41" s="11" t="s">
        <v>146</v>
      </c>
      <c r="B41" s="11" t="s">
        <v>15</v>
      </c>
      <c r="C41" s="11">
        <v>27</v>
      </c>
      <c r="D41" s="11" t="s">
        <v>16</v>
      </c>
      <c r="E41" s="12">
        <v>44506</v>
      </c>
      <c r="F41" s="11" t="s">
        <v>21</v>
      </c>
      <c r="G41" s="17">
        <v>48980</v>
      </c>
      <c r="H41" s="11" t="s">
        <v>204</v>
      </c>
      <c r="I41" s="14">
        <f ca="1">(TODAY()-All_Staff[[#This Row],[Date Joined]])/365</f>
        <v>3.3260273972602739</v>
      </c>
      <c r="J41" s="16">
        <f ca="1">ROUNDUP(IF(All_Staff[[#This Row],[Tenure]]&gt;2,3%,2%)*All_Staff[[#This Row],[Salary]],0)</f>
        <v>1470</v>
      </c>
      <c r="K41" s="14"/>
    </row>
    <row r="42" spans="1:11" x14ac:dyDescent="0.25">
      <c r="A42" s="11" t="s">
        <v>170</v>
      </c>
      <c r="B42" s="11" t="s">
        <v>15</v>
      </c>
      <c r="C42" s="11">
        <v>21</v>
      </c>
      <c r="D42" s="11" t="s">
        <v>16</v>
      </c>
      <c r="E42" s="12">
        <v>44180</v>
      </c>
      <c r="F42" s="11" t="s">
        <v>56</v>
      </c>
      <c r="G42" s="17">
        <v>75880</v>
      </c>
      <c r="H42" s="11" t="s">
        <v>204</v>
      </c>
      <c r="I42" s="14">
        <f ca="1">(TODAY()-All_Staff[[#This Row],[Date Joined]])/365</f>
        <v>4.2191780821917808</v>
      </c>
      <c r="J42" s="16">
        <f ca="1">ROUNDUP(IF(All_Staff[[#This Row],[Tenure]]&gt;2,3%,2%)*All_Staff[[#This Row],[Salary]],0)</f>
        <v>2277</v>
      </c>
      <c r="K42" s="14"/>
    </row>
    <row r="43" spans="1:11" x14ac:dyDescent="0.25">
      <c r="A43" s="11" t="s">
        <v>167</v>
      </c>
      <c r="B43" s="11" t="s">
        <v>8</v>
      </c>
      <c r="C43" s="11">
        <v>28</v>
      </c>
      <c r="D43" s="11" t="s">
        <v>16</v>
      </c>
      <c r="E43" s="12">
        <v>44296</v>
      </c>
      <c r="F43" s="11" t="s">
        <v>19</v>
      </c>
      <c r="G43" s="17">
        <v>53240</v>
      </c>
      <c r="H43" s="11" t="s">
        <v>204</v>
      </c>
      <c r="I43" s="14">
        <f ca="1">(TODAY()-All_Staff[[#This Row],[Date Joined]])/365</f>
        <v>3.9013698630136986</v>
      </c>
      <c r="J43" s="16">
        <f ca="1">ROUNDUP(IF(All_Staff[[#This Row],[Tenure]]&gt;2,3%,2%)*All_Staff[[#This Row],[Salary]],0)</f>
        <v>1598</v>
      </c>
      <c r="K43" s="14"/>
    </row>
    <row r="44" spans="1:11" x14ac:dyDescent="0.25">
      <c r="A44" s="11" t="s">
        <v>122</v>
      </c>
      <c r="B44" s="11" t="s">
        <v>8</v>
      </c>
      <c r="C44" s="11">
        <v>34</v>
      </c>
      <c r="D44" s="11" t="s">
        <v>16</v>
      </c>
      <c r="E44" s="12">
        <v>44397</v>
      </c>
      <c r="F44" s="11" t="s">
        <v>21</v>
      </c>
      <c r="G44" s="17">
        <v>85000</v>
      </c>
      <c r="H44" s="11" t="s">
        <v>204</v>
      </c>
      <c r="I44" s="14">
        <f ca="1">(TODAY()-All_Staff[[#This Row],[Date Joined]])/365</f>
        <v>3.6246575342465754</v>
      </c>
      <c r="J44" s="16">
        <f ca="1">ROUNDUP(IF(All_Staff[[#This Row],[Tenure]]&gt;2,3%,2%)*All_Staff[[#This Row],[Salary]],0)</f>
        <v>2550</v>
      </c>
      <c r="K44" s="14"/>
    </row>
    <row r="45" spans="1:11" x14ac:dyDescent="0.25">
      <c r="A45" s="11" t="s">
        <v>179</v>
      </c>
      <c r="B45" s="11" t="s">
        <v>8</v>
      </c>
      <c r="C45" s="11">
        <v>21</v>
      </c>
      <c r="D45" s="11" t="s">
        <v>16</v>
      </c>
      <c r="E45" s="12">
        <v>44619</v>
      </c>
      <c r="F45" s="11" t="s">
        <v>12</v>
      </c>
      <c r="G45" s="17">
        <v>33920</v>
      </c>
      <c r="H45" s="11" t="s">
        <v>204</v>
      </c>
      <c r="I45" s="14">
        <f ca="1">(TODAY()-All_Staff[[#This Row],[Date Joined]])/365</f>
        <v>3.0164383561643837</v>
      </c>
      <c r="J45" s="16">
        <f ca="1">ROUNDUP(IF(All_Staff[[#This Row],[Tenure]]&gt;2,3%,2%)*All_Staff[[#This Row],[Salary]],0)</f>
        <v>1018</v>
      </c>
      <c r="K45" s="14"/>
    </row>
    <row r="46" spans="1:11" x14ac:dyDescent="0.25">
      <c r="A46" s="11" t="s">
        <v>188</v>
      </c>
      <c r="B46" s="11" t="s">
        <v>8</v>
      </c>
      <c r="C46" s="11">
        <v>33</v>
      </c>
      <c r="D46" s="11" t="s">
        <v>16</v>
      </c>
      <c r="E46" s="12">
        <v>44253</v>
      </c>
      <c r="F46" s="11" t="s">
        <v>12</v>
      </c>
      <c r="G46" s="17">
        <v>75280</v>
      </c>
      <c r="H46" s="11" t="s">
        <v>204</v>
      </c>
      <c r="I46" s="14">
        <f ca="1">(TODAY()-All_Staff[[#This Row],[Date Joined]])/365</f>
        <v>4.0191780821917806</v>
      </c>
      <c r="J46" s="16">
        <f ca="1">ROUNDUP(IF(All_Staff[[#This Row],[Tenure]]&gt;2,3%,2%)*All_Staff[[#This Row],[Salary]],0)</f>
        <v>2259</v>
      </c>
      <c r="K46" s="14"/>
    </row>
    <row r="47" spans="1:11" x14ac:dyDescent="0.25">
      <c r="A47" s="11" t="s">
        <v>130</v>
      </c>
      <c r="B47" s="11" t="s">
        <v>8</v>
      </c>
      <c r="C47" s="11">
        <v>34</v>
      </c>
      <c r="D47" s="11" t="s">
        <v>16</v>
      </c>
      <c r="E47" s="12">
        <v>44594</v>
      </c>
      <c r="F47" s="11" t="s">
        <v>21</v>
      </c>
      <c r="G47" s="17">
        <v>58940</v>
      </c>
      <c r="H47" s="11" t="s">
        <v>204</v>
      </c>
      <c r="I47" s="14">
        <f ca="1">(TODAY()-All_Staff[[#This Row],[Date Joined]])/365</f>
        <v>3.0849315068493151</v>
      </c>
      <c r="J47" s="16">
        <f ca="1">ROUNDUP(IF(All_Staff[[#This Row],[Tenure]]&gt;2,3%,2%)*All_Staff[[#This Row],[Salary]],0)</f>
        <v>1769</v>
      </c>
      <c r="K47" s="14"/>
    </row>
    <row r="48" spans="1:11" x14ac:dyDescent="0.25">
      <c r="A48" s="11" t="s">
        <v>136</v>
      </c>
      <c r="B48" s="11" t="s">
        <v>8</v>
      </c>
      <c r="C48" s="11">
        <v>28</v>
      </c>
      <c r="D48" s="11" t="s">
        <v>16</v>
      </c>
      <c r="E48" s="12">
        <v>44425</v>
      </c>
      <c r="F48" s="11" t="s">
        <v>9</v>
      </c>
      <c r="G48" s="17">
        <v>104770</v>
      </c>
      <c r="H48" s="11" t="s">
        <v>204</v>
      </c>
      <c r="I48" s="14">
        <f ca="1">(TODAY()-All_Staff[[#This Row],[Date Joined]])/365</f>
        <v>3.547945205479452</v>
      </c>
      <c r="J48" s="16">
        <f ca="1">ROUNDUP(IF(All_Staff[[#This Row],[Tenure]]&gt;2,3%,2%)*All_Staff[[#This Row],[Salary]],0)</f>
        <v>3144</v>
      </c>
      <c r="K48" s="14"/>
    </row>
    <row r="49" spans="1:11" x14ac:dyDescent="0.25">
      <c r="A49" s="11" t="s">
        <v>125</v>
      </c>
      <c r="B49" s="11" t="s">
        <v>15</v>
      </c>
      <c r="C49" s="11">
        <v>21</v>
      </c>
      <c r="D49" s="11" t="s">
        <v>16</v>
      </c>
      <c r="E49" s="12">
        <v>44701</v>
      </c>
      <c r="F49" s="11" t="s">
        <v>9</v>
      </c>
      <c r="G49" s="17">
        <v>57090</v>
      </c>
      <c r="H49" s="11" t="s">
        <v>204</v>
      </c>
      <c r="I49" s="14">
        <f ca="1">(TODAY()-All_Staff[[#This Row],[Date Joined]])/365</f>
        <v>2.7917808219178082</v>
      </c>
      <c r="J49" s="16">
        <f ca="1">ROUNDUP(IF(All_Staff[[#This Row],[Tenure]]&gt;2,3%,2%)*All_Staff[[#This Row],[Salary]],0)</f>
        <v>1713</v>
      </c>
      <c r="K49" s="14"/>
    </row>
    <row r="50" spans="1:11" x14ac:dyDescent="0.25">
      <c r="A50" s="11" t="s">
        <v>160</v>
      </c>
      <c r="B50" s="11" t="s">
        <v>15</v>
      </c>
      <c r="C50" s="11">
        <v>27</v>
      </c>
      <c r="D50" s="11" t="s">
        <v>13</v>
      </c>
      <c r="E50" s="12">
        <v>44174</v>
      </c>
      <c r="F50" s="11" t="s">
        <v>21</v>
      </c>
      <c r="G50" s="17">
        <v>91650</v>
      </c>
      <c r="H50" s="11" t="s">
        <v>204</v>
      </c>
      <c r="I50" s="14">
        <f ca="1">(TODAY()-All_Staff[[#This Row],[Date Joined]])/365</f>
        <v>4.2356164383561641</v>
      </c>
      <c r="J50" s="16">
        <f ca="1">ROUNDUP(IF(All_Staff[[#This Row],[Tenure]]&gt;2,3%,2%)*All_Staff[[#This Row],[Salary]],0)</f>
        <v>2750</v>
      </c>
      <c r="K50" s="14"/>
    </row>
    <row r="51" spans="1:11" x14ac:dyDescent="0.25">
      <c r="A51" s="11" t="s">
        <v>183</v>
      </c>
      <c r="B51" s="11" t="s">
        <v>15</v>
      </c>
      <c r="C51" s="11">
        <v>42</v>
      </c>
      <c r="D51" s="11" t="s">
        <v>24</v>
      </c>
      <c r="E51" s="12">
        <v>44670</v>
      </c>
      <c r="F51" s="11" t="s">
        <v>21</v>
      </c>
      <c r="G51" s="17">
        <v>70270</v>
      </c>
      <c r="H51" s="11" t="s">
        <v>204</v>
      </c>
      <c r="I51" s="14">
        <f ca="1">(TODAY()-All_Staff[[#This Row],[Date Joined]])/365</f>
        <v>2.8767123287671232</v>
      </c>
      <c r="J51" s="16">
        <f ca="1">ROUNDUP(IF(All_Staff[[#This Row],[Tenure]]&gt;2,3%,2%)*All_Staff[[#This Row],[Salary]],0)</f>
        <v>2109</v>
      </c>
      <c r="K51" s="14"/>
    </row>
    <row r="52" spans="1:11" x14ac:dyDescent="0.25">
      <c r="A52" s="11" t="s">
        <v>129</v>
      </c>
      <c r="B52" s="11" t="s">
        <v>8</v>
      </c>
      <c r="C52" s="11">
        <v>28</v>
      </c>
      <c r="D52" s="11" t="s">
        <v>16</v>
      </c>
      <c r="E52" s="12">
        <v>44124</v>
      </c>
      <c r="F52" s="11" t="s">
        <v>21</v>
      </c>
      <c r="G52" s="17">
        <v>75970</v>
      </c>
      <c r="H52" s="11" t="s">
        <v>204</v>
      </c>
      <c r="I52" s="14">
        <f ca="1">(TODAY()-All_Staff[[#This Row],[Date Joined]])/365</f>
        <v>4.3726027397260276</v>
      </c>
      <c r="J52" s="16">
        <f ca="1">ROUNDUP(IF(All_Staff[[#This Row],[Tenure]]&gt;2,3%,2%)*All_Staff[[#This Row],[Salary]],0)</f>
        <v>2280</v>
      </c>
      <c r="K52" s="14"/>
    </row>
    <row r="53" spans="1:11" x14ac:dyDescent="0.25">
      <c r="A53" s="11" t="s">
        <v>112</v>
      </c>
      <c r="B53" s="11" t="s">
        <v>205</v>
      </c>
      <c r="C53" s="11">
        <v>27</v>
      </c>
      <c r="D53" s="11" t="s">
        <v>13</v>
      </c>
      <c r="E53" s="12">
        <v>44212</v>
      </c>
      <c r="F53" s="11" t="s">
        <v>12</v>
      </c>
      <c r="G53" s="17">
        <v>90700</v>
      </c>
      <c r="H53" s="11" t="s">
        <v>204</v>
      </c>
      <c r="I53" s="14">
        <f ca="1">(TODAY()-All_Staff[[#This Row],[Date Joined]])/365</f>
        <v>4.1315068493150688</v>
      </c>
      <c r="J53" s="16">
        <f ca="1">ROUNDUP(IF(All_Staff[[#This Row],[Tenure]]&gt;2,3%,2%)*All_Staff[[#This Row],[Salary]],0)</f>
        <v>2721</v>
      </c>
      <c r="K53" s="14"/>
    </row>
    <row r="54" spans="1:11" x14ac:dyDescent="0.25">
      <c r="A54" s="11" t="s">
        <v>131</v>
      </c>
      <c r="B54" s="11" t="s">
        <v>15</v>
      </c>
      <c r="C54" s="11">
        <v>30</v>
      </c>
      <c r="D54" s="11" t="s">
        <v>16</v>
      </c>
      <c r="E54" s="12">
        <v>44607</v>
      </c>
      <c r="F54" s="11" t="s">
        <v>9</v>
      </c>
      <c r="G54" s="17">
        <v>60570</v>
      </c>
      <c r="H54" s="11" t="s">
        <v>204</v>
      </c>
      <c r="I54" s="14">
        <f ca="1">(TODAY()-All_Staff[[#This Row],[Date Joined]])/365</f>
        <v>3.0493150684931507</v>
      </c>
      <c r="J54" s="16">
        <f ca="1">ROUNDUP(IF(All_Staff[[#This Row],[Tenure]]&gt;2,3%,2%)*All_Staff[[#This Row],[Salary]],0)</f>
        <v>1818</v>
      </c>
      <c r="K54" s="14"/>
    </row>
    <row r="55" spans="1:11" x14ac:dyDescent="0.25">
      <c r="A55" s="11" t="s">
        <v>134</v>
      </c>
      <c r="B55" s="11" t="s">
        <v>15</v>
      </c>
      <c r="C55" s="11">
        <v>33</v>
      </c>
      <c r="D55" s="11" t="s">
        <v>16</v>
      </c>
      <c r="E55" s="12">
        <v>44103</v>
      </c>
      <c r="F55" s="11" t="s">
        <v>9</v>
      </c>
      <c r="G55" s="17">
        <v>115920</v>
      </c>
      <c r="H55" s="11" t="s">
        <v>204</v>
      </c>
      <c r="I55" s="14">
        <f ca="1">(TODAY()-All_Staff[[#This Row],[Date Joined]])/365</f>
        <v>4.4301369863013695</v>
      </c>
      <c r="J55" s="16">
        <f ca="1">ROUNDUP(IF(All_Staff[[#This Row],[Tenure]]&gt;2,3%,2%)*All_Staff[[#This Row],[Salary]],0)</f>
        <v>3478</v>
      </c>
      <c r="K55" s="14"/>
    </row>
    <row r="56" spans="1:11" x14ac:dyDescent="0.25">
      <c r="A56" s="11" t="s">
        <v>186</v>
      </c>
      <c r="B56" s="11" t="s">
        <v>8</v>
      </c>
      <c r="C56" s="11">
        <v>33</v>
      </c>
      <c r="D56" s="11" t="s">
        <v>16</v>
      </c>
      <c r="E56" s="12">
        <v>44006</v>
      </c>
      <c r="F56" s="11" t="s">
        <v>21</v>
      </c>
      <c r="G56" s="17">
        <v>65360</v>
      </c>
      <c r="H56" s="11" t="s">
        <v>204</v>
      </c>
      <c r="I56" s="14">
        <f ca="1">(TODAY()-All_Staff[[#This Row],[Date Joined]])/365</f>
        <v>4.6958904109589037</v>
      </c>
      <c r="J56" s="16">
        <f ca="1">ROUNDUP(IF(All_Staff[[#This Row],[Tenure]]&gt;2,3%,2%)*All_Staff[[#This Row],[Salary]],0)</f>
        <v>1961</v>
      </c>
      <c r="K56" s="14"/>
    </row>
    <row r="57" spans="1:11" x14ac:dyDescent="0.25">
      <c r="A57" s="11" t="s">
        <v>116</v>
      </c>
      <c r="B57" s="11" t="s">
        <v>205</v>
      </c>
      <c r="C57" s="11">
        <v>30</v>
      </c>
      <c r="D57" s="11" t="s">
        <v>16</v>
      </c>
      <c r="E57" s="12">
        <v>44535</v>
      </c>
      <c r="F57" s="11" t="s">
        <v>21</v>
      </c>
      <c r="G57" s="17">
        <v>64000</v>
      </c>
      <c r="H57" s="11" t="s">
        <v>204</v>
      </c>
      <c r="I57" s="14">
        <f ca="1">(TODAY()-All_Staff[[#This Row],[Date Joined]])/365</f>
        <v>3.2465753424657535</v>
      </c>
      <c r="J57" s="16">
        <f ca="1">ROUNDUP(IF(All_Staff[[#This Row],[Tenure]]&gt;2,3%,2%)*All_Staff[[#This Row],[Salary]],0)</f>
        <v>1920</v>
      </c>
      <c r="K57" s="14"/>
    </row>
    <row r="58" spans="1:11" x14ac:dyDescent="0.25">
      <c r="A58" s="11" t="s">
        <v>195</v>
      </c>
      <c r="B58" s="11" t="s">
        <v>8</v>
      </c>
      <c r="C58" s="11">
        <v>34</v>
      </c>
      <c r="D58" s="11" t="s">
        <v>16</v>
      </c>
      <c r="E58" s="12">
        <v>44383</v>
      </c>
      <c r="F58" s="11" t="s">
        <v>21</v>
      </c>
      <c r="G58" s="17">
        <v>92450</v>
      </c>
      <c r="H58" s="11" t="s">
        <v>204</v>
      </c>
      <c r="I58" s="14">
        <f ca="1">(TODAY()-All_Staff[[#This Row],[Date Joined]])/365</f>
        <v>3.6630136986301371</v>
      </c>
      <c r="J58" s="16">
        <f ca="1">ROUNDUP(IF(All_Staff[[#This Row],[Tenure]]&gt;2,3%,2%)*All_Staff[[#This Row],[Salary]],0)</f>
        <v>2774</v>
      </c>
      <c r="K58" s="14"/>
    </row>
    <row r="59" spans="1:11" x14ac:dyDescent="0.25">
      <c r="A59" s="11" t="s">
        <v>113</v>
      </c>
      <c r="B59" s="11" t="s">
        <v>15</v>
      </c>
      <c r="C59" s="11">
        <v>31</v>
      </c>
      <c r="D59" s="11" t="s">
        <v>16</v>
      </c>
      <c r="E59" s="12">
        <v>44450</v>
      </c>
      <c r="F59" s="11" t="s">
        <v>12</v>
      </c>
      <c r="G59" s="17">
        <v>48950</v>
      </c>
      <c r="H59" s="11" t="s">
        <v>204</v>
      </c>
      <c r="I59" s="14">
        <f ca="1">(TODAY()-All_Staff[[#This Row],[Date Joined]])/365</f>
        <v>3.4794520547945207</v>
      </c>
      <c r="J59" s="16">
        <f ca="1">ROUNDUP(IF(All_Staff[[#This Row],[Tenure]]&gt;2,3%,2%)*All_Staff[[#This Row],[Salary]],0)</f>
        <v>1469</v>
      </c>
      <c r="K59" s="14"/>
    </row>
    <row r="60" spans="1:11" x14ac:dyDescent="0.25">
      <c r="A60" s="11" t="s">
        <v>185</v>
      </c>
      <c r="B60" s="11" t="s">
        <v>8</v>
      </c>
      <c r="C60" s="11">
        <v>27</v>
      </c>
      <c r="D60" s="11" t="s">
        <v>16</v>
      </c>
      <c r="E60" s="12">
        <v>44625</v>
      </c>
      <c r="F60" s="11" t="s">
        <v>12</v>
      </c>
      <c r="G60" s="17">
        <v>83750</v>
      </c>
      <c r="H60" s="11" t="s">
        <v>204</v>
      </c>
      <c r="I60" s="14">
        <f ca="1">(TODAY()-All_Staff[[#This Row],[Date Joined]])/365</f>
        <v>3</v>
      </c>
      <c r="J60" s="16">
        <f ca="1">ROUNDUP(IF(All_Staff[[#This Row],[Tenure]]&gt;2,3%,2%)*All_Staff[[#This Row],[Salary]],0)</f>
        <v>2513</v>
      </c>
      <c r="K60" s="14"/>
    </row>
    <row r="61" spans="1:11" x14ac:dyDescent="0.25">
      <c r="A61" s="11" t="s">
        <v>166</v>
      </c>
      <c r="B61" s="11" t="s">
        <v>8</v>
      </c>
      <c r="C61" s="11">
        <v>40</v>
      </c>
      <c r="D61" s="11" t="s">
        <v>16</v>
      </c>
      <c r="E61" s="12">
        <v>44276</v>
      </c>
      <c r="F61" s="11" t="s">
        <v>12</v>
      </c>
      <c r="G61" s="17">
        <v>87620</v>
      </c>
      <c r="H61" s="11" t="s">
        <v>204</v>
      </c>
      <c r="I61" s="14">
        <f ca="1">(TODAY()-All_Staff[[#This Row],[Date Joined]])/365</f>
        <v>3.956164383561644</v>
      </c>
      <c r="J61" s="16">
        <f ca="1">ROUNDUP(IF(All_Staff[[#This Row],[Tenure]]&gt;2,3%,2%)*All_Staff[[#This Row],[Salary]],0)</f>
        <v>2629</v>
      </c>
      <c r="K61" s="14"/>
    </row>
    <row r="62" spans="1:11" x14ac:dyDescent="0.25">
      <c r="A62" s="11" t="s">
        <v>184</v>
      </c>
      <c r="B62" s="11" t="s">
        <v>8</v>
      </c>
      <c r="C62" s="11">
        <v>20</v>
      </c>
      <c r="D62" s="11" t="s">
        <v>24</v>
      </c>
      <c r="E62" s="12">
        <v>44476</v>
      </c>
      <c r="F62" s="11" t="s">
        <v>19</v>
      </c>
      <c r="G62" s="17">
        <v>68900</v>
      </c>
      <c r="H62" s="11" t="s">
        <v>204</v>
      </c>
      <c r="I62" s="14">
        <f ca="1">(TODAY()-All_Staff[[#This Row],[Date Joined]])/365</f>
        <v>3.408219178082192</v>
      </c>
      <c r="J62" s="16">
        <f ca="1">ROUNDUP(IF(All_Staff[[#This Row],[Tenure]]&gt;2,3%,2%)*All_Staff[[#This Row],[Salary]],0)</f>
        <v>2067</v>
      </c>
      <c r="K62" s="14"/>
    </row>
    <row r="63" spans="1:11" x14ac:dyDescent="0.25">
      <c r="A63" s="11" t="s">
        <v>157</v>
      </c>
      <c r="B63" s="11" t="s">
        <v>15</v>
      </c>
      <c r="C63" s="11">
        <v>32</v>
      </c>
      <c r="D63" s="11" t="s">
        <v>16</v>
      </c>
      <c r="E63" s="12">
        <v>44403</v>
      </c>
      <c r="F63" s="11" t="s">
        <v>19</v>
      </c>
      <c r="G63" s="17">
        <v>53540</v>
      </c>
      <c r="H63" s="11" t="s">
        <v>204</v>
      </c>
      <c r="I63" s="14">
        <f ca="1">(TODAY()-All_Staff[[#This Row],[Date Joined]])/365</f>
        <v>3.6082191780821917</v>
      </c>
      <c r="J63" s="16">
        <f ca="1">ROUNDUP(IF(All_Staff[[#This Row],[Tenure]]&gt;2,3%,2%)*All_Staff[[#This Row],[Salary]],0)</f>
        <v>1607</v>
      </c>
      <c r="K63" s="14"/>
    </row>
    <row r="64" spans="1:11" x14ac:dyDescent="0.25">
      <c r="A64" s="11" t="s">
        <v>172</v>
      </c>
      <c r="B64" s="11" t="s">
        <v>15</v>
      </c>
      <c r="C64" s="11">
        <v>28</v>
      </c>
      <c r="D64" s="11" t="s">
        <v>42</v>
      </c>
      <c r="E64" s="12">
        <v>44758</v>
      </c>
      <c r="F64" s="11" t="s">
        <v>19</v>
      </c>
      <c r="G64" s="17">
        <v>43510</v>
      </c>
      <c r="H64" s="11" t="s">
        <v>204</v>
      </c>
      <c r="I64" s="14">
        <f ca="1">(TODAY()-All_Staff[[#This Row],[Date Joined]])/365</f>
        <v>2.6356164383561644</v>
      </c>
      <c r="J64" s="16">
        <f ca="1">ROUNDUP(IF(All_Staff[[#This Row],[Tenure]]&gt;2,3%,2%)*All_Staff[[#This Row],[Salary]],0)</f>
        <v>1306</v>
      </c>
      <c r="K64" s="14"/>
    </row>
    <row r="65" spans="1:11" x14ac:dyDescent="0.25">
      <c r="A65" s="11" t="s">
        <v>127</v>
      </c>
      <c r="B65" s="11" t="s">
        <v>8</v>
      </c>
      <c r="C65" s="11">
        <v>38</v>
      </c>
      <c r="D65" s="11" t="s">
        <v>10</v>
      </c>
      <c r="E65" s="12">
        <v>44316</v>
      </c>
      <c r="F65" s="11" t="s">
        <v>19</v>
      </c>
      <c r="G65" s="17">
        <v>109160</v>
      </c>
      <c r="H65" s="11" t="s">
        <v>204</v>
      </c>
      <c r="I65" s="14">
        <f ca="1">(TODAY()-All_Staff[[#This Row],[Date Joined]])/365</f>
        <v>3.8465753424657536</v>
      </c>
      <c r="J65" s="16">
        <f ca="1">ROUNDUP(IF(All_Staff[[#This Row],[Tenure]]&gt;2,3%,2%)*All_Staff[[#This Row],[Salary]],0)</f>
        <v>3275</v>
      </c>
      <c r="K65" s="14"/>
    </row>
    <row r="66" spans="1:11" x14ac:dyDescent="0.25">
      <c r="A66" s="11" t="s">
        <v>198</v>
      </c>
      <c r="B66" s="11" t="s">
        <v>15</v>
      </c>
      <c r="C66" s="11">
        <v>40</v>
      </c>
      <c r="D66" s="11" t="s">
        <v>16</v>
      </c>
      <c r="E66" s="12">
        <v>44204</v>
      </c>
      <c r="F66" s="11" t="s">
        <v>9</v>
      </c>
      <c r="G66" s="17">
        <v>99750</v>
      </c>
      <c r="H66" s="11" t="s">
        <v>204</v>
      </c>
      <c r="I66" s="14">
        <f ca="1">(TODAY()-All_Staff[[#This Row],[Date Joined]])/365</f>
        <v>4.1534246575342468</v>
      </c>
      <c r="J66" s="16">
        <f ca="1">ROUNDUP(IF(All_Staff[[#This Row],[Tenure]]&gt;2,3%,2%)*All_Staff[[#This Row],[Salary]],0)</f>
        <v>2993</v>
      </c>
      <c r="K66" s="14"/>
    </row>
    <row r="67" spans="1:11" x14ac:dyDescent="0.25">
      <c r="A67" s="11" t="s">
        <v>124</v>
      </c>
      <c r="B67" s="11" t="s">
        <v>8</v>
      </c>
      <c r="C67" s="11">
        <v>31</v>
      </c>
      <c r="D67" s="11" t="s">
        <v>16</v>
      </c>
      <c r="E67" s="12">
        <v>44084</v>
      </c>
      <c r="F67" s="11" t="s">
        <v>12</v>
      </c>
      <c r="G67" s="17">
        <v>41980</v>
      </c>
      <c r="H67" s="11" t="s">
        <v>204</v>
      </c>
      <c r="I67" s="14">
        <f ca="1">(TODAY()-All_Staff[[#This Row],[Date Joined]])/365</f>
        <v>4.4821917808219176</v>
      </c>
      <c r="J67" s="16">
        <f ca="1">ROUNDUP(IF(All_Staff[[#This Row],[Tenure]]&gt;2,3%,2%)*All_Staff[[#This Row],[Salary]],0)</f>
        <v>1260</v>
      </c>
      <c r="K67" s="14"/>
    </row>
    <row r="68" spans="1:11" x14ac:dyDescent="0.25">
      <c r="A68" s="11" t="s">
        <v>187</v>
      </c>
      <c r="B68" s="11" t="s">
        <v>15</v>
      </c>
      <c r="C68" s="11">
        <v>36</v>
      </c>
      <c r="D68" s="11" t="s">
        <v>16</v>
      </c>
      <c r="E68" s="12">
        <v>44272</v>
      </c>
      <c r="F68" s="11" t="s">
        <v>21</v>
      </c>
      <c r="G68" s="17">
        <v>71380</v>
      </c>
      <c r="H68" s="11" t="s">
        <v>204</v>
      </c>
      <c r="I68" s="14">
        <f ca="1">(TODAY()-All_Staff[[#This Row],[Date Joined]])/365</f>
        <v>3.967123287671233</v>
      </c>
      <c r="J68" s="16">
        <f ca="1">ROUNDUP(IF(All_Staff[[#This Row],[Tenure]]&gt;2,3%,2%)*All_Staff[[#This Row],[Salary]],0)</f>
        <v>2142</v>
      </c>
      <c r="K68" s="14"/>
    </row>
    <row r="69" spans="1:11" x14ac:dyDescent="0.25">
      <c r="A69" s="11" t="s">
        <v>191</v>
      </c>
      <c r="B69" s="11" t="s">
        <v>15</v>
      </c>
      <c r="C69" s="11">
        <v>27</v>
      </c>
      <c r="D69" s="11" t="s">
        <v>42</v>
      </c>
      <c r="E69" s="12">
        <v>44547</v>
      </c>
      <c r="F69" s="11" t="s">
        <v>9</v>
      </c>
      <c r="G69" s="17">
        <v>113280</v>
      </c>
      <c r="H69" s="11" t="s">
        <v>204</v>
      </c>
      <c r="I69" s="14">
        <f ca="1">(TODAY()-All_Staff[[#This Row],[Date Joined]])/365</f>
        <v>3.2136986301369861</v>
      </c>
      <c r="J69" s="16">
        <f ca="1">ROUNDUP(IF(All_Staff[[#This Row],[Tenure]]&gt;2,3%,2%)*All_Staff[[#This Row],[Salary]],0)</f>
        <v>3399</v>
      </c>
      <c r="K69" s="14"/>
    </row>
    <row r="70" spans="1:11" x14ac:dyDescent="0.25">
      <c r="A70" s="11" t="s">
        <v>181</v>
      </c>
      <c r="B70" s="11" t="s">
        <v>8</v>
      </c>
      <c r="C70" s="11">
        <v>33</v>
      </c>
      <c r="D70" s="11" t="s">
        <v>16</v>
      </c>
      <c r="E70" s="12">
        <v>44747</v>
      </c>
      <c r="F70" s="11" t="s">
        <v>21</v>
      </c>
      <c r="G70" s="17">
        <v>86570</v>
      </c>
      <c r="H70" s="11" t="s">
        <v>204</v>
      </c>
      <c r="I70" s="14">
        <f ca="1">(TODAY()-All_Staff[[#This Row],[Date Joined]])/365</f>
        <v>2.6657534246575341</v>
      </c>
      <c r="J70" s="16">
        <f ca="1">ROUNDUP(IF(All_Staff[[#This Row],[Tenure]]&gt;2,3%,2%)*All_Staff[[#This Row],[Salary]],0)</f>
        <v>2598</v>
      </c>
      <c r="K70" s="14"/>
    </row>
    <row r="71" spans="1:11" x14ac:dyDescent="0.25">
      <c r="A71" s="11" t="s">
        <v>139</v>
      </c>
      <c r="B71" s="11" t="s">
        <v>15</v>
      </c>
      <c r="C71" s="11">
        <v>26</v>
      </c>
      <c r="D71" s="11" t="s">
        <v>16</v>
      </c>
      <c r="E71" s="12">
        <v>44350</v>
      </c>
      <c r="F71" s="11" t="s">
        <v>9</v>
      </c>
      <c r="G71" s="17">
        <v>53540</v>
      </c>
      <c r="H71" s="11" t="s">
        <v>204</v>
      </c>
      <c r="I71" s="14">
        <f ca="1">(TODAY()-All_Staff[[#This Row],[Date Joined]])/365</f>
        <v>3.7534246575342465</v>
      </c>
      <c r="J71" s="16">
        <f ca="1">ROUNDUP(IF(All_Staff[[#This Row],[Tenure]]&gt;2,3%,2%)*All_Staff[[#This Row],[Salary]],0)</f>
        <v>1607</v>
      </c>
      <c r="K71" s="14"/>
    </row>
    <row r="72" spans="1:11" x14ac:dyDescent="0.25">
      <c r="A72" s="11" t="s">
        <v>190</v>
      </c>
      <c r="B72" s="11" t="s">
        <v>15</v>
      </c>
      <c r="C72" s="11">
        <v>37</v>
      </c>
      <c r="D72" s="11" t="s">
        <v>16</v>
      </c>
      <c r="E72" s="12">
        <v>44640</v>
      </c>
      <c r="F72" s="11" t="s">
        <v>12</v>
      </c>
      <c r="G72" s="17">
        <v>69070</v>
      </c>
      <c r="H72" s="11" t="s">
        <v>204</v>
      </c>
      <c r="I72" s="14">
        <f ca="1">(TODAY()-All_Staff[[#This Row],[Date Joined]])/365</f>
        <v>2.9589041095890409</v>
      </c>
      <c r="J72" s="16">
        <f ca="1">ROUNDUP(IF(All_Staff[[#This Row],[Tenure]]&gt;2,3%,2%)*All_Staff[[#This Row],[Salary]],0)</f>
        <v>2073</v>
      </c>
      <c r="K72" s="14"/>
    </row>
    <row r="73" spans="1:11" x14ac:dyDescent="0.25">
      <c r="A73" s="11" t="s">
        <v>121</v>
      </c>
      <c r="B73" s="11" t="s">
        <v>8</v>
      </c>
      <c r="C73" s="11">
        <v>30</v>
      </c>
      <c r="D73" s="11" t="s">
        <v>24</v>
      </c>
      <c r="E73" s="12">
        <v>44328</v>
      </c>
      <c r="F73" s="11" t="s">
        <v>21</v>
      </c>
      <c r="G73" s="17">
        <v>67910</v>
      </c>
      <c r="H73" s="11" t="s">
        <v>204</v>
      </c>
      <c r="I73" s="14">
        <f ca="1">(TODAY()-All_Staff[[#This Row],[Date Joined]])/365</f>
        <v>3.8136986301369862</v>
      </c>
      <c r="J73" s="16">
        <f ca="1">ROUNDUP(IF(All_Staff[[#This Row],[Tenure]]&gt;2,3%,2%)*All_Staff[[#This Row],[Salary]],0)</f>
        <v>2038</v>
      </c>
      <c r="K73" s="14"/>
    </row>
    <row r="74" spans="1:11" x14ac:dyDescent="0.25">
      <c r="A74" s="11" t="s">
        <v>119</v>
      </c>
      <c r="B74" s="11" t="s">
        <v>15</v>
      </c>
      <c r="C74" s="11">
        <v>30</v>
      </c>
      <c r="D74" s="11" t="s">
        <v>16</v>
      </c>
      <c r="E74" s="12">
        <v>44214</v>
      </c>
      <c r="F74" s="11" t="s">
        <v>12</v>
      </c>
      <c r="G74" s="17">
        <v>69120</v>
      </c>
      <c r="H74" s="11" t="s">
        <v>204</v>
      </c>
      <c r="I74" s="14">
        <f ca="1">(TODAY()-All_Staff[[#This Row],[Date Joined]])/365</f>
        <v>4.1260273972602741</v>
      </c>
      <c r="J74" s="16">
        <f ca="1">ROUNDUP(IF(All_Staff[[#This Row],[Tenure]]&gt;2,3%,2%)*All_Staff[[#This Row],[Salary]],0)</f>
        <v>2074</v>
      </c>
      <c r="K74" s="14"/>
    </row>
    <row r="75" spans="1:11" x14ac:dyDescent="0.25">
      <c r="A75" s="11" t="s">
        <v>132</v>
      </c>
      <c r="B75" s="11" t="s">
        <v>8</v>
      </c>
      <c r="C75" s="11">
        <v>34</v>
      </c>
      <c r="D75" s="11" t="s">
        <v>16</v>
      </c>
      <c r="E75" s="12">
        <v>44550</v>
      </c>
      <c r="F75" s="11" t="s">
        <v>21</v>
      </c>
      <c r="G75" s="17">
        <v>60130</v>
      </c>
      <c r="H75" s="11" t="s">
        <v>204</v>
      </c>
      <c r="I75" s="14">
        <f ca="1">(TODAY()-All_Staff[[#This Row],[Date Joined]])/365</f>
        <v>3.2054794520547945</v>
      </c>
      <c r="J75" s="16">
        <f ca="1">ROUNDUP(IF(All_Staff[[#This Row],[Tenure]]&gt;2,3%,2%)*All_Staff[[#This Row],[Salary]],0)</f>
        <v>1804</v>
      </c>
      <c r="K75" s="14"/>
    </row>
    <row r="76" spans="1:11" x14ac:dyDescent="0.25">
      <c r="A76" s="11" t="s">
        <v>161</v>
      </c>
      <c r="B76" s="11" t="s">
        <v>15</v>
      </c>
      <c r="C76" s="11">
        <v>23</v>
      </c>
      <c r="D76" s="11" t="s">
        <v>16</v>
      </c>
      <c r="E76" s="12">
        <v>44378</v>
      </c>
      <c r="F76" s="11" t="s">
        <v>9</v>
      </c>
      <c r="G76" s="17">
        <v>106460</v>
      </c>
      <c r="H76" s="11" t="s">
        <v>204</v>
      </c>
      <c r="I76" s="14">
        <f ca="1">(TODAY()-All_Staff[[#This Row],[Date Joined]])/365</f>
        <v>3.6767123287671235</v>
      </c>
      <c r="J76" s="16">
        <f ca="1">ROUNDUP(IF(All_Staff[[#This Row],[Tenure]]&gt;2,3%,2%)*All_Staff[[#This Row],[Salary]],0)</f>
        <v>3194</v>
      </c>
      <c r="K76" s="14"/>
    </row>
    <row r="77" spans="1:11" x14ac:dyDescent="0.25">
      <c r="A77" s="11" t="s">
        <v>148</v>
      </c>
      <c r="B77" s="11" t="s">
        <v>8</v>
      </c>
      <c r="C77" s="11">
        <v>37</v>
      </c>
      <c r="D77" s="11" t="s">
        <v>16</v>
      </c>
      <c r="E77" s="12">
        <v>44389</v>
      </c>
      <c r="F77" s="11" t="s">
        <v>56</v>
      </c>
      <c r="G77" s="17">
        <v>118100</v>
      </c>
      <c r="H77" s="11" t="s">
        <v>204</v>
      </c>
      <c r="I77" s="14">
        <f ca="1">(TODAY()-All_Staff[[#This Row],[Date Joined]])/365</f>
        <v>3.6465753424657534</v>
      </c>
      <c r="J77" s="16">
        <f ca="1">ROUNDUP(IF(All_Staff[[#This Row],[Tenure]]&gt;2,3%,2%)*All_Staff[[#This Row],[Salary]],0)</f>
        <v>3543</v>
      </c>
      <c r="K77" s="14"/>
    </row>
    <row r="78" spans="1:11" x14ac:dyDescent="0.25">
      <c r="A78" s="11" t="s">
        <v>164</v>
      </c>
      <c r="B78" s="11" t="s">
        <v>8</v>
      </c>
      <c r="C78" s="11">
        <v>36</v>
      </c>
      <c r="D78" s="11" t="s">
        <v>16</v>
      </c>
      <c r="E78" s="12">
        <v>44468</v>
      </c>
      <c r="F78" s="11" t="s">
        <v>9</v>
      </c>
      <c r="G78" s="17">
        <v>78390</v>
      </c>
      <c r="H78" s="11" t="s">
        <v>204</v>
      </c>
      <c r="I78" s="14">
        <f ca="1">(TODAY()-All_Staff[[#This Row],[Date Joined]])/365</f>
        <v>3.43013698630137</v>
      </c>
      <c r="J78" s="16">
        <f ca="1">ROUNDUP(IF(All_Staff[[#This Row],[Tenure]]&gt;2,3%,2%)*All_Staff[[#This Row],[Salary]],0)</f>
        <v>2352</v>
      </c>
      <c r="K78" s="14"/>
    </row>
    <row r="79" spans="1:11" x14ac:dyDescent="0.25">
      <c r="A79" s="11" t="s">
        <v>147</v>
      </c>
      <c r="B79" s="11" t="s">
        <v>8</v>
      </c>
      <c r="C79" s="11">
        <v>30</v>
      </c>
      <c r="D79" s="11" t="s">
        <v>16</v>
      </c>
      <c r="E79" s="12">
        <v>44789</v>
      </c>
      <c r="F79" s="11" t="s">
        <v>9</v>
      </c>
      <c r="G79" s="17">
        <v>114180</v>
      </c>
      <c r="H79" s="11" t="s">
        <v>204</v>
      </c>
      <c r="I79" s="14">
        <f ca="1">(TODAY()-All_Staff[[#This Row],[Date Joined]])/365</f>
        <v>2.5506849315068494</v>
      </c>
      <c r="J79" s="16">
        <f ca="1">ROUNDUP(IF(All_Staff[[#This Row],[Tenure]]&gt;2,3%,2%)*All_Staff[[#This Row],[Salary]],0)</f>
        <v>3426</v>
      </c>
      <c r="K79" s="14"/>
    </row>
    <row r="80" spans="1:11" x14ac:dyDescent="0.25">
      <c r="A80" s="11" t="s">
        <v>189</v>
      </c>
      <c r="B80" s="11" t="s">
        <v>8</v>
      </c>
      <c r="C80" s="11">
        <v>28</v>
      </c>
      <c r="D80" s="11" t="s">
        <v>16</v>
      </c>
      <c r="E80" s="12">
        <v>44590</v>
      </c>
      <c r="F80" s="11" t="s">
        <v>9</v>
      </c>
      <c r="G80" s="17">
        <v>104120</v>
      </c>
      <c r="H80" s="11" t="s">
        <v>204</v>
      </c>
      <c r="I80" s="14">
        <f ca="1">(TODAY()-All_Staff[[#This Row],[Date Joined]])/365</f>
        <v>3.095890410958904</v>
      </c>
      <c r="J80" s="16">
        <f ca="1">ROUNDUP(IF(All_Staff[[#This Row],[Tenure]]&gt;2,3%,2%)*All_Staff[[#This Row],[Salary]],0)</f>
        <v>3124</v>
      </c>
      <c r="K80" s="14"/>
    </row>
    <row r="81" spans="1:11" x14ac:dyDescent="0.25">
      <c r="A81" s="11" t="s">
        <v>138</v>
      </c>
      <c r="B81" s="11" t="s">
        <v>15</v>
      </c>
      <c r="C81" s="11">
        <v>30</v>
      </c>
      <c r="D81" s="11" t="s">
        <v>16</v>
      </c>
      <c r="E81" s="12">
        <v>44640</v>
      </c>
      <c r="F81" s="11" t="s">
        <v>9</v>
      </c>
      <c r="G81" s="17">
        <v>67950</v>
      </c>
      <c r="H81" s="11" t="s">
        <v>204</v>
      </c>
      <c r="I81" s="14">
        <f ca="1">(TODAY()-All_Staff[[#This Row],[Date Joined]])/365</f>
        <v>2.9589041095890409</v>
      </c>
      <c r="J81" s="16">
        <f ca="1">ROUNDUP(IF(All_Staff[[#This Row],[Tenure]]&gt;2,3%,2%)*All_Staff[[#This Row],[Salary]],0)</f>
        <v>2039</v>
      </c>
      <c r="K81" s="14"/>
    </row>
    <row r="82" spans="1:11" x14ac:dyDescent="0.25">
      <c r="A82" s="11" t="s">
        <v>137</v>
      </c>
      <c r="B82" s="11" t="s">
        <v>8</v>
      </c>
      <c r="C82" s="11">
        <v>29</v>
      </c>
      <c r="D82" s="11" t="s">
        <v>16</v>
      </c>
      <c r="E82" s="12">
        <v>43962</v>
      </c>
      <c r="F82" s="11" t="s">
        <v>12</v>
      </c>
      <c r="G82" s="17">
        <v>34980</v>
      </c>
      <c r="H82" s="11" t="s">
        <v>204</v>
      </c>
      <c r="I82" s="14">
        <f ca="1">(TODAY()-All_Staff[[#This Row],[Date Joined]])/365</f>
        <v>4.816438356164384</v>
      </c>
      <c r="J82" s="16">
        <f ca="1">ROUNDUP(IF(All_Staff[[#This Row],[Tenure]]&gt;2,3%,2%)*All_Staff[[#This Row],[Salary]],0)</f>
        <v>1050</v>
      </c>
      <c r="K82" s="14"/>
    </row>
    <row r="83" spans="1:11" x14ac:dyDescent="0.25">
      <c r="A83" s="11" t="s">
        <v>153</v>
      </c>
      <c r="B83" s="11" t="s">
        <v>8</v>
      </c>
      <c r="C83" s="11">
        <v>24</v>
      </c>
      <c r="D83" s="11" t="s">
        <v>16</v>
      </c>
      <c r="E83" s="12">
        <v>44087</v>
      </c>
      <c r="F83" s="11" t="s">
        <v>12</v>
      </c>
      <c r="G83" s="17">
        <v>62780</v>
      </c>
      <c r="H83" s="11" t="s">
        <v>204</v>
      </c>
      <c r="I83" s="14">
        <f ca="1">(TODAY()-All_Staff[[#This Row],[Date Joined]])/365</f>
        <v>4.4739726027397264</v>
      </c>
      <c r="J83" s="16">
        <f ca="1">ROUNDUP(IF(All_Staff[[#This Row],[Tenure]]&gt;2,3%,2%)*All_Staff[[#This Row],[Salary]],0)</f>
        <v>1884</v>
      </c>
      <c r="K83" s="14"/>
    </row>
    <row r="84" spans="1:11" x14ac:dyDescent="0.25">
      <c r="A84" s="11" t="s">
        <v>117</v>
      </c>
      <c r="B84" s="11" t="s">
        <v>15</v>
      </c>
      <c r="C84" s="11">
        <v>20</v>
      </c>
      <c r="D84" s="11" t="s">
        <v>16</v>
      </c>
      <c r="E84" s="12">
        <v>44397</v>
      </c>
      <c r="F84" s="11" t="s">
        <v>12</v>
      </c>
      <c r="G84" s="17">
        <v>107700</v>
      </c>
      <c r="H84" s="11" t="s">
        <v>204</v>
      </c>
      <c r="I84" s="14">
        <f ca="1">(TODAY()-All_Staff[[#This Row],[Date Joined]])/365</f>
        <v>3.6246575342465754</v>
      </c>
      <c r="J84" s="16">
        <f ca="1">ROUNDUP(IF(All_Staff[[#This Row],[Tenure]]&gt;2,3%,2%)*All_Staff[[#This Row],[Salary]],0)</f>
        <v>3231</v>
      </c>
      <c r="K84" s="14"/>
    </row>
    <row r="85" spans="1:11" x14ac:dyDescent="0.25">
      <c r="A85" s="11" t="s">
        <v>168</v>
      </c>
      <c r="B85" s="11" t="s">
        <v>15</v>
      </c>
      <c r="C85" s="11">
        <v>25</v>
      </c>
      <c r="D85" s="11" t="s">
        <v>16</v>
      </c>
      <c r="E85" s="12">
        <v>44322</v>
      </c>
      <c r="F85" s="11" t="s">
        <v>19</v>
      </c>
      <c r="G85" s="17">
        <v>65700</v>
      </c>
      <c r="H85" s="11" t="s">
        <v>204</v>
      </c>
      <c r="I85" s="14">
        <f ca="1">(TODAY()-All_Staff[[#This Row],[Date Joined]])/365</f>
        <v>3.8301369863013699</v>
      </c>
      <c r="J85" s="16">
        <f ca="1">ROUNDUP(IF(All_Staff[[#This Row],[Tenure]]&gt;2,3%,2%)*All_Staff[[#This Row],[Salary]],0)</f>
        <v>1971</v>
      </c>
      <c r="K85" s="14"/>
    </row>
    <row r="86" spans="1:11" x14ac:dyDescent="0.25">
      <c r="A86" s="11" t="s">
        <v>135</v>
      </c>
      <c r="B86" s="11" t="s">
        <v>8</v>
      </c>
      <c r="C86" s="11">
        <v>33</v>
      </c>
      <c r="D86" s="11" t="s">
        <v>42</v>
      </c>
      <c r="E86" s="12">
        <v>44313</v>
      </c>
      <c r="F86" s="11" t="s">
        <v>12</v>
      </c>
      <c r="G86" s="17">
        <v>75480</v>
      </c>
      <c r="H86" s="11" t="s">
        <v>204</v>
      </c>
      <c r="I86" s="14">
        <f ca="1">(TODAY()-All_Staff[[#This Row],[Date Joined]])/365</f>
        <v>3.8547945205479452</v>
      </c>
      <c r="J86" s="16">
        <f ca="1">ROUNDUP(IF(All_Staff[[#This Row],[Tenure]]&gt;2,3%,2%)*All_Staff[[#This Row],[Salary]],0)</f>
        <v>2265</v>
      </c>
      <c r="K86" s="14"/>
    </row>
    <row r="87" spans="1:11" x14ac:dyDescent="0.25">
      <c r="A87" s="11" t="s">
        <v>174</v>
      </c>
      <c r="B87" s="11" t="s">
        <v>15</v>
      </c>
      <c r="C87" s="11">
        <v>33</v>
      </c>
      <c r="D87" s="11" t="s">
        <v>16</v>
      </c>
      <c r="E87" s="12">
        <v>44448</v>
      </c>
      <c r="F87" s="11" t="s">
        <v>12</v>
      </c>
      <c r="G87" s="17">
        <v>53870</v>
      </c>
      <c r="H87" s="11" t="s">
        <v>204</v>
      </c>
      <c r="I87" s="14">
        <f ca="1">(TODAY()-All_Staff[[#This Row],[Date Joined]])/365</f>
        <v>3.484931506849315</v>
      </c>
      <c r="J87" s="16">
        <f ca="1">ROUNDUP(IF(All_Staff[[#This Row],[Tenure]]&gt;2,3%,2%)*All_Staff[[#This Row],[Salary]],0)</f>
        <v>1617</v>
      </c>
      <c r="K87" s="14"/>
    </row>
    <row r="88" spans="1:11" x14ac:dyDescent="0.25">
      <c r="A88" s="11" t="s">
        <v>141</v>
      </c>
      <c r="B88" s="11" t="s">
        <v>8</v>
      </c>
      <c r="C88" s="11">
        <v>36</v>
      </c>
      <c r="D88" s="11" t="s">
        <v>16</v>
      </c>
      <c r="E88" s="12">
        <v>44433</v>
      </c>
      <c r="F88" s="11" t="s">
        <v>19</v>
      </c>
      <c r="G88" s="17">
        <v>78540</v>
      </c>
      <c r="H88" s="11" t="s">
        <v>204</v>
      </c>
      <c r="I88" s="14">
        <f ca="1">(TODAY()-All_Staff[[#This Row],[Date Joined]])/365</f>
        <v>3.526027397260274</v>
      </c>
      <c r="J88" s="16">
        <f ca="1">ROUNDUP(IF(All_Staff[[#This Row],[Tenure]]&gt;2,3%,2%)*All_Staff[[#This Row],[Salary]],0)</f>
        <v>2357</v>
      </c>
      <c r="K88" s="14"/>
    </row>
    <row r="89" spans="1:11" x14ac:dyDescent="0.25">
      <c r="A89" s="11" t="s">
        <v>193</v>
      </c>
      <c r="B89" s="11" t="s">
        <v>15</v>
      </c>
      <c r="C89" s="11">
        <v>19</v>
      </c>
      <c r="D89" s="11" t="s">
        <v>16</v>
      </c>
      <c r="E89" s="12">
        <v>44218</v>
      </c>
      <c r="F89" s="11" t="s">
        <v>9</v>
      </c>
      <c r="G89" s="17">
        <v>58960</v>
      </c>
      <c r="H89" s="11" t="s">
        <v>204</v>
      </c>
      <c r="I89" s="14">
        <f ca="1">(TODAY()-All_Staff[[#This Row],[Date Joined]])/365</f>
        <v>4.1150684931506847</v>
      </c>
      <c r="J89" s="16">
        <f ca="1">ROUNDUP(IF(All_Staff[[#This Row],[Tenure]]&gt;2,3%,2%)*All_Staff[[#This Row],[Salary]],0)</f>
        <v>1769</v>
      </c>
      <c r="K89" s="14"/>
    </row>
    <row r="90" spans="1:11" x14ac:dyDescent="0.25">
      <c r="A90" s="11" t="s">
        <v>162</v>
      </c>
      <c r="B90" s="11" t="s">
        <v>15</v>
      </c>
      <c r="C90" s="11">
        <v>46</v>
      </c>
      <c r="D90" s="11" t="s">
        <v>16</v>
      </c>
      <c r="E90" s="12">
        <v>44697</v>
      </c>
      <c r="F90" s="11" t="s">
        <v>9</v>
      </c>
      <c r="G90" s="17">
        <v>70610</v>
      </c>
      <c r="H90" s="11" t="s">
        <v>204</v>
      </c>
      <c r="I90" s="14">
        <f ca="1">(TODAY()-All_Staff[[#This Row],[Date Joined]])/365</f>
        <v>2.8027397260273972</v>
      </c>
      <c r="J90" s="16">
        <f ca="1">ROUNDUP(IF(All_Staff[[#This Row],[Tenure]]&gt;2,3%,2%)*All_Staff[[#This Row],[Salary]],0)</f>
        <v>2119</v>
      </c>
      <c r="K90" s="14"/>
    </row>
    <row r="91" spans="1:11" x14ac:dyDescent="0.25">
      <c r="A91" s="11" t="s">
        <v>171</v>
      </c>
      <c r="B91" s="11" t="s">
        <v>15</v>
      </c>
      <c r="C91" s="11">
        <v>33</v>
      </c>
      <c r="D91" s="11" t="s">
        <v>16</v>
      </c>
      <c r="E91" s="12">
        <v>44181</v>
      </c>
      <c r="F91" s="11" t="s">
        <v>21</v>
      </c>
      <c r="G91" s="17">
        <v>59430</v>
      </c>
      <c r="H91" s="11" t="s">
        <v>204</v>
      </c>
      <c r="I91" s="14">
        <f ca="1">(TODAY()-All_Staff[[#This Row],[Date Joined]])/365</f>
        <v>4.2164383561643834</v>
      </c>
      <c r="J91" s="16">
        <f ca="1">ROUNDUP(IF(All_Staff[[#This Row],[Tenure]]&gt;2,3%,2%)*All_Staff[[#This Row],[Salary]],0)</f>
        <v>1783</v>
      </c>
      <c r="K91" s="14"/>
    </row>
    <row r="92" spans="1:11" x14ac:dyDescent="0.25">
      <c r="A92" s="11" t="s">
        <v>144</v>
      </c>
      <c r="B92" s="11" t="s">
        <v>15</v>
      </c>
      <c r="C92" s="11">
        <v>33</v>
      </c>
      <c r="D92" s="11" t="s">
        <v>13</v>
      </c>
      <c r="E92" s="12">
        <v>44640</v>
      </c>
      <c r="F92" s="11" t="s">
        <v>9</v>
      </c>
      <c r="G92" s="17">
        <v>48530</v>
      </c>
      <c r="H92" s="11" t="s">
        <v>204</v>
      </c>
      <c r="I92" s="14">
        <f ca="1">(TODAY()-All_Staff[[#This Row],[Date Joined]])/365</f>
        <v>2.9589041095890409</v>
      </c>
      <c r="J92" s="16">
        <f ca="1">ROUNDUP(IF(All_Staff[[#This Row],[Tenure]]&gt;2,3%,2%)*All_Staff[[#This Row],[Salary]],0)</f>
        <v>1456</v>
      </c>
      <c r="K92" s="14"/>
    </row>
    <row r="93" spans="1:11" x14ac:dyDescent="0.25">
      <c r="A93" s="11" t="s">
        <v>163</v>
      </c>
      <c r="B93" s="11" t="s">
        <v>8</v>
      </c>
      <c r="C93" s="11">
        <v>33</v>
      </c>
      <c r="D93" s="11" t="s">
        <v>16</v>
      </c>
      <c r="E93" s="12">
        <v>44129</v>
      </c>
      <c r="F93" s="11" t="s">
        <v>12</v>
      </c>
      <c r="G93" s="17">
        <v>96140</v>
      </c>
      <c r="H93" s="11" t="s">
        <v>204</v>
      </c>
      <c r="I93" s="14">
        <f ca="1">(TODAY()-All_Staff[[#This Row],[Date Joined]])/365</f>
        <v>4.3589041095890408</v>
      </c>
      <c r="J93" s="16">
        <f ca="1">ROUNDUP(IF(All_Staff[[#This Row],[Tenure]]&gt;2,3%,2%)*All_Staff[[#This Row],[Salary]],0)</f>
        <v>2885</v>
      </c>
      <c r="K93" s="14"/>
    </row>
    <row r="94" spans="1:11" x14ac:dyDescent="0.25">
      <c r="A94" s="11" t="s">
        <v>58</v>
      </c>
      <c r="B94" s="11" t="s">
        <v>15</v>
      </c>
      <c r="C94" s="11">
        <v>22</v>
      </c>
      <c r="D94" s="11" t="s">
        <v>13</v>
      </c>
      <c r="E94" s="12">
        <v>44446</v>
      </c>
      <c r="F94" s="11" t="s">
        <v>19</v>
      </c>
      <c r="G94" s="17">
        <v>112780</v>
      </c>
      <c r="H94" s="11" t="s">
        <v>206</v>
      </c>
      <c r="I94" s="14">
        <f ca="1">(TODAY()-All_Staff[[#This Row],[Date Joined]])/365</f>
        <v>3.4904109589041097</v>
      </c>
      <c r="J94" s="16">
        <f ca="1">ROUNDUP(IF(All_Staff[[#This Row],[Tenure]]&gt;2,3%,2%)*All_Staff[[#This Row],[Salary]],0)</f>
        <v>3384</v>
      </c>
      <c r="K94" s="14"/>
    </row>
    <row r="95" spans="1:11" x14ac:dyDescent="0.25">
      <c r="A95" s="11" t="s">
        <v>70</v>
      </c>
      <c r="B95" s="11" t="s">
        <v>15</v>
      </c>
      <c r="C95" s="11">
        <v>46</v>
      </c>
      <c r="D95" s="11" t="s">
        <v>16</v>
      </c>
      <c r="E95" s="12">
        <v>44758</v>
      </c>
      <c r="F95" s="11" t="s">
        <v>9</v>
      </c>
      <c r="G95" s="17">
        <v>70610</v>
      </c>
      <c r="H95" s="11" t="s">
        <v>206</v>
      </c>
      <c r="I95" s="14">
        <f ca="1">(TODAY()-All_Staff[[#This Row],[Date Joined]])/365</f>
        <v>2.6356164383561644</v>
      </c>
      <c r="J95" s="16">
        <f ca="1">ROUNDUP(IF(All_Staff[[#This Row],[Tenure]]&gt;2,3%,2%)*All_Staff[[#This Row],[Salary]],0)</f>
        <v>2119</v>
      </c>
      <c r="K95" s="14"/>
    </row>
    <row r="96" spans="1:11" x14ac:dyDescent="0.25">
      <c r="A96" s="11" t="s">
        <v>75</v>
      </c>
      <c r="B96" s="11" t="s">
        <v>8</v>
      </c>
      <c r="C96" s="11">
        <v>28</v>
      </c>
      <c r="D96" s="11" t="s">
        <v>16</v>
      </c>
      <c r="E96" s="12">
        <v>44357</v>
      </c>
      <c r="F96" s="11" t="s">
        <v>19</v>
      </c>
      <c r="G96" s="17">
        <v>53240</v>
      </c>
      <c r="H96" s="11" t="s">
        <v>206</v>
      </c>
      <c r="I96" s="14">
        <f ca="1">(TODAY()-All_Staff[[#This Row],[Date Joined]])/365</f>
        <v>3.7342465753424658</v>
      </c>
      <c r="J96" s="16">
        <f ca="1">ROUNDUP(IF(All_Staff[[#This Row],[Tenure]]&gt;2,3%,2%)*All_Staff[[#This Row],[Salary]],0)</f>
        <v>1598</v>
      </c>
      <c r="K96" s="14"/>
    </row>
    <row r="97" spans="1:11" x14ac:dyDescent="0.25">
      <c r="A97" s="11" t="s">
        <v>49</v>
      </c>
      <c r="B97" s="11" t="s">
        <v>205</v>
      </c>
      <c r="C97" s="11">
        <v>37</v>
      </c>
      <c r="D97" s="11" t="s">
        <v>24</v>
      </c>
      <c r="E97" s="12">
        <v>44146</v>
      </c>
      <c r="F97" s="11" t="s">
        <v>21</v>
      </c>
      <c r="G97" s="17">
        <v>115440</v>
      </c>
      <c r="H97" s="11" t="s">
        <v>206</v>
      </c>
      <c r="I97" s="14">
        <f ca="1">(TODAY()-All_Staff[[#This Row],[Date Joined]])/365</f>
        <v>4.3123287671232875</v>
      </c>
      <c r="J97" s="16">
        <f ca="1">ROUNDUP(IF(All_Staff[[#This Row],[Tenure]]&gt;2,3%,2%)*All_Staff[[#This Row],[Salary]],0)</f>
        <v>3464</v>
      </c>
      <c r="K97" s="14"/>
    </row>
    <row r="98" spans="1:11" x14ac:dyDescent="0.25">
      <c r="A98" s="11" t="s">
        <v>65</v>
      </c>
      <c r="B98" s="11" t="s">
        <v>15</v>
      </c>
      <c r="C98" s="11">
        <v>32</v>
      </c>
      <c r="D98" s="11" t="s">
        <v>16</v>
      </c>
      <c r="E98" s="12">
        <v>44465</v>
      </c>
      <c r="F98" s="11" t="s">
        <v>19</v>
      </c>
      <c r="G98" s="17">
        <v>53540</v>
      </c>
      <c r="H98" s="11" t="s">
        <v>206</v>
      </c>
      <c r="I98" s="14">
        <f ca="1">(TODAY()-All_Staff[[#This Row],[Date Joined]])/365</f>
        <v>3.4383561643835616</v>
      </c>
      <c r="J98" s="16">
        <f ca="1">ROUNDUP(IF(All_Staff[[#This Row],[Tenure]]&gt;2,3%,2%)*All_Staff[[#This Row],[Salary]],0)</f>
        <v>1607</v>
      </c>
      <c r="K98" s="14"/>
    </row>
    <row r="99" spans="1:11" x14ac:dyDescent="0.25">
      <c r="A99" s="11" t="s">
        <v>81</v>
      </c>
      <c r="B99" s="11" t="s">
        <v>8</v>
      </c>
      <c r="C99" s="11">
        <v>30</v>
      </c>
      <c r="D99" s="11" t="s">
        <v>16</v>
      </c>
      <c r="E99" s="12">
        <v>44861</v>
      </c>
      <c r="F99" s="11" t="s">
        <v>9</v>
      </c>
      <c r="G99" s="17">
        <v>112570</v>
      </c>
      <c r="H99" s="11" t="s">
        <v>206</v>
      </c>
      <c r="I99" s="14">
        <f ca="1">(TODAY()-All_Staff[[#This Row],[Date Joined]])/365</f>
        <v>2.3534246575342466</v>
      </c>
      <c r="J99" s="16">
        <f ca="1">ROUNDUP(IF(All_Staff[[#This Row],[Tenure]]&gt;2,3%,2%)*All_Staff[[#This Row],[Salary]],0)</f>
        <v>3378</v>
      </c>
      <c r="K99" s="14"/>
    </row>
    <row r="100" spans="1:11" x14ac:dyDescent="0.25">
      <c r="A100" s="11" t="s">
        <v>51</v>
      </c>
      <c r="B100" s="11" t="s">
        <v>15</v>
      </c>
      <c r="C100" s="11">
        <v>33</v>
      </c>
      <c r="D100" s="11" t="s">
        <v>13</v>
      </c>
      <c r="E100" s="12">
        <v>44701</v>
      </c>
      <c r="F100" s="11" t="s">
        <v>9</v>
      </c>
      <c r="G100" s="17">
        <v>48530</v>
      </c>
      <c r="H100" s="11" t="s">
        <v>206</v>
      </c>
      <c r="I100" s="14">
        <f ca="1">(TODAY()-All_Staff[[#This Row],[Date Joined]])/365</f>
        <v>2.7917808219178082</v>
      </c>
      <c r="J100" s="16">
        <f ca="1">ROUNDUP(IF(All_Staff[[#This Row],[Tenure]]&gt;2,3%,2%)*All_Staff[[#This Row],[Salary]],0)</f>
        <v>1456</v>
      </c>
      <c r="K100" s="14"/>
    </row>
    <row r="101" spans="1:11" x14ac:dyDescent="0.25">
      <c r="A101" s="11" t="s">
        <v>61</v>
      </c>
      <c r="B101" s="11" t="s">
        <v>8</v>
      </c>
      <c r="C101" s="11">
        <v>24</v>
      </c>
      <c r="D101" s="11" t="s">
        <v>16</v>
      </c>
      <c r="E101" s="12">
        <v>44148</v>
      </c>
      <c r="F101" s="11" t="s">
        <v>12</v>
      </c>
      <c r="G101" s="17">
        <v>62780</v>
      </c>
      <c r="H101" s="11" t="s">
        <v>206</v>
      </c>
      <c r="I101" s="14">
        <f ca="1">(TODAY()-All_Staff[[#This Row],[Date Joined]])/365</f>
        <v>4.3068493150684928</v>
      </c>
      <c r="J101" s="16">
        <f ca="1">ROUNDUP(IF(All_Staff[[#This Row],[Tenure]]&gt;2,3%,2%)*All_Staff[[#This Row],[Salary]],0)</f>
        <v>1884</v>
      </c>
      <c r="K101" s="14"/>
    </row>
    <row r="102" spans="1:11" x14ac:dyDescent="0.25">
      <c r="A102" s="11" t="s">
        <v>82</v>
      </c>
      <c r="B102" s="11" t="s">
        <v>15</v>
      </c>
      <c r="C102" s="11">
        <v>33</v>
      </c>
      <c r="D102" s="11" t="s">
        <v>16</v>
      </c>
      <c r="E102" s="12">
        <v>44509</v>
      </c>
      <c r="F102" s="11" t="s">
        <v>12</v>
      </c>
      <c r="G102" s="17">
        <v>53870</v>
      </c>
      <c r="H102" s="11" t="s">
        <v>206</v>
      </c>
      <c r="I102" s="14">
        <f ca="1">(TODAY()-All_Staff[[#This Row],[Date Joined]])/365</f>
        <v>3.3178082191780822</v>
      </c>
      <c r="J102" s="16">
        <f ca="1">ROUNDUP(IF(All_Staff[[#This Row],[Tenure]]&gt;2,3%,2%)*All_Staff[[#This Row],[Salary]],0)</f>
        <v>1617</v>
      </c>
      <c r="K102" s="14"/>
    </row>
    <row r="103" spans="1:11" x14ac:dyDescent="0.25">
      <c r="A103" s="11" t="s">
        <v>60</v>
      </c>
      <c r="B103" s="11" t="s">
        <v>8</v>
      </c>
      <c r="C103" s="11">
        <v>27</v>
      </c>
      <c r="D103" s="11" t="s">
        <v>16</v>
      </c>
      <c r="E103" s="12">
        <v>44122</v>
      </c>
      <c r="F103" s="11" t="s">
        <v>56</v>
      </c>
      <c r="G103" s="17">
        <v>119110</v>
      </c>
      <c r="H103" s="11" t="s">
        <v>206</v>
      </c>
      <c r="I103" s="14">
        <f ca="1">(TODAY()-All_Staff[[#This Row],[Date Joined]])/365</f>
        <v>4.3780821917808215</v>
      </c>
      <c r="J103" s="16">
        <f ca="1">ROUNDUP(IF(All_Staff[[#This Row],[Tenure]]&gt;2,3%,2%)*All_Staff[[#This Row],[Salary]],0)</f>
        <v>3574</v>
      </c>
      <c r="K103" s="14"/>
    </row>
    <row r="104" spans="1:11" x14ac:dyDescent="0.25">
      <c r="A104" s="11" t="s">
        <v>87</v>
      </c>
      <c r="B104" s="11" t="s">
        <v>15</v>
      </c>
      <c r="C104" s="11">
        <v>29</v>
      </c>
      <c r="D104" s="11" t="s">
        <v>24</v>
      </c>
      <c r="E104" s="12">
        <v>44180</v>
      </c>
      <c r="F104" s="11" t="s">
        <v>12</v>
      </c>
      <c r="G104" s="17">
        <v>112110</v>
      </c>
      <c r="H104" s="11" t="s">
        <v>206</v>
      </c>
      <c r="I104" s="14">
        <f ca="1">(TODAY()-All_Staff[[#This Row],[Date Joined]])/365</f>
        <v>4.2191780821917808</v>
      </c>
      <c r="J104" s="16">
        <f ca="1">ROUNDUP(IF(All_Staff[[#This Row],[Tenure]]&gt;2,3%,2%)*All_Staff[[#This Row],[Salary]],0)</f>
        <v>3364</v>
      </c>
      <c r="K104" s="14"/>
    </row>
    <row r="105" spans="1:11" x14ac:dyDescent="0.25">
      <c r="A105" s="11" t="s">
        <v>76</v>
      </c>
      <c r="B105" s="11" t="s">
        <v>15</v>
      </c>
      <c r="C105" s="11">
        <v>25</v>
      </c>
      <c r="D105" s="11" t="s">
        <v>16</v>
      </c>
      <c r="E105" s="12">
        <v>44383</v>
      </c>
      <c r="F105" s="11" t="s">
        <v>19</v>
      </c>
      <c r="G105" s="17">
        <v>65700</v>
      </c>
      <c r="H105" s="11" t="s">
        <v>206</v>
      </c>
      <c r="I105" s="14">
        <f ca="1">(TODAY()-All_Staff[[#This Row],[Date Joined]])/365</f>
        <v>3.6630136986301371</v>
      </c>
      <c r="J105" s="16">
        <f ca="1">ROUNDUP(IF(All_Staff[[#This Row],[Tenure]]&gt;2,3%,2%)*All_Staff[[#This Row],[Salary]],0)</f>
        <v>1971</v>
      </c>
      <c r="K105" s="14"/>
    </row>
    <row r="106" spans="1:11" x14ac:dyDescent="0.25">
      <c r="A106" s="11" t="s">
        <v>97</v>
      </c>
      <c r="B106" s="11" t="s">
        <v>15</v>
      </c>
      <c r="C106" s="11">
        <v>37</v>
      </c>
      <c r="D106" s="11" t="s">
        <v>16</v>
      </c>
      <c r="E106" s="12">
        <v>44701</v>
      </c>
      <c r="F106" s="11" t="s">
        <v>12</v>
      </c>
      <c r="G106" s="17">
        <v>69070</v>
      </c>
      <c r="H106" s="11" t="s">
        <v>206</v>
      </c>
      <c r="I106" s="14">
        <f ca="1">(TODAY()-All_Staff[[#This Row],[Date Joined]])/365</f>
        <v>2.7917808219178082</v>
      </c>
      <c r="J106" s="16">
        <f ca="1">ROUNDUP(IF(All_Staff[[#This Row],[Tenure]]&gt;2,3%,2%)*All_Staff[[#This Row],[Salary]],0)</f>
        <v>2073</v>
      </c>
      <c r="K106" s="14"/>
    </row>
    <row r="107" spans="1:11" x14ac:dyDescent="0.25">
      <c r="A107" s="11" t="s">
        <v>22</v>
      </c>
      <c r="B107" s="11" t="s">
        <v>15</v>
      </c>
      <c r="C107" s="11">
        <v>20</v>
      </c>
      <c r="D107" s="11" t="s">
        <v>16</v>
      </c>
      <c r="E107" s="12">
        <v>44459</v>
      </c>
      <c r="F107" s="11" t="s">
        <v>12</v>
      </c>
      <c r="G107" s="17">
        <v>107700</v>
      </c>
      <c r="H107" s="11" t="s">
        <v>206</v>
      </c>
      <c r="I107" s="14">
        <f ca="1">(TODAY()-All_Staff[[#This Row],[Date Joined]])/365</f>
        <v>3.4547945205479453</v>
      </c>
      <c r="J107" s="16">
        <f ca="1">ROUNDUP(IF(All_Staff[[#This Row],[Tenure]]&gt;2,3%,2%)*All_Staff[[#This Row],[Salary]],0)</f>
        <v>3231</v>
      </c>
      <c r="K107" s="14"/>
    </row>
    <row r="108" spans="1:11" x14ac:dyDescent="0.25">
      <c r="A108" s="11" t="s">
        <v>84</v>
      </c>
      <c r="B108" s="11" t="s">
        <v>8</v>
      </c>
      <c r="C108" s="11">
        <v>32</v>
      </c>
      <c r="D108" s="11" t="s">
        <v>13</v>
      </c>
      <c r="E108" s="12">
        <v>44354</v>
      </c>
      <c r="F108" s="11" t="s">
        <v>12</v>
      </c>
      <c r="G108" s="17">
        <v>43840</v>
      </c>
      <c r="H108" s="11" t="s">
        <v>206</v>
      </c>
      <c r="I108" s="14">
        <f ca="1">(TODAY()-All_Staff[[#This Row],[Date Joined]])/365</f>
        <v>3.7424657534246575</v>
      </c>
      <c r="J108" s="16">
        <f ca="1">ROUNDUP(IF(All_Staff[[#This Row],[Tenure]]&gt;2,3%,2%)*All_Staff[[#This Row],[Salary]],0)</f>
        <v>1316</v>
      </c>
      <c r="K108" s="14"/>
    </row>
    <row r="109" spans="1:11" x14ac:dyDescent="0.25">
      <c r="A109" s="11" t="s">
        <v>105</v>
      </c>
      <c r="B109" s="11" t="s">
        <v>15</v>
      </c>
      <c r="C109" s="11">
        <v>40</v>
      </c>
      <c r="D109" s="11" t="s">
        <v>16</v>
      </c>
      <c r="E109" s="12">
        <v>44263</v>
      </c>
      <c r="F109" s="11" t="s">
        <v>9</v>
      </c>
      <c r="G109" s="17">
        <v>99750</v>
      </c>
      <c r="H109" s="11" t="s">
        <v>206</v>
      </c>
      <c r="I109" s="14">
        <f ca="1">(TODAY()-All_Staff[[#This Row],[Date Joined]])/365</f>
        <v>3.9917808219178084</v>
      </c>
      <c r="J109" s="16">
        <f ca="1">ROUNDUP(IF(All_Staff[[#This Row],[Tenure]]&gt;2,3%,2%)*All_Staff[[#This Row],[Salary]],0)</f>
        <v>2993</v>
      </c>
      <c r="K109" s="14"/>
    </row>
    <row r="110" spans="1:11" x14ac:dyDescent="0.25">
      <c r="A110" s="11" t="s">
        <v>47</v>
      </c>
      <c r="B110" s="11" t="s">
        <v>15</v>
      </c>
      <c r="C110" s="11">
        <v>21</v>
      </c>
      <c r="D110" s="11" t="s">
        <v>16</v>
      </c>
      <c r="E110" s="12">
        <v>44104</v>
      </c>
      <c r="F110" s="11" t="s">
        <v>9</v>
      </c>
      <c r="G110" s="17">
        <v>37920</v>
      </c>
      <c r="H110" s="11" t="s">
        <v>206</v>
      </c>
      <c r="I110" s="14">
        <f ca="1">(TODAY()-All_Staff[[#This Row],[Date Joined]])/365</f>
        <v>4.4273972602739722</v>
      </c>
      <c r="J110" s="16">
        <f ca="1">ROUNDUP(IF(All_Staff[[#This Row],[Tenure]]&gt;2,3%,2%)*All_Staff[[#This Row],[Salary]],0)</f>
        <v>1138</v>
      </c>
      <c r="K110" s="14"/>
    </row>
    <row r="111" spans="1:11" x14ac:dyDescent="0.25">
      <c r="A111" s="11" t="s">
        <v>31</v>
      </c>
      <c r="B111" s="11" t="s">
        <v>15</v>
      </c>
      <c r="C111" s="11">
        <v>21</v>
      </c>
      <c r="D111" s="11" t="s">
        <v>16</v>
      </c>
      <c r="E111" s="12">
        <v>44762</v>
      </c>
      <c r="F111" s="11" t="s">
        <v>9</v>
      </c>
      <c r="G111" s="17">
        <v>57090</v>
      </c>
      <c r="H111" s="11" t="s">
        <v>206</v>
      </c>
      <c r="I111" s="14">
        <f ca="1">(TODAY()-All_Staff[[#This Row],[Date Joined]])/365</f>
        <v>2.6246575342465754</v>
      </c>
      <c r="J111" s="16">
        <f ca="1">ROUNDUP(IF(All_Staff[[#This Row],[Tenure]]&gt;2,3%,2%)*All_Staff[[#This Row],[Salary]],0)</f>
        <v>1713</v>
      </c>
      <c r="K111" s="14"/>
    </row>
    <row r="112" spans="1:11" x14ac:dyDescent="0.25">
      <c r="A112" s="11" t="s">
        <v>30</v>
      </c>
      <c r="B112" s="11" t="s">
        <v>8</v>
      </c>
      <c r="C112" s="11">
        <v>31</v>
      </c>
      <c r="D112" s="11" t="s">
        <v>16</v>
      </c>
      <c r="E112" s="12">
        <v>44145</v>
      </c>
      <c r="F112" s="11" t="s">
        <v>12</v>
      </c>
      <c r="G112" s="17">
        <v>41980</v>
      </c>
      <c r="H112" s="11" t="s">
        <v>206</v>
      </c>
      <c r="I112" s="14">
        <f ca="1">(TODAY()-All_Staff[[#This Row],[Date Joined]])/365</f>
        <v>4.3150684931506849</v>
      </c>
      <c r="J112" s="16">
        <f ca="1">ROUNDUP(IF(All_Staff[[#This Row],[Tenure]]&gt;2,3%,2%)*All_Staff[[#This Row],[Salary]],0)</f>
        <v>1260</v>
      </c>
      <c r="K112" s="14"/>
    </row>
    <row r="113" spans="1:11" x14ac:dyDescent="0.25">
      <c r="A113" s="11" t="s">
        <v>78</v>
      </c>
      <c r="B113" s="11" t="s">
        <v>15</v>
      </c>
      <c r="C113" s="11">
        <v>21</v>
      </c>
      <c r="D113" s="11" t="s">
        <v>16</v>
      </c>
      <c r="E113" s="12">
        <v>44242</v>
      </c>
      <c r="F113" s="11" t="s">
        <v>56</v>
      </c>
      <c r="G113" s="17">
        <v>75880</v>
      </c>
      <c r="H113" s="11" t="s">
        <v>206</v>
      </c>
      <c r="I113" s="14">
        <f ca="1">(TODAY()-All_Staff[[#This Row],[Date Joined]])/365</f>
        <v>4.0493150684931507</v>
      </c>
      <c r="J113" s="16">
        <f ca="1">ROUNDUP(IF(All_Staff[[#This Row],[Tenure]]&gt;2,3%,2%)*All_Staff[[#This Row],[Salary]],0)</f>
        <v>2277</v>
      </c>
      <c r="K113" s="14"/>
    </row>
    <row r="114" spans="1:11" x14ac:dyDescent="0.25">
      <c r="A114" s="11" t="s">
        <v>36</v>
      </c>
      <c r="B114" s="11" t="s">
        <v>8</v>
      </c>
      <c r="C114" s="11">
        <v>34</v>
      </c>
      <c r="D114" s="11" t="s">
        <v>16</v>
      </c>
      <c r="E114" s="12">
        <v>44653</v>
      </c>
      <c r="F114" s="11" t="s">
        <v>21</v>
      </c>
      <c r="G114" s="17">
        <v>58940</v>
      </c>
      <c r="H114" s="11" t="s">
        <v>206</v>
      </c>
      <c r="I114" s="14">
        <f ca="1">(TODAY()-All_Staff[[#This Row],[Date Joined]])/365</f>
        <v>2.9232876712328766</v>
      </c>
      <c r="J114" s="16">
        <f ca="1">ROUNDUP(IF(All_Staff[[#This Row],[Tenure]]&gt;2,3%,2%)*All_Staff[[#This Row],[Salary]],0)</f>
        <v>1769</v>
      </c>
      <c r="K114" s="14"/>
    </row>
    <row r="115" spans="1:11" x14ac:dyDescent="0.25">
      <c r="A115" s="11" t="s">
        <v>27</v>
      </c>
      <c r="B115" s="11" t="s">
        <v>8</v>
      </c>
      <c r="C115" s="11">
        <v>30</v>
      </c>
      <c r="D115" s="11" t="s">
        <v>24</v>
      </c>
      <c r="E115" s="12">
        <v>44389</v>
      </c>
      <c r="F115" s="11" t="s">
        <v>21</v>
      </c>
      <c r="G115" s="17">
        <v>67910</v>
      </c>
      <c r="H115" s="11" t="s">
        <v>206</v>
      </c>
      <c r="I115" s="14">
        <f ca="1">(TODAY()-All_Staff[[#This Row],[Date Joined]])/365</f>
        <v>3.6465753424657534</v>
      </c>
      <c r="J115" s="16">
        <f ca="1">ROUNDUP(IF(All_Staff[[#This Row],[Tenure]]&gt;2,3%,2%)*All_Staff[[#This Row],[Salary]],0)</f>
        <v>2038</v>
      </c>
      <c r="K115" s="14"/>
    </row>
    <row r="116" spans="1:11" x14ac:dyDescent="0.25">
      <c r="A116" s="11" t="s">
        <v>26</v>
      </c>
      <c r="B116" s="11" t="s">
        <v>8</v>
      </c>
      <c r="C116" s="11">
        <v>31</v>
      </c>
      <c r="D116" s="11" t="s">
        <v>16</v>
      </c>
      <c r="E116" s="12">
        <v>44663</v>
      </c>
      <c r="F116" s="11" t="s">
        <v>12</v>
      </c>
      <c r="G116" s="17">
        <v>58100</v>
      </c>
      <c r="H116" s="11" t="s">
        <v>206</v>
      </c>
      <c r="I116" s="14">
        <f ca="1">(TODAY()-All_Staff[[#This Row],[Date Joined]])/365</f>
        <v>2.8958904109589043</v>
      </c>
      <c r="J116" s="16">
        <f ca="1">ROUNDUP(IF(All_Staff[[#This Row],[Tenure]]&gt;2,3%,2%)*All_Staff[[#This Row],[Salary]],0)</f>
        <v>1743</v>
      </c>
      <c r="K116" s="14"/>
    </row>
    <row r="117" spans="1:11" x14ac:dyDescent="0.25">
      <c r="A117" s="11" t="s">
        <v>53</v>
      </c>
      <c r="B117" s="11" t="s">
        <v>15</v>
      </c>
      <c r="C117" s="11">
        <v>27</v>
      </c>
      <c r="D117" s="11" t="s">
        <v>16</v>
      </c>
      <c r="E117" s="12">
        <v>44567</v>
      </c>
      <c r="F117" s="11" t="s">
        <v>21</v>
      </c>
      <c r="G117" s="17">
        <v>48980</v>
      </c>
      <c r="H117" s="11" t="s">
        <v>206</v>
      </c>
      <c r="I117" s="14">
        <f ca="1">(TODAY()-All_Staff[[#This Row],[Date Joined]])/365</f>
        <v>3.1589041095890411</v>
      </c>
      <c r="J117" s="16">
        <f ca="1">ROUNDUP(IF(All_Staff[[#This Row],[Tenure]]&gt;2,3%,2%)*All_Staff[[#This Row],[Salary]],0)</f>
        <v>1470</v>
      </c>
      <c r="K117" s="14"/>
    </row>
    <row r="118" spans="1:11" x14ac:dyDescent="0.25">
      <c r="A118" s="11" t="s">
        <v>20</v>
      </c>
      <c r="B118" s="11" t="s">
        <v>205</v>
      </c>
      <c r="C118" s="11">
        <v>30</v>
      </c>
      <c r="D118" s="11" t="s">
        <v>16</v>
      </c>
      <c r="E118" s="12">
        <v>44597</v>
      </c>
      <c r="F118" s="11" t="s">
        <v>21</v>
      </c>
      <c r="G118" s="17">
        <v>64000</v>
      </c>
      <c r="H118" s="11" t="s">
        <v>206</v>
      </c>
      <c r="I118" s="14">
        <f ca="1">(TODAY()-All_Staff[[#This Row],[Date Joined]])/365</f>
        <v>3.0767123287671234</v>
      </c>
      <c r="J118" s="16">
        <f ca="1">ROUNDUP(IF(All_Staff[[#This Row],[Tenure]]&gt;2,3%,2%)*All_Staff[[#This Row],[Salary]],0)</f>
        <v>1920</v>
      </c>
      <c r="K118" s="14"/>
    </row>
    <row r="119" spans="1:11" x14ac:dyDescent="0.25">
      <c r="A119" s="11" t="s">
        <v>7</v>
      </c>
      <c r="B119" s="11" t="s">
        <v>8</v>
      </c>
      <c r="C119" s="11">
        <v>42</v>
      </c>
      <c r="D119" s="11" t="s">
        <v>10</v>
      </c>
      <c r="E119" s="12">
        <v>44779</v>
      </c>
      <c r="F119" s="11" t="s">
        <v>9</v>
      </c>
      <c r="G119" s="17">
        <v>75000</v>
      </c>
      <c r="H119" s="11" t="s">
        <v>206</v>
      </c>
      <c r="I119" s="14">
        <f ca="1">(TODAY()-All_Staff[[#This Row],[Date Joined]])/365</f>
        <v>2.5780821917808221</v>
      </c>
      <c r="J119" s="16">
        <f ca="1">ROUNDUP(IF(All_Staff[[#This Row],[Tenure]]&gt;2,3%,2%)*All_Staff[[#This Row],[Salary]],0)</f>
        <v>2250</v>
      </c>
      <c r="K119" s="14"/>
    </row>
    <row r="120" spans="1:11" x14ac:dyDescent="0.25">
      <c r="A120" s="11" t="s">
        <v>74</v>
      </c>
      <c r="B120" s="11" t="s">
        <v>8</v>
      </c>
      <c r="C120" s="11">
        <v>40</v>
      </c>
      <c r="D120" s="11" t="s">
        <v>16</v>
      </c>
      <c r="E120" s="12">
        <v>44337</v>
      </c>
      <c r="F120" s="11" t="s">
        <v>12</v>
      </c>
      <c r="G120" s="17">
        <v>87620</v>
      </c>
      <c r="H120" s="11" t="s">
        <v>206</v>
      </c>
      <c r="I120" s="14">
        <f ca="1">(TODAY()-All_Staff[[#This Row],[Date Joined]])/365</f>
        <v>3.7890410958904108</v>
      </c>
      <c r="J120" s="16">
        <f ca="1">ROUNDUP(IF(All_Staff[[#This Row],[Tenure]]&gt;2,3%,2%)*All_Staff[[#This Row],[Salary]],0)</f>
        <v>2629</v>
      </c>
      <c r="K120" s="14"/>
    </row>
    <row r="121" spans="1:11" x14ac:dyDescent="0.25">
      <c r="A121" s="11" t="s">
        <v>44</v>
      </c>
      <c r="B121" s="11" t="s">
        <v>8</v>
      </c>
      <c r="C121" s="11">
        <v>29</v>
      </c>
      <c r="D121" s="11" t="s">
        <v>16</v>
      </c>
      <c r="E121" s="12">
        <v>44023</v>
      </c>
      <c r="F121" s="11" t="s">
        <v>12</v>
      </c>
      <c r="G121" s="17">
        <v>34980</v>
      </c>
      <c r="H121" s="11" t="s">
        <v>206</v>
      </c>
      <c r="I121" s="14">
        <f ca="1">(TODAY()-All_Staff[[#This Row],[Date Joined]])/365</f>
        <v>4.6493150684931503</v>
      </c>
      <c r="J121" s="16">
        <f ca="1">ROUNDUP(IF(All_Staff[[#This Row],[Tenure]]&gt;2,3%,2%)*All_Staff[[#This Row],[Salary]],0)</f>
        <v>1050</v>
      </c>
      <c r="K121" s="14"/>
    </row>
    <row r="122" spans="1:11" x14ac:dyDescent="0.25">
      <c r="A122" s="11" t="s">
        <v>35</v>
      </c>
      <c r="B122" s="11" t="s">
        <v>8</v>
      </c>
      <c r="C122" s="11">
        <v>28</v>
      </c>
      <c r="D122" s="11" t="s">
        <v>16</v>
      </c>
      <c r="E122" s="12">
        <v>44185</v>
      </c>
      <c r="F122" s="11" t="s">
        <v>21</v>
      </c>
      <c r="G122" s="17">
        <v>75970</v>
      </c>
      <c r="H122" s="11" t="s">
        <v>206</v>
      </c>
      <c r="I122" s="14">
        <f ca="1">(TODAY()-All_Staff[[#This Row],[Date Joined]])/365</f>
        <v>4.2054794520547949</v>
      </c>
      <c r="J122" s="16">
        <f ca="1">ROUNDUP(IF(All_Staff[[#This Row],[Tenure]]&gt;2,3%,2%)*All_Staff[[#This Row],[Salary]],0)</f>
        <v>2280</v>
      </c>
      <c r="K122" s="14"/>
    </row>
    <row r="123" spans="1:11" x14ac:dyDescent="0.25">
      <c r="A123" s="11" t="s">
        <v>38</v>
      </c>
      <c r="B123" s="11" t="s">
        <v>8</v>
      </c>
      <c r="C123" s="11">
        <v>34</v>
      </c>
      <c r="D123" s="11" t="s">
        <v>16</v>
      </c>
      <c r="E123" s="12">
        <v>44612</v>
      </c>
      <c r="F123" s="11" t="s">
        <v>21</v>
      </c>
      <c r="G123" s="17">
        <v>60130</v>
      </c>
      <c r="H123" s="11" t="s">
        <v>206</v>
      </c>
      <c r="I123" s="14">
        <f ca="1">(TODAY()-All_Staff[[#This Row],[Date Joined]])/365</f>
        <v>3.0356164383561643</v>
      </c>
      <c r="J123" s="16">
        <f ca="1">ROUNDUP(IF(All_Staff[[#This Row],[Tenure]]&gt;2,3%,2%)*All_Staff[[#This Row],[Salary]],0)</f>
        <v>1804</v>
      </c>
      <c r="K123" s="14"/>
    </row>
    <row r="124" spans="1:11" x14ac:dyDescent="0.25">
      <c r="A124" s="11" t="s">
        <v>41</v>
      </c>
      <c r="B124" s="11" t="s">
        <v>8</v>
      </c>
      <c r="C124" s="11">
        <v>33</v>
      </c>
      <c r="D124" s="11" t="s">
        <v>42</v>
      </c>
      <c r="E124" s="12">
        <v>44374</v>
      </c>
      <c r="F124" s="11" t="s">
        <v>12</v>
      </c>
      <c r="G124" s="17">
        <v>75480</v>
      </c>
      <c r="H124" s="11" t="s">
        <v>206</v>
      </c>
      <c r="I124" s="14">
        <f ca="1">(TODAY()-All_Staff[[#This Row],[Date Joined]])/365</f>
        <v>3.6876712328767125</v>
      </c>
      <c r="J124" s="16">
        <f ca="1">ROUNDUP(IF(All_Staff[[#This Row],[Tenure]]&gt;2,3%,2%)*All_Staff[[#This Row],[Salary]],0)</f>
        <v>2265</v>
      </c>
      <c r="K124" s="14"/>
    </row>
    <row r="125" spans="1:11" x14ac:dyDescent="0.25">
      <c r="A125" s="11" t="s">
        <v>40</v>
      </c>
      <c r="B125" s="11" t="s">
        <v>15</v>
      </c>
      <c r="C125" s="11">
        <v>33</v>
      </c>
      <c r="D125" s="11" t="s">
        <v>16</v>
      </c>
      <c r="E125" s="12">
        <v>44164</v>
      </c>
      <c r="F125" s="11" t="s">
        <v>9</v>
      </c>
      <c r="G125" s="17">
        <v>115920</v>
      </c>
      <c r="H125" s="11" t="s">
        <v>206</v>
      </c>
      <c r="I125" s="14">
        <f ca="1">(TODAY()-All_Staff[[#This Row],[Date Joined]])/365</f>
        <v>4.2630136986301368</v>
      </c>
      <c r="J125" s="16">
        <f ca="1">ROUNDUP(IF(All_Staff[[#This Row],[Tenure]]&gt;2,3%,2%)*All_Staff[[#This Row],[Salary]],0)</f>
        <v>3478</v>
      </c>
      <c r="K125" s="14"/>
    </row>
    <row r="126" spans="1:11" x14ac:dyDescent="0.25">
      <c r="A126" s="11" t="s">
        <v>48</v>
      </c>
      <c r="B126" s="11" t="s">
        <v>8</v>
      </c>
      <c r="C126" s="11">
        <v>36</v>
      </c>
      <c r="D126" s="11" t="s">
        <v>16</v>
      </c>
      <c r="E126" s="12">
        <v>44494</v>
      </c>
      <c r="F126" s="11" t="s">
        <v>19</v>
      </c>
      <c r="G126" s="17">
        <v>78540</v>
      </c>
      <c r="H126" s="11" t="s">
        <v>206</v>
      </c>
      <c r="I126" s="14">
        <f ca="1">(TODAY()-All_Staff[[#This Row],[Date Joined]])/365</f>
        <v>3.3589041095890413</v>
      </c>
      <c r="J126" s="16">
        <f ca="1">ROUNDUP(IF(All_Staff[[#This Row],[Tenure]]&gt;2,3%,2%)*All_Staff[[#This Row],[Salary]],0)</f>
        <v>2357</v>
      </c>
      <c r="K126" s="14"/>
    </row>
    <row r="127" spans="1:11" x14ac:dyDescent="0.25">
      <c r="A127" s="11" t="s">
        <v>34</v>
      </c>
      <c r="B127" s="11" t="s">
        <v>15</v>
      </c>
      <c r="C127" s="11">
        <v>25</v>
      </c>
      <c r="D127" s="11" t="s">
        <v>13</v>
      </c>
      <c r="E127" s="12">
        <v>44726</v>
      </c>
      <c r="F127" s="11" t="s">
        <v>9</v>
      </c>
      <c r="G127" s="17">
        <v>109190</v>
      </c>
      <c r="H127" s="11" t="s">
        <v>206</v>
      </c>
      <c r="I127" s="14">
        <f ca="1">(TODAY()-All_Staff[[#This Row],[Date Joined]])/365</f>
        <v>2.7232876712328768</v>
      </c>
      <c r="J127" s="16">
        <f ca="1">ROUNDUP(IF(All_Staff[[#This Row],[Tenure]]&gt;2,3%,2%)*All_Staff[[#This Row],[Salary]],0)</f>
        <v>3276</v>
      </c>
      <c r="K127" s="14"/>
    </row>
    <row r="128" spans="1:11" x14ac:dyDescent="0.25">
      <c r="A128" s="11" t="s">
        <v>73</v>
      </c>
      <c r="B128" s="11" t="s">
        <v>8</v>
      </c>
      <c r="C128" s="11">
        <v>34</v>
      </c>
      <c r="D128" s="11" t="s">
        <v>24</v>
      </c>
      <c r="E128" s="12">
        <v>44721</v>
      </c>
      <c r="F128" s="11" t="s">
        <v>19</v>
      </c>
      <c r="G128" s="17">
        <v>49630</v>
      </c>
      <c r="H128" s="11" t="s">
        <v>206</v>
      </c>
      <c r="I128" s="14">
        <f ca="1">(TODAY()-All_Staff[[#This Row],[Date Joined]])/365</f>
        <v>2.7369863013698632</v>
      </c>
      <c r="J128" s="16">
        <f ca="1">ROUNDUP(IF(All_Staff[[#This Row],[Tenure]]&gt;2,3%,2%)*All_Staff[[#This Row],[Salary]],0)</f>
        <v>1489</v>
      </c>
      <c r="K128" s="14"/>
    </row>
    <row r="129" spans="1:11" x14ac:dyDescent="0.25">
      <c r="A129" s="11" t="s">
        <v>107</v>
      </c>
      <c r="B129" s="11" t="s">
        <v>8</v>
      </c>
      <c r="C129" s="11">
        <v>28</v>
      </c>
      <c r="D129" s="11" t="s">
        <v>16</v>
      </c>
      <c r="E129" s="12">
        <v>44630</v>
      </c>
      <c r="F129" s="11" t="s">
        <v>9</v>
      </c>
      <c r="G129" s="17">
        <v>99970</v>
      </c>
      <c r="H129" s="11" t="s">
        <v>206</v>
      </c>
      <c r="I129" s="14">
        <f ca="1">(TODAY()-All_Staff[[#This Row],[Date Joined]])/365</f>
        <v>2.9863013698630136</v>
      </c>
      <c r="J129" s="16">
        <f ca="1">ROUNDUP(IF(All_Staff[[#This Row],[Tenure]]&gt;2,3%,2%)*All_Staff[[#This Row],[Salary]],0)</f>
        <v>3000</v>
      </c>
      <c r="K129" s="14"/>
    </row>
    <row r="130" spans="1:11" x14ac:dyDescent="0.25">
      <c r="A130" s="11" t="s">
        <v>71</v>
      </c>
      <c r="B130" s="11" t="s">
        <v>8</v>
      </c>
      <c r="C130" s="11">
        <v>33</v>
      </c>
      <c r="D130" s="11" t="s">
        <v>16</v>
      </c>
      <c r="E130" s="12">
        <v>44190</v>
      </c>
      <c r="F130" s="11" t="s">
        <v>12</v>
      </c>
      <c r="G130" s="17">
        <v>96140</v>
      </c>
      <c r="H130" s="11" t="s">
        <v>206</v>
      </c>
      <c r="I130" s="14">
        <f ca="1">(TODAY()-All_Staff[[#This Row],[Date Joined]])/365</f>
        <v>4.1917808219178081</v>
      </c>
      <c r="J130" s="16">
        <f ca="1">ROUNDUP(IF(All_Staff[[#This Row],[Tenure]]&gt;2,3%,2%)*All_Staff[[#This Row],[Salary]],0)</f>
        <v>2885</v>
      </c>
      <c r="K130" s="14"/>
    </row>
    <row r="131" spans="1:11" x14ac:dyDescent="0.25">
      <c r="A131" s="11" t="s">
        <v>50</v>
      </c>
      <c r="B131" s="11" t="s">
        <v>15</v>
      </c>
      <c r="C131" s="11">
        <v>31</v>
      </c>
      <c r="D131" s="11" t="s">
        <v>16</v>
      </c>
      <c r="E131" s="12">
        <v>44724</v>
      </c>
      <c r="F131" s="11" t="s">
        <v>9</v>
      </c>
      <c r="G131" s="17">
        <v>103550</v>
      </c>
      <c r="H131" s="11" t="s">
        <v>206</v>
      </c>
      <c r="I131" s="14">
        <f ca="1">(TODAY()-All_Staff[[#This Row],[Date Joined]])/365</f>
        <v>2.7287671232876711</v>
      </c>
      <c r="J131" s="16">
        <f ca="1">ROUNDUP(IF(All_Staff[[#This Row],[Tenure]]&gt;2,3%,2%)*All_Staff[[#This Row],[Salary]],0)</f>
        <v>3107</v>
      </c>
      <c r="K131" s="14"/>
    </row>
    <row r="132" spans="1:11" x14ac:dyDescent="0.25">
      <c r="A132" s="11" t="s">
        <v>14</v>
      </c>
      <c r="B132" s="11" t="s">
        <v>15</v>
      </c>
      <c r="C132" s="11">
        <v>31</v>
      </c>
      <c r="D132" s="11" t="s">
        <v>16</v>
      </c>
      <c r="E132" s="12">
        <v>44511</v>
      </c>
      <c r="F132" s="11" t="s">
        <v>12</v>
      </c>
      <c r="G132" s="17">
        <v>48950</v>
      </c>
      <c r="H132" s="11" t="s">
        <v>206</v>
      </c>
      <c r="I132" s="14">
        <f ca="1">(TODAY()-All_Staff[[#This Row],[Date Joined]])/365</f>
        <v>3.3123287671232875</v>
      </c>
      <c r="J132" s="16">
        <f ca="1">ROUNDUP(IF(All_Staff[[#This Row],[Tenure]]&gt;2,3%,2%)*All_Staff[[#This Row],[Salary]],0)</f>
        <v>1469</v>
      </c>
      <c r="K132" s="14"/>
    </row>
    <row r="133" spans="1:11" x14ac:dyDescent="0.25">
      <c r="A133" s="11" t="s">
        <v>63</v>
      </c>
      <c r="B133" s="11" t="s">
        <v>15</v>
      </c>
      <c r="C133" s="11">
        <v>24</v>
      </c>
      <c r="D133" s="11" t="s">
        <v>24</v>
      </c>
      <c r="E133" s="12">
        <v>44436</v>
      </c>
      <c r="F133" s="11" t="s">
        <v>21</v>
      </c>
      <c r="G133" s="17">
        <v>52610</v>
      </c>
      <c r="H133" s="11" t="s">
        <v>206</v>
      </c>
      <c r="I133" s="14">
        <f ca="1">(TODAY()-All_Staff[[#This Row],[Date Joined]])/365</f>
        <v>3.5178082191780824</v>
      </c>
      <c r="J133" s="16">
        <f ca="1">ROUNDUP(IF(All_Staff[[#This Row],[Tenure]]&gt;2,3%,2%)*All_Staff[[#This Row],[Salary]],0)</f>
        <v>1579</v>
      </c>
      <c r="K133" s="14"/>
    </row>
    <row r="134" spans="1:11" x14ac:dyDescent="0.25">
      <c r="A134" s="11" t="s">
        <v>72</v>
      </c>
      <c r="B134" s="11" t="s">
        <v>8</v>
      </c>
      <c r="C134" s="11">
        <v>36</v>
      </c>
      <c r="D134" s="11" t="s">
        <v>16</v>
      </c>
      <c r="E134" s="12">
        <v>44529</v>
      </c>
      <c r="F134" s="11" t="s">
        <v>9</v>
      </c>
      <c r="G134" s="17">
        <v>78390</v>
      </c>
      <c r="H134" s="11" t="s">
        <v>206</v>
      </c>
      <c r="I134" s="14">
        <f ca="1">(TODAY()-All_Staff[[#This Row],[Date Joined]])/365</f>
        <v>3.2630136986301368</v>
      </c>
      <c r="J134" s="16">
        <f ca="1">ROUNDUP(IF(All_Staff[[#This Row],[Tenure]]&gt;2,3%,2%)*All_Staff[[#This Row],[Salary]],0)</f>
        <v>2352</v>
      </c>
      <c r="K134" s="14"/>
    </row>
    <row r="135" spans="1:11" x14ac:dyDescent="0.25">
      <c r="A135" s="11" t="s">
        <v>88</v>
      </c>
      <c r="B135" s="11" t="s">
        <v>8</v>
      </c>
      <c r="C135" s="11">
        <v>33</v>
      </c>
      <c r="D135" s="11" t="s">
        <v>16</v>
      </c>
      <c r="E135" s="12">
        <v>44809</v>
      </c>
      <c r="F135" s="11" t="s">
        <v>21</v>
      </c>
      <c r="G135" s="17">
        <v>86570</v>
      </c>
      <c r="H135" s="11" t="s">
        <v>206</v>
      </c>
      <c r="I135" s="14">
        <f ca="1">(TODAY()-All_Staff[[#This Row],[Date Joined]])/365</f>
        <v>2.495890410958904</v>
      </c>
      <c r="J135" s="16">
        <f ca="1">ROUNDUP(IF(All_Staff[[#This Row],[Tenure]]&gt;2,3%,2%)*All_Staff[[#This Row],[Salary]],0)</f>
        <v>2598</v>
      </c>
      <c r="K135" s="14"/>
    </row>
    <row r="136" spans="1:11" x14ac:dyDescent="0.25">
      <c r="A136" s="11" t="s">
        <v>92</v>
      </c>
      <c r="B136" s="11" t="s">
        <v>8</v>
      </c>
      <c r="C136" s="11">
        <v>27</v>
      </c>
      <c r="D136" s="11" t="s">
        <v>16</v>
      </c>
      <c r="E136" s="12">
        <v>44686</v>
      </c>
      <c r="F136" s="11" t="s">
        <v>12</v>
      </c>
      <c r="G136" s="17">
        <v>83750</v>
      </c>
      <c r="H136" s="11" t="s">
        <v>206</v>
      </c>
      <c r="I136" s="14">
        <f ca="1">(TODAY()-All_Staff[[#This Row],[Date Joined]])/365</f>
        <v>2.8328767123287673</v>
      </c>
      <c r="J136" s="16">
        <f ca="1">ROUNDUP(IF(All_Staff[[#This Row],[Tenure]]&gt;2,3%,2%)*All_Staff[[#This Row],[Salary]],0)</f>
        <v>2513</v>
      </c>
      <c r="K136" s="14"/>
    </row>
    <row r="137" spans="1:11" x14ac:dyDescent="0.25">
      <c r="A137" s="11" t="s">
        <v>102</v>
      </c>
      <c r="B137" s="11" t="s">
        <v>8</v>
      </c>
      <c r="C137" s="11">
        <v>34</v>
      </c>
      <c r="D137" s="11" t="s">
        <v>16</v>
      </c>
      <c r="E137" s="12">
        <v>44445</v>
      </c>
      <c r="F137" s="11" t="s">
        <v>21</v>
      </c>
      <c r="G137" s="17">
        <v>92450</v>
      </c>
      <c r="H137" s="11" t="s">
        <v>206</v>
      </c>
      <c r="I137" s="14">
        <f ca="1">(TODAY()-All_Staff[[#This Row],[Date Joined]])/365</f>
        <v>3.493150684931507</v>
      </c>
      <c r="J137" s="16">
        <f ca="1">ROUNDUP(IF(All_Staff[[#This Row],[Tenure]]&gt;2,3%,2%)*All_Staff[[#This Row],[Salary]],0)</f>
        <v>2774</v>
      </c>
      <c r="K137" s="14"/>
    </row>
    <row r="138" spans="1:11" x14ac:dyDescent="0.25">
      <c r="A138" s="11" t="s">
        <v>64</v>
      </c>
      <c r="B138" s="11" t="s">
        <v>15</v>
      </c>
      <c r="C138" s="11">
        <v>20</v>
      </c>
      <c r="D138" s="11" t="s">
        <v>16</v>
      </c>
      <c r="E138" s="12">
        <v>44183</v>
      </c>
      <c r="F138" s="11" t="s">
        <v>12</v>
      </c>
      <c r="G138" s="17">
        <v>112650</v>
      </c>
      <c r="H138" s="11" t="s">
        <v>206</v>
      </c>
      <c r="I138" s="14">
        <f ca="1">(TODAY()-All_Staff[[#This Row],[Date Joined]])/365</f>
        <v>4.2109589041095887</v>
      </c>
      <c r="J138" s="16">
        <f ca="1">ROUNDUP(IF(All_Staff[[#This Row],[Tenure]]&gt;2,3%,2%)*All_Staff[[#This Row],[Salary]],0)</f>
        <v>3380</v>
      </c>
      <c r="K138" s="14"/>
    </row>
    <row r="139" spans="1:11" x14ac:dyDescent="0.25">
      <c r="A139" s="11" t="s">
        <v>104</v>
      </c>
      <c r="B139" s="11" t="s">
        <v>15</v>
      </c>
      <c r="C139" s="11">
        <v>20</v>
      </c>
      <c r="D139" s="11" t="s">
        <v>16</v>
      </c>
      <c r="E139" s="12">
        <v>44744</v>
      </c>
      <c r="F139" s="11" t="s">
        <v>9</v>
      </c>
      <c r="G139" s="17">
        <v>79570</v>
      </c>
      <c r="H139" s="11" t="s">
        <v>206</v>
      </c>
      <c r="I139" s="14">
        <f ca="1">(TODAY()-All_Staff[[#This Row],[Date Joined]])/365</f>
        <v>2.6739726027397261</v>
      </c>
      <c r="J139" s="16">
        <f ca="1">ROUNDUP(IF(All_Staff[[#This Row],[Tenure]]&gt;2,3%,2%)*All_Staff[[#This Row],[Salary]],0)</f>
        <v>2388</v>
      </c>
      <c r="K139" s="14"/>
    </row>
    <row r="140" spans="1:11" x14ac:dyDescent="0.25">
      <c r="A140" s="11" t="s">
        <v>91</v>
      </c>
      <c r="B140" s="11" t="s">
        <v>8</v>
      </c>
      <c r="C140" s="11">
        <v>20</v>
      </c>
      <c r="D140" s="11" t="s">
        <v>24</v>
      </c>
      <c r="E140" s="12">
        <v>44537</v>
      </c>
      <c r="F140" s="11" t="s">
        <v>19</v>
      </c>
      <c r="G140" s="17">
        <v>68900</v>
      </c>
      <c r="H140" s="11" t="s">
        <v>206</v>
      </c>
      <c r="I140" s="14">
        <f ca="1">(TODAY()-All_Staff[[#This Row],[Date Joined]])/365</f>
        <v>3.2410958904109588</v>
      </c>
      <c r="J140" s="16">
        <f ca="1">ROUNDUP(IF(All_Staff[[#This Row],[Tenure]]&gt;2,3%,2%)*All_Staff[[#This Row],[Salary]],0)</f>
        <v>2067</v>
      </c>
      <c r="K140" s="14"/>
    </row>
    <row r="141" spans="1:11" x14ac:dyDescent="0.25">
      <c r="A141" s="11" t="s">
        <v>39</v>
      </c>
      <c r="B141" s="11" t="s">
        <v>8</v>
      </c>
      <c r="C141" s="11">
        <v>25</v>
      </c>
      <c r="D141" s="11" t="s">
        <v>13</v>
      </c>
      <c r="E141" s="12">
        <v>44694</v>
      </c>
      <c r="F141" s="11" t="s">
        <v>12</v>
      </c>
      <c r="G141" s="17">
        <v>80700</v>
      </c>
      <c r="H141" s="11" t="s">
        <v>206</v>
      </c>
      <c r="I141" s="14">
        <f ca="1">(TODAY()-All_Staff[[#This Row],[Date Joined]])/365</f>
        <v>2.8109589041095893</v>
      </c>
      <c r="J141" s="16">
        <f ca="1">ROUNDUP(IF(All_Staff[[#This Row],[Tenure]]&gt;2,3%,2%)*All_Staff[[#This Row],[Salary]],0)</f>
        <v>2421</v>
      </c>
      <c r="K141" s="14"/>
    </row>
    <row r="142" spans="1:11" x14ac:dyDescent="0.25">
      <c r="A142" s="11" t="s">
        <v>100</v>
      </c>
      <c r="B142" s="11" t="s">
        <v>15</v>
      </c>
      <c r="C142" s="11">
        <v>19</v>
      </c>
      <c r="D142" s="11" t="s">
        <v>16</v>
      </c>
      <c r="E142" s="12">
        <v>44277</v>
      </c>
      <c r="F142" s="11" t="s">
        <v>9</v>
      </c>
      <c r="G142" s="17">
        <v>58960</v>
      </c>
      <c r="H142" s="11" t="s">
        <v>206</v>
      </c>
      <c r="I142" s="14">
        <f ca="1">(TODAY()-All_Staff[[#This Row],[Date Joined]])/365</f>
        <v>3.9534246575342467</v>
      </c>
      <c r="J142" s="16">
        <f ca="1">ROUNDUP(IF(All_Staff[[#This Row],[Tenure]]&gt;2,3%,2%)*All_Staff[[#This Row],[Salary]],0)</f>
        <v>1769</v>
      </c>
      <c r="K142" s="14"/>
    </row>
    <row r="143" spans="1:11" x14ac:dyDescent="0.25">
      <c r="A143" s="11" t="s">
        <v>106</v>
      </c>
      <c r="B143" s="11" t="s">
        <v>15</v>
      </c>
      <c r="C143" s="11">
        <v>36</v>
      </c>
      <c r="D143" s="11" t="s">
        <v>16</v>
      </c>
      <c r="E143" s="12">
        <v>44019</v>
      </c>
      <c r="F143" s="11" t="s">
        <v>12</v>
      </c>
      <c r="G143" s="17">
        <v>118840</v>
      </c>
      <c r="H143" s="11" t="s">
        <v>206</v>
      </c>
      <c r="I143" s="14">
        <f ca="1">(TODAY()-All_Staff[[#This Row],[Date Joined]])/365</f>
        <v>4.6602739726027398</v>
      </c>
      <c r="J143" s="16">
        <f ca="1">ROUNDUP(IF(All_Staff[[#This Row],[Tenure]]&gt;2,3%,2%)*All_Staff[[#This Row],[Salary]],0)</f>
        <v>3566</v>
      </c>
      <c r="K143" s="14"/>
    </row>
    <row r="144" spans="1:11" x14ac:dyDescent="0.25">
      <c r="A144" s="11" t="s">
        <v>29</v>
      </c>
      <c r="B144" s="11" t="s">
        <v>15</v>
      </c>
      <c r="C144" s="11">
        <v>28</v>
      </c>
      <c r="D144" s="11" t="s">
        <v>13</v>
      </c>
      <c r="E144" s="12">
        <v>44041</v>
      </c>
      <c r="F144" s="11" t="s">
        <v>21</v>
      </c>
      <c r="G144" s="17">
        <v>48170</v>
      </c>
      <c r="H144" s="11" t="s">
        <v>206</v>
      </c>
      <c r="I144" s="14">
        <f ca="1">(TODAY()-All_Staff[[#This Row],[Date Joined]])/365</f>
        <v>4.5999999999999996</v>
      </c>
      <c r="J144" s="16">
        <f ca="1">ROUNDUP(IF(All_Staff[[#This Row],[Tenure]]&gt;2,3%,2%)*All_Staff[[#This Row],[Salary]],0)</f>
        <v>1446</v>
      </c>
      <c r="K144" s="14"/>
    </row>
    <row r="145" spans="1:11" x14ac:dyDescent="0.25">
      <c r="A145" s="11" t="s">
        <v>108</v>
      </c>
      <c r="B145" s="11" t="s">
        <v>8</v>
      </c>
      <c r="C145" s="11">
        <v>32</v>
      </c>
      <c r="D145" s="11" t="s">
        <v>16</v>
      </c>
      <c r="E145" s="12">
        <v>44400</v>
      </c>
      <c r="F145" s="11" t="s">
        <v>56</v>
      </c>
      <c r="G145" s="17">
        <v>45510</v>
      </c>
      <c r="H145" s="11" t="s">
        <v>206</v>
      </c>
      <c r="I145" s="14">
        <f ca="1">(TODAY()-All_Staff[[#This Row],[Date Joined]])/365</f>
        <v>3.6164383561643834</v>
      </c>
      <c r="J145" s="16">
        <f ca="1">ROUNDUP(IF(All_Staff[[#This Row],[Tenure]]&gt;2,3%,2%)*All_Staff[[#This Row],[Salary]],0)</f>
        <v>1366</v>
      </c>
      <c r="K145" s="14"/>
    </row>
    <row r="146" spans="1:11" x14ac:dyDescent="0.25">
      <c r="A146" s="11" t="s">
        <v>83</v>
      </c>
      <c r="B146" s="11" t="s">
        <v>8</v>
      </c>
      <c r="C146" s="11">
        <v>36</v>
      </c>
      <c r="D146" s="11" t="s">
        <v>16</v>
      </c>
      <c r="E146" s="12">
        <v>44085</v>
      </c>
      <c r="F146" s="11" t="s">
        <v>9</v>
      </c>
      <c r="G146" s="17">
        <v>114890</v>
      </c>
      <c r="H146" s="11" t="s">
        <v>206</v>
      </c>
      <c r="I146" s="14">
        <f ca="1">(TODAY()-All_Staff[[#This Row],[Date Joined]])/365</f>
        <v>4.4794520547945202</v>
      </c>
      <c r="J146" s="16">
        <f ca="1">ROUNDUP(IF(All_Staff[[#This Row],[Tenure]]&gt;2,3%,2%)*All_Staff[[#This Row],[Salary]],0)</f>
        <v>3447</v>
      </c>
      <c r="K146" s="14"/>
    </row>
    <row r="147" spans="1:11" x14ac:dyDescent="0.25">
      <c r="A147" s="11" t="s">
        <v>67</v>
      </c>
      <c r="B147" s="11" t="s">
        <v>15</v>
      </c>
      <c r="C147" s="11">
        <v>30</v>
      </c>
      <c r="D147" s="11" t="s">
        <v>16</v>
      </c>
      <c r="E147" s="12">
        <v>44850</v>
      </c>
      <c r="F147" s="11" t="s">
        <v>12</v>
      </c>
      <c r="G147" s="17">
        <v>69710</v>
      </c>
      <c r="H147" s="11" t="s">
        <v>206</v>
      </c>
      <c r="I147" s="14">
        <f ca="1">(TODAY()-All_Staff[[#This Row],[Date Joined]])/365</f>
        <v>2.3835616438356166</v>
      </c>
      <c r="J147" s="16">
        <f ca="1">ROUNDUP(IF(All_Staff[[#This Row],[Tenure]]&gt;2,3%,2%)*All_Staff[[#This Row],[Salary]],0)</f>
        <v>2092</v>
      </c>
      <c r="K147" s="14"/>
    </row>
    <row r="148" spans="1:11" x14ac:dyDescent="0.25">
      <c r="A148" s="11" t="s">
        <v>94</v>
      </c>
      <c r="B148" s="11" t="s">
        <v>15</v>
      </c>
      <c r="C148" s="11">
        <v>36</v>
      </c>
      <c r="D148" s="11" t="s">
        <v>16</v>
      </c>
      <c r="E148" s="12">
        <v>44333</v>
      </c>
      <c r="F148" s="11" t="s">
        <v>21</v>
      </c>
      <c r="G148" s="17">
        <v>71380</v>
      </c>
      <c r="H148" s="11" t="s">
        <v>206</v>
      </c>
      <c r="I148" s="14">
        <f ca="1">(TODAY()-All_Staff[[#This Row],[Date Joined]])/365</f>
        <v>3.8</v>
      </c>
      <c r="J148" s="16">
        <f ca="1">ROUNDUP(IF(All_Staff[[#This Row],[Tenure]]&gt;2,3%,2%)*All_Staff[[#This Row],[Salary]],0)</f>
        <v>2142</v>
      </c>
      <c r="K148" s="14"/>
    </row>
    <row r="149" spans="1:11" x14ac:dyDescent="0.25">
      <c r="A149" s="11" t="s">
        <v>33</v>
      </c>
      <c r="B149" s="11" t="s">
        <v>8</v>
      </c>
      <c r="C149" s="11">
        <v>38</v>
      </c>
      <c r="D149" s="11" t="s">
        <v>10</v>
      </c>
      <c r="E149" s="12">
        <v>44377</v>
      </c>
      <c r="F149" s="11" t="s">
        <v>19</v>
      </c>
      <c r="G149" s="17">
        <v>109160</v>
      </c>
      <c r="H149" s="11" t="s">
        <v>206</v>
      </c>
      <c r="I149" s="14">
        <f ca="1">(TODAY()-All_Staff[[#This Row],[Date Joined]])/365</f>
        <v>3.6794520547945204</v>
      </c>
      <c r="J149" s="16">
        <f ca="1">ROUNDUP(IF(All_Staff[[#This Row],[Tenure]]&gt;2,3%,2%)*All_Staff[[#This Row],[Salary]],0)</f>
        <v>3275</v>
      </c>
      <c r="K149" s="14"/>
    </row>
    <row r="150" spans="1:11" x14ac:dyDescent="0.25">
      <c r="A150" s="11" t="s">
        <v>98</v>
      </c>
      <c r="B150" s="11" t="s">
        <v>15</v>
      </c>
      <c r="C150" s="11">
        <v>27</v>
      </c>
      <c r="D150" s="11" t="s">
        <v>42</v>
      </c>
      <c r="E150" s="12">
        <v>44609</v>
      </c>
      <c r="F150" s="11" t="s">
        <v>9</v>
      </c>
      <c r="G150" s="17">
        <v>113280</v>
      </c>
      <c r="H150" s="11" t="s">
        <v>206</v>
      </c>
      <c r="I150" s="14">
        <f ca="1">(TODAY()-All_Staff[[#This Row],[Date Joined]])/365</f>
        <v>3.043835616438356</v>
      </c>
      <c r="J150" s="16">
        <f ca="1">ROUNDUP(IF(All_Staff[[#This Row],[Tenure]]&gt;2,3%,2%)*All_Staff[[#This Row],[Salary]],0)</f>
        <v>3399</v>
      </c>
      <c r="K150" s="14"/>
    </row>
    <row r="151" spans="1:11" x14ac:dyDescent="0.25">
      <c r="A151" s="11" t="s">
        <v>25</v>
      </c>
      <c r="B151" s="11" t="s">
        <v>15</v>
      </c>
      <c r="C151" s="11">
        <v>30</v>
      </c>
      <c r="D151" s="11" t="s">
        <v>16</v>
      </c>
      <c r="E151" s="12">
        <v>44273</v>
      </c>
      <c r="F151" s="11" t="s">
        <v>12</v>
      </c>
      <c r="G151" s="17">
        <v>69120</v>
      </c>
      <c r="H151" s="11" t="s">
        <v>206</v>
      </c>
      <c r="I151" s="14">
        <f ca="1">(TODAY()-All_Staff[[#This Row],[Date Joined]])/365</f>
        <v>3.9643835616438357</v>
      </c>
      <c r="J151" s="16">
        <f ca="1">ROUNDUP(IF(All_Staff[[#This Row],[Tenure]]&gt;2,3%,2%)*All_Staff[[#This Row],[Salary]],0)</f>
        <v>2074</v>
      </c>
      <c r="K151" s="14"/>
    </row>
    <row r="152" spans="1:11" x14ac:dyDescent="0.25">
      <c r="A152" s="11" t="s">
        <v>55</v>
      </c>
      <c r="B152" s="11" t="s">
        <v>8</v>
      </c>
      <c r="C152" s="11">
        <v>37</v>
      </c>
      <c r="D152" s="11" t="s">
        <v>16</v>
      </c>
      <c r="E152" s="12">
        <v>44451</v>
      </c>
      <c r="F152" s="11" t="s">
        <v>56</v>
      </c>
      <c r="G152" s="17">
        <v>118100</v>
      </c>
      <c r="H152" s="11" t="s">
        <v>206</v>
      </c>
      <c r="I152" s="14">
        <f ca="1">(TODAY()-All_Staff[[#This Row],[Date Joined]])/365</f>
        <v>3.4767123287671233</v>
      </c>
      <c r="J152" s="16">
        <f ca="1">ROUNDUP(IF(All_Staff[[#This Row],[Tenure]]&gt;2,3%,2%)*All_Staff[[#This Row],[Salary]],0)</f>
        <v>3543</v>
      </c>
      <c r="K152" s="14"/>
    </row>
    <row r="153" spans="1:11" x14ac:dyDescent="0.25">
      <c r="A153" s="11" t="s">
        <v>62</v>
      </c>
      <c r="B153" s="11" t="s">
        <v>8</v>
      </c>
      <c r="C153" s="11">
        <v>22</v>
      </c>
      <c r="D153" s="11" t="s">
        <v>13</v>
      </c>
      <c r="E153" s="12">
        <v>44450</v>
      </c>
      <c r="F153" s="11" t="s">
        <v>9</v>
      </c>
      <c r="G153" s="17">
        <v>76900</v>
      </c>
      <c r="H153" s="11" t="s">
        <v>206</v>
      </c>
      <c r="I153" s="14">
        <f ca="1">(TODAY()-All_Staff[[#This Row],[Date Joined]])/365</f>
        <v>3.4794520547945207</v>
      </c>
      <c r="J153" s="16">
        <f ca="1">ROUNDUP(IF(All_Staff[[#This Row],[Tenure]]&gt;2,3%,2%)*All_Staff[[#This Row],[Salary]],0)</f>
        <v>2307</v>
      </c>
      <c r="K153" s="14"/>
    </row>
    <row r="154" spans="1:11" x14ac:dyDescent="0.25">
      <c r="A154" s="11" t="s">
        <v>17</v>
      </c>
      <c r="B154" s="11" t="s">
        <v>8</v>
      </c>
      <c r="C154" s="11">
        <v>43</v>
      </c>
      <c r="D154" s="11" t="s">
        <v>16</v>
      </c>
      <c r="E154" s="12">
        <v>45045</v>
      </c>
      <c r="F154" s="11" t="s">
        <v>12</v>
      </c>
      <c r="G154" s="17">
        <v>114870</v>
      </c>
      <c r="H154" s="11" t="s">
        <v>206</v>
      </c>
      <c r="I154" s="14">
        <f ca="1">(TODAY()-All_Staff[[#This Row],[Date Joined]])/365</f>
        <v>1.8493150684931507</v>
      </c>
      <c r="J154" s="16">
        <f ca="1">ROUNDUP(IF(All_Staff[[#This Row],[Tenure]]&gt;2,3%,2%)*All_Staff[[#This Row],[Salary]],0)</f>
        <v>2298</v>
      </c>
      <c r="K154" s="14"/>
    </row>
    <row r="155" spans="1:11" x14ac:dyDescent="0.25">
      <c r="A155" s="11" t="s">
        <v>52</v>
      </c>
      <c r="B155" s="11" t="s">
        <v>205</v>
      </c>
      <c r="C155" s="11">
        <v>32</v>
      </c>
      <c r="D155" s="11" t="s">
        <v>16</v>
      </c>
      <c r="E155" s="12">
        <v>44774</v>
      </c>
      <c r="F155" s="11" t="s">
        <v>12</v>
      </c>
      <c r="G155" s="17">
        <v>91310</v>
      </c>
      <c r="H155" s="11" t="s">
        <v>206</v>
      </c>
      <c r="I155" s="14">
        <f ca="1">(TODAY()-All_Staff[[#This Row],[Date Joined]])/365</f>
        <v>2.591780821917808</v>
      </c>
      <c r="J155" s="16">
        <f ca="1">ROUNDUP(IF(All_Staff[[#This Row],[Tenure]]&gt;2,3%,2%)*All_Staff[[#This Row],[Salary]],0)</f>
        <v>2740</v>
      </c>
      <c r="K155" s="14"/>
    </row>
    <row r="156" spans="1:11" x14ac:dyDescent="0.25">
      <c r="A156" s="11" t="s">
        <v>43</v>
      </c>
      <c r="B156" s="11" t="s">
        <v>8</v>
      </c>
      <c r="C156" s="11">
        <v>28</v>
      </c>
      <c r="D156" s="11" t="s">
        <v>16</v>
      </c>
      <c r="E156" s="12">
        <v>44486</v>
      </c>
      <c r="F156" s="11" t="s">
        <v>9</v>
      </c>
      <c r="G156" s="17">
        <v>104770</v>
      </c>
      <c r="H156" s="11" t="s">
        <v>206</v>
      </c>
      <c r="I156" s="14">
        <f ca="1">(TODAY()-All_Staff[[#This Row],[Date Joined]])/365</f>
        <v>3.3808219178082193</v>
      </c>
      <c r="J156" s="16">
        <f ca="1">ROUNDUP(IF(All_Staff[[#This Row],[Tenure]]&gt;2,3%,2%)*All_Staff[[#This Row],[Salary]],0)</f>
        <v>3144</v>
      </c>
      <c r="K156" s="14"/>
    </row>
    <row r="157" spans="1:11" x14ac:dyDescent="0.25">
      <c r="A157" s="11" t="s">
        <v>89</v>
      </c>
      <c r="B157" s="11" t="s">
        <v>15</v>
      </c>
      <c r="C157" s="11">
        <v>27</v>
      </c>
      <c r="D157" s="11" t="s">
        <v>16</v>
      </c>
      <c r="E157" s="12">
        <v>44134</v>
      </c>
      <c r="F157" s="11" t="s">
        <v>19</v>
      </c>
      <c r="G157" s="17">
        <v>54970</v>
      </c>
      <c r="H157" s="11" t="s">
        <v>206</v>
      </c>
      <c r="I157" s="14">
        <f ca="1">(TODAY()-All_Staff[[#This Row],[Date Joined]])/365</f>
        <v>4.3452054794520549</v>
      </c>
      <c r="J157" s="16">
        <f ca="1">ROUNDUP(IF(All_Staff[[#This Row],[Tenure]]&gt;2,3%,2%)*All_Staff[[#This Row],[Salary]],0)</f>
        <v>1650</v>
      </c>
      <c r="K157" s="14"/>
    </row>
    <row r="158" spans="1:11" x14ac:dyDescent="0.25">
      <c r="A158" s="11" t="s">
        <v>11</v>
      </c>
      <c r="B158" s="11" t="s">
        <v>205</v>
      </c>
      <c r="C158" s="11">
        <v>26</v>
      </c>
      <c r="D158" s="11" t="s">
        <v>13</v>
      </c>
      <c r="E158" s="12">
        <v>44271</v>
      </c>
      <c r="F158" s="11" t="s">
        <v>12</v>
      </c>
      <c r="G158" s="17">
        <v>90700</v>
      </c>
      <c r="H158" s="11" t="s">
        <v>206</v>
      </c>
      <c r="I158" s="14">
        <f ca="1">(TODAY()-All_Staff[[#This Row],[Date Joined]])/365</f>
        <v>3.9698630136986299</v>
      </c>
      <c r="J158" s="16">
        <f ca="1">ROUNDUP(IF(All_Staff[[#This Row],[Tenure]]&gt;2,3%,2%)*All_Staff[[#This Row],[Salary]],0)</f>
        <v>2721</v>
      </c>
      <c r="K158" s="14"/>
    </row>
    <row r="159" spans="1:11" x14ac:dyDescent="0.25">
      <c r="A159" s="11" t="s">
        <v>109</v>
      </c>
      <c r="B159" s="11" t="s">
        <v>8</v>
      </c>
      <c r="C159" s="11">
        <v>38</v>
      </c>
      <c r="D159" s="11" t="s">
        <v>13</v>
      </c>
      <c r="E159" s="12">
        <v>44329</v>
      </c>
      <c r="F159" s="11" t="s">
        <v>19</v>
      </c>
      <c r="G159" s="17">
        <v>56870</v>
      </c>
      <c r="H159" s="11" t="s">
        <v>206</v>
      </c>
      <c r="I159" s="14">
        <f ca="1">(TODAY()-All_Staff[[#This Row],[Date Joined]])/365</f>
        <v>3.8109589041095893</v>
      </c>
      <c r="J159" s="16">
        <f ca="1">ROUNDUP(IF(All_Staff[[#This Row],[Tenure]]&gt;2,3%,2%)*All_Staff[[#This Row],[Salary]],0)</f>
        <v>1707</v>
      </c>
      <c r="K159" s="14"/>
    </row>
    <row r="160" spans="1:11" x14ac:dyDescent="0.25">
      <c r="A160" s="11" t="s">
        <v>77</v>
      </c>
      <c r="B160" s="11" t="s">
        <v>8</v>
      </c>
      <c r="C160" s="11">
        <v>25</v>
      </c>
      <c r="D160" s="11" t="s">
        <v>16</v>
      </c>
      <c r="E160" s="12">
        <v>44205</v>
      </c>
      <c r="F160" s="11" t="s">
        <v>19</v>
      </c>
      <c r="G160" s="17">
        <v>92700</v>
      </c>
      <c r="H160" s="11" t="s">
        <v>206</v>
      </c>
      <c r="I160" s="14">
        <f ca="1">(TODAY()-All_Staff[[#This Row],[Date Joined]])/365</f>
        <v>4.1506849315068495</v>
      </c>
      <c r="J160" s="16">
        <f ca="1">ROUNDUP(IF(All_Staff[[#This Row],[Tenure]]&gt;2,3%,2%)*All_Staff[[#This Row],[Salary]],0)</f>
        <v>2781</v>
      </c>
      <c r="K160" s="14"/>
    </row>
    <row r="161" spans="1:11" x14ac:dyDescent="0.25">
      <c r="A161" s="11" t="s">
        <v>32</v>
      </c>
      <c r="B161" s="11" t="s">
        <v>8</v>
      </c>
      <c r="C161" s="11">
        <v>21</v>
      </c>
      <c r="D161" s="11" t="s">
        <v>16</v>
      </c>
      <c r="E161" s="12">
        <v>44317</v>
      </c>
      <c r="F161" s="11" t="s">
        <v>21</v>
      </c>
      <c r="G161" s="17">
        <v>65920</v>
      </c>
      <c r="H161" s="11" t="s">
        <v>206</v>
      </c>
      <c r="I161" s="14">
        <f ca="1">(TODAY()-All_Staff[[#This Row],[Date Joined]])/365</f>
        <v>3.8438356164383563</v>
      </c>
      <c r="J161" s="16">
        <f ca="1">ROUNDUP(IF(All_Staff[[#This Row],[Tenure]]&gt;2,3%,2%)*All_Staff[[#This Row],[Salary]],0)</f>
        <v>1978</v>
      </c>
      <c r="K161" s="14"/>
    </row>
    <row r="162" spans="1:11" x14ac:dyDescent="0.25">
      <c r="A162" s="11" t="s">
        <v>59</v>
      </c>
      <c r="B162" s="11" t="s">
        <v>15</v>
      </c>
      <c r="C162" s="11">
        <v>26</v>
      </c>
      <c r="D162" s="11" t="s">
        <v>16</v>
      </c>
      <c r="E162" s="12">
        <v>44225</v>
      </c>
      <c r="F162" s="11" t="s">
        <v>9</v>
      </c>
      <c r="G162" s="17">
        <v>47360</v>
      </c>
      <c r="H162" s="11" t="s">
        <v>206</v>
      </c>
      <c r="I162" s="14">
        <f ca="1">(TODAY()-All_Staff[[#This Row],[Date Joined]])/365</f>
        <v>4.095890410958904</v>
      </c>
      <c r="J162" s="16">
        <f ca="1">ROUNDUP(IF(All_Staff[[#This Row],[Tenure]]&gt;2,3%,2%)*All_Staff[[#This Row],[Salary]],0)</f>
        <v>1421</v>
      </c>
      <c r="K162" s="14"/>
    </row>
    <row r="163" spans="1:11" x14ac:dyDescent="0.25">
      <c r="A163" s="11" t="s">
        <v>37</v>
      </c>
      <c r="B163" s="11" t="s">
        <v>15</v>
      </c>
      <c r="C163" s="11">
        <v>30</v>
      </c>
      <c r="D163" s="11" t="s">
        <v>16</v>
      </c>
      <c r="E163" s="12">
        <v>44666</v>
      </c>
      <c r="F163" s="11" t="s">
        <v>9</v>
      </c>
      <c r="G163" s="17">
        <v>60570</v>
      </c>
      <c r="H163" s="11" t="s">
        <v>206</v>
      </c>
      <c r="I163" s="14">
        <f ca="1">(TODAY()-All_Staff[[#This Row],[Date Joined]])/365</f>
        <v>2.8876712328767122</v>
      </c>
      <c r="J163" s="16">
        <f ca="1">ROUNDUP(IF(All_Staff[[#This Row],[Tenure]]&gt;2,3%,2%)*All_Staff[[#This Row],[Salary]],0)</f>
        <v>1818</v>
      </c>
      <c r="K163" s="14"/>
    </row>
    <row r="164" spans="1:11" x14ac:dyDescent="0.25">
      <c r="A164" s="11" t="s">
        <v>96</v>
      </c>
      <c r="B164" s="11" t="s">
        <v>8</v>
      </c>
      <c r="C164" s="11">
        <v>28</v>
      </c>
      <c r="D164" s="11" t="s">
        <v>16</v>
      </c>
      <c r="E164" s="12">
        <v>44649</v>
      </c>
      <c r="F164" s="11" t="s">
        <v>9</v>
      </c>
      <c r="G164" s="17">
        <v>104120</v>
      </c>
      <c r="H164" s="11" t="s">
        <v>206</v>
      </c>
      <c r="I164" s="14">
        <f ca="1">(TODAY()-All_Staff[[#This Row],[Date Joined]])/365</f>
        <v>2.9342465753424656</v>
      </c>
      <c r="J164" s="16">
        <f ca="1">ROUNDUP(IF(All_Staff[[#This Row],[Tenure]]&gt;2,3%,2%)*All_Staff[[#This Row],[Salary]],0)</f>
        <v>3124</v>
      </c>
      <c r="K164" s="14"/>
    </row>
    <row r="165" spans="1:11" x14ac:dyDescent="0.25">
      <c r="A165" s="11" t="s">
        <v>23</v>
      </c>
      <c r="B165" s="11" t="s">
        <v>15</v>
      </c>
      <c r="C165" s="11">
        <v>37</v>
      </c>
      <c r="D165" s="11" t="s">
        <v>24</v>
      </c>
      <c r="E165" s="12">
        <v>44338</v>
      </c>
      <c r="F165" s="11" t="s">
        <v>12</v>
      </c>
      <c r="G165" s="17">
        <v>88050</v>
      </c>
      <c r="H165" s="11" t="s">
        <v>206</v>
      </c>
      <c r="I165" s="14">
        <f ca="1">(TODAY()-All_Staff[[#This Row],[Date Joined]])/365</f>
        <v>3.7863013698630139</v>
      </c>
      <c r="J165" s="16">
        <f ca="1">ROUNDUP(IF(All_Staff[[#This Row],[Tenure]]&gt;2,3%,2%)*All_Staff[[#This Row],[Salary]],0)</f>
        <v>2642</v>
      </c>
      <c r="K165" s="14"/>
    </row>
    <row r="166" spans="1:11" x14ac:dyDescent="0.25">
      <c r="A166" s="11" t="s">
        <v>103</v>
      </c>
      <c r="B166" s="11" t="s">
        <v>15</v>
      </c>
      <c r="C166" s="11">
        <v>24</v>
      </c>
      <c r="D166" s="11" t="s">
        <v>16</v>
      </c>
      <c r="E166" s="12">
        <v>44686</v>
      </c>
      <c r="F166" s="11" t="s">
        <v>12</v>
      </c>
      <c r="G166" s="17">
        <v>100420</v>
      </c>
      <c r="H166" s="11" t="s">
        <v>206</v>
      </c>
      <c r="I166" s="14">
        <f ca="1">(TODAY()-All_Staff[[#This Row],[Date Joined]])/365</f>
        <v>2.8328767123287673</v>
      </c>
      <c r="J166" s="16">
        <f ca="1">ROUNDUP(IF(All_Staff[[#This Row],[Tenure]]&gt;2,3%,2%)*All_Staff[[#This Row],[Salary]],0)</f>
        <v>3013</v>
      </c>
      <c r="K166" s="14"/>
    </row>
    <row r="167" spans="1:11" x14ac:dyDescent="0.25">
      <c r="A167" s="11" t="s">
        <v>54</v>
      </c>
      <c r="B167" s="11" t="s">
        <v>8</v>
      </c>
      <c r="C167" s="11">
        <v>30</v>
      </c>
      <c r="D167" s="11" t="s">
        <v>16</v>
      </c>
      <c r="E167" s="12">
        <v>44850</v>
      </c>
      <c r="F167" s="11" t="s">
        <v>9</v>
      </c>
      <c r="G167" s="17">
        <v>114180</v>
      </c>
      <c r="H167" s="11" t="s">
        <v>206</v>
      </c>
      <c r="I167" s="14">
        <f ca="1">(TODAY()-All_Staff[[#This Row],[Date Joined]])/365</f>
        <v>2.3835616438356166</v>
      </c>
      <c r="J167" s="16">
        <f ca="1">ROUNDUP(IF(All_Staff[[#This Row],[Tenure]]&gt;2,3%,2%)*All_Staff[[#This Row],[Salary]],0)</f>
        <v>3426</v>
      </c>
      <c r="K167" s="14"/>
    </row>
    <row r="168" spans="1:11" x14ac:dyDescent="0.25">
      <c r="A168" s="11" t="s">
        <v>86</v>
      </c>
      <c r="B168" s="11" t="s">
        <v>8</v>
      </c>
      <c r="C168" s="11">
        <v>21</v>
      </c>
      <c r="D168" s="11" t="s">
        <v>16</v>
      </c>
      <c r="E168" s="12">
        <v>44678</v>
      </c>
      <c r="F168" s="11" t="s">
        <v>12</v>
      </c>
      <c r="G168" s="17">
        <v>33920</v>
      </c>
      <c r="H168" s="11" t="s">
        <v>206</v>
      </c>
      <c r="I168" s="14">
        <f ca="1">(TODAY()-All_Staff[[#This Row],[Date Joined]])/365</f>
        <v>2.8547945205479452</v>
      </c>
      <c r="J168" s="16">
        <f ca="1">ROUNDUP(IF(All_Staff[[#This Row],[Tenure]]&gt;2,3%,2%)*All_Staff[[#This Row],[Salary]],0)</f>
        <v>1018</v>
      </c>
      <c r="K168" s="14"/>
    </row>
    <row r="169" spans="1:11" x14ac:dyDescent="0.25">
      <c r="A169" s="11" t="s">
        <v>69</v>
      </c>
      <c r="B169" s="11" t="s">
        <v>15</v>
      </c>
      <c r="C169" s="11">
        <v>23</v>
      </c>
      <c r="D169" s="11" t="s">
        <v>16</v>
      </c>
      <c r="E169" s="12">
        <v>44440</v>
      </c>
      <c r="F169" s="11" t="s">
        <v>9</v>
      </c>
      <c r="G169" s="17">
        <v>106460</v>
      </c>
      <c r="H169" s="11" t="s">
        <v>206</v>
      </c>
      <c r="I169" s="14">
        <f ca="1">(TODAY()-All_Staff[[#This Row],[Date Joined]])/365</f>
        <v>3.506849315068493</v>
      </c>
      <c r="J169" s="16">
        <f ca="1">ROUNDUP(IF(All_Staff[[#This Row],[Tenure]]&gt;2,3%,2%)*All_Staff[[#This Row],[Salary]],0)</f>
        <v>3194</v>
      </c>
      <c r="K169" s="14"/>
    </row>
    <row r="170" spans="1:11" x14ac:dyDescent="0.25">
      <c r="A170" s="11" t="s">
        <v>57</v>
      </c>
      <c r="B170" s="11" t="s">
        <v>15</v>
      </c>
      <c r="C170" s="11">
        <v>35</v>
      </c>
      <c r="D170" s="11" t="s">
        <v>16</v>
      </c>
      <c r="E170" s="12">
        <v>44727</v>
      </c>
      <c r="F170" s="11" t="s">
        <v>9</v>
      </c>
      <c r="G170" s="17">
        <v>40400</v>
      </c>
      <c r="H170" s="11" t="s">
        <v>206</v>
      </c>
      <c r="I170" s="14">
        <f ca="1">(TODAY()-All_Staff[[#This Row],[Date Joined]])/365</f>
        <v>2.7205479452054795</v>
      </c>
      <c r="J170" s="16">
        <f ca="1">ROUNDUP(IF(All_Staff[[#This Row],[Tenure]]&gt;2,3%,2%)*All_Staff[[#This Row],[Salary]],0)</f>
        <v>1212</v>
      </c>
      <c r="K170" s="14"/>
    </row>
    <row r="171" spans="1:11" x14ac:dyDescent="0.25">
      <c r="A171" s="11" t="s">
        <v>68</v>
      </c>
      <c r="B171" s="11" t="s">
        <v>15</v>
      </c>
      <c r="C171" s="11">
        <v>27</v>
      </c>
      <c r="D171" s="11" t="s">
        <v>13</v>
      </c>
      <c r="E171" s="12">
        <v>44236</v>
      </c>
      <c r="F171" s="11" t="s">
        <v>21</v>
      </c>
      <c r="G171" s="17">
        <v>91650</v>
      </c>
      <c r="H171" s="11" t="s">
        <v>206</v>
      </c>
      <c r="I171" s="14">
        <f ca="1">(TODAY()-All_Staff[[#This Row],[Date Joined]])/365</f>
        <v>4.065753424657534</v>
      </c>
      <c r="J171" s="16">
        <f ca="1">ROUNDUP(IF(All_Staff[[#This Row],[Tenure]]&gt;2,3%,2%)*All_Staff[[#This Row],[Salary]],0)</f>
        <v>2750</v>
      </c>
      <c r="K171" s="14"/>
    </row>
    <row r="172" spans="1:11" x14ac:dyDescent="0.25">
      <c r="A172" s="11" t="s">
        <v>99</v>
      </c>
      <c r="B172" s="11" t="s">
        <v>15</v>
      </c>
      <c r="C172" s="11">
        <v>43</v>
      </c>
      <c r="D172" s="11" t="s">
        <v>16</v>
      </c>
      <c r="E172" s="12">
        <v>44620</v>
      </c>
      <c r="F172" s="11" t="s">
        <v>19</v>
      </c>
      <c r="G172" s="17">
        <v>36040</v>
      </c>
      <c r="H172" s="11" t="s">
        <v>206</v>
      </c>
      <c r="I172" s="14">
        <f ca="1">(TODAY()-All_Staff[[#This Row],[Date Joined]])/365</f>
        <v>3.0136986301369864</v>
      </c>
      <c r="J172" s="16">
        <f ca="1">ROUNDUP(IF(All_Staff[[#This Row],[Tenure]]&gt;2,3%,2%)*All_Staff[[#This Row],[Salary]],0)</f>
        <v>1082</v>
      </c>
      <c r="K172" s="14"/>
    </row>
    <row r="173" spans="1:11" x14ac:dyDescent="0.25">
      <c r="A173" s="11" t="s">
        <v>101</v>
      </c>
      <c r="B173" s="11" t="s">
        <v>8</v>
      </c>
      <c r="C173" s="11">
        <v>40</v>
      </c>
      <c r="D173" s="11" t="s">
        <v>16</v>
      </c>
      <c r="E173" s="12">
        <v>44381</v>
      </c>
      <c r="F173" s="11" t="s">
        <v>12</v>
      </c>
      <c r="G173" s="17">
        <v>104410</v>
      </c>
      <c r="H173" s="11" t="s">
        <v>206</v>
      </c>
      <c r="I173" s="14">
        <f ca="1">(TODAY()-All_Staff[[#This Row],[Date Joined]])/365</f>
        <v>3.6684931506849314</v>
      </c>
      <c r="J173" s="16">
        <f ca="1">ROUNDUP(IF(All_Staff[[#This Row],[Tenure]]&gt;2,3%,2%)*All_Staff[[#This Row],[Salary]],0)</f>
        <v>3133</v>
      </c>
      <c r="K173" s="14"/>
    </row>
    <row r="174" spans="1:11" x14ac:dyDescent="0.25">
      <c r="A174" s="11" t="s">
        <v>85</v>
      </c>
      <c r="B174" s="11" t="s">
        <v>15</v>
      </c>
      <c r="C174" s="11">
        <v>30</v>
      </c>
      <c r="D174" s="11" t="s">
        <v>16</v>
      </c>
      <c r="E174" s="12">
        <v>44606</v>
      </c>
      <c r="F174" s="11" t="s">
        <v>21</v>
      </c>
      <c r="G174" s="17">
        <v>96800</v>
      </c>
      <c r="H174" s="11" t="s">
        <v>206</v>
      </c>
      <c r="I174" s="14">
        <f ca="1">(TODAY()-All_Staff[[#This Row],[Date Joined]])/365</f>
        <v>3.0520547945205481</v>
      </c>
      <c r="J174" s="16">
        <f ca="1">ROUNDUP(IF(All_Staff[[#This Row],[Tenure]]&gt;2,3%,2%)*All_Staff[[#This Row],[Salary]],0)</f>
        <v>2904</v>
      </c>
      <c r="K174" s="14"/>
    </row>
    <row r="175" spans="1:11" x14ac:dyDescent="0.25">
      <c r="A175" s="11" t="s">
        <v>28</v>
      </c>
      <c r="B175" s="11" t="s">
        <v>8</v>
      </c>
      <c r="C175" s="11">
        <v>34</v>
      </c>
      <c r="D175" s="11" t="s">
        <v>16</v>
      </c>
      <c r="E175" s="12">
        <v>44459</v>
      </c>
      <c r="F175" s="11" t="s">
        <v>21</v>
      </c>
      <c r="G175" s="17">
        <v>85000</v>
      </c>
      <c r="H175" s="11" t="s">
        <v>206</v>
      </c>
      <c r="I175" s="14">
        <f ca="1">(TODAY()-All_Staff[[#This Row],[Date Joined]])/365</f>
        <v>3.4547945205479453</v>
      </c>
      <c r="J175" s="16">
        <f ca="1">ROUNDUP(IF(All_Staff[[#This Row],[Tenure]]&gt;2,3%,2%)*All_Staff[[#This Row],[Salary]],0)</f>
        <v>2550</v>
      </c>
      <c r="K175" s="14"/>
    </row>
    <row r="176" spans="1:11" x14ac:dyDescent="0.25">
      <c r="A176" s="11" t="s">
        <v>80</v>
      </c>
      <c r="B176" s="11" t="s">
        <v>15</v>
      </c>
      <c r="C176" s="11">
        <v>28</v>
      </c>
      <c r="D176" s="11" t="s">
        <v>42</v>
      </c>
      <c r="E176" s="12">
        <v>44820</v>
      </c>
      <c r="F176" s="11" t="s">
        <v>19</v>
      </c>
      <c r="G176" s="17">
        <v>43510</v>
      </c>
      <c r="H176" s="11" t="s">
        <v>206</v>
      </c>
      <c r="I176" s="14">
        <f ca="1">(TODAY()-All_Staff[[#This Row],[Date Joined]])/365</f>
        <v>2.4657534246575343</v>
      </c>
      <c r="J176" s="16">
        <f ca="1">ROUNDUP(IF(All_Staff[[#This Row],[Tenure]]&gt;2,3%,2%)*All_Staff[[#This Row],[Salary]],0)</f>
        <v>1306</v>
      </c>
      <c r="K176" s="14"/>
    </row>
    <row r="177" spans="1:11" x14ac:dyDescent="0.25">
      <c r="A177" s="11" t="s">
        <v>79</v>
      </c>
      <c r="B177" s="11" t="s">
        <v>15</v>
      </c>
      <c r="C177" s="11">
        <v>33</v>
      </c>
      <c r="D177" s="11" t="s">
        <v>16</v>
      </c>
      <c r="E177" s="12">
        <v>44243</v>
      </c>
      <c r="F177" s="11" t="s">
        <v>21</v>
      </c>
      <c r="G177" s="17">
        <v>59430</v>
      </c>
      <c r="H177" s="11" t="s">
        <v>206</v>
      </c>
      <c r="I177" s="14">
        <f ca="1">(TODAY()-All_Staff[[#This Row],[Date Joined]])/365</f>
        <v>4.0465753424657533</v>
      </c>
      <c r="J177" s="16">
        <f ca="1">ROUNDUP(IF(All_Staff[[#This Row],[Tenure]]&gt;2,3%,2%)*All_Staff[[#This Row],[Salary]],0)</f>
        <v>1783</v>
      </c>
      <c r="K177" s="14"/>
    </row>
    <row r="178" spans="1:11" x14ac:dyDescent="0.25">
      <c r="A178" s="11" t="s">
        <v>93</v>
      </c>
      <c r="B178" s="11" t="s">
        <v>8</v>
      </c>
      <c r="C178" s="11">
        <v>33</v>
      </c>
      <c r="D178" s="11" t="s">
        <v>16</v>
      </c>
      <c r="E178" s="12">
        <v>44067</v>
      </c>
      <c r="F178" s="11" t="s">
        <v>21</v>
      </c>
      <c r="G178" s="17">
        <v>65360</v>
      </c>
      <c r="H178" s="11" t="s">
        <v>206</v>
      </c>
      <c r="I178" s="14">
        <f ca="1">(TODAY()-All_Staff[[#This Row],[Date Joined]])/365</f>
        <v>4.5287671232876709</v>
      </c>
      <c r="J178" s="16">
        <f ca="1">ROUNDUP(IF(All_Staff[[#This Row],[Tenure]]&gt;2,3%,2%)*All_Staff[[#This Row],[Salary]],0)</f>
        <v>1961</v>
      </c>
      <c r="K178" s="14"/>
    </row>
    <row r="179" spans="1:11" x14ac:dyDescent="0.25">
      <c r="A179" s="11" t="s">
        <v>66</v>
      </c>
      <c r="B179" s="11" t="s">
        <v>8</v>
      </c>
      <c r="C179" s="11">
        <v>32</v>
      </c>
      <c r="D179" s="11" t="s">
        <v>16</v>
      </c>
      <c r="E179" s="12">
        <v>44611</v>
      </c>
      <c r="F179" s="11" t="s">
        <v>9</v>
      </c>
      <c r="G179" s="17">
        <v>41570</v>
      </c>
      <c r="H179" s="11" t="s">
        <v>206</v>
      </c>
      <c r="I179" s="14">
        <f ca="1">(TODAY()-All_Staff[[#This Row],[Date Joined]])/365</f>
        <v>3.0383561643835617</v>
      </c>
      <c r="J179" s="16">
        <f ca="1">ROUNDUP(IF(All_Staff[[#This Row],[Tenure]]&gt;2,3%,2%)*All_Staff[[#This Row],[Salary]],0)</f>
        <v>1248</v>
      </c>
      <c r="K179" s="14"/>
    </row>
    <row r="180" spans="1:11" x14ac:dyDescent="0.25">
      <c r="A180" s="11" t="s">
        <v>95</v>
      </c>
      <c r="B180" s="11" t="s">
        <v>8</v>
      </c>
      <c r="C180" s="11">
        <v>33</v>
      </c>
      <c r="D180" s="11" t="s">
        <v>16</v>
      </c>
      <c r="E180" s="12">
        <v>44312</v>
      </c>
      <c r="F180" s="11" t="s">
        <v>12</v>
      </c>
      <c r="G180" s="17">
        <v>75280</v>
      </c>
      <c r="H180" s="11" t="s">
        <v>206</v>
      </c>
      <c r="I180" s="14">
        <f ca="1">(TODAY()-All_Staff[[#This Row],[Date Joined]])/365</f>
        <v>3.8575342465753426</v>
      </c>
      <c r="J180" s="16">
        <f ca="1">ROUNDUP(IF(All_Staff[[#This Row],[Tenure]]&gt;2,3%,2%)*All_Staff[[#This Row],[Salary]],0)</f>
        <v>2259</v>
      </c>
      <c r="K180" s="14"/>
    </row>
    <row r="181" spans="1:11" x14ac:dyDescent="0.25">
      <c r="A181" s="11" t="s">
        <v>18</v>
      </c>
      <c r="B181" s="11" t="s">
        <v>15</v>
      </c>
      <c r="C181" s="11">
        <v>33</v>
      </c>
      <c r="D181" s="11" t="s">
        <v>16</v>
      </c>
      <c r="E181" s="12">
        <v>44385</v>
      </c>
      <c r="F181" s="11" t="s">
        <v>19</v>
      </c>
      <c r="G181" s="17">
        <v>74550</v>
      </c>
      <c r="H181" s="11" t="s">
        <v>206</v>
      </c>
      <c r="I181" s="14">
        <f ca="1">(TODAY()-All_Staff[[#This Row],[Date Joined]])/365</f>
        <v>3.6575342465753424</v>
      </c>
      <c r="J181" s="16">
        <f ca="1">ROUNDUP(IF(All_Staff[[#This Row],[Tenure]]&gt;2,3%,2%)*All_Staff[[#This Row],[Salary]],0)</f>
        <v>2237</v>
      </c>
      <c r="K181" s="14"/>
    </row>
    <row r="182" spans="1:11" x14ac:dyDescent="0.25">
      <c r="A182" s="11" t="s">
        <v>45</v>
      </c>
      <c r="B182" s="11" t="s">
        <v>15</v>
      </c>
      <c r="C182" s="11">
        <v>30</v>
      </c>
      <c r="D182" s="11" t="s">
        <v>16</v>
      </c>
      <c r="E182" s="12">
        <v>44701</v>
      </c>
      <c r="F182" s="11" t="s">
        <v>9</v>
      </c>
      <c r="G182" s="17">
        <v>67950</v>
      </c>
      <c r="H182" s="11" t="s">
        <v>206</v>
      </c>
      <c r="I182" s="14">
        <f ca="1">(TODAY()-All_Staff[[#This Row],[Date Joined]])/365</f>
        <v>2.7917808219178082</v>
      </c>
      <c r="J182" s="16">
        <f ca="1">ROUNDUP(IF(All_Staff[[#This Row],[Tenure]]&gt;2,3%,2%)*All_Staff[[#This Row],[Salary]],0)</f>
        <v>2039</v>
      </c>
      <c r="K182" s="14"/>
    </row>
    <row r="183" spans="1:11" x14ac:dyDescent="0.25">
      <c r="A183" s="11" t="s">
        <v>90</v>
      </c>
      <c r="B183" s="11" t="s">
        <v>15</v>
      </c>
      <c r="C183" s="11">
        <v>42</v>
      </c>
      <c r="D183" s="11" t="s">
        <v>24</v>
      </c>
      <c r="E183" s="12">
        <v>44731</v>
      </c>
      <c r="F183" s="11" t="s">
        <v>21</v>
      </c>
      <c r="G183" s="17">
        <v>70270</v>
      </c>
      <c r="H183" s="11" t="s">
        <v>206</v>
      </c>
      <c r="I183" s="14">
        <f ca="1">(TODAY()-All_Staff[[#This Row],[Date Joined]])/365</f>
        <v>2.7095890410958905</v>
      </c>
      <c r="J183" s="16">
        <f ca="1">ROUNDUP(IF(All_Staff[[#This Row],[Tenure]]&gt;2,3%,2%)*All_Staff[[#This Row],[Salary]],0)</f>
        <v>2109</v>
      </c>
      <c r="K183" s="14"/>
    </row>
    <row r="184" spans="1:11" x14ac:dyDescent="0.25">
      <c r="A184" s="11" t="s">
        <v>46</v>
      </c>
      <c r="B184" s="11" t="s">
        <v>15</v>
      </c>
      <c r="C184" s="11">
        <v>26</v>
      </c>
      <c r="D184" s="11" t="s">
        <v>16</v>
      </c>
      <c r="E184" s="12">
        <v>44411</v>
      </c>
      <c r="F184" s="11" t="s">
        <v>9</v>
      </c>
      <c r="G184" s="17">
        <v>53540</v>
      </c>
      <c r="H184" s="11" t="s">
        <v>206</v>
      </c>
      <c r="I184" s="14">
        <f ca="1">(TODAY()-All_Staff[[#This Row],[Date Joined]])/365</f>
        <v>3.5863013698630137</v>
      </c>
      <c r="J184" s="16">
        <f ca="1">ROUNDUP(IF(All_Staff[[#This Row],[Tenure]]&gt;2,3%,2%)*All_Staff[[#This Row],[Salary]],0)</f>
        <v>1607</v>
      </c>
      <c r="K184" s="14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8 c c 2 7 d - 4 9 8 e - 4 b 7 4 - b 8 a b - 9 6 5 e 2 4 7 0 0 7 a 4 "   x m l n s = " h t t p : / / s c h e m a s . m i c r o s o f t . c o m / D a t a M a s h u p " > A A A A A L Q E A A B Q S w M E F A A C A A g A D H F i W l 1 7 P o W n A A A A + A A A A B I A H A B D b 2 5 m a W c v U G F j a 2 F n Z S 5 4 b W w g o h g A K K A U A A A A A A A A A A A A A A A A A A A A A A A A A A A A h Y + 9 D o I w G E V f h X S n P 4 A J I R 9 l c D I R Y 2 J i X J t a o R G K o c X y b g 4 + k q 8 g i a J u j v f k D O c + b n c o x r Y J r q q 3 u j M 5 Y p i i Q B n Z H b W p c j S 4 U 5 i i g s N W y L O o V D D J x m a j P e a o d u 6 S E e K 9 x z 7 G X V + R i F J G D u V 6 J 2 v V C v S R 9 X 8 5 1 M Y 6 Y a R C H P a v G B 7 h h O F k k T I c U w Z k x l B q 8 1 W i q R h T I D 8 Q l k P j h l 5 x Z c L V B s g 8 g b x f 8 C d Q S w M E F A A C A A g A D H F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x Y l o Q 6 7 4 8 q w E A A C w F A A A T A B w A R m 9 y b X V s Y X M v U 2 V j d G l v b j E u b S C i G A A o o B Q A A A A A A A A A A A A A A A A A A A A A A A A A A A D F l E 1 L w 0 A Q h u + F / o d l v a S w F B T x I j 2 U V K U e K j R F o U V k m 0 z b x c 1 u 2 c z 6 Q e h / d 9 K 0 N b V R R A V 7 C X 1 3 Z 9 6 Z e S b J I E Z l D Y v K 5 / F 5 s 9 F s Z A v p I G G D 8 U O E c j Z j H a Y B m w 1 G v 8 h 6 F w M p F y 8 x 6 H b o n Q O D d 9 Y 9 T q 1 9 D F r 5 Z C B T 6 P C R n G o 4 5 v e r S W g N 0 p V 7 U S Y 4 4 u F C m j m l H 7 0 u g V O m 9 d X 2 y E m T z a x L Q 6 t 9 a o r D L C j d R J 7 z I i s X D E l m C C + 4 E i z n V 2 A S c A d y D 5 b S Y U q m B 0 f d e Z G l b / D s t F 1 Y l P c l A r u 2 y k C y D U h I Q p W W 5 5 H U 0 r 0 e x g 0 l K j P f 8 1 i 1 d m 1 2 k 4 S a D H 2 G N n 1 v k 9 S y w e D D I A T j o f U G 1 0 Y g 4 w X j g z F v N R v K 1 G a s g u q b R M l f s j r 5 H 1 a 1 Q G o G + x 1 O X 3 C v Q / i n r P q D 3 j d h d b X + A l X p H N p 0 S m 0 G e Y W s 2 L 2 P l c K H k N o n S t r z S 6 1 i G k b 2 X n 5 P Z T T G G L d k 2 I b M X v h S y 5 j i b 6 X 2 F c A b f a 0 G t S 7 C e K 0 F v 8 E F O P q 3 C X B 7 k W J H v W J 5 q T R C M Y e h f a 4 U G 4 G m L 1 C h B Q d l b W a M z k P r J 5 v 5 0 b T Y 0 U 9 2 i Z a i C n H P 5 P w N U E s B A i 0 A F A A C A A g A D H F i W l 1 7 P o W n A A A A + A A A A B I A A A A A A A A A A A A A A A A A A A A A A E N v b m Z p Z y 9 Q Y W N r Y W d l L n h t b F B L A Q I t A B Q A A g A I A A x x Y l o P y u m r p A A A A O k A A A A T A A A A A A A A A A A A A A A A A P M A A A B b Q 2 9 u d G V u d F 9 U e X B l c 1 0 u e G 1 s U E s B A i 0 A F A A C A A g A D H F i W h D r v j y r A Q A A L A U A A B M A A A A A A A A A A A A A A A A A 5 A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Y A A A A A A A C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a X 1 N 0 Y W Z m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z L T A y V D A 3 O j U x O j A w L j I x N T g 4 M j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a X 1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a X 1 N 0 Y W Z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f U 3 R h Z m Y 8 L 0 l 0 Z W 1 Q Y X R o P j w v S X R l b U x v Y 2 F 0 a W 9 u P j x T d G F i b G V F b n R y a W V z P j x F b n R y e S B U e X B l P S J J c 1 B y a X Z h d G U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1 L T A z L T A y V D A 3 O j U x O j A w L j M 4 N z M z O D l a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Z G l h X 1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X 1 N 0 Y W Z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p f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9 T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T d G F m Z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Q W x s X 1 N 0 Y W Z m L 1 N v d X J j Z S 5 7 T m F t Z S w w f S Z x d W 9 0 O y w m c X V v d D t T Z W N 0 a W 9 u M S 9 B b G x f U 3 R h Z m Y v U m V w b G F j Z W Q g V m F s d W U u e 0 d l b m R l c i w x f S Z x d W 9 0 O y w m c X V v d D t T Z W N 0 a W 9 u M S 9 B b G x f U 3 R h Z m Y v U 2 9 1 c m N l L n t B Z 2 U s M n 0 m c X V v d D s s J n F 1 b 3 Q 7 U 2 V j d G l v b j E v Q W x s X 1 N 0 Y W Z m L 1 N v d X J j Z S 5 7 U m F 0 a W 5 n L D N 9 J n F 1 b 3 Q 7 L C Z x d W 9 0 O 1 N l Y 3 R p b 2 4 x L 0 F s b F 9 T d G F m Z i 9 D a G F u Z 2 V k I F R 5 c G U u e 0 R h d G U g S m 9 p b m V k L D R 9 J n F 1 b 3 Q 7 L C Z x d W 9 0 O 1 N l Y 3 R p b 2 4 x L 0 F s b F 9 T d G F m Z i 9 T b 3 V y Y 2 U u e 0 R l c G F y d G 1 l b n Q s N X 0 m c X V v d D s s J n F 1 b 3 Q 7 U 2 V j d G l v b j E v Q W x s X 1 N 0 Y W Z m L 1 N v d X J j Z S 5 7 U 2 F s Y X J 5 L D Z 9 J n F 1 b 3 Q 7 L C Z x d W 9 0 O 1 N l Y 3 R p b 2 4 x L 0 F s b F 9 T d G F m Z i 9 T b 3 V y Y 2 U u e 0 N v d W 5 0 c n k s N 3 0 m c X V v d D t d L C Z x d W 9 0 O 0 N v b H V t b k N v d W 5 0 J n F 1 b 3 Q 7 O j g s J n F 1 b 3 Q 7 S 2 V 5 Q 2 9 s d W 1 u T m F t Z X M m c X V v d D s 6 W y Z x d W 9 0 O 0 5 h b W U m c X V v d D t d L C Z x d W 9 0 O 0 N v b H V t b k l k Z W 5 0 a X R p Z X M m c X V v d D s 6 W y Z x d W 9 0 O 1 N l Y 3 R p b 2 4 x L 0 F s b F 9 T d G F m Z i 9 T b 3 V y Y 2 U u e 0 5 h b W U s M H 0 m c X V v d D s s J n F 1 b 3 Q 7 U 2 V j d G l v b j E v Q W x s X 1 N 0 Y W Z m L 1 J l c G x h Y 2 V k I F Z h b H V l L n t H Z W 5 k Z X I s M X 0 m c X V v d D s s J n F 1 b 3 Q 7 U 2 V j d G l v b j E v Q W x s X 1 N 0 Y W Z m L 1 N v d X J j Z S 5 7 Q W d l L D J 9 J n F 1 b 3 Q 7 L C Z x d W 9 0 O 1 N l Y 3 R p b 2 4 x L 0 F s b F 9 T d G F m Z i 9 T b 3 V y Y 2 U u e 1 J h d G l u Z y w z f S Z x d W 9 0 O y w m c X V v d D t T Z W N 0 a W 9 u M S 9 B b G x f U 3 R h Z m Y v Q 2 h h b m d l Z C B U e X B l L n t E Y X R l I E p v a W 5 l Z C w 0 f S Z x d W 9 0 O y w m c X V v d D t T Z W N 0 a W 9 u M S 9 B b G x f U 3 R h Z m Y v U 2 9 1 c m N l L n t E Z X B h c n R t Z W 5 0 L D V 9 J n F 1 b 3 Q 7 L C Z x d W 9 0 O 1 N l Y 3 R p b 2 4 x L 0 F s b F 9 T d G F m Z i 9 T b 3 V y Y 2 U u e 1 N h b G F y e S w 2 f S Z x d W 9 0 O y w m c X V v d D t T Z W N 0 a W 9 u M S 9 B b G x f U 3 R h Z m Y v U 2 9 1 c m N l L n t D b 3 V u d H J 5 L D d 9 J n F 1 b 3 Q 7 X S w m c X V v d D t S Z W x h d G l v b n N o a X B J b m Z v J n F 1 b 3 Q 7 O l t d f S I g L z 4 8 R W 5 0 c n k g V H l w Z T 0 i R m l s b E x h c 3 R V c G R h d G V k I i B W Y W x 1 Z T 0 i Z D I w M j U t M D M t M D J U M D c 6 N T U 6 N D M u N z I z M D E y N F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0 d l b m R l c i Z x d W 9 0 O y w m c X V v d D t B Z 2 U m c X V v d D s s J n F 1 b 3 Q 7 U m F 0 a W 5 n J n F 1 b 3 Q 7 L C Z x d W 9 0 O 0 R h d G U g S m 9 p b m V k J n F 1 b 3 Q 7 L C Z x d W 9 0 O 0 R l c G F y d G 1 l b n Q m c X V v d D s s J n F 1 b 3 Q 7 U 2 F s Y X J 5 J n F 1 b 3 Q 7 L C Z x d W 9 0 O 0 N v d W 5 0 c n k m c X V v d D t d I i A v P j x F b n R y e S B U e X B l P S J G a W x s Q 2 9 s d W 1 u V H l w Z X M i I F Z h b H V l P S J z Q m d Z R E J n a 0 d B d 0 E 9 I i A v P j x F b n R y e S B U e X B l P S J G a W x s R X J y b 3 J D b 3 V u d C I g V m F s d W U 9 I m w w I i A v P j x F b n R y e S B U e X B l P S J G a W x s Q 2 9 1 b n Q i I F Z h b H V l P S J s M T g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b G x f c 3 R h Z m Y i I C 8 + P E V u d H J 5 I F R 5 c G U 9 I k Z p b G x U Y X J n Z X Q i I F Z h b H V l P S J z Q W x s X 1 N 0 Y W Z m I i A v P j x F b n R y e S B U e X B l P S J R d W V y e U l E I i B W Y W x 1 Z T 0 i c z E 0 Y W U y N z M 1 L T Q 3 M W Q t N G V i Y y 1 i O D l i L T A 4 Y z Q 2 M m F m N G Z m Z S I g L z 4 8 L 1 N 0 Y W J s Z U V u d H J p Z X M + P C 9 J d G V t P j x J d G V t P j x J d G V t T G 9 j Y X R p b 2 4 + P E l 0 Z W 1 U e X B l P k Z v c m 1 1 b G E 8 L 0 l 0 Z W 1 U e X B l P j x J d G V t U G F 0 a D 5 T Z W N 0 a W 9 u M S 9 B b G x f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N 0 Y W Z m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N 0 Y W Z m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N 0 Y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X S O d f a 9 5 L p P e g n D 6 D q i Y A A A A A A g A A A A A A E G Y A A A A B A A A g A A A A w 6 0 1 / 0 4 j O D z L B J q K 3 3 N c x 7 C f o z g C y L e S F Y + Y V H f l 8 m 8 A A A A A D o A A A A A C A A A g A A A A N n r m o k j 9 v Z l Q 3 2 / n c B v w p + k U N h K + e W d D K Q i 5 N 9 5 l r M t Q A A A A m i U n 1 L 5 T 4 Y S L y x m T 6 a t M 9 W h + 6 t c B L 2 y A A j z f N l 4 s g I h 3 u j 1 / a n Y F z S q 9 8 E I 1 a X 8 y x o b a + 9 f Z 0 P s B Z C m P 6 q l 8 B C x d V 7 9 R R A 0 U t a m T A 9 Y j m X t A A A A A 5 c 1 d y C H h N 4 Q j v V d e H 1 R J h 7 d f R h 5 P g C t 6 4 S D t 1 / 6 L X J D J P Z A i y v A l n k X F T h R F B o 3 k o B R C J M o x y R x 7 Z S i R 8 A s 0 9 Q = = < / D a t a M a s h u p > 
</file>

<file path=customXml/itemProps1.xml><?xml version="1.0" encoding="utf-8"?>
<ds:datastoreItem xmlns:ds="http://schemas.openxmlformats.org/officeDocument/2006/customXml" ds:itemID="{6E989279-4ABB-4D76-852A-9BDBBED15C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NZ_Staff</vt:lpstr>
      <vt:lpstr>India Staff</vt:lpstr>
      <vt:lpstr>Sheet2</vt:lpstr>
      <vt:lpstr>All_staff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2025-03-04T08:57:16Z</dcterms:modified>
</cp:coreProperties>
</file>